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b9a362656c1dfe0/Documents/PostGrad/Mark Assignment (duty cycle)/Assignment 2/"/>
    </mc:Choice>
  </mc:AlternateContent>
  <xr:revisionPtr revIDLastSave="948" documentId="8_{2FE2719F-F8E7-4AFD-ADB5-9C15A699D0E3}" xr6:coauthVersionLast="47" xr6:coauthVersionMax="47" xr10:uidLastSave="{BFD2F3E6-83F4-4489-9BB4-72C5362A9DB7}"/>
  <bookViews>
    <workbookView xWindow="-2475" yWindow="5100" windowWidth="7500" windowHeight="6000" firstSheet="1" activeTab="1" xr2:uid="{26CE3727-9067-4CD3-B649-99924F2760BF}"/>
  </bookViews>
  <sheets>
    <sheet name="HYB SPECS" sheetId="12" r:id="rId1"/>
    <sheet name="Main Data (HYB)" sheetId="10" r:id="rId2"/>
    <sheet name="Main Data (ICE)" sheetId="1" r:id="rId3"/>
    <sheet name="Graphs" sheetId="13" r:id="rId4"/>
    <sheet name="Specifications (ICE)" sheetId="3" r:id="rId5"/>
    <sheet name=" RPM (ICE)" sheetId="6" r:id="rId6"/>
    <sheet name="BSFC" sheetId="4" r:id="rId7"/>
  </sheets>
  <calcPr calcId="191029" calcCompleted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20" i="10" l="1"/>
  <c r="AE21" i="10" s="1"/>
  <c r="AE22" i="10" s="1"/>
  <c r="AE23" i="10"/>
  <c r="AE24" i="10" s="1"/>
  <c r="AE25" i="10" s="1"/>
  <c r="AE26" i="10" s="1"/>
  <c r="AE27" i="10"/>
  <c r="AE28" i="10" s="1"/>
  <c r="AE29" i="10" s="1"/>
  <c r="AE30" i="10" s="1"/>
  <c r="AE31" i="10"/>
  <c r="AE32" i="10" s="1"/>
  <c r="AE33" i="10" s="1"/>
  <c r="AE34" i="10" s="1"/>
  <c r="AE35" i="10" s="1"/>
  <c r="AE36" i="10" s="1"/>
  <c r="AE37" i="10" s="1"/>
  <c r="AE38" i="10" s="1"/>
  <c r="AE39" i="10" s="1"/>
  <c r="AE40" i="10" s="1"/>
  <c r="AE41" i="10" s="1"/>
  <c r="AE42" i="10" s="1"/>
  <c r="AE43" i="10" s="1"/>
  <c r="AE44" i="10" s="1"/>
  <c r="AE45" i="10" s="1"/>
  <c r="AE46" i="10" s="1"/>
  <c r="AE47" i="10" s="1"/>
  <c r="AE48" i="10" s="1"/>
  <c r="AE49" i="10" s="1"/>
  <c r="AE50" i="10" s="1"/>
  <c r="AE51" i="10" s="1"/>
  <c r="AE52" i="10" s="1"/>
  <c r="AE53" i="10" s="1"/>
  <c r="AE54" i="10" s="1"/>
  <c r="AE55" i="10" s="1"/>
  <c r="AE56" i="10" s="1"/>
  <c r="AE57" i="10" s="1"/>
  <c r="AE58" i="10" s="1"/>
  <c r="AE59" i="10" s="1"/>
  <c r="AE60" i="10" s="1"/>
  <c r="AE61" i="10" s="1"/>
  <c r="AE62" i="10" s="1"/>
  <c r="AE63" i="10" s="1"/>
  <c r="AE64" i="10" s="1"/>
  <c r="AE65" i="10" s="1"/>
  <c r="AE66" i="10" s="1"/>
  <c r="AE67" i="10" s="1"/>
  <c r="AE68" i="10" s="1"/>
  <c r="AE69" i="10" s="1"/>
  <c r="AE70" i="10" s="1"/>
  <c r="AE71" i="10" s="1"/>
  <c r="AE72" i="10" s="1"/>
  <c r="AE73" i="10" s="1"/>
  <c r="AE74" i="10" s="1"/>
  <c r="AE75" i="10" s="1"/>
  <c r="AE76" i="10" s="1"/>
  <c r="AE77" i="10" s="1"/>
  <c r="AE78" i="10" s="1"/>
  <c r="AE79" i="10" s="1"/>
  <c r="AE80" i="10" s="1"/>
  <c r="AE81" i="10" s="1"/>
  <c r="AE82" i="10" s="1"/>
  <c r="AE83" i="10" s="1"/>
  <c r="AE84" i="10" s="1"/>
  <c r="AE85" i="10" s="1"/>
  <c r="AE86" i="10" s="1"/>
  <c r="AE87" i="10" s="1"/>
  <c r="AE88" i="10" s="1"/>
  <c r="AE89" i="10" s="1"/>
  <c r="AE90" i="10" s="1"/>
  <c r="AE91" i="10" s="1"/>
  <c r="AE92" i="10" s="1"/>
  <c r="AE93" i="10" s="1"/>
  <c r="AE94" i="10" s="1"/>
  <c r="AE95" i="10" s="1"/>
  <c r="AE96" i="10" s="1"/>
  <c r="AE97" i="10" s="1"/>
  <c r="AE98" i="10" s="1"/>
  <c r="AE99" i="10" s="1"/>
  <c r="AE100" i="10" s="1"/>
  <c r="AE101" i="10" s="1"/>
  <c r="AE102" i="10" s="1"/>
  <c r="AE103" i="10" s="1"/>
  <c r="AE104" i="10" s="1"/>
  <c r="AE105" i="10" s="1"/>
  <c r="AE106" i="10" s="1"/>
  <c r="AE107" i="10" s="1"/>
  <c r="AE108" i="10" s="1"/>
  <c r="AE109" i="10" s="1"/>
  <c r="AE110" i="10" s="1"/>
  <c r="AE111" i="10" s="1"/>
  <c r="AE112" i="10" s="1"/>
  <c r="AE113" i="10" s="1"/>
  <c r="AE114" i="10" s="1"/>
  <c r="AE115" i="10" s="1"/>
  <c r="AE116" i="10" s="1"/>
  <c r="AE117" i="10" s="1"/>
  <c r="AE118" i="10" s="1"/>
  <c r="AE119" i="10" s="1"/>
  <c r="AE120" i="10" s="1"/>
  <c r="AE121" i="10" s="1"/>
  <c r="AE122" i="10" s="1"/>
  <c r="AE123" i="10" s="1"/>
  <c r="AE124" i="10" s="1"/>
  <c r="AE125" i="10" s="1"/>
  <c r="AE126" i="10" s="1"/>
  <c r="AE127" i="10" s="1"/>
  <c r="AE128" i="10" s="1"/>
  <c r="AE129" i="10" s="1"/>
  <c r="AE130" i="10" s="1"/>
  <c r="AE131" i="10" s="1"/>
  <c r="AE132" i="10" s="1"/>
  <c r="AE133" i="10" s="1"/>
  <c r="AE134" i="10" s="1"/>
  <c r="AE135" i="10" s="1"/>
  <c r="AE136" i="10" s="1"/>
  <c r="AE137" i="10" s="1"/>
  <c r="AE138" i="10" s="1"/>
  <c r="AE139" i="10" s="1"/>
  <c r="AE140" i="10" s="1"/>
  <c r="AE141" i="10" s="1"/>
  <c r="AE142" i="10" s="1"/>
  <c r="AE143" i="10" s="1"/>
  <c r="AE144" i="10" s="1"/>
  <c r="AE145" i="10" s="1"/>
  <c r="AE146" i="10" s="1"/>
  <c r="AE147" i="10" s="1"/>
  <c r="AE148" i="10" s="1"/>
  <c r="AE149" i="10" s="1"/>
  <c r="AE150" i="10" s="1"/>
  <c r="AE151" i="10" s="1"/>
  <c r="AE152" i="10" s="1"/>
  <c r="AE153" i="10" s="1"/>
  <c r="AE154" i="10" s="1"/>
  <c r="AE155" i="10" s="1"/>
  <c r="AE156" i="10" s="1"/>
  <c r="AE157" i="10" s="1"/>
  <c r="AE158" i="10" s="1"/>
  <c r="AE159" i="10" s="1"/>
  <c r="AE160" i="10" s="1"/>
  <c r="AE161" i="10" s="1"/>
  <c r="AE162" i="10" s="1"/>
  <c r="AE163" i="10" s="1"/>
  <c r="AE164" i="10" s="1"/>
  <c r="AE165" i="10" s="1"/>
  <c r="AE166" i="10" s="1"/>
  <c r="AE167" i="10" s="1"/>
  <c r="AE168" i="10" s="1"/>
  <c r="AE169" i="10" s="1"/>
  <c r="AE170" i="10" s="1"/>
  <c r="AE171" i="10" s="1"/>
  <c r="AE172" i="10" s="1"/>
  <c r="AE173" i="10" s="1"/>
  <c r="AE174" i="10" s="1"/>
  <c r="AE175" i="10" s="1"/>
  <c r="AE176" i="10" s="1"/>
  <c r="AE177" i="10" s="1"/>
  <c r="AE178" i="10" s="1"/>
  <c r="AE179" i="10" s="1"/>
  <c r="AE180" i="10" s="1"/>
  <c r="AE181" i="10" s="1"/>
  <c r="AE182" i="10" s="1"/>
  <c r="AE183" i="10" s="1"/>
  <c r="AE184" i="10" s="1"/>
  <c r="AE185" i="10" s="1"/>
  <c r="AE186" i="10" s="1"/>
  <c r="AE187" i="10" s="1"/>
  <c r="AE188" i="10" s="1"/>
  <c r="AE189" i="10" s="1"/>
  <c r="AE190" i="10" s="1"/>
  <c r="AE191" i="10" s="1"/>
  <c r="AE192" i="10" s="1"/>
  <c r="AE193" i="10" s="1"/>
  <c r="AE194" i="10" s="1"/>
  <c r="AE195" i="10" s="1"/>
  <c r="AE196" i="10" s="1"/>
  <c r="AE197" i="10" s="1"/>
  <c r="AE198" i="10" s="1"/>
  <c r="AE199" i="10" s="1"/>
  <c r="AE200" i="10" s="1"/>
  <c r="AE201" i="10" s="1"/>
  <c r="AE202" i="10" s="1"/>
  <c r="AE203" i="10" s="1"/>
  <c r="AE204" i="10" s="1"/>
  <c r="AE205" i="10" s="1"/>
  <c r="AE206" i="10" s="1"/>
  <c r="AE207" i="10" s="1"/>
  <c r="AE208" i="10" s="1"/>
  <c r="AE209" i="10" s="1"/>
  <c r="AE210" i="10" s="1"/>
  <c r="AE211" i="10" s="1"/>
  <c r="AE212" i="10" s="1"/>
  <c r="AE213" i="10" s="1"/>
  <c r="AE214" i="10" s="1"/>
  <c r="AE215" i="10" s="1"/>
  <c r="AE216" i="10" s="1"/>
  <c r="AE217" i="10" s="1"/>
  <c r="AE218" i="10" s="1"/>
  <c r="AE219" i="10" s="1"/>
  <c r="AE220" i="10" s="1"/>
  <c r="AE221" i="10" s="1"/>
  <c r="AE222" i="10" s="1"/>
  <c r="AE223" i="10" s="1"/>
  <c r="AE224" i="10" s="1"/>
  <c r="AE225" i="10" s="1"/>
  <c r="AE226" i="10" s="1"/>
  <c r="AE227" i="10" s="1"/>
  <c r="AE228" i="10" s="1"/>
  <c r="AE229" i="10" s="1"/>
  <c r="AE230" i="10" s="1"/>
  <c r="AE231" i="10" s="1"/>
  <c r="AE232" i="10" s="1"/>
  <c r="AE233" i="10" s="1"/>
  <c r="AE234" i="10" s="1"/>
  <c r="AE235" i="10" s="1"/>
  <c r="AE236" i="10" s="1"/>
  <c r="AE237" i="10" s="1"/>
  <c r="AE238" i="10" s="1"/>
  <c r="AE239" i="10" s="1"/>
  <c r="AE240" i="10" s="1"/>
  <c r="AE241" i="10" s="1"/>
  <c r="AE242" i="10" s="1"/>
  <c r="AE243" i="10" s="1"/>
  <c r="AE244" i="10" s="1"/>
  <c r="AE245" i="10" s="1"/>
  <c r="AE246" i="10" s="1"/>
  <c r="AE247" i="10" s="1"/>
  <c r="AE248" i="10" s="1"/>
  <c r="AE249" i="10" s="1"/>
  <c r="AE250" i="10" s="1"/>
  <c r="AE251" i="10" s="1"/>
  <c r="AE252" i="10" s="1"/>
  <c r="AE253" i="10" s="1"/>
  <c r="AE254" i="10" s="1"/>
  <c r="AE255" i="10" s="1"/>
  <c r="AE256" i="10" s="1"/>
  <c r="AE257" i="10" s="1"/>
  <c r="AE258" i="10" s="1"/>
  <c r="AE259" i="10" s="1"/>
  <c r="AE260" i="10" s="1"/>
  <c r="AE261" i="10" s="1"/>
  <c r="AE262" i="10" s="1"/>
  <c r="AE263" i="10" s="1"/>
  <c r="AE264" i="10" s="1"/>
  <c r="AE265" i="10" s="1"/>
  <c r="AE266" i="10" s="1"/>
  <c r="AE267" i="10" s="1"/>
  <c r="AE268" i="10" s="1"/>
  <c r="AE269" i="10" s="1"/>
  <c r="AE270" i="10" s="1"/>
  <c r="AE271" i="10" s="1"/>
  <c r="AE272" i="10" s="1"/>
  <c r="AE273" i="10" s="1"/>
  <c r="AE274" i="10" s="1"/>
  <c r="AE275" i="10" s="1"/>
  <c r="AE276" i="10" s="1"/>
  <c r="AE277" i="10" s="1"/>
  <c r="AE278" i="10" s="1"/>
  <c r="AE279" i="10" s="1"/>
  <c r="AE280" i="10" s="1"/>
  <c r="AE281" i="10" s="1"/>
  <c r="AE282" i="10" s="1"/>
  <c r="AE283" i="10" s="1"/>
  <c r="AE284" i="10" s="1"/>
  <c r="AE285" i="10" s="1"/>
  <c r="AE286" i="10" s="1"/>
  <c r="AE287" i="10" s="1"/>
  <c r="AE288" i="10" s="1"/>
  <c r="AE289" i="10" s="1"/>
  <c r="AE290" i="10" s="1"/>
  <c r="AE291" i="10" s="1"/>
  <c r="AE292" i="10" s="1"/>
  <c r="AE293" i="10" s="1"/>
  <c r="AE294" i="10" s="1"/>
  <c r="AE295" i="10" s="1"/>
  <c r="AE296" i="10" s="1"/>
  <c r="AE297" i="10" s="1"/>
  <c r="AE298" i="10" s="1"/>
  <c r="AE299" i="10" s="1"/>
  <c r="AE300" i="10" s="1"/>
  <c r="AE301" i="10" s="1"/>
  <c r="AE302" i="10" s="1"/>
  <c r="AE303" i="10" s="1"/>
  <c r="AE304" i="10" s="1"/>
  <c r="AE305" i="10" s="1"/>
  <c r="AE306" i="10" s="1"/>
  <c r="AE307" i="10" s="1"/>
  <c r="AE308" i="10" s="1"/>
  <c r="AE309" i="10" s="1"/>
  <c r="AE310" i="10" s="1"/>
  <c r="AE311" i="10" s="1"/>
  <c r="AE312" i="10" s="1"/>
  <c r="AE313" i="10" s="1"/>
  <c r="AE314" i="10" s="1"/>
  <c r="AE315" i="10" s="1"/>
  <c r="AE316" i="10" s="1"/>
  <c r="AE317" i="10" s="1"/>
  <c r="AE318" i="10" s="1"/>
  <c r="AE319" i="10" s="1"/>
  <c r="AE320" i="10" s="1"/>
  <c r="AE321" i="10" s="1"/>
  <c r="AE322" i="10" s="1"/>
  <c r="AE323" i="10" s="1"/>
  <c r="AE324" i="10" s="1"/>
  <c r="AE325" i="10" s="1"/>
  <c r="AE326" i="10" s="1"/>
  <c r="AE327" i="10" s="1"/>
  <c r="AE328" i="10" s="1"/>
  <c r="AE329" i="10" s="1"/>
  <c r="AE330" i="10" s="1"/>
  <c r="AE331" i="10" s="1"/>
  <c r="AE332" i="10" s="1"/>
  <c r="AE333" i="10" s="1"/>
  <c r="AE334" i="10" s="1"/>
  <c r="AE335" i="10" s="1"/>
  <c r="AE336" i="10" s="1"/>
  <c r="AE337" i="10" s="1"/>
  <c r="AE338" i="10" s="1"/>
  <c r="AE339" i="10" s="1"/>
  <c r="AE340" i="10" s="1"/>
  <c r="AE341" i="10" s="1"/>
  <c r="AE342" i="10" s="1"/>
  <c r="AE343" i="10" s="1"/>
  <c r="AE344" i="10" s="1"/>
  <c r="AE345" i="10" s="1"/>
  <c r="AE346" i="10" s="1"/>
  <c r="AE347" i="10" s="1"/>
  <c r="AE348" i="10" s="1"/>
  <c r="AE349" i="10" s="1"/>
  <c r="AE350" i="10" s="1"/>
  <c r="AE351" i="10" s="1"/>
  <c r="AE352" i="10" s="1"/>
  <c r="AE353" i="10" s="1"/>
  <c r="AE354" i="10" s="1"/>
  <c r="AE355" i="10" s="1"/>
  <c r="AE356" i="10" s="1"/>
  <c r="AE357" i="10" s="1"/>
  <c r="AE358" i="10" s="1"/>
  <c r="AE359" i="10" s="1"/>
  <c r="AE360" i="10" s="1"/>
  <c r="AE361" i="10" s="1"/>
  <c r="AE362" i="10" s="1"/>
  <c r="AE363" i="10" s="1"/>
  <c r="AE364" i="10" s="1"/>
  <c r="AE365" i="10" s="1"/>
  <c r="AE366" i="10" s="1"/>
  <c r="AE367" i="10" s="1"/>
  <c r="AE368" i="10" s="1"/>
  <c r="AE369" i="10" s="1"/>
  <c r="AE370" i="10" s="1"/>
  <c r="AE371" i="10" s="1"/>
  <c r="AE372" i="10" s="1"/>
  <c r="AE373" i="10" s="1"/>
  <c r="AE374" i="10" s="1"/>
  <c r="AE375" i="10" s="1"/>
  <c r="AE376" i="10" s="1"/>
  <c r="AE377" i="10" s="1"/>
  <c r="AE378" i="10" s="1"/>
  <c r="AE379" i="10" s="1"/>
  <c r="AE380" i="10" s="1"/>
  <c r="AE381" i="10" s="1"/>
  <c r="AE382" i="10" s="1"/>
  <c r="AE383" i="10" s="1"/>
  <c r="AE384" i="10" s="1"/>
  <c r="AE385" i="10" s="1"/>
  <c r="AE386" i="10" s="1"/>
  <c r="AE387" i="10" s="1"/>
  <c r="AE388" i="10" s="1"/>
  <c r="AE389" i="10" s="1"/>
  <c r="AE390" i="10" s="1"/>
  <c r="AE391" i="10" s="1"/>
  <c r="AE392" i="10" s="1"/>
  <c r="AE393" i="10" s="1"/>
  <c r="AE394" i="10" s="1"/>
  <c r="AE395" i="10" s="1"/>
  <c r="AE396" i="10" s="1"/>
  <c r="AE397" i="10" s="1"/>
  <c r="AE398" i="10" s="1"/>
  <c r="AE399" i="10" s="1"/>
  <c r="AE400" i="10" s="1"/>
  <c r="AE401" i="10" s="1"/>
  <c r="AE402" i="10" s="1"/>
  <c r="AE403" i="10" s="1"/>
  <c r="AE404" i="10" s="1"/>
  <c r="AE405" i="10" s="1"/>
  <c r="AE406" i="10" s="1"/>
  <c r="AE407" i="10" s="1"/>
  <c r="AE408" i="10" s="1"/>
  <c r="AE409" i="10" s="1"/>
  <c r="AE410" i="10" s="1"/>
  <c r="AE411" i="10" s="1"/>
  <c r="AE412" i="10" s="1"/>
  <c r="AE413" i="10" s="1"/>
  <c r="AE414" i="10" s="1"/>
  <c r="AE415" i="10" s="1"/>
  <c r="AE416" i="10" s="1"/>
  <c r="AE417" i="10" s="1"/>
  <c r="AE418" i="10" s="1"/>
  <c r="AE419" i="10" s="1"/>
  <c r="AE420" i="10" s="1"/>
  <c r="AE421" i="10" s="1"/>
  <c r="AE422" i="10" s="1"/>
  <c r="AE423" i="10" s="1"/>
  <c r="AE424" i="10" s="1"/>
  <c r="AE425" i="10" s="1"/>
  <c r="AE426" i="10" s="1"/>
  <c r="AE427" i="10" s="1"/>
  <c r="AE428" i="10" s="1"/>
  <c r="AE429" i="10" s="1"/>
  <c r="AE430" i="10" s="1"/>
  <c r="AE431" i="10" s="1"/>
  <c r="AE432" i="10" s="1"/>
  <c r="AE433" i="10" s="1"/>
  <c r="AE434" i="10" s="1"/>
  <c r="AE435" i="10" s="1"/>
  <c r="AE436" i="10" s="1"/>
  <c r="AE437" i="10" s="1"/>
  <c r="AE438" i="10" s="1"/>
  <c r="AE439" i="10" s="1"/>
  <c r="AE440" i="10" s="1"/>
  <c r="AE441" i="10" s="1"/>
  <c r="AE442" i="10" s="1"/>
  <c r="AE443" i="10" s="1"/>
  <c r="AE444" i="10" s="1"/>
  <c r="AE445" i="10" s="1"/>
  <c r="AE446" i="10" s="1"/>
  <c r="AE447" i="10" s="1"/>
  <c r="AE448" i="10" s="1"/>
  <c r="AE449" i="10" s="1"/>
  <c r="AE450" i="10" s="1"/>
  <c r="AE451" i="10" s="1"/>
  <c r="AE452" i="10" s="1"/>
  <c r="AE453" i="10" s="1"/>
  <c r="AE454" i="10" s="1"/>
  <c r="AE455" i="10" s="1"/>
  <c r="AE456" i="10" s="1"/>
  <c r="AE457" i="10" s="1"/>
  <c r="AE458" i="10" s="1"/>
  <c r="AE459" i="10" s="1"/>
  <c r="AE460" i="10" s="1"/>
  <c r="AE461" i="10" s="1"/>
  <c r="AE462" i="10" s="1"/>
  <c r="AE463" i="10" s="1"/>
  <c r="AE464" i="10" s="1"/>
  <c r="AE465" i="10" s="1"/>
  <c r="AE466" i="10" s="1"/>
  <c r="AE467" i="10" s="1"/>
  <c r="AE468" i="10" s="1"/>
  <c r="AE469" i="10" s="1"/>
  <c r="AE470" i="10" s="1"/>
  <c r="AE471" i="10" s="1"/>
  <c r="AE472" i="10" s="1"/>
  <c r="AE473" i="10" s="1"/>
  <c r="AE474" i="10" s="1"/>
  <c r="AE475" i="10" s="1"/>
  <c r="AE476" i="10" s="1"/>
  <c r="AE477" i="10" s="1"/>
  <c r="AE478" i="10" s="1"/>
  <c r="AE479" i="10" s="1"/>
  <c r="AE480" i="10" s="1"/>
  <c r="AE481" i="10" s="1"/>
  <c r="AE482" i="10" s="1"/>
  <c r="AE483" i="10" s="1"/>
  <c r="AE484" i="10" s="1"/>
  <c r="AE485" i="10" s="1"/>
  <c r="AE486" i="10" s="1"/>
  <c r="AE487" i="10" s="1"/>
  <c r="AE488" i="10" s="1"/>
  <c r="AE489" i="10" s="1"/>
  <c r="AE490" i="10" s="1"/>
  <c r="AE491" i="10" s="1"/>
  <c r="AE492" i="10" s="1"/>
  <c r="AE493" i="10" s="1"/>
  <c r="AE494" i="10" s="1"/>
  <c r="AE495" i="10" s="1"/>
  <c r="AE496" i="10" s="1"/>
  <c r="AE497" i="10" s="1"/>
  <c r="AE498" i="10" s="1"/>
  <c r="AE499" i="10" s="1"/>
  <c r="AE500" i="10" s="1"/>
  <c r="AE501" i="10" s="1"/>
  <c r="AE502" i="10" s="1"/>
  <c r="AE503" i="10" s="1"/>
  <c r="AE504" i="10" s="1"/>
  <c r="AE505" i="10" s="1"/>
  <c r="AE506" i="10" s="1"/>
  <c r="AE507" i="10" s="1"/>
  <c r="AE508" i="10" s="1"/>
  <c r="AE509" i="10" s="1"/>
  <c r="AE510" i="10" s="1"/>
  <c r="AE511" i="10" s="1"/>
  <c r="AE512" i="10" s="1"/>
  <c r="AE513" i="10" s="1"/>
  <c r="AE514" i="10" s="1"/>
  <c r="AE515" i="10" s="1"/>
  <c r="AE516" i="10" s="1"/>
  <c r="AE517" i="10" s="1"/>
  <c r="AE518" i="10" s="1"/>
  <c r="AE519" i="10" s="1"/>
  <c r="AE520" i="10" s="1"/>
  <c r="AE521" i="10" s="1"/>
  <c r="AE522" i="10" s="1"/>
  <c r="AE523" i="10" s="1"/>
  <c r="AE524" i="10" s="1"/>
  <c r="AE525" i="10" s="1"/>
  <c r="AE526" i="10" s="1"/>
  <c r="AE527" i="10" s="1"/>
  <c r="AE528" i="10" s="1"/>
  <c r="AE529" i="10" s="1"/>
  <c r="AE530" i="10" s="1"/>
  <c r="AE531" i="10" s="1"/>
  <c r="AE532" i="10" s="1"/>
  <c r="AE533" i="10" s="1"/>
  <c r="AE534" i="10" s="1"/>
  <c r="AE535" i="10" s="1"/>
  <c r="AE536" i="10" s="1"/>
  <c r="AE537" i="10" s="1"/>
  <c r="AE538" i="10" s="1"/>
  <c r="AE539" i="10" s="1"/>
  <c r="AE540" i="10" s="1"/>
  <c r="AE541" i="10" s="1"/>
  <c r="AE542" i="10" s="1"/>
  <c r="AE543" i="10" s="1"/>
  <c r="AE544" i="10" s="1"/>
  <c r="AE545" i="10" s="1"/>
  <c r="AE546" i="10" s="1"/>
  <c r="AE547" i="10" s="1"/>
  <c r="AE548" i="10" s="1"/>
  <c r="AE549" i="10" s="1"/>
  <c r="AE550" i="10" s="1"/>
  <c r="AE551" i="10" s="1"/>
  <c r="AE552" i="10" s="1"/>
  <c r="AE553" i="10" s="1"/>
  <c r="AE554" i="10" s="1"/>
  <c r="AE555" i="10" s="1"/>
  <c r="AE556" i="10" s="1"/>
  <c r="AE557" i="10" s="1"/>
  <c r="AE558" i="10" s="1"/>
  <c r="AE559" i="10" s="1"/>
  <c r="AE560" i="10" s="1"/>
  <c r="AE561" i="10" s="1"/>
  <c r="AE562" i="10" s="1"/>
  <c r="AE563" i="10" s="1"/>
  <c r="AE564" i="10" s="1"/>
  <c r="AE565" i="10" s="1"/>
  <c r="AE566" i="10" s="1"/>
  <c r="AE567" i="10" s="1"/>
  <c r="AE568" i="10" s="1"/>
  <c r="AE569" i="10" s="1"/>
  <c r="AE570" i="10" s="1"/>
  <c r="AE571" i="10" s="1"/>
  <c r="AE572" i="10" s="1"/>
  <c r="AE573" i="10" s="1"/>
  <c r="AE574" i="10" s="1"/>
  <c r="AE575" i="10" s="1"/>
  <c r="AE576" i="10" s="1"/>
  <c r="AE577" i="10" s="1"/>
  <c r="AE578" i="10" s="1"/>
  <c r="AE579" i="10" s="1"/>
  <c r="AE580" i="10" s="1"/>
  <c r="AE581" i="10" s="1"/>
  <c r="AE582" i="10" s="1"/>
  <c r="AE583" i="10" s="1"/>
  <c r="AE584" i="10" s="1"/>
  <c r="AE585" i="10" s="1"/>
  <c r="AE586" i="10" s="1"/>
  <c r="AE587" i="10" s="1"/>
  <c r="AE588" i="10" s="1"/>
  <c r="AE589" i="10" s="1"/>
  <c r="AE590" i="10" s="1"/>
  <c r="AE591" i="10" s="1"/>
  <c r="AE592" i="10" s="1"/>
  <c r="AE593" i="10" s="1"/>
  <c r="AE594" i="10" s="1"/>
  <c r="AE595" i="10" s="1"/>
  <c r="AE596" i="10" s="1"/>
  <c r="AE597" i="10" s="1"/>
  <c r="AE598" i="10" s="1"/>
  <c r="AE599" i="10" s="1"/>
  <c r="AE600" i="10" s="1"/>
  <c r="AE601" i="10" s="1"/>
  <c r="AE602" i="10" s="1"/>
  <c r="AE603" i="10" s="1"/>
  <c r="AE604" i="10" s="1"/>
  <c r="AE605" i="10" s="1"/>
  <c r="AE606" i="10" s="1"/>
  <c r="AE607" i="10" s="1"/>
  <c r="AE608" i="10" s="1"/>
  <c r="AE609" i="10" s="1"/>
  <c r="AE610" i="10" s="1"/>
  <c r="AE611" i="10" s="1"/>
  <c r="AE612" i="10" s="1"/>
  <c r="AE613" i="10" s="1"/>
  <c r="AE614" i="10" s="1"/>
  <c r="AE615" i="10" s="1"/>
  <c r="AE616" i="10" s="1"/>
  <c r="AE617" i="10" s="1"/>
  <c r="AE618" i="10" s="1"/>
  <c r="AE619" i="10" s="1"/>
  <c r="AE620" i="10" s="1"/>
  <c r="AE621" i="10" s="1"/>
  <c r="AE622" i="10" s="1"/>
  <c r="AE623" i="10" s="1"/>
  <c r="AE624" i="10" s="1"/>
  <c r="AE625" i="10" s="1"/>
  <c r="AE626" i="10" s="1"/>
  <c r="AE627" i="10" s="1"/>
  <c r="AE628" i="10" s="1"/>
  <c r="AE629" i="10" s="1"/>
  <c r="AE630" i="10" s="1"/>
  <c r="AE631" i="10" s="1"/>
  <c r="AE632" i="10" s="1"/>
  <c r="AE633" i="10" s="1"/>
  <c r="AE634" i="10" s="1"/>
  <c r="AE635" i="10" s="1"/>
  <c r="AE636" i="10" s="1"/>
  <c r="AE637" i="10" s="1"/>
  <c r="AE638" i="10" s="1"/>
  <c r="AE639" i="10" s="1"/>
  <c r="AE640" i="10" s="1"/>
  <c r="AE641" i="10" s="1"/>
  <c r="AE642" i="10" s="1"/>
  <c r="AE643" i="10" s="1"/>
  <c r="AE644" i="10" s="1"/>
  <c r="AE645" i="10" s="1"/>
  <c r="AE646" i="10" s="1"/>
  <c r="AE647" i="10" s="1"/>
  <c r="AE648" i="10" s="1"/>
  <c r="AE649" i="10" s="1"/>
  <c r="AE650" i="10" s="1"/>
  <c r="AE651" i="10" s="1"/>
  <c r="AE652" i="10" s="1"/>
  <c r="AE653" i="10" s="1"/>
  <c r="AE654" i="10" s="1"/>
  <c r="AE655" i="10" s="1"/>
  <c r="AE656" i="10" s="1"/>
  <c r="AE657" i="10" s="1"/>
  <c r="AE658" i="10" s="1"/>
  <c r="AE659" i="10" s="1"/>
  <c r="AE660" i="10" s="1"/>
  <c r="AE661" i="10" s="1"/>
  <c r="AE662" i="10" s="1"/>
  <c r="AE663" i="10" s="1"/>
  <c r="AE664" i="10" s="1"/>
  <c r="AE665" i="10" s="1"/>
  <c r="AE666" i="10" s="1"/>
  <c r="AE667" i="10" s="1"/>
  <c r="AE668" i="10" s="1"/>
  <c r="AE669" i="10" s="1"/>
  <c r="AE670" i="10" s="1"/>
  <c r="AE671" i="10" s="1"/>
  <c r="AE672" i="10" s="1"/>
  <c r="AE673" i="10" s="1"/>
  <c r="AE674" i="10" s="1"/>
  <c r="AE675" i="10" s="1"/>
  <c r="AE676" i="10" s="1"/>
  <c r="AE677" i="10" s="1"/>
  <c r="AE678" i="10" s="1"/>
  <c r="AE679" i="10" s="1"/>
  <c r="AE680" i="10" s="1"/>
  <c r="AE681" i="10" s="1"/>
  <c r="AE682" i="10" s="1"/>
  <c r="AE683" i="10" s="1"/>
  <c r="AE684" i="10" s="1"/>
  <c r="AE685" i="10" s="1"/>
  <c r="AE686" i="10" s="1"/>
  <c r="AE687" i="10" s="1"/>
  <c r="AE688" i="10" s="1"/>
  <c r="AE689" i="10" s="1"/>
  <c r="AE690" i="10" s="1"/>
  <c r="AE691" i="10" s="1"/>
  <c r="AE692" i="10" s="1"/>
  <c r="AE693" i="10" s="1"/>
  <c r="AE694" i="10" s="1"/>
  <c r="AE695" i="10" s="1"/>
  <c r="AE696" i="10" s="1"/>
  <c r="AE697" i="10" s="1"/>
  <c r="AE698" i="10" s="1"/>
  <c r="AE699" i="10" s="1"/>
  <c r="AE700" i="10" s="1"/>
  <c r="AE701" i="10" s="1"/>
  <c r="AE702" i="10" s="1"/>
  <c r="AE703" i="10" s="1"/>
  <c r="AE704" i="10" s="1"/>
  <c r="AE705" i="10" s="1"/>
  <c r="AE706" i="10" s="1"/>
  <c r="AE707" i="10" s="1"/>
  <c r="AE708" i="10" s="1"/>
  <c r="AE709" i="10" s="1"/>
  <c r="AE710" i="10" s="1"/>
  <c r="AE711" i="10" s="1"/>
  <c r="AE712" i="10" s="1"/>
  <c r="AE713" i="10" s="1"/>
  <c r="AE714" i="10" s="1"/>
  <c r="AE715" i="10" s="1"/>
  <c r="AE716" i="10" s="1"/>
  <c r="AE717" i="10" s="1"/>
  <c r="AE718" i="10" s="1"/>
  <c r="AE719" i="10" s="1"/>
  <c r="AE720" i="10" s="1"/>
  <c r="AE721" i="10" s="1"/>
  <c r="AE722" i="10" s="1"/>
  <c r="AE723" i="10" s="1"/>
  <c r="AE724" i="10" s="1"/>
  <c r="AE725" i="10" s="1"/>
  <c r="AE726" i="10" s="1"/>
  <c r="AE727" i="10" s="1"/>
  <c r="AE728" i="10" s="1"/>
  <c r="AE729" i="10" s="1"/>
  <c r="AE730" i="10" s="1"/>
  <c r="AE731" i="10" s="1"/>
  <c r="AE732" i="10" s="1"/>
  <c r="AE733" i="10" s="1"/>
  <c r="AE734" i="10" s="1"/>
  <c r="AE735" i="10" s="1"/>
  <c r="AE736" i="10" s="1"/>
  <c r="AE737" i="10" s="1"/>
  <c r="AE738" i="10" s="1"/>
  <c r="AE739" i="10" s="1"/>
  <c r="AE740" i="10" s="1"/>
  <c r="AE741" i="10" s="1"/>
  <c r="AE742" i="10" s="1"/>
  <c r="AE743" i="10" s="1"/>
  <c r="AE744" i="10" s="1"/>
  <c r="AE745" i="10" s="1"/>
  <c r="AE746" i="10" s="1"/>
  <c r="AE747" i="10" s="1"/>
  <c r="AE748" i="10" s="1"/>
  <c r="AE749" i="10" s="1"/>
  <c r="AE750" i="10" s="1"/>
  <c r="AE751" i="10" s="1"/>
  <c r="AE752" i="10" s="1"/>
  <c r="AE753" i="10" s="1"/>
  <c r="AE754" i="10" s="1"/>
  <c r="AE755" i="10" s="1"/>
  <c r="AE756" i="10" s="1"/>
  <c r="AE757" i="10" s="1"/>
  <c r="AE758" i="10" s="1"/>
  <c r="AE759" i="10" s="1"/>
  <c r="AE760" i="10" s="1"/>
  <c r="AE761" i="10" s="1"/>
  <c r="AE762" i="10" s="1"/>
  <c r="AE763" i="10" s="1"/>
  <c r="AE764" i="10" s="1"/>
  <c r="AE765" i="10" s="1"/>
  <c r="AE766" i="10" s="1"/>
  <c r="AE767" i="10" s="1"/>
  <c r="AE768" i="10" s="1"/>
  <c r="AE769" i="10" s="1"/>
  <c r="AE770" i="10" s="1"/>
  <c r="AE771" i="10" s="1"/>
  <c r="AE772" i="10" s="1"/>
  <c r="AE773" i="10" s="1"/>
  <c r="AE774" i="10" s="1"/>
  <c r="AE775" i="10" s="1"/>
  <c r="AE776" i="10" s="1"/>
  <c r="AE777" i="10" s="1"/>
  <c r="AE778" i="10" s="1"/>
  <c r="AE779" i="10" s="1"/>
  <c r="AE780" i="10" s="1"/>
  <c r="AE781" i="10" s="1"/>
  <c r="AE782" i="10" s="1"/>
  <c r="AE783" i="10" s="1"/>
  <c r="AE784" i="10" s="1"/>
  <c r="AE785" i="10" s="1"/>
  <c r="AE786" i="10" s="1"/>
  <c r="AE787" i="10" s="1"/>
  <c r="AE788" i="10" s="1"/>
  <c r="AE789" i="10" s="1"/>
  <c r="AE790" i="10" s="1"/>
  <c r="AE791" i="10" s="1"/>
  <c r="AE792" i="10" s="1"/>
  <c r="AE793" i="10" s="1"/>
  <c r="AE794" i="10" s="1"/>
  <c r="AE795" i="10" s="1"/>
  <c r="AE796" i="10" s="1"/>
  <c r="AE797" i="10" s="1"/>
  <c r="AE798" i="10" s="1"/>
  <c r="AE799" i="10" s="1"/>
  <c r="AE800" i="10" s="1"/>
  <c r="AE801" i="10" s="1"/>
  <c r="AE802" i="10" s="1"/>
  <c r="AE803" i="10" s="1"/>
  <c r="AE804" i="10" s="1"/>
  <c r="AE805" i="10" s="1"/>
  <c r="AE806" i="10" s="1"/>
  <c r="AE807" i="10" s="1"/>
  <c r="AE808" i="10" s="1"/>
  <c r="AE809" i="10" s="1"/>
  <c r="AE810" i="10" s="1"/>
  <c r="AE811" i="10" s="1"/>
  <c r="AE812" i="10" s="1"/>
  <c r="AE813" i="10" s="1"/>
  <c r="AE814" i="10" s="1"/>
  <c r="AE815" i="10" s="1"/>
  <c r="AE816" i="10" s="1"/>
  <c r="AE817" i="10" s="1"/>
  <c r="AE818" i="10" s="1"/>
  <c r="AE819" i="10" s="1"/>
  <c r="AE820" i="10" s="1"/>
  <c r="AE821" i="10" s="1"/>
  <c r="AE822" i="10" s="1"/>
  <c r="AE823" i="10" s="1"/>
  <c r="AE824" i="10" s="1"/>
  <c r="AE825" i="10" s="1"/>
  <c r="AE826" i="10" s="1"/>
  <c r="AE827" i="10" s="1"/>
  <c r="AE828" i="10" s="1"/>
  <c r="AE829" i="10" s="1"/>
  <c r="AE830" i="10" s="1"/>
  <c r="AE831" i="10" s="1"/>
  <c r="AE832" i="10" s="1"/>
  <c r="AE833" i="10" s="1"/>
  <c r="AE834" i="10" s="1"/>
  <c r="AE835" i="10" s="1"/>
  <c r="AE836" i="10" s="1"/>
  <c r="AE837" i="10" s="1"/>
  <c r="AE838" i="10" s="1"/>
  <c r="AE839" i="10" s="1"/>
  <c r="AE840" i="10" s="1"/>
  <c r="AE841" i="10" s="1"/>
  <c r="AE842" i="10" s="1"/>
  <c r="AE843" i="10" s="1"/>
  <c r="AE844" i="10" s="1"/>
  <c r="AE845" i="10" s="1"/>
  <c r="AE846" i="10" s="1"/>
  <c r="AE847" i="10" s="1"/>
  <c r="AE848" i="10" s="1"/>
  <c r="AE849" i="10" s="1"/>
  <c r="AE850" i="10" s="1"/>
  <c r="AE851" i="10" s="1"/>
  <c r="AE852" i="10" s="1"/>
  <c r="AE853" i="10" s="1"/>
  <c r="AE854" i="10" s="1"/>
  <c r="AE855" i="10" s="1"/>
  <c r="AE856" i="10" s="1"/>
  <c r="AE857" i="10" s="1"/>
  <c r="AE858" i="10" s="1"/>
  <c r="AE859" i="10" s="1"/>
  <c r="AE860" i="10" s="1"/>
  <c r="AE861" i="10" s="1"/>
  <c r="AE862" i="10" s="1"/>
  <c r="AE863" i="10" s="1"/>
  <c r="AE864" i="10" s="1"/>
  <c r="AE865" i="10" s="1"/>
  <c r="AE866" i="10" s="1"/>
  <c r="AE867" i="10" s="1"/>
  <c r="AE868" i="10" s="1"/>
  <c r="AE869" i="10" s="1"/>
  <c r="AE870" i="10" s="1"/>
  <c r="AE871" i="10" s="1"/>
  <c r="AE872" i="10" s="1"/>
  <c r="AE873" i="10" s="1"/>
  <c r="AE874" i="10" s="1"/>
  <c r="AE875" i="10" s="1"/>
  <c r="AE876" i="10" s="1"/>
  <c r="AE877" i="10" s="1"/>
  <c r="AE878" i="10" s="1"/>
  <c r="AE879" i="10" s="1"/>
  <c r="AE880" i="10" s="1"/>
  <c r="AE881" i="10" s="1"/>
  <c r="AE882" i="10" s="1"/>
  <c r="AE883" i="10" s="1"/>
  <c r="AE884" i="10" s="1"/>
  <c r="AE885" i="10" s="1"/>
  <c r="AE886" i="10" s="1"/>
  <c r="AE887" i="10" s="1"/>
  <c r="AE888" i="10" s="1"/>
  <c r="AE889" i="10" s="1"/>
  <c r="AE890" i="10" s="1"/>
  <c r="AE891" i="10" s="1"/>
  <c r="AE892" i="10" s="1"/>
  <c r="AE893" i="10" s="1"/>
  <c r="AE894" i="10" s="1"/>
  <c r="AE895" i="10" s="1"/>
  <c r="AE896" i="10" s="1"/>
  <c r="AE897" i="10" s="1"/>
  <c r="AE898" i="10" s="1"/>
  <c r="AE899" i="10" s="1"/>
  <c r="AE900" i="10" s="1"/>
  <c r="AE901" i="10" s="1"/>
  <c r="AE902" i="10" s="1"/>
  <c r="AE903" i="10" s="1"/>
  <c r="AE904" i="10" s="1"/>
  <c r="AE905" i="10" s="1"/>
  <c r="AE906" i="10" s="1"/>
  <c r="AE907" i="10" s="1"/>
  <c r="AE908" i="10" s="1"/>
  <c r="AE909" i="10" s="1"/>
  <c r="AE910" i="10" s="1"/>
  <c r="AE911" i="10" s="1"/>
  <c r="AE912" i="10" s="1"/>
  <c r="AE913" i="10" s="1"/>
  <c r="AE914" i="10" s="1"/>
  <c r="AE915" i="10" s="1"/>
  <c r="AE916" i="10" s="1"/>
  <c r="AE917" i="10" s="1"/>
  <c r="AE918" i="10" s="1"/>
  <c r="AE919" i="10" s="1"/>
  <c r="AE920" i="10" s="1"/>
  <c r="AE921" i="10" s="1"/>
  <c r="AE922" i="10" s="1"/>
  <c r="AE923" i="10" s="1"/>
  <c r="AE924" i="10" s="1"/>
  <c r="AE925" i="10" s="1"/>
  <c r="AE926" i="10" s="1"/>
  <c r="AE927" i="10" s="1"/>
  <c r="AE928" i="10" s="1"/>
  <c r="AE929" i="10" s="1"/>
  <c r="AE930" i="10" s="1"/>
  <c r="AE931" i="10" s="1"/>
  <c r="AE932" i="10" s="1"/>
  <c r="AE933" i="10" s="1"/>
  <c r="AE934" i="10" s="1"/>
  <c r="AE935" i="10" s="1"/>
  <c r="AE936" i="10" s="1"/>
  <c r="AE937" i="10" s="1"/>
  <c r="AE938" i="10" s="1"/>
  <c r="AE939" i="10" s="1"/>
  <c r="AE940" i="10" s="1"/>
  <c r="AE941" i="10" s="1"/>
  <c r="AE942" i="10" s="1"/>
  <c r="AE943" i="10" s="1"/>
  <c r="AE944" i="10" s="1"/>
  <c r="AE945" i="10" s="1"/>
  <c r="AE946" i="10" s="1"/>
  <c r="AE947" i="10" s="1"/>
  <c r="AE948" i="10" s="1"/>
  <c r="AE949" i="10" s="1"/>
  <c r="AE950" i="10" s="1"/>
  <c r="AE951" i="10" s="1"/>
  <c r="AE952" i="10" s="1"/>
  <c r="AE953" i="10" s="1"/>
  <c r="AE954" i="10" s="1"/>
  <c r="AE955" i="10" s="1"/>
  <c r="AE956" i="10" s="1"/>
  <c r="AE957" i="10" s="1"/>
  <c r="AE958" i="10" s="1"/>
  <c r="AE959" i="10" s="1"/>
  <c r="AE960" i="10" s="1"/>
  <c r="AE961" i="10" s="1"/>
  <c r="AE962" i="10" s="1"/>
  <c r="AE963" i="10" s="1"/>
  <c r="AE964" i="10" s="1"/>
  <c r="AE965" i="10" s="1"/>
  <c r="AE966" i="10" s="1"/>
  <c r="AE967" i="10" s="1"/>
  <c r="AE968" i="10" s="1"/>
  <c r="AE969" i="10" s="1"/>
  <c r="AE970" i="10" s="1"/>
  <c r="AE971" i="10" s="1"/>
  <c r="AE972" i="10" s="1"/>
  <c r="AE973" i="10" s="1"/>
  <c r="AE974" i="10" s="1"/>
  <c r="AE975" i="10" s="1"/>
  <c r="AE976" i="10" s="1"/>
  <c r="AE977" i="10" s="1"/>
  <c r="AE978" i="10" s="1"/>
  <c r="AE979" i="10" s="1"/>
  <c r="AE980" i="10" s="1"/>
  <c r="AE981" i="10" s="1"/>
  <c r="AE982" i="10" s="1"/>
  <c r="AE983" i="10" s="1"/>
  <c r="AE984" i="10" s="1"/>
  <c r="AE985" i="10" s="1"/>
  <c r="AE986" i="10" s="1"/>
  <c r="AE987" i="10" s="1"/>
  <c r="AE988" i="10" s="1"/>
  <c r="AE989" i="10" s="1"/>
  <c r="AE990" i="10" s="1"/>
  <c r="AE991" i="10" s="1"/>
  <c r="AE992" i="10" s="1"/>
  <c r="AE993" i="10" s="1"/>
  <c r="AE994" i="10" s="1"/>
  <c r="AE995" i="10" s="1"/>
  <c r="AE996" i="10" s="1"/>
  <c r="AE997" i="10" s="1"/>
  <c r="AE998" i="10" s="1"/>
  <c r="AE999" i="10" s="1"/>
  <c r="AE1000" i="10" s="1"/>
  <c r="AE1001" i="10" s="1"/>
  <c r="AE1002" i="10" s="1"/>
  <c r="AE1003" i="10" s="1"/>
  <c r="AE1004" i="10" s="1"/>
  <c r="AE1005" i="10" s="1"/>
  <c r="AE1006" i="10" s="1"/>
  <c r="AE1007" i="10" s="1"/>
  <c r="AE1008" i="10" s="1"/>
  <c r="AE1009" i="10" s="1"/>
  <c r="AE1010" i="10" s="1"/>
  <c r="AE1011" i="10" s="1"/>
  <c r="AE1012" i="10" s="1"/>
  <c r="AE1013" i="10" s="1"/>
  <c r="AE1014" i="10" s="1"/>
  <c r="AE1015" i="10" s="1"/>
  <c r="AE1016" i="10" s="1"/>
  <c r="AE1017" i="10" s="1"/>
  <c r="AE1018" i="10" s="1"/>
  <c r="AE1019" i="10" s="1"/>
  <c r="AE1020" i="10" s="1"/>
  <c r="AE1021" i="10" s="1"/>
  <c r="AE1022" i="10" s="1"/>
  <c r="AE1023" i="10" s="1"/>
  <c r="AE1024" i="10" s="1"/>
  <c r="AE1025" i="10" s="1"/>
  <c r="AE1026" i="10" s="1"/>
  <c r="AE1027" i="10" s="1"/>
  <c r="AE1028" i="10" s="1"/>
  <c r="AE1029" i="10" s="1"/>
  <c r="AE1030" i="10" s="1"/>
  <c r="AE1031" i="10" s="1"/>
  <c r="AE1032" i="10" s="1"/>
  <c r="AE1033" i="10" s="1"/>
  <c r="AE1034" i="10" s="1"/>
  <c r="AE1035" i="10" s="1"/>
  <c r="AE1036" i="10" s="1"/>
  <c r="AE1037" i="10" s="1"/>
  <c r="AE1038" i="10" s="1"/>
  <c r="AE1039" i="10" s="1"/>
  <c r="AE1040" i="10" s="1"/>
  <c r="AE1041" i="10" s="1"/>
  <c r="AE1042" i="10" s="1"/>
  <c r="AE1043" i="10" s="1"/>
  <c r="AE1044" i="10" s="1"/>
  <c r="AE1045" i="10" s="1"/>
  <c r="AE1046" i="10" s="1"/>
  <c r="AE1047" i="10" s="1"/>
  <c r="AE1048" i="10" s="1"/>
  <c r="AE1049" i="10" s="1"/>
  <c r="AE1050" i="10" s="1"/>
  <c r="AE1051" i="10" s="1"/>
  <c r="AE1052" i="10" s="1"/>
  <c r="AE1053" i="10" s="1"/>
  <c r="AE1054" i="10" s="1"/>
  <c r="AE1055" i="10" s="1"/>
  <c r="AE1056" i="10" s="1"/>
  <c r="AE1057" i="10" s="1"/>
  <c r="AE1058" i="10" s="1"/>
  <c r="AE1059" i="10" s="1"/>
  <c r="AE1060" i="10" s="1"/>
  <c r="AE1061" i="10" s="1"/>
  <c r="AE1062" i="10" s="1"/>
  <c r="AE1063" i="10" s="1"/>
  <c r="AE1064" i="10" s="1"/>
  <c r="AE1065" i="10" s="1"/>
  <c r="AE1066" i="10" s="1"/>
  <c r="AE1067" i="10" s="1"/>
  <c r="AE1068" i="10" s="1"/>
  <c r="AE1069" i="10" s="1"/>
  <c r="AE1070" i="10" s="1"/>
  <c r="AE1071" i="10" s="1"/>
  <c r="AE1072" i="10" s="1"/>
  <c r="AE1073" i="10" s="1"/>
  <c r="AE1074" i="10" s="1"/>
  <c r="AE1075" i="10" s="1"/>
  <c r="AE1076" i="10" s="1"/>
  <c r="AE1077" i="10" s="1"/>
  <c r="AE1078" i="10" s="1"/>
  <c r="AE1079" i="10" s="1"/>
  <c r="AE1080" i="10" s="1"/>
  <c r="AE1081" i="10" s="1"/>
  <c r="AE1082" i="10" s="1"/>
  <c r="AE1083" i="10" s="1"/>
  <c r="AE1084" i="10" s="1"/>
  <c r="AE1085" i="10" s="1"/>
  <c r="AE1086" i="10" s="1"/>
  <c r="AE1087" i="10" s="1"/>
  <c r="AE1088" i="10" s="1"/>
  <c r="AE1089" i="10" s="1"/>
  <c r="AE1090" i="10" s="1"/>
  <c r="AE1091" i="10" s="1"/>
  <c r="AE1092" i="10" s="1"/>
  <c r="AE1093" i="10" s="1"/>
  <c r="AE1094" i="10" s="1"/>
  <c r="AE1095" i="10" s="1"/>
  <c r="AE1096" i="10" s="1"/>
  <c r="AE1097" i="10" s="1"/>
  <c r="AE1098" i="10" s="1"/>
  <c r="AE1099" i="10" s="1"/>
  <c r="AE1100" i="10" s="1"/>
  <c r="AE1101" i="10" s="1"/>
  <c r="AE1102" i="10" s="1"/>
  <c r="AE1103" i="10" s="1"/>
  <c r="AE1104" i="10" s="1"/>
  <c r="AE1105" i="10" s="1"/>
  <c r="AE1106" i="10" s="1"/>
  <c r="AE1107" i="10" s="1"/>
  <c r="AE1108" i="10" s="1"/>
  <c r="AE1109" i="10" s="1"/>
  <c r="AE1110" i="10" s="1"/>
  <c r="AE1111" i="10" s="1"/>
  <c r="AE1112" i="10" s="1"/>
  <c r="AE1113" i="10" s="1"/>
  <c r="AE1114" i="10" s="1"/>
  <c r="AE1115" i="10" s="1"/>
  <c r="AE1116" i="10" s="1"/>
  <c r="AE1117" i="10" s="1"/>
  <c r="AE1118" i="10" s="1"/>
  <c r="AE1119" i="10" s="1"/>
  <c r="AE1120" i="10" s="1"/>
  <c r="AE1121" i="10" s="1"/>
  <c r="AE1122" i="10" s="1"/>
  <c r="AE1123" i="10" s="1"/>
  <c r="AE1124" i="10" s="1"/>
  <c r="AE1125" i="10" s="1"/>
  <c r="AE1126" i="10" s="1"/>
  <c r="AE1127" i="10" s="1"/>
  <c r="AE1128" i="10" s="1"/>
  <c r="AE1129" i="10" s="1"/>
  <c r="AE1130" i="10" s="1"/>
  <c r="AE1131" i="10" s="1"/>
  <c r="AE1132" i="10" s="1"/>
  <c r="AE1133" i="10" s="1"/>
  <c r="AE1134" i="10" s="1"/>
  <c r="AE1135" i="10" s="1"/>
  <c r="AE1136" i="10" s="1"/>
  <c r="AE1137" i="10" s="1"/>
  <c r="AE1138" i="10" s="1"/>
  <c r="AE1139" i="10" s="1"/>
  <c r="AE1140" i="10" s="1"/>
  <c r="AE1141" i="10" s="1"/>
  <c r="AE1142" i="10" s="1"/>
  <c r="AE1143" i="10" s="1"/>
  <c r="AE1144" i="10" s="1"/>
  <c r="AE1145" i="10" s="1"/>
  <c r="AE1146" i="10" s="1"/>
  <c r="AE1147" i="10" s="1"/>
  <c r="AE1148" i="10" s="1"/>
  <c r="AE1149" i="10" s="1"/>
  <c r="AE1150" i="10" s="1"/>
  <c r="AE1151" i="10" s="1"/>
  <c r="AE1152" i="10" s="1"/>
  <c r="AE1153" i="10" s="1"/>
  <c r="AE1154" i="10" s="1"/>
  <c r="AE1155" i="10" s="1"/>
  <c r="AE1156" i="10" s="1"/>
  <c r="AE1157" i="10" s="1"/>
  <c r="AE1158" i="10" s="1"/>
  <c r="AE1159" i="10" s="1"/>
  <c r="AE1160" i="10" s="1"/>
  <c r="AE1161" i="10" s="1"/>
  <c r="AE1162" i="10" s="1"/>
  <c r="AE1163" i="10" s="1"/>
  <c r="AE1164" i="10" s="1"/>
  <c r="AE1165" i="10" s="1"/>
  <c r="AE1166" i="10" s="1"/>
  <c r="AE1167" i="10" s="1"/>
  <c r="AE1168" i="10" s="1"/>
  <c r="AE1169" i="10" s="1"/>
  <c r="AE1170" i="10" s="1"/>
  <c r="AE1171" i="10" s="1"/>
  <c r="AE1172" i="10" s="1"/>
  <c r="AE1173" i="10" s="1"/>
  <c r="AE1174" i="10" s="1"/>
  <c r="AE1175" i="10" s="1"/>
  <c r="AE1176" i="10" s="1"/>
  <c r="AE1177" i="10" s="1"/>
  <c r="AE1178" i="10" s="1"/>
  <c r="AE1179" i="10" s="1"/>
  <c r="AE1180" i="10" s="1"/>
  <c r="AE1181" i="10" s="1"/>
  <c r="AE1182" i="10" s="1"/>
  <c r="AE1183" i="10" s="1"/>
  <c r="AE1184" i="10" s="1"/>
  <c r="AE1185" i="10" s="1"/>
  <c r="AE1186" i="10" s="1"/>
  <c r="AE1187" i="10" s="1"/>
  <c r="AE1188" i="10" s="1"/>
  <c r="AE1189" i="10" s="1"/>
  <c r="AE1190" i="10" s="1"/>
  <c r="AE1191" i="10" s="1"/>
  <c r="AE1192" i="10" s="1"/>
  <c r="AE1193" i="10" s="1"/>
  <c r="AE1194" i="10" s="1"/>
  <c r="AE1195" i="10" s="1"/>
  <c r="AE1196" i="10" s="1"/>
  <c r="AE1197" i="10" s="1"/>
  <c r="AE1198" i="10" s="1"/>
  <c r="AE1199" i="10" s="1"/>
  <c r="AE1200" i="10" s="1"/>
  <c r="AE1201" i="10" s="1"/>
  <c r="AE1202" i="10" s="1"/>
  <c r="AE1203" i="10" s="1"/>
  <c r="AE1204" i="10" s="1"/>
  <c r="AE1205" i="10" s="1"/>
  <c r="AE1206" i="10" s="1"/>
  <c r="AE1207" i="10" s="1"/>
  <c r="AE1208" i="10" s="1"/>
  <c r="AE1209" i="10" s="1"/>
  <c r="AE1210" i="10" s="1"/>
  <c r="AE1211" i="10" s="1"/>
  <c r="AE1212" i="10" s="1"/>
  <c r="AE1213" i="10" s="1"/>
  <c r="AE1214" i="10" s="1"/>
  <c r="AE1215" i="10" s="1"/>
  <c r="AE1216" i="10" s="1"/>
  <c r="AE1217" i="10" s="1"/>
  <c r="AE1218" i="10" s="1"/>
  <c r="AE1219" i="10" s="1"/>
  <c r="AE1220" i="10" s="1"/>
  <c r="AE1221" i="10" s="1"/>
  <c r="AE1222" i="10" s="1"/>
  <c r="AE1223" i="10" s="1"/>
  <c r="AE1224" i="10" s="1"/>
  <c r="AE1225" i="10" s="1"/>
  <c r="AE1226" i="10" s="1"/>
  <c r="AE1227" i="10" s="1"/>
  <c r="AE1228" i="10" s="1"/>
  <c r="AE1229" i="10" s="1"/>
  <c r="AE1230" i="10" s="1"/>
  <c r="AE1231" i="10" s="1"/>
  <c r="AE1232" i="10" s="1"/>
  <c r="AE1233" i="10" s="1"/>
  <c r="AE1234" i="10" s="1"/>
  <c r="AE1235" i="10" s="1"/>
  <c r="AE1236" i="10" s="1"/>
  <c r="AE1237" i="10" s="1"/>
  <c r="AE1238" i="10" s="1"/>
  <c r="AE1239" i="10" s="1"/>
  <c r="AE1240" i="10" s="1"/>
  <c r="AE1241" i="10" s="1"/>
  <c r="AE1242" i="10" s="1"/>
  <c r="AE1243" i="10" s="1"/>
  <c r="AE1244" i="10" s="1"/>
  <c r="AE1245" i="10" s="1"/>
  <c r="AE1246" i="10" s="1"/>
  <c r="AE1247" i="10" s="1"/>
  <c r="AE1248" i="10" s="1"/>
  <c r="AE1249" i="10" s="1"/>
  <c r="AE1250" i="10" s="1"/>
  <c r="AE1251" i="10" s="1"/>
  <c r="AE1252" i="10" s="1"/>
  <c r="AE1253" i="10" s="1"/>
  <c r="AE1254" i="10" s="1"/>
  <c r="AE1255" i="10" s="1"/>
  <c r="AE1256" i="10" s="1"/>
  <c r="AE1257" i="10" s="1"/>
  <c r="AE1258" i="10" s="1"/>
  <c r="AE1259" i="10" s="1"/>
  <c r="AE1260" i="10" s="1"/>
  <c r="AE1261" i="10" s="1"/>
  <c r="AE1262" i="10" s="1"/>
  <c r="AE1263" i="10" s="1"/>
  <c r="AE1264" i="10" s="1"/>
  <c r="AE1265" i="10" s="1"/>
  <c r="AE1266" i="10" s="1"/>
  <c r="AE1267" i="10" s="1"/>
  <c r="AE1268" i="10" s="1"/>
  <c r="AE1269" i="10" s="1"/>
  <c r="AE1270" i="10" s="1"/>
  <c r="AE1271" i="10" s="1"/>
  <c r="AE1272" i="10" s="1"/>
  <c r="AE1273" i="10" s="1"/>
  <c r="AE1274" i="10" s="1"/>
  <c r="AE1275" i="10" s="1"/>
  <c r="AE1276" i="10" s="1"/>
  <c r="AE1277" i="10" s="1"/>
  <c r="AE1278" i="10" s="1"/>
  <c r="AE1279" i="10" s="1"/>
  <c r="AE1280" i="10" s="1"/>
  <c r="AE1281" i="10" s="1"/>
  <c r="AE1282" i="10" s="1"/>
  <c r="AE1283" i="10" s="1"/>
  <c r="AE1284" i="10" s="1"/>
  <c r="AE1285" i="10" s="1"/>
  <c r="AE1286" i="10" s="1"/>
  <c r="AE1287" i="10" s="1"/>
  <c r="AE1288" i="10" s="1"/>
  <c r="AE1289" i="10" s="1"/>
  <c r="AE1290" i="10" s="1"/>
  <c r="AE1291" i="10" s="1"/>
  <c r="AE1292" i="10" s="1"/>
  <c r="AE1293" i="10" s="1"/>
  <c r="AE1294" i="10" s="1"/>
  <c r="AE1295" i="10" s="1"/>
  <c r="AE1296" i="10" s="1"/>
  <c r="AE1297" i="10" s="1"/>
  <c r="AE1298" i="10" s="1"/>
  <c r="AE1299" i="10" s="1"/>
  <c r="AE1300" i="10" s="1"/>
  <c r="AE1301" i="10" s="1"/>
  <c r="AE1302" i="10" s="1"/>
  <c r="AE1303" i="10" s="1"/>
  <c r="AE1304" i="10" s="1"/>
  <c r="AE1305" i="10" s="1"/>
  <c r="AE1306" i="10" s="1"/>
  <c r="AE1307" i="10" s="1"/>
  <c r="AE1308" i="10" s="1"/>
  <c r="AE1309" i="10" s="1"/>
  <c r="AE1310" i="10" s="1"/>
  <c r="AE1311" i="10" s="1"/>
  <c r="AE1312" i="10" s="1"/>
  <c r="AE1313" i="10" s="1"/>
  <c r="AE1314" i="10" s="1"/>
  <c r="AE1315" i="10" s="1"/>
  <c r="AE1316" i="10" s="1"/>
  <c r="AE1317" i="10" s="1"/>
  <c r="AE1318" i="10" s="1"/>
  <c r="AE1319" i="10" s="1"/>
  <c r="AE1320" i="10" s="1"/>
  <c r="AE1321" i="10" s="1"/>
  <c r="AE1322" i="10" s="1"/>
  <c r="AE1323" i="10" s="1"/>
  <c r="AE1324" i="10" s="1"/>
  <c r="AE1325" i="10" s="1"/>
  <c r="AE1326" i="10" s="1"/>
  <c r="AE1327" i="10" s="1"/>
  <c r="AE1328" i="10" s="1"/>
  <c r="AE1329" i="10" s="1"/>
  <c r="AE1330" i="10" s="1"/>
  <c r="AE1331" i="10" s="1"/>
  <c r="AE1332" i="10" s="1"/>
  <c r="AE1333" i="10" s="1"/>
  <c r="AE1334" i="10" s="1"/>
  <c r="AE1335" i="10" s="1"/>
  <c r="AE1336" i="10" s="1"/>
  <c r="AE1337" i="10" s="1"/>
  <c r="AE1338" i="10" s="1"/>
  <c r="AE1339" i="10" s="1"/>
  <c r="AE1340" i="10" s="1"/>
  <c r="AE1341" i="10" s="1"/>
  <c r="AE1342" i="10" s="1"/>
  <c r="AE1343" i="10" s="1"/>
  <c r="AE1344" i="10" s="1"/>
  <c r="AE1345" i="10" s="1"/>
  <c r="AE1346" i="10" s="1"/>
  <c r="AE1347" i="10" s="1"/>
  <c r="AE1348" i="10" s="1"/>
  <c r="AE1349" i="10" s="1"/>
  <c r="AE1350" i="10" s="1"/>
  <c r="AE1351" i="10" s="1"/>
  <c r="AE1352" i="10" s="1"/>
  <c r="AE1353" i="10" s="1"/>
  <c r="AE1354" i="10" s="1"/>
  <c r="AE1355" i="10" s="1"/>
  <c r="AE1356" i="10" s="1"/>
  <c r="AE1357" i="10" s="1"/>
  <c r="AE1358" i="10" s="1"/>
  <c r="AE1359" i="10" s="1"/>
  <c r="AE1360" i="10" s="1"/>
  <c r="AE1361" i="10" s="1"/>
  <c r="AE1362" i="10" s="1"/>
  <c r="AE1363" i="10" s="1"/>
  <c r="AE1364" i="10" s="1"/>
  <c r="AE1365" i="10" s="1"/>
  <c r="AE1366" i="10" s="1"/>
  <c r="AE1367" i="10" s="1"/>
  <c r="AE1368" i="10" s="1"/>
  <c r="AE1369" i="10" s="1"/>
  <c r="AE1370" i="10" s="1"/>
  <c r="AE1371" i="10" s="1"/>
  <c r="AE1372" i="10" s="1"/>
  <c r="AE1373" i="10" s="1"/>
  <c r="AE1374" i="10" s="1"/>
  <c r="AE1375" i="10" s="1"/>
  <c r="AE1376" i="10" s="1"/>
  <c r="AE1377" i="10" s="1"/>
  <c r="AE1378" i="10" s="1"/>
  <c r="AE1379" i="10" s="1"/>
  <c r="AE1380" i="10" s="1"/>
  <c r="AE1381" i="10" s="1"/>
  <c r="AE1382" i="10" s="1"/>
  <c r="AE1383" i="10" s="1"/>
  <c r="AE1384" i="10" s="1"/>
  <c r="AE1385" i="10" s="1"/>
  <c r="AE1386" i="10" s="1"/>
  <c r="AE1387" i="10" s="1"/>
  <c r="AE1388" i="10" s="1"/>
  <c r="AE1389" i="10" s="1"/>
  <c r="AE1390" i="10" s="1"/>
  <c r="AE1391" i="10" s="1"/>
  <c r="AE1392" i="10" s="1"/>
  <c r="AE1393" i="10" s="1"/>
  <c r="AE1394" i="10" s="1"/>
  <c r="AE1395" i="10" s="1"/>
  <c r="AE1396" i="10" s="1"/>
  <c r="AE1397" i="10" s="1"/>
  <c r="AE1398" i="10" s="1"/>
  <c r="AE1399" i="10" s="1"/>
  <c r="AE1400" i="10" s="1"/>
  <c r="AE1401" i="10" s="1"/>
  <c r="AE1402" i="10" s="1"/>
  <c r="AE1403" i="10" s="1"/>
  <c r="AE1404" i="10" s="1"/>
  <c r="AE1405" i="10" s="1"/>
  <c r="AE1406" i="10" s="1"/>
  <c r="AE1407" i="10" s="1"/>
  <c r="AE1408" i="10" s="1"/>
  <c r="AE1409" i="10" s="1"/>
  <c r="AE1410" i="10" s="1"/>
  <c r="AE1411" i="10" s="1"/>
  <c r="AE1412" i="10" s="1"/>
  <c r="AE1413" i="10" s="1"/>
  <c r="AE1414" i="10" s="1"/>
  <c r="AE1415" i="10" s="1"/>
  <c r="AE1416" i="10" s="1"/>
  <c r="AE1417" i="10" s="1"/>
  <c r="AE1418" i="10" s="1"/>
  <c r="AE1419" i="10" s="1"/>
  <c r="AE1420" i="10" s="1"/>
  <c r="AE1421" i="10" s="1"/>
  <c r="AE1422" i="10" s="1"/>
  <c r="AE1423" i="10" s="1"/>
  <c r="AE1424" i="10" s="1"/>
  <c r="AE1425" i="10" s="1"/>
  <c r="AE1426" i="10" s="1"/>
  <c r="AE1427" i="10" s="1"/>
  <c r="AE1428" i="10" s="1"/>
  <c r="AE1429" i="10" s="1"/>
  <c r="AE1430" i="10" s="1"/>
  <c r="AE1431" i="10" s="1"/>
  <c r="AE1432" i="10" s="1"/>
  <c r="AE1433" i="10" s="1"/>
  <c r="AE1434" i="10" s="1"/>
  <c r="AE1435" i="10" s="1"/>
  <c r="AE1436" i="10" s="1"/>
  <c r="AE1437" i="10" s="1"/>
  <c r="AE1438" i="10" s="1"/>
  <c r="AE1439" i="10" s="1"/>
  <c r="AE1440" i="10" s="1"/>
  <c r="AE1441" i="10" s="1"/>
  <c r="AE1442" i="10" s="1"/>
  <c r="AE1443" i="10" s="1"/>
  <c r="AE1444" i="10" s="1"/>
  <c r="AE1445" i="10" s="1"/>
  <c r="AE1446" i="10" s="1"/>
  <c r="AE1447" i="10" s="1"/>
  <c r="AE1448" i="10" s="1"/>
  <c r="AE1449" i="10" s="1"/>
  <c r="AE1450" i="10" s="1"/>
  <c r="AE1451" i="10" s="1"/>
  <c r="AE1452" i="10" s="1"/>
  <c r="AE1453" i="10" s="1"/>
  <c r="AE1454" i="10" s="1"/>
  <c r="AE1455" i="10" s="1"/>
  <c r="AE1456" i="10" s="1"/>
  <c r="AE1457" i="10" s="1"/>
  <c r="AE1458" i="10" s="1"/>
  <c r="AE1459" i="10" s="1"/>
  <c r="AE1460" i="10" s="1"/>
  <c r="AE1461" i="10" s="1"/>
  <c r="AE1462" i="10" s="1"/>
  <c r="AE1463" i="10" s="1"/>
  <c r="AE1464" i="10" s="1"/>
  <c r="AE1465" i="10" s="1"/>
  <c r="AE1466" i="10" s="1"/>
  <c r="AE1467" i="10" s="1"/>
  <c r="AE1468" i="10" s="1"/>
  <c r="AE1469" i="10" s="1"/>
  <c r="AE1470" i="10" s="1"/>
  <c r="AE1471" i="10" s="1"/>
  <c r="AE1472" i="10" s="1"/>
  <c r="AE1473" i="10" s="1"/>
  <c r="AE1474" i="10" s="1"/>
  <c r="AE1475" i="10" s="1"/>
  <c r="AE1476" i="10" s="1"/>
  <c r="AE1477" i="10" s="1"/>
  <c r="AE1478" i="10" s="1"/>
  <c r="AE1479" i="10" s="1"/>
  <c r="AE1480" i="10" s="1"/>
  <c r="AE1481" i="10" s="1"/>
  <c r="AE1482" i="10" s="1"/>
  <c r="AE1483" i="10" s="1"/>
  <c r="AE1484" i="10" s="1"/>
  <c r="AE1485" i="10" s="1"/>
  <c r="AE1486" i="10" s="1"/>
  <c r="AE1487" i="10" s="1"/>
  <c r="AE1488" i="10" s="1"/>
  <c r="AE1489" i="10" s="1"/>
  <c r="AE1490" i="10" s="1"/>
  <c r="AE1491" i="10" s="1"/>
  <c r="AE1492" i="10" s="1"/>
  <c r="AE1493" i="10" s="1"/>
  <c r="AE1494" i="10" s="1"/>
  <c r="AE1495" i="10" s="1"/>
  <c r="AE1496" i="10" s="1"/>
  <c r="AE1497" i="10" s="1"/>
  <c r="AE1498" i="10" s="1"/>
  <c r="AE1499" i="10" s="1"/>
  <c r="AE1500" i="10" s="1"/>
  <c r="AE1501" i="10" s="1"/>
  <c r="AE1502" i="10" s="1"/>
  <c r="AE1503" i="10" s="1"/>
  <c r="AE1504" i="10" s="1"/>
  <c r="AE1505" i="10" s="1"/>
  <c r="AE1506" i="10" s="1"/>
  <c r="AE8" i="10"/>
  <c r="AE9" i="10"/>
  <c r="AE10" i="10" s="1"/>
  <c r="AE11" i="10" s="1"/>
  <c r="AE12" i="10" s="1"/>
  <c r="AE13" i="10" s="1"/>
  <c r="AE14" i="10" s="1"/>
  <c r="AE15" i="10" s="1"/>
  <c r="AE16" i="10" s="1"/>
  <c r="AE17" i="10" s="1"/>
  <c r="AE18" i="10" s="1"/>
  <c r="AE19" i="10" s="1"/>
  <c r="AE7" i="10"/>
  <c r="L21" i="12" l="1"/>
  <c r="L22" i="12" s="1"/>
  <c r="L23" i="12" s="1"/>
  <c r="L24" i="12" s="1"/>
  <c r="L25" i="12" s="1"/>
  <c r="L26" i="12" s="1"/>
  <c r="L27" i="12" s="1"/>
  <c r="L28" i="12" s="1"/>
  <c r="L29" i="12" s="1"/>
  <c r="L30" i="12" s="1"/>
  <c r="L31" i="12" s="1"/>
  <c r="L32" i="12" s="1"/>
  <c r="L33" i="12" s="1"/>
  <c r="L34" i="12" s="1"/>
  <c r="L35" i="12" s="1"/>
  <c r="L36" i="12" s="1"/>
  <c r="L37" i="12" s="1"/>
  <c r="S162" i="10" l="1"/>
  <c r="S163" i="10"/>
  <c r="S164" i="10"/>
  <c r="S165" i="10"/>
  <c r="S166" i="10"/>
  <c r="S167" i="10"/>
  <c r="S168" i="10"/>
  <c r="S169" i="10"/>
  <c r="S170" i="10"/>
  <c r="S171" i="10"/>
  <c r="S269" i="10"/>
  <c r="S270" i="10"/>
  <c r="S271" i="10"/>
  <c r="S272" i="10"/>
  <c r="S273" i="10"/>
  <c r="S274" i="10"/>
  <c r="S275" i="10"/>
  <c r="S276" i="10"/>
  <c r="S277" i="10"/>
  <c r="S278" i="10"/>
  <c r="S294" i="10"/>
  <c r="S295" i="10"/>
  <c r="S296" i="10"/>
  <c r="S297" i="10"/>
  <c r="S298" i="10"/>
  <c r="S299" i="10"/>
  <c r="S300" i="10"/>
  <c r="S301" i="10"/>
  <c r="S302" i="10"/>
  <c r="S303" i="10"/>
  <c r="S363" i="10"/>
  <c r="S364" i="10"/>
  <c r="S365" i="10"/>
  <c r="S366" i="10"/>
  <c r="S367" i="10"/>
  <c r="S368" i="10"/>
  <c r="S369" i="10"/>
  <c r="S370" i="10"/>
  <c r="S371" i="10"/>
  <c r="S372" i="10"/>
  <c r="S373" i="10"/>
  <c r="S374" i="10"/>
  <c r="S534" i="10"/>
  <c r="S535" i="10"/>
  <c r="S536" i="10"/>
  <c r="S537" i="10"/>
  <c r="S538" i="10"/>
  <c r="S539" i="10"/>
  <c r="S540" i="10"/>
  <c r="S541" i="10"/>
  <c r="S542" i="10"/>
  <c r="S543" i="10"/>
  <c r="S544" i="10"/>
  <c r="S545" i="10"/>
  <c r="S546" i="10"/>
  <c r="S547" i="10"/>
  <c r="S548" i="10"/>
  <c r="S549" i="10"/>
  <c r="S550" i="10"/>
  <c r="S551" i="10"/>
  <c r="S552" i="10"/>
  <c r="S553" i="10"/>
  <c r="S554" i="10"/>
  <c r="S555" i="10"/>
  <c r="S556" i="10"/>
  <c r="S557" i="10"/>
  <c r="S558" i="10"/>
  <c r="S559" i="10"/>
  <c r="S560" i="10"/>
  <c r="S561" i="10"/>
  <c r="S562" i="10"/>
  <c r="S563" i="10"/>
  <c r="S564" i="10"/>
  <c r="S565" i="10"/>
  <c r="S566" i="10"/>
  <c r="S737" i="10"/>
  <c r="S738" i="10"/>
  <c r="S739" i="10"/>
  <c r="S740" i="10"/>
  <c r="S741" i="10"/>
  <c r="S742" i="10"/>
  <c r="S743" i="10"/>
  <c r="S744" i="10"/>
  <c r="S745" i="10"/>
  <c r="S746" i="10"/>
  <c r="S747" i="10"/>
  <c r="S748" i="10"/>
  <c r="S749" i="10"/>
  <c r="S750" i="10"/>
  <c r="S751" i="10"/>
  <c r="S752" i="10"/>
  <c r="S753" i="10"/>
  <c r="S754" i="10"/>
  <c r="S755" i="10"/>
  <c r="S756" i="10"/>
  <c r="S757" i="10"/>
  <c r="S758" i="10"/>
  <c r="S759" i="10"/>
  <c r="S760" i="10"/>
  <c r="S761" i="10"/>
  <c r="S762" i="10"/>
  <c r="S763" i="10"/>
  <c r="S764" i="10"/>
  <c r="S765" i="10"/>
  <c r="S766" i="10"/>
  <c r="S767" i="10"/>
  <c r="S768" i="10"/>
  <c r="S769" i="10"/>
  <c r="S770" i="10"/>
  <c r="S771" i="10"/>
  <c r="S772" i="10"/>
  <c r="S773" i="10"/>
  <c r="S774" i="10"/>
  <c r="S775" i="10"/>
  <c r="S776" i="10"/>
  <c r="S777" i="10"/>
  <c r="S778" i="10"/>
  <c r="S779" i="10"/>
  <c r="S780" i="10"/>
  <c r="S781" i="10"/>
  <c r="S782" i="10"/>
  <c r="S783" i="10"/>
  <c r="S784" i="10"/>
  <c r="S785" i="10"/>
  <c r="S786" i="10"/>
  <c r="S787" i="10"/>
  <c r="S788" i="10"/>
  <c r="S789" i="10"/>
  <c r="S790" i="10"/>
  <c r="S791" i="10"/>
  <c r="S792" i="10"/>
  <c r="S793" i="10"/>
  <c r="S794" i="10"/>
  <c r="S795" i="10"/>
  <c r="S796" i="10"/>
  <c r="S797" i="10"/>
  <c r="S798" i="10"/>
  <c r="S799" i="10"/>
  <c r="S800" i="10"/>
  <c r="S801" i="10"/>
  <c r="S802" i="10"/>
  <c r="S803" i="10"/>
  <c r="S804" i="10"/>
  <c r="S805" i="10"/>
  <c r="S806" i="10"/>
  <c r="S807" i="10"/>
  <c r="S808" i="10"/>
  <c r="S809" i="10"/>
  <c r="S810" i="10"/>
  <c r="S811" i="10"/>
  <c r="S812" i="10"/>
  <c r="S813" i="10"/>
  <c r="S814" i="10"/>
  <c r="S815" i="10"/>
  <c r="S816" i="10"/>
  <c r="S817" i="10"/>
  <c r="S818" i="10"/>
  <c r="S819" i="10"/>
  <c r="S820" i="10"/>
  <c r="S821" i="10"/>
  <c r="S822" i="10"/>
  <c r="S823" i="10"/>
  <c r="S824" i="10"/>
  <c r="S825" i="10"/>
  <c r="S826" i="10"/>
  <c r="S827" i="10"/>
  <c r="S828" i="10"/>
  <c r="S829" i="10"/>
  <c r="S830" i="10"/>
  <c r="S831" i="10"/>
  <c r="S832" i="10"/>
  <c r="S833" i="10"/>
  <c r="S834" i="10"/>
  <c r="S835" i="10"/>
  <c r="S836" i="10"/>
  <c r="S837" i="10"/>
  <c r="S838" i="10"/>
  <c r="S839" i="10"/>
  <c r="S840" i="10"/>
  <c r="S841" i="10"/>
  <c r="S842" i="10"/>
  <c r="S843" i="10"/>
  <c r="S844" i="10"/>
  <c r="S845" i="10"/>
  <c r="S846" i="10"/>
  <c r="S847" i="10"/>
  <c r="S848" i="10"/>
  <c r="S849" i="10"/>
  <c r="S850" i="10"/>
  <c r="S851" i="10"/>
  <c r="S852" i="10"/>
  <c r="S853" i="10"/>
  <c r="S854" i="10"/>
  <c r="S855" i="10"/>
  <c r="S856" i="10"/>
  <c r="S857" i="10"/>
  <c r="S858" i="10"/>
  <c r="S859" i="10"/>
  <c r="S860" i="10"/>
  <c r="S861" i="10"/>
  <c r="S862" i="10"/>
  <c r="S863" i="10"/>
  <c r="S864" i="10"/>
  <c r="S865" i="10"/>
  <c r="S866" i="10"/>
  <c r="S867" i="10"/>
  <c r="S868" i="10"/>
  <c r="S869" i="10"/>
  <c r="S870" i="10"/>
  <c r="S871" i="10"/>
  <c r="S872" i="10"/>
  <c r="S873" i="10"/>
  <c r="S874" i="10"/>
  <c r="S875" i="10"/>
  <c r="S876" i="10"/>
  <c r="S877" i="10"/>
  <c r="S878" i="10"/>
  <c r="S879" i="10"/>
  <c r="S880" i="10"/>
  <c r="S881" i="10"/>
  <c r="S882" i="10"/>
  <c r="S883" i="10"/>
  <c r="S884" i="10"/>
  <c r="S885" i="10"/>
  <c r="S886" i="10"/>
  <c r="S887" i="10"/>
  <c r="S888" i="10"/>
  <c r="S889" i="10"/>
  <c r="S890" i="10"/>
  <c r="S891" i="10"/>
  <c r="S892" i="10"/>
  <c r="S893" i="10"/>
  <c r="S894" i="10"/>
  <c r="S895" i="10"/>
  <c r="S896" i="10"/>
  <c r="S897" i="10"/>
  <c r="S898" i="10"/>
  <c r="S899" i="10"/>
  <c r="S900" i="10"/>
  <c r="S901" i="10"/>
  <c r="S902" i="10"/>
  <c r="S903" i="10"/>
  <c r="S904" i="10"/>
  <c r="S905" i="10"/>
  <c r="S906" i="10"/>
  <c r="S907" i="10"/>
  <c r="S908" i="10"/>
  <c r="S909" i="10"/>
  <c r="S910" i="10"/>
  <c r="S911" i="10"/>
  <c r="S912" i="10"/>
  <c r="S913" i="10"/>
  <c r="S914" i="10"/>
  <c r="S915" i="10"/>
  <c r="S916" i="10"/>
  <c r="S917" i="10"/>
  <c r="S918" i="10"/>
  <c r="S919" i="10"/>
  <c r="S920" i="10"/>
  <c r="S921" i="10"/>
  <c r="S922" i="10"/>
  <c r="S923" i="10"/>
  <c r="S924" i="10"/>
  <c r="S925" i="10"/>
  <c r="S926" i="10"/>
  <c r="S927" i="10"/>
  <c r="S928" i="10"/>
  <c r="S929" i="10"/>
  <c r="S930" i="10"/>
  <c r="S931" i="10"/>
  <c r="S932" i="10"/>
  <c r="S933" i="10"/>
  <c r="S934" i="10"/>
  <c r="S935" i="10"/>
  <c r="S936" i="10"/>
  <c r="S937" i="10"/>
  <c r="S938" i="10"/>
  <c r="S939" i="10"/>
  <c r="S1006" i="10"/>
  <c r="S1007" i="10"/>
  <c r="S1008" i="10"/>
  <c r="S1009" i="10"/>
  <c r="S1010" i="10"/>
  <c r="S1011" i="10"/>
  <c r="S1012" i="10"/>
  <c r="S1013" i="10"/>
  <c r="S1014" i="10"/>
  <c r="S1027" i="10"/>
  <c r="S1028" i="10"/>
  <c r="S1029" i="10"/>
  <c r="S1030" i="10"/>
  <c r="S1031" i="10"/>
  <c r="S1032" i="10"/>
  <c r="S1180" i="10"/>
  <c r="S1181" i="10"/>
  <c r="S1182" i="10"/>
  <c r="S1183" i="10"/>
  <c r="S1184" i="10"/>
  <c r="S1185" i="10"/>
  <c r="S1186" i="10"/>
  <c r="S1187" i="10"/>
  <c r="S1188" i="10"/>
  <c r="S1189" i="10"/>
  <c r="S1190" i="10"/>
  <c r="S1191" i="10"/>
  <c r="S1192" i="10"/>
  <c r="S1193" i="10"/>
  <c r="S1194" i="10"/>
  <c r="S1195" i="10"/>
  <c r="S1196" i="10"/>
  <c r="S1197" i="10"/>
  <c r="S1198" i="10"/>
  <c r="S1199" i="10"/>
  <c r="S1200" i="10"/>
  <c r="S1201" i="10"/>
  <c r="S1202" i="10"/>
  <c r="S1203" i="10"/>
  <c r="S1204" i="10"/>
  <c r="S1205" i="10"/>
  <c r="S1206" i="10"/>
  <c r="S1207" i="10"/>
  <c r="S1208" i="10"/>
  <c r="S1209" i="10"/>
  <c r="S1210" i="10"/>
  <c r="S1211" i="10"/>
  <c r="S1212" i="10"/>
  <c r="S1246" i="10"/>
  <c r="S1247" i="10"/>
  <c r="S1248" i="10"/>
  <c r="S1249" i="10"/>
  <c r="S1250" i="10"/>
  <c r="S1251" i="10"/>
  <c r="S1252" i="10"/>
  <c r="S1424" i="10"/>
  <c r="S1425" i="10"/>
  <c r="S1426" i="10"/>
  <c r="S1427" i="10"/>
  <c r="S1428" i="10"/>
  <c r="S1429" i="10"/>
  <c r="S1430" i="10"/>
  <c r="S1431" i="10"/>
  <c r="S1432" i="10"/>
  <c r="S1433" i="10"/>
  <c r="S1434" i="10"/>
  <c r="S1435" i="10"/>
  <c r="S1436" i="10"/>
  <c r="S1437" i="10"/>
  <c r="S1438" i="10"/>
  <c r="S1439" i="10"/>
  <c r="S1440" i="10"/>
  <c r="S1441" i="10"/>
  <c r="S1442" i="10"/>
  <c r="S1443" i="10"/>
  <c r="S1444" i="10"/>
  <c r="S1445" i="10"/>
  <c r="S1446" i="10"/>
  <c r="S1447" i="10"/>
  <c r="S1448" i="10"/>
  <c r="S1449" i="10"/>
  <c r="S1450" i="10"/>
  <c r="S1451" i="10"/>
  <c r="S1452" i="10"/>
  <c r="S1453" i="10"/>
  <c r="S1454" i="10"/>
  <c r="S1455" i="10"/>
  <c r="S1456" i="10"/>
  <c r="S1457" i="10"/>
  <c r="S1458" i="10"/>
  <c r="S1459" i="10"/>
  <c r="S1460" i="10"/>
  <c r="S1461" i="10"/>
  <c r="S1462" i="10"/>
  <c r="S1463" i="10"/>
  <c r="S1464" i="10"/>
  <c r="S1465" i="10"/>
  <c r="S1466" i="10"/>
  <c r="S1467" i="10"/>
  <c r="S1468" i="10"/>
  <c r="S1469" i="10"/>
  <c r="S1470" i="10"/>
  <c r="S1471" i="10"/>
  <c r="S1472" i="10"/>
  <c r="S1473" i="10"/>
  <c r="S1474" i="10"/>
  <c r="S1475" i="10"/>
  <c r="S1476" i="10"/>
  <c r="S1477" i="10"/>
  <c r="S1478" i="10"/>
  <c r="S1479" i="10"/>
  <c r="S1480" i="10"/>
  <c r="S1481" i="10"/>
  <c r="S1482" i="10"/>
  <c r="S1483" i="10"/>
  <c r="S1484" i="10"/>
  <c r="S1485" i="10"/>
  <c r="S1486" i="10"/>
  <c r="S1487" i="10"/>
  <c r="S1488" i="10"/>
  <c r="S1489" i="10"/>
  <c r="S1490" i="10"/>
  <c r="S1491" i="10"/>
  <c r="S1492" i="10"/>
  <c r="S1493" i="10"/>
  <c r="S1494" i="10"/>
  <c r="S1495" i="10"/>
  <c r="S1496" i="10"/>
  <c r="S1497" i="10"/>
  <c r="S1498" i="10"/>
  <c r="S1499" i="10"/>
  <c r="S1500" i="10"/>
  <c r="S1501" i="10"/>
  <c r="S1502" i="10"/>
  <c r="S1503" i="10"/>
  <c r="S1504" i="10"/>
  <c r="S1505" i="10"/>
  <c r="S1506" i="10"/>
  <c r="P162" i="1"/>
  <c r="P163" i="1"/>
  <c r="P164" i="1"/>
  <c r="P165" i="1"/>
  <c r="P166" i="1"/>
  <c r="P167" i="1"/>
  <c r="P168" i="1"/>
  <c r="P169" i="1"/>
  <c r="P170" i="1"/>
  <c r="P171" i="1"/>
  <c r="P269" i="1"/>
  <c r="P270" i="1"/>
  <c r="P271" i="1"/>
  <c r="P272" i="1"/>
  <c r="P273" i="1"/>
  <c r="P274" i="1"/>
  <c r="P275" i="1"/>
  <c r="P276" i="1"/>
  <c r="P277" i="1"/>
  <c r="P278" i="1"/>
  <c r="P294" i="1"/>
  <c r="P295" i="1"/>
  <c r="P296" i="1"/>
  <c r="P297" i="1"/>
  <c r="P298" i="1"/>
  <c r="P299" i="1"/>
  <c r="P300" i="1"/>
  <c r="P301" i="1"/>
  <c r="P302" i="1"/>
  <c r="P303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534" i="1"/>
  <c r="P535" i="1"/>
  <c r="P536" i="1"/>
  <c r="P537" i="1"/>
  <c r="P538" i="1"/>
  <c r="P539" i="1"/>
  <c r="P540" i="1"/>
  <c r="P541" i="1"/>
  <c r="P542" i="1"/>
  <c r="P543" i="1"/>
  <c r="P544" i="1"/>
  <c r="P545" i="1"/>
  <c r="P546" i="1"/>
  <c r="P547" i="1"/>
  <c r="P548" i="1"/>
  <c r="P549" i="1"/>
  <c r="P550" i="1"/>
  <c r="P551" i="1"/>
  <c r="P552" i="1"/>
  <c r="P553" i="1"/>
  <c r="P554" i="1"/>
  <c r="P555" i="1"/>
  <c r="P556" i="1"/>
  <c r="P557" i="1"/>
  <c r="P558" i="1"/>
  <c r="P559" i="1"/>
  <c r="P560" i="1"/>
  <c r="P561" i="1"/>
  <c r="P562" i="1"/>
  <c r="P563" i="1"/>
  <c r="P564" i="1"/>
  <c r="P565" i="1"/>
  <c r="P566" i="1"/>
  <c r="P737" i="1"/>
  <c r="P738" i="1"/>
  <c r="P739" i="1"/>
  <c r="P740" i="1"/>
  <c r="P741" i="1"/>
  <c r="P742" i="1"/>
  <c r="P743" i="1"/>
  <c r="P744" i="1"/>
  <c r="P745" i="1"/>
  <c r="P746" i="1"/>
  <c r="P747" i="1"/>
  <c r="P748" i="1"/>
  <c r="P749" i="1"/>
  <c r="P750" i="1"/>
  <c r="P751" i="1"/>
  <c r="P752" i="1"/>
  <c r="P753" i="1"/>
  <c r="P754" i="1"/>
  <c r="P755" i="1"/>
  <c r="P756" i="1"/>
  <c r="P757" i="1"/>
  <c r="P758" i="1"/>
  <c r="P759" i="1"/>
  <c r="P760" i="1"/>
  <c r="P761" i="1"/>
  <c r="P762" i="1"/>
  <c r="P763" i="1"/>
  <c r="P764" i="1"/>
  <c r="P765" i="1"/>
  <c r="P766" i="1"/>
  <c r="P767" i="1"/>
  <c r="P768" i="1"/>
  <c r="P769" i="1"/>
  <c r="P770" i="1"/>
  <c r="P771" i="1"/>
  <c r="P772" i="1"/>
  <c r="P773" i="1"/>
  <c r="P774" i="1"/>
  <c r="P775" i="1"/>
  <c r="P776" i="1"/>
  <c r="P777" i="1"/>
  <c r="P778" i="1"/>
  <c r="P779" i="1"/>
  <c r="P780" i="1"/>
  <c r="P781" i="1"/>
  <c r="P782" i="1"/>
  <c r="P783" i="1"/>
  <c r="P784" i="1"/>
  <c r="P785" i="1"/>
  <c r="P786" i="1"/>
  <c r="P787" i="1"/>
  <c r="P788" i="1"/>
  <c r="P789" i="1"/>
  <c r="P790" i="1"/>
  <c r="P791" i="1"/>
  <c r="P792" i="1"/>
  <c r="P793" i="1"/>
  <c r="P794" i="1"/>
  <c r="P795" i="1"/>
  <c r="P796" i="1"/>
  <c r="P797" i="1"/>
  <c r="P798" i="1"/>
  <c r="P799" i="1"/>
  <c r="P800" i="1"/>
  <c r="P801" i="1"/>
  <c r="P802" i="1"/>
  <c r="P803" i="1"/>
  <c r="P804" i="1"/>
  <c r="P805" i="1"/>
  <c r="P806" i="1"/>
  <c r="P807" i="1"/>
  <c r="P808" i="1"/>
  <c r="P809" i="1"/>
  <c r="P810" i="1"/>
  <c r="P811" i="1"/>
  <c r="P812" i="1"/>
  <c r="P813" i="1"/>
  <c r="P814" i="1"/>
  <c r="P815" i="1"/>
  <c r="P816" i="1"/>
  <c r="P817" i="1"/>
  <c r="P818" i="1"/>
  <c r="P819" i="1"/>
  <c r="P820" i="1"/>
  <c r="P821" i="1"/>
  <c r="P822" i="1"/>
  <c r="P823" i="1"/>
  <c r="P824" i="1"/>
  <c r="P825" i="1"/>
  <c r="P826" i="1"/>
  <c r="P827" i="1"/>
  <c r="P828" i="1"/>
  <c r="P829" i="1"/>
  <c r="P830" i="1"/>
  <c r="P831" i="1"/>
  <c r="P832" i="1"/>
  <c r="P833" i="1"/>
  <c r="P834" i="1"/>
  <c r="P835" i="1"/>
  <c r="P836" i="1"/>
  <c r="P837" i="1"/>
  <c r="P838" i="1"/>
  <c r="P839" i="1"/>
  <c r="P840" i="1"/>
  <c r="P841" i="1"/>
  <c r="P842" i="1"/>
  <c r="P843" i="1"/>
  <c r="P844" i="1"/>
  <c r="P845" i="1"/>
  <c r="P846" i="1"/>
  <c r="P847" i="1"/>
  <c r="P848" i="1"/>
  <c r="P849" i="1"/>
  <c r="P850" i="1"/>
  <c r="P851" i="1"/>
  <c r="P852" i="1"/>
  <c r="P853" i="1"/>
  <c r="P854" i="1"/>
  <c r="P855" i="1"/>
  <c r="P856" i="1"/>
  <c r="P857" i="1"/>
  <c r="P858" i="1"/>
  <c r="P859" i="1"/>
  <c r="P860" i="1"/>
  <c r="P861" i="1"/>
  <c r="P862" i="1"/>
  <c r="P863" i="1"/>
  <c r="P864" i="1"/>
  <c r="P865" i="1"/>
  <c r="P866" i="1"/>
  <c r="P867" i="1"/>
  <c r="P868" i="1"/>
  <c r="P869" i="1"/>
  <c r="P870" i="1"/>
  <c r="P871" i="1"/>
  <c r="P872" i="1"/>
  <c r="P873" i="1"/>
  <c r="P874" i="1"/>
  <c r="P875" i="1"/>
  <c r="P876" i="1"/>
  <c r="P877" i="1"/>
  <c r="P878" i="1"/>
  <c r="P879" i="1"/>
  <c r="P880" i="1"/>
  <c r="P881" i="1"/>
  <c r="P882" i="1"/>
  <c r="P883" i="1"/>
  <c r="P884" i="1"/>
  <c r="P885" i="1"/>
  <c r="P886" i="1"/>
  <c r="P887" i="1"/>
  <c r="P888" i="1"/>
  <c r="P889" i="1"/>
  <c r="P890" i="1"/>
  <c r="P891" i="1"/>
  <c r="P892" i="1"/>
  <c r="P893" i="1"/>
  <c r="P894" i="1"/>
  <c r="P895" i="1"/>
  <c r="P896" i="1"/>
  <c r="P897" i="1"/>
  <c r="P898" i="1"/>
  <c r="P899" i="1"/>
  <c r="P900" i="1"/>
  <c r="P901" i="1"/>
  <c r="P902" i="1"/>
  <c r="P903" i="1"/>
  <c r="P904" i="1"/>
  <c r="P905" i="1"/>
  <c r="P906" i="1"/>
  <c r="P907" i="1"/>
  <c r="P908" i="1"/>
  <c r="P909" i="1"/>
  <c r="P910" i="1"/>
  <c r="P911" i="1"/>
  <c r="P912" i="1"/>
  <c r="P913" i="1"/>
  <c r="P914" i="1"/>
  <c r="P915" i="1"/>
  <c r="P916" i="1"/>
  <c r="P917" i="1"/>
  <c r="P918" i="1"/>
  <c r="P919" i="1"/>
  <c r="P920" i="1"/>
  <c r="P921" i="1"/>
  <c r="P922" i="1"/>
  <c r="P923" i="1"/>
  <c r="P924" i="1"/>
  <c r="P925" i="1"/>
  <c r="P926" i="1"/>
  <c r="P927" i="1"/>
  <c r="P928" i="1"/>
  <c r="P929" i="1"/>
  <c r="P930" i="1"/>
  <c r="P931" i="1"/>
  <c r="P932" i="1"/>
  <c r="P933" i="1"/>
  <c r="P934" i="1"/>
  <c r="P935" i="1"/>
  <c r="P936" i="1"/>
  <c r="P937" i="1"/>
  <c r="P938" i="1"/>
  <c r="P939" i="1"/>
  <c r="P1006" i="1"/>
  <c r="P1007" i="1"/>
  <c r="P1008" i="1"/>
  <c r="P1009" i="1"/>
  <c r="P1010" i="1"/>
  <c r="P1011" i="1"/>
  <c r="P1012" i="1"/>
  <c r="P1013" i="1"/>
  <c r="P1014" i="1"/>
  <c r="P1027" i="1"/>
  <c r="P1028" i="1"/>
  <c r="P1029" i="1"/>
  <c r="P1030" i="1"/>
  <c r="P1031" i="1"/>
  <c r="P1032" i="1"/>
  <c r="P1180" i="1"/>
  <c r="P1181" i="1"/>
  <c r="P1182" i="1"/>
  <c r="P1183" i="1"/>
  <c r="P1184" i="1"/>
  <c r="P1185" i="1"/>
  <c r="P1186" i="1"/>
  <c r="P1187" i="1"/>
  <c r="P1188" i="1"/>
  <c r="P1189" i="1"/>
  <c r="P1190" i="1"/>
  <c r="P1191" i="1"/>
  <c r="P1192" i="1"/>
  <c r="P1193" i="1"/>
  <c r="P1194" i="1"/>
  <c r="P1195" i="1"/>
  <c r="P1196" i="1"/>
  <c r="P1197" i="1"/>
  <c r="P1198" i="1"/>
  <c r="P1199" i="1"/>
  <c r="P1200" i="1"/>
  <c r="P1201" i="1"/>
  <c r="P1202" i="1"/>
  <c r="P1203" i="1"/>
  <c r="P1204" i="1"/>
  <c r="P1205" i="1"/>
  <c r="P1206" i="1"/>
  <c r="P1207" i="1"/>
  <c r="P1208" i="1"/>
  <c r="P1209" i="1"/>
  <c r="P1210" i="1"/>
  <c r="P1211" i="1"/>
  <c r="P1212" i="1"/>
  <c r="P1246" i="1"/>
  <c r="P1247" i="1"/>
  <c r="P1248" i="1"/>
  <c r="P1249" i="1"/>
  <c r="P1250" i="1"/>
  <c r="P1251" i="1"/>
  <c r="P1252" i="1"/>
  <c r="P1424" i="1"/>
  <c r="P1425" i="1"/>
  <c r="P1426" i="1"/>
  <c r="P1427" i="1"/>
  <c r="P1428" i="1"/>
  <c r="P1429" i="1"/>
  <c r="P1430" i="1"/>
  <c r="P1431" i="1"/>
  <c r="P1432" i="1"/>
  <c r="P1433" i="1"/>
  <c r="P1434" i="1"/>
  <c r="P1435" i="1"/>
  <c r="P1436" i="1"/>
  <c r="P1437" i="1"/>
  <c r="P1438" i="1"/>
  <c r="P1439" i="1"/>
  <c r="P1440" i="1"/>
  <c r="P1441" i="1"/>
  <c r="P1442" i="1"/>
  <c r="P1443" i="1"/>
  <c r="P1444" i="1"/>
  <c r="P1445" i="1"/>
  <c r="P1446" i="1"/>
  <c r="P1447" i="1"/>
  <c r="P1448" i="1"/>
  <c r="P1449" i="1"/>
  <c r="P1450" i="1"/>
  <c r="P1451" i="1"/>
  <c r="P1452" i="1"/>
  <c r="P1453" i="1"/>
  <c r="P1454" i="1"/>
  <c r="P1455" i="1"/>
  <c r="P1456" i="1"/>
  <c r="P1457" i="1"/>
  <c r="P1458" i="1"/>
  <c r="P1459" i="1"/>
  <c r="P1460" i="1"/>
  <c r="P1461" i="1"/>
  <c r="P1462" i="1"/>
  <c r="P1463" i="1"/>
  <c r="P1464" i="1"/>
  <c r="P1465" i="1"/>
  <c r="P1466" i="1"/>
  <c r="P1467" i="1"/>
  <c r="P1468" i="1"/>
  <c r="P1469" i="1"/>
  <c r="P1470" i="1"/>
  <c r="P1471" i="1"/>
  <c r="P1472" i="1"/>
  <c r="P1473" i="1"/>
  <c r="P1474" i="1"/>
  <c r="P1475" i="1"/>
  <c r="P1476" i="1"/>
  <c r="P1477" i="1"/>
  <c r="P1478" i="1"/>
  <c r="P1479" i="1"/>
  <c r="P1480" i="1"/>
  <c r="P1481" i="1"/>
  <c r="P1482" i="1"/>
  <c r="P1483" i="1"/>
  <c r="P1484" i="1"/>
  <c r="P1485" i="1"/>
  <c r="P1486" i="1"/>
  <c r="P1487" i="1"/>
  <c r="P1488" i="1"/>
  <c r="P1489" i="1"/>
  <c r="P1490" i="1"/>
  <c r="P1491" i="1"/>
  <c r="P1492" i="1"/>
  <c r="P1493" i="1"/>
  <c r="P1494" i="1"/>
  <c r="P1495" i="1"/>
  <c r="P1496" i="1"/>
  <c r="P1497" i="1"/>
  <c r="P1498" i="1"/>
  <c r="P1499" i="1"/>
  <c r="P1500" i="1"/>
  <c r="P1501" i="1"/>
  <c r="P1502" i="1"/>
  <c r="P1503" i="1"/>
  <c r="P1504" i="1"/>
  <c r="P1505" i="1"/>
  <c r="P1506" i="1"/>
  <c r="P6" i="1"/>
  <c r="G1506" i="10"/>
  <c r="G1505" i="10"/>
  <c r="G1504" i="10"/>
  <c r="G1503" i="10"/>
  <c r="G1502" i="10"/>
  <c r="G1501" i="10"/>
  <c r="G1500" i="10"/>
  <c r="G1499" i="10"/>
  <c r="G1498" i="10"/>
  <c r="G1497" i="10"/>
  <c r="G1496" i="10"/>
  <c r="G1495" i="10"/>
  <c r="G1494" i="10"/>
  <c r="G1493" i="10"/>
  <c r="G1492" i="10"/>
  <c r="G1491" i="10"/>
  <c r="G1490" i="10"/>
  <c r="G1489" i="10"/>
  <c r="G1488" i="10"/>
  <c r="G1487" i="10"/>
  <c r="G1486" i="10"/>
  <c r="G1485" i="10"/>
  <c r="G1484" i="10"/>
  <c r="G1483" i="10"/>
  <c r="G1482" i="10"/>
  <c r="G1481" i="10"/>
  <c r="G1480" i="10"/>
  <c r="G1479" i="10"/>
  <c r="G1478" i="10"/>
  <c r="G1477" i="10"/>
  <c r="G1476" i="10"/>
  <c r="G1475" i="10"/>
  <c r="G1474" i="10"/>
  <c r="G1473" i="10"/>
  <c r="G1472" i="10"/>
  <c r="G1471" i="10"/>
  <c r="G1470" i="10"/>
  <c r="G1469" i="10"/>
  <c r="G1468" i="10"/>
  <c r="G1467" i="10"/>
  <c r="G1466" i="10"/>
  <c r="G1465" i="10"/>
  <c r="G1464" i="10"/>
  <c r="G1463" i="10"/>
  <c r="G1462" i="10"/>
  <c r="G1461" i="10"/>
  <c r="G1460" i="10"/>
  <c r="G1459" i="10"/>
  <c r="G1458" i="10"/>
  <c r="G1457" i="10"/>
  <c r="G1456" i="10"/>
  <c r="G1455" i="10"/>
  <c r="G1454" i="10"/>
  <c r="G1453" i="10"/>
  <c r="G1452" i="10"/>
  <c r="G1451" i="10"/>
  <c r="G1450" i="10"/>
  <c r="G1449" i="10"/>
  <c r="G1448" i="10"/>
  <c r="G1447" i="10"/>
  <c r="G1446" i="10"/>
  <c r="G1445" i="10"/>
  <c r="G1444" i="10"/>
  <c r="G1443" i="10"/>
  <c r="G1442" i="10"/>
  <c r="G1441" i="10"/>
  <c r="G1440" i="10"/>
  <c r="G1439" i="10"/>
  <c r="G1438" i="10"/>
  <c r="G1437" i="10"/>
  <c r="G1436" i="10"/>
  <c r="G1435" i="10"/>
  <c r="G1434" i="10"/>
  <c r="G1433" i="10"/>
  <c r="G1432" i="10"/>
  <c r="G1431" i="10"/>
  <c r="G1430" i="10"/>
  <c r="G1429" i="10"/>
  <c r="G1428" i="10"/>
  <c r="G1427" i="10"/>
  <c r="G1426" i="10"/>
  <c r="G1425" i="10"/>
  <c r="G1424" i="10"/>
  <c r="G1423" i="10"/>
  <c r="G1422" i="10"/>
  <c r="G1421" i="10"/>
  <c r="G1420" i="10"/>
  <c r="G1419" i="10"/>
  <c r="G1418" i="10"/>
  <c r="G1417" i="10"/>
  <c r="G1416" i="10"/>
  <c r="G1415" i="10"/>
  <c r="G1414" i="10"/>
  <c r="G1413" i="10"/>
  <c r="G1412" i="10"/>
  <c r="G1411" i="10"/>
  <c r="G1410" i="10"/>
  <c r="G1409" i="10"/>
  <c r="G1408" i="10"/>
  <c r="G1407" i="10"/>
  <c r="G1406" i="10"/>
  <c r="G1405" i="10"/>
  <c r="G1404" i="10"/>
  <c r="G1403" i="10"/>
  <c r="G1402" i="10"/>
  <c r="G1401" i="10"/>
  <c r="G1400" i="10"/>
  <c r="G1399" i="10"/>
  <c r="G1398" i="10"/>
  <c r="G1397" i="10"/>
  <c r="G1396" i="10"/>
  <c r="G1395" i="10"/>
  <c r="G1394" i="10"/>
  <c r="G1393" i="10"/>
  <c r="G1392" i="10"/>
  <c r="G1391" i="10"/>
  <c r="G1390" i="10"/>
  <c r="G1389" i="10"/>
  <c r="G1388" i="10"/>
  <c r="G1387" i="10"/>
  <c r="G1386" i="10"/>
  <c r="G1385" i="10"/>
  <c r="G1384" i="10"/>
  <c r="G1383" i="10"/>
  <c r="G1382" i="10"/>
  <c r="G1381" i="10"/>
  <c r="G1380" i="10"/>
  <c r="G1379" i="10"/>
  <c r="G1378" i="10"/>
  <c r="G1377" i="10"/>
  <c r="G1376" i="10"/>
  <c r="G1375" i="10"/>
  <c r="G1374" i="10"/>
  <c r="G1373" i="10"/>
  <c r="G1372" i="10"/>
  <c r="G1371" i="10"/>
  <c r="G1370" i="10"/>
  <c r="G1369" i="10"/>
  <c r="G1368" i="10"/>
  <c r="G1367" i="10"/>
  <c r="G1366" i="10"/>
  <c r="G1365" i="10"/>
  <c r="G1364" i="10"/>
  <c r="G1363" i="10"/>
  <c r="G1362" i="10"/>
  <c r="G1361" i="10"/>
  <c r="G1360" i="10"/>
  <c r="G1359" i="10"/>
  <c r="G1358" i="10"/>
  <c r="G1357" i="10"/>
  <c r="G1356" i="10"/>
  <c r="G1355" i="10"/>
  <c r="G1354" i="10"/>
  <c r="G1353" i="10"/>
  <c r="G1352" i="10"/>
  <c r="G1351" i="10"/>
  <c r="G1350" i="10"/>
  <c r="G1349" i="10"/>
  <c r="G1348" i="10"/>
  <c r="G1347" i="10"/>
  <c r="G1346" i="10"/>
  <c r="G1345" i="10"/>
  <c r="G1344" i="10"/>
  <c r="G1343" i="10"/>
  <c r="G1342" i="10"/>
  <c r="G1341" i="10"/>
  <c r="G1340" i="10"/>
  <c r="G1339" i="10"/>
  <c r="G1338" i="10"/>
  <c r="G1337" i="10"/>
  <c r="G1336" i="10"/>
  <c r="G1335" i="10"/>
  <c r="G1334" i="10"/>
  <c r="G1333" i="10"/>
  <c r="G1332" i="10"/>
  <c r="G1331" i="10"/>
  <c r="G1330" i="10"/>
  <c r="G1329" i="10"/>
  <c r="G1328" i="10"/>
  <c r="G1327" i="10"/>
  <c r="G1326" i="10"/>
  <c r="G1325" i="10"/>
  <c r="G1324" i="10"/>
  <c r="G1323" i="10"/>
  <c r="G1322" i="10"/>
  <c r="G1321" i="10"/>
  <c r="G1320" i="10"/>
  <c r="G1319" i="10"/>
  <c r="G1318" i="10"/>
  <c r="G1317" i="10"/>
  <c r="G1316" i="10"/>
  <c r="G1315" i="10"/>
  <c r="G1314" i="10"/>
  <c r="G1313" i="10"/>
  <c r="G1312" i="10"/>
  <c r="G1311" i="10"/>
  <c r="G1310" i="10"/>
  <c r="G1309" i="10"/>
  <c r="G1308" i="10"/>
  <c r="G1307" i="10"/>
  <c r="G1306" i="10"/>
  <c r="G1305" i="10"/>
  <c r="G1304" i="10"/>
  <c r="G1303" i="10"/>
  <c r="G1302" i="10"/>
  <c r="G1301" i="10"/>
  <c r="G1300" i="10"/>
  <c r="G1299" i="10"/>
  <c r="G1298" i="10"/>
  <c r="G1297" i="10"/>
  <c r="G1296" i="10"/>
  <c r="G1295" i="10"/>
  <c r="G1294" i="10"/>
  <c r="G1293" i="10"/>
  <c r="G1292" i="10"/>
  <c r="G1291" i="10"/>
  <c r="G1290" i="10"/>
  <c r="G1289" i="10"/>
  <c r="G1288" i="10"/>
  <c r="G1287" i="10"/>
  <c r="G1286" i="10"/>
  <c r="G1285" i="10"/>
  <c r="G1284" i="10"/>
  <c r="G1283" i="10"/>
  <c r="G1282" i="10"/>
  <c r="G1281" i="10"/>
  <c r="G1280" i="10"/>
  <c r="G1279" i="10"/>
  <c r="G1278" i="10"/>
  <c r="G1277" i="10"/>
  <c r="G1276" i="10"/>
  <c r="G1275" i="10"/>
  <c r="G1274" i="10"/>
  <c r="G1273" i="10"/>
  <c r="G1272" i="10"/>
  <c r="G1271" i="10"/>
  <c r="G1270" i="10"/>
  <c r="G1269" i="10"/>
  <c r="G1268" i="10"/>
  <c r="G1267" i="10"/>
  <c r="G1266" i="10"/>
  <c r="G1265" i="10"/>
  <c r="G1264" i="10"/>
  <c r="G1263" i="10"/>
  <c r="G1262" i="10"/>
  <c r="G1261" i="10"/>
  <c r="G1260" i="10"/>
  <c r="G1259" i="10"/>
  <c r="G1258" i="10"/>
  <c r="G1257" i="10"/>
  <c r="G1256" i="10"/>
  <c r="G1255" i="10"/>
  <c r="G1254" i="10"/>
  <c r="G1253" i="10"/>
  <c r="G1252" i="10"/>
  <c r="G1251" i="10"/>
  <c r="G1250" i="10"/>
  <c r="G1249" i="10"/>
  <c r="G1248" i="10"/>
  <c r="G1247" i="10"/>
  <c r="G1246" i="10"/>
  <c r="G1245" i="10"/>
  <c r="G1244" i="10"/>
  <c r="G1243" i="10"/>
  <c r="G1242" i="10"/>
  <c r="G1241" i="10"/>
  <c r="G1240" i="10"/>
  <c r="G1239" i="10"/>
  <c r="G1238" i="10"/>
  <c r="G1237" i="10"/>
  <c r="G1236" i="10"/>
  <c r="G1235" i="10"/>
  <c r="G1234" i="10"/>
  <c r="G1233" i="10"/>
  <c r="G1232" i="10"/>
  <c r="G1231" i="10"/>
  <c r="G1230" i="10"/>
  <c r="G1229" i="10"/>
  <c r="G1228" i="10"/>
  <c r="G1227" i="10"/>
  <c r="G1226" i="10"/>
  <c r="G1225" i="10"/>
  <c r="G1224" i="10"/>
  <c r="G1223" i="10"/>
  <c r="G1222" i="10"/>
  <c r="G1221" i="10"/>
  <c r="G1220" i="10"/>
  <c r="G1219" i="10"/>
  <c r="G1218" i="10"/>
  <c r="G1217" i="10"/>
  <c r="G1216" i="10"/>
  <c r="G1215" i="10"/>
  <c r="G1214" i="10"/>
  <c r="G1213" i="10"/>
  <c r="G1212" i="10"/>
  <c r="G1211" i="10"/>
  <c r="G1210" i="10"/>
  <c r="G1209" i="10"/>
  <c r="G1208" i="10"/>
  <c r="G1207" i="10"/>
  <c r="G1206" i="10"/>
  <c r="G1205" i="10"/>
  <c r="G1204" i="10"/>
  <c r="G1203" i="10"/>
  <c r="G1202" i="10"/>
  <c r="G1201" i="10"/>
  <c r="G1200" i="10"/>
  <c r="G1199" i="10"/>
  <c r="G1198" i="10"/>
  <c r="G1197" i="10"/>
  <c r="G1196" i="10"/>
  <c r="G1195" i="10"/>
  <c r="G1194" i="10"/>
  <c r="G1193" i="10"/>
  <c r="G1192" i="10"/>
  <c r="G1191" i="10"/>
  <c r="G1190" i="10"/>
  <c r="G1189" i="10"/>
  <c r="G1188" i="10"/>
  <c r="G1187" i="10"/>
  <c r="G1186" i="10"/>
  <c r="G1185" i="10"/>
  <c r="G1184" i="10"/>
  <c r="G1183" i="10"/>
  <c r="G1182" i="10"/>
  <c r="G1181" i="10"/>
  <c r="G1180" i="10"/>
  <c r="G1179" i="10"/>
  <c r="G1178" i="10"/>
  <c r="G1177" i="10"/>
  <c r="G1176" i="10"/>
  <c r="G1175" i="10"/>
  <c r="G1174" i="10"/>
  <c r="G1173" i="10"/>
  <c r="G1172" i="10"/>
  <c r="G1171" i="10"/>
  <c r="G1170" i="10"/>
  <c r="G1169" i="10"/>
  <c r="G1168" i="10"/>
  <c r="G1167" i="10"/>
  <c r="G1166" i="10"/>
  <c r="G1165" i="10"/>
  <c r="G1164" i="10"/>
  <c r="G1163" i="10"/>
  <c r="G1162" i="10"/>
  <c r="G1161" i="10"/>
  <c r="G1160" i="10"/>
  <c r="G1159" i="10"/>
  <c r="G1158" i="10"/>
  <c r="G1157" i="10"/>
  <c r="G1156" i="10"/>
  <c r="G1155" i="10"/>
  <c r="G1154" i="10"/>
  <c r="G1153" i="10"/>
  <c r="G1152" i="10"/>
  <c r="G1151" i="10"/>
  <c r="G1150" i="10"/>
  <c r="G1149" i="10"/>
  <c r="G1148" i="10"/>
  <c r="G1147" i="10"/>
  <c r="G1146" i="10"/>
  <c r="G1145" i="10"/>
  <c r="G1144" i="10"/>
  <c r="G1143" i="10"/>
  <c r="G1142" i="10"/>
  <c r="G1141" i="10"/>
  <c r="G1140" i="10"/>
  <c r="G1139" i="10"/>
  <c r="G1138" i="10"/>
  <c r="G1137" i="10"/>
  <c r="G1136" i="10"/>
  <c r="G1135" i="10"/>
  <c r="G1134" i="10"/>
  <c r="G1133" i="10"/>
  <c r="G1132" i="10"/>
  <c r="G1131" i="10"/>
  <c r="G1130" i="10"/>
  <c r="G1129" i="10"/>
  <c r="G1128" i="10"/>
  <c r="G1127" i="10"/>
  <c r="G1126" i="10"/>
  <c r="G1125" i="10"/>
  <c r="G1124" i="10"/>
  <c r="G1123" i="10"/>
  <c r="G1122" i="10"/>
  <c r="G1121" i="10"/>
  <c r="G1120" i="10"/>
  <c r="G1119" i="10"/>
  <c r="G1118" i="10"/>
  <c r="G1117" i="10"/>
  <c r="G1116" i="10"/>
  <c r="G1115" i="10"/>
  <c r="G1114" i="10"/>
  <c r="G1113" i="10"/>
  <c r="G1112" i="10"/>
  <c r="G1111" i="10"/>
  <c r="G1110" i="10"/>
  <c r="G1109" i="10"/>
  <c r="G1108" i="10"/>
  <c r="G1107" i="10"/>
  <c r="G1106" i="10"/>
  <c r="G1105" i="10"/>
  <c r="G1104" i="10"/>
  <c r="G1103" i="10"/>
  <c r="G1102" i="10"/>
  <c r="G1101" i="10"/>
  <c r="G1100" i="10"/>
  <c r="G1099" i="10"/>
  <c r="G1098" i="10"/>
  <c r="G1097" i="10"/>
  <c r="G1096" i="10"/>
  <c r="G1095" i="10"/>
  <c r="G1094" i="10"/>
  <c r="G1093" i="10"/>
  <c r="G1092" i="10"/>
  <c r="G1091" i="10"/>
  <c r="G1090" i="10"/>
  <c r="G1089" i="10"/>
  <c r="G1088" i="10"/>
  <c r="G1087" i="10"/>
  <c r="G1086" i="10"/>
  <c r="G1085" i="10"/>
  <c r="G1084" i="10"/>
  <c r="G1083" i="10"/>
  <c r="G1082" i="10"/>
  <c r="G1081" i="10"/>
  <c r="G1080" i="10"/>
  <c r="G1079" i="10"/>
  <c r="G1078" i="10"/>
  <c r="G1077" i="10"/>
  <c r="G1076" i="10"/>
  <c r="G1075" i="10"/>
  <c r="G1074" i="10"/>
  <c r="G1073" i="10"/>
  <c r="G1072" i="10"/>
  <c r="G1071" i="10"/>
  <c r="G1070" i="10"/>
  <c r="G1069" i="10"/>
  <c r="G1068" i="10"/>
  <c r="G1067" i="10"/>
  <c r="G1066" i="10"/>
  <c r="G1065" i="10"/>
  <c r="G1064" i="10"/>
  <c r="G1063" i="10"/>
  <c r="G1062" i="10"/>
  <c r="G1061" i="10"/>
  <c r="G1060" i="10"/>
  <c r="G1059" i="10"/>
  <c r="G1058" i="10"/>
  <c r="G1057" i="10"/>
  <c r="G1056" i="10"/>
  <c r="G1055" i="10"/>
  <c r="G1054" i="10"/>
  <c r="G1053" i="10"/>
  <c r="G1052" i="10"/>
  <c r="G1051" i="10"/>
  <c r="G1050" i="10"/>
  <c r="G1049" i="10"/>
  <c r="G1048" i="10"/>
  <c r="G1047" i="10"/>
  <c r="G1046" i="10"/>
  <c r="G1045" i="10"/>
  <c r="G1044" i="10"/>
  <c r="G1043" i="10"/>
  <c r="G1042" i="10"/>
  <c r="G1041" i="10"/>
  <c r="G1040" i="10"/>
  <c r="G1039" i="10"/>
  <c r="G1038" i="10"/>
  <c r="G1037" i="10"/>
  <c r="G1036" i="10"/>
  <c r="G1035" i="10"/>
  <c r="G1034" i="10"/>
  <c r="G1033" i="10"/>
  <c r="G1032" i="10"/>
  <c r="G1031" i="10"/>
  <c r="G1030" i="10"/>
  <c r="G1029" i="10"/>
  <c r="G1028" i="10"/>
  <c r="G1027" i="10"/>
  <c r="G1026" i="10"/>
  <c r="G1025" i="10"/>
  <c r="G1024" i="10"/>
  <c r="G1023" i="10"/>
  <c r="G1022" i="10"/>
  <c r="G1021" i="10"/>
  <c r="G1020" i="10"/>
  <c r="G1019" i="10"/>
  <c r="G1018" i="10"/>
  <c r="G1017" i="10"/>
  <c r="G1016" i="10"/>
  <c r="G1015" i="10"/>
  <c r="G1014" i="10"/>
  <c r="G1013" i="10"/>
  <c r="G1012" i="10"/>
  <c r="G1011" i="10"/>
  <c r="G1010" i="10"/>
  <c r="G1009" i="10"/>
  <c r="G1008" i="10"/>
  <c r="G1007" i="10"/>
  <c r="G1006" i="10"/>
  <c r="G1005" i="10"/>
  <c r="G1004" i="10"/>
  <c r="G1003" i="10"/>
  <c r="G1002" i="10"/>
  <c r="G1001" i="10"/>
  <c r="G1000" i="10"/>
  <c r="G999" i="10"/>
  <c r="G998" i="10"/>
  <c r="G997" i="10"/>
  <c r="G996" i="10"/>
  <c r="G995" i="10"/>
  <c r="G994" i="10"/>
  <c r="G993" i="10"/>
  <c r="G992" i="10"/>
  <c r="G991" i="10"/>
  <c r="G990" i="10"/>
  <c r="G989" i="10"/>
  <c r="G988" i="10"/>
  <c r="G987" i="10"/>
  <c r="G986" i="10"/>
  <c r="G985" i="10"/>
  <c r="G984" i="10"/>
  <c r="G983" i="10"/>
  <c r="G982" i="10"/>
  <c r="G981" i="10"/>
  <c r="G980" i="10"/>
  <c r="G979" i="10"/>
  <c r="G978" i="10"/>
  <c r="G977" i="10"/>
  <c r="G976" i="10"/>
  <c r="G975" i="10"/>
  <c r="G974" i="10"/>
  <c r="G973" i="10"/>
  <c r="G972" i="10"/>
  <c r="G971" i="10"/>
  <c r="G970" i="10"/>
  <c r="G969" i="10"/>
  <c r="G968" i="10"/>
  <c r="G967" i="10"/>
  <c r="G966" i="10"/>
  <c r="G965" i="10"/>
  <c r="G964" i="10"/>
  <c r="G963" i="10"/>
  <c r="G962" i="10"/>
  <c r="G961" i="10"/>
  <c r="G960" i="10"/>
  <c r="G959" i="10"/>
  <c r="G958" i="10"/>
  <c r="G957" i="10"/>
  <c r="G956" i="10"/>
  <c r="G955" i="10"/>
  <c r="G954" i="10"/>
  <c r="G953" i="10"/>
  <c r="G952" i="10"/>
  <c r="G951" i="10"/>
  <c r="G950" i="10"/>
  <c r="G949" i="10"/>
  <c r="G948" i="10"/>
  <c r="G947" i="10"/>
  <c r="G946" i="10"/>
  <c r="G945" i="10"/>
  <c r="G944" i="10"/>
  <c r="G943" i="10"/>
  <c r="G942" i="10"/>
  <c r="G941" i="10"/>
  <c r="G940" i="10"/>
  <c r="G939" i="10"/>
  <c r="G938" i="10"/>
  <c r="G937" i="10"/>
  <c r="G936" i="10"/>
  <c r="G935" i="10"/>
  <c r="G934" i="10"/>
  <c r="G933" i="10"/>
  <c r="G932" i="10"/>
  <c r="G931" i="10"/>
  <c r="G930" i="10"/>
  <c r="G929" i="10"/>
  <c r="G928" i="10"/>
  <c r="G927" i="10"/>
  <c r="G926" i="10"/>
  <c r="G925" i="10"/>
  <c r="G924" i="10"/>
  <c r="G923" i="10"/>
  <c r="G922" i="10"/>
  <c r="G921" i="10"/>
  <c r="G920" i="10"/>
  <c r="G919" i="10"/>
  <c r="G918" i="10"/>
  <c r="G917" i="10"/>
  <c r="G916" i="10"/>
  <c r="G915" i="10"/>
  <c r="G914" i="10"/>
  <c r="G913" i="10"/>
  <c r="G912" i="10"/>
  <c r="G911" i="10"/>
  <c r="G910" i="10"/>
  <c r="G909" i="10"/>
  <c r="G908" i="10"/>
  <c r="G907" i="10"/>
  <c r="G906" i="10"/>
  <c r="G905" i="10"/>
  <c r="G904" i="10"/>
  <c r="G903" i="10"/>
  <c r="G902" i="10"/>
  <c r="G901" i="10"/>
  <c r="G900" i="10"/>
  <c r="G899" i="10"/>
  <c r="G898" i="10"/>
  <c r="G897" i="10"/>
  <c r="G895" i="10"/>
  <c r="G894" i="10"/>
  <c r="G893" i="10"/>
  <c r="G892" i="10"/>
  <c r="G891" i="10"/>
  <c r="G890" i="10"/>
  <c r="G889" i="10"/>
  <c r="G888" i="10"/>
  <c r="G887" i="10"/>
  <c r="G886" i="10"/>
  <c r="G885" i="10"/>
  <c r="G884" i="10"/>
  <c r="G883" i="10"/>
  <c r="G882" i="10"/>
  <c r="G881" i="10"/>
  <c r="G880" i="10"/>
  <c r="G879" i="10"/>
  <c r="G878" i="10"/>
  <c r="G877" i="10"/>
  <c r="G876" i="10"/>
  <c r="G875" i="10"/>
  <c r="G874" i="10"/>
  <c r="G873" i="10"/>
  <c r="G872" i="10"/>
  <c r="G871" i="10"/>
  <c r="G870" i="10"/>
  <c r="G869" i="10"/>
  <c r="G868" i="10"/>
  <c r="G867" i="10"/>
  <c r="G866" i="10"/>
  <c r="G865" i="10"/>
  <c r="G864" i="10"/>
  <c r="G863" i="10"/>
  <c r="G862" i="10"/>
  <c r="G861" i="10"/>
  <c r="G860" i="10"/>
  <c r="G859" i="10"/>
  <c r="G858" i="10"/>
  <c r="G857" i="10"/>
  <c r="G856" i="10"/>
  <c r="G855" i="10"/>
  <c r="G854" i="10"/>
  <c r="G853" i="10"/>
  <c r="G852" i="10"/>
  <c r="G851" i="10"/>
  <c r="G850" i="10"/>
  <c r="G849" i="10"/>
  <c r="G848" i="10"/>
  <c r="G847" i="10"/>
  <c r="G846" i="10"/>
  <c r="G845" i="10"/>
  <c r="G844" i="10"/>
  <c r="G843" i="10"/>
  <c r="G842" i="10"/>
  <c r="G841" i="10"/>
  <c r="G840" i="10"/>
  <c r="G839" i="10"/>
  <c r="G838" i="10"/>
  <c r="G837" i="10"/>
  <c r="G836" i="10"/>
  <c r="G835" i="10"/>
  <c r="G834" i="10"/>
  <c r="G833" i="10"/>
  <c r="G832" i="10"/>
  <c r="G831" i="10"/>
  <c r="G830" i="10"/>
  <c r="G829" i="10"/>
  <c r="G828" i="10"/>
  <c r="G827" i="10"/>
  <c r="G826" i="10"/>
  <c r="G825" i="10"/>
  <c r="G824" i="10"/>
  <c r="G823" i="10"/>
  <c r="G822" i="10"/>
  <c r="G821" i="10"/>
  <c r="G820" i="10"/>
  <c r="G819" i="10"/>
  <c r="G818" i="10"/>
  <c r="G817" i="10"/>
  <c r="G816" i="10"/>
  <c r="G815" i="10"/>
  <c r="G814" i="10"/>
  <c r="G813" i="10"/>
  <c r="G812" i="10"/>
  <c r="G811" i="10"/>
  <c r="G810" i="10"/>
  <c r="G809" i="10"/>
  <c r="G808" i="10"/>
  <c r="G807" i="10"/>
  <c r="G806" i="10"/>
  <c r="G805" i="10"/>
  <c r="G804" i="10"/>
  <c r="G803" i="10"/>
  <c r="G802" i="10"/>
  <c r="G801" i="10"/>
  <c r="G800" i="10"/>
  <c r="G799" i="10"/>
  <c r="G798" i="10"/>
  <c r="G797" i="10"/>
  <c r="G796" i="10"/>
  <c r="G795" i="10"/>
  <c r="G794" i="10"/>
  <c r="G793" i="10"/>
  <c r="G792" i="10"/>
  <c r="G791" i="10"/>
  <c r="G790" i="10"/>
  <c r="G789" i="10"/>
  <c r="G788" i="10"/>
  <c r="G787" i="10"/>
  <c r="G786" i="10"/>
  <c r="G785" i="10"/>
  <c r="G784" i="10"/>
  <c r="G783" i="10"/>
  <c r="G782" i="10"/>
  <c r="G781" i="10"/>
  <c r="G780" i="10"/>
  <c r="G779" i="10"/>
  <c r="G778" i="10"/>
  <c r="G777" i="10"/>
  <c r="G776" i="10"/>
  <c r="G775" i="10"/>
  <c r="G774" i="10"/>
  <c r="G773" i="10"/>
  <c r="G772" i="10"/>
  <c r="G771" i="10"/>
  <c r="G770" i="10"/>
  <c r="G769" i="10"/>
  <c r="G768" i="10"/>
  <c r="G767" i="10"/>
  <c r="G766" i="10"/>
  <c r="G765" i="10"/>
  <c r="G764" i="10"/>
  <c r="G763" i="10"/>
  <c r="G762" i="10"/>
  <c r="G761" i="10"/>
  <c r="G760" i="10"/>
  <c r="G759" i="10"/>
  <c r="G758" i="10"/>
  <c r="G757" i="10"/>
  <c r="G756" i="10"/>
  <c r="G755" i="10"/>
  <c r="G754" i="10"/>
  <c r="G753" i="10"/>
  <c r="G752" i="10"/>
  <c r="G751" i="10"/>
  <c r="G750" i="10"/>
  <c r="G749" i="10"/>
  <c r="G748" i="10"/>
  <c r="G747" i="10"/>
  <c r="G746" i="10"/>
  <c r="G745" i="10"/>
  <c r="G744" i="10"/>
  <c r="G743" i="10"/>
  <c r="G742" i="10"/>
  <c r="G741" i="10"/>
  <c r="G740" i="10"/>
  <c r="G739" i="10"/>
  <c r="G738" i="10"/>
  <c r="G737" i="10"/>
  <c r="G736" i="10"/>
  <c r="G735" i="10"/>
  <c r="G734" i="10"/>
  <c r="G733" i="10"/>
  <c r="G732" i="10"/>
  <c r="G731" i="10"/>
  <c r="G730" i="10"/>
  <c r="G729" i="10"/>
  <c r="G728" i="10"/>
  <c r="G727" i="10"/>
  <c r="G726" i="10"/>
  <c r="G725" i="10"/>
  <c r="G724" i="10"/>
  <c r="G723" i="10"/>
  <c r="G722" i="10"/>
  <c r="G721" i="10"/>
  <c r="G720" i="10"/>
  <c r="G719" i="10"/>
  <c r="G718" i="10"/>
  <c r="G717" i="10"/>
  <c r="G716" i="10"/>
  <c r="G715" i="10"/>
  <c r="G714" i="10"/>
  <c r="G713" i="10"/>
  <c r="G712" i="10"/>
  <c r="G711" i="10"/>
  <c r="G710" i="10"/>
  <c r="G709" i="10"/>
  <c r="G708" i="10"/>
  <c r="G707" i="10"/>
  <c r="G706" i="10"/>
  <c r="G705" i="10"/>
  <c r="G704" i="10"/>
  <c r="G703" i="10"/>
  <c r="G702" i="10"/>
  <c r="G701" i="10"/>
  <c r="G700" i="10"/>
  <c r="G699" i="10"/>
  <c r="G698" i="10"/>
  <c r="G697" i="10"/>
  <c r="G696" i="10"/>
  <c r="G695" i="10"/>
  <c r="G694" i="10"/>
  <c r="G693" i="10"/>
  <c r="G692" i="10"/>
  <c r="G691" i="10"/>
  <c r="G690" i="10"/>
  <c r="G689" i="10"/>
  <c r="G688" i="10"/>
  <c r="G687" i="10"/>
  <c r="G686" i="10"/>
  <c r="G685" i="10"/>
  <c r="G684" i="10"/>
  <c r="G683" i="10"/>
  <c r="G682" i="10"/>
  <c r="G680" i="10"/>
  <c r="G679" i="10"/>
  <c r="G678" i="10"/>
  <c r="G677" i="10"/>
  <c r="G676" i="10"/>
  <c r="G675" i="10"/>
  <c r="G674" i="10"/>
  <c r="G673" i="10"/>
  <c r="G672" i="10"/>
  <c r="G671" i="10"/>
  <c r="G670" i="10"/>
  <c r="G669" i="10"/>
  <c r="G668" i="10"/>
  <c r="G667" i="10"/>
  <c r="G666" i="10"/>
  <c r="G665" i="10"/>
  <c r="G664" i="10"/>
  <c r="G663" i="10"/>
  <c r="G662" i="10"/>
  <c r="G661" i="10"/>
  <c r="G660" i="10"/>
  <c r="G659" i="10"/>
  <c r="G658" i="10"/>
  <c r="G657" i="10"/>
  <c r="G656" i="10"/>
  <c r="G655" i="10"/>
  <c r="G654" i="10"/>
  <c r="G653" i="10"/>
  <c r="G652" i="10"/>
  <c r="G651" i="10"/>
  <c r="G650" i="10"/>
  <c r="G649" i="10"/>
  <c r="G648" i="10"/>
  <c r="G647" i="10"/>
  <c r="G646" i="10"/>
  <c r="G645" i="10"/>
  <c r="G644" i="10"/>
  <c r="G643" i="10"/>
  <c r="G642" i="10"/>
  <c r="G641" i="10"/>
  <c r="G640" i="10"/>
  <c r="G639" i="10"/>
  <c r="G638" i="10"/>
  <c r="G637" i="10"/>
  <c r="G636" i="10"/>
  <c r="G635" i="10"/>
  <c r="G634" i="10"/>
  <c r="G633" i="10"/>
  <c r="G632" i="10"/>
  <c r="G631" i="10"/>
  <c r="G630" i="10"/>
  <c r="G629" i="10"/>
  <c r="G628" i="10"/>
  <c r="G627" i="10"/>
  <c r="G626" i="10"/>
  <c r="G625" i="10"/>
  <c r="G624" i="10"/>
  <c r="G623" i="10"/>
  <c r="G622" i="10"/>
  <c r="G621" i="10"/>
  <c r="G620" i="10"/>
  <c r="G619" i="10"/>
  <c r="G617" i="10"/>
  <c r="G616" i="10"/>
  <c r="G615" i="10"/>
  <c r="G614" i="10"/>
  <c r="G613" i="10"/>
  <c r="G612" i="10"/>
  <c r="G611" i="10"/>
  <c r="G610" i="10"/>
  <c r="G609" i="10"/>
  <c r="G608" i="10"/>
  <c r="G607" i="10"/>
  <c r="G606" i="10"/>
  <c r="G605" i="10"/>
  <c r="G604" i="10"/>
  <c r="G603" i="10"/>
  <c r="G602" i="10"/>
  <c r="G601" i="10"/>
  <c r="G600" i="10"/>
  <c r="G599" i="10"/>
  <c r="G598" i="10"/>
  <c r="G597" i="10"/>
  <c r="G596" i="10"/>
  <c r="G595" i="10"/>
  <c r="G594" i="10"/>
  <c r="G593" i="10"/>
  <c r="G592" i="10"/>
  <c r="G591" i="10"/>
  <c r="G590" i="10"/>
  <c r="G589" i="10"/>
  <c r="G588" i="10"/>
  <c r="G587" i="10"/>
  <c r="G586" i="10"/>
  <c r="G585" i="10"/>
  <c r="G584" i="10"/>
  <c r="G583" i="10"/>
  <c r="G582" i="10"/>
  <c r="G581" i="10"/>
  <c r="G580" i="10"/>
  <c r="G579" i="10"/>
  <c r="G578" i="10"/>
  <c r="G577" i="10"/>
  <c r="G576" i="10"/>
  <c r="G575" i="10"/>
  <c r="G574" i="10"/>
  <c r="G573" i="10"/>
  <c r="G572" i="10"/>
  <c r="G571" i="10"/>
  <c r="G570" i="10"/>
  <c r="G569" i="10"/>
  <c r="G568" i="10"/>
  <c r="G567" i="10"/>
  <c r="G566" i="10"/>
  <c r="G565" i="10"/>
  <c r="G564" i="10"/>
  <c r="G563" i="10"/>
  <c r="G562" i="10"/>
  <c r="G561" i="10"/>
  <c r="G560" i="10"/>
  <c r="G559" i="10"/>
  <c r="G558" i="10"/>
  <c r="G557" i="10"/>
  <c r="G556" i="10"/>
  <c r="G555" i="10"/>
  <c r="G554" i="10"/>
  <c r="G553" i="10"/>
  <c r="G552" i="10"/>
  <c r="G551" i="10"/>
  <c r="G550" i="10"/>
  <c r="G549" i="10"/>
  <c r="G548" i="10"/>
  <c r="G547" i="10"/>
  <c r="G546" i="10"/>
  <c r="G545" i="10"/>
  <c r="G544" i="10"/>
  <c r="G543" i="10"/>
  <c r="G542" i="10"/>
  <c r="G541" i="10"/>
  <c r="G540" i="10"/>
  <c r="G539" i="10"/>
  <c r="G538" i="10"/>
  <c r="G537" i="10"/>
  <c r="G536" i="10"/>
  <c r="G535" i="10"/>
  <c r="G534" i="10"/>
  <c r="G533" i="10"/>
  <c r="G532" i="10"/>
  <c r="G531" i="10"/>
  <c r="G530" i="10"/>
  <c r="G529" i="10"/>
  <c r="G528" i="10"/>
  <c r="G527" i="10"/>
  <c r="G526" i="10"/>
  <c r="G525" i="10"/>
  <c r="G524" i="10"/>
  <c r="G523" i="10"/>
  <c r="G522" i="10"/>
  <c r="G521" i="10"/>
  <c r="G520" i="10"/>
  <c r="G519" i="10"/>
  <c r="G518" i="10"/>
  <c r="G517" i="10"/>
  <c r="G516" i="10"/>
  <c r="G515" i="10"/>
  <c r="G514" i="10"/>
  <c r="G513" i="10"/>
  <c r="G512" i="10"/>
  <c r="G511" i="10"/>
  <c r="G510" i="10"/>
  <c r="G509" i="10"/>
  <c r="G508" i="10"/>
  <c r="G507" i="10"/>
  <c r="G506" i="10"/>
  <c r="G505" i="10"/>
  <c r="G504" i="10"/>
  <c r="G503" i="10"/>
  <c r="G502" i="10"/>
  <c r="G501" i="10"/>
  <c r="G500" i="10"/>
  <c r="G499" i="10"/>
  <c r="G498" i="10"/>
  <c r="G497" i="10"/>
  <c r="G496" i="10"/>
  <c r="G495" i="10"/>
  <c r="G494" i="10"/>
  <c r="G493" i="10"/>
  <c r="G492" i="10"/>
  <c r="G491" i="10"/>
  <c r="G490" i="10"/>
  <c r="G489" i="10"/>
  <c r="G488" i="10"/>
  <c r="G487" i="10"/>
  <c r="G486" i="10"/>
  <c r="G485" i="10"/>
  <c r="G484" i="10"/>
  <c r="G483" i="10"/>
  <c r="G482" i="10"/>
  <c r="G481" i="10"/>
  <c r="G480" i="10"/>
  <c r="G479" i="10"/>
  <c r="G478" i="10"/>
  <c r="G477" i="10"/>
  <c r="G476" i="10"/>
  <c r="G475" i="10"/>
  <c r="G474" i="10"/>
  <c r="G473" i="10"/>
  <c r="G472" i="10"/>
  <c r="G471" i="10"/>
  <c r="G470" i="10"/>
  <c r="G469" i="10"/>
  <c r="G468" i="10"/>
  <c r="G467" i="10"/>
  <c r="G466" i="10"/>
  <c r="G465" i="10"/>
  <c r="G464" i="10"/>
  <c r="G463" i="10"/>
  <c r="G462" i="10"/>
  <c r="G461" i="10"/>
  <c r="G460" i="10"/>
  <c r="G459" i="10"/>
  <c r="G458" i="10"/>
  <c r="G457" i="10"/>
  <c r="G456" i="10"/>
  <c r="G455" i="10"/>
  <c r="G454" i="10"/>
  <c r="G453" i="10"/>
  <c r="G452" i="10"/>
  <c r="G451" i="10"/>
  <c r="G450" i="10"/>
  <c r="G449" i="10"/>
  <c r="G448" i="10"/>
  <c r="G447" i="10"/>
  <c r="G446" i="10"/>
  <c r="G445" i="10"/>
  <c r="G444" i="10"/>
  <c r="G443" i="10"/>
  <c r="G442" i="10"/>
  <c r="G441" i="10"/>
  <c r="G440" i="10"/>
  <c r="G439" i="10"/>
  <c r="G438" i="10"/>
  <c r="G437" i="10"/>
  <c r="G436" i="10"/>
  <c r="G435" i="10"/>
  <c r="G434" i="10"/>
  <c r="G433" i="10"/>
  <c r="G432" i="10"/>
  <c r="G431" i="10"/>
  <c r="G430" i="10"/>
  <c r="G429" i="10"/>
  <c r="G428" i="10"/>
  <c r="G427" i="10"/>
  <c r="G426" i="10"/>
  <c r="G425" i="10"/>
  <c r="G424" i="10"/>
  <c r="G423" i="10"/>
  <c r="G422" i="10"/>
  <c r="G421" i="10"/>
  <c r="G420" i="10"/>
  <c r="G419" i="10"/>
  <c r="G418" i="10"/>
  <c r="G417" i="10"/>
  <c r="G416" i="10"/>
  <c r="G415" i="10"/>
  <c r="G414" i="10"/>
  <c r="G413" i="10"/>
  <c r="G412" i="10"/>
  <c r="G411" i="10"/>
  <c r="G410" i="10"/>
  <c r="G409" i="10"/>
  <c r="G408" i="10"/>
  <c r="G407" i="10"/>
  <c r="G406" i="10"/>
  <c r="G405" i="10"/>
  <c r="G404" i="10"/>
  <c r="G403" i="10"/>
  <c r="G402" i="10"/>
  <c r="G401" i="10"/>
  <c r="G400" i="10"/>
  <c r="G399" i="10"/>
  <c r="G398" i="10"/>
  <c r="G397" i="10"/>
  <c r="G396" i="10"/>
  <c r="G395" i="10"/>
  <c r="G394" i="10"/>
  <c r="G393" i="10"/>
  <c r="G392" i="10"/>
  <c r="G391" i="10"/>
  <c r="G390" i="10"/>
  <c r="G389" i="10"/>
  <c r="G388" i="10"/>
  <c r="G387" i="10"/>
  <c r="G386" i="10"/>
  <c r="G385" i="10"/>
  <c r="G384" i="10"/>
  <c r="G383" i="10"/>
  <c r="G382" i="10"/>
  <c r="G381" i="10"/>
  <c r="G380" i="10"/>
  <c r="G379" i="10"/>
  <c r="G378" i="10"/>
  <c r="G377" i="10"/>
  <c r="G376" i="10"/>
  <c r="G375" i="10"/>
  <c r="G374" i="10"/>
  <c r="G373" i="10"/>
  <c r="G372" i="10"/>
  <c r="G371" i="10"/>
  <c r="G370" i="10"/>
  <c r="G369" i="10"/>
  <c r="G368" i="10"/>
  <c r="G367" i="10"/>
  <c r="G366" i="10"/>
  <c r="G365" i="10"/>
  <c r="G364" i="10"/>
  <c r="G363" i="10"/>
  <c r="G362" i="10"/>
  <c r="G361" i="10"/>
  <c r="G360" i="10"/>
  <c r="G359" i="10"/>
  <c r="G358" i="10"/>
  <c r="G357" i="10"/>
  <c r="G356" i="10"/>
  <c r="G355" i="10"/>
  <c r="G354" i="10"/>
  <c r="G353" i="10"/>
  <c r="G352" i="10"/>
  <c r="G351" i="10"/>
  <c r="G350" i="10"/>
  <c r="G349" i="10"/>
  <c r="G348" i="10"/>
  <c r="G347" i="10"/>
  <c r="G346" i="10"/>
  <c r="G345" i="10"/>
  <c r="G344" i="10"/>
  <c r="G343" i="10"/>
  <c r="G342" i="10"/>
  <c r="G341" i="10"/>
  <c r="G340" i="10"/>
  <c r="G339" i="10"/>
  <c r="G338" i="10"/>
  <c r="G337" i="10"/>
  <c r="G336" i="10"/>
  <c r="G335" i="10"/>
  <c r="G334" i="10"/>
  <c r="G333" i="10"/>
  <c r="G332" i="10"/>
  <c r="G331" i="10"/>
  <c r="G330" i="10"/>
  <c r="G329" i="10"/>
  <c r="G328" i="10"/>
  <c r="G327" i="10"/>
  <c r="G326" i="10"/>
  <c r="G325" i="10"/>
  <c r="G324" i="10"/>
  <c r="G323" i="10"/>
  <c r="G322" i="10"/>
  <c r="G321" i="10"/>
  <c r="G320" i="10"/>
  <c r="G319" i="10"/>
  <c r="G318" i="10"/>
  <c r="G317" i="10"/>
  <c r="G316" i="10"/>
  <c r="G315" i="10"/>
  <c r="G314" i="10"/>
  <c r="G313" i="10"/>
  <c r="G312" i="10"/>
  <c r="G311" i="10"/>
  <c r="G310" i="10"/>
  <c r="G309" i="10"/>
  <c r="G308" i="10"/>
  <c r="G307" i="10"/>
  <c r="G306" i="10"/>
  <c r="G305" i="10"/>
  <c r="G304" i="10"/>
  <c r="G303" i="10"/>
  <c r="G302" i="10"/>
  <c r="G301" i="10"/>
  <c r="G300" i="10"/>
  <c r="G299" i="10"/>
  <c r="G298" i="10"/>
  <c r="G297" i="10"/>
  <c r="G296" i="10"/>
  <c r="G295" i="10"/>
  <c r="G294" i="10"/>
  <c r="G293" i="10"/>
  <c r="G292" i="10"/>
  <c r="G291" i="10"/>
  <c r="G290" i="10"/>
  <c r="G289" i="10"/>
  <c r="G288" i="10"/>
  <c r="G287" i="10"/>
  <c r="G286" i="10"/>
  <c r="G285" i="10"/>
  <c r="G284" i="10"/>
  <c r="G283" i="10"/>
  <c r="G282" i="10"/>
  <c r="G281" i="10"/>
  <c r="G280" i="10"/>
  <c r="G279" i="10"/>
  <c r="G278" i="10"/>
  <c r="G277" i="10"/>
  <c r="G276" i="10"/>
  <c r="G275" i="10"/>
  <c r="G274" i="10"/>
  <c r="G273" i="10"/>
  <c r="G272" i="10"/>
  <c r="G271" i="10"/>
  <c r="G270" i="10"/>
  <c r="G269" i="10"/>
  <c r="G268" i="10"/>
  <c r="G267" i="10"/>
  <c r="G266" i="10"/>
  <c r="G265" i="10"/>
  <c r="G264" i="10"/>
  <c r="G263" i="10"/>
  <c r="G262" i="10"/>
  <c r="G261" i="10"/>
  <c r="G260" i="10"/>
  <c r="G259" i="10"/>
  <c r="G258" i="10"/>
  <c r="G257" i="10"/>
  <c r="G256" i="10"/>
  <c r="G255" i="10"/>
  <c r="G254" i="10"/>
  <c r="G253" i="10"/>
  <c r="G252" i="10"/>
  <c r="G251" i="10"/>
  <c r="G250" i="10"/>
  <c r="G249" i="10"/>
  <c r="G248" i="10"/>
  <c r="G247" i="10"/>
  <c r="G246" i="10"/>
  <c r="G245" i="10"/>
  <c r="G244" i="10"/>
  <c r="G243" i="10"/>
  <c r="G242" i="10"/>
  <c r="G241" i="10"/>
  <c r="G240" i="10"/>
  <c r="G239" i="10"/>
  <c r="G238" i="10"/>
  <c r="G237" i="10"/>
  <c r="G236" i="10"/>
  <c r="G235" i="10"/>
  <c r="G234" i="10"/>
  <c r="G233" i="10"/>
  <c r="G232" i="10"/>
  <c r="G231" i="10"/>
  <c r="G230" i="10"/>
  <c r="G229" i="10"/>
  <c r="G228" i="10"/>
  <c r="G227" i="10"/>
  <c r="G226" i="10"/>
  <c r="G225" i="10"/>
  <c r="G224" i="10"/>
  <c r="G223" i="10"/>
  <c r="G222" i="10"/>
  <c r="G221" i="10"/>
  <c r="G220" i="10"/>
  <c r="G219" i="10"/>
  <c r="G218" i="10"/>
  <c r="G217" i="10"/>
  <c r="G216" i="10"/>
  <c r="G215" i="10"/>
  <c r="G214" i="10"/>
  <c r="G213" i="10"/>
  <c r="G212" i="10"/>
  <c r="G211" i="10"/>
  <c r="G210" i="10"/>
  <c r="G209" i="10"/>
  <c r="G208" i="10"/>
  <c r="G207" i="10"/>
  <c r="G206" i="10"/>
  <c r="G205" i="10"/>
  <c r="G204" i="10"/>
  <c r="G203" i="10"/>
  <c r="G202" i="10"/>
  <c r="G201" i="10"/>
  <c r="G200" i="10"/>
  <c r="G199" i="10"/>
  <c r="G198" i="10"/>
  <c r="G197" i="10"/>
  <c r="G196" i="10"/>
  <c r="G195" i="10"/>
  <c r="G194" i="10"/>
  <c r="G193" i="10"/>
  <c r="G192" i="10"/>
  <c r="G191" i="10"/>
  <c r="G190" i="10"/>
  <c r="G189" i="10"/>
  <c r="G188" i="10"/>
  <c r="G187" i="10"/>
  <c r="G186" i="10"/>
  <c r="G185" i="10"/>
  <c r="G184" i="10"/>
  <c r="G183" i="10"/>
  <c r="G182" i="10"/>
  <c r="G181" i="10"/>
  <c r="G180" i="10"/>
  <c r="G179" i="10"/>
  <c r="G178" i="10"/>
  <c r="G177" i="10"/>
  <c r="G176" i="10"/>
  <c r="G175" i="10"/>
  <c r="G174" i="10"/>
  <c r="G173" i="10"/>
  <c r="G172" i="10"/>
  <c r="G171" i="10"/>
  <c r="G170" i="10"/>
  <c r="G169" i="10"/>
  <c r="G168" i="10"/>
  <c r="G167" i="10"/>
  <c r="G166" i="10"/>
  <c r="G165" i="10"/>
  <c r="G164" i="10"/>
  <c r="G163" i="10"/>
  <c r="G162" i="10"/>
  <c r="G161" i="10"/>
  <c r="G160" i="10"/>
  <c r="G159" i="10"/>
  <c r="G158" i="10"/>
  <c r="G157" i="10"/>
  <c r="G156" i="10"/>
  <c r="G155" i="10"/>
  <c r="G154" i="10"/>
  <c r="G153" i="10"/>
  <c r="G152" i="10"/>
  <c r="G151" i="10"/>
  <c r="G150" i="10"/>
  <c r="G149" i="10"/>
  <c r="G148" i="10"/>
  <c r="G147" i="10"/>
  <c r="G146" i="10"/>
  <c r="G145" i="10"/>
  <c r="G144" i="10"/>
  <c r="G143" i="10"/>
  <c r="G142" i="10"/>
  <c r="G141" i="10"/>
  <c r="G140" i="10"/>
  <c r="G139" i="10"/>
  <c r="G138" i="10"/>
  <c r="G137" i="10"/>
  <c r="G136" i="10"/>
  <c r="G135" i="10"/>
  <c r="G134" i="10"/>
  <c r="G133" i="10"/>
  <c r="G132" i="10"/>
  <c r="G131" i="10"/>
  <c r="G130" i="10"/>
  <c r="G129" i="10"/>
  <c r="G128" i="10"/>
  <c r="G127" i="10"/>
  <c r="G126" i="10"/>
  <c r="G125" i="10"/>
  <c r="G124" i="10"/>
  <c r="G123" i="10"/>
  <c r="G122" i="10"/>
  <c r="G121" i="10"/>
  <c r="G120" i="10"/>
  <c r="G119" i="10"/>
  <c r="G118" i="10"/>
  <c r="G117" i="10"/>
  <c r="G116" i="10"/>
  <c r="G115" i="10"/>
  <c r="G114" i="10"/>
  <c r="G113" i="10"/>
  <c r="G112" i="10"/>
  <c r="G111" i="10"/>
  <c r="G110" i="10"/>
  <c r="G109" i="10"/>
  <c r="G108" i="10"/>
  <c r="G107" i="10"/>
  <c r="G106" i="10"/>
  <c r="G105" i="10"/>
  <c r="G104" i="10"/>
  <c r="G103" i="10"/>
  <c r="G102" i="10"/>
  <c r="G101" i="10"/>
  <c r="G100" i="10"/>
  <c r="G99" i="10"/>
  <c r="G98" i="10"/>
  <c r="G97" i="10"/>
  <c r="G96" i="10"/>
  <c r="G95" i="10"/>
  <c r="G94" i="10"/>
  <c r="G93" i="10"/>
  <c r="G92" i="10"/>
  <c r="G91" i="10"/>
  <c r="G90" i="10"/>
  <c r="G89" i="10"/>
  <c r="G88" i="10"/>
  <c r="G87" i="10"/>
  <c r="G86" i="10"/>
  <c r="G85" i="10"/>
  <c r="G84" i="10"/>
  <c r="G83" i="10"/>
  <c r="G82" i="10"/>
  <c r="G81" i="10"/>
  <c r="G80" i="10"/>
  <c r="G79" i="10"/>
  <c r="G78" i="10"/>
  <c r="G77" i="10"/>
  <c r="G76" i="10"/>
  <c r="G75" i="10"/>
  <c r="G74" i="10"/>
  <c r="G73" i="10"/>
  <c r="G72" i="10"/>
  <c r="G71" i="10"/>
  <c r="G70" i="10"/>
  <c r="G69" i="10"/>
  <c r="G68" i="10"/>
  <c r="G67" i="10"/>
  <c r="G66" i="10"/>
  <c r="G65" i="10"/>
  <c r="G64" i="10"/>
  <c r="G63" i="10"/>
  <c r="G62" i="10"/>
  <c r="G61" i="10"/>
  <c r="G60" i="10"/>
  <c r="G59" i="10"/>
  <c r="G58" i="10"/>
  <c r="G57" i="10"/>
  <c r="G56" i="10"/>
  <c r="G55" i="10"/>
  <c r="G54" i="10"/>
  <c r="G53" i="10"/>
  <c r="G52" i="10"/>
  <c r="G51" i="10"/>
  <c r="G50" i="10"/>
  <c r="G49" i="10"/>
  <c r="G48" i="10"/>
  <c r="G47" i="10"/>
  <c r="G46" i="10"/>
  <c r="G45" i="10"/>
  <c r="G44" i="10"/>
  <c r="G43" i="10"/>
  <c r="G42" i="10"/>
  <c r="G41" i="10"/>
  <c r="G40" i="10"/>
  <c r="G39" i="10"/>
  <c r="G38" i="10"/>
  <c r="G37" i="10"/>
  <c r="G36" i="10"/>
  <c r="G35" i="10"/>
  <c r="G34" i="10"/>
  <c r="G33" i="10"/>
  <c r="G32" i="10"/>
  <c r="G31" i="10"/>
  <c r="G30" i="10"/>
  <c r="G29" i="10"/>
  <c r="G28" i="10"/>
  <c r="G27" i="10"/>
  <c r="G26" i="10"/>
  <c r="G25" i="10"/>
  <c r="G24" i="10"/>
  <c r="G23" i="10"/>
  <c r="G22" i="10"/>
  <c r="G21" i="10"/>
  <c r="G20" i="10"/>
  <c r="G19" i="10"/>
  <c r="G18" i="10"/>
  <c r="G17" i="10"/>
  <c r="G16" i="10"/>
  <c r="G15" i="10"/>
  <c r="G14" i="10"/>
  <c r="G13" i="10"/>
  <c r="G12" i="10"/>
  <c r="G11" i="10"/>
  <c r="G10" i="10"/>
  <c r="G9" i="10"/>
  <c r="G8" i="10"/>
  <c r="G7" i="10"/>
  <c r="G6" i="10"/>
  <c r="AD6" i="10" l="1"/>
  <c r="T1506" i="10"/>
  <c r="T162" i="10"/>
  <c r="T163" i="10"/>
  <c r="T164" i="10"/>
  <c r="T165" i="10"/>
  <c r="T166" i="10"/>
  <c r="T167" i="10"/>
  <c r="T168" i="10"/>
  <c r="T169" i="10"/>
  <c r="T170" i="10"/>
  <c r="T171" i="10"/>
  <c r="T269" i="10"/>
  <c r="T270" i="10"/>
  <c r="T271" i="10"/>
  <c r="T272" i="10"/>
  <c r="T273" i="10"/>
  <c r="T274" i="10"/>
  <c r="T275" i="10"/>
  <c r="T276" i="10"/>
  <c r="T277" i="10"/>
  <c r="T278" i="10"/>
  <c r="T294" i="10"/>
  <c r="T295" i="10"/>
  <c r="T296" i="10"/>
  <c r="T297" i="10"/>
  <c r="T298" i="10"/>
  <c r="T299" i="10"/>
  <c r="T300" i="10"/>
  <c r="T301" i="10"/>
  <c r="T302" i="10"/>
  <c r="T303" i="10"/>
  <c r="T363" i="10"/>
  <c r="T364" i="10"/>
  <c r="T365" i="10"/>
  <c r="T366" i="10"/>
  <c r="T367" i="10"/>
  <c r="T368" i="10"/>
  <c r="T369" i="10"/>
  <c r="T370" i="10"/>
  <c r="T371" i="10"/>
  <c r="T372" i="10"/>
  <c r="T373" i="10"/>
  <c r="T374" i="10"/>
  <c r="T534" i="10"/>
  <c r="T535" i="10"/>
  <c r="T536" i="10"/>
  <c r="T537" i="10"/>
  <c r="T538" i="10"/>
  <c r="T539" i="10"/>
  <c r="T540" i="10"/>
  <c r="T541" i="10"/>
  <c r="T542" i="10"/>
  <c r="T543" i="10"/>
  <c r="T544" i="10"/>
  <c r="T545" i="10"/>
  <c r="T546" i="10"/>
  <c r="T547" i="10"/>
  <c r="T548" i="10"/>
  <c r="T549" i="10"/>
  <c r="T550" i="10"/>
  <c r="T551" i="10"/>
  <c r="T552" i="10"/>
  <c r="T553" i="10"/>
  <c r="T554" i="10"/>
  <c r="T555" i="10"/>
  <c r="T556" i="10"/>
  <c r="T557" i="10"/>
  <c r="T558" i="10"/>
  <c r="T559" i="10"/>
  <c r="T560" i="10"/>
  <c r="T561" i="10"/>
  <c r="T562" i="10"/>
  <c r="T563" i="10"/>
  <c r="T564" i="10"/>
  <c r="T565" i="10"/>
  <c r="T566" i="10"/>
  <c r="T737" i="10"/>
  <c r="T738" i="10"/>
  <c r="T739" i="10"/>
  <c r="T740" i="10"/>
  <c r="T741" i="10"/>
  <c r="T742" i="10"/>
  <c r="T743" i="10"/>
  <c r="T744" i="10"/>
  <c r="T745" i="10"/>
  <c r="T746" i="10"/>
  <c r="T747" i="10"/>
  <c r="T748" i="10"/>
  <c r="T749" i="10"/>
  <c r="T750" i="10"/>
  <c r="T751" i="10"/>
  <c r="T752" i="10"/>
  <c r="T753" i="10"/>
  <c r="T754" i="10"/>
  <c r="T755" i="10"/>
  <c r="T756" i="10"/>
  <c r="T757" i="10"/>
  <c r="T758" i="10"/>
  <c r="T759" i="10"/>
  <c r="T760" i="10"/>
  <c r="T761" i="10"/>
  <c r="T762" i="10"/>
  <c r="T763" i="10"/>
  <c r="T764" i="10"/>
  <c r="T765" i="10"/>
  <c r="T766" i="10"/>
  <c r="T767" i="10"/>
  <c r="T768" i="10"/>
  <c r="T769" i="10"/>
  <c r="T770" i="10"/>
  <c r="T771" i="10"/>
  <c r="T772" i="10"/>
  <c r="T773" i="10"/>
  <c r="T774" i="10"/>
  <c r="T775" i="10"/>
  <c r="T776" i="10"/>
  <c r="T777" i="10"/>
  <c r="T778" i="10"/>
  <c r="T779" i="10"/>
  <c r="T780" i="10"/>
  <c r="T781" i="10"/>
  <c r="T782" i="10"/>
  <c r="T783" i="10"/>
  <c r="T784" i="10"/>
  <c r="T785" i="10"/>
  <c r="T786" i="10"/>
  <c r="T787" i="10"/>
  <c r="T788" i="10"/>
  <c r="T789" i="10"/>
  <c r="T790" i="10"/>
  <c r="T791" i="10"/>
  <c r="T792" i="10"/>
  <c r="T793" i="10"/>
  <c r="T794" i="10"/>
  <c r="T795" i="10"/>
  <c r="T796" i="10"/>
  <c r="T797" i="10"/>
  <c r="T798" i="10"/>
  <c r="T799" i="10"/>
  <c r="T800" i="10"/>
  <c r="T801" i="10"/>
  <c r="T802" i="10"/>
  <c r="T803" i="10"/>
  <c r="T804" i="10"/>
  <c r="T805" i="10"/>
  <c r="T806" i="10"/>
  <c r="T807" i="10"/>
  <c r="T808" i="10"/>
  <c r="T809" i="10"/>
  <c r="T810" i="10"/>
  <c r="T811" i="10"/>
  <c r="T812" i="10"/>
  <c r="T813" i="10"/>
  <c r="T814" i="10"/>
  <c r="T815" i="10"/>
  <c r="T816" i="10"/>
  <c r="T817" i="10"/>
  <c r="T818" i="10"/>
  <c r="T819" i="10"/>
  <c r="T820" i="10"/>
  <c r="T821" i="10"/>
  <c r="T822" i="10"/>
  <c r="T823" i="10"/>
  <c r="T824" i="10"/>
  <c r="T825" i="10"/>
  <c r="T826" i="10"/>
  <c r="T827" i="10"/>
  <c r="T828" i="10"/>
  <c r="T829" i="10"/>
  <c r="T830" i="10"/>
  <c r="T831" i="10"/>
  <c r="T832" i="10"/>
  <c r="T833" i="10"/>
  <c r="T834" i="10"/>
  <c r="T835" i="10"/>
  <c r="T836" i="10"/>
  <c r="T837" i="10"/>
  <c r="T838" i="10"/>
  <c r="T839" i="10"/>
  <c r="T840" i="10"/>
  <c r="T841" i="10"/>
  <c r="T842" i="10"/>
  <c r="T843" i="10"/>
  <c r="T844" i="10"/>
  <c r="T845" i="10"/>
  <c r="T846" i="10"/>
  <c r="T847" i="10"/>
  <c r="T848" i="10"/>
  <c r="T849" i="10"/>
  <c r="T850" i="10"/>
  <c r="T851" i="10"/>
  <c r="T852" i="10"/>
  <c r="T853" i="10"/>
  <c r="T854" i="10"/>
  <c r="T855" i="10"/>
  <c r="T856" i="10"/>
  <c r="T857" i="10"/>
  <c r="T858" i="10"/>
  <c r="T859" i="10"/>
  <c r="T860" i="10"/>
  <c r="T861" i="10"/>
  <c r="T862" i="10"/>
  <c r="T863" i="10"/>
  <c r="T864" i="10"/>
  <c r="T865" i="10"/>
  <c r="T866" i="10"/>
  <c r="T867" i="10"/>
  <c r="T868" i="10"/>
  <c r="T869" i="10"/>
  <c r="T870" i="10"/>
  <c r="T871" i="10"/>
  <c r="T872" i="10"/>
  <c r="T873" i="10"/>
  <c r="T874" i="10"/>
  <c r="T875" i="10"/>
  <c r="T876" i="10"/>
  <c r="T877" i="10"/>
  <c r="T878" i="10"/>
  <c r="T879" i="10"/>
  <c r="T880" i="10"/>
  <c r="T881" i="10"/>
  <c r="T882" i="10"/>
  <c r="T883" i="10"/>
  <c r="T884" i="10"/>
  <c r="T885" i="10"/>
  <c r="T886" i="10"/>
  <c r="T887" i="10"/>
  <c r="T888" i="10"/>
  <c r="T889" i="10"/>
  <c r="T890" i="10"/>
  <c r="T891" i="10"/>
  <c r="T892" i="10"/>
  <c r="T893" i="10"/>
  <c r="T894" i="10"/>
  <c r="T895" i="10"/>
  <c r="T896" i="10"/>
  <c r="T897" i="10"/>
  <c r="T898" i="10"/>
  <c r="T899" i="10"/>
  <c r="T900" i="10"/>
  <c r="T901" i="10"/>
  <c r="T902" i="10"/>
  <c r="T903" i="10"/>
  <c r="T904" i="10"/>
  <c r="T905" i="10"/>
  <c r="T906" i="10"/>
  <c r="T907" i="10"/>
  <c r="T908" i="10"/>
  <c r="T909" i="10"/>
  <c r="T910" i="10"/>
  <c r="T911" i="10"/>
  <c r="T912" i="10"/>
  <c r="T913" i="10"/>
  <c r="T914" i="10"/>
  <c r="T915" i="10"/>
  <c r="T916" i="10"/>
  <c r="T917" i="10"/>
  <c r="T918" i="10"/>
  <c r="T919" i="10"/>
  <c r="T920" i="10"/>
  <c r="T921" i="10"/>
  <c r="T922" i="10"/>
  <c r="T923" i="10"/>
  <c r="T924" i="10"/>
  <c r="T925" i="10"/>
  <c r="T926" i="10"/>
  <c r="T927" i="10"/>
  <c r="T928" i="10"/>
  <c r="T929" i="10"/>
  <c r="T930" i="10"/>
  <c r="T931" i="10"/>
  <c r="T932" i="10"/>
  <c r="T933" i="10"/>
  <c r="T934" i="10"/>
  <c r="T935" i="10"/>
  <c r="T936" i="10"/>
  <c r="T937" i="10"/>
  <c r="T938" i="10"/>
  <c r="T939" i="10"/>
  <c r="T1006" i="10"/>
  <c r="T1007" i="10"/>
  <c r="T1008" i="10"/>
  <c r="T1009" i="10"/>
  <c r="T1010" i="10"/>
  <c r="T1011" i="10"/>
  <c r="T1012" i="10"/>
  <c r="T1013" i="10"/>
  <c r="T1014" i="10"/>
  <c r="T1027" i="10"/>
  <c r="T1028" i="10"/>
  <c r="T1029" i="10"/>
  <c r="T1030" i="10"/>
  <c r="T1031" i="10"/>
  <c r="T1032" i="10"/>
  <c r="T1180" i="10"/>
  <c r="T1181" i="10"/>
  <c r="T1182" i="10"/>
  <c r="T1183" i="10"/>
  <c r="T1184" i="10"/>
  <c r="T1185" i="10"/>
  <c r="T1186" i="10"/>
  <c r="T1187" i="10"/>
  <c r="T1188" i="10"/>
  <c r="T1189" i="10"/>
  <c r="T1190" i="10"/>
  <c r="T1191" i="10"/>
  <c r="T1192" i="10"/>
  <c r="T1193" i="10"/>
  <c r="T1194" i="10"/>
  <c r="T1195" i="10"/>
  <c r="T1196" i="10"/>
  <c r="T1197" i="10"/>
  <c r="T1198" i="10"/>
  <c r="T1199" i="10"/>
  <c r="T1200" i="10"/>
  <c r="T1201" i="10"/>
  <c r="T1202" i="10"/>
  <c r="T1203" i="10"/>
  <c r="T1204" i="10"/>
  <c r="T1205" i="10"/>
  <c r="T1206" i="10"/>
  <c r="T1207" i="10"/>
  <c r="T1208" i="10"/>
  <c r="T1209" i="10"/>
  <c r="T1210" i="10"/>
  <c r="T1211" i="10"/>
  <c r="T1212" i="10"/>
  <c r="T1246" i="10"/>
  <c r="T1247" i="10"/>
  <c r="T1248" i="10"/>
  <c r="T1249" i="10"/>
  <c r="T1250" i="10"/>
  <c r="T1251" i="10"/>
  <c r="T1252" i="10"/>
  <c r="T1424" i="10"/>
  <c r="T1425" i="10"/>
  <c r="T1426" i="10"/>
  <c r="T1427" i="10"/>
  <c r="T1428" i="10"/>
  <c r="T1429" i="10"/>
  <c r="T1430" i="10"/>
  <c r="T1431" i="10"/>
  <c r="T1432" i="10"/>
  <c r="T1433" i="10"/>
  <c r="T1434" i="10"/>
  <c r="T1435" i="10"/>
  <c r="T1436" i="10"/>
  <c r="T1437" i="10"/>
  <c r="T1438" i="10"/>
  <c r="T1439" i="10"/>
  <c r="T1440" i="10"/>
  <c r="T1441" i="10"/>
  <c r="T1442" i="10"/>
  <c r="T1443" i="10"/>
  <c r="T1444" i="10"/>
  <c r="T1445" i="10"/>
  <c r="T1446" i="10"/>
  <c r="T1447" i="10"/>
  <c r="T1448" i="10"/>
  <c r="T1449" i="10"/>
  <c r="T1450" i="10"/>
  <c r="T1451" i="10"/>
  <c r="T1452" i="10"/>
  <c r="T1453" i="10"/>
  <c r="T1454" i="10"/>
  <c r="T1455" i="10"/>
  <c r="T1456" i="10"/>
  <c r="T1457" i="10"/>
  <c r="T1458" i="10"/>
  <c r="T1459" i="10"/>
  <c r="T1460" i="10"/>
  <c r="T1461" i="10"/>
  <c r="T1462" i="10"/>
  <c r="T1463" i="10"/>
  <c r="T1464" i="10"/>
  <c r="T1465" i="10"/>
  <c r="T1466" i="10"/>
  <c r="T1467" i="10"/>
  <c r="T1468" i="10"/>
  <c r="T1469" i="10"/>
  <c r="T1470" i="10"/>
  <c r="T1471" i="10"/>
  <c r="T1472" i="10"/>
  <c r="T1473" i="10"/>
  <c r="T1474" i="10"/>
  <c r="T1475" i="10"/>
  <c r="T1476" i="10"/>
  <c r="T1477" i="10"/>
  <c r="T1478" i="10"/>
  <c r="T1479" i="10"/>
  <c r="T1480" i="10"/>
  <c r="T1481" i="10"/>
  <c r="T1482" i="10"/>
  <c r="T1483" i="10"/>
  <c r="T1484" i="10"/>
  <c r="T1485" i="10"/>
  <c r="T1486" i="10"/>
  <c r="T1487" i="10"/>
  <c r="T1488" i="10"/>
  <c r="T1489" i="10"/>
  <c r="T1490" i="10"/>
  <c r="T1491" i="10"/>
  <c r="T1492" i="10"/>
  <c r="T1493" i="10"/>
  <c r="T1494" i="10"/>
  <c r="T1495" i="10"/>
  <c r="T1496" i="10"/>
  <c r="T1497" i="10"/>
  <c r="T1498" i="10"/>
  <c r="T1499" i="10"/>
  <c r="T1500" i="10"/>
  <c r="T1501" i="10"/>
  <c r="T1502" i="10"/>
  <c r="T1503" i="10"/>
  <c r="T1504" i="10"/>
  <c r="T1505" i="10"/>
  <c r="G9" i="12"/>
  <c r="G10" i="12" s="1"/>
  <c r="G11" i="12" s="1"/>
  <c r="P7" i="10"/>
  <c r="P8" i="10"/>
  <c r="P9" i="10"/>
  <c r="P10" i="10"/>
  <c r="P11" i="10"/>
  <c r="P12" i="10"/>
  <c r="P13" i="10"/>
  <c r="P14" i="10"/>
  <c r="P15" i="10"/>
  <c r="P16" i="10"/>
  <c r="P17" i="10"/>
  <c r="P18" i="10"/>
  <c r="P19" i="10"/>
  <c r="P20" i="10"/>
  <c r="P21" i="10"/>
  <c r="P22" i="10"/>
  <c r="P23" i="10"/>
  <c r="P24" i="10"/>
  <c r="P25" i="10"/>
  <c r="P26" i="10"/>
  <c r="P27" i="10"/>
  <c r="P28" i="10"/>
  <c r="P29" i="10"/>
  <c r="P30" i="10"/>
  <c r="P31" i="10"/>
  <c r="P32" i="10"/>
  <c r="P33" i="10"/>
  <c r="P34" i="10"/>
  <c r="P35" i="10"/>
  <c r="P36" i="10"/>
  <c r="P37" i="10"/>
  <c r="P38" i="10"/>
  <c r="P39" i="10"/>
  <c r="P40" i="10"/>
  <c r="P41" i="10"/>
  <c r="P42" i="10"/>
  <c r="P43" i="10"/>
  <c r="P44" i="10"/>
  <c r="P45" i="10"/>
  <c r="P46" i="10"/>
  <c r="P47" i="10"/>
  <c r="P48" i="10"/>
  <c r="P49" i="10"/>
  <c r="P50" i="10"/>
  <c r="P51" i="10"/>
  <c r="P52" i="10"/>
  <c r="P53" i="10"/>
  <c r="P54" i="10"/>
  <c r="P55" i="10"/>
  <c r="P56" i="10"/>
  <c r="P57" i="10"/>
  <c r="P58" i="10"/>
  <c r="P59" i="10"/>
  <c r="P60" i="10"/>
  <c r="P61" i="10"/>
  <c r="P62" i="10"/>
  <c r="P63" i="10"/>
  <c r="P64" i="10"/>
  <c r="P65" i="10"/>
  <c r="P66" i="10"/>
  <c r="P67" i="10"/>
  <c r="P68" i="10"/>
  <c r="P69" i="10"/>
  <c r="P70" i="10"/>
  <c r="P71" i="10"/>
  <c r="P72" i="10"/>
  <c r="P73" i="10"/>
  <c r="P74" i="10"/>
  <c r="P75" i="10"/>
  <c r="P76" i="10"/>
  <c r="P77" i="10"/>
  <c r="P78" i="10"/>
  <c r="P79" i="10"/>
  <c r="P80" i="10"/>
  <c r="P81" i="10"/>
  <c r="P82" i="10"/>
  <c r="P83" i="10"/>
  <c r="P84" i="10"/>
  <c r="P85" i="10"/>
  <c r="P86" i="10"/>
  <c r="P87" i="10"/>
  <c r="P88" i="10"/>
  <c r="P89" i="10"/>
  <c r="P90" i="10"/>
  <c r="P91" i="10"/>
  <c r="P92" i="10"/>
  <c r="P93" i="10"/>
  <c r="P94" i="10"/>
  <c r="P95" i="10"/>
  <c r="P96" i="10"/>
  <c r="P97" i="10"/>
  <c r="P98" i="10"/>
  <c r="P99" i="10"/>
  <c r="P100" i="10"/>
  <c r="P101" i="10"/>
  <c r="P102" i="10"/>
  <c r="P103" i="10"/>
  <c r="P104" i="10"/>
  <c r="P105" i="10"/>
  <c r="P106" i="10"/>
  <c r="P107" i="10"/>
  <c r="P108" i="10"/>
  <c r="P109" i="10"/>
  <c r="P110" i="10"/>
  <c r="P111" i="10"/>
  <c r="P112" i="10"/>
  <c r="P113" i="10"/>
  <c r="P114" i="10"/>
  <c r="P115" i="10"/>
  <c r="P116" i="10"/>
  <c r="P117" i="10"/>
  <c r="P118" i="10"/>
  <c r="P119" i="10"/>
  <c r="P120" i="10"/>
  <c r="P121" i="10"/>
  <c r="P122" i="10"/>
  <c r="P123" i="10"/>
  <c r="P124" i="10"/>
  <c r="P125" i="10"/>
  <c r="P126" i="10"/>
  <c r="P127" i="10"/>
  <c r="P128" i="10"/>
  <c r="P129" i="10"/>
  <c r="P130" i="10"/>
  <c r="P131" i="10"/>
  <c r="P132" i="10"/>
  <c r="P133" i="10"/>
  <c r="P134" i="10"/>
  <c r="P135" i="10"/>
  <c r="P136" i="10"/>
  <c r="P137" i="10"/>
  <c r="P138" i="10"/>
  <c r="P139" i="10"/>
  <c r="P140" i="10"/>
  <c r="P141" i="10"/>
  <c r="P142" i="10"/>
  <c r="P143" i="10"/>
  <c r="P144" i="10"/>
  <c r="P145" i="10"/>
  <c r="P146" i="10"/>
  <c r="P147" i="10"/>
  <c r="P148" i="10"/>
  <c r="P149" i="10"/>
  <c r="P150" i="10"/>
  <c r="P151" i="10"/>
  <c r="P152" i="10"/>
  <c r="P153" i="10"/>
  <c r="P154" i="10"/>
  <c r="P155" i="10"/>
  <c r="P156" i="10"/>
  <c r="P157" i="10"/>
  <c r="P158" i="10"/>
  <c r="P159" i="10"/>
  <c r="P160" i="10"/>
  <c r="P161" i="10"/>
  <c r="P162" i="10"/>
  <c r="P163" i="10"/>
  <c r="P164" i="10"/>
  <c r="P165" i="10"/>
  <c r="P166" i="10"/>
  <c r="P167" i="10"/>
  <c r="P168" i="10"/>
  <c r="P169" i="10"/>
  <c r="P170" i="10"/>
  <c r="P171" i="10"/>
  <c r="P172" i="10"/>
  <c r="P173" i="10"/>
  <c r="P174" i="10"/>
  <c r="P175" i="10"/>
  <c r="P176" i="10"/>
  <c r="P177" i="10"/>
  <c r="P178" i="10"/>
  <c r="P179" i="10"/>
  <c r="P180" i="10"/>
  <c r="P181" i="10"/>
  <c r="P182" i="10"/>
  <c r="P183" i="10"/>
  <c r="P184" i="10"/>
  <c r="P185" i="10"/>
  <c r="P186" i="10"/>
  <c r="P187" i="10"/>
  <c r="P188" i="10"/>
  <c r="P189" i="10"/>
  <c r="P190" i="10"/>
  <c r="P191" i="10"/>
  <c r="P192" i="10"/>
  <c r="P193" i="10"/>
  <c r="P194" i="10"/>
  <c r="P195" i="10"/>
  <c r="P196" i="10"/>
  <c r="P197" i="10"/>
  <c r="P198" i="10"/>
  <c r="P199" i="10"/>
  <c r="P200" i="10"/>
  <c r="P201" i="10"/>
  <c r="P202" i="10"/>
  <c r="P203" i="10"/>
  <c r="P204" i="10"/>
  <c r="P205" i="10"/>
  <c r="P206" i="10"/>
  <c r="P207" i="10"/>
  <c r="P208" i="10"/>
  <c r="P209" i="10"/>
  <c r="P210" i="10"/>
  <c r="P211" i="10"/>
  <c r="P212" i="10"/>
  <c r="P213" i="10"/>
  <c r="P214" i="10"/>
  <c r="P215" i="10"/>
  <c r="P216" i="10"/>
  <c r="P217" i="10"/>
  <c r="P218" i="10"/>
  <c r="P219" i="10"/>
  <c r="P220" i="10"/>
  <c r="P221" i="10"/>
  <c r="P222" i="10"/>
  <c r="P223" i="10"/>
  <c r="P224" i="10"/>
  <c r="P225" i="10"/>
  <c r="P226" i="10"/>
  <c r="P227" i="10"/>
  <c r="P228" i="10"/>
  <c r="P229" i="10"/>
  <c r="P230" i="10"/>
  <c r="P231" i="10"/>
  <c r="P232" i="10"/>
  <c r="P233" i="10"/>
  <c r="P234" i="10"/>
  <c r="P235" i="10"/>
  <c r="P236" i="10"/>
  <c r="P237" i="10"/>
  <c r="P238" i="10"/>
  <c r="P239" i="10"/>
  <c r="P240" i="10"/>
  <c r="P241" i="10"/>
  <c r="P242" i="10"/>
  <c r="P243" i="10"/>
  <c r="P244" i="10"/>
  <c r="P245" i="10"/>
  <c r="P246" i="10"/>
  <c r="P247" i="10"/>
  <c r="P248" i="10"/>
  <c r="P249" i="10"/>
  <c r="P250" i="10"/>
  <c r="P251" i="10"/>
  <c r="P252" i="10"/>
  <c r="P253" i="10"/>
  <c r="P254" i="10"/>
  <c r="P255" i="10"/>
  <c r="P256" i="10"/>
  <c r="P257" i="10"/>
  <c r="P258" i="10"/>
  <c r="P259" i="10"/>
  <c r="P260" i="10"/>
  <c r="P261" i="10"/>
  <c r="P262" i="10"/>
  <c r="P263" i="10"/>
  <c r="P264" i="10"/>
  <c r="P265" i="10"/>
  <c r="P266" i="10"/>
  <c r="P267" i="10"/>
  <c r="P268" i="10"/>
  <c r="P269" i="10"/>
  <c r="P270" i="10"/>
  <c r="P271" i="10"/>
  <c r="P272" i="10"/>
  <c r="P273" i="10"/>
  <c r="P274" i="10"/>
  <c r="P275" i="10"/>
  <c r="P276" i="10"/>
  <c r="P277" i="10"/>
  <c r="P278" i="10"/>
  <c r="P279" i="10"/>
  <c r="P280" i="10"/>
  <c r="P281" i="10"/>
  <c r="P282" i="10"/>
  <c r="P283" i="10"/>
  <c r="P284" i="10"/>
  <c r="P285" i="10"/>
  <c r="P286" i="10"/>
  <c r="P287" i="10"/>
  <c r="P288" i="10"/>
  <c r="P289" i="10"/>
  <c r="P290" i="10"/>
  <c r="P291" i="10"/>
  <c r="P292" i="10"/>
  <c r="P293" i="10"/>
  <c r="P294" i="10"/>
  <c r="P295" i="10"/>
  <c r="P296" i="10"/>
  <c r="P297" i="10"/>
  <c r="P298" i="10"/>
  <c r="P299" i="10"/>
  <c r="P300" i="10"/>
  <c r="P301" i="10"/>
  <c r="P302" i="10"/>
  <c r="P303" i="10"/>
  <c r="P304" i="10"/>
  <c r="P305" i="10"/>
  <c r="P306" i="10"/>
  <c r="P307" i="10"/>
  <c r="P308" i="10"/>
  <c r="P309" i="10"/>
  <c r="P310" i="10"/>
  <c r="P311" i="10"/>
  <c r="P312" i="10"/>
  <c r="P313" i="10"/>
  <c r="P314" i="10"/>
  <c r="P315" i="10"/>
  <c r="P316" i="10"/>
  <c r="P317" i="10"/>
  <c r="P318" i="10"/>
  <c r="P319" i="10"/>
  <c r="P320" i="10"/>
  <c r="P321" i="10"/>
  <c r="P322" i="10"/>
  <c r="P323" i="10"/>
  <c r="P324" i="10"/>
  <c r="P325" i="10"/>
  <c r="P326" i="10"/>
  <c r="P327" i="10"/>
  <c r="P328" i="10"/>
  <c r="P329" i="10"/>
  <c r="P330" i="10"/>
  <c r="P331" i="10"/>
  <c r="P332" i="10"/>
  <c r="P333" i="10"/>
  <c r="P334" i="10"/>
  <c r="P335" i="10"/>
  <c r="P336" i="10"/>
  <c r="P337" i="10"/>
  <c r="P338" i="10"/>
  <c r="P339" i="10"/>
  <c r="P340" i="10"/>
  <c r="P341" i="10"/>
  <c r="P342" i="10"/>
  <c r="P343" i="10"/>
  <c r="P344" i="10"/>
  <c r="P345" i="10"/>
  <c r="P346" i="10"/>
  <c r="P347" i="10"/>
  <c r="P348" i="10"/>
  <c r="P349" i="10"/>
  <c r="P350" i="10"/>
  <c r="P351" i="10"/>
  <c r="P352" i="10"/>
  <c r="P353" i="10"/>
  <c r="P354" i="10"/>
  <c r="P355" i="10"/>
  <c r="P356" i="10"/>
  <c r="P357" i="10"/>
  <c r="P358" i="10"/>
  <c r="P359" i="10"/>
  <c r="P360" i="10"/>
  <c r="P361" i="10"/>
  <c r="P362" i="10"/>
  <c r="P363" i="10"/>
  <c r="P364" i="10"/>
  <c r="P365" i="10"/>
  <c r="P366" i="10"/>
  <c r="P367" i="10"/>
  <c r="P368" i="10"/>
  <c r="P369" i="10"/>
  <c r="P370" i="10"/>
  <c r="P371" i="10"/>
  <c r="P372" i="10"/>
  <c r="P373" i="10"/>
  <c r="P374" i="10"/>
  <c r="P375" i="10"/>
  <c r="P376" i="10"/>
  <c r="P377" i="10"/>
  <c r="P378" i="10"/>
  <c r="P379" i="10"/>
  <c r="P380" i="10"/>
  <c r="P381" i="10"/>
  <c r="P382" i="10"/>
  <c r="P383" i="10"/>
  <c r="P384" i="10"/>
  <c r="P385" i="10"/>
  <c r="P386" i="10"/>
  <c r="P387" i="10"/>
  <c r="P388" i="10"/>
  <c r="P389" i="10"/>
  <c r="P390" i="10"/>
  <c r="P391" i="10"/>
  <c r="P392" i="10"/>
  <c r="P393" i="10"/>
  <c r="P394" i="10"/>
  <c r="P395" i="10"/>
  <c r="P396" i="10"/>
  <c r="P397" i="10"/>
  <c r="P398" i="10"/>
  <c r="P399" i="10"/>
  <c r="P400" i="10"/>
  <c r="P401" i="10"/>
  <c r="P402" i="10"/>
  <c r="P403" i="10"/>
  <c r="P404" i="10"/>
  <c r="P405" i="10"/>
  <c r="P406" i="10"/>
  <c r="P407" i="10"/>
  <c r="P408" i="10"/>
  <c r="P409" i="10"/>
  <c r="P410" i="10"/>
  <c r="P411" i="10"/>
  <c r="P412" i="10"/>
  <c r="P413" i="10"/>
  <c r="P414" i="10"/>
  <c r="P415" i="10"/>
  <c r="P416" i="10"/>
  <c r="P417" i="10"/>
  <c r="P418" i="10"/>
  <c r="P419" i="10"/>
  <c r="P420" i="10"/>
  <c r="P421" i="10"/>
  <c r="P422" i="10"/>
  <c r="P423" i="10"/>
  <c r="P424" i="10"/>
  <c r="P425" i="10"/>
  <c r="P426" i="10"/>
  <c r="P427" i="10"/>
  <c r="P428" i="10"/>
  <c r="P429" i="10"/>
  <c r="P430" i="10"/>
  <c r="P431" i="10"/>
  <c r="P432" i="10"/>
  <c r="P433" i="10"/>
  <c r="P434" i="10"/>
  <c r="P435" i="10"/>
  <c r="P436" i="10"/>
  <c r="P437" i="10"/>
  <c r="P438" i="10"/>
  <c r="P439" i="10"/>
  <c r="P440" i="10"/>
  <c r="P441" i="10"/>
  <c r="P442" i="10"/>
  <c r="P443" i="10"/>
  <c r="P444" i="10"/>
  <c r="P445" i="10"/>
  <c r="P446" i="10"/>
  <c r="P447" i="10"/>
  <c r="P448" i="10"/>
  <c r="P449" i="10"/>
  <c r="P450" i="10"/>
  <c r="P451" i="10"/>
  <c r="P452" i="10"/>
  <c r="P453" i="10"/>
  <c r="P454" i="10"/>
  <c r="P455" i="10"/>
  <c r="P456" i="10"/>
  <c r="P457" i="10"/>
  <c r="P458" i="10"/>
  <c r="P459" i="10"/>
  <c r="P460" i="10"/>
  <c r="P461" i="10"/>
  <c r="P462" i="10"/>
  <c r="P463" i="10"/>
  <c r="P464" i="10"/>
  <c r="P465" i="10"/>
  <c r="P466" i="10"/>
  <c r="P467" i="10"/>
  <c r="P468" i="10"/>
  <c r="P469" i="10"/>
  <c r="P470" i="10"/>
  <c r="P471" i="10"/>
  <c r="P472" i="10"/>
  <c r="P473" i="10"/>
  <c r="P474" i="10"/>
  <c r="P475" i="10"/>
  <c r="P476" i="10"/>
  <c r="P477" i="10"/>
  <c r="P478" i="10"/>
  <c r="P479" i="10"/>
  <c r="P480" i="10"/>
  <c r="P481" i="10"/>
  <c r="P482" i="10"/>
  <c r="P483" i="10"/>
  <c r="P484" i="10"/>
  <c r="P485" i="10"/>
  <c r="P486" i="10"/>
  <c r="P487" i="10"/>
  <c r="P488" i="10"/>
  <c r="P489" i="10"/>
  <c r="P490" i="10"/>
  <c r="P491" i="10"/>
  <c r="P492" i="10"/>
  <c r="P493" i="10"/>
  <c r="P494" i="10"/>
  <c r="P495" i="10"/>
  <c r="P496" i="10"/>
  <c r="P497" i="10"/>
  <c r="P498" i="10"/>
  <c r="P499" i="10"/>
  <c r="P500" i="10"/>
  <c r="P501" i="10"/>
  <c r="P502" i="10"/>
  <c r="P503" i="10"/>
  <c r="P504" i="10"/>
  <c r="P505" i="10"/>
  <c r="P506" i="10"/>
  <c r="P507" i="10"/>
  <c r="P508" i="10"/>
  <c r="P509" i="10"/>
  <c r="P510" i="10"/>
  <c r="P511" i="10"/>
  <c r="P512" i="10"/>
  <c r="P513" i="10"/>
  <c r="P514" i="10"/>
  <c r="P515" i="10"/>
  <c r="P516" i="10"/>
  <c r="P517" i="10"/>
  <c r="P518" i="10"/>
  <c r="P519" i="10"/>
  <c r="P520" i="10"/>
  <c r="P521" i="10"/>
  <c r="P522" i="10"/>
  <c r="P523" i="10"/>
  <c r="P524" i="10"/>
  <c r="P525" i="10"/>
  <c r="P526" i="10"/>
  <c r="P527" i="10"/>
  <c r="P528" i="10"/>
  <c r="P529" i="10"/>
  <c r="P530" i="10"/>
  <c r="P531" i="10"/>
  <c r="P532" i="10"/>
  <c r="P533" i="10"/>
  <c r="P534" i="10"/>
  <c r="P535" i="10"/>
  <c r="P536" i="10"/>
  <c r="P537" i="10"/>
  <c r="P538" i="10"/>
  <c r="P539" i="10"/>
  <c r="P540" i="10"/>
  <c r="P541" i="10"/>
  <c r="P542" i="10"/>
  <c r="P543" i="10"/>
  <c r="P544" i="10"/>
  <c r="P545" i="10"/>
  <c r="P546" i="10"/>
  <c r="P547" i="10"/>
  <c r="P548" i="10"/>
  <c r="P549" i="10"/>
  <c r="P550" i="10"/>
  <c r="P551" i="10"/>
  <c r="P552" i="10"/>
  <c r="P553" i="10"/>
  <c r="P554" i="10"/>
  <c r="P555" i="10"/>
  <c r="P556" i="10"/>
  <c r="P557" i="10"/>
  <c r="P558" i="10"/>
  <c r="P559" i="10"/>
  <c r="P560" i="10"/>
  <c r="P561" i="10"/>
  <c r="P562" i="10"/>
  <c r="P563" i="10"/>
  <c r="P564" i="10"/>
  <c r="P565" i="10"/>
  <c r="P566" i="10"/>
  <c r="P567" i="10"/>
  <c r="P568" i="10"/>
  <c r="P569" i="10"/>
  <c r="P570" i="10"/>
  <c r="P571" i="10"/>
  <c r="P572" i="10"/>
  <c r="P573" i="10"/>
  <c r="P574" i="10"/>
  <c r="P575" i="10"/>
  <c r="P576" i="10"/>
  <c r="P577" i="10"/>
  <c r="P578" i="10"/>
  <c r="P579" i="10"/>
  <c r="P580" i="10"/>
  <c r="P581" i="10"/>
  <c r="P582" i="10"/>
  <c r="P583" i="10"/>
  <c r="P584" i="10"/>
  <c r="P585" i="10"/>
  <c r="P586" i="10"/>
  <c r="P587" i="10"/>
  <c r="P588" i="10"/>
  <c r="P589" i="10"/>
  <c r="P590" i="10"/>
  <c r="P591" i="10"/>
  <c r="P592" i="10"/>
  <c r="P593" i="10"/>
  <c r="P594" i="10"/>
  <c r="P595" i="10"/>
  <c r="P596" i="10"/>
  <c r="P597" i="10"/>
  <c r="P598" i="10"/>
  <c r="P599" i="10"/>
  <c r="P600" i="10"/>
  <c r="P601" i="10"/>
  <c r="P602" i="10"/>
  <c r="P603" i="10"/>
  <c r="P604" i="10"/>
  <c r="P605" i="10"/>
  <c r="P606" i="10"/>
  <c r="P607" i="10"/>
  <c r="P608" i="10"/>
  <c r="P609" i="10"/>
  <c r="P610" i="10"/>
  <c r="P611" i="10"/>
  <c r="P612" i="10"/>
  <c r="P613" i="10"/>
  <c r="P614" i="10"/>
  <c r="P615" i="10"/>
  <c r="P616" i="10"/>
  <c r="P617" i="10"/>
  <c r="P618" i="10"/>
  <c r="P619" i="10"/>
  <c r="P620" i="10"/>
  <c r="P621" i="10"/>
  <c r="P622" i="10"/>
  <c r="P623" i="10"/>
  <c r="P624" i="10"/>
  <c r="P625" i="10"/>
  <c r="P626" i="10"/>
  <c r="P627" i="10"/>
  <c r="P628" i="10"/>
  <c r="P629" i="10"/>
  <c r="P630" i="10"/>
  <c r="P631" i="10"/>
  <c r="P632" i="10"/>
  <c r="P633" i="10"/>
  <c r="P634" i="10"/>
  <c r="P635" i="10"/>
  <c r="P636" i="10"/>
  <c r="P637" i="10"/>
  <c r="P638" i="10"/>
  <c r="P639" i="10"/>
  <c r="P640" i="10"/>
  <c r="P641" i="10"/>
  <c r="P642" i="10"/>
  <c r="P643" i="10"/>
  <c r="P644" i="10"/>
  <c r="P645" i="10"/>
  <c r="P646" i="10"/>
  <c r="P647" i="10"/>
  <c r="P648" i="10"/>
  <c r="P649" i="10"/>
  <c r="P650" i="10"/>
  <c r="P651" i="10"/>
  <c r="P652" i="10"/>
  <c r="P653" i="10"/>
  <c r="P654" i="10"/>
  <c r="P655" i="10"/>
  <c r="P656" i="10"/>
  <c r="P657" i="10"/>
  <c r="P658" i="10"/>
  <c r="P659" i="10"/>
  <c r="P660" i="10"/>
  <c r="P661" i="10"/>
  <c r="P662" i="10"/>
  <c r="P663" i="10"/>
  <c r="P664" i="10"/>
  <c r="P665" i="10"/>
  <c r="P666" i="10"/>
  <c r="P667" i="10"/>
  <c r="P668" i="10"/>
  <c r="P669" i="10"/>
  <c r="P670" i="10"/>
  <c r="P671" i="10"/>
  <c r="P672" i="10"/>
  <c r="P673" i="10"/>
  <c r="P674" i="10"/>
  <c r="P675" i="10"/>
  <c r="P676" i="10"/>
  <c r="P677" i="10"/>
  <c r="P678" i="10"/>
  <c r="P679" i="10"/>
  <c r="P680" i="10"/>
  <c r="P681" i="10"/>
  <c r="P682" i="10"/>
  <c r="P683" i="10"/>
  <c r="P684" i="10"/>
  <c r="P685" i="10"/>
  <c r="P686" i="10"/>
  <c r="P687" i="10"/>
  <c r="P688" i="10"/>
  <c r="P689" i="10"/>
  <c r="P690" i="10"/>
  <c r="P691" i="10"/>
  <c r="P692" i="10"/>
  <c r="P693" i="10"/>
  <c r="P694" i="10"/>
  <c r="P695" i="10"/>
  <c r="P696" i="10"/>
  <c r="P697" i="10"/>
  <c r="P698" i="10"/>
  <c r="P699" i="10"/>
  <c r="P700" i="10"/>
  <c r="P701" i="10"/>
  <c r="P702" i="10"/>
  <c r="P703" i="10"/>
  <c r="P704" i="10"/>
  <c r="P705" i="10"/>
  <c r="P706" i="10"/>
  <c r="P707" i="10"/>
  <c r="P708" i="10"/>
  <c r="P709" i="10"/>
  <c r="P710" i="10"/>
  <c r="P711" i="10"/>
  <c r="P712" i="10"/>
  <c r="P713" i="10"/>
  <c r="P714" i="10"/>
  <c r="P715" i="10"/>
  <c r="P716" i="10"/>
  <c r="P717" i="10"/>
  <c r="P718" i="10"/>
  <c r="P719" i="10"/>
  <c r="P720" i="10"/>
  <c r="P721" i="10"/>
  <c r="P722" i="10"/>
  <c r="P723" i="10"/>
  <c r="P724" i="10"/>
  <c r="P725" i="10"/>
  <c r="P726" i="10"/>
  <c r="P727" i="10"/>
  <c r="P728" i="10"/>
  <c r="P729" i="10"/>
  <c r="P730" i="10"/>
  <c r="P731" i="10"/>
  <c r="P732" i="10"/>
  <c r="P733" i="10"/>
  <c r="P734" i="10"/>
  <c r="P735" i="10"/>
  <c r="P736" i="10"/>
  <c r="P737" i="10"/>
  <c r="P738" i="10"/>
  <c r="P739" i="10"/>
  <c r="P740" i="10"/>
  <c r="P741" i="10"/>
  <c r="P742" i="10"/>
  <c r="P743" i="10"/>
  <c r="P744" i="10"/>
  <c r="P745" i="10"/>
  <c r="P746" i="10"/>
  <c r="P747" i="10"/>
  <c r="P748" i="10"/>
  <c r="P749" i="10"/>
  <c r="P750" i="10"/>
  <c r="P751" i="10"/>
  <c r="P752" i="10"/>
  <c r="P753" i="10"/>
  <c r="P754" i="10"/>
  <c r="P755" i="10"/>
  <c r="P756" i="10"/>
  <c r="P757" i="10"/>
  <c r="P758" i="10"/>
  <c r="P759" i="10"/>
  <c r="P760" i="10"/>
  <c r="P761" i="10"/>
  <c r="P762" i="10"/>
  <c r="P763" i="10"/>
  <c r="P764" i="10"/>
  <c r="P765" i="10"/>
  <c r="P766" i="10"/>
  <c r="P767" i="10"/>
  <c r="P768" i="10"/>
  <c r="P769" i="10"/>
  <c r="P770" i="10"/>
  <c r="P771" i="10"/>
  <c r="P772" i="10"/>
  <c r="P773" i="10"/>
  <c r="P774" i="10"/>
  <c r="P775" i="10"/>
  <c r="P776" i="10"/>
  <c r="P777" i="10"/>
  <c r="P778" i="10"/>
  <c r="P779" i="10"/>
  <c r="P780" i="10"/>
  <c r="P781" i="10"/>
  <c r="P782" i="10"/>
  <c r="P783" i="10"/>
  <c r="P784" i="10"/>
  <c r="P785" i="10"/>
  <c r="P786" i="10"/>
  <c r="P787" i="10"/>
  <c r="P788" i="10"/>
  <c r="P789" i="10"/>
  <c r="P790" i="10"/>
  <c r="P791" i="10"/>
  <c r="P792" i="10"/>
  <c r="P793" i="10"/>
  <c r="P794" i="10"/>
  <c r="P795" i="10"/>
  <c r="P796" i="10"/>
  <c r="P797" i="10"/>
  <c r="P798" i="10"/>
  <c r="P799" i="10"/>
  <c r="P800" i="10"/>
  <c r="P801" i="10"/>
  <c r="P802" i="10"/>
  <c r="P803" i="10"/>
  <c r="P804" i="10"/>
  <c r="P805" i="10"/>
  <c r="P806" i="10"/>
  <c r="P807" i="10"/>
  <c r="P808" i="10"/>
  <c r="P809" i="10"/>
  <c r="P810" i="10"/>
  <c r="P811" i="10"/>
  <c r="P812" i="10"/>
  <c r="P813" i="10"/>
  <c r="P814" i="10"/>
  <c r="P815" i="10"/>
  <c r="P816" i="10"/>
  <c r="P817" i="10"/>
  <c r="P818" i="10"/>
  <c r="P819" i="10"/>
  <c r="P820" i="10"/>
  <c r="P821" i="10"/>
  <c r="P822" i="10"/>
  <c r="P823" i="10"/>
  <c r="P824" i="10"/>
  <c r="P825" i="10"/>
  <c r="P826" i="10"/>
  <c r="P827" i="10"/>
  <c r="P828" i="10"/>
  <c r="P829" i="10"/>
  <c r="P830" i="10"/>
  <c r="P831" i="10"/>
  <c r="P832" i="10"/>
  <c r="P833" i="10"/>
  <c r="P834" i="10"/>
  <c r="P835" i="10"/>
  <c r="P836" i="10"/>
  <c r="P837" i="10"/>
  <c r="P838" i="10"/>
  <c r="P839" i="10"/>
  <c r="P840" i="10"/>
  <c r="P841" i="10"/>
  <c r="P842" i="10"/>
  <c r="P843" i="10"/>
  <c r="P844" i="10"/>
  <c r="P845" i="10"/>
  <c r="P846" i="10"/>
  <c r="P847" i="10"/>
  <c r="P848" i="10"/>
  <c r="P849" i="10"/>
  <c r="P850" i="10"/>
  <c r="P851" i="10"/>
  <c r="P852" i="10"/>
  <c r="P853" i="10"/>
  <c r="P854" i="10"/>
  <c r="P855" i="10"/>
  <c r="P856" i="10"/>
  <c r="P857" i="10"/>
  <c r="P858" i="10"/>
  <c r="P859" i="10"/>
  <c r="P860" i="10"/>
  <c r="P861" i="10"/>
  <c r="P862" i="10"/>
  <c r="P863" i="10"/>
  <c r="P864" i="10"/>
  <c r="P865" i="10"/>
  <c r="P866" i="10"/>
  <c r="P867" i="10"/>
  <c r="P868" i="10"/>
  <c r="P869" i="10"/>
  <c r="P870" i="10"/>
  <c r="P871" i="10"/>
  <c r="P872" i="10"/>
  <c r="P873" i="10"/>
  <c r="P874" i="10"/>
  <c r="P875" i="10"/>
  <c r="P876" i="10"/>
  <c r="P877" i="10"/>
  <c r="P878" i="10"/>
  <c r="P879" i="10"/>
  <c r="P880" i="10"/>
  <c r="P881" i="10"/>
  <c r="P882" i="10"/>
  <c r="P883" i="10"/>
  <c r="P884" i="10"/>
  <c r="P885" i="10"/>
  <c r="P886" i="10"/>
  <c r="P887" i="10"/>
  <c r="P888" i="10"/>
  <c r="P889" i="10"/>
  <c r="P890" i="10"/>
  <c r="P891" i="10"/>
  <c r="P892" i="10"/>
  <c r="P893" i="10"/>
  <c r="P894" i="10"/>
  <c r="P895" i="10"/>
  <c r="P896" i="10"/>
  <c r="P897" i="10"/>
  <c r="P898" i="10"/>
  <c r="P899" i="10"/>
  <c r="P900" i="10"/>
  <c r="P901" i="10"/>
  <c r="P902" i="10"/>
  <c r="P903" i="10"/>
  <c r="P904" i="10"/>
  <c r="P905" i="10"/>
  <c r="P906" i="10"/>
  <c r="P907" i="10"/>
  <c r="P908" i="10"/>
  <c r="P909" i="10"/>
  <c r="P910" i="10"/>
  <c r="P911" i="10"/>
  <c r="P912" i="10"/>
  <c r="P913" i="10"/>
  <c r="P914" i="10"/>
  <c r="P915" i="10"/>
  <c r="P916" i="10"/>
  <c r="P917" i="10"/>
  <c r="P918" i="10"/>
  <c r="P919" i="10"/>
  <c r="P920" i="10"/>
  <c r="P921" i="10"/>
  <c r="P922" i="10"/>
  <c r="P923" i="10"/>
  <c r="P924" i="10"/>
  <c r="P925" i="10"/>
  <c r="P926" i="10"/>
  <c r="P927" i="10"/>
  <c r="P928" i="10"/>
  <c r="P929" i="10"/>
  <c r="P930" i="10"/>
  <c r="P931" i="10"/>
  <c r="P932" i="10"/>
  <c r="P933" i="10"/>
  <c r="P934" i="10"/>
  <c r="P935" i="10"/>
  <c r="P936" i="10"/>
  <c r="P937" i="10"/>
  <c r="P938" i="10"/>
  <c r="P939" i="10"/>
  <c r="P940" i="10"/>
  <c r="P941" i="10"/>
  <c r="P942" i="10"/>
  <c r="P943" i="10"/>
  <c r="P944" i="10"/>
  <c r="P945" i="10"/>
  <c r="P946" i="10"/>
  <c r="P947" i="10"/>
  <c r="P948" i="10"/>
  <c r="P949" i="10"/>
  <c r="P950" i="10"/>
  <c r="P951" i="10"/>
  <c r="P952" i="10"/>
  <c r="P953" i="10"/>
  <c r="P954" i="10"/>
  <c r="P955" i="10"/>
  <c r="P956" i="10"/>
  <c r="P957" i="10"/>
  <c r="P958" i="10"/>
  <c r="P959" i="10"/>
  <c r="P960" i="10"/>
  <c r="P961" i="10"/>
  <c r="P962" i="10"/>
  <c r="P963" i="10"/>
  <c r="P964" i="10"/>
  <c r="P965" i="10"/>
  <c r="P966" i="10"/>
  <c r="P967" i="10"/>
  <c r="P968" i="10"/>
  <c r="P969" i="10"/>
  <c r="P970" i="10"/>
  <c r="P971" i="10"/>
  <c r="P972" i="10"/>
  <c r="P973" i="10"/>
  <c r="P974" i="10"/>
  <c r="P975" i="10"/>
  <c r="P976" i="10"/>
  <c r="P977" i="10"/>
  <c r="P978" i="10"/>
  <c r="P979" i="10"/>
  <c r="P980" i="10"/>
  <c r="P981" i="10"/>
  <c r="P982" i="10"/>
  <c r="P983" i="10"/>
  <c r="P984" i="10"/>
  <c r="P985" i="10"/>
  <c r="P986" i="10"/>
  <c r="P987" i="10"/>
  <c r="P988" i="10"/>
  <c r="P989" i="10"/>
  <c r="P990" i="10"/>
  <c r="P991" i="10"/>
  <c r="P992" i="10"/>
  <c r="P993" i="10"/>
  <c r="P994" i="10"/>
  <c r="P995" i="10"/>
  <c r="P996" i="10"/>
  <c r="P997" i="10"/>
  <c r="P998" i="10"/>
  <c r="P999" i="10"/>
  <c r="P1000" i="10"/>
  <c r="P1001" i="10"/>
  <c r="P1002" i="10"/>
  <c r="P1003" i="10"/>
  <c r="P1004" i="10"/>
  <c r="P1005" i="10"/>
  <c r="P1006" i="10"/>
  <c r="P1007" i="10"/>
  <c r="P1008" i="10"/>
  <c r="P1009" i="10"/>
  <c r="P1010" i="10"/>
  <c r="P1011" i="10"/>
  <c r="P1012" i="10"/>
  <c r="P1013" i="10"/>
  <c r="P1014" i="10"/>
  <c r="P1015" i="10"/>
  <c r="P1016" i="10"/>
  <c r="P1017" i="10"/>
  <c r="P1018" i="10"/>
  <c r="P1019" i="10"/>
  <c r="P1020" i="10"/>
  <c r="P1021" i="10"/>
  <c r="P1022" i="10"/>
  <c r="P1023" i="10"/>
  <c r="P1024" i="10"/>
  <c r="P1025" i="10"/>
  <c r="P1026" i="10"/>
  <c r="P1027" i="10"/>
  <c r="P1028" i="10"/>
  <c r="P1029" i="10"/>
  <c r="P1030" i="10"/>
  <c r="P1031" i="10"/>
  <c r="P1032" i="10"/>
  <c r="P1033" i="10"/>
  <c r="P1034" i="10"/>
  <c r="P1035" i="10"/>
  <c r="P1036" i="10"/>
  <c r="P1037" i="10"/>
  <c r="P1038" i="10"/>
  <c r="P1039" i="10"/>
  <c r="P1040" i="10"/>
  <c r="P1041" i="10"/>
  <c r="P1042" i="10"/>
  <c r="P1043" i="10"/>
  <c r="P1044" i="10"/>
  <c r="P1045" i="10"/>
  <c r="P1046" i="10"/>
  <c r="P1047" i="10"/>
  <c r="P1048" i="10"/>
  <c r="P1049" i="10"/>
  <c r="P1050" i="10"/>
  <c r="P1051" i="10"/>
  <c r="P1052" i="10"/>
  <c r="P1053" i="10"/>
  <c r="P1054" i="10"/>
  <c r="P1055" i="10"/>
  <c r="P1056" i="10"/>
  <c r="P1057" i="10"/>
  <c r="P1058" i="10"/>
  <c r="P1059" i="10"/>
  <c r="P1060" i="10"/>
  <c r="P1061" i="10"/>
  <c r="P1062" i="10"/>
  <c r="P1063" i="10"/>
  <c r="P1064" i="10"/>
  <c r="P1065" i="10"/>
  <c r="P1066" i="10"/>
  <c r="P1067" i="10"/>
  <c r="P1068" i="10"/>
  <c r="P1069" i="10"/>
  <c r="P1070" i="10"/>
  <c r="P1071" i="10"/>
  <c r="P1072" i="10"/>
  <c r="P1073" i="10"/>
  <c r="P1074" i="10"/>
  <c r="P1075" i="10"/>
  <c r="P1076" i="10"/>
  <c r="P1077" i="10"/>
  <c r="P1078" i="10"/>
  <c r="P1079" i="10"/>
  <c r="P1080" i="10"/>
  <c r="P1081" i="10"/>
  <c r="P1082" i="10"/>
  <c r="P1083" i="10"/>
  <c r="P1084" i="10"/>
  <c r="P1085" i="10"/>
  <c r="P1086" i="10"/>
  <c r="P1087" i="10"/>
  <c r="P1088" i="10"/>
  <c r="P1089" i="10"/>
  <c r="P1090" i="10"/>
  <c r="P1091" i="10"/>
  <c r="P1092" i="10"/>
  <c r="P1093" i="10"/>
  <c r="P1094" i="10"/>
  <c r="P1095" i="10"/>
  <c r="P1096" i="10"/>
  <c r="P1097" i="10"/>
  <c r="P1098" i="10"/>
  <c r="P1099" i="10"/>
  <c r="P1100" i="10"/>
  <c r="P1101" i="10"/>
  <c r="P1102" i="10"/>
  <c r="P1103" i="10"/>
  <c r="P1104" i="10"/>
  <c r="P1105" i="10"/>
  <c r="P1106" i="10"/>
  <c r="P1107" i="10"/>
  <c r="P1108" i="10"/>
  <c r="P1109" i="10"/>
  <c r="P1110" i="10"/>
  <c r="P1111" i="10"/>
  <c r="P1112" i="10"/>
  <c r="P1113" i="10"/>
  <c r="P1114" i="10"/>
  <c r="P1115" i="10"/>
  <c r="P1116" i="10"/>
  <c r="P1117" i="10"/>
  <c r="P1118" i="10"/>
  <c r="P1119" i="10"/>
  <c r="P1120" i="10"/>
  <c r="P1121" i="10"/>
  <c r="P1122" i="10"/>
  <c r="P1123" i="10"/>
  <c r="P1124" i="10"/>
  <c r="P1125" i="10"/>
  <c r="P1126" i="10"/>
  <c r="P1127" i="10"/>
  <c r="P1128" i="10"/>
  <c r="P1129" i="10"/>
  <c r="P1130" i="10"/>
  <c r="P1131" i="10"/>
  <c r="P1132" i="10"/>
  <c r="P1133" i="10"/>
  <c r="P1134" i="10"/>
  <c r="P1135" i="10"/>
  <c r="P1136" i="10"/>
  <c r="P1137" i="10"/>
  <c r="P1138" i="10"/>
  <c r="P1139" i="10"/>
  <c r="P1140" i="10"/>
  <c r="P1141" i="10"/>
  <c r="P1142" i="10"/>
  <c r="P1143" i="10"/>
  <c r="P1144" i="10"/>
  <c r="P1145" i="10"/>
  <c r="P1146" i="10"/>
  <c r="P1147" i="10"/>
  <c r="P1148" i="10"/>
  <c r="P1149" i="10"/>
  <c r="P1150" i="10"/>
  <c r="P1151" i="10"/>
  <c r="P1152" i="10"/>
  <c r="P1153" i="10"/>
  <c r="P1154" i="10"/>
  <c r="P1155" i="10"/>
  <c r="P1156" i="10"/>
  <c r="P1157" i="10"/>
  <c r="P1158" i="10"/>
  <c r="P1159" i="10"/>
  <c r="P1160" i="10"/>
  <c r="P1161" i="10"/>
  <c r="P1162" i="10"/>
  <c r="P1163" i="10"/>
  <c r="P1164" i="10"/>
  <c r="P1165" i="10"/>
  <c r="P1166" i="10"/>
  <c r="P1167" i="10"/>
  <c r="P1168" i="10"/>
  <c r="P1169" i="10"/>
  <c r="P1170" i="10"/>
  <c r="P1171" i="10"/>
  <c r="P1172" i="10"/>
  <c r="P1173" i="10"/>
  <c r="P1174" i="10"/>
  <c r="P1175" i="10"/>
  <c r="P1176" i="10"/>
  <c r="P1177" i="10"/>
  <c r="P1178" i="10"/>
  <c r="P1179" i="10"/>
  <c r="P1180" i="10"/>
  <c r="P1181" i="10"/>
  <c r="P1182" i="10"/>
  <c r="P1183" i="10"/>
  <c r="P1184" i="10"/>
  <c r="P1185" i="10"/>
  <c r="P1186" i="10"/>
  <c r="P1187" i="10"/>
  <c r="P1188" i="10"/>
  <c r="P1189" i="10"/>
  <c r="P1190" i="10"/>
  <c r="P1191" i="10"/>
  <c r="P1192" i="10"/>
  <c r="P1193" i="10"/>
  <c r="P1194" i="10"/>
  <c r="P1195" i="10"/>
  <c r="P1196" i="10"/>
  <c r="P1197" i="10"/>
  <c r="P1198" i="10"/>
  <c r="P1199" i="10"/>
  <c r="P1200" i="10"/>
  <c r="P1201" i="10"/>
  <c r="P1202" i="10"/>
  <c r="P1203" i="10"/>
  <c r="P1204" i="10"/>
  <c r="P1205" i="10"/>
  <c r="P1206" i="10"/>
  <c r="P1207" i="10"/>
  <c r="P1208" i="10"/>
  <c r="P1209" i="10"/>
  <c r="P1210" i="10"/>
  <c r="P1211" i="10"/>
  <c r="P1212" i="10"/>
  <c r="P1213" i="10"/>
  <c r="P1214" i="10"/>
  <c r="P1215" i="10"/>
  <c r="P1216" i="10"/>
  <c r="P1217" i="10"/>
  <c r="P1218" i="10"/>
  <c r="P1219" i="10"/>
  <c r="P1220" i="10"/>
  <c r="P1221" i="10"/>
  <c r="P1222" i="10"/>
  <c r="P1223" i="10"/>
  <c r="P1224" i="10"/>
  <c r="P1225" i="10"/>
  <c r="P1226" i="10"/>
  <c r="P1227" i="10"/>
  <c r="P1228" i="10"/>
  <c r="P1229" i="10"/>
  <c r="P1230" i="10"/>
  <c r="P1231" i="10"/>
  <c r="P1232" i="10"/>
  <c r="P1233" i="10"/>
  <c r="P1234" i="10"/>
  <c r="P1235" i="10"/>
  <c r="P1236" i="10"/>
  <c r="P1237" i="10"/>
  <c r="P1238" i="10"/>
  <c r="P1239" i="10"/>
  <c r="P1240" i="10"/>
  <c r="P1241" i="10"/>
  <c r="P1242" i="10"/>
  <c r="P1243" i="10"/>
  <c r="P1244" i="10"/>
  <c r="P1245" i="10"/>
  <c r="P1246" i="10"/>
  <c r="P1247" i="10"/>
  <c r="P1248" i="10"/>
  <c r="P1249" i="10"/>
  <c r="P1250" i="10"/>
  <c r="P1251" i="10"/>
  <c r="P1252" i="10"/>
  <c r="P1253" i="10"/>
  <c r="P1254" i="10"/>
  <c r="P1255" i="10"/>
  <c r="P1256" i="10"/>
  <c r="P1257" i="10"/>
  <c r="P1258" i="10"/>
  <c r="P1259" i="10"/>
  <c r="P1260" i="10"/>
  <c r="P1261" i="10"/>
  <c r="P1262" i="10"/>
  <c r="P1263" i="10"/>
  <c r="P1264" i="10"/>
  <c r="P1265" i="10"/>
  <c r="P1266" i="10"/>
  <c r="P1267" i="10"/>
  <c r="P1268" i="10"/>
  <c r="P1269" i="10"/>
  <c r="P1270" i="10"/>
  <c r="P1271" i="10"/>
  <c r="P1272" i="10"/>
  <c r="P1273" i="10"/>
  <c r="P1274" i="10"/>
  <c r="P1275" i="10"/>
  <c r="P1276" i="10"/>
  <c r="P1277" i="10"/>
  <c r="P1278" i="10"/>
  <c r="P1279" i="10"/>
  <c r="P1280" i="10"/>
  <c r="P1281" i="10"/>
  <c r="P1282" i="10"/>
  <c r="P1283" i="10"/>
  <c r="P1284" i="10"/>
  <c r="P1285" i="10"/>
  <c r="P1286" i="10"/>
  <c r="P1287" i="10"/>
  <c r="P1288" i="10"/>
  <c r="P1289" i="10"/>
  <c r="P1290" i="10"/>
  <c r="P1291" i="10"/>
  <c r="P1292" i="10"/>
  <c r="P1293" i="10"/>
  <c r="P1294" i="10"/>
  <c r="P1295" i="10"/>
  <c r="P1296" i="10"/>
  <c r="P1297" i="10"/>
  <c r="P1298" i="10"/>
  <c r="P1299" i="10"/>
  <c r="P1300" i="10"/>
  <c r="P1301" i="10"/>
  <c r="P1302" i="10"/>
  <c r="P1303" i="10"/>
  <c r="P1304" i="10"/>
  <c r="P1305" i="10"/>
  <c r="P1306" i="10"/>
  <c r="P1307" i="10"/>
  <c r="P1308" i="10"/>
  <c r="P1309" i="10"/>
  <c r="P1310" i="10"/>
  <c r="P1311" i="10"/>
  <c r="P1312" i="10"/>
  <c r="P1313" i="10"/>
  <c r="P1314" i="10"/>
  <c r="P1315" i="10"/>
  <c r="P1316" i="10"/>
  <c r="P1317" i="10"/>
  <c r="P1318" i="10"/>
  <c r="P1319" i="10"/>
  <c r="P1320" i="10"/>
  <c r="P1321" i="10"/>
  <c r="P1322" i="10"/>
  <c r="P1323" i="10"/>
  <c r="P1324" i="10"/>
  <c r="P1325" i="10"/>
  <c r="P1326" i="10"/>
  <c r="P1327" i="10"/>
  <c r="P1328" i="10"/>
  <c r="P1329" i="10"/>
  <c r="P1330" i="10"/>
  <c r="P1331" i="10"/>
  <c r="P1332" i="10"/>
  <c r="P1333" i="10"/>
  <c r="P1334" i="10"/>
  <c r="P1335" i="10"/>
  <c r="P1336" i="10"/>
  <c r="P1337" i="10"/>
  <c r="P1338" i="10"/>
  <c r="P1339" i="10"/>
  <c r="P1340" i="10"/>
  <c r="P1341" i="10"/>
  <c r="P1342" i="10"/>
  <c r="P1343" i="10"/>
  <c r="P1344" i="10"/>
  <c r="P1345" i="10"/>
  <c r="P1346" i="10"/>
  <c r="P1347" i="10"/>
  <c r="P1348" i="10"/>
  <c r="P1349" i="10"/>
  <c r="P1350" i="10"/>
  <c r="P1351" i="10"/>
  <c r="P1352" i="10"/>
  <c r="P1353" i="10"/>
  <c r="P1354" i="10"/>
  <c r="P1355" i="10"/>
  <c r="P1356" i="10"/>
  <c r="P1357" i="10"/>
  <c r="P1358" i="10"/>
  <c r="P1359" i="10"/>
  <c r="P1360" i="10"/>
  <c r="P1361" i="10"/>
  <c r="P1362" i="10"/>
  <c r="P1363" i="10"/>
  <c r="P1364" i="10"/>
  <c r="P1365" i="10"/>
  <c r="P1366" i="10"/>
  <c r="P1367" i="10"/>
  <c r="P1368" i="10"/>
  <c r="P1369" i="10"/>
  <c r="P1370" i="10"/>
  <c r="P1371" i="10"/>
  <c r="P1372" i="10"/>
  <c r="P1373" i="10"/>
  <c r="P1374" i="10"/>
  <c r="P1375" i="10"/>
  <c r="P1376" i="10"/>
  <c r="P1377" i="10"/>
  <c r="P1378" i="10"/>
  <c r="P1379" i="10"/>
  <c r="P1380" i="10"/>
  <c r="P1381" i="10"/>
  <c r="P1382" i="10"/>
  <c r="P1383" i="10"/>
  <c r="P1384" i="10"/>
  <c r="P1385" i="10"/>
  <c r="P1386" i="10"/>
  <c r="P1387" i="10"/>
  <c r="P1388" i="10"/>
  <c r="P1389" i="10"/>
  <c r="P1390" i="10"/>
  <c r="P1391" i="10"/>
  <c r="P1392" i="10"/>
  <c r="P1393" i="10"/>
  <c r="P1394" i="10"/>
  <c r="P1395" i="10"/>
  <c r="P1396" i="10"/>
  <c r="P1397" i="10"/>
  <c r="P1398" i="10"/>
  <c r="P1399" i="10"/>
  <c r="P1400" i="10"/>
  <c r="P1401" i="10"/>
  <c r="P1402" i="10"/>
  <c r="P1403" i="10"/>
  <c r="P1404" i="10"/>
  <c r="P1405" i="10"/>
  <c r="P1406" i="10"/>
  <c r="P1407" i="10"/>
  <c r="P1408" i="10"/>
  <c r="P1409" i="10"/>
  <c r="P1410" i="10"/>
  <c r="P1411" i="10"/>
  <c r="P1412" i="10"/>
  <c r="P1413" i="10"/>
  <c r="P1414" i="10"/>
  <c r="P1415" i="10"/>
  <c r="P1416" i="10"/>
  <c r="P1417" i="10"/>
  <c r="P1418" i="10"/>
  <c r="P1419" i="10"/>
  <c r="P1420" i="10"/>
  <c r="P1421" i="10"/>
  <c r="P1422" i="10"/>
  <c r="P1423" i="10"/>
  <c r="P1424" i="10"/>
  <c r="P1425" i="10"/>
  <c r="P1426" i="10"/>
  <c r="P1427" i="10"/>
  <c r="P1428" i="10"/>
  <c r="P1429" i="10"/>
  <c r="P1430" i="10"/>
  <c r="P1431" i="10"/>
  <c r="P1432" i="10"/>
  <c r="P1433" i="10"/>
  <c r="P1434" i="10"/>
  <c r="P1435" i="10"/>
  <c r="P1436" i="10"/>
  <c r="P1437" i="10"/>
  <c r="P1438" i="10"/>
  <c r="P1439" i="10"/>
  <c r="P1440" i="10"/>
  <c r="P1441" i="10"/>
  <c r="P1442" i="10"/>
  <c r="P1443" i="10"/>
  <c r="P1444" i="10"/>
  <c r="P1445" i="10"/>
  <c r="P1446" i="10"/>
  <c r="P1447" i="10"/>
  <c r="P1448" i="10"/>
  <c r="P1449" i="10"/>
  <c r="P1450" i="10"/>
  <c r="P1451" i="10"/>
  <c r="P1452" i="10"/>
  <c r="P1453" i="10"/>
  <c r="P1454" i="10"/>
  <c r="P1455" i="10"/>
  <c r="P1456" i="10"/>
  <c r="P1457" i="10"/>
  <c r="P1458" i="10"/>
  <c r="P1459" i="10"/>
  <c r="P1460" i="10"/>
  <c r="P1461" i="10"/>
  <c r="P1462" i="10"/>
  <c r="P1463" i="10"/>
  <c r="P1464" i="10"/>
  <c r="P1465" i="10"/>
  <c r="P1466" i="10"/>
  <c r="P1467" i="10"/>
  <c r="P1468" i="10"/>
  <c r="P1469" i="10"/>
  <c r="P1470" i="10"/>
  <c r="P1471" i="10"/>
  <c r="P1472" i="10"/>
  <c r="P1473" i="10"/>
  <c r="P1474" i="10"/>
  <c r="P1475" i="10"/>
  <c r="P1476" i="10"/>
  <c r="P1477" i="10"/>
  <c r="P1478" i="10"/>
  <c r="P1479" i="10"/>
  <c r="P1480" i="10"/>
  <c r="P1481" i="10"/>
  <c r="P1482" i="10"/>
  <c r="P1483" i="10"/>
  <c r="P1484" i="10"/>
  <c r="P1485" i="10"/>
  <c r="P1486" i="10"/>
  <c r="P1487" i="10"/>
  <c r="P1488" i="10"/>
  <c r="P1489" i="10"/>
  <c r="P1490" i="10"/>
  <c r="P1491" i="10"/>
  <c r="P1492" i="10"/>
  <c r="P1493" i="10"/>
  <c r="P1494" i="10"/>
  <c r="P1495" i="10"/>
  <c r="P1496" i="10"/>
  <c r="P1497" i="10"/>
  <c r="P1498" i="10"/>
  <c r="P1499" i="10"/>
  <c r="P1500" i="10"/>
  <c r="P1501" i="10"/>
  <c r="P1502" i="10"/>
  <c r="P1503" i="10"/>
  <c r="P1504" i="10"/>
  <c r="P1505" i="10"/>
  <c r="P1506" i="10"/>
  <c r="P6" i="10"/>
  <c r="O16" i="10"/>
  <c r="O17" i="10"/>
  <c r="O18" i="10"/>
  <c r="O19" i="10"/>
  <c r="O20" i="10"/>
  <c r="O21" i="10"/>
  <c r="O22" i="10"/>
  <c r="O23" i="10"/>
  <c r="O24" i="10"/>
  <c r="O25" i="10"/>
  <c r="O26" i="10"/>
  <c r="O27" i="10"/>
  <c r="O28" i="10"/>
  <c r="O29" i="10"/>
  <c r="O30" i="10"/>
  <c r="O31" i="10"/>
  <c r="O32" i="10"/>
  <c r="O33" i="10"/>
  <c r="O34" i="10"/>
  <c r="O35" i="10"/>
  <c r="O36" i="10"/>
  <c r="O37" i="10"/>
  <c r="O38" i="10"/>
  <c r="O39" i="10"/>
  <c r="O40" i="10"/>
  <c r="O41" i="10"/>
  <c r="O42" i="10"/>
  <c r="O43" i="10"/>
  <c r="O44" i="10"/>
  <c r="O45" i="10"/>
  <c r="O46" i="10"/>
  <c r="O47" i="10"/>
  <c r="O48" i="10"/>
  <c r="O49" i="10"/>
  <c r="O50" i="10"/>
  <c r="O51" i="10"/>
  <c r="O52" i="10"/>
  <c r="O53" i="10"/>
  <c r="O54" i="10"/>
  <c r="O55" i="10"/>
  <c r="O56" i="10"/>
  <c r="O57" i="10"/>
  <c r="O58" i="10"/>
  <c r="O59" i="10"/>
  <c r="O60" i="10"/>
  <c r="O61" i="10"/>
  <c r="O62" i="10"/>
  <c r="O63" i="10"/>
  <c r="O64" i="10"/>
  <c r="O65" i="10"/>
  <c r="O66" i="10"/>
  <c r="O67" i="10"/>
  <c r="O68" i="10"/>
  <c r="O69" i="10"/>
  <c r="O70" i="10"/>
  <c r="O71" i="10"/>
  <c r="O72" i="10"/>
  <c r="O73" i="10"/>
  <c r="O74" i="10"/>
  <c r="O75" i="10"/>
  <c r="O76" i="10"/>
  <c r="O77" i="10"/>
  <c r="O78" i="10"/>
  <c r="O79" i="10"/>
  <c r="O80" i="10"/>
  <c r="O81" i="10"/>
  <c r="O82" i="10"/>
  <c r="O83" i="10"/>
  <c r="O84" i="10"/>
  <c r="O85" i="10"/>
  <c r="O86" i="10"/>
  <c r="O87" i="10"/>
  <c r="O88" i="10"/>
  <c r="O89" i="10"/>
  <c r="O90" i="10"/>
  <c r="O91" i="10"/>
  <c r="O92" i="10"/>
  <c r="O93" i="10"/>
  <c r="O94" i="10"/>
  <c r="O95" i="10"/>
  <c r="O96" i="10"/>
  <c r="O97" i="10"/>
  <c r="O98" i="10"/>
  <c r="O99" i="10"/>
  <c r="O100" i="10"/>
  <c r="O101" i="10"/>
  <c r="O102" i="10"/>
  <c r="O103" i="10"/>
  <c r="O104" i="10"/>
  <c r="O105" i="10"/>
  <c r="O106" i="10"/>
  <c r="O107" i="10"/>
  <c r="O108" i="10"/>
  <c r="O109" i="10"/>
  <c r="O110" i="10"/>
  <c r="O111" i="10"/>
  <c r="O112" i="10"/>
  <c r="O113" i="10"/>
  <c r="O114" i="10"/>
  <c r="O115" i="10"/>
  <c r="O116" i="10"/>
  <c r="O117" i="10"/>
  <c r="O118" i="10"/>
  <c r="O119" i="10"/>
  <c r="O120" i="10"/>
  <c r="O121" i="10"/>
  <c r="O122" i="10"/>
  <c r="O123" i="10"/>
  <c r="O124" i="10"/>
  <c r="O125" i="10"/>
  <c r="O126" i="10"/>
  <c r="O127" i="10"/>
  <c r="O128" i="10"/>
  <c r="O129" i="10"/>
  <c r="O130" i="10"/>
  <c r="O131" i="10"/>
  <c r="O132" i="10"/>
  <c r="O133" i="10"/>
  <c r="O134" i="10"/>
  <c r="O135" i="10"/>
  <c r="O136" i="10"/>
  <c r="O137" i="10"/>
  <c r="O138" i="10"/>
  <c r="O139" i="10"/>
  <c r="O140" i="10"/>
  <c r="O141" i="10"/>
  <c r="O142" i="10"/>
  <c r="O143" i="10"/>
  <c r="O144" i="10"/>
  <c r="O145" i="10"/>
  <c r="O146" i="10"/>
  <c r="O147" i="10"/>
  <c r="O148" i="10"/>
  <c r="O149" i="10"/>
  <c r="O150" i="10"/>
  <c r="O151" i="10"/>
  <c r="O152" i="10"/>
  <c r="O153" i="10"/>
  <c r="O154" i="10"/>
  <c r="O155" i="10"/>
  <c r="O156" i="10"/>
  <c r="O157" i="10"/>
  <c r="O158" i="10"/>
  <c r="O159" i="10"/>
  <c r="O160" i="10"/>
  <c r="O161" i="10"/>
  <c r="O162" i="10"/>
  <c r="O163" i="10"/>
  <c r="O164" i="10"/>
  <c r="O165" i="10"/>
  <c r="O166" i="10"/>
  <c r="O167" i="10"/>
  <c r="O168" i="10"/>
  <c r="O169" i="10"/>
  <c r="O170" i="10"/>
  <c r="O171" i="10"/>
  <c r="O172" i="10"/>
  <c r="O173" i="10"/>
  <c r="O174" i="10"/>
  <c r="O175" i="10"/>
  <c r="O176" i="10"/>
  <c r="O177" i="10"/>
  <c r="O178" i="10"/>
  <c r="O179" i="10"/>
  <c r="O180" i="10"/>
  <c r="O181" i="10"/>
  <c r="O182" i="10"/>
  <c r="O183" i="10"/>
  <c r="O184" i="10"/>
  <c r="O185" i="10"/>
  <c r="O186" i="10"/>
  <c r="O187" i="10"/>
  <c r="O188" i="10"/>
  <c r="O189" i="10"/>
  <c r="O190" i="10"/>
  <c r="O191" i="10"/>
  <c r="O192" i="10"/>
  <c r="O193" i="10"/>
  <c r="O194" i="10"/>
  <c r="O195" i="10"/>
  <c r="O196" i="10"/>
  <c r="O197" i="10"/>
  <c r="O198" i="10"/>
  <c r="O199" i="10"/>
  <c r="O200" i="10"/>
  <c r="O201" i="10"/>
  <c r="O202" i="10"/>
  <c r="O203" i="10"/>
  <c r="O204" i="10"/>
  <c r="O205" i="10"/>
  <c r="O206" i="10"/>
  <c r="O207" i="10"/>
  <c r="O208" i="10"/>
  <c r="O209" i="10"/>
  <c r="O210" i="10"/>
  <c r="O211" i="10"/>
  <c r="O212" i="10"/>
  <c r="O213" i="10"/>
  <c r="O214" i="10"/>
  <c r="O215" i="10"/>
  <c r="O216" i="10"/>
  <c r="O217" i="10"/>
  <c r="O218" i="10"/>
  <c r="O219" i="10"/>
  <c r="O220" i="10"/>
  <c r="O221" i="10"/>
  <c r="O222" i="10"/>
  <c r="O223" i="10"/>
  <c r="O224" i="10"/>
  <c r="O225" i="10"/>
  <c r="O226" i="10"/>
  <c r="O227" i="10"/>
  <c r="O228" i="10"/>
  <c r="O229" i="10"/>
  <c r="O230" i="10"/>
  <c r="O231" i="10"/>
  <c r="O232" i="10"/>
  <c r="O233" i="10"/>
  <c r="O234" i="10"/>
  <c r="O235" i="10"/>
  <c r="O236" i="10"/>
  <c r="O237" i="10"/>
  <c r="O238" i="10"/>
  <c r="O239" i="10"/>
  <c r="O240" i="10"/>
  <c r="O241" i="10"/>
  <c r="O242" i="10"/>
  <c r="O243" i="10"/>
  <c r="O244" i="10"/>
  <c r="O245" i="10"/>
  <c r="O246" i="10"/>
  <c r="O247" i="10"/>
  <c r="O248" i="10"/>
  <c r="O249" i="10"/>
  <c r="O250" i="10"/>
  <c r="O251" i="10"/>
  <c r="O252" i="10"/>
  <c r="O253" i="10"/>
  <c r="O254" i="10"/>
  <c r="O255" i="10"/>
  <c r="O256" i="10"/>
  <c r="O257" i="10"/>
  <c r="O258" i="10"/>
  <c r="O259" i="10"/>
  <c r="O260" i="10"/>
  <c r="O261" i="10"/>
  <c r="O262" i="10"/>
  <c r="O263" i="10"/>
  <c r="O264" i="10"/>
  <c r="O265" i="10"/>
  <c r="O266" i="10"/>
  <c r="O267" i="10"/>
  <c r="O268" i="10"/>
  <c r="O269" i="10"/>
  <c r="O270" i="10"/>
  <c r="O271" i="10"/>
  <c r="O272" i="10"/>
  <c r="O273" i="10"/>
  <c r="O274" i="10"/>
  <c r="O275" i="10"/>
  <c r="O276" i="10"/>
  <c r="O277" i="10"/>
  <c r="O278" i="10"/>
  <c r="O279" i="10"/>
  <c r="O280" i="10"/>
  <c r="O281" i="10"/>
  <c r="O282" i="10"/>
  <c r="O283" i="10"/>
  <c r="O284" i="10"/>
  <c r="O285" i="10"/>
  <c r="O286" i="10"/>
  <c r="O287" i="10"/>
  <c r="O288" i="10"/>
  <c r="O289" i="10"/>
  <c r="O290" i="10"/>
  <c r="O291" i="10"/>
  <c r="O292" i="10"/>
  <c r="O293" i="10"/>
  <c r="O294" i="10"/>
  <c r="O295" i="10"/>
  <c r="O296" i="10"/>
  <c r="O297" i="10"/>
  <c r="O298" i="10"/>
  <c r="O299" i="10"/>
  <c r="O300" i="10"/>
  <c r="O301" i="10"/>
  <c r="O302" i="10"/>
  <c r="O303" i="10"/>
  <c r="O304" i="10"/>
  <c r="O305" i="10"/>
  <c r="O306" i="10"/>
  <c r="O307" i="10"/>
  <c r="O308" i="10"/>
  <c r="O309" i="10"/>
  <c r="O310" i="10"/>
  <c r="O311" i="10"/>
  <c r="O312" i="10"/>
  <c r="O313" i="10"/>
  <c r="O314" i="10"/>
  <c r="O315" i="10"/>
  <c r="O316" i="10"/>
  <c r="O317" i="10"/>
  <c r="O318" i="10"/>
  <c r="O319" i="10"/>
  <c r="O320" i="10"/>
  <c r="O321" i="10"/>
  <c r="O322" i="10"/>
  <c r="O323" i="10"/>
  <c r="O324" i="10"/>
  <c r="O325" i="10"/>
  <c r="O326" i="10"/>
  <c r="O327" i="10"/>
  <c r="O328" i="10"/>
  <c r="O329" i="10"/>
  <c r="O330" i="10"/>
  <c r="O331" i="10"/>
  <c r="O332" i="10"/>
  <c r="O333" i="10"/>
  <c r="O334" i="10"/>
  <c r="O335" i="10"/>
  <c r="O336" i="10"/>
  <c r="O337" i="10"/>
  <c r="O338" i="10"/>
  <c r="O339" i="10"/>
  <c r="O340" i="10"/>
  <c r="O341" i="10"/>
  <c r="O342" i="10"/>
  <c r="O343" i="10"/>
  <c r="O344" i="10"/>
  <c r="O345" i="10"/>
  <c r="O346" i="10"/>
  <c r="O347" i="10"/>
  <c r="O348" i="10"/>
  <c r="O349" i="10"/>
  <c r="O350" i="10"/>
  <c r="O351" i="10"/>
  <c r="O352" i="10"/>
  <c r="O353" i="10"/>
  <c r="O354" i="10"/>
  <c r="O355" i="10"/>
  <c r="O356" i="10"/>
  <c r="O357" i="10"/>
  <c r="O358" i="10"/>
  <c r="O359" i="10"/>
  <c r="O360" i="10"/>
  <c r="O361" i="10"/>
  <c r="O362" i="10"/>
  <c r="O363" i="10"/>
  <c r="O364" i="10"/>
  <c r="O365" i="10"/>
  <c r="O366" i="10"/>
  <c r="O367" i="10"/>
  <c r="O368" i="10"/>
  <c r="O369" i="10"/>
  <c r="O370" i="10"/>
  <c r="O371" i="10"/>
  <c r="O372" i="10"/>
  <c r="O373" i="10"/>
  <c r="O374" i="10"/>
  <c r="O375" i="10"/>
  <c r="O376" i="10"/>
  <c r="O377" i="10"/>
  <c r="O378" i="10"/>
  <c r="O379" i="10"/>
  <c r="O380" i="10"/>
  <c r="O381" i="10"/>
  <c r="O382" i="10"/>
  <c r="O383" i="10"/>
  <c r="O384" i="10"/>
  <c r="O385" i="10"/>
  <c r="O386" i="10"/>
  <c r="O387" i="10"/>
  <c r="O388" i="10"/>
  <c r="O389" i="10"/>
  <c r="O390" i="10"/>
  <c r="O391" i="10"/>
  <c r="O392" i="10"/>
  <c r="O393" i="10"/>
  <c r="O394" i="10"/>
  <c r="O395" i="10"/>
  <c r="O396" i="10"/>
  <c r="O397" i="10"/>
  <c r="O398" i="10"/>
  <c r="O399" i="10"/>
  <c r="O400" i="10"/>
  <c r="O401" i="10"/>
  <c r="O402" i="10"/>
  <c r="O403" i="10"/>
  <c r="O404" i="10"/>
  <c r="O405" i="10"/>
  <c r="O406" i="10"/>
  <c r="O407" i="10"/>
  <c r="O408" i="10"/>
  <c r="O409" i="10"/>
  <c r="O410" i="10"/>
  <c r="O411" i="10"/>
  <c r="O412" i="10"/>
  <c r="O413" i="10"/>
  <c r="O414" i="10"/>
  <c r="O415" i="10"/>
  <c r="O416" i="10"/>
  <c r="O417" i="10"/>
  <c r="O418" i="10"/>
  <c r="O419" i="10"/>
  <c r="O420" i="10"/>
  <c r="O421" i="10"/>
  <c r="O422" i="10"/>
  <c r="O423" i="10"/>
  <c r="O424" i="10"/>
  <c r="O425" i="10"/>
  <c r="O426" i="10"/>
  <c r="O427" i="10"/>
  <c r="O428" i="10"/>
  <c r="O429" i="10"/>
  <c r="O430" i="10"/>
  <c r="O431" i="10"/>
  <c r="O432" i="10"/>
  <c r="O433" i="10"/>
  <c r="O434" i="10"/>
  <c r="O435" i="10"/>
  <c r="O436" i="10"/>
  <c r="O437" i="10"/>
  <c r="O438" i="10"/>
  <c r="O439" i="10"/>
  <c r="O440" i="10"/>
  <c r="O441" i="10"/>
  <c r="O442" i="10"/>
  <c r="O443" i="10"/>
  <c r="O444" i="10"/>
  <c r="O445" i="10"/>
  <c r="O446" i="10"/>
  <c r="O447" i="10"/>
  <c r="O448" i="10"/>
  <c r="O449" i="10"/>
  <c r="O450" i="10"/>
  <c r="O451" i="10"/>
  <c r="O452" i="10"/>
  <c r="O453" i="10"/>
  <c r="O454" i="10"/>
  <c r="O455" i="10"/>
  <c r="O456" i="10"/>
  <c r="O457" i="10"/>
  <c r="O458" i="10"/>
  <c r="O459" i="10"/>
  <c r="O460" i="10"/>
  <c r="O461" i="10"/>
  <c r="O462" i="10"/>
  <c r="O463" i="10"/>
  <c r="O464" i="10"/>
  <c r="O465" i="10"/>
  <c r="O466" i="10"/>
  <c r="O467" i="10"/>
  <c r="O468" i="10"/>
  <c r="O469" i="10"/>
  <c r="O470" i="10"/>
  <c r="O471" i="10"/>
  <c r="O472" i="10"/>
  <c r="O473" i="10"/>
  <c r="O474" i="10"/>
  <c r="O475" i="10"/>
  <c r="O476" i="10"/>
  <c r="O477" i="10"/>
  <c r="O478" i="10"/>
  <c r="O479" i="10"/>
  <c r="O480" i="10"/>
  <c r="O481" i="10"/>
  <c r="O482" i="10"/>
  <c r="O483" i="10"/>
  <c r="O484" i="10"/>
  <c r="O485" i="10"/>
  <c r="O486" i="10"/>
  <c r="O487" i="10"/>
  <c r="O488" i="10"/>
  <c r="O489" i="10"/>
  <c r="O490" i="10"/>
  <c r="O491" i="10"/>
  <c r="O492" i="10"/>
  <c r="O493" i="10"/>
  <c r="O494" i="10"/>
  <c r="O495" i="10"/>
  <c r="O496" i="10"/>
  <c r="O497" i="10"/>
  <c r="O498" i="10"/>
  <c r="O499" i="10"/>
  <c r="O500" i="10"/>
  <c r="O501" i="10"/>
  <c r="O502" i="10"/>
  <c r="O503" i="10"/>
  <c r="O504" i="10"/>
  <c r="O505" i="10"/>
  <c r="O506" i="10"/>
  <c r="O507" i="10"/>
  <c r="O508" i="10"/>
  <c r="O509" i="10"/>
  <c r="O510" i="10"/>
  <c r="O511" i="10"/>
  <c r="O512" i="10"/>
  <c r="O513" i="10"/>
  <c r="O514" i="10"/>
  <c r="O515" i="10"/>
  <c r="O516" i="10"/>
  <c r="O517" i="10"/>
  <c r="O518" i="10"/>
  <c r="O519" i="10"/>
  <c r="O520" i="10"/>
  <c r="O521" i="10"/>
  <c r="O522" i="10"/>
  <c r="O523" i="10"/>
  <c r="O524" i="10"/>
  <c r="O525" i="10"/>
  <c r="O526" i="10"/>
  <c r="O527" i="10"/>
  <c r="O528" i="10"/>
  <c r="O529" i="10"/>
  <c r="O530" i="10"/>
  <c r="O531" i="10"/>
  <c r="O532" i="10"/>
  <c r="O533" i="10"/>
  <c r="O534" i="10"/>
  <c r="O535" i="10"/>
  <c r="O536" i="10"/>
  <c r="O537" i="10"/>
  <c r="O538" i="10"/>
  <c r="O539" i="10"/>
  <c r="O540" i="10"/>
  <c r="O541" i="10"/>
  <c r="O542" i="10"/>
  <c r="O543" i="10"/>
  <c r="O544" i="10"/>
  <c r="O545" i="10"/>
  <c r="O546" i="10"/>
  <c r="O547" i="10"/>
  <c r="O548" i="10"/>
  <c r="O549" i="10"/>
  <c r="O550" i="10"/>
  <c r="O551" i="10"/>
  <c r="O552" i="10"/>
  <c r="O553" i="10"/>
  <c r="O554" i="10"/>
  <c r="O555" i="10"/>
  <c r="O556" i="10"/>
  <c r="O557" i="10"/>
  <c r="O558" i="10"/>
  <c r="O559" i="10"/>
  <c r="O560" i="10"/>
  <c r="O561" i="10"/>
  <c r="O562" i="10"/>
  <c r="O563" i="10"/>
  <c r="O564" i="10"/>
  <c r="O565" i="10"/>
  <c r="O566" i="10"/>
  <c r="O567" i="10"/>
  <c r="O568" i="10"/>
  <c r="O569" i="10"/>
  <c r="O570" i="10"/>
  <c r="O571" i="10"/>
  <c r="O572" i="10"/>
  <c r="O573" i="10"/>
  <c r="O574" i="10"/>
  <c r="O575" i="10"/>
  <c r="O576" i="10"/>
  <c r="O577" i="10"/>
  <c r="O578" i="10"/>
  <c r="O579" i="10"/>
  <c r="O580" i="10"/>
  <c r="O581" i="10"/>
  <c r="O582" i="10"/>
  <c r="O583" i="10"/>
  <c r="O584" i="10"/>
  <c r="O585" i="10"/>
  <c r="O586" i="10"/>
  <c r="O587" i="10"/>
  <c r="O588" i="10"/>
  <c r="O589" i="10"/>
  <c r="O590" i="10"/>
  <c r="O591" i="10"/>
  <c r="O592" i="10"/>
  <c r="O593" i="10"/>
  <c r="O594" i="10"/>
  <c r="O595" i="10"/>
  <c r="O596" i="10"/>
  <c r="O597" i="10"/>
  <c r="O598" i="10"/>
  <c r="O599" i="10"/>
  <c r="O600" i="10"/>
  <c r="O601" i="10"/>
  <c r="O602" i="10"/>
  <c r="O603" i="10"/>
  <c r="O604" i="10"/>
  <c r="O605" i="10"/>
  <c r="O606" i="10"/>
  <c r="O607" i="10"/>
  <c r="O608" i="10"/>
  <c r="O609" i="10"/>
  <c r="O610" i="10"/>
  <c r="O611" i="10"/>
  <c r="O612" i="10"/>
  <c r="O613" i="10"/>
  <c r="O614" i="10"/>
  <c r="O615" i="10"/>
  <c r="O616" i="10"/>
  <c r="O617" i="10"/>
  <c r="O618" i="10"/>
  <c r="O619" i="10"/>
  <c r="O620" i="10"/>
  <c r="O621" i="10"/>
  <c r="O622" i="10"/>
  <c r="O623" i="10"/>
  <c r="O624" i="10"/>
  <c r="O625" i="10"/>
  <c r="O626" i="10"/>
  <c r="O627" i="10"/>
  <c r="O628" i="10"/>
  <c r="O629" i="10"/>
  <c r="O630" i="10"/>
  <c r="O631" i="10"/>
  <c r="O632" i="10"/>
  <c r="O633" i="10"/>
  <c r="O634" i="10"/>
  <c r="O635" i="10"/>
  <c r="O636" i="10"/>
  <c r="O637" i="10"/>
  <c r="O638" i="10"/>
  <c r="O639" i="10"/>
  <c r="O640" i="10"/>
  <c r="O641" i="10"/>
  <c r="O642" i="10"/>
  <c r="O643" i="10"/>
  <c r="O644" i="10"/>
  <c r="O645" i="10"/>
  <c r="O646" i="10"/>
  <c r="O647" i="10"/>
  <c r="O648" i="10"/>
  <c r="O649" i="10"/>
  <c r="O650" i="10"/>
  <c r="O651" i="10"/>
  <c r="O652" i="10"/>
  <c r="O653" i="10"/>
  <c r="O654" i="10"/>
  <c r="O655" i="10"/>
  <c r="O656" i="10"/>
  <c r="O657" i="10"/>
  <c r="O658" i="10"/>
  <c r="O659" i="10"/>
  <c r="O660" i="10"/>
  <c r="O661" i="10"/>
  <c r="O662" i="10"/>
  <c r="O663" i="10"/>
  <c r="O664" i="10"/>
  <c r="O665" i="10"/>
  <c r="O666" i="10"/>
  <c r="O667" i="10"/>
  <c r="O668" i="10"/>
  <c r="O669" i="10"/>
  <c r="O670" i="10"/>
  <c r="O671" i="10"/>
  <c r="O672" i="10"/>
  <c r="O673" i="10"/>
  <c r="O674" i="10"/>
  <c r="O675" i="10"/>
  <c r="O676" i="10"/>
  <c r="O677" i="10"/>
  <c r="O678" i="10"/>
  <c r="O679" i="10"/>
  <c r="O680" i="10"/>
  <c r="O681" i="10"/>
  <c r="O682" i="10"/>
  <c r="O683" i="10"/>
  <c r="O684" i="10"/>
  <c r="O685" i="10"/>
  <c r="O686" i="10"/>
  <c r="O687" i="10"/>
  <c r="O688" i="10"/>
  <c r="O689" i="10"/>
  <c r="O690" i="10"/>
  <c r="O691" i="10"/>
  <c r="O692" i="10"/>
  <c r="O693" i="10"/>
  <c r="O694" i="10"/>
  <c r="O695" i="10"/>
  <c r="O696" i="10"/>
  <c r="O697" i="10"/>
  <c r="O698" i="10"/>
  <c r="O699" i="10"/>
  <c r="O700" i="10"/>
  <c r="O701" i="10"/>
  <c r="O702" i="10"/>
  <c r="O703" i="10"/>
  <c r="O704" i="10"/>
  <c r="O705" i="10"/>
  <c r="O706" i="10"/>
  <c r="O707" i="10"/>
  <c r="O708" i="10"/>
  <c r="O709" i="10"/>
  <c r="O710" i="10"/>
  <c r="O711" i="10"/>
  <c r="O712" i="10"/>
  <c r="O713" i="10"/>
  <c r="O714" i="10"/>
  <c r="O715" i="10"/>
  <c r="O716" i="10"/>
  <c r="O717" i="10"/>
  <c r="O718" i="10"/>
  <c r="O719" i="10"/>
  <c r="O720" i="10"/>
  <c r="O721" i="10"/>
  <c r="O722" i="10"/>
  <c r="O723" i="10"/>
  <c r="O724" i="10"/>
  <c r="O725" i="10"/>
  <c r="O726" i="10"/>
  <c r="O727" i="10"/>
  <c r="O728" i="10"/>
  <c r="O729" i="10"/>
  <c r="O730" i="10"/>
  <c r="O731" i="10"/>
  <c r="O732" i="10"/>
  <c r="O733" i="10"/>
  <c r="O734" i="10"/>
  <c r="O735" i="10"/>
  <c r="O736" i="10"/>
  <c r="O737" i="10"/>
  <c r="O738" i="10"/>
  <c r="O739" i="10"/>
  <c r="O740" i="10"/>
  <c r="O741" i="10"/>
  <c r="O742" i="10"/>
  <c r="O743" i="10"/>
  <c r="O744" i="10"/>
  <c r="O745" i="10"/>
  <c r="O746" i="10"/>
  <c r="O747" i="10"/>
  <c r="O748" i="10"/>
  <c r="O749" i="10"/>
  <c r="O750" i="10"/>
  <c r="O751" i="10"/>
  <c r="O752" i="10"/>
  <c r="O753" i="10"/>
  <c r="O754" i="10"/>
  <c r="O755" i="10"/>
  <c r="O756" i="10"/>
  <c r="O757" i="10"/>
  <c r="O758" i="10"/>
  <c r="O759" i="10"/>
  <c r="O760" i="10"/>
  <c r="O761" i="10"/>
  <c r="O762" i="10"/>
  <c r="O763" i="10"/>
  <c r="O764" i="10"/>
  <c r="O765" i="10"/>
  <c r="O766" i="10"/>
  <c r="O767" i="10"/>
  <c r="O768" i="10"/>
  <c r="O769" i="10"/>
  <c r="O770" i="10"/>
  <c r="O771" i="10"/>
  <c r="O772" i="10"/>
  <c r="O773" i="10"/>
  <c r="O774" i="10"/>
  <c r="O775" i="10"/>
  <c r="O776" i="10"/>
  <c r="O777" i="10"/>
  <c r="O778" i="10"/>
  <c r="O779" i="10"/>
  <c r="O780" i="10"/>
  <c r="O781" i="10"/>
  <c r="O782" i="10"/>
  <c r="O783" i="10"/>
  <c r="O784" i="10"/>
  <c r="O785" i="10"/>
  <c r="O786" i="10"/>
  <c r="O787" i="10"/>
  <c r="O788" i="10"/>
  <c r="O789" i="10"/>
  <c r="O790" i="10"/>
  <c r="O791" i="10"/>
  <c r="O792" i="10"/>
  <c r="O793" i="10"/>
  <c r="O794" i="10"/>
  <c r="O795" i="10"/>
  <c r="O796" i="10"/>
  <c r="O797" i="10"/>
  <c r="O798" i="10"/>
  <c r="O799" i="10"/>
  <c r="O800" i="10"/>
  <c r="O801" i="10"/>
  <c r="O802" i="10"/>
  <c r="O803" i="10"/>
  <c r="O804" i="10"/>
  <c r="O805" i="10"/>
  <c r="O806" i="10"/>
  <c r="O807" i="10"/>
  <c r="O808" i="10"/>
  <c r="O809" i="10"/>
  <c r="O810" i="10"/>
  <c r="O811" i="10"/>
  <c r="O812" i="10"/>
  <c r="O813" i="10"/>
  <c r="O814" i="10"/>
  <c r="O815" i="10"/>
  <c r="O816" i="10"/>
  <c r="O817" i="10"/>
  <c r="O818" i="10"/>
  <c r="O819" i="10"/>
  <c r="O820" i="10"/>
  <c r="O821" i="10"/>
  <c r="O822" i="10"/>
  <c r="O823" i="10"/>
  <c r="O824" i="10"/>
  <c r="O825" i="10"/>
  <c r="O826" i="10"/>
  <c r="O827" i="10"/>
  <c r="O828" i="10"/>
  <c r="O829" i="10"/>
  <c r="O830" i="10"/>
  <c r="O831" i="10"/>
  <c r="O832" i="10"/>
  <c r="O833" i="10"/>
  <c r="O834" i="10"/>
  <c r="O835" i="10"/>
  <c r="O836" i="10"/>
  <c r="O837" i="10"/>
  <c r="O838" i="10"/>
  <c r="O839" i="10"/>
  <c r="O840" i="10"/>
  <c r="O841" i="10"/>
  <c r="O842" i="10"/>
  <c r="O843" i="10"/>
  <c r="O844" i="10"/>
  <c r="O845" i="10"/>
  <c r="O846" i="10"/>
  <c r="O847" i="10"/>
  <c r="O848" i="10"/>
  <c r="O849" i="10"/>
  <c r="O850" i="10"/>
  <c r="O851" i="10"/>
  <c r="O852" i="10"/>
  <c r="O853" i="10"/>
  <c r="O854" i="10"/>
  <c r="O855" i="10"/>
  <c r="O856" i="10"/>
  <c r="O857" i="10"/>
  <c r="O858" i="10"/>
  <c r="O859" i="10"/>
  <c r="O860" i="10"/>
  <c r="O861" i="10"/>
  <c r="O862" i="10"/>
  <c r="O863" i="10"/>
  <c r="O864" i="10"/>
  <c r="O865" i="10"/>
  <c r="O866" i="10"/>
  <c r="O867" i="10"/>
  <c r="O868" i="10"/>
  <c r="O869" i="10"/>
  <c r="O870" i="10"/>
  <c r="O871" i="10"/>
  <c r="O872" i="10"/>
  <c r="O873" i="10"/>
  <c r="O874" i="10"/>
  <c r="O875" i="10"/>
  <c r="O876" i="10"/>
  <c r="O877" i="10"/>
  <c r="O878" i="10"/>
  <c r="O879" i="10"/>
  <c r="O880" i="10"/>
  <c r="O881" i="10"/>
  <c r="O882" i="10"/>
  <c r="O883" i="10"/>
  <c r="O884" i="10"/>
  <c r="O885" i="10"/>
  <c r="O886" i="10"/>
  <c r="O887" i="10"/>
  <c r="O888" i="10"/>
  <c r="O889" i="10"/>
  <c r="O890" i="10"/>
  <c r="O891" i="10"/>
  <c r="O892" i="10"/>
  <c r="O893" i="10"/>
  <c r="O894" i="10"/>
  <c r="O895" i="10"/>
  <c r="O896" i="10"/>
  <c r="O897" i="10"/>
  <c r="O898" i="10"/>
  <c r="O899" i="10"/>
  <c r="O900" i="10"/>
  <c r="O901" i="10"/>
  <c r="O902" i="10"/>
  <c r="O903" i="10"/>
  <c r="O904" i="10"/>
  <c r="O905" i="10"/>
  <c r="O906" i="10"/>
  <c r="O907" i="10"/>
  <c r="O908" i="10"/>
  <c r="O909" i="10"/>
  <c r="O910" i="10"/>
  <c r="O911" i="10"/>
  <c r="O912" i="10"/>
  <c r="O913" i="10"/>
  <c r="O914" i="10"/>
  <c r="O915" i="10"/>
  <c r="O916" i="10"/>
  <c r="O917" i="10"/>
  <c r="O918" i="10"/>
  <c r="O919" i="10"/>
  <c r="O920" i="10"/>
  <c r="O921" i="10"/>
  <c r="O922" i="10"/>
  <c r="O923" i="10"/>
  <c r="O924" i="10"/>
  <c r="O925" i="10"/>
  <c r="O926" i="10"/>
  <c r="O927" i="10"/>
  <c r="O928" i="10"/>
  <c r="O929" i="10"/>
  <c r="O930" i="10"/>
  <c r="O931" i="10"/>
  <c r="O932" i="10"/>
  <c r="O933" i="10"/>
  <c r="O934" i="10"/>
  <c r="O935" i="10"/>
  <c r="O936" i="10"/>
  <c r="O937" i="10"/>
  <c r="O938" i="10"/>
  <c r="O939" i="10"/>
  <c r="O940" i="10"/>
  <c r="O941" i="10"/>
  <c r="O942" i="10"/>
  <c r="O943" i="10"/>
  <c r="O944" i="10"/>
  <c r="O945" i="10"/>
  <c r="O946" i="10"/>
  <c r="O947" i="10"/>
  <c r="O948" i="10"/>
  <c r="O949" i="10"/>
  <c r="O950" i="10"/>
  <c r="O951" i="10"/>
  <c r="O952" i="10"/>
  <c r="O953" i="10"/>
  <c r="O954" i="10"/>
  <c r="O955" i="10"/>
  <c r="O956" i="10"/>
  <c r="O957" i="10"/>
  <c r="O958" i="10"/>
  <c r="O959" i="10"/>
  <c r="O960" i="10"/>
  <c r="O961" i="10"/>
  <c r="O962" i="10"/>
  <c r="O963" i="10"/>
  <c r="O964" i="10"/>
  <c r="O965" i="10"/>
  <c r="O966" i="10"/>
  <c r="O967" i="10"/>
  <c r="O968" i="10"/>
  <c r="O969" i="10"/>
  <c r="O970" i="10"/>
  <c r="O971" i="10"/>
  <c r="O972" i="10"/>
  <c r="O973" i="10"/>
  <c r="O974" i="10"/>
  <c r="O975" i="10"/>
  <c r="O976" i="10"/>
  <c r="O977" i="10"/>
  <c r="O978" i="10"/>
  <c r="O979" i="10"/>
  <c r="O980" i="10"/>
  <c r="O981" i="10"/>
  <c r="O982" i="10"/>
  <c r="O983" i="10"/>
  <c r="O984" i="10"/>
  <c r="O985" i="10"/>
  <c r="O986" i="10"/>
  <c r="O987" i="10"/>
  <c r="O988" i="10"/>
  <c r="O989" i="10"/>
  <c r="O990" i="10"/>
  <c r="O991" i="10"/>
  <c r="O992" i="10"/>
  <c r="O993" i="10"/>
  <c r="O994" i="10"/>
  <c r="O995" i="10"/>
  <c r="O996" i="10"/>
  <c r="O997" i="10"/>
  <c r="O998" i="10"/>
  <c r="O999" i="10"/>
  <c r="O1000" i="10"/>
  <c r="O1001" i="10"/>
  <c r="O1002" i="10"/>
  <c r="O1003" i="10"/>
  <c r="O1004" i="10"/>
  <c r="O1005" i="10"/>
  <c r="O1006" i="10"/>
  <c r="O1007" i="10"/>
  <c r="O1008" i="10"/>
  <c r="O1009" i="10"/>
  <c r="O1010" i="10"/>
  <c r="O1011" i="10"/>
  <c r="O1012" i="10"/>
  <c r="O1013" i="10"/>
  <c r="O1014" i="10"/>
  <c r="O1015" i="10"/>
  <c r="O1016" i="10"/>
  <c r="O1017" i="10"/>
  <c r="O1018" i="10"/>
  <c r="O1019" i="10"/>
  <c r="O1020" i="10"/>
  <c r="O1021" i="10"/>
  <c r="O1022" i="10"/>
  <c r="O1023" i="10"/>
  <c r="O1024" i="10"/>
  <c r="O1025" i="10"/>
  <c r="O1026" i="10"/>
  <c r="O1027" i="10"/>
  <c r="O1028" i="10"/>
  <c r="O1029" i="10"/>
  <c r="O1030" i="10"/>
  <c r="O1031" i="10"/>
  <c r="O1032" i="10"/>
  <c r="O1033" i="10"/>
  <c r="O1034" i="10"/>
  <c r="O1035" i="10"/>
  <c r="O1036" i="10"/>
  <c r="O1037" i="10"/>
  <c r="O1038" i="10"/>
  <c r="O1039" i="10"/>
  <c r="O1040" i="10"/>
  <c r="O1041" i="10"/>
  <c r="O1042" i="10"/>
  <c r="O1043" i="10"/>
  <c r="O1044" i="10"/>
  <c r="O1045" i="10"/>
  <c r="O1046" i="10"/>
  <c r="O1047" i="10"/>
  <c r="O1048" i="10"/>
  <c r="O1049" i="10"/>
  <c r="O1050" i="10"/>
  <c r="O1051" i="10"/>
  <c r="O1052" i="10"/>
  <c r="O1053" i="10"/>
  <c r="O1054" i="10"/>
  <c r="O1055" i="10"/>
  <c r="O1056" i="10"/>
  <c r="O1057" i="10"/>
  <c r="O1058" i="10"/>
  <c r="O1059" i="10"/>
  <c r="O1060" i="10"/>
  <c r="O1061" i="10"/>
  <c r="O1062" i="10"/>
  <c r="O1063" i="10"/>
  <c r="O1064" i="10"/>
  <c r="O1065" i="10"/>
  <c r="O1066" i="10"/>
  <c r="O1067" i="10"/>
  <c r="O1068" i="10"/>
  <c r="O1069" i="10"/>
  <c r="O1070" i="10"/>
  <c r="O1071" i="10"/>
  <c r="O1072" i="10"/>
  <c r="O1073" i="10"/>
  <c r="O1074" i="10"/>
  <c r="O1075" i="10"/>
  <c r="O1076" i="10"/>
  <c r="O1077" i="10"/>
  <c r="O1078" i="10"/>
  <c r="O1079" i="10"/>
  <c r="O1080" i="10"/>
  <c r="O1081" i="10"/>
  <c r="O1082" i="10"/>
  <c r="O1083" i="10"/>
  <c r="O1084" i="10"/>
  <c r="O1085" i="10"/>
  <c r="O1086" i="10"/>
  <c r="O1087" i="10"/>
  <c r="O1088" i="10"/>
  <c r="O1089" i="10"/>
  <c r="O1090" i="10"/>
  <c r="O1091" i="10"/>
  <c r="O1092" i="10"/>
  <c r="O1093" i="10"/>
  <c r="O1094" i="10"/>
  <c r="O1095" i="10"/>
  <c r="O1096" i="10"/>
  <c r="O1097" i="10"/>
  <c r="O1098" i="10"/>
  <c r="O1099" i="10"/>
  <c r="O1100" i="10"/>
  <c r="O1101" i="10"/>
  <c r="O1102" i="10"/>
  <c r="O1103" i="10"/>
  <c r="O1104" i="10"/>
  <c r="O1105" i="10"/>
  <c r="O1106" i="10"/>
  <c r="O1107" i="10"/>
  <c r="O1108" i="10"/>
  <c r="O1109" i="10"/>
  <c r="O1110" i="10"/>
  <c r="O1111" i="10"/>
  <c r="O1112" i="10"/>
  <c r="O1113" i="10"/>
  <c r="O1114" i="10"/>
  <c r="O1115" i="10"/>
  <c r="O1116" i="10"/>
  <c r="O1117" i="10"/>
  <c r="O1118" i="10"/>
  <c r="O1119" i="10"/>
  <c r="O1120" i="10"/>
  <c r="O1121" i="10"/>
  <c r="O1122" i="10"/>
  <c r="O1123" i="10"/>
  <c r="O1124" i="10"/>
  <c r="O1125" i="10"/>
  <c r="O1126" i="10"/>
  <c r="O1127" i="10"/>
  <c r="O1128" i="10"/>
  <c r="O1129" i="10"/>
  <c r="O1130" i="10"/>
  <c r="O1131" i="10"/>
  <c r="O1132" i="10"/>
  <c r="O1133" i="10"/>
  <c r="O1134" i="10"/>
  <c r="O1135" i="10"/>
  <c r="O1136" i="10"/>
  <c r="O1137" i="10"/>
  <c r="O1138" i="10"/>
  <c r="O1139" i="10"/>
  <c r="O1140" i="10"/>
  <c r="O1141" i="10"/>
  <c r="O1142" i="10"/>
  <c r="O1143" i="10"/>
  <c r="O1144" i="10"/>
  <c r="O1145" i="10"/>
  <c r="O1146" i="10"/>
  <c r="O1147" i="10"/>
  <c r="O1148" i="10"/>
  <c r="O1149" i="10"/>
  <c r="O1150" i="10"/>
  <c r="O1151" i="10"/>
  <c r="O1152" i="10"/>
  <c r="O1153" i="10"/>
  <c r="O1154" i="10"/>
  <c r="O1155" i="10"/>
  <c r="O1156" i="10"/>
  <c r="O1157" i="10"/>
  <c r="O1158" i="10"/>
  <c r="O1159" i="10"/>
  <c r="O1160" i="10"/>
  <c r="O1161" i="10"/>
  <c r="O1162" i="10"/>
  <c r="O1163" i="10"/>
  <c r="O1164" i="10"/>
  <c r="O1165" i="10"/>
  <c r="O1166" i="10"/>
  <c r="O1167" i="10"/>
  <c r="O1168" i="10"/>
  <c r="O1169" i="10"/>
  <c r="O1170" i="10"/>
  <c r="O1171" i="10"/>
  <c r="O1172" i="10"/>
  <c r="O1173" i="10"/>
  <c r="O1174" i="10"/>
  <c r="O1175" i="10"/>
  <c r="O1176" i="10"/>
  <c r="O1177" i="10"/>
  <c r="O1178" i="10"/>
  <c r="O1179" i="10"/>
  <c r="O1180" i="10"/>
  <c r="O1181" i="10"/>
  <c r="O1182" i="10"/>
  <c r="O1183" i="10"/>
  <c r="O1184" i="10"/>
  <c r="O1185" i="10"/>
  <c r="O1186" i="10"/>
  <c r="O1187" i="10"/>
  <c r="O1188" i="10"/>
  <c r="O1189" i="10"/>
  <c r="O1190" i="10"/>
  <c r="O1191" i="10"/>
  <c r="O1192" i="10"/>
  <c r="O1193" i="10"/>
  <c r="O1194" i="10"/>
  <c r="O1195" i="10"/>
  <c r="O1196" i="10"/>
  <c r="O1197" i="10"/>
  <c r="O1198" i="10"/>
  <c r="O1199" i="10"/>
  <c r="O1200" i="10"/>
  <c r="O1201" i="10"/>
  <c r="O1202" i="10"/>
  <c r="O1203" i="10"/>
  <c r="O1204" i="10"/>
  <c r="O1205" i="10"/>
  <c r="O1206" i="10"/>
  <c r="O1207" i="10"/>
  <c r="O1208" i="10"/>
  <c r="O1209" i="10"/>
  <c r="O1210" i="10"/>
  <c r="O1211" i="10"/>
  <c r="O1212" i="10"/>
  <c r="O1213" i="10"/>
  <c r="O1214" i="10"/>
  <c r="O1215" i="10"/>
  <c r="O1216" i="10"/>
  <c r="O1217" i="10"/>
  <c r="O1218" i="10"/>
  <c r="O1219" i="10"/>
  <c r="O1220" i="10"/>
  <c r="O1221" i="10"/>
  <c r="O1222" i="10"/>
  <c r="O1223" i="10"/>
  <c r="O1224" i="10"/>
  <c r="O1225" i="10"/>
  <c r="O1226" i="10"/>
  <c r="O1227" i="10"/>
  <c r="O1228" i="10"/>
  <c r="O1229" i="10"/>
  <c r="O1230" i="10"/>
  <c r="O1231" i="10"/>
  <c r="O1232" i="10"/>
  <c r="O1233" i="10"/>
  <c r="O1234" i="10"/>
  <c r="O1235" i="10"/>
  <c r="O1236" i="10"/>
  <c r="O1237" i="10"/>
  <c r="O1238" i="10"/>
  <c r="O1239" i="10"/>
  <c r="O1240" i="10"/>
  <c r="O1241" i="10"/>
  <c r="O1242" i="10"/>
  <c r="O1243" i="10"/>
  <c r="O1244" i="10"/>
  <c r="O1245" i="10"/>
  <c r="O1246" i="10"/>
  <c r="O1247" i="10"/>
  <c r="O1248" i="10"/>
  <c r="O1249" i="10"/>
  <c r="O1250" i="10"/>
  <c r="O1251" i="10"/>
  <c r="O1252" i="10"/>
  <c r="O1253" i="10"/>
  <c r="O1254" i="10"/>
  <c r="O1255" i="10"/>
  <c r="O1256" i="10"/>
  <c r="O1257" i="10"/>
  <c r="O1258" i="10"/>
  <c r="O1259" i="10"/>
  <c r="O1260" i="10"/>
  <c r="O1261" i="10"/>
  <c r="O1262" i="10"/>
  <c r="O1263" i="10"/>
  <c r="O1264" i="10"/>
  <c r="O1265" i="10"/>
  <c r="O1266" i="10"/>
  <c r="O1267" i="10"/>
  <c r="O1268" i="10"/>
  <c r="O1269" i="10"/>
  <c r="O1270" i="10"/>
  <c r="O1271" i="10"/>
  <c r="O1272" i="10"/>
  <c r="O1273" i="10"/>
  <c r="O1274" i="10"/>
  <c r="O1275" i="10"/>
  <c r="O1276" i="10"/>
  <c r="O1277" i="10"/>
  <c r="O1278" i="10"/>
  <c r="O1279" i="10"/>
  <c r="O1280" i="10"/>
  <c r="O1281" i="10"/>
  <c r="O1282" i="10"/>
  <c r="O1283" i="10"/>
  <c r="O1284" i="10"/>
  <c r="O1285" i="10"/>
  <c r="O1286" i="10"/>
  <c r="O1287" i="10"/>
  <c r="O1288" i="10"/>
  <c r="O1289" i="10"/>
  <c r="O1290" i="10"/>
  <c r="O1291" i="10"/>
  <c r="O1292" i="10"/>
  <c r="O1293" i="10"/>
  <c r="O1294" i="10"/>
  <c r="O1295" i="10"/>
  <c r="O1296" i="10"/>
  <c r="O1297" i="10"/>
  <c r="O1298" i="10"/>
  <c r="O1299" i="10"/>
  <c r="O1300" i="10"/>
  <c r="O1301" i="10"/>
  <c r="O1302" i="10"/>
  <c r="O1303" i="10"/>
  <c r="O1304" i="10"/>
  <c r="O1305" i="10"/>
  <c r="O1306" i="10"/>
  <c r="O1307" i="10"/>
  <c r="O1308" i="10"/>
  <c r="O1309" i="10"/>
  <c r="O1310" i="10"/>
  <c r="O1311" i="10"/>
  <c r="O1312" i="10"/>
  <c r="O1313" i="10"/>
  <c r="O1314" i="10"/>
  <c r="O1315" i="10"/>
  <c r="O1316" i="10"/>
  <c r="O1317" i="10"/>
  <c r="O1318" i="10"/>
  <c r="O1319" i="10"/>
  <c r="O1320" i="10"/>
  <c r="O1321" i="10"/>
  <c r="O1322" i="10"/>
  <c r="O1323" i="10"/>
  <c r="O1324" i="10"/>
  <c r="O1325" i="10"/>
  <c r="O1326" i="10"/>
  <c r="O1327" i="10"/>
  <c r="O1328" i="10"/>
  <c r="O1329" i="10"/>
  <c r="O1330" i="10"/>
  <c r="O1331" i="10"/>
  <c r="O1332" i="10"/>
  <c r="O1333" i="10"/>
  <c r="O1334" i="10"/>
  <c r="O1335" i="10"/>
  <c r="O1336" i="10"/>
  <c r="O1337" i="10"/>
  <c r="O1338" i="10"/>
  <c r="O1339" i="10"/>
  <c r="O1340" i="10"/>
  <c r="O1341" i="10"/>
  <c r="O1342" i="10"/>
  <c r="O1343" i="10"/>
  <c r="O1344" i="10"/>
  <c r="O1345" i="10"/>
  <c r="O1346" i="10"/>
  <c r="O1347" i="10"/>
  <c r="O1348" i="10"/>
  <c r="O1349" i="10"/>
  <c r="O1350" i="10"/>
  <c r="O1351" i="10"/>
  <c r="O1352" i="10"/>
  <c r="O1353" i="10"/>
  <c r="O1354" i="10"/>
  <c r="O1355" i="10"/>
  <c r="O1356" i="10"/>
  <c r="O1357" i="10"/>
  <c r="O1358" i="10"/>
  <c r="O1359" i="10"/>
  <c r="O1360" i="10"/>
  <c r="O1361" i="10"/>
  <c r="O1362" i="10"/>
  <c r="O1363" i="10"/>
  <c r="O1364" i="10"/>
  <c r="O1365" i="10"/>
  <c r="O1366" i="10"/>
  <c r="O1367" i="10"/>
  <c r="O1368" i="10"/>
  <c r="O1369" i="10"/>
  <c r="O1370" i="10"/>
  <c r="O1371" i="10"/>
  <c r="O1372" i="10"/>
  <c r="O1373" i="10"/>
  <c r="O1374" i="10"/>
  <c r="O1375" i="10"/>
  <c r="O1376" i="10"/>
  <c r="O1377" i="10"/>
  <c r="O1378" i="10"/>
  <c r="O1379" i="10"/>
  <c r="O1380" i="10"/>
  <c r="O1381" i="10"/>
  <c r="O1382" i="10"/>
  <c r="O1383" i="10"/>
  <c r="O1384" i="10"/>
  <c r="O1385" i="10"/>
  <c r="O1386" i="10"/>
  <c r="O1387" i="10"/>
  <c r="O1388" i="10"/>
  <c r="O1389" i="10"/>
  <c r="O1390" i="10"/>
  <c r="O1391" i="10"/>
  <c r="O1392" i="10"/>
  <c r="O1393" i="10"/>
  <c r="O1394" i="10"/>
  <c r="O1395" i="10"/>
  <c r="O1396" i="10"/>
  <c r="O1397" i="10"/>
  <c r="O1398" i="10"/>
  <c r="O1399" i="10"/>
  <c r="O1400" i="10"/>
  <c r="O1401" i="10"/>
  <c r="O1402" i="10"/>
  <c r="O1403" i="10"/>
  <c r="O1404" i="10"/>
  <c r="O1405" i="10"/>
  <c r="O1406" i="10"/>
  <c r="O1407" i="10"/>
  <c r="O1408" i="10"/>
  <c r="O1409" i="10"/>
  <c r="O1410" i="10"/>
  <c r="O1411" i="10"/>
  <c r="O1412" i="10"/>
  <c r="O1413" i="10"/>
  <c r="O1414" i="10"/>
  <c r="O1415" i="10"/>
  <c r="O1416" i="10"/>
  <c r="O1417" i="10"/>
  <c r="O1418" i="10"/>
  <c r="O1419" i="10"/>
  <c r="O1420" i="10"/>
  <c r="O1421" i="10"/>
  <c r="O1422" i="10"/>
  <c r="O1423" i="10"/>
  <c r="O1424" i="10"/>
  <c r="O1425" i="10"/>
  <c r="O1426" i="10"/>
  <c r="O1427" i="10"/>
  <c r="O1428" i="10"/>
  <c r="O1429" i="10"/>
  <c r="O1430" i="10"/>
  <c r="O1431" i="10"/>
  <c r="O1432" i="10"/>
  <c r="O1433" i="10"/>
  <c r="O1434" i="10"/>
  <c r="O1435" i="10"/>
  <c r="O1436" i="10"/>
  <c r="O1437" i="10"/>
  <c r="O1438" i="10"/>
  <c r="O1439" i="10"/>
  <c r="O1440" i="10"/>
  <c r="O1441" i="10"/>
  <c r="O1442" i="10"/>
  <c r="O1443" i="10"/>
  <c r="O1444" i="10"/>
  <c r="O1445" i="10"/>
  <c r="O1446" i="10"/>
  <c r="O1447" i="10"/>
  <c r="O1448" i="10"/>
  <c r="O1449" i="10"/>
  <c r="O1450" i="10"/>
  <c r="O1451" i="10"/>
  <c r="O1452" i="10"/>
  <c r="O1453" i="10"/>
  <c r="O1454" i="10"/>
  <c r="O1455" i="10"/>
  <c r="O1456" i="10"/>
  <c r="O1457" i="10"/>
  <c r="O1458" i="10"/>
  <c r="O1459" i="10"/>
  <c r="O1460" i="10"/>
  <c r="O1461" i="10"/>
  <c r="O1462" i="10"/>
  <c r="O1463" i="10"/>
  <c r="O1464" i="10"/>
  <c r="O1465" i="10"/>
  <c r="O1466" i="10"/>
  <c r="O1467" i="10"/>
  <c r="O1468" i="10"/>
  <c r="O1469" i="10"/>
  <c r="O1470" i="10"/>
  <c r="O1471" i="10"/>
  <c r="O1472" i="10"/>
  <c r="O1473" i="10"/>
  <c r="O1474" i="10"/>
  <c r="O1475" i="10"/>
  <c r="O1476" i="10"/>
  <c r="O1477" i="10"/>
  <c r="O1478" i="10"/>
  <c r="O1479" i="10"/>
  <c r="O1480" i="10"/>
  <c r="O1481" i="10"/>
  <c r="O1482" i="10"/>
  <c r="O1483" i="10"/>
  <c r="O1484" i="10"/>
  <c r="O1485" i="10"/>
  <c r="O1486" i="10"/>
  <c r="O1487" i="10"/>
  <c r="O1488" i="10"/>
  <c r="O1489" i="10"/>
  <c r="O1490" i="10"/>
  <c r="O1491" i="10"/>
  <c r="O1492" i="10"/>
  <c r="O1493" i="10"/>
  <c r="O1494" i="10"/>
  <c r="O1495" i="10"/>
  <c r="O1496" i="10"/>
  <c r="O1497" i="10"/>
  <c r="O1498" i="10"/>
  <c r="O1499" i="10"/>
  <c r="O1500" i="10"/>
  <c r="O1501" i="10"/>
  <c r="O1502" i="10"/>
  <c r="O1503" i="10"/>
  <c r="O1504" i="10"/>
  <c r="O1505" i="10"/>
  <c r="O1506" i="10"/>
  <c r="O7" i="10"/>
  <c r="O8" i="10"/>
  <c r="O9" i="10"/>
  <c r="O10" i="10"/>
  <c r="O11" i="10"/>
  <c r="O12" i="10"/>
  <c r="O13" i="10"/>
  <c r="O14" i="10"/>
  <c r="O15" i="10"/>
  <c r="O6" i="10"/>
  <c r="W6" i="1"/>
  <c r="H7" i="10"/>
  <c r="H8" i="10"/>
  <c r="H9" i="10"/>
  <c r="H10" i="10"/>
  <c r="H11" i="10"/>
  <c r="H12" i="10"/>
  <c r="H13" i="10"/>
  <c r="H14" i="10"/>
  <c r="H15" i="10"/>
  <c r="H16" i="10"/>
  <c r="H17" i="10"/>
  <c r="H18" i="10"/>
  <c r="H19" i="10"/>
  <c r="H20" i="10"/>
  <c r="H21" i="10"/>
  <c r="H22" i="10"/>
  <c r="H23" i="10"/>
  <c r="H24" i="10"/>
  <c r="H25" i="10"/>
  <c r="H26" i="10"/>
  <c r="H27" i="10"/>
  <c r="H28" i="10"/>
  <c r="H29" i="10"/>
  <c r="H30" i="10"/>
  <c r="H31" i="10"/>
  <c r="H32" i="10"/>
  <c r="H33" i="10"/>
  <c r="H34" i="10"/>
  <c r="H35" i="10"/>
  <c r="H36" i="10"/>
  <c r="H37" i="10"/>
  <c r="H38" i="10"/>
  <c r="H39" i="10"/>
  <c r="H40" i="10"/>
  <c r="H41" i="10"/>
  <c r="H42" i="10"/>
  <c r="H43" i="10"/>
  <c r="H44" i="10"/>
  <c r="H45" i="10"/>
  <c r="H46" i="10"/>
  <c r="H47" i="10"/>
  <c r="H48" i="10"/>
  <c r="H49" i="10"/>
  <c r="H50" i="10"/>
  <c r="H51" i="10"/>
  <c r="H52" i="10"/>
  <c r="H53" i="10"/>
  <c r="H54" i="10"/>
  <c r="H55" i="10"/>
  <c r="H56" i="10"/>
  <c r="H57" i="10"/>
  <c r="H58" i="10"/>
  <c r="H59" i="10"/>
  <c r="H60" i="10"/>
  <c r="H61" i="10"/>
  <c r="H62" i="10"/>
  <c r="H63" i="10"/>
  <c r="H64" i="10"/>
  <c r="H65" i="10"/>
  <c r="H66" i="10"/>
  <c r="H67" i="10"/>
  <c r="H68" i="10"/>
  <c r="H69" i="10"/>
  <c r="H70" i="10"/>
  <c r="H71" i="10"/>
  <c r="H72" i="10"/>
  <c r="H73" i="10"/>
  <c r="H74" i="10"/>
  <c r="H75" i="10"/>
  <c r="H76" i="10"/>
  <c r="H77" i="10"/>
  <c r="H78" i="10"/>
  <c r="H79" i="10"/>
  <c r="H80" i="10"/>
  <c r="H81" i="10"/>
  <c r="H82" i="10"/>
  <c r="H83" i="10"/>
  <c r="H84" i="10"/>
  <c r="H85" i="10"/>
  <c r="H86" i="10"/>
  <c r="H87" i="10"/>
  <c r="H88" i="10"/>
  <c r="H89" i="10"/>
  <c r="H90" i="10"/>
  <c r="H91" i="10"/>
  <c r="H92" i="10"/>
  <c r="H93" i="10"/>
  <c r="H94" i="10"/>
  <c r="H95" i="10"/>
  <c r="H96" i="10"/>
  <c r="H97" i="10"/>
  <c r="H98" i="10"/>
  <c r="H99" i="10"/>
  <c r="H100" i="10"/>
  <c r="H101" i="10"/>
  <c r="H102" i="10"/>
  <c r="H103" i="10"/>
  <c r="H104" i="10"/>
  <c r="H105" i="10"/>
  <c r="H106" i="10"/>
  <c r="H107" i="10"/>
  <c r="H108" i="10"/>
  <c r="H109" i="10"/>
  <c r="H110" i="10"/>
  <c r="H111" i="10"/>
  <c r="H112" i="10"/>
  <c r="H113" i="10"/>
  <c r="H114" i="10"/>
  <c r="H115" i="10"/>
  <c r="H116" i="10"/>
  <c r="H117" i="10"/>
  <c r="H118" i="10"/>
  <c r="H119" i="10"/>
  <c r="H120" i="10"/>
  <c r="H121" i="10"/>
  <c r="H122" i="10"/>
  <c r="H123" i="10"/>
  <c r="H124" i="10"/>
  <c r="H125" i="10"/>
  <c r="H126" i="10"/>
  <c r="H127" i="10"/>
  <c r="H128" i="10"/>
  <c r="H129" i="10"/>
  <c r="H130" i="10"/>
  <c r="H131" i="10"/>
  <c r="H132" i="10"/>
  <c r="H133" i="10"/>
  <c r="H134" i="10"/>
  <c r="H135" i="10"/>
  <c r="H136" i="10"/>
  <c r="H137" i="10"/>
  <c r="H138" i="10"/>
  <c r="H139" i="10"/>
  <c r="H140" i="10"/>
  <c r="H141" i="10"/>
  <c r="H142" i="10"/>
  <c r="H143" i="10"/>
  <c r="H144" i="10"/>
  <c r="H145" i="10"/>
  <c r="H146" i="10"/>
  <c r="H147" i="10"/>
  <c r="H148" i="10"/>
  <c r="H149" i="10"/>
  <c r="H150" i="10"/>
  <c r="H151" i="10"/>
  <c r="H152" i="10"/>
  <c r="H153" i="10"/>
  <c r="H154" i="10"/>
  <c r="H155" i="10"/>
  <c r="H156" i="10"/>
  <c r="H157" i="10"/>
  <c r="H158" i="10"/>
  <c r="H159" i="10"/>
  <c r="H160" i="10"/>
  <c r="H161" i="10"/>
  <c r="H162" i="10"/>
  <c r="H163" i="10"/>
  <c r="H164" i="10"/>
  <c r="H165" i="10"/>
  <c r="H166" i="10"/>
  <c r="H167" i="10"/>
  <c r="H168" i="10"/>
  <c r="H169" i="10"/>
  <c r="H170" i="10"/>
  <c r="H171" i="10"/>
  <c r="H172" i="10"/>
  <c r="H173" i="10"/>
  <c r="H174" i="10"/>
  <c r="H175" i="10"/>
  <c r="H176" i="10"/>
  <c r="H177" i="10"/>
  <c r="H178" i="10"/>
  <c r="H179" i="10"/>
  <c r="H180" i="10"/>
  <c r="H181" i="10"/>
  <c r="H182" i="10"/>
  <c r="H183" i="10"/>
  <c r="H184" i="10"/>
  <c r="H185" i="10"/>
  <c r="H186" i="10"/>
  <c r="H187" i="10"/>
  <c r="H188" i="10"/>
  <c r="H189" i="10"/>
  <c r="H190" i="10"/>
  <c r="H191" i="10"/>
  <c r="H192" i="10"/>
  <c r="H193" i="10"/>
  <c r="H194" i="10"/>
  <c r="H195" i="10"/>
  <c r="H196" i="10"/>
  <c r="H197" i="10"/>
  <c r="H198" i="10"/>
  <c r="H199" i="10"/>
  <c r="H200" i="10"/>
  <c r="H201" i="10"/>
  <c r="H202" i="10"/>
  <c r="H203" i="10"/>
  <c r="H204" i="10"/>
  <c r="H205" i="10"/>
  <c r="H206" i="10"/>
  <c r="H207" i="10"/>
  <c r="H208" i="10"/>
  <c r="H209" i="10"/>
  <c r="H210" i="10"/>
  <c r="H211" i="10"/>
  <c r="H212" i="10"/>
  <c r="H213" i="10"/>
  <c r="H214" i="10"/>
  <c r="H215" i="10"/>
  <c r="H216" i="10"/>
  <c r="H217" i="10"/>
  <c r="H218" i="10"/>
  <c r="H219" i="10"/>
  <c r="H220" i="10"/>
  <c r="H221" i="10"/>
  <c r="H222" i="10"/>
  <c r="H223" i="10"/>
  <c r="H224" i="10"/>
  <c r="H225" i="10"/>
  <c r="H226" i="10"/>
  <c r="H227" i="10"/>
  <c r="H228" i="10"/>
  <c r="H229" i="10"/>
  <c r="H230" i="10"/>
  <c r="H231" i="10"/>
  <c r="H232" i="10"/>
  <c r="H233" i="10"/>
  <c r="H234" i="10"/>
  <c r="H235" i="10"/>
  <c r="H236" i="10"/>
  <c r="H237" i="10"/>
  <c r="H238" i="10"/>
  <c r="H239" i="10"/>
  <c r="H240" i="10"/>
  <c r="H241" i="10"/>
  <c r="H242" i="10"/>
  <c r="H243" i="10"/>
  <c r="H244" i="10"/>
  <c r="H245" i="10"/>
  <c r="H246" i="10"/>
  <c r="H247" i="10"/>
  <c r="H248" i="10"/>
  <c r="H249" i="10"/>
  <c r="H250" i="10"/>
  <c r="H251" i="10"/>
  <c r="H252" i="10"/>
  <c r="H253" i="10"/>
  <c r="H254" i="10"/>
  <c r="H255" i="10"/>
  <c r="H256" i="10"/>
  <c r="H257" i="10"/>
  <c r="H258" i="10"/>
  <c r="H259" i="10"/>
  <c r="H260" i="10"/>
  <c r="H261" i="10"/>
  <c r="H262" i="10"/>
  <c r="H263" i="10"/>
  <c r="H264" i="10"/>
  <c r="H265" i="10"/>
  <c r="H266" i="10"/>
  <c r="H267" i="10"/>
  <c r="H268" i="10"/>
  <c r="H269" i="10"/>
  <c r="H270" i="10"/>
  <c r="H271" i="10"/>
  <c r="H272" i="10"/>
  <c r="H273" i="10"/>
  <c r="H274" i="10"/>
  <c r="H275" i="10"/>
  <c r="H276" i="10"/>
  <c r="H277" i="10"/>
  <c r="H278" i="10"/>
  <c r="H279" i="10"/>
  <c r="H280" i="10"/>
  <c r="H281" i="10"/>
  <c r="H282" i="10"/>
  <c r="H283" i="10"/>
  <c r="H284" i="10"/>
  <c r="H285" i="10"/>
  <c r="H286" i="10"/>
  <c r="H287" i="10"/>
  <c r="H288" i="10"/>
  <c r="H289" i="10"/>
  <c r="H290" i="10"/>
  <c r="H291" i="10"/>
  <c r="H292" i="10"/>
  <c r="H293" i="10"/>
  <c r="H294" i="10"/>
  <c r="H295" i="10"/>
  <c r="H296" i="10"/>
  <c r="H297" i="10"/>
  <c r="H298" i="10"/>
  <c r="H299" i="10"/>
  <c r="H300" i="10"/>
  <c r="H301" i="10"/>
  <c r="H302" i="10"/>
  <c r="H303" i="10"/>
  <c r="H304" i="10"/>
  <c r="H305" i="10"/>
  <c r="H306" i="10"/>
  <c r="H307" i="10"/>
  <c r="H308" i="10"/>
  <c r="H309" i="10"/>
  <c r="H310" i="10"/>
  <c r="H311" i="10"/>
  <c r="H312" i="10"/>
  <c r="H313" i="10"/>
  <c r="H314" i="10"/>
  <c r="H315" i="10"/>
  <c r="H316" i="10"/>
  <c r="H317" i="10"/>
  <c r="H318" i="10"/>
  <c r="H319" i="10"/>
  <c r="H320" i="10"/>
  <c r="H321" i="10"/>
  <c r="H322" i="10"/>
  <c r="H323" i="10"/>
  <c r="H324" i="10"/>
  <c r="H325" i="10"/>
  <c r="H326" i="10"/>
  <c r="H327" i="10"/>
  <c r="H328" i="10"/>
  <c r="H329" i="10"/>
  <c r="H330" i="10"/>
  <c r="H331" i="10"/>
  <c r="H332" i="10"/>
  <c r="H333" i="10"/>
  <c r="H334" i="10"/>
  <c r="H335" i="10"/>
  <c r="H336" i="10"/>
  <c r="H337" i="10"/>
  <c r="H338" i="10"/>
  <c r="H339" i="10"/>
  <c r="H340" i="10"/>
  <c r="H341" i="10"/>
  <c r="H342" i="10"/>
  <c r="H343" i="10"/>
  <c r="H344" i="10"/>
  <c r="H345" i="10"/>
  <c r="H346" i="10"/>
  <c r="H347" i="10"/>
  <c r="H348" i="10"/>
  <c r="H349" i="10"/>
  <c r="H350" i="10"/>
  <c r="H351" i="10"/>
  <c r="H352" i="10"/>
  <c r="H353" i="10"/>
  <c r="H354" i="10"/>
  <c r="H355" i="10"/>
  <c r="H356" i="10"/>
  <c r="H357" i="10"/>
  <c r="H358" i="10"/>
  <c r="H359" i="10"/>
  <c r="H360" i="10"/>
  <c r="H361" i="10"/>
  <c r="H362" i="10"/>
  <c r="H363" i="10"/>
  <c r="H364" i="10"/>
  <c r="H365" i="10"/>
  <c r="H366" i="10"/>
  <c r="H367" i="10"/>
  <c r="H368" i="10"/>
  <c r="H369" i="10"/>
  <c r="H370" i="10"/>
  <c r="H371" i="10"/>
  <c r="H372" i="10"/>
  <c r="H373" i="10"/>
  <c r="H374" i="10"/>
  <c r="H375" i="10"/>
  <c r="H376" i="10"/>
  <c r="H377" i="10"/>
  <c r="H378" i="10"/>
  <c r="H379" i="10"/>
  <c r="H380" i="10"/>
  <c r="H381" i="10"/>
  <c r="H382" i="10"/>
  <c r="H383" i="10"/>
  <c r="H384" i="10"/>
  <c r="H385" i="10"/>
  <c r="H386" i="10"/>
  <c r="H387" i="10"/>
  <c r="H388" i="10"/>
  <c r="H389" i="10"/>
  <c r="H390" i="10"/>
  <c r="H391" i="10"/>
  <c r="H392" i="10"/>
  <c r="H393" i="10"/>
  <c r="H394" i="10"/>
  <c r="H395" i="10"/>
  <c r="H396" i="10"/>
  <c r="H397" i="10"/>
  <c r="H398" i="10"/>
  <c r="H399" i="10"/>
  <c r="H400" i="10"/>
  <c r="H401" i="10"/>
  <c r="H402" i="10"/>
  <c r="H403" i="10"/>
  <c r="H404" i="10"/>
  <c r="H405" i="10"/>
  <c r="H406" i="10"/>
  <c r="H407" i="10"/>
  <c r="H408" i="10"/>
  <c r="H409" i="10"/>
  <c r="H410" i="10"/>
  <c r="H411" i="10"/>
  <c r="H412" i="10"/>
  <c r="H413" i="10"/>
  <c r="H414" i="10"/>
  <c r="H415" i="10"/>
  <c r="H416" i="10"/>
  <c r="H417" i="10"/>
  <c r="H418" i="10"/>
  <c r="H419" i="10"/>
  <c r="H420" i="10"/>
  <c r="H421" i="10"/>
  <c r="H422" i="10"/>
  <c r="H423" i="10"/>
  <c r="H424" i="10"/>
  <c r="H425" i="10"/>
  <c r="H426" i="10"/>
  <c r="H427" i="10"/>
  <c r="H428" i="10"/>
  <c r="H429" i="10"/>
  <c r="H430" i="10"/>
  <c r="H431" i="10"/>
  <c r="H432" i="10"/>
  <c r="H433" i="10"/>
  <c r="H434" i="10"/>
  <c r="H435" i="10"/>
  <c r="H436" i="10"/>
  <c r="H437" i="10"/>
  <c r="H438" i="10"/>
  <c r="H439" i="10"/>
  <c r="H440" i="10"/>
  <c r="H441" i="10"/>
  <c r="H442" i="10"/>
  <c r="H443" i="10"/>
  <c r="H444" i="10"/>
  <c r="H445" i="10"/>
  <c r="H446" i="10"/>
  <c r="H447" i="10"/>
  <c r="H448" i="10"/>
  <c r="H449" i="10"/>
  <c r="H450" i="10"/>
  <c r="H451" i="10"/>
  <c r="H452" i="10"/>
  <c r="H453" i="10"/>
  <c r="H454" i="10"/>
  <c r="H455" i="10"/>
  <c r="H456" i="10"/>
  <c r="H457" i="10"/>
  <c r="H458" i="10"/>
  <c r="H459" i="10"/>
  <c r="H460" i="10"/>
  <c r="H461" i="10"/>
  <c r="H462" i="10"/>
  <c r="H463" i="10"/>
  <c r="H464" i="10"/>
  <c r="H465" i="10"/>
  <c r="H466" i="10"/>
  <c r="H467" i="10"/>
  <c r="H468" i="10"/>
  <c r="H469" i="10"/>
  <c r="H470" i="10"/>
  <c r="H471" i="10"/>
  <c r="H472" i="10"/>
  <c r="H473" i="10"/>
  <c r="H474" i="10"/>
  <c r="H475" i="10"/>
  <c r="H476" i="10"/>
  <c r="H477" i="10"/>
  <c r="H478" i="10"/>
  <c r="H479" i="10"/>
  <c r="H480" i="10"/>
  <c r="H481" i="10"/>
  <c r="H482" i="10"/>
  <c r="H483" i="10"/>
  <c r="H484" i="10"/>
  <c r="H485" i="10"/>
  <c r="H486" i="10"/>
  <c r="H487" i="10"/>
  <c r="H488" i="10"/>
  <c r="H489" i="10"/>
  <c r="H490" i="10"/>
  <c r="H491" i="10"/>
  <c r="H492" i="10"/>
  <c r="H493" i="10"/>
  <c r="H494" i="10"/>
  <c r="H495" i="10"/>
  <c r="H496" i="10"/>
  <c r="H497" i="10"/>
  <c r="H498" i="10"/>
  <c r="H499" i="10"/>
  <c r="H500" i="10"/>
  <c r="H501" i="10"/>
  <c r="H502" i="10"/>
  <c r="H503" i="10"/>
  <c r="H504" i="10"/>
  <c r="H505" i="10"/>
  <c r="H506" i="10"/>
  <c r="H507" i="10"/>
  <c r="H508" i="10"/>
  <c r="H509" i="10"/>
  <c r="H510" i="10"/>
  <c r="H511" i="10"/>
  <c r="H512" i="10"/>
  <c r="H513" i="10"/>
  <c r="H514" i="10"/>
  <c r="H515" i="10"/>
  <c r="H516" i="10"/>
  <c r="H517" i="10"/>
  <c r="H518" i="10"/>
  <c r="H519" i="10"/>
  <c r="H520" i="10"/>
  <c r="H521" i="10"/>
  <c r="H522" i="10"/>
  <c r="H523" i="10"/>
  <c r="H524" i="10"/>
  <c r="H525" i="10"/>
  <c r="H526" i="10"/>
  <c r="H527" i="10"/>
  <c r="H528" i="10"/>
  <c r="H529" i="10"/>
  <c r="H530" i="10"/>
  <c r="H531" i="10"/>
  <c r="H532" i="10"/>
  <c r="H533" i="10"/>
  <c r="H534" i="10"/>
  <c r="H535" i="10"/>
  <c r="H536" i="10"/>
  <c r="H537" i="10"/>
  <c r="H538" i="10"/>
  <c r="H539" i="10"/>
  <c r="H540" i="10"/>
  <c r="H541" i="10"/>
  <c r="H542" i="10"/>
  <c r="H543" i="10"/>
  <c r="H544" i="10"/>
  <c r="H545" i="10"/>
  <c r="H546" i="10"/>
  <c r="H547" i="10"/>
  <c r="H548" i="10"/>
  <c r="H549" i="10"/>
  <c r="H550" i="10"/>
  <c r="H551" i="10"/>
  <c r="H552" i="10"/>
  <c r="H553" i="10"/>
  <c r="H554" i="10"/>
  <c r="H555" i="10"/>
  <c r="H556" i="10"/>
  <c r="H557" i="10"/>
  <c r="H558" i="10"/>
  <c r="H559" i="10"/>
  <c r="H560" i="10"/>
  <c r="H561" i="10"/>
  <c r="H562" i="10"/>
  <c r="H563" i="10"/>
  <c r="H564" i="10"/>
  <c r="H565" i="10"/>
  <c r="H566" i="10"/>
  <c r="H567" i="10"/>
  <c r="H568" i="10"/>
  <c r="H569" i="10"/>
  <c r="H570" i="10"/>
  <c r="H571" i="10"/>
  <c r="H572" i="10"/>
  <c r="H573" i="10"/>
  <c r="H574" i="10"/>
  <c r="H575" i="10"/>
  <c r="H576" i="10"/>
  <c r="H577" i="10"/>
  <c r="H578" i="10"/>
  <c r="H579" i="10"/>
  <c r="H580" i="10"/>
  <c r="H581" i="10"/>
  <c r="H582" i="10"/>
  <c r="H583" i="10"/>
  <c r="H584" i="10"/>
  <c r="H585" i="10"/>
  <c r="H586" i="10"/>
  <c r="H587" i="10"/>
  <c r="H588" i="10"/>
  <c r="H589" i="10"/>
  <c r="H590" i="10"/>
  <c r="H591" i="10"/>
  <c r="H592" i="10"/>
  <c r="H593" i="10"/>
  <c r="H594" i="10"/>
  <c r="H595" i="10"/>
  <c r="H596" i="10"/>
  <c r="H597" i="10"/>
  <c r="H598" i="10"/>
  <c r="H599" i="10"/>
  <c r="H600" i="10"/>
  <c r="H601" i="10"/>
  <c r="H602" i="10"/>
  <c r="H603" i="10"/>
  <c r="H604" i="10"/>
  <c r="H605" i="10"/>
  <c r="H606" i="10"/>
  <c r="H607" i="10"/>
  <c r="H608" i="10"/>
  <c r="H609" i="10"/>
  <c r="H610" i="10"/>
  <c r="H611" i="10"/>
  <c r="H612" i="10"/>
  <c r="H613" i="10"/>
  <c r="H614" i="10"/>
  <c r="H615" i="10"/>
  <c r="H616" i="10"/>
  <c r="H617" i="10"/>
  <c r="H618" i="10"/>
  <c r="H619" i="10"/>
  <c r="H620" i="10"/>
  <c r="H621" i="10"/>
  <c r="H622" i="10"/>
  <c r="H623" i="10"/>
  <c r="H624" i="10"/>
  <c r="H625" i="10"/>
  <c r="H626" i="10"/>
  <c r="H627" i="10"/>
  <c r="H628" i="10"/>
  <c r="H629" i="10"/>
  <c r="H630" i="10"/>
  <c r="H631" i="10"/>
  <c r="H632" i="10"/>
  <c r="H633" i="10"/>
  <c r="H634" i="10"/>
  <c r="H635" i="10"/>
  <c r="H636" i="10"/>
  <c r="H637" i="10"/>
  <c r="H638" i="10"/>
  <c r="H639" i="10"/>
  <c r="H640" i="10"/>
  <c r="H641" i="10"/>
  <c r="H642" i="10"/>
  <c r="H643" i="10"/>
  <c r="H644" i="10"/>
  <c r="H645" i="10"/>
  <c r="H646" i="10"/>
  <c r="H647" i="10"/>
  <c r="H648" i="10"/>
  <c r="H649" i="10"/>
  <c r="H650" i="10"/>
  <c r="H651" i="10"/>
  <c r="H652" i="10"/>
  <c r="H653" i="10"/>
  <c r="H654" i="10"/>
  <c r="H655" i="10"/>
  <c r="H656" i="10"/>
  <c r="H657" i="10"/>
  <c r="H658" i="10"/>
  <c r="H659" i="10"/>
  <c r="H660" i="10"/>
  <c r="H661" i="10"/>
  <c r="H662" i="10"/>
  <c r="H663" i="10"/>
  <c r="H664" i="10"/>
  <c r="H665" i="10"/>
  <c r="H666" i="10"/>
  <c r="H667" i="10"/>
  <c r="H668" i="10"/>
  <c r="H669" i="10"/>
  <c r="H670" i="10"/>
  <c r="H671" i="10"/>
  <c r="H672" i="10"/>
  <c r="H673" i="10"/>
  <c r="H674" i="10"/>
  <c r="H675" i="10"/>
  <c r="H676" i="10"/>
  <c r="H677" i="10"/>
  <c r="H678" i="10"/>
  <c r="H679" i="10"/>
  <c r="H680" i="10"/>
  <c r="H681" i="10"/>
  <c r="H682" i="10"/>
  <c r="H683" i="10"/>
  <c r="H684" i="10"/>
  <c r="H685" i="10"/>
  <c r="H686" i="10"/>
  <c r="H687" i="10"/>
  <c r="H688" i="10"/>
  <c r="H689" i="10"/>
  <c r="H690" i="10"/>
  <c r="H691" i="10"/>
  <c r="H692" i="10"/>
  <c r="H693" i="10"/>
  <c r="H694" i="10"/>
  <c r="H695" i="10"/>
  <c r="H696" i="10"/>
  <c r="H697" i="10"/>
  <c r="H698" i="10"/>
  <c r="H699" i="10"/>
  <c r="H700" i="10"/>
  <c r="H701" i="10"/>
  <c r="H702" i="10"/>
  <c r="H703" i="10"/>
  <c r="H704" i="10"/>
  <c r="H705" i="10"/>
  <c r="H706" i="10"/>
  <c r="H707" i="10"/>
  <c r="H708" i="10"/>
  <c r="H709" i="10"/>
  <c r="H710" i="10"/>
  <c r="H711" i="10"/>
  <c r="H712" i="10"/>
  <c r="H713" i="10"/>
  <c r="H714" i="10"/>
  <c r="H715" i="10"/>
  <c r="H716" i="10"/>
  <c r="H717" i="10"/>
  <c r="H718" i="10"/>
  <c r="H719" i="10"/>
  <c r="H720" i="10"/>
  <c r="H721" i="10"/>
  <c r="H722" i="10"/>
  <c r="H723" i="10"/>
  <c r="H724" i="10"/>
  <c r="H725" i="10"/>
  <c r="H726" i="10"/>
  <c r="H727" i="10"/>
  <c r="H728" i="10"/>
  <c r="H729" i="10"/>
  <c r="H730" i="10"/>
  <c r="H731" i="10"/>
  <c r="H732" i="10"/>
  <c r="H733" i="10"/>
  <c r="H734" i="10"/>
  <c r="H735" i="10"/>
  <c r="H736" i="10"/>
  <c r="H737" i="10"/>
  <c r="H738" i="10"/>
  <c r="H739" i="10"/>
  <c r="H740" i="10"/>
  <c r="H741" i="10"/>
  <c r="H742" i="10"/>
  <c r="H743" i="10"/>
  <c r="H744" i="10"/>
  <c r="H745" i="10"/>
  <c r="H746" i="10"/>
  <c r="H747" i="10"/>
  <c r="H748" i="10"/>
  <c r="H749" i="10"/>
  <c r="H750" i="10"/>
  <c r="H751" i="10"/>
  <c r="H752" i="10"/>
  <c r="H753" i="10"/>
  <c r="H754" i="10"/>
  <c r="H755" i="10"/>
  <c r="H756" i="10"/>
  <c r="H757" i="10"/>
  <c r="H758" i="10"/>
  <c r="H759" i="10"/>
  <c r="H760" i="10"/>
  <c r="H761" i="10"/>
  <c r="H762" i="10"/>
  <c r="H763" i="10"/>
  <c r="H764" i="10"/>
  <c r="H765" i="10"/>
  <c r="H766" i="10"/>
  <c r="H767" i="10"/>
  <c r="H768" i="10"/>
  <c r="H769" i="10"/>
  <c r="H770" i="10"/>
  <c r="H771" i="10"/>
  <c r="H772" i="10"/>
  <c r="H773" i="10"/>
  <c r="H774" i="10"/>
  <c r="H775" i="10"/>
  <c r="H776" i="10"/>
  <c r="H777" i="10"/>
  <c r="H778" i="10"/>
  <c r="H779" i="10"/>
  <c r="H780" i="10"/>
  <c r="H781" i="10"/>
  <c r="H782" i="10"/>
  <c r="H783" i="10"/>
  <c r="H784" i="10"/>
  <c r="H785" i="10"/>
  <c r="H786" i="10"/>
  <c r="H787" i="10"/>
  <c r="H788" i="10"/>
  <c r="H789" i="10"/>
  <c r="H790" i="10"/>
  <c r="H791" i="10"/>
  <c r="H792" i="10"/>
  <c r="H793" i="10"/>
  <c r="H794" i="10"/>
  <c r="H795" i="10"/>
  <c r="H796" i="10"/>
  <c r="H797" i="10"/>
  <c r="H798" i="10"/>
  <c r="H799" i="10"/>
  <c r="H800" i="10"/>
  <c r="H801" i="10"/>
  <c r="H802" i="10"/>
  <c r="H803" i="10"/>
  <c r="H804" i="10"/>
  <c r="H805" i="10"/>
  <c r="H806" i="10"/>
  <c r="H807" i="10"/>
  <c r="H808" i="10"/>
  <c r="H809" i="10"/>
  <c r="H810" i="10"/>
  <c r="H811" i="10"/>
  <c r="H812" i="10"/>
  <c r="H813" i="10"/>
  <c r="H814" i="10"/>
  <c r="H815" i="10"/>
  <c r="H816" i="10"/>
  <c r="H817" i="10"/>
  <c r="H818" i="10"/>
  <c r="H819" i="10"/>
  <c r="H820" i="10"/>
  <c r="H821" i="10"/>
  <c r="H822" i="10"/>
  <c r="H823" i="10"/>
  <c r="H824" i="10"/>
  <c r="H825" i="10"/>
  <c r="H826" i="10"/>
  <c r="H827" i="10"/>
  <c r="H828" i="10"/>
  <c r="H829" i="10"/>
  <c r="H830" i="10"/>
  <c r="H831" i="10"/>
  <c r="H832" i="10"/>
  <c r="H833" i="10"/>
  <c r="H834" i="10"/>
  <c r="H835" i="10"/>
  <c r="H836" i="10"/>
  <c r="H837" i="10"/>
  <c r="H838" i="10"/>
  <c r="H839" i="10"/>
  <c r="H840" i="10"/>
  <c r="H841" i="10"/>
  <c r="H842" i="10"/>
  <c r="H843" i="10"/>
  <c r="H844" i="10"/>
  <c r="H845" i="10"/>
  <c r="H846" i="10"/>
  <c r="H847" i="10"/>
  <c r="H848" i="10"/>
  <c r="H849" i="10"/>
  <c r="H850" i="10"/>
  <c r="H851" i="10"/>
  <c r="H852" i="10"/>
  <c r="H853" i="10"/>
  <c r="H854" i="10"/>
  <c r="H855" i="10"/>
  <c r="H856" i="10"/>
  <c r="H857" i="10"/>
  <c r="H858" i="10"/>
  <c r="H859" i="10"/>
  <c r="H860" i="10"/>
  <c r="H861" i="10"/>
  <c r="H862" i="10"/>
  <c r="H863" i="10"/>
  <c r="H864" i="10"/>
  <c r="H865" i="10"/>
  <c r="H866" i="10"/>
  <c r="H867" i="10"/>
  <c r="H868" i="10"/>
  <c r="H869" i="10"/>
  <c r="H870" i="10"/>
  <c r="H871" i="10"/>
  <c r="H872" i="10"/>
  <c r="H873" i="10"/>
  <c r="H874" i="10"/>
  <c r="H875" i="10"/>
  <c r="H876" i="10"/>
  <c r="H877" i="10"/>
  <c r="H878" i="10"/>
  <c r="H879" i="10"/>
  <c r="H880" i="10"/>
  <c r="H881" i="10"/>
  <c r="H882" i="10"/>
  <c r="H883" i="10"/>
  <c r="H884" i="10"/>
  <c r="H885" i="10"/>
  <c r="H886" i="10"/>
  <c r="H887" i="10"/>
  <c r="H888" i="10"/>
  <c r="H889" i="10"/>
  <c r="H890" i="10"/>
  <c r="H891" i="10"/>
  <c r="H892" i="10"/>
  <c r="H893" i="10"/>
  <c r="H894" i="10"/>
  <c r="H895" i="10"/>
  <c r="H896" i="10"/>
  <c r="H897" i="10"/>
  <c r="H898" i="10"/>
  <c r="H899" i="10"/>
  <c r="H900" i="10"/>
  <c r="H901" i="10"/>
  <c r="H902" i="10"/>
  <c r="H903" i="10"/>
  <c r="H904" i="10"/>
  <c r="H905" i="10"/>
  <c r="H906" i="10"/>
  <c r="H907" i="10"/>
  <c r="H908" i="10"/>
  <c r="H909" i="10"/>
  <c r="H910" i="10"/>
  <c r="H911" i="10"/>
  <c r="H912" i="10"/>
  <c r="H913" i="10"/>
  <c r="H914" i="10"/>
  <c r="H915" i="10"/>
  <c r="H916" i="10"/>
  <c r="H917" i="10"/>
  <c r="H918" i="10"/>
  <c r="H919" i="10"/>
  <c r="H920" i="10"/>
  <c r="H921" i="10"/>
  <c r="H922" i="10"/>
  <c r="H923" i="10"/>
  <c r="H924" i="10"/>
  <c r="H925" i="10"/>
  <c r="H926" i="10"/>
  <c r="H927" i="10"/>
  <c r="H928" i="10"/>
  <c r="H929" i="10"/>
  <c r="H930" i="10"/>
  <c r="H931" i="10"/>
  <c r="H932" i="10"/>
  <c r="H933" i="10"/>
  <c r="H934" i="10"/>
  <c r="H935" i="10"/>
  <c r="H936" i="10"/>
  <c r="H937" i="10"/>
  <c r="H938" i="10"/>
  <c r="H939" i="10"/>
  <c r="H940" i="10"/>
  <c r="H941" i="10"/>
  <c r="H942" i="10"/>
  <c r="H943" i="10"/>
  <c r="H944" i="10"/>
  <c r="H945" i="10"/>
  <c r="H946" i="10"/>
  <c r="H947" i="10"/>
  <c r="H948" i="10"/>
  <c r="H949" i="10"/>
  <c r="H950" i="10"/>
  <c r="H951" i="10"/>
  <c r="H952" i="10"/>
  <c r="H953" i="10"/>
  <c r="H954" i="10"/>
  <c r="H955" i="10"/>
  <c r="H956" i="10"/>
  <c r="H957" i="10"/>
  <c r="H958" i="10"/>
  <c r="H959" i="10"/>
  <c r="H960" i="10"/>
  <c r="H961" i="10"/>
  <c r="H962" i="10"/>
  <c r="H963" i="10"/>
  <c r="H964" i="10"/>
  <c r="H965" i="10"/>
  <c r="H966" i="10"/>
  <c r="H967" i="10"/>
  <c r="H968" i="10"/>
  <c r="H969" i="10"/>
  <c r="H970" i="10"/>
  <c r="H971" i="10"/>
  <c r="H972" i="10"/>
  <c r="H973" i="10"/>
  <c r="H974" i="10"/>
  <c r="H975" i="10"/>
  <c r="H976" i="10"/>
  <c r="H977" i="10"/>
  <c r="H978" i="10"/>
  <c r="H979" i="10"/>
  <c r="H980" i="10"/>
  <c r="H981" i="10"/>
  <c r="H982" i="10"/>
  <c r="H983" i="10"/>
  <c r="H984" i="10"/>
  <c r="H985" i="10"/>
  <c r="H986" i="10"/>
  <c r="H987" i="10"/>
  <c r="H988" i="10"/>
  <c r="H989" i="10"/>
  <c r="H990" i="10"/>
  <c r="H991" i="10"/>
  <c r="H992" i="10"/>
  <c r="H993" i="10"/>
  <c r="H994" i="10"/>
  <c r="H995" i="10"/>
  <c r="H996" i="10"/>
  <c r="H997" i="10"/>
  <c r="H998" i="10"/>
  <c r="H999" i="10"/>
  <c r="H1000" i="10"/>
  <c r="H1001" i="10"/>
  <c r="H1002" i="10"/>
  <c r="H1003" i="10"/>
  <c r="H1004" i="10"/>
  <c r="H1005" i="10"/>
  <c r="H1006" i="10"/>
  <c r="H1007" i="10"/>
  <c r="H1008" i="10"/>
  <c r="H1009" i="10"/>
  <c r="H1010" i="10"/>
  <c r="H1011" i="10"/>
  <c r="H1012" i="10"/>
  <c r="H1013" i="10"/>
  <c r="H1014" i="10"/>
  <c r="H1015" i="10"/>
  <c r="H1016" i="10"/>
  <c r="H1017" i="10"/>
  <c r="H1018" i="10"/>
  <c r="H1019" i="10"/>
  <c r="H1020" i="10"/>
  <c r="H1021" i="10"/>
  <c r="H1022" i="10"/>
  <c r="H1023" i="10"/>
  <c r="H1024" i="10"/>
  <c r="H1025" i="10"/>
  <c r="H1026" i="10"/>
  <c r="H1027" i="10"/>
  <c r="H1028" i="10"/>
  <c r="H1029" i="10"/>
  <c r="H1030" i="10"/>
  <c r="H1031" i="10"/>
  <c r="H1032" i="10"/>
  <c r="H1033" i="10"/>
  <c r="H1034" i="10"/>
  <c r="H1035" i="10"/>
  <c r="H1036" i="10"/>
  <c r="H1037" i="10"/>
  <c r="H1038" i="10"/>
  <c r="H1039" i="10"/>
  <c r="H1040" i="10"/>
  <c r="H1041" i="10"/>
  <c r="H1042" i="10"/>
  <c r="H1043" i="10"/>
  <c r="H1044" i="10"/>
  <c r="H1045" i="10"/>
  <c r="H1046" i="10"/>
  <c r="H1047" i="10"/>
  <c r="H1048" i="10"/>
  <c r="H1049" i="10"/>
  <c r="H1050" i="10"/>
  <c r="H1051" i="10"/>
  <c r="H1052" i="10"/>
  <c r="H1053" i="10"/>
  <c r="H1054" i="10"/>
  <c r="H1055" i="10"/>
  <c r="H1056" i="10"/>
  <c r="H1057" i="10"/>
  <c r="H1058" i="10"/>
  <c r="H1059" i="10"/>
  <c r="H1060" i="10"/>
  <c r="H1061" i="10"/>
  <c r="H1062" i="10"/>
  <c r="H1063" i="10"/>
  <c r="H1064" i="10"/>
  <c r="H1065" i="10"/>
  <c r="H1066" i="10"/>
  <c r="H1067" i="10"/>
  <c r="H1068" i="10"/>
  <c r="H1069" i="10"/>
  <c r="H1070" i="10"/>
  <c r="H1071" i="10"/>
  <c r="H1072" i="10"/>
  <c r="H1073" i="10"/>
  <c r="H1074" i="10"/>
  <c r="H1075" i="10"/>
  <c r="H1076" i="10"/>
  <c r="H1077" i="10"/>
  <c r="H1078" i="10"/>
  <c r="H1079" i="10"/>
  <c r="H1080" i="10"/>
  <c r="H1081" i="10"/>
  <c r="H1082" i="10"/>
  <c r="H1083" i="10"/>
  <c r="H1084" i="10"/>
  <c r="H1085" i="10"/>
  <c r="H1086" i="10"/>
  <c r="H1087" i="10"/>
  <c r="H1088" i="10"/>
  <c r="H1089" i="10"/>
  <c r="H1090" i="10"/>
  <c r="H1091" i="10"/>
  <c r="H1092" i="10"/>
  <c r="H1093" i="10"/>
  <c r="H1094" i="10"/>
  <c r="H1095" i="10"/>
  <c r="H1096" i="10"/>
  <c r="H1097" i="10"/>
  <c r="H1098" i="10"/>
  <c r="H1099" i="10"/>
  <c r="H1100" i="10"/>
  <c r="H1101" i="10"/>
  <c r="H1102" i="10"/>
  <c r="H1103" i="10"/>
  <c r="H1104" i="10"/>
  <c r="H1105" i="10"/>
  <c r="H1106" i="10"/>
  <c r="H1107" i="10"/>
  <c r="H1108" i="10"/>
  <c r="H1109" i="10"/>
  <c r="H1110" i="10"/>
  <c r="H1111" i="10"/>
  <c r="H1112" i="10"/>
  <c r="H1113" i="10"/>
  <c r="H1114" i="10"/>
  <c r="H1115" i="10"/>
  <c r="H1116" i="10"/>
  <c r="H1117" i="10"/>
  <c r="H1118" i="10"/>
  <c r="H1119" i="10"/>
  <c r="H1120" i="10"/>
  <c r="H1121" i="10"/>
  <c r="H1122" i="10"/>
  <c r="H1123" i="10"/>
  <c r="H1124" i="10"/>
  <c r="H1125" i="10"/>
  <c r="H1126" i="10"/>
  <c r="H1127" i="10"/>
  <c r="H1128" i="10"/>
  <c r="H1129" i="10"/>
  <c r="H1130" i="10"/>
  <c r="H1131" i="10"/>
  <c r="H1132" i="10"/>
  <c r="H1133" i="10"/>
  <c r="H1134" i="10"/>
  <c r="H1135" i="10"/>
  <c r="H1136" i="10"/>
  <c r="H1137" i="10"/>
  <c r="H1138" i="10"/>
  <c r="H1139" i="10"/>
  <c r="H1140" i="10"/>
  <c r="H1141" i="10"/>
  <c r="H1142" i="10"/>
  <c r="H1143" i="10"/>
  <c r="H1144" i="10"/>
  <c r="H1145" i="10"/>
  <c r="H1146" i="10"/>
  <c r="H1147" i="10"/>
  <c r="H1148" i="10"/>
  <c r="H1149" i="10"/>
  <c r="H1150" i="10"/>
  <c r="H1151" i="10"/>
  <c r="H1152" i="10"/>
  <c r="H1153" i="10"/>
  <c r="H1154" i="10"/>
  <c r="H1155" i="10"/>
  <c r="H1156" i="10"/>
  <c r="H1157" i="10"/>
  <c r="H1158" i="10"/>
  <c r="H1159" i="10"/>
  <c r="H1160" i="10"/>
  <c r="H1161" i="10"/>
  <c r="H1162" i="10"/>
  <c r="H1163" i="10"/>
  <c r="H1164" i="10"/>
  <c r="H1165" i="10"/>
  <c r="H1166" i="10"/>
  <c r="H1167" i="10"/>
  <c r="H1168" i="10"/>
  <c r="H1169" i="10"/>
  <c r="H1170" i="10"/>
  <c r="H1171" i="10"/>
  <c r="H1172" i="10"/>
  <c r="H1173" i="10"/>
  <c r="H1174" i="10"/>
  <c r="H1175" i="10"/>
  <c r="H1176" i="10"/>
  <c r="H1177" i="10"/>
  <c r="H1178" i="10"/>
  <c r="H1179" i="10"/>
  <c r="H1180" i="10"/>
  <c r="H1181" i="10"/>
  <c r="H1182" i="10"/>
  <c r="H1183" i="10"/>
  <c r="H1184" i="10"/>
  <c r="H1185" i="10"/>
  <c r="H1186" i="10"/>
  <c r="H1187" i="10"/>
  <c r="H1188" i="10"/>
  <c r="H1189" i="10"/>
  <c r="H1190" i="10"/>
  <c r="H1191" i="10"/>
  <c r="H1192" i="10"/>
  <c r="H1193" i="10"/>
  <c r="H1194" i="10"/>
  <c r="H1195" i="10"/>
  <c r="H1196" i="10"/>
  <c r="H1197" i="10"/>
  <c r="H1198" i="10"/>
  <c r="H1199" i="10"/>
  <c r="H1200" i="10"/>
  <c r="H1201" i="10"/>
  <c r="H1202" i="10"/>
  <c r="H1203" i="10"/>
  <c r="H1204" i="10"/>
  <c r="H1205" i="10"/>
  <c r="H1206" i="10"/>
  <c r="H1207" i="10"/>
  <c r="H1208" i="10"/>
  <c r="H1209" i="10"/>
  <c r="H1210" i="10"/>
  <c r="H1211" i="10"/>
  <c r="H1212" i="10"/>
  <c r="H1213" i="10"/>
  <c r="H1214" i="10"/>
  <c r="H1215" i="10"/>
  <c r="H1216" i="10"/>
  <c r="H1217" i="10"/>
  <c r="H1218" i="10"/>
  <c r="H1219" i="10"/>
  <c r="H1220" i="10"/>
  <c r="H1221" i="10"/>
  <c r="H1222" i="10"/>
  <c r="H1223" i="10"/>
  <c r="H1224" i="10"/>
  <c r="H1225" i="10"/>
  <c r="H1226" i="10"/>
  <c r="H1227" i="10"/>
  <c r="H1228" i="10"/>
  <c r="H1229" i="10"/>
  <c r="H1230" i="10"/>
  <c r="H1231" i="10"/>
  <c r="H1232" i="10"/>
  <c r="H1233" i="10"/>
  <c r="H1234" i="10"/>
  <c r="H1235" i="10"/>
  <c r="H1236" i="10"/>
  <c r="H1237" i="10"/>
  <c r="H1238" i="10"/>
  <c r="H1239" i="10"/>
  <c r="H1240" i="10"/>
  <c r="H1241" i="10"/>
  <c r="H1242" i="10"/>
  <c r="H1243" i="10"/>
  <c r="H1244" i="10"/>
  <c r="H1245" i="10"/>
  <c r="H1246" i="10"/>
  <c r="H1247" i="10"/>
  <c r="H1248" i="10"/>
  <c r="H1249" i="10"/>
  <c r="H1250" i="10"/>
  <c r="H1251" i="10"/>
  <c r="H1252" i="10"/>
  <c r="H1253" i="10"/>
  <c r="H1254" i="10"/>
  <c r="H1255" i="10"/>
  <c r="H1256" i="10"/>
  <c r="H1257" i="10"/>
  <c r="H1258" i="10"/>
  <c r="H1259" i="10"/>
  <c r="H1260" i="10"/>
  <c r="H1261" i="10"/>
  <c r="H1262" i="10"/>
  <c r="H1263" i="10"/>
  <c r="H1264" i="10"/>
  <c r="H1265" i="10"/>
  <c r="H1266" i="10"/>
  <c r="H1267" i="10"/>
  <c r="H1268" i="10"/>
  <c r="H1269" i="10"/>
  <c r="H1270" i="10"/>
  <c r="H1271" i="10"/>
  <c r="H1272" i="10"/>
  <c r="H1273" i="10"/>
  <c r="H1274" i="10"/>
  <c r="H1275" i="10"/>
  <c r="H1276" i="10"/>
  <c r="H1277" i="10"/>
  <c r="H1278" i="10"/>
  <c r="H1279" i="10"/>
  <c r="H1280" i="10"/>
  <c r="H1281" i="10"/>
  <c r="H1282" i="10"/>
  <c r="H1283" i="10"/>
  <c r="H1284" i="10"/>
  <c r="H1285" i="10"/>
  <c r="H1286" i="10"/>
  <c r="H1287" i="10"/>
  <c r="H1288" i="10"/>
  <c r="H1289" i="10"/>
  <c r="H1290" i="10"/>
  <c r="H1291" i="10"/>
  <c r="H1292" i="10"/>
  <c r="H1293" i="10"/>
  <c r="H1294" i="10"/>
  <c r="H1295" i="10"/>
  <c r="H1296" i="10"/>
  <c r="H1297" i="10"/>
  <c r="H1298" i="10"/>
  <c r="H1299" i="10"/>
  <c r="H1300" i="10"/>
  <c r="H1301" i="10"/>
  <c r="H1302" i="10"/>
  <c r="H1303" i="10"/>
  <c r="H1304" i="10"/>
  <c r="H1305" i="10"/>
  <c r="H1306" i="10"/>
  <c r="H1307" i="10"/>
  <c r="H1308" i="10"/>
  <c r="H1309" i="10"/>
  <c r="H1310" i="10"/>
  <c r="H1311" i="10"/>
  <c r="H1312" i="10"/>
  <c r="H1313" i="10"/>
  <c r="H1314" i="10"/>
  <c r="H1315" i="10"/>
  <c r="H1316" i="10"/>
  <c r="H1317" i="10"/>
  <c r="H1318" i="10"/>
  <c r="H1319" i="10"/>
  <c r="H1320" i="10"/>
  <c r="H1321" i="10"/>
  <c r="H1322" i="10"/>
  <c r="H1323" i="10"/>
  <c r="H1324" i="10"/>
  <c r="H1325" i="10"/>
  <c r="H1326" i="10"/>
  <c r="H1327" i="10"/>
  <c r="H1328" i="10"/>
  <c r="H1329" i="10"/>
  <c r="H1330" i="10"/>
  <c r="H1331" i="10"/>
  <c r="H1332" i="10"/>
  <c r="H1333" i="10"/>
  <c r="H1334" i="10"/>
  <c r="H1335" i="10"/>
  <c r="H1336" i="10"/>
  <c r="H1337" i="10"/>
  <c r="H1338" i="10"/>
  <c r="H1339" i="10"/>
  <c r="H1340" i="10"/>
  <c r="H1341" i="10"/>
  <c r="H1342" i="10"/>
  <c r="H1343" i="10"/>
  <c r="H1344" i="10"/>
  <c r="H1345" i="10"/>
  <c r="H1346" i="10"/>
  <c r="H1347" i="10"/>
  <c r="H1348" i="10"/>
  <c r="H1349" i="10"/>
  <c r="H1350" i="10"/>
  <c r="H1351" i="10"/>
  <c r="H1352" i="10"/>
  <c r="H1353" i="10"/>
  <c r="H1354" i="10"/>
  <c r="H1355" i="10"/>
  <c r="H1356" i="10"/>
  <c r="H1357" i="10"/>
  <c r="H1358" i="10"/>
  <c r="H1359" i="10"/>
  <c r="H1360" i="10"/>
  <c r="H1361" i="10"/>
  <c r="H1362" i="10"/>
  <c r="H1363" i="10"/>
  <c r="H1364" i="10"/>
  <c r="H1365" i="10"/>
  <c r="H1366" i="10"/>
  <c r="H1367" i="10"/>
  <c r="H1368" i="10"/>
  <c r="H1369" i="10"/>
  <c r="H1370" i="10"/>
  <c r="H1371" i="10"/>
  <c r="H1372" i="10"/>
  <c r="H1373" i="10"/>
  <c r="H1374" i="10"/>
  <c r="H1375" i="10"/>
  <c r="H1376" i="10"/>
  <c r="H1377" i="10"/>
  <c r="H1378" i="10"/>
  <c r="H1379" i="10"/>
  <c r="H1380" i="10"/>
  <c r="H1381" i="10"/>
  <c r="H1382" i="10"/>
  <c r="H1383" i="10"/>
  <c r="H1384" i="10"/>
  <c r="H1385" i="10"/>
  <c r="H1386" i="10"/>
  <c r="H1387" i="10"/>
  <c r="H1388" i="10"/>
  <c r="H1389" i="10"/>
  <c r="H1390" i="10"/>
  <c r="H1391" i="10"/>
  <c r="H1392" i="10"/>
  <c r="H1393" i="10"/>
  <c r="H1394" i="10"/>
  <c r="H1395" i="10"/>
  <c r="H1396" i="10"/>
  <c r="H1397" i="10"/>
  <c r="H1398" i="10"/>
  <c r="H1399" i="10"/>
  <c r="H1400" i="10"/>
  <c r="H1401" i="10"/>
  <c r="H1402" i="10"/>
  <c r="H1403" i="10"/>
  <c r="H1404" i="10"/>
  <c r="H1405" i="10"/>
  <c r="H1406" i="10"/>
  <c r="H1407" i="10"/>
  <c r="H1408" i="10"/>
  <c r="H1409" i="10"/>
  <c r="H1410" i="10"/>
  <c r="H1411" i="10"/>
  <c r="H1412" i="10"/>
  <c r="H1413" i="10"/>
  <c r="H1414" i="10"/>
  <c r="H1415" i="10"/>
  <c r="H1416" i="10"/>
  <c r="H1417" i="10"/>
  <c r="H1418" i="10"/>
  <c r="H1419" i="10"/>
  <c r="H1420" i="10"/>
  <c r="H1421" i="10"/>
  <c r="H1422" i="10"/>
  <c r="H1423" i="10"/>
  <c r="H1424" i="10"/>
  <c r="H1425" i="10"/>
  <c r="H1426" i="10"/>
  <c r="H1427" i="10"/>
  <c r="H1428" i="10"/>
  <c r="H1429" i="10"/>
  <c r="H1430" i="10"/>
  <c r="H1431" i="10"/>
  <c r="H1432" i="10"/>
  <c r="H1433" i="10"/>
  <c r="H1434" i="10"/>
  <c r="H1435" i="10"/>
  <c r="H1436" i="10"/>
  <c r="H1437" i="10"/>
  <c r="H1438" i="10"/>
  <c r="H1439" i="10"/>
  <c r="H1440" i="10"/>
  <c r="H1441" i="10"/>
  <c r="H1442" i="10"/>
  <c r="H1443" i="10"/>
  <c r="H1444" i="10"/>
  <c r="H1445" i="10"/>
  <c r="H1446" i="10"/>
  <c r="H1447" i="10"/>
  <c r="H1448" i="10"/>
  <c r="H1449" i="10"/>
  <c r="H1450" i="10"/>
  <c r="H1451" i="10"/>
  <c r="H1452" i="10"/>
  <c r="H1453" i="10"/>
  <c r="H1454" i="10"/>
  <c r="H1455" i="10"/>
  <c r="H1456" i="10"/>
  <c r="H1457" i="10"/>
  <c r="H1458" i="10"/>
  <c r="H1459" i="10"/>
  <c r="H1460" i="10"/>
  <c r="H1461" i="10"/>
  <c r="H1462" i="10"/>
  <c r="H1463" i="10"/>
  <c r="H1464" i="10"/>
  <c r="H1465" i="10"/>
  <c r="H1466" i="10"/>
  <c r="H1467" i="10"/>
  <c r="H1468" i="10"/>
  <c r="H1469" i="10"/>
  <c r="H1470" i="10"/>
  <c r="H1471" i="10"/>
  <c r="H1472" i="10"/>
  <c r="H1473" i="10"/>
  <c r="H1474" i="10"/>
  <c r="H1475" i="10"/>
  <c r="H1476" i="10"/>
  <c r="H1477" i="10"/>
  <c r="H1478" i="10"/>
  <c r="H1479" i="10"/>
  <c r="H1480" i="10"/>
  <c r="H1481" i="10"/>
  <c r="H1482" i="10"/>
  <c r="H1483" i="10"/>
  <c r="H1484" i="10"/>
  <c r="H1485" i="10"/>
  <c r="H1486" i="10"/>
  <c r="H1487" i="10"/>
  <c r="H1488" i="10"/>
  <c r="H1489" i="10"/>
  <c r="H1490" i="10"/>
  <c r="H1491" i="10"/>
  <c r="H1492" i="10"/>
  <c r="H1493" i="10"/>
  <c r="H1494" i="10"/>
  <c r="H1495" i="10"/>
  <c r="H1496" i="10"/>
  <c r="H1497" i="10"/>
  <c r="H1498" i="10"/>
  <c r="H1499" i="10"/>
  <c r="H1500" i="10"/>
  <c r="H1501" i="10"/>
  <c r="H1502" i="10"/>
  <c r="H1503" i="10"/>
  <c r="H1504" i="10"/>
  <c r="H1505" i="10"/>
  <c r="H1506" i="10"/>
  <c r="H6" i="10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263" i="1"/>
  <c r="S264" i="1"/>
  <c r="S265" i="1"/>
  <c r="S266" i="1"/>
  <c r="S267" i="1"/>
  <c r="S268" i="1"/>
  <c r="S269" i="1"/>
  <c r="S270" i="1"/>
  <c r="S271" i="1"/>
  <c r="S272" i="1"/>
  <c r="S273" i="1"/>
  <c r="S274" i="1"/>
  <c r="S275" i="1"/>
  <c r="S276" i="1"/>
  <c r="S277" i="1"/>
  <c r="S278" i="1"/>
  <c r="S279" i="1"/>
  <c r="S280" i="1"/>
  <c r="S281" i="1"/>
  <c r="S282" i="1"/>
  <c r="S283" i="1"/>
  <c r="S284" i="1"/>
  <c r="S285" i="1"/>
  <c r="S286" i="1"/>
  <c r="S287" i="1"/>
  <c r="S288" i="1"/>
  <c r="S289" i="1"/>
  <c r="S290" i="1"/>
  <c r="S291" i="1"/>
  <c r="S292" i="1"/>
  <c r="S293" i="1"/>
  <c r="S294" i="1"/>
  <c r="S295" i="1"/>
  <c r="S296" i="1"/>
  <c r="S297" i="1"/>
  <c r="S298" i="1"/>
  <c r="S299" i="1"/>
  <c r="S300" i="1"/>
  <c r="S301" i="1"/>
  <c r="S302" i="1"/>
  <c r="S303" i="1"/>
  <c r="S304" i="1"/>
  <c r="S305" i="1"/>
  <c r="S306" i="1"/>
  <c r="S307" i="1"/>
  <c r="S308" i="1"/>
  <c r="S309" i="1"/>
  <c r="S310" i="1"/>
  <c r="S311" i="1"/>
  <c r="S312" i="1"/>
  <c r="S313" i="1"/>
  <c r="S314" i="1"/>
  <c r="S315" i="1"/>
  <c r="S316" i="1"/>
  <c r="S317" i="1"/>
  <c r="S318" i="1"/>
  <c r="S319" i="1"/>
  <c r="S320" i="1"/>
  <c r="S321" i="1"/>
  <c r="S322" i="1"/>
  <c r="S323" i="1"/>
  <c r="S324" i="1"/>
  <c r="S325" i="1"/>
  <c r="S326" i="1"/>
  <c r="S327" i="1"/>
  <c r="S328" i="1"/>
  <c r="S329" i="1"/>
  <c r="S330" i="1"/>
  <c r="S331" i="1"/>
  <c r="S332" i="1"/>
  <c r="S333" i="1"/>
  <c r="S334" i="1"/>
  <c r="S335" i="1"/>
  <c r="S336" i="1"/>
  <c r="S337" i="1"/>
  <c r="S338" i="1"/>
  <c r="S339" i="1"/>
  <c r="S340" i="1"/>
  <c r="S341" i="1"/>
  <c r="S342" i="1"/>
  <c r="S343" i="1"/>
  <c r="S344" i="1"/>
  <c r="S345" i="1"/>
  <c r="S346" i="1"/>
  <c r="S347" i="1"/>
  <c r="S348" i="1"/>
  <c r="S349" i="1"/>
  <c r="S350" i="1"/>
  <c r="S351" i="1"/>
  <c r="S352" i="1"/>
  <c r="S353" i="1"/>
  <c r="S354" i="1"/>
  <c r="S355" i="1"/>
  <c r="S356" i="1"/>
  <c r="S357" i="1"/>
  <c r="S358" i="1"/>
  <c r="S359" i="1"/>
  <c r="S360" i="1"/>
  <c r="S361" i="1"/>
  <c r="S362" i="1"/>
  <c r="S363" i="1"/>
  <c r="S364" i="1"/>
  <c r="S365" i="1"/>
  <c r="S366" i="1"/>
  <c r="S367" i="1"/>
  <c r="S368" i="1"/>
  <c r="S369" i="1"/>
  <c r="S370" i="1"/>
  <c r="S371" i="1"/>
  <c r="S372" i="1"/>
  <c r="S373" i="1"/>
  <c r="S374" i="1"/>
  <c r="S375" i="1"/>
  <c r="S376" i="1"/>
  <c r="S377" i="1"/>
  <c r="S378" i="1"/>
  <c r="S379" i="1"/>
  <c r="S380" i="1"/>
  <c r="S381" i="1"/>
  <c r="S382" i="1"/>
  <c r="S383" i="1"/>
  <c r="S384" i="1"/>
  <c r="S385" i="1"/>
  <c r="S386" i="1"/>
  <c r="S387" i="1"/>
  <c r="S388" i="1"/>
  <c r="S389" i="1"/>
  <c r="S390" i="1"/>
  <c r="S391" i="1"/>
  <c r="S392" i="1"/>
  <c r="S393" i="1"/>
  <c r="S394" i="1"/>
  <c r="S395" i="1"/>
  <c r="S396" i="1"/>
  <c r="S397" i="1"/>
  <c r="S398" i="1"/>
  <c r="S399" i="1"/>
  <c r="S400" i="1"/>
  <c r="S401" i="1"/>
  <c r="S402" i="1"/>
  <c r="S403" i="1"/>
  <c r="S404" i="1"/>
  <c r="S405" i="1"/>
  <c r="S406" i="1"/>
  <c r="S407" i="1"/>
  <c r="S408" i="1"/>
  <c r="S409" i="1"/>
  <c r="S410" i="1"/>
  <c r="S411" i="1"/>
  <c r="S412" i="1"/>
  <c r="S413" i="1"/>
  <c r="S414" i="1"/>
  <c r="S415" i="1"/>
  <c r="S416" i="1"/>
  <c r="S417" i="1"/>
  <c r="S418" i="1"/>
  <c r="S419" i="1"/>
  <c r="S420" i="1"/>
  <c r="S421" i="1"/>
  <c r="S422" i="1"/>
  <c r="S423" i="1"/>
  <c r="S424" i="1"/>
  <c r="S425" i="1"/>
  <c r="S426" i="1"/>
  <c r="S427" i="1"/>
  <c r="S428" i="1"/>
  <c r="S429" i="1"/>
  <c r="S430" i="1"/>
  <c r="S431" i="1"/>
  <c r="S432" i="1"/>
  <c r="S433" i="1"/>
  <c r="S434" i="1"/>
  <c r="S435" i="1"/>
  <c r="S436" i="1"/>
  <c r="S437" i="1"/>
  <c r="S438" i="1"/>
  <c r="S439" i="1"/>
  <c r="S440" i="1"/>
  <c r="S441" i="1"/>
  <c r="S442" i="1"/>
  <c r="S443" i="1"/>
  <c r="S444" i="1"/>
  <c r="S445" i="1"/>
  <c r="S446" i="1"/>
  <c r="S447" i="1"/>
  <c r="S448" i="1"/>
  <c r="S449" i="1"/>
  <c r="S450" i="1"/>
  <c r="S451" i="1"/>
  <c r="S452" i="1"/>
  <c r="S453" i="1"/>
  <c r="S454" i="1"/>
  <c r="S455" i="1"/>
  <c r="S456" i="1"/>
  <c r="S457" i="1"/>
  <c r="S458" i="1"/>
  <c r="S459" i="1"/>
  <c r="S460" i="1"/>
  <c r="S461" i="1"/>
  <c r="S462" i="1"/>
  <c r="S463" i="1"/>
  <c r="S464" i="1"/>
  <c r="S465" i="1"/>
  <c r="S466" i="1"/>
  <c r="S467" i="1"/>
  <c r="S468" i="1"/>
  <c r="S469" i="1"/>
  <c r="S470" i="1"/>
  <c r="S471" i="1"/>
  <c r="S472" i="1"/>
  <c r="S473" i="1"/>
  <c r="S474" i="1"/>
  <c r="S475" i="1"/>
  <c r="S476" i="1"/>
  <c r="S477" i="1"/>
  <c r="S478" i="1"/>
  <c r="S479" i="1"/>
  <c r="S480" i="1"/>
  <c r="S481" i="1"/>
  <c r="S482" i="1"/>
  <c r="S483" i="1"/>
  <c r="S484" i="1"/>
  <c r="S485" i="1"/>
  <c r="S486" i="1"/>
  <c r="S487" i="1"/>
  <c r="S488" i="1"/>
  <c r="S489" i="1"/>
  <c r="S490" i="1"/>
  <c r="S491" i="1"/>
  <c r="S492" i="1"/>
  <c r="S493" i="1"/>
  <c r="S494" i="1"/>
  <c r="S495" i="1"/>
  <c r="S496" i="1"/>
  <c r="S497" i="1"/>
  <c r="S498" i="1"/>
  <c r="S499" i="1"/>
  <c r="S500" i="1"/>
  <c r="S501" i="1"/>
  <c r="S502" i="1"/>
  <c r="S503" i="1"/>
  <c r="S504" i="1"/>
  <c r="S505" i="1"/>
  <c r="S506" i="1"/>
  <c r="S507" i="1"/>
  <c r="S508" i="1"/>
  <c r="S509" i="1"/>
  <c r="S510" i="1"/>
  <c r="S511" i="1"/>
  <c r="S512" i="1"/>
  <c r="S513" i="1"/>
  <c r="S514" i="1"/>
  <c r="S515" i="1"/>
  <c r="S516" i="1"/>
  <c r="S517" i="1"/>
  <c r="S518" i="1"/>
  <c r="S519" i="1"/>
  <c r="S520" i="1"/>
  <c r="S521" i="1"/>
  <c r="S522" i="1"/>
  <c r="S523" i="1"/>
  <c r="S524" i="1"/>
  <c r="S525" i="1"/>
  <c r="S526" i="1"/>
  <c r="S527" i="1"/>
  <c r="S528" i="1"/>
  <c r="S529" i="1"/>
  <c r="S530" i="1"/>
  <c r="S531" i="1"/>
  <c r="S532" i="1"/>
  <c r="S533" i="1"/>
  <c r="S534" i="1"/>
  <c r="S535" i="1"/>
  <c r="S536" i="1"/>
  <c r="S537" i="1"/>
  <c r="S538" i="1"/>
  <c r="S539" i="1"/>
  <c r="S540" i="1"/>
  <c r="S541" i="1"/>
  <c r="S542" i="1"/>
  <c r="S543" i="1"/>
  <c r="S544" i="1"/>
  <c r="S545" i="1"/>
  <c r="S546" i="1"/>
  <c r="S547" i="1"/>
  <c r="S548" i="1"/>
  <c r="S549" i="1"/>
  <c r="S550" i="1"/>
  <c r="S551" i="1"/>
  <c r="S552" i="1"/>
  <c r="S553" i="1"/>
  <c r="S554" i="1"/>
  <c r="S555" i="1"/>
  <c r="S556" i="1"/>
  <c r="S557" i="1"/>
  <c r="S558" i="1"/>
  <c r="S559" i="1"/>
  <c r="S560" i="1"/>
  <c r="S561" i="1"/>
  <c r="S562" i="1"/>
  <c r="S563" i="1"/>
  <c r="S564" i="1"/>
  <c r="S565" i="1"/>
  <c r="S566" i="1"/>
  <c r="S567" i="1"/>
  <c r="S568" i="1"/>
  <c r="S569" i="1"/>
  <c r="S570" i="1"/>
  <c r="S571" i="1"/>
  <c r="S572" i="1"/>
  <c r="S573" i="1"/>
  <c r="S574" i="1"/>
  <c r="S575" i="1"/>
  <c r="S576" i="1"/>
  <c r="S577" i="1"/>
  <c r="S578" i="1"/>
  <c r="S579" i="1"/>
  <c r="S580" i="1"/>
  <c r="S581" i="1"/>
  <c r="S582" i="1"/>
  <c r="S583" i="1"/>
  <c r="S584" i="1"/>
  <c r="S585" i="1"/>
  <c r="S586" i="1"/>
  <c r="S587" i="1"/>
  <c r="S588" i="1"/>
  <c r="S589" i="1"/>
  <c r="S590" i="1"/>
  <c r="S591" i="1"/>
  <c r="S592" i="1"/>
  <c r="S593" i="1"/>
  <c r="S594" i="1"/>
  <c r="S595" i="1"/>
  <c r="S596" i="1"/>
  <c r="S597" i="1"/>
  <c r="S598" i="1"/>
  <c r="S599" i="1"/>
  <c r="S600" i="1"/>
  <c r="S601" i="1"/>
  <c r="S602" i="1"/>
  <c r="S603" i="1"/>
  <c r="S604" i="1"/>
  <c r="S605" i="1"/>
  <c r="S606" i="1"/>
  <c r="S607" i="1"/>
  <c r="S608" i="1"/>
  <c r="S609" i="1"/>
  <c r="S610" i="1"/>
  <c r="S611" i="1"/>
  <c r="S612" i="1"/>
  <c r="S613" i="1"/>
  <c r="S614" i="1"/>
  <c r="S615" i="1"/>
  <c r="S616" i="1"/>
  <c r="S617" i="1"/>
  <c r="S618" i="1"/>
  <c r="S619" i="1"/>
  <c r="S620" i="1"/>
  <c r="S621" i="1"/>
  <c r="S622" i="1"/>
  <c r="S623" i="1"/>
  <c r="S624" i="1"/>
  <c r="S625" i="1"/>
  <c r="S626" i="1"/>
  <c r="S627" i="1"/>
  <c r="S628" i="1"/>
  <c r="S629" i="1"/>
  <c r="S630" i="1"/>
  <c r="S631" i="1"/>
  <c r="S632" i="1"/>
  <c r="S633" i="1"/>
  <c r="S634" i="1"/>
  <c r="S635" i="1"/>
  <c r="S636" i="1"/>
  <c r="S637" i="1"/>
  <c r="S638" i="1"/>
  <c r="S639" i="1"/>
  <c r="S640" i="1"/>
  <c r="S641" i="1"/>
  <c r="S642" i="1"/>
  <c r="S643" i="1"/>
  <c r="S644" i="1"/>
  <c r="S645" i="1"/>
  <c r="S646" i="1"/>
  <c r="S647" i="1"/>
  <c r="S648" i="1"/>
  <c r="S649" i="1"/>
  <c r="S650" i="1"/>
  <c r="S651" i="1"/>
  <c r="S652" i="1"/>
  <c r="S653" i="1"/>
  <c r="S654" i="1"/>
  <c r="S655" i="1"/>
  <c r="S656" i="1"/>
  <c r="S657" i="1"/>
  <c r="S658" i="1"/>
  <c r="S659" i="1"/>
  <c r="S660" i="1"/>
  <c r="S661" i="1"/>
  <c r="S662" i="1"/>
  <c r="S663" i="1"/>
  <c r="S664" i="1"/>
  <c r="S665" i="1"/>
  <c r="S666" i="1"/>
  <c r="S667" i="1"/>
  <c r="S668" i="1"/>
  <c r="S669" i="1"/>
  <c r="S670" i="1"/>
  <c r="S671" i="1"/>
  <c r="S672" i="1"/>
  <c r="S673" i="1"/>
  <c r="S674" i="1"/>
  <c r="S675" i="1"/>
  <c r="S676" i="1"/>
  <c r="S677" i="1"/>
  <c r="S678" i="1"/>
  <c r="S679" i="1"/>
  <c r="S680" i="1"/>
  <c r="S681" i="1"/>
  <c r="S682" i="1"/>
  <c r="S683" i="1"/>
  <c r="S684" i="1"/>
  <c r="S685" i="1"/>
  <c r="S686" i="1"/>
  <c r="S687" i="1"/>
  <c r="S688" i="1"/>
  <c r="S689" i="1"/>
  <c r="S690" i="1"/>
  <c r="S691" i="1"/>
  <c r="S692" i="1"/>
  <c r="S693" i="1"/>
  <c r="S694" i="1"/>
  <c r="S695" i="1"/>
  <c r="S696" i="1"/>
  <c r="S697" i="1"/>
  <c r="S698" i="1"/>
  <c r="S699" i="1"/>
  <c r="S700" i="1"/>
  <c r="S701" i="1"/>
  <c r="S702" i="1"/>
  <c r="S703" i="1"/>
  <c r="S704" i="1"/>
  <c r="S705" i="1"/>
  <c r="S706" i="1"/>
  <c r="S707" i="1"/>
  <c r="S708" i="1"/>
  <c r="S709" i="1"/>
  <c r="S710" i="1"/>
  <c r="S711" i="1"/>
  <c r="S712" i="1"/>
  <c r="S713" i="1"/>
  <c r="S714" i="1"/>
  <c r="S715" i="1"/>
  <c r="S716" i="1"/>
  <c r="S717" i="1"/>
  <c r="S718" i="1"/>
  <c r="S719" i="1"/>
  <c r="S720" i="1"/>
  <c r="S721" i="1"/>
  <c r="S722" i="1"/>
  <c r="S723" i="1"/>
  <c r="S724" i="1"/>
  <c r="S725" i="1"/>
  <c r="S726" i="1"/>
  <c r="S727" i="1"/>
  <c r="S728" i="1"/>
  <c r="S729" i="1"/>
  <c r="S730" i="1"/>
  <c r="S731" i="1"/>
  <c r="S732" i="1"/>
  <c r="S733" i="1"/>
  <c r="S734" i="1"/>
  <c r="S735" i="1"/>
  <c r="S736" i="1"/>
  <c r="S737" i="1"/>
  <c r="S738" i="1"/>
  <c r="S739" i="1"/>
  <c r="S740" i="1"/>
  <c r="S741" i="1"/>
  <c r="S742" i="1"/>
  <c r="S743" i="1"/>
  <c r="S744" i="1"/>
  <c r="S745" i="1"/>
  <c r="S746" i="1"/>
  <c r="S747" i="1"/>
  <c r="S748" i="1"/>
  <c r="S749" i="1"/>
  <c r="S750" i="1"/>
  <c r="S751" i="1"/>
  <c r="S752" i="1"/>
  <c r="S753" i="1"/>
  <c r="S754" i="1"/>
  <c r="S755" i="1"/>
  <c r="S756" i="1"/>
  <c r="S757" i="1"/>
  <c r="S758" i="1"/>
  <c r="S759" i="1"/>
  <c r="S760" i="1"/>
  <c r="S761" i="1"/>
  <c r="S762" i="1"/>
  <c r="S763" i="1"/>
  <c r="S764" i="1"/>
  <c r="S765" i="1"/>
  <c r="S766" i="1"/>
  <c r="S767" i="1"/>
  <c r="S768" i="1"/>
  <c r="S769" i="1"/>
  <c r="S770" i="1"/>
  <c r="S771" i="1"/>
  <c r="S772" i="1"/>
  <c r="S773" i="1"/>
  <c r="S774" i="1"/>
  <c r="S775" i="1"/>
  <c r="S776" i="1"/>
  <c r="S777" i="1"/>
  <c r="S778" i="1"/>
  <c r="S779" i="1"/>
  <c r="S780" i="1"/>
  <c r="S781" i="1"/>
  <c r="S782" i="1"/>
  <c r="S783" i="1"/>
  <c r="S784" i="1"/>
  <c r="S785" i="1"/>
  <c r="S786" i="1"/>
  <c r="S787" i="1"/>
  <c r="S788" i="1"/>
  <c r="S789" i="1"/>
  <c r="S790" i="1"/>
  <c r="S791" i="1"/>
  <c r="S792" i="1"/>
  <c r="S793" i="1"/>
  <c r="S794" i="1"/>
  <c r="S795" i="1"/>
  <c r="S796" i="1"/>
  <c r="S797" i="1"/>
  <c r="S798" i="1"/>
  <c r="S799" i="1"/>
  <c r="S800" i="1"/>
  <c r="S801" i="1"/>
  <c r="S802" i="1"/>
  <c r="S803" i="1"/>
  <c r="S804" i="1"/>
  <c r="S805" i="1"/>
  <c r="S806" i="1"/>
  <c r="S807" i="1"/>
  <c r="S808" i="1"/>
  <c r="S809" i="1"/>
  <c r="S810" i="1"/>
  <c r="S811" i="1"/>
  <c r="S812" i="1"/>
  <c r="S813" i="1"/>
  <c r="S814" i="1"/>
  <c r="S815" i="1"/>
  <c r="S816" i="1"/>
  <c r="S817" i="1"/>
  <c r="S818" i="1"/>
  <c r="S819" i="1"/>
  <c r="S820" i="1"/>
  <c r="S821" i="1"/>
  <c r="S822" i="1"/>
  <c r="S823" i="1"/>
  <c r="S824" i="1"/>
  <c r="S825" i="1"/>
  <c r="S826" i="1"/>
  <c r="S827" i="1"/>
  <c r="S828" i="1"/>
  <c r="S829" i="1"/>
  <c r="S830" i="1"/>
  <c r="S831" i="1"/>
  <c r="S832" i="1"/>
  <c r="S833" i="1"/>
  <c r="S834" i="1"/>
  <c r="S835" i="1"/>
  <c r="S836" i="1"/>
  <c r="S837" i="1"/>
  <c r="S838" i="1"/>
  <c r="S839" i="1"/>
  <c r="S840" i="1"/>
  <c r="S841" i="1"/>
  <c r="S842" i="1"/>
  <c r="S843" i="1"/>
  <c r="S844" i="1"/>
  <c r="S845" i="1"/>
  <c r="S846" i="1"/>
  <c r="S847" i="1"/>
  <c r="S848" i="1"/>
  <c r="S849" i="1"/>
  <c r="S850" i="1"/>
  <c r="S851" i="1"/>
  <c r="S852" i="1"/>
  <c r="S853" i="1"/>
  <c r="S854" i="1"/>
  <c r="S855" i="1"/>
  <c r="S856" i="1"/>
  <c r="S857" i="1"/>
  <c r="S858" i="1"/>
  <c r="S859" i="1"/>
  <c r="S860" i="1"/>
  <c r="S861" i="1"/>
  <c r="S862" i="1"/>
  <c r="S863" i="1"/>
  <c r="S864" i="1"/>
  <c r="S865" i="1"/>
  <c r="S866" i="1"/>
  <c r="S867" i="1"/>
  <c r="S868" i="1"/>
  <c r="S869" i="1"/>
  <c r="S870" i="1"/>
  <c r="S871" i="1"/>
  <c r="S872" i="1"/>
  <c r="S873" i="1"/>
  <c r="S874" i="1"/>
  <c r="S875" i="1"/>
  <c r="S876" i="1"/>
  <c r="S877" i="1"/>
  <c r="S878" i="1"/>
  <c r="S879" i="1"/>
  <c r="S880" i="1"/>
  <c r="S881" i="1"/>
  <c r="S882" i="1"/>
  <c r="S883" i="1"/>
  <c r="S884" i="1"/>
  <c r="S885" i="1"/>
  <c r="S886" i="1"/>
  <c r="S887" i="1"/>
  <c r="S888" i="1"/>
  <c r="S889" i="1"/>
  <c r="S890" i="1"/>
  <c r="S891" i="1"/>
  <c r="S892" i="1"/>
  <c r="S893" i="1"/>
  <c r="S894" i="1"/>
  <c r="S895" i="1"/>
  <c r="S896" i="1"/>
  <c r="S897" i="1"/>
  <c r="S898" i="1"/>
  <c r="S899" i="1"/>
  <c r="S900" i="1"/>
  <c r="S901" i="1"/>
  <c r="S902" i="1"/>
  <c r="S903" i="1"/>
  <c r="S904" i="1"/>
  <c r="S905" i="1"/>
  <c r="S906" i="1"/>
  <c r="S907" i="1"/>
  <c r="S908" i="1"/>
  <c r="S909" i="1"/>
  <c r="S910" i="1"/>
  <c r="S911" i="1"/>
  <c r="S912" i="1"/>
  <c r="S913" i="1"/>
  <c r="S914" i="1"/>
  <c r="S915" i="1"/>
  <c r="S916" i="1"/>
  <c r="S917" i="1"/>
  <c r="S918" i="1"/>
  <c r="S919" i="1"/>
  <c r="S920" i="1"/>
  <c r="S921" i="1"/>
  <c r="S922" i="1"/>
  <c r="S923" i="1"/>
  <c r="S924" i="1"/>
  <c r="S925" i="1"/>
  <c r="S926" i="1"/>
  <c r="S927" i="1"/>
  <c r="S928" i="1"/>
  <c r="S929" i="1"/>
  <c r="S930" i="1"/>
  <c r="S931" i="1"/>
  <c r="S932" i="1"/>
  <c r="S933" i="1"/>
  <c r="S934" i="1"/>
  <c r="S935" i="1"/>
  <c r="S936" i="1"/>
  <c r="S937" i="1"/>
  <c r="S938" i="1"/>
  <c r="S939" i="1"/>
  <c r="S940" i="1"/>
  <c r="S941" i="1"/>
  <c r="S942" i="1"/>
  <c r="S943" i="1"/>
  <c r="S944" i="1"/>
  <c r="S945" i="1"/>
  <c r="S946" i="1"/>
  <c r="S947" i="1"/>
  <c r="S948" i="1"/>
  <c r="S949" i="1"/>
  <c r="S950" i="1"/>
  <c r="S951" i="1"/>
  <c r="S952" i="1"/>
  <c r="S953" i="1"/>
  <c r="S954" i="1"/>
  <c r="S955" i="1"/>
  <c r="S956" i="1"/>
  <c r="S957" i="1"/>
  <c r="S958" i="1"/>
  <c r="S959" i="1"/>
  <c r="S960" i="1"/>
  <c r="S961" i="1"/>
  <c r="S962" i="1"/>
  <c r="S963" i="1"/>
  <c r="S964" i="1"/>
  <c r="S965" i="1"/>
  <c r="S966" i="1"/>
  <c r="S967" i="1"/>
  <c r="S968" i="1"/>
  <c r="S969" i="1"/>
  <c r="S970" i="1"/>
  <c r="S971" i="1"/>
  <c r="S972" i="1"/>
  <c r="S973" i="1"/>
  <c r="S974" i="1"/>
  <c r="S975" i="1"/>
  <c r="S976" i="1"/>
  <c r="S977" i="1"/>
  <c r="S978" i="1"/>
  <c r="S979" i="1"/>
  <c r="S980" i="1"/>
  <c r="S981" i="1"/>
  <c r="S982" i="1"/>
  <c r="S983" i="1"/>
  <c r="S984" i="1"/>
  <c r="S985" i="1"/>
  <c r="S986" i="1"/>
  <c r="S987" i="1"/>
  <c r="S988" i="1"/>
  <c r="S989" i="1"/>
  <c r="S990" i="1"/>
  <c r="S991" i="1"/>
  <c r="S992" i="1"/>
  <c r="S993" i="1"/>
  <c r="S994" i="1"/>
  <c r="S995" i="1"/>
  <c r="S996" i="1"/>
  <c r="S997" i="1"/>
  <c r="S998" i="1"/>
  <c r="S999" i="1"/>
  <c r="S1000" i="1"/>
  <c r="S1001" i="1"/>
  <c r="S1002" i="1"/>
  <c r="S1003" i="1"/>
  <c r="S1004" i="1"/>
  <c r="S1005" i="1"/>
  <c r="S1006" i="1"/>
  <c r="S1007" i="1"/>
  <c r="S1008" i="1"/>
  <c r="S1009" i="1"/>
  <c r="S1010" i="1"/>
  <c r="S1011" i="1"/>
  <c r="S1012" i="1"/>
  <c r="S1013" i="1"/>
  <c r="S1014" i="1"/>
  <c r="S1015" i="1"/>
  <c r="S1016" i="1"/>
  <c r="S1017" i="1"/>
  <c r="S1018" i="1"/>
  <c r="S1019" i="1"/>
  <c r="S1020" i="1"/>
  <c r="S1021" i="1"/>
  <c r="S1022" i="1"/>
  <c r="S1023" i="1"/>
  <c r="S1024" i="1"/>
  <c r="S1025" i="1"/>
  <c r="S1026" i="1"/>
  <c r="S1027" i="1"/>
  <c r="S1028" i="1"/>
  <c r="S1029" i="1"/>
  <c r="S1030" i="1"/>
  <c r="S1031" i="1"/>
  <c r="S1032" i="1"/>
  <c r="S1033" i="1"/>
  <c r="S1034" i="1"/>
  <c r="S1035" i="1"/>
  <c r="S1036" i="1"/>
  <c r="S1037" i="1"/>
  <c r="S1038" i="1"/>
  <c r="S1039" i="1"/>
  <c r="S1040" i="1"/>
  <c r="S1041" i="1"/>
  <c r="S1042" i="1"/>
  <c r="S1043" i="1"/>
  <c r="S1044" i="1"/>
  <c r="S1045" i="1"/>
  <c r="S1046" i="1"/>
  <c r="S1047" i="1"/>
  <c r="S1048" i="1"/>
  <c r="S1049" i="1"/>
  <c r="S1050" i="1"/>
  <c r="S1051" i="1"/>
  <c r="S1052" i="1"/>
  <c r="S1053" i="1"/>
  <c r="S1054" i="1"/>
  <c r="S1055" i="1"/>
  <c r="S1056" i="1"/>
  <c r="S1057" i="1"/>
  <c r="S1058" i="1"/>
  <c r="S1059" i="1"/>
  <c r="S1060" i="1"/>
  <c r="S1061" i="1"/>
  <c r="S1062" i="1"/>
  <c r="S1063" i="1"/>
  <c r="S1064" i="1"/>
  <c r="S1065" i="1"/>
  <c r="S1066" i="1"/>
  <c r="S1067" i="1"/>
  <c r="S1068" i="1"/>
  <c r="S1069" i="1"/>
  <c r="S1070" i="1"/>
  <c r="S1071" i="1"/>
  <c r="S1072" i="1"/>
  <c r="S1073" i="1"/>
  <c r="S1074" i="1"/>
  <c r="S1075" i="1"/>
  <c r="S1076" i="1"/>
  <c r="S1077" i="1"/>
  <c r="S1078" i="1"/>
  <c r="S1079" i="1"/>
  <c r="S1080" i="1"/>
  <c r="S1081" i="1"/>
  <c r="S1082" i="1"/>
  <c r="S1083" i="1"/>
  <c r="S1084" i="1"/>
  <c r="S1085" i="1"/>
  <c r="S1086" i="1"/>
  <c r="S1087" i="1"/>
  <c r="S1088" i="1"/>
  <c r="S1089" i="1"/>
  <c r="S1090" i="1"/>
  <c r="S1091" i="1"/>
  <c r="S1092" i="1"/>
  <c r="S1093" i="1"/>
  <c r="S1094" i="1"/>
  <c r="S1095" i="1"/>
  <c r="S1096" i="1"/>
  <c r="S1097" i="1"/>
  <c r="S1098" i="1"/>
  <c r="S1099" i="1"/>
  <c r="S1100" i="1"/>
  <c r="S1101" i="1"/>
  <c r="S1102" i="1"/>
  <c r="S1103" i="1"/>
  <c r="S1104" i="1"/>
  <c r="S1105" i="1"/>
  <c r="S1106" i="1"/>
  <c r="S1107" i="1"/>
  <c r="S1108" i="1"/>
  <c r="S1109" i="1"/>
  <c r="S1110" i="1"/>
  <c r="S1111" i="1"/>
  <c r="S1112" i="1"/>
  <c r="S1113" i="1"/>
  <c r="S1114" i="1"/>
  <c r="S1115" i="1"/>
  <c r="S1116" i="1"/>
  <c r="S1117" i="1"/>
  <c r="S1118" i="1"/>
  <c r="S1119" i="1"/>
  <c r="S1120" i="1"/>
  <c r="S1121" i="1"/>
  <c r="S1122" i="1"/>
  <c r="S1123" i="1"/>
  <c r="S1124" i="1"/>
  <c r="S1125" i="1"/>
  <c r="S1126" i="1"/>
  <c r="S1127" i="1"/>
  <c r="S1128" i="1"/>
  <c r="S1129" i="1"/>
  <c r="S1130" i="1"/>
  <c r="S1131" i="1"/>
  <c r="S1132" i="1"/>
  <c r="S1133" i="1"/>
  <c r="S1134" i="1"/>
  <c r="S1135" i="1"/>
  <c r="S1136" i="1"/>
  <c r="S1137" i="1"/>
  <c r="S1138" i="1"/>
  <c r="S1139" i="1"/>
  <c r="S1140" i="1"/>
  <c r="S1141" i="1"/>
  <c r="S1142" i="1"/>
  <c r="S1143" i="1"/>
  <c r="S1144" i="1"/>
  <c r="S1145" i="1"/>
  <c r="S1146" i="1"/>
  <c r="S1147" i="1"/>
  <c r="S1148" i="1"/>
  <c r="S1149" i="1"/>
  <c r="S1150" i="1"/>
  <c r="S1151" i="1"/>
  <c r="S1152" i="1"/>
  <c r="S1153" i="1"/>
  <c r="S1154" i="1"/>
  <c r="S1155" i="1"/>
  <c r="S1156" i="1"/>
  <c r="S1157" i="1"/>
  <c r="S1158" i="1"/>
  <c r="S1159" i="1"/>
  <c r="S1160" i="1"/>
  <c r="S1161" i="1"/>
  <c r="S1162" i="1"/>
  <c r="S1163" i="1"/>
  <c r="S1164" i="1"/>
  <c r="S1165" i="1"/>
  <c r="S1166" i="1"/>
  <c r="S1167" i="1"/>
  <c r="S1168" i="1"/>
  <c r="S1169" i="1"/>
  <c r="S1170" i="1"/>
  <c r="S1171" i="1"/>
  <c r="S1172" i="1"/>
  <c r="S1173" i="1"/>
  <c r="S1174" i="1"/>
  <c r="S1175" i="1"/>
  <c r="S1176" i="1"/>
  <c r="S1177" i="1"/>
  <c r="S1178" i="1"/>
  <c r="S1179" i="1"/>
  <c r="S1180" i="1"/>
  <c r="S1181" i="1"/>
  <c r="S1182" i="1"/>
  <c r="S1183" i="1"/>
  <c r="S1184" i="1"/>
  <c r="S1185" i="1"/>
  <c r="S1186" i="1"/>
  <c r="S1187" i="1"/>
  <c r="S1188" i="1"/>
  <c r="S1189" i="1"/>
  <c r="S1190" i="1"/>
  <c r="S1191" i="1"/>
  <c r="S1192" i="1"/>
  <c r="S1193" i="1"/>
  <c r="S1194" i="1"/>
  <c r="S1195" i="1"/>
  <c r="S1196" i="1"/>
  <c r="S1197" i="1"/>
  <c r="S1198" i="1"/>
  <c r="S1199" i="1"/>
  <c r="S1200" i="1"/>
  <c r="S1201" i="1"/>
  <c r="S1202" i="1"/>
  <c r="S1203" i="1"/>
  <c r="S1204" i="1"/>
  <c r="S1205" i="1"/>
  <c r="S1206" i="1"/>
  <c r="S1207" i="1"/>
  <c r="S1208" i="1"/>
  <c r="S1209" i="1"/>
  <c r="S1210" i="1"/>
  <c r="S1211" i="1"/>
  <c r="S1212" i="1"/>
  <c r="S1213" i="1"/>
  <c r="S1214" i="1"/>
  <c r="S1215" i="1"/>
  <c r="S1216" i="1"/>
  <c r="S1217" i="1"/>
  <c r="S1218" i="1"/>
  <c r="S1219" i="1"/>
  <c r="S1220" i="1"/>
  <c r="S1221" i="1"/>
  <c r="S1222" i="1"/>
  <c r="S1223" i="1"/>
  <c r="S1224" i="1"/>
  <c r="S1225" i="1"/>
  <c r="S1226" i="1"/>
  <c r="S1227" i="1"/>
  <c r="S1228" i="1"/>
  <c r="S1229" i="1"/>
  <c r="S1230" i="1"/>
  <c r="S1231" i="1"/>
  <c r="S1232" i="1"/>
  <c r="S1233" i="1"/>
  <c r="S1234" i="1"/>
  <c r="S1235" i="1"/>
  <c r="S1236" i="1"/>
  <c r="S1237" i="1"/>
  <c r="S1238" i="1"/>
  <c r="S1239" i="1"/>
  <c r="S1240" i="1"/>
  <c r="S1241" i="1"/>
  <c r="S1242" i="1"/>
  <c r="S1243" i="1"/>
  <c r="S1244" i="1"/>
  <c r="S1245" i="1"/>
  <c r="S1246" i="1"/>
  <c r="S1247" i="1"/>
  <c r="S1248" i="1"/>
  <c r="S1249" i="1"/>
  <c r="S1250" i="1"/>
  <c r="S1251" i="1"/>
  <c r="S1252" i="1"/>
  <c r="S1253" i="1"/>
  <c r="S1254" i="1"/>
  <c r="S1255" i="1"/>
  <c r="S1256" i="1"/>
  <c r="S1257" i="1"/>
  <c r="S1258" i="1"/>
  <c r="S1259" i="1"/>
  <c r="S1260" i="1"/>
  <c r="S1261" i="1"/>
  <c r="S1262" i="1"/>
  <c r="S1263" i="1"/>
  <c r="S1264" i="1"/>
  <c r="S1265" i="1"/>
  <c r="S1266" i="1"/>
  <c r="S1267" i="1"/>
  <c r="S1268" i="1"/>
  <c r="S1269" i="1"/>
  <c r="S1270" i="1"/>
  <c r="S1271" i="1"/>
  <c r="S1272" i="1"/>
  <c r="S1273" i="1"/>
  <c r="S1274" i="1"/>
  <c r="S1275" i="1"/>
  <c r="S1276" i="1"/>
  <c r="S1277" i="1"/>
  <c r="S1278" i="1"/>
  <c r="S1279" i="1"/>
  <c r="S1280" i="1"/>
  <c r="S1281" i="1"/>
  <c r="S1282" i="1"/>
  <c r="S1283" i="1"/>
  <c r="S1284" i="1"/>
  <c r="S1285" i="1"/>
  <c r="S1286" i="1"/>
  <c r="S1287" i="1"/>
  <c r="S1288" i="1"/>
  <c r="S1289" i="1"/>
  <c r="S1290" i="1"/>
  <c r="S1291" i="1"/>
  <c r="S1292" i="1"/>
  <c r="S1293" i="1"/>
  <c r="S1294" i="1"/>
  <c r="S1295" i="1"/>
  <c r="S1296" i="1"/>
  <c r="S1297" i="1"/>
  <c r="S1298" i="1"/>
  <c r="S1299" i="1"/>
  <c r="S1300" i="1"/>
  <c r="S1301" i="1"/>
  <c r="S1302" i="1"/>
  <c r="S1303" i="1"/>
  <c r="S1304" i="1"/>
  <c r="S1305" i="1"/>
  <c r="S1306" i="1"/>
  <c r="S1307" i="1"/>
  <c r="S1308" i="1"/>
  <c r="S1309" i="1"/>
  <c r="S1310" i="1"/>
  <c r="S1311" i="1"/>
  <c r="S1312" i="1"/>
  <c r="S1313" i="1"/>
  <c r="S1314" i="1"/>
  <c r="S1315" i="1"/>
  <c r="S1316" i="1"/>
  <c r="S1317" i="1"/>
  <c r="S1318" i="1"/>
  <c r="S1319" i="1"/>
  <c r="S1320" i="1"/>
  <c r="S1321" i="1"/>
  <c r="S1322" i="1"/>
  <c r="S1323" i="1"/>
  <c r="S1324" i="1"/>
  <c r="S1325" i="1"/>
  <c r="S1326" i="1"/>
  <c r="S1327" i="1"/>
  <c r="S1328" i="1"/>
  <c r="S1329" i="1"/>
  <c r="S1330" i="1"/>
  <c r="S1331" i="1"/>
  <c r="S1332" i="1"/>
  <c r="S1333" i="1"/>
  <c r="S1334" i="1"/>
  <c r="S1335" i="1"/>
  <c r="S1336" i="1"/>
  <c r="S1337" i="1"/>
  <c r="S1338" i="1"/>
  <c r="S1339" i="1"/>
  <c r="S1340" i="1"/>
  <c r="S1341" i="1"/>
  <c r="S1342" i="1"/>
  <c r="S1343" i="1"/>
  <c r="S1344" i="1"/>
  <c r="S1345" i="1"/>
  <c r="S1346" i="1"/>
  <c r="S1347" i="1"/>
  <c r="S1348" i="1"/>
  <c r="S1349" i="1"/>
  <c r="S1350" i="1"/>
  <c r="S1351" i="1"/>
  <c r="S1352" i="1"/>
  <c r="S1353" i="1"/>
  <c r="S1354" i="1"/>
  <c r="S1355" i="1"/>
  <c r="S1356" i="1"/>
  <c r="S1357" i="1"/>
  <c r="S1358" i="1"/>
  <c r="S1359" i="1"/>
  <c r="S1360" i="1"/>
  <c r="S1361" i="1"/>
  <c r="S1362" i="1"/>
  <c r="S1363" i="1"/>
  <c r="S1364" i="1"/>
  <c r="S1365" i="1"/>
  <c r="S1366" i="1"/>
  <c r="S1367" i="1"/>
  <c r="S1368" i="1"/>
  <c r="S1369" i="1"/>
  <c r="S1370" i="1"/>
  <c r="S1371" i="1"/>
  <c r="S1372" i="1"/>
  <c r="S1373" i="1"/>
  <c r="S1374" i="1"/>
  <c r="S1375" i="1"/>
  <c r="S1376" i="1"/>
  <c r="S1377" i="1"/>
  <c r="S1378" i="1"/>
  <c r="S1379" i="1"/>
  <c r="S1380" i="1"/>
  <c r="S1381" i="1"/>
  <c r="S1382" i="1"/>
  <c r="S1383" i="1"/>
  <c r="S1384" i="1"/>
  <c r="S1385" i="1"/>
  <c r="S1386" i="1"/>
  <c r="S1387" i="1"/>
  <c r="S1388" i="1"/>
  <c r="S1389" i="1"/>
  <c r="S1390" i="1"/>
  <c r="S1391" i="1"/>
  <c r="S1392" i="1"/>
  <c r="S1393" i="1"/>
  <c r="S1394" i="1"/>
  <c r="S1395" i="1"/>
  <c r="S1396" i="1"/>
  <c r="S1397" i="1"/>
  <c r="S1398" i="1"/>
  <c r="S1399" i="1"/>
  <c r="S1400" i="1"/>
  <c r="S1401" i="1"/>
  <c r="S1402" i="1"/>
  <c r="S1403" i="1"/>
  <c r="S1404" i="1"/>
  <c r="S1405" i="1"/>
  <c r="S1406" i="1"/>
  <c r="S1407" i="1"/>
  <c r="S1408" i="1"/>
  <c r="S1409" i="1"/>
  <c r="S1410" i="1"/>
  <c r="S1411" i="1"/>
  <c r="S1412" i="1"/>
  <c r="S1413" i="1"/>
  <c r="S1414" i="1"/>
  <c r="S1415" i="1"/>
  <c r="S1416" i="1"/>
  <c r="S1417" i="1"/>
  <c r="S1418" i="1"/>
  <c r="S1419" i="1"/>
  <c r="S1420" i="1"/>
  <c r="S1421" i="1"/>
  <c r="S1422" i="1"/>
  <c r="S1423" i="1"/>
  <c r="S1424" i="1"/>
  <c r="S1425" i="1"/>
  <c r="S1426" i="1"/>
  <c r="S1427" i="1"/>
  <c r="S1428" i="1"/>
  <c r="S1429" i="1"/>
  <c r="S1430" i="1"/>
  <c r="S1431" i="1"/>
  <c r="S1432" i="1"/>
  <c r="S1433" i="1"/>
  <c r="S1434" i="1"/>
  <c r="S1435" i="1"/>
  <c r="S1436" i="1"/>
  <c r="S1437" i="1"/>
  <c r="S1438" i="1"/>
  <c r="S1439" i="1"/>
  <c r="S1440" i="1"/>
  <c r="S1441" i="1"/>
  <c r="S1442" i="1"/>
  <c r="S1443" i="1"/>
  <c r="S1444" i="1"/>
  <c r="S1445" i="1"/>
  <c r="S1446" i="1"/>
  <c r="S1447" i="1"/>
  <c r="S1448" i="1"/>
  <c r="S1449" i="1"/>
  <c r="S1450" i="1"/>
  <c r="S1451" i="1"/>
  <c r="S1452" i="1"/>
  <c r="S1453" i="1"/>
  <c r="S1454" i="1"/>
  <c r="S1455" i="1"/>
  <c r="S1456" i="1"/>
  <c r="S1457" i="1"/>
  <c r="S1458" i="1"/>
  <c r="S1459" i="1"/>
  <c r="S1460" i="1"/>
  <c r="S1461" i="1"/>
  <c r="S1462" i="1"/>
  <c r="S1463" i="1"/>
  <c r="S1464" i="1"/>
  <c r="S1465" i="1"/>
  <c r="S1466" i="1"/>
  <c r="S1467" i="1"/>
  <c r="S1468" i="1"/>
  <c r="S1469" i="1"/>
  <c r="S1470" i="1"/>
  <c r="S1471" i="1"/>
  <c r="S1472" i="1"/>
  <c r="S1473" i="1"/>
  <c r="S1474" i="1"/>
  <c r="S1475" i="1"/>
  <c r="S1476" i="1"/>
  <c r="S1477" i="1"/>
  <c r="S1478" i="1"/>
  <c r="S1479" i="1"/>
  <c r="S1480" i="1"/>
  <c r="S1481" i="1"/>
  <c r="S1482" i="1"/>
  <c r="S1483" i="1"/>
  <c r="S1484" i="1"/>
  <c r="S1485" i="1"/>
  <c r="S1486" i="1"/>
  <c r="S1487" i="1"/>
  <c r="S1488" i="1"/>
  <c r="S1489" i="1"/>
  <c r="S1490" i="1"/>
  <c r="S1491" i="1"/>
  <c r="S1492" i="1"/>
  <c r="S1493" i="1"/>
  <c r="S1494" i="1"/>
  <c r="S1495" i="1"/>
  <c r="S1496" i="1"/>
  <c r="S1497" i="1"/>
  <c r="S1498" i="1"/>
  <c r="S1499" i="1"/>
  <c r="S1500" i="1"/>
  <c r="S1501" i="1"/>
  <c r="S1502" i="1"/>
  <c r="S1503" i="1"/>
  <c r="S1504" i="1"/>
  <c r="S1505" i="1"/>
  <c r="S1506" i="1"/>
  <c r="S6" i="1"/>
  <c r="U1505" i="10"/>
  <c r="V1505" i="10" s="1"/>
  <c r="U1506" i="10"/>
  <c r="V1506" i="10" s="1"/>
  <c r="P28" i="12"/>
  <c r="P37" i="12"/>
  <c r="M37" i="12"/>
  <c r="N37" i="12"/>
  <c r="O37" i="12" s="1"/>
  <c r="O7" i="12"/>
  <c r="O8" i="12"/>
  <c r="O11" i="12"/>
  <c r="O12" i="12"/>
  <c r="O15" i="12"/>
  <c r="O16" i="12"/>
  <c r="O19" i="12"/>
  <c r="O20" i="12"/>
  <c r="O23" i="12"/>
  <c r="O24" i="12"/>
  <c r="O27" i="12"/>
  <c r="O28" i="12"/>
  <c r="O31" i="12"/>
  <c r="O32" i="12"/>
  <c r="O35" i="12"/>
  <c r="O36" i="12"/>
  <c r="N7" i="12"/>
  <c r="N8" i="12"/>
  <c r="N9" i="12"/>
  <c r="O9" i="12" s="1"/>
  <c r="N10" i="12"/>
  <c r="O10" i="12" s="1"/>
  <c r="N11" i="12"/>
  <c r="N12" i="12"/>
  <c r="N13" i="12"/>
  <c r="O13" i="12" s="1"/>
  <c r="N14" i="12"/>
  <c r="O14" i="12" s="1"/>
  <c r="N15" i="12"/>
  <c r="N16" i="12"/>
  <c r="N17" i="12"/>
  <c r="O17" i="12" s="1"/>
  <c r="N18" i="12"/>
  <c r="O18" i="12" s="1"/>
  <c r="N19" i="12"/>
  <c r="N20" i="12"/>
  <c r="P20" i="12" s="1"/>
  <c r="N21" i="12"/>
  <c r="O21" i="12" s="1"/>
  <c r="N22" i="12"/>
  <c r="P22" i="12" s="1"/>
  <c r="N23" i="12"/>
  <c r="P23" i="12" s="1"/>
  <c r="N24" i="12"/>
  <c r="P24" i="12" s="1"/>
  <c r="N25" i="12"/>
  <c r="O25" i="12" s="1"/>
  <c r="N26" i="12"/>
  <c r="P26" i="12" s="1"/>
  <c r="N27" i="12"/>
  <c r="P27" i="12" s="1"/>
  <c r="N28" i="12"/>
  <c r="N29" i="12"/>
  <c r="O29" i="12" s="1"/>
  <c r="N30" i="12"/>
  <c r="P30" i="12" s="1"/>
  <c r="N31" i="12"/>
  <c r="P31" i="12" s="1"/>
  <c r="N32" i="12"/>
  <c r="P32" i="12" s="1"/>
  <c r="N33" i="12"/>
  <c r="O33" i="12" s="1"/>
  <c r="N34" i="12"/>
  <c r="P34" i="12" s="1"/>
  <c r="N35" i="12"/>
  <c r="P35" i="12" s="1"/>
  <c r="N36" i="12"/>
  <c r="P36" i="12" s="1"/>
  <c r="N6" i="12"/>
  <c r="O6" i="12" s="1"/>
  <c r="M31" i="12"/>
  <c r="M32" i="12"/>
  <c r="M33" i="12"/>
  <c r="M34" i="12"/>
  <c r="M35" i="12"/>
  <c r="M36" i="12"/>
  <c r="M20" i="12"/>
  <c r="M21" i="12"/>
  <c r="M22" i="12"/>
  <c r="M23" i="12"/>
  <c r="M24" i="12"/>
  <c r="M25" i="12"/>
  <c r="M26" i="12"/>
  <c r="M27" i="12"/>
  <c r="M28" i="12"/>
  <c r="M29" i="12"/>
  <c r="M30" i="12"/>
  <c r="E7" i="6"/>
  <c r="C27" i="12"/>
  <c r="C15" i="12"/>
  <c r="C13" i="12"/>
  <c r="P29" i="12" l="1"/>
  <c r="P21" i="12"/>
  <c r="O34" i="12"/>
  <c r="O30" i="12"/>
  <c r="O26" i="12"/>
  <c r="N1349" i="10" s="1"/>
  <c r="O22" i="12"/>
  <c r="N1503" i="10" s="1"/>
  <c r="P33" i="12"/>
  <c r="P25" i="12"/>
  <c r="W1505" i="10"/>
  <c r="X1505" i="10"/>
  <c r="W1506" i="10"/>
  <c r="X1506" i="10"/>
  <c r="U1185" i="10"/>
  <c r="V1185" i="10" s="1"/>
  <c r="U1196" i="10"/>
  <c r="V1196" i="10" s="1"/>
  <c r="U1180" i="10"/>
  <c r="V1180" i="10" s="1"/>
  <c r="U893" i="10"/>
  <c r="V893" i="10" s="1"/>
  <c r="U765" i="10"/>
  <c r="V765" i="10" s="1"/>
  <c r="U543" i="10"/>
  <c r="V543" i="10" s="1"/>
  <c r="U295" i="10"/>
  <c r="V295" i="10" s="1"/>
  <c r="U829" i="10"/>
  <c r="V829" i="10" s="1"/>
  <c r="U1499" i="10"/>
  <c r="V1499" i="10" s="1"/>
  <c r="U1495" i="10"/>
  <c r="V1495" i="10" s="1"/>
  <c r="U1491" i="10"/>
  <c r="V1491" i="10" s="1"/>
  <c r="U1487" i="10"/>
  <c r="V1487" i="10" s="1"/>
  <c r="U1483" i="10"/>
  <c r="V1483" i="10" s="1"/>
  <c r="U1479" i="10"/>
  <c r="V1479" i="10" s="1"/>
  <c r="U1475" i="10"/>
  <c r="V1475" i="10" s="1"/>
  <c r="U1471" i="10"/>
  <c r="V1471" i="10" s="1"/>
  <c r="U1467" i="10"/>
  <c r="V1467" i="10" s="1"/>
  <c r="U1463" i="10"/>
  <c r="V1463" i="10" s="1"/>
  <c r="U1459" i="10"/>
  <c r="V1459" i="10" s="1"/>
  <c r="U1455" i="10"/>
  <c r="V1455" i="10" s="1"/>
  <c r="U1451" i="10"/>
  <c r="V1451" i="10" s="1"/>
  <c r="U1447" i="10"/>
  <c r="V1447" i="10" s="1"/>
  <c r="U1443" i="10"/>
  <c r="V1443" i="10" s="1"/>
  <c r="U1439" i="10"/>
  <c r="V1439" i="10" s="1"/>
  <c r="U1435" i="10"/>
  <c r="V1435" i="10" s="1"/>
  <c r="U1431" i="10"/>
  <c r="V1431" i="10" s="1"/>
  <c r="U1427" i="10"/>
  <c r="V1427" i="10" s="1"/>
  <c r="U1250" i="10"/>
  <c r="V1250" i="10" s="1"/>
  <c r="U1246" i="10"/>
  <c r="V1246" i="10" s="1"/>
  <c r="U1210" i="10"/>
  <c r="V1210" i="10" s="1"/>
  <c r="U1206" i="10"/>
  <c r="V1206" i="10" s="1"/>
  <c r="U1190" i="10"/>
  <c r="V1190" i="10" s="1"/>
  <c r="U1502" i="10"/>
  <c r="V1502" i="10" s="1"/>
  <c r="U1498" i="10"/>
  <c r="V1498" i="10" s="1"/>
  <c r="U1490" i="10"/>
  <c r="V1490" i="10" s="1"/>
  <c r="U1486" i="10"/>
  <c r="V1486" i="10" s="1"/>
  <c r="U1482" i="10"/>
  <c r="V1482" i="10" s="1"/>
  <c r="U1474" i="10"/>
  <c r="V1474" i="10" s="1"/>
  <c r="U1470" i="10"/>
  <c r="V1470" i="10" s="1"/>
  <c r="U1466" i="10"/>
  <c r="V1466" i="10" s="1"/>
  <c r="U1458" i="10"/>
  <c r="V1458" i="10" s="1"/>
  <c r="U1454" i="10"/>
  <c r="V1454" i="10" s="1"/>
  <c r="U1450" i="10"/>
  <c r="V1450" i="10" s="1"/>
  <c r="U1442" i="10"/>
  <c r="V1442" i="10" s="1"/>
  <c r="U1438" i="10"/>
  <c r="V1438" i="10" s="1"/>
  <c r="U1434" i="10"/>
  <c r="V1434" i="10" s="1"/>
  <c r="U1426" i="10"/>
  <c r="V1426" i="10" s="1"/>
  <c r="U1205" i="10"/>
  <c r="V1205" i="10" s="1"/>
  <c r="U1202" i="10"/>
  <c r="V1202" i="10" s="1"/>
  <c r="U1186" i="10"/>
  <c r="V1186" i="10" s="1"/>
  <c r="U1030" i="10"/>
  <c r="V1030" i="10" s="1"/>
  <c r="U1010" i="10"/>
  <c r="V1010" i="10" s="1"/>
  <c r="U934" i="10"/>
  <c r="V934" i="10" s="1"/>
  <c r="U926" i="10"/>
  <c r="V926" i="10" s="1"/>
  <c r="U914" i="10"/>
  <c r="V914" i="10" s="1"/>
  <c r="U902" i="10"/>
  <c r="V902" i="10" s="1"/>
  <c r="U894" i="10"/>
  <c r="V894" i="10" s="1"/>
  <c r="U1494" i="10"/>
  <c r="V1494" i="10" s="1"/>
  <c r="U1462" i="10"/>
  <c r="V1462" i="10" s="1"/>
  <c r="U1249" i="10"/>
  <c r="V1249" i="10" s="1"/>
  <c r="U1209" i="10"/>
  <c r="V1209" i="10" s="1"/>
  <c r="U1197" i="10"/>
  <c r="V1197" i="10" s="1"/>
  <c r="U1193" i="10"/>
  <c r="V1193" i="10" s="1"/>
  <c r="U1189" i="10"/>
  <c r="V1189" i="10" s="1"/>
  <c r="U1181" i="10"/>
  <c r="V1181" i="10" s="1"/>
  <c r="U1029" i="10"/>
  <c r="V1029" i="10" s="1"/>
  <c r="U1013" i="10"/>
  <c r="V1013" i="10" s="1"/>
  <c r="U1009" i="10"/>
  <c r="V1009" i="10" s="1"/>
  <c r="U937" i="10"/>
  <c r="V937" i="10" s="1"/>
  <c r="U933" i="10"/>
  <c r="V933" i="10" s="1"/>
  <c r="U929" i="10"/>
  <c r="V929" i="10" s="1"/>
  <c r="U921" i="10"/>
  <c r="V921" i="10" s="1"/>
  <c r="U917" i="10"/>
  <c r="V917" i="10" s="1"/>
  <c r="U913" i="10"/>
  <c r="V913" i="10" s="1"/>
  <c r="U905" i="10"/>
  <c r="V905" i="10" s="1"/>
  <c r="U901" i="10"/>
  <c r="V901" i="10" s="1"/>
  <c r="U897" i="10"/>
  <c r="V897" i="10" s="1"/>
  <c r="U889" i="10"/>
  <c r="V889" i="10" s="1"/>
  <c r="U885" i="10"/>
  <c r="V885" i="10" s="1"/>
  <c r="U881" i="10"/>
  <c r="V881" i="10" s="1"/>
  <c r="U873" i="10"/>
  <c r="V873" i="10" s="1"/>
  <c r="U869" i="10"/>
  <c r="V869" i="10" s="1"/>
  <c r="U865" i="10"/>
  <c r="V865" i="10" s="1"/>
  <c r="U857" i="10"/>
  <c r="V857" i="10" s="1"/>
  <c r="U853" i="10"/>
  <c r="V853" i="10" s="1"/>
  <c r="U849" i="10"/>
  <c r="V849" i="10" s="1"/>
  <c r="U841" i="10"/>
  <c r="V841" i="10" s="1"/>
  <c r="U837" i="10"/>
  <c r="V837" i="10" s="1"/>
  <c r="U833" i="10"/>
  <c r="V833" i="10" s="1"/>
  <c r="U825" i="10"/>
  <c r="V825" i="10" s="1"/>
  <c r="U821" i="10"/>
  <c r="V821" i="10" s="1"/>
  <c r="U817" i="10"/>
  <c r="V817" i="10" s="1"/>
  <c r="U809" i="10"/>
  <c r="V809" i="10" s="1"/>
  <c r="U805" i="10"/>
  <c r="V805" i="10" s="1"/>
  <c r="U801" i="10"/>
  <c r="V801" i="10" s="1"/>
  <c r="U793" i="10"/>
  <c r="V793" i="10" s="1"/>
  <c r="U789" i="10"/>
  <c r="V789" i="10" s="1"/>
  <c r="U785" i="10"/>
  <c r="V785" i="10" s="1"/>
  <c r="U777" i="10"/>
  <c r="V777" i="10" s="1"/>
  <c r="U773" i="10"/>
  <c r="V773" i="10" s="1"/>
  <c r="U769" i="10"/>
  <c r="V769" i="10" s="1"/>
  <c r="U761" i="10"/>
  <c r="V761" i="10" s="1"/>
  <c r="U757" i="10"/>
  <c r="V757" i="10" s="1"/>
  <c r="U753" i="10"/>
  <c r="V753" i="10" s="1"/>
  <c r="U745" i="10"/>
  <c r="V745" i="10" s="1"/>
  <c r="U741" i="10"/>
  <c r="V741" i="10" s="1"/>
  <c r="U737" i="10"/>
  <c r="V737" i="10" s="1"/>
  <c r="U273" i="10"/>
  <c r="V273" i="10" s="1"/>
  <c r="U1201" i="10"/>
  <c r="V1201" i="10" s="1"/>
  <c r="U877" i="10"/>
  <c r="V877" i="10" s="1"/>
  <c r="U813" i="10"/>
  <c r="V813" i="10" s="1"/>
  <c r="U749" i="10"/>
  <c r="V749" i="10" s="1"/>
  <c r="U1194" i="10"/>
  <c r="V1194" i="10" s="1"/>
  <c r="U1182" i="10"/>
  <c r="V1182" i="10" s="1"/>
  <c r="U1006" i="10"/>
  <c r="V1006" i="10" s="1"/>
  <c r="U938" i="10"/>
  <c r="V938" i="10" s="1"/>
  <c r="U930" i="10"/>
  <c r="V930" i="10" s="1"/>
  <c r="U918" i="10"/>
  <c r="V918" i="10" s="1"/>
  <c r="U906" i="10"/>
  <c r="V906" i="10" s="1"/>
  <c r="U890" i="10"/>
  <c r="V890" i="10" s="1"/>
  <c r="U1446" i="10"/>
  <c r="V1446" i="10" s="1"/>
  <c r="R992" i="10"/>
  <c r="S992" i="10" s="1"/>
  <c r="T992" i="10" s="1"/>
  <c r="R928" i="10"/>
  <c r="R912" i="10"/>
  <c r="R880" i="10"/>
  <c r="R848" i="10"/>
  <c r="R752" i="10"/>
  <c r="R736" i="10"/>
  <c r="S736" i="10" s="1"/>
  <c r="T736" i="10" s="1"/>
  <c r="R316" i="10"/>
  <c r="S316" i="10" s="1"/>
  <c r="T316" i="10" s="1"/>
  <c r="U316" i="10" s="1"/>
  <c r="V316" i="10" s="1"/>
  <c r="R292" i="10"/>
  <c r="S292" i="10" s="1"/>
  <c r="T292" i="10" s="1"/>
  <c r="R276" i="10"/>
  <c r="R260" i="10"/>
  <c r="S260" i="10" s="1"/>
  <c r="T260" i="10" s="1"/>
  <c r="R252" i="10"/>
  <c r="S252" i="10" s="1"/>
  <c r="T252" i="10" s="1"/>
  <c r="U252" i="10" s="1"/>
  <c r="V252" i="10" s="1"/>
  <c r="R232" i="10"/>
  <c r="S232" i="10" s="1"/>
  <c r="T232" i="10" s="1"/>
  <c r="R216" i="10"/>
  <c r="S216" i="10" s="1"/>
  <c r="T216" i="10" s="1"/>
  <c r="R20" i="10"/>
  <c r="S20" i="10" s="1"/>
  <c r="T20" i="10" s="1"/>
  <c r="U20" i="10" s="1"/>
  <c r="V20" i="10" s="1"/>
  <c r="U1501" i="10"/>
  <c r="V1501" i="10" s="1"/>
  <c r="U1497" i="10"/>
  <c r="V1497" i="10" s="1"/>
  <c r="U1493" i="10"/>
  <c r="V1493" i="10" s="1"/>
  <c r="U1489" i="10"/>
  <c r="V1489" i="10" s="1"/>
  <c r="U1485" i="10"/>
  <c r="V1485" i="10" s="1"/>
  <c r="U1481" i="10"/>
  <c r="V1481" i="10" s="1"/>
  <c r="U1477" i="10"/>
  <c r="V1477" i="10" s="1"/>
  <c r="U1473" i="10"/>
  <c r="V1473" i="10" s="1"/>
  <c r="U1469" i="10"/>
  <c r="V1469" i="10" s="1"/>
  <c r="U1465" i="10"/>
  <c r="V1465" i="10" s="1"/>
  <c r="U1461" i="10"/>
  <c r="V1461" i="10" s="1"/>
  <c r="U1457" i="10"/>
  <c r="V1457" i="10" s="1"/>
  <c r="U1453" i="10"/>
  <c r="V1453" i="10" s="1"/>
  <c r="U1449" i="10"/>
  <c r="V1449" i="10" s="1"/>
  <c r="U1445" i="10"/>
  <c r="V1445" i="10" s="1"/>
  <c r="U1441" i="10"/>
  <c r="V1441" i="10" s="1"/>
  <c r="U1437" i="10"/>
  <c r="V1437" i="10" s="1"/>
  <c r="U1433" i="10"/>
  <c r="V1433" i="10" s="1"/>
  <c r="U1429" i="10"/>
  <c r="V1429" i="10" s="1"/>
  <c r="U1425" i="10"/>
  <c r="V1425" i="10" s="1"/>
  <c r="U1252" i="10"/>
  <c r="V1252" i="10" s="1"/>
  <c r="U1248" i="10"/>
  <c r="V1248" i="10" s="1"/>
  <c r="U1212" i="10"/>
  <c r="V1212" i="10" s="1"/>
  <c r="U1208" i="10"/>
  <c r="V1208" i="10" s="1"/>
  <c r="U1204" i="10"/>
  <c r="V1204" i="10" s="1"/>
  <c r="U1200" i="10"/>
  <c r="V1200" i="10" s="1"/>
  <c r="U1192" i="10"/>
  <c r="V1192" i="10" s="1"/>
  <c r="U1188" i="10"/>
  <c r="V1188" i="10" s="1"/>
  <c r="U1184" i="10"/>
  <c r="V1184" i="10" s="1"/>
  <c r="U1120" i="10"/>
  <c r="V1120" i="10" s="1"/>
  <c r="U1104" i="10"/>
  <c r="V1104" i="10" s="1"/>
  <c r="U1072" i="10"/>
  <c r="V1072" i="10" s="1"/>
  <c r="U1040" i="10"/>
  <c r="V1040" i="10" s="1"/>
  <c r="U1032" i="10"/>
  <c r="V1032" i="10" s="1"/>
  <c r="U1028" i="10"/>
  <c r="V1028" i="10" s="1"/>
  <c r="U1012" i="10"/>
  <c r="V1012" i="10" s="1"/>
  <c r="U1008" i="10"/>
  <c r="V1008" i="10" s="1"/>
  <c r="U992" i="10"/>
  <c r="V992" i="10" s="1"/>
  <c r="U936" i="10"/>
  <c r="V936" i="10" s="1"/>
  <c r="U932" i="10"/>
  <c r="V932" i="10" s="1"/>
  <c r="U928" i="10"/>
  <c r="V928" i="10" s="1"/>
  <c r="U924" i="10"/>
  <c r="V924" i="10" s="1"/>
  <c r="U920" i="10"/>
  <c r="V920" i="10" s="1"/>
  <c r="U916" i="10"/>
  <c r="V916" i="10" s="1"/>
  <c r="U925" i="10"/>
  <c r="V925" i="10" s="1"/>
  <c r="U861" i="10"/>
  <c r="V861" i="10" s="1"/>
  <c r="U797" i="10"/>
  <c r="V797" i="10" s="1"/>
  <c r="U1198" i="10"/>
  <c r="V1198" i="10" s="1"/>
  <c r="U1014" i="10"/>
  <c r="V1014" i="10" s="1"/>
  <c r="U922" i="10"/>
  <c r="V922" i="10" s="1"/>
  <c r="U910" i="10"/>
  <c r="V910" i="10" s="1"/>
  <c r="U898" i="10"/>
  <c r="V898" i="10" s="1"/>
  <c r="U886" i="10"/>
  <c r="V886" i="10" s="1"/>
  <c r="U1478" i="10"/>
  <c r="V1478" i="10" s="1"/>
  <c r="U1430" i="10"/>
  <c r="V1430" i="10" s="1"/>
  <c r="U1504" i="10"/>
  <c r="V1504" i="10" s="1"/>
  <c r="R1456" i="10"/>
  <c r="R1392" i="10"/>
  <c r="S1392" i="10" s="1"/>
  <c r="T1392" i="10" s="1"/>
  <c r="U1392" i="10" s="1"/>
  <c r="V1392" i="10" s="1"/>
  <c r="R1376" i="10"/>
  <c r="S1376" i="10" s="1"/>
  <c r="T1376" i="10" s="1"/>
  <c r="R1328" i="10"/>
  <c r="S1328" i="10" s="1"/>
  <c r="T1328" i="10" s="1"/>
  <c r="R1312" i="10"/>
  <c r="S1312" i="10" s="1"/>
  <c r="T1312" i="10" s="1"/>
  <c r="U1312" i="10" s="1"/>
  <c r="V1312" i="10" s="1"/>
  <c r="R1264" i="10"/>
  <c r="S1264" i="10" s="1"/>
  <c r="T1264" i="10" s="1"/>
  <c r="U1264" i="10" s="1"/>
  <c r="V1264" i="10" s="1"/>
  <c r="R1248" i="10"/>
  <c r="R1200" i="10"/>
  <c r="R1184" i="10"/>
  <c r="R1136" i="10"/>
  <c r="S1136" i="10" s="1"/>
  <c r="T1136" i="10" s="1"/>
  <c r="U1136" i="10" s="1"/>
  <c r="V1136" i="10" s="1"/>
  <c r="R1120" i="10"/>
  <c r="S1120" i="10" s="1"/>
  <c r="T1120" i="10" s="1"/>
  <c r="R1104" i="10"/>
  <c r="S1104" i="10" s="1"/>
  <c r="T1104" i="10" s="1"/>
  <c r="R1072" i="10"/>
  <c r="S1072" i="10" s="1"/>
  <c r="T1072" i="10" s="1"/>
  <c r="R1056" i="10"/>
  <c r="S1056" i="10" s="1"/>
  <c r="T1056" i="10" s="1"/>
  <c r="U1056" i="10" s="1"/>
  <c r="V1056" i="10" s="1"/>
  <c r="R1040" i="10"/>
  <c r="S1040" i="10" s="1"/>
  <c r="T1040" i="10" s="1"/>
  <c r="R1008" i="10"/>
  <c r="R976" i="10"/>
  <c r="S976" i="10" s="1"/>
  <c r="T976" i="10" s="1"/>
  <c r="U976" i="10" s="1"/>
  <c r="V976" i="10" s="1"/>
  <c r="R944" i="10"/>
  <c r="S944" i="10" s="1"/>
  <c r="T944" i="10" s="1"/>
  <c r="U944" i="10" s="1"/>
  <c r="V944" i="10" s="1"/>
  <c r="R864" i="10"/>
  <c r="R816" i="10"/>
  <c r="R800" i="10"/>
  <c r="R784" i="10"/>
  <c r="R720" i="10"/>
  <c r="S720" i="10" s="1"/>
  <c r="T720" i="10" s="1"/>
  <c r="R324" i="10"/>
  <c r="S324" i="10" s="1"/>
  <c r="T324" i="10" s="1"/>
  <c r="R308" i="10"/>
  <c r="S308" i="10" s="1"/>
  <c r="T308" i="10" s="1"/>
  <c r="R300" i="10"/>
  <c r="R284" i="10"/>
  <c r="S284" i="10" s="1"/>
  <c r="T284" i="10" s="1"/>
  <c r="R268" i="10"/>
  <c r="S268" i="10" s="1"/>
  <c r="T268" i="10" s="1"/>
  <c r="R244" i="10"/>
  <c r="S244" i="10" s="1"/>
  <c r="T244" i="10" s="1"/>
  <c r="R228" i="10"/>
  <c r="S228" i="10" s="1"/>
  <c r="T228" i="10" s="1"/>
  <c r="R212" i="10"/>
  <c r="S212" i="10" s="1"/>
  <c r="T212" i="10" s="1"/>
  <c r="R200" i="10"/>
  <c r="S200" i="10" s="1"/>
  <c r="T200" i="10" s="1"/>
  <c r="R16" i="10"/>
  <c r="S16" i="10" s="1"/>
  <c r="T16" i="10" s="1"/>
  <c r="U16" i="10" s="1"/>
  <c r="V16" i="10" s="1"/>
  <c r="U1503" i="10"/>
  <c r="V1503" i="10" s="1"/>
  <c r="U1500" i="10"/>
  <c r="V1500" i="10" s="1"/>
  <c r="U1496" i="10"/>
  <c r="V1496" i="10" s="1"/>
  <c r="U1492" i="10"/>
  <c r="V1492" i="10" s="1"/>
  <c r="U1488" i="10"/>
  <c r="V1488" i="10" s="1"/>
  <c r="U1484" i="10"/>
  <c r="V1484" i="10" s="1"/>
  <c r="U1480" i="10"/>
  <c r="V1480" i="10" s="1"/>
  <c r="U1476" i="10"/>
  <c r="V1476" i="10" s="1"/>
  <c r="U1472" i="10"/>
  <c r="V1472" i="10" s="1"/>
  <c r="U1468" i="10"/>
  <c r="V1468" i="10" s="1"/>
  <c r="U1464" i="10"/>
  <c r="V1464" i="10" s="1"/>
  <c r="U1460" i="10"/>
  <c r="V1460" i="10" s="1"/>
  <c r="U1456" i="10"/>
  <c r="V1456" i="10" s="1"/>
  <c r="U1452" i="10"/>
  <c r="V1452" i="10" s="1"/>
  <c r="U1448" i="10"/>
  <c r="V1448" i="10" s="1"/>
  <c r="U1444" i="10"/>
  <c r="V1444" i="10" s="1"/>
  <c r="U1440" i="10"/>
  <c r="V1440" i="10" s="1"/>
  <c r="U1436" i="10"/>
  <c r="V1436" i="10" s="1"/>
  <c r="U1432" i="10"/>
  <c r="V1432" i="10" s="1"/>
  <c r="U1428" i="10"/>
  <c r="V1428" i="10" s="1"/>
  <c r="U1424" i="10"/>
  <c r="V1424" i="10" s="1"/>
  <c r="U1376" i="10"/>
  <c r="V1376" i="10" s="1"/>
  <c r="U1328" i="10"/>
  <c r="V1328" i="10" s="1"/>
  <c r="U1251" i="10"/>
  <c r="V1251" i="10" s="1"/>
  <c r="U1247" i="10"/>
  <c r="V1247" i="10" s="1"/>
  <c r="U1211" i="10"/>
  <c r="V1211" i="10" s="1"/>
  <c r="U1207" i="10"/>
  <c r="V1207" i="10" s="1"/>
  <c r="U1203" i="10"/>
  <c r="V1203" i="10" s="1"/>
  <c r="U1199" i="10"/>
  <c r="V1199" i="10" s="1"/>
  <c r="U1195" i="10"/>
  <c r="V1195" i="10" s="1"/>
  <c r="U1191" i="10"/>
  <c r="V1191" i="10" s="1"/>
  <c r="U1187" i="10"/>
  <c r="V1187" i="10" s="1"/>
  <c r="U1183" i="10"/>
  <c r="V1183" i="10" s="1"/>
  <c r="U1031" i="10"/>
  <c r="V1031" i="10" s="1"/>
  <c r="U1027" i="10"/>
  <c r="V1027" i="10" s="1"/>
  <c r="U1011" i="10"/>
  <c r="V1011" i="10" s="1"/>
  <c r="U1007" i="10"/>
  <c r="V1007" i="10" s="1"/>
  <c r="U939" i="10"/>
  <c r="V939" i="10" s="1"/>
  <c r="U935" i="10"/>
  <c r="V935" i="10" s="1"/>
  <c r="U931" i="10"/>
  <c r="V931" i="10" s="1"/>
  <c r="U927" i="10"/>
  <c r="V927" i="10" s="1"/>
  <c r="U923" i="10"/>
  <c r="V923" i="10" s="1"/>
  <c r="U919" i="10"/>
  <c r="V919" i="10" s="1"/>
  <c r="U915" i="10"/>
  <c r="V915" i="10" s="1"/>
  <c r="U911" i="10"/>
  <c r="V911" i="10" s="1"/>
  <c r="U907" i="10"/>
  <c r="V907" i="10" s="1"/>
  <c r="U903" i="10"/>
  <c r="V903" i="10" s="1"/>
  <c r="U899" i="10"/>
  <c r="V899" i="10" s="1"/>
  <c r="U895" i="10"/>
  <c r="V895" i="10" s="1"/>
  <c r="U891" i="10"/>
  <c r="V891" i="10" s="1"/>
  <c r="U887" i="10"/>
  <c r="V887" i="10" s="1"/>
  <c r="U883" i="10"/>
  <c r="V883" i="10" s="1"/>
  <c r="U879" i="10"/>
  <c r="V879" i="10" s="1"/>
  <c r="U875" i="10"/>
  <c r="V875" i="10" s="1"/>
  <c r="U871" i="10"/>
  <c r="V871" i="10" s="1"/>
  <c r="U867" i="10"/>
  <c r="V867" i="10" s="1"/>
  <c r="U863" i="10"/>
  <c r="V863" i="10" s="1"/>
  <c r="U859" i="10"/>
  <c r="V859" i="10" s="1"/>
  <c r="U855" i="10"/>
  <c r="V855" i="10" s="1"/>
  <c r="U851" i="10"/>
  <c r="V851" i="10" s="1"/>
  <c r="U847" i="10"/>
  <c r="V847" i="10" s="1"/>
  <c r="U843" i="10"/>
  <c r="V843" i="10" s="1"/>
  <c r="U839" i="10"/>
  <c r="V839" i="10" s="1"/>
  <c r="U835" i="10"/>
  <c r="V835" i="10" s="1"/>
  <c r="U831" i="10"/>
  <c r="V831" i="10" s="1"/>
  <c r="U827" i="10"/>
  <c r="V827" i="10" s="1"/>
  <c r="U823" i="10"/>
  <c r="V823" i="10" s="1"/>
  <c r="U819" i="10"/>
  <c r="V819" i="10" s="1"/>
  <c r="U815" i="10"/>
  <c r="V815" i="10" s="1"/>
  <c r="U811" i="10"/>
  <c r="V811" i="10" s="1"/>
  <c r="U807" i="10"/>
  <c r="V807" i="10" s="1"/>
  <c r="U803" i="10"/>
  <c r="V803" i="10" s="1"/>
  <c r="U799" i="10"/>
  <c r="V799" i="10" s="1"/>
  <c r="U795" i="10"/>
  <c r="V795" i="10" s="1"/>
  <c r="U791" i="10"/>
  <c r="V791" i="10" s="1"/>
  <c r="U787" i="10"/>
  <c r="V787" i="10" s="1"/>
  <c r="U783" i="10"/>
  <c r="V783" i="10" s="1"/>
  <c r="U779" i="10"/>
  <c r="V779" i="10" s="1"/>
  <c r="U775" i="10"/>
  <c r="V775" i="10" s="1"/>
  <c r="U771" i="10"/>
  <c r="V771" i="10" s="1"/>
  <c r="U767" i="10"/>
  <c r="V767" i="10" s="1"/>
  <c r="U763" i="10"/>
  <c r="V763" i="10" s="1"/>
  <c r="U759" i="10"/>
  <c r="V759" i="10" s="1"/>
  <c r="U755" i="10"/>
  <c r="V755" i="10" s="1"/>
  <c r="U751" i="10"/>
  <c r="V751" i="10" s="1"/>
  <c r="U747" i="10"/>
  <c r="V747" i="10" s="1"/>
  <c r="U743" i="10"/>
  <c r="V743" i="10" s="1"/>
  <c r="U739" i="10"/>
  <c r="V739" i="10" s="1"/>
  <c r="U563" i="10"/>
  <c r="V563" i="10" s="1"/>
  <c r="U559" i="10"/>
  <c r="V559" i="10" s="1"/>
  <c r="U555" i="10"/>
  <c r="V555" i="10" s="1"/>
  <c r="U551" i="10"/>
  <c r="V551" i="10" s="1"/>
  <c r="U547" i="10"/>
  <c r="V547" i="10" s="1"/>
  <c r="U539" i="10"/>
  <c r="V539" i="10" s="1"/>
  <c r="U535" i="10"/>
  <c r="V535" i="10" s="1"/>
  <c r="U371" i="10"/>
  <c r="V371" i="10" s="1"/>
  <c r="U367" i="10"/>
  <c r="V367" i="10" s="1"/>
  <c r="U363" i="10"/>
  <c r="V363" i="10" s="1"/>
  <c r="U303" i="10"/>
  <c r="V303" i="10" s="1"/>
  <c r="U299" i="10"/>
  <c r="V299" i="10" s="1"/>
  <c r="U275" i="10"/>
  <c r="V275" i="10" s="1"/>
  <c r="U271" i="10"/>
  <c r="V271" i="10" s="1"/>
  <c r="U171" i="10"/>
  <c r="V171" i="10" s="1"/>
  <c r="U167" i="10"/>
  <c r="V167" i="10" s="1"/>
  <c r="U163" i="10"/>
  <c r="V163" i="10" s="1"/>
  <c r="U909" i="10"/>
  <c r="V909" i="10" s="1"/>
  <c r="U845" i="10"/>
  <c r="V845" i="10" s="1"/>
  <c r="U781" i="10"/>
  <c r="V781" i="10" s="1"/>
  <c r="U882" i="10"/>
  <c r="V882" i="10" s="1"/>
  <c r="U878" i="10"/>
  <c r="V878" i="10" s="1"/>
  <c r="U874" i="10"/>
  <c r="V874" i="10" s="1"/>
  <c r="U870" i="10"/>
  <c r="V870" i="10" s="1"/>
  <c r="U866" i="10"/>
  <c r="V866" i="10" s="1"/>
  <c r="U862" i="10"/>
  <c r="V862" i="10" s="1"/>
  <c r="U858" i="10"/>
  <c r="V858" i="10" s="1"/>
  <c r="U854" i="10"/>
  <c r="V854" i="10" s="1"/>
  <c r="U850" i="10"/>
  <c r="V850" i="10" s="1"/>
  <c r="U846" i="10"/>
  <c r="V846" i="10" s="1"/>
  <c r="U842" i="10"/>
  <c r="V842" i="10" s="1"/>
  <c r="U838" i="10"/>
  <c r="V838" i="10" s="1"/>
  <c r="U834" i="10"/>
  <c r="V834" i="10" s="1"/>
  <c r="U830" i="10"/>
  <c r="V830" i="10" s="1"/>
  <c r="U826" i="10"/>
  <c r="V826" i="10" s="1"/>
  <c r="U822" i="10"/>
  <c r="V822" i="10" s="1"/>
  <c r="U818" i="10"/>
  <c r="V818" i="10" s="1"/>
  <c r="U814" i="10"/>
  <c r="V814" i="10" s="1"/>
  <c r="U810" i="10"/>
  <c r="V810" i="10" s="1"/>
  <c r="U806" i="10"/>
  <c r="V806" i="10" s="1"/>
  <c r="U802" i="10"/>
  <c r="V802" i="10" s="1"/>
  <c r="U798" i="10"/>
  <c r="V798" i="10" s="1"/>
  <c r="U794" i="10"/>
  <c r="V794" i="10" s="1"/>
  <c r="U790" i="10"/>
  <c r="V790" i="10" s="1"/>
  <c r="U786" i="10"/>
  <c r="V786" i="10" s="1"/>
  <c r="U782" i="10"/>
  <c r="V782" i="10" s="1"/>
  <c r="U778" i="10"/>
  <c r="V778" i="10" s="1"/>
  <c r="U774" i="10"/>
  <c r="V774" i="10" s="1"/>
  <c r="U770" i="10"/>
  <c r="V770" i="10" s="1"/>
  <c r="U766" i="10"/>
  <c r="V766" i="10" s="1"/>
  <c r="U762" i="10"/>
  <c r="V762" i="10" s="1"/>
  <c r="U758" i="10"/>
  <c r="V758" i="10" s="1"/>
  <c r="U754" i="10"/>
  <c r="V754" i="10" s="1"/>
  <c r="U750" i="10"/>
  <c r="V750" i="10" s="1"/>
  <c r="U746" i="10"/>
  <c r="V746" i="10" s="1"/>
  <c r="U742" i="10"/>
  <c r="V742" i="10" s="1"/>
  <c r="U738" i="10"/>
  <c r="V738" i="10" s="1"/>
  <c r="U582" i="10"/>
  <c r="V582" i="10" s="1"/>
  <c r="U566" i="10"/>
  <c r="V566" i="10" s="1"/>
  <c r="U562" i="10"/>
  <c r="V562" i="10" s="1"/>
  <c r="U558" i="10"/>
  <c r="V558" i="10" s="1"/>
  <c r="U554" i="10"/>
  <c r="V554" i="10" s="1"/>
  <c r="U550" i="10"/>
  <c r="V550" i="10" s="1"/>
  <c r="U546" i="10"/>
  <c r="V546" i="10" s="1"/>
  <c r="U542" i="10"/>
  <c r="V542" i="10" s="1"/>
  <c r="U538" i="10"/>
  <c r="V538" i="10" s="1"/>
  <c r="U534" i="10"/>
  <c r="V534" i="10" s="1"/>
  <c r="U454" i="10"/>
  <c r="V454" i="10" s="1"/>
  <c r="U422" i="10"/>
  <c r="V422" i="10" s="1"/>
  <c r="U374" i="10"/>
  <c r="V374" i="10" s="1"/>
  <c r="U370" i="10"/>
  <c r="V370" i="10" s="1"/>
  <c r="U366" i="10"/>
  <c r="V366" i="10" s="1"/>
  <c r="U302" i="10"/>
  <c r="V302" i="10" s="1"/>
  <c r="U298" i="10"/>
  <c r="V298" i="10" s="1"/>
  <c r="U294" i="10"/>
  <c r="V294" i="10" s="1"/>
  <c r="U278" i="10"/>
  <c r="V278" i="10" s="1"/>
  <c r="U274" i="10"/>
  <c r="V274" i="10" s="1"/>
  <c r="U270" i="10"/>
  <c r="V270" i="10" s="1"/>
  <c r="U170" i="10"/>
  <c r="V170" i="10" s="1"/>
  <c r="U166" i="10"/>
  <c r="V166" i="10" s="1"/>
  <c r="U162" i="10"/>
  <c r="V162" i="10" s="1"/>
  <c r="U565" i="10"/>
  <c r="V565" i="10" s="1"/>
  <c r="U561" i="10"/>
  <c r="V561" i="10" s="1"/>
  <c r="U557" i="10"/>
  <c r="V557" i="10" s="1"/>
  <c r="U553" i="10"/>
  <c r="V553" i="10" s="1"/>
  <c r="U549" i="10"/>
  <c r="V549" i="10" s="1"/>
  <c r="U545" i="10"/>
  <c r="V545" i="10" s="1"/>
  <c r="U541" i="10"/>
  <c r="V541" i="10" s="1"/>
  <c r="U537" i="10"/>
  <c r="V537" i="10" s="1"/>
  <c r="U373" i="10"/>
  <c r="V373" i="10" s="1"/>
  <c r="U369" i="10"/>
  <c r="V369" i="10" s="1"/>
  <c r="U365" i="10"/>
  <c r="V365" i="10" s="1"/>
  <c r="U301" i="10"/>
  <c r="V301" i="10" s="1"/>
  <c r="U297" i="10"/>
  <c r="V297" i="10" s="1"/>
  <c r="U277" i="10"/>
  <c r="V277" i="10" s="1"/>
  <c r="U269" i="10"/>
  <c r="V269" i="10" s="1"/>
  <c r="U169" i="10"/>
  <c r="V169" i="10" s="1"/>
  <c r="U165" i="10"/>
  <c r="V165" i="10" s="1"/>
  <c r="U912" i="10"/>
  <c r="V912" i="10" s="1"/>
  <c r="U908" i="10"/>
  <c r="V908" i="10" s="1"/>
  <c r="U904" i="10"/>
  <c r="V904" i="10" s="1"/>
  <c r="U900" i="10"/>
  <c r="V900" i="10" s="1"/>
  <c r="U896" i="10"/>
  <c r="V896" i="10" s="1"/>
  <c r="U892" i="10"/>
  <c r="V892" i="10" s="1"/>
  <c r="U888" i="10"/>
  <c r="V888" i="10" s="1"/>
  <c r="U884" i="10"/>
  <c r="V884" i="10" s="1"/>
  <c r="U880" i="10"/>
  <c r="V880" i="10" s="1"/>
  <c r="U876" i="10"/>
  <c r="V876" i="10" s="1"/>
  <c r="U872" i="10"/>
  <c r="V872" i="10" s="1"/>
  <c r="U868" i="10"/>
  <c r="V868" i="10" s="1"/>
  <c r="U864" i="10"/>
  <c r="V864" i="10" s="1"/>
  <c r="U860" i="10"/>
  <c r="V860" i="10" s="1"/>
  <c r="U856" i="10"/>
  <c r="V856" i="10" s="1"/>
  <c r="U852" i="10"/>
  <c r="V852" i="10" s="1"/>
  <c r="U848" i="10"/>
  <c r="V848" i="10" s="1"/>
  <c r="U844" i="10"/>
  <c r="V844" i="10" s="1"/>
  <c r="U840" i="10"/>
  <c r="V840" i="10" s="1"/>
  <c r="U836" i="10"/>
  <c r="V836" i="10" s="1"/>
  <c r="U832" i="10"/>
  <c r="V832" i="10" s="1"/>
  <c r="U828" i="10"/>
  <c r="V828" i="10" s="1"/>
  <c r="U824" i="10"/>
  <c r="V824" i="10" s="1"/>
  <c r="U820" i="10"/>
  <c r="V820" i="10" s="1"/>
  <c r="U816" i="10"/>
  <c r="V816" i="10" s="1"/>
  <c r="U812" i="10"/>
  <c r="V812" i="10" s="1"/>
  <c r="U808" i="10"/>
  <c r="V808" i="10" s="1"/>
  <c r="U804" i="10"/>
  <c r="V804" i="10" s="1"/>
  <c r="U800" i="10"/>
  <c r="V800" i="10" s="1"/>
  <c r="U796" i="10"/>
  <c r="V796" i="10" s="1"/>
  <c r="U792" i="10"/>
  <c r="V792" i="10" s="1"/>
  <c r="U788" i="10"/>
  <c r="V788" i="10" s="1"/>
  <c r="U784" i="10"/>
  <c r="V784" i="10" s="1"/>
  <c r="U780" i="10"/>
  <c r="V780" i="10" s="1"/>
  <c r="U776" i="10"/>
  <c r="V776" i="10" s="1"/>
  <c r="U772" i="10"/>
  <c r="V772" i="10" s="1"/>
  <c r="U768" i="10"/>
  <c r="V768" i="10" s="1"/>
  <c r="U764" i="10"/>
  <c r="V764" i="10" s="1"/>
  <c r="U760" i="10"/>
  <c r="V760" i="10" s="1"/>
  <c r="U756" i="10"/>
  <c r="V756" i="10" s="1"/>
  <c r="U752" i="10"/>
  <c r="V752" i="10" s="1"/>
  <c r="U748" i="10"/>
  <c r="V748" i="10" s="1"/>
  <c r="U744" i="10"/>
  <c r="V744" i="10" s="1"/>
  <c r="U740" i="10"/>
  <c r="V740" i="10" s="1"/>
  <c r="U736" i="10"/>
  <c r="V736" i="10" s="1"/>
  <c r="U720" i="10"/>
  <c r="V720" i="10" s="1"/>
  <c r="U564" i="10"/>
  <c r="V564" i="10" s="1"/>
  <c r="U560" i="10"/>
  <c r="V560" i="10" s="1"/>
  <c r="U556" i="10"/>
  <c r="V556" i="10" s="1"/>
  <c r="U552" i="10"/>
  <c r="V552" i="10" s="1"/>
  <c r="U548" i="10"/>
  <c r="V548" i="10" s="1"/>
  <c r="U544" i="10"/>
  <c r="V544" i="10" s="1"/>
  <c r="U540" i="10"/>
  <c r="V540" i="10" s="1"/>
  <c r="U536" i="10"/>
  <c r="V536" i="10" s="1"/>
  <c r="U372" i="10"/>
  <c r="V372" i="10" s="1"/>
  <c r="U368" i="10"/>
  <c r="V368" i="10" s="1"/>
  <c r="U364" i="10"/>
  <c r="V364" i="10" s="1"/>
  <c r="U324" i="10"/>
  <c r="V324" i="10" s="1"/>
  <c r="U308" i="10"/>
  <c r="V308" i="10" s="1"/>
  <c r="U300" i="10"/>
  <c r="V300" i="10" s="1"/>
  <c r="U296" i="10"/>
  <c r="V296" i="10" s="1"/>
  <c r="U292" i="10"/>
  <c r="V292" i="10" s="1"/>
  <c r="U284" i="10"/>
  <c r="V284" i="10" s="1"/>
  <c r="U276" i="10"/>
  <c r="V276" i="10" s="1"/>
  <c r="U272" i="10"/>
  <c r="V272" i="10" s="1"/>
  <c r="U268" i="10"/>
  <c r="V268" i="10" s="1"/>
  <c r="U260" i="10"/>
  <c r="V260" i="10" s="1"/>
  <c r="U244" i="10"/>
  <c r="V244" i="10" s="1"/>
  <c r="U232" i="10"/>
  <c r="V232" i="10" s="1"/>
  <c r="U228" i="10"/>
  <c r="V228" i="10" s="1"/>
  <c r="U216" i="10"/>
  <c r="V216" i="10" s="1"/>
  <c r="U212" i="10"/>
  <c r="V212" i="10" s="1"/>
  <c r="U200" i="10"/>
  <c r="V200" i="10" s="1"/>
  <c r="U168" i="10"/>
  <c r="V168" i="10" s="1"/>
  <c r="U164" i="10"/>
  <c r="V164" i="10" s="1"/>
  <c r="R686" i="10"/>
  <c r="S686" i="10" s="1"/>
  <c r="T686" i="10" s="1"/>
  <c r="U686" i="10" s="1"/>
  <c r="V686" i="10" s="1"/>
  <c r="R662" i="10"/>
  <c r="S662" i="10" s="1"/>
  <c r="T662" i="10" s="1"/>
  <c r="U662" i="10" s="1"/>
  <c r="V662" i="10" s="1"/>
  <c r="R646" i="10"/>
  <c r="S646" i="10" s="1"/>
  <c r="T646" i="10" s="1"/>
  <c r="U646" i="10" s="1"/>
  <c r="V646" i="10" s="1"/>
  <c r="R614" i="10"/>
  <c r="S614" i="10" s="1"/>
  <c r="T614" i="10" s="1"/>
  <c r="U614" i="10" s="1"/>
  <c r="V614" i="10" s="1"/>
  <c r="R582" i="10"/>
  <c r="S582" i="10" s="1"/>
  <c r="T582" i="10" s="1"/>
  <c r="R550" i="10"/>
  <c r="R518" i="10"/>
  <c r="S518" i="10" s="1"/>
  <c r="T518" i="10" s="1"/>
  <c r="U518" i="10" s="1"/>
  <c r="V518" i="10" s="1"/>
  <c r="R486" i="10"/>
  <c r="S486" i="10" s="1"/>
  <c r="T486" i="10" s="1"/>
  <c r="U486" i="10" s="1"/>
  <c r="V486" i="10" s="1"/>
  <c r="R454" i="10"/>
  <c r="S454" i="10" s="1"/>
  <c r="T454" i="10" s="1"/>
  <c r="R422" i="10"/>
  <c r="S422" i="10" s="1"/>
  <c r="T422" i="10" s="1"/>
  <c r="R406" i="10"/>
  <c r="S406" i="10" s="1"/>
  <c r="T406" i="10" s="1"/>
  <c r="U406" i="10" s="1"/>
  <c r="V406" i="10" s="1"/>
  <c r="R390" i="10"/>
  <c r="S390" i="10" s="1"/>
  <c r="T390" i="10" s="1"/>
  <c r="U390" i="10" s="1"/>
  <c r="V390" i="10" s="1"/>
  <c r="R358" i="10"/>
  <c r="S358" i="10" s="1"/>
  <c r="T358" i="10" s="1"/>
  <c r="U358" i="10" s="1"/>
  <c r="V358" i="10" s="1"/>
  <c r="R326" i="10"/>
  <c r="S326" i="10" s="1"/>
  <c r="T326" i="10" s="1"/>
  <c r="U326" i="10" s="1"/>
  <c r="V326" i="10" s="1"/>
  <c r="R294" i="10"/>
  <c r="R262" i="10"/>
  <c r="S262" i="10" s="1"/>
  <c r="T262" i="10" s="1"/>
  <c r="U262" i="10" s="1"/>
  <c r="V262" i="10" s="1"/>
  <c r="R166" i="10"/>
  <c r="R110" i="10"/>
  <c r="S110" i="10" s="1"/>
  <c r="T110" i="10" s="1"/>
  <c r="U110" i="10" s="1"/>
  <c r="V110" i="10" s="1"/>
  <c r="R102" i="10"/>
  <c r="S102" i="10" s="1"/>
  <c r="T102" i="10" s="1"/>
  <c r="U102" i="10" s="1"/>
  <c r="V102" i="10" s="1"/>
  <c r="R38" i="10"/>
  <c r="S38" i="10" s="1"/>
  <c r="T38" i="10" s="1"/>
  <c r="U38" i="10" s="1"/>
  <c r="V38" i="10" s="1"/>
  <c r="R19" i="10"/>
  <c r="S19" i="10" s="1"/>
  <c r="T19" i="10" s="1"/>
  <c r="U19" i="10" s="1"/>
  <c r="V19" i="10" s="1"/>
  <c r="R15" i="10"/>
  <c r="S15" i="10" s="1"/>
  <c r="T15" i="10" s="1"/>
  <c r="U15" i="10" s="1"/>
  <c r="V15" i="10" s="1"/>
  <c r="R11" i="10"/>
  <c r="S11" i="10" s="1"/>
  <c r="T11" i="10" s="1"/>
  <c r="U11" i="10" s="1"/>
  <c r="V11" i="10" s="1"/>
  <c r="R7" i="10"/>
  <c r="S7" i="10" s="1"/>
  <c r="T7" i="10" s="1"/>
  <c r="U7" i="10" s="1"/>
  <c r="V7" i="10" s="1"/>
  <c r="R1503" i="10"/>
  <c r="R1499" i="10"/>
  <c r="R1495" i="10"/>
  <c r="R1491" i="10"/>
  <c r="R1487" i="10"/>
  <c r="R1483" i="10"/>
  <c r="R1479" i="10"/>
  <c r="R1475" i="10"/>
  <c r="R1471" i="10"/>
  <c r="R1467" i="10"/>
  <c r="R1463" i="10"/>
  <c r="R1459" i="10"/>
  <c r="R1455" i="10"/>
  <c r="R1451" i="10"/>
  <c r="R1447" i="10"/>
  <c r="R1443" i="10"/>
  <c r="R1439" i="10"/>
  <c r="R1435" i="10"/>
  <c r="R1431" i="10"/>
  <c r="R1427" i="10"/>
  <c r="R1423" i="10"/>
  <c r="S1423" i="10" s="1"/>
  <c r="T1423" i="10" s="1"/>
  <c r="U1423" i="10" s="1"/>
  <c r="V1423" i="10" s="1"/>
  <c r="R1419" i="10"/>
  <c r="S1419" i="10" s="1"/>
  <c r="T1419" i="10" s="1"/>
  <c r="U1419" i="10" s="1"/>
  <c r="V1419" i="10" s="1"/>
  <c r="R1415" i="10"/>
  <c r="S1415" i="10" s="1"/>
  <c r="T1415" i="10" s="1"/>
  <c r="U1415" i="10" s="1"/>
  <c r="V1415" i="10" s="1"/>
  <c r="R1411" i="10"/>
  <c r="S1411" i="10" s="1"/>
  <c r="T1411" i="10" s="1"/>
  <c r="U1411" i="10" s="1"/>
  <c r="V1411" i="10" s="1"/>
  <c r="R1407" i="10"/>
  <c r="S1407" i="10" s="1"/>
  <c r="T1407" i="10" s="1"/>
  <c r="U1407" i="10" s="1"/>
  <c r="V1407" i="10" s="1"/>
  <c r="R1403" i="10"/>
  <c r="S1403" i="10" s="1"/>
  <c r="T1403" i="10" s="1"/>
  <c r="U1403" i="10" s="1"/>
  <c r="V1403" i="10" s="1"/>
  <c r="R1399" i="10"/>
  <c r="S1399" i="10" s="1"/>
  <c r="T1399" i="10" s="1"/>
  <c r="U1399" i="10" s="1"/>
  <c r="V1399" i="10" s="1"/>
  <c r="R1395" i="10"/>
  <c r="S1395" i="10" s="1"/>
  <c r="T1395" i="10" s="1"/>
  <c r="U1395" i="10" s="1"/>
  <c r="V1395" i="10" s="1"/>
  <c r="R1391" i="10"/>
  <c r="S1391" i="10" s="1"/>
  <c r="T1391" i="10" s="1"/>
  <c r="U1391" i="10" s="1"/>
  <c r="V1391" i="10" s="1"/>
  <c r="R1387" i="10"/>
  <c r="S1387" i="10" s="1"/>
  <c r="T1387" i="10" s="1"/>
  <c r="U1387" i="10" s="1"/>
  <c r="V1387" i="10" s="1"/>
  <c r="R1383" i="10"/>
  <c r="S1383" i="10" s="1"/>
  <c r="T1383" i="10" s="1"/>
  <c r="U1383" i="10" s="1"/>
  <c r="V1383" i="10" s="1"/>
  <c r="R1379" i="10"/>
  <c r="S1379" i="10" s="1"/>
  <c r="T1379" i="10" s="1"/>
  <c r="U1379" i="10" s="1"/>
  <c r="V1379" i="10" s="1"/>
  <c r="R1375" i="10"/>
  <c r="S1375" i="10" s="1"/>
  <c r="T1375" i="10" s="1"/>
  <c r="U1375" i="10" s="1"/>
  <c r="V1375" i="10" s="1"/>
  <c r="R1371" i="10"/>
  <c r="S1371" i="10" s="1"/>
  <c r="T1371" i="10" s="1"/>
  <c r="U1371" i="10" s="1"/>
  <c r="V1371" i="10" s="1"/>
  <c r="R1367" i="10"/>
  <c r="S1367" i="10" s="1"/>
  <c r="T1367" i="10" s="1"/>
  <c r="U1367" i="10" s="1"/>
  <c r="V1367" i="10" s="1"/>
  <c r="R1363" i="10"/>
  <c r="S1363" i="10" s="1"/>
  <c r="T1363" i="10" s="1"/>
  <c r="U1363" i="10" s="1"/>
  <c r="V1363" i="10" s="1"/>
  <c r="R1359" i="10"/>
  <c r="S1359" i="10" s="1"/>
  <c r="T1359" i="10" s="1"/>
  <c r="U1359" i="10" s="1"/>
  <c r="V1359" i="10" s="1"/>
  <c r="R1355" i="10"/>
  <c r="S1355" i="10" s="1"/>
  <c r="T1355" i="10" s="1"/>
  <c r="U1355" i="10" s="1"/>
  <c r="V1355" i="10" s="1"/>
  <c r="R1351" i="10"/>
  <c r="S1351" i="10" s="1"/>
  <c r="T1351" i="10" s="1"/>
  <c r="U1351" i="10" s="1"/>
  <c r="V1351" i="10" s="1"/>
  <c r="R1347" i="10"/>
  <c r="S1347" i="10" s="1"/>
  <c r="T1347" i="10" s="1"/>
  <c r="U1347" i="10" s="1"/>
  <c r="V1347" i="10" s="1"/>
  <c r="R1343" i="10"/>
  <c r="S1343" i="10" s="1"/>
  <c r="T1343" i="10" s="1"/>
  <c r="U1343" i="10" s="1"/>
  <c r="V1343" i="10" s="1"/>
  <c r="R1339" i="10"/>
  <c r="S1339" i="10" s="1"/>
  <c r="T1339" i="10" s="1"/>
  <c r="U1339" i="10" s="1"/>
  <c r="V1339" i="10" s="1"/>
  <c r="R1335" i="10"/>
  <c r="S1335" i="10" s="1"/>
  <c r="T1335" i="10" s="1"/>
  <c r="U1335" i="10" s="1"/>
  <c r="V1335" i="10" s="1"/>
  <c r="R1331" i="10"/>
  <c r="S1331" i="10" s="1"/>
  <c r="T1331" i="10" s="1"/>
  <c r="U1331" i="10" s="1"/>
  <c r="V1331" i="10" s="1"/>
  <c r="R1327" i="10"/>
  <c r="S1327" i="10" s="1"/>
  <c r="T1327" i="10" s="1"/>
  <c r="U1327" i="10" s="1"/>
  <c r="V1327" i="10" s="1"/>
  <c r="R1323" i="10"/>
  <c r="S1323" i="10" s="1"/>
  <c r="T1323" i="10" s="1"/>
  <c r="U1323" i="10" s="1"/>
  <c r="V1323" i="10" s="1"/>
  <c r="R1319" i="10"/>
  <c r="S1319" i="10" s="1"/>
  <c r="T1319" i="10" s="1"/>
  <c r="U1319" i="10" s="1"/>
  <c r="V1319" i="10" s="1"/>
  <c r="R1315" i="10"/>
  <c r="S1315" i="10" s="1"/>
  <c r="T1315" i="10" s="1"/>
  <c r="U1315" i="10" s="1"/>
  <c r="V1315" i="10" s="1"/>
  <c r="R1311" i="10"/>
  <c r="S1311" i="10" s="1"/>
  <c r="T1311" i="10" s="1"/>
  <c r="U1311" i="10" s="1"/>
  <c r="V1311" i="10" s="1"/>
  <c r="R1307" i="10"/>
  <c r="S1307" i="10" s="1"/>
  <c r="T1307" i="10" s="1"/>
  <c r="U1307" i="10" s="1"/>
  <c r="V1307" i="10" s="1"/>
  <c r="R1303" i="10"/>
  <c r="S1303" i="10" s="1"/>
  <c r="T1303" i="10" s="1"/>
  <c r="U1303" i="10" s="1"/>
  <c r="V1303" i="10" s="1"/>
  <c r="R1299" i="10"/>
  <c r="S1299" i="10" s="1"/>
  <c r="T1299" i="10" s="1"/>
  <c r="U1299" i="10" s="1"/>
  <c r="V1299" i="10" s="1"/>
  <c r="R1295" i="10"/>
  <c r="S1295" i="10" s="1"/>
  <c r="T1295" i="10" s="1"/>
  <c r="U1295" i="10" s="1"/>
  <c r="V1295" i="10" s="1"/>
  <c r="R1291" i="10"/>
  <c r="S1291" i="10" s="1"/>
  <c r="T1291" i="10" s="1"/>
  <c r="U1291" i="10" s="1"/>
  <c r="V1291" i="10" s="1"/>
  <c r="R1287" i="10"/>
  <c r="S1287" i="10" s="1"/>
  <c r="T1287" i="10" s="1"/>
  <c r="U1287" i="10" s="1"/>
  <c r="V1287" i="10" s="1"/>
  <c r="R1283" i="10"/>
  <c r="S1283" i="10" s="1"/>
  <c r="T1283" i="10" s="1"/>
  <c r="U1283" i="10" s="1"/>
  <c r="V1283" i="10" s="1"/>
  <c r="R1279" i="10"/>
  <c r="S1279" i="10" s="1"/>
  <c r="T1279" i="10" s="1"/>
  <c r="U1279" i="10" s="1"/>
  <c r="V1279" i="10" s="1"/>
  <c r="R1275" i="10"/>
  <c r="S1275" i="10" s="1"/>
  <c r="T1275" i="10" s="1"/>
  <c r="U1275" i="10" s="1"/>
  <c r="V1275" i="10" s="1"/>
  <c r="R1271" i="10"/>
  <c r="S1271" i="10" s="1"/>
  <c r="T1271" i="10" s="1"/>
  <c r="U1271" i="10" s="1"/>
  <c r="V1271" i="10" s="1"/>
  <c r="R1267" i="10"/>
  <c r="S1267" i="10" s="1"/>
  <c r="T1267" i="10" s="1"/>
  <c r="U1267" i="10" s="1"/>
  <c r="V1267" i="10" s="1"/>
  <c r="R1263" i="10"/>
  <c r="S1263" i="10" s="1"/>
  <c r="T1263" i="10" s="1"/>
  <c r="U1263" i="10" s="1"/>
  <c r="V1263" i="10" s="1"/>
  <c r="R1259" i="10"/>
  <c r="S1259" i="10" s="1"/>
  <c r="T1259" i="10" s="1"/>
  <c r="U1259" i="10" s="1"/>
  <c r="V1259" i="10" s="1"/>
  <c r="R1255" i="10"/>
  <c r="S1255" i="10" s="1"/>
  <c r="T1255" i="10" s="1"/>
  <c r="U1255" i="10" s="1"/>
  <c r="V1255" i="10" s="1"/>
  <c r="R1251" i="10"/>
  <c r="R1247" i="10"/>
  <c r="R1243" i="10"/>
  <c r="S1243" i="10" s="1"/>
  <c r="T1243" i="10" s="1"/>
  <c r="U1243" i="10" s="1"/>
  <c r="V1243" i="10" s="1"/>
  <c r="R1239" i="10"/>
  <c r="S1239" i="10" s="1"/>
  <c r="T1239" i="10" s="1"/>
  <c r="U1239" i="10" s="1"/>
  <c r="V1239" i="10" s="1"/>
  <c r="R1235" i="10"/>
  <c r="S1235" i="10" s="1"/>
  <c r="T1235" i="10" s="1"/>
  <c r="U1235" i="10" s="1"/>
  <c r="V1235" i="10" s="1"/>
  <c r="R1231" i="10"/>
  <c r="S1231" i="10" s="1"/>
  <c r="T1231" i="10" s="1"/>
  <c r="U1231" i="10" s="1"/>
  <c r="V1231" i="10" s="1"/>
  <c r="R1227" i="10"/>
  <c r="S1227" i="10" s="1"/>
  <c r="T1227" i="10" s="1"/>
  <c r="U1227" i="10" s="1"/>
  <c r="V1227" i="10" s="1"/>
  <c r="R1223" i="10"/>
  <c r="S1223" i="10" s="1"/>
  <c r="T1223" i="10" s="1"/>
  <c r="U1223" i="10" s="1"/>
  <c r="V1223" i="10" s="1"/>
  <c r="R1219" i="10"/>
  <c r="S1219" i="10" s="1"/>
  <c r="T1219" i="10" s="1"/>
  <c r="U1219" i="10" s="1"/>
  <c r="V1219" i="10" s="1"/>
  <c r="R1215" i="10"/>
  <c r="S1215" i="10" s="1"/>
  <c r="T1215" i="10" s="1"/>
  <c r="U1215" i="10" s="1"/>
  <c r="V1215" i="10" s="1"/>
  <c r="R1211" i="10"/>
  <c r="R1207" i="10"/>
  <c r="R1203" i="10"/>
  <c r="R1199" i="10"/>
  <c r="R1195" i="10"/>
  <c r="R1191" i="10"/>
  <c r="R1187" i="10"/>
  <c r="R1183" i="10"/>
  <c r="R1179" i="10"/>
  <c r="S1179" i="10" s="1"/>
  <c r="T1179" i="10" s="1"/>
  <c r="U1179" i="10" s="1"/>
  <c r="V1179" i="10" s="1"/>
  <c r="R1175" i="10"/>
  <c r="S1175" i="10" s="1"/>
  <c r="T1175" i="10" s="1"/>
  <c r="U1175" i="10" s="1"/>
  <c r="V1175" i="10" s="1"/>
  <c r="R1171" i="10"/>
  <c r="S1171" i="10" s="1"/>
  <c r="T1171" i="10" s="1"/>
  <c r="U1171" i="10" s="1"/>
  <c r="V1171" i="10" s="1"/>
  <c r="R1167" i="10"/>
  <c r="S1167" i="10" s="1"/>
  <c r="T1167" i="10" s="1"/>
  <c r="U1167" i="10" s="1"/>
  <c r="V1167" i="10" s="1"/>
  <c r="R1163" i="10"/>
  <c r="S1163" i="10" s="1"/>
  <c r="T1163" i="10" s="1"/>
  <c r="U1163" i="10" s="1"/>
  <c r="V1163" i="10" s="1"/>
  <c r="R1159" i="10"/>
  <c r="S1159" i="10" s="1"/>
  <c r="T1159" i="10" s="1"/>
  <c r="U1159" i="10" s="1"/>
  <c r="V1159" i="10" s="1"/>
  <c r="R1155" i="10"/>
  <c r="S1155" i="10" s="1"/>
  <c r="T1155" i="10" s="1"/>
  <c r="U1155" i="10" s="1"/>
  <c r="V1155" i="10" s="1"/>
  <c r="R1151" i="10"/>
  <c r="S1151" i="10" s="1"/>
  <c r="T1151" i="10" s="1"/>
  <c r="U1151" i="10" s="1"/>
  <c r="V1151" i="10" s="1"/>
  <c r="R1147" i="10"/>
  <c r="S1147" i="10" s="1"/>
  <c r="T1147" i="10" s="1"/>
  <c r="U1147" i="10" s="1"/>
  <c r="V1147" i="10" s="1"/>
  <c r="R1143" i="10"/>
  <c r="S1143" i="10" s="1"/>
  <c r="T1143" i="10" s="1"/>
  <c r="U1143" i="10" s="1"/>
  <c r="V1143" i="10" s="1"/>
  <c r="R1139" i="10"/>
  <c r="S1139" i="10" s="1"/>
  <c r="T1139" i="10" s="1"/>
  <c r="U1139" i="10" s="1"/>
  <c r="V1139" i="10" s="1"/>
  <c r="R1135" i="10"/>
  <c r="S1135" i="10" s="1"/>
  <c r="T1135" i="10" s="1"/>
  <c r="U1135" i="10" s="1"/>
  <c r="V1135" i="10" s="1"/>
  <c r="R1131" i="10"/>
  <c r="S1131" i="10" s="1"/>
  <c r="T1131" i="10" s="1"/>
  <c r="U1131" i="10" s="1"/>
  <c r="V1131" i="10" s="1"/>
  <c r="R1127" i="10"/>
  <c r="S1127" i="10" s="1"/>
  <c r="T1127" i="10" s="1"/>
  <c r="U1127" i="10" s="1"/>
  <c r="V1127" i="10" s="1"/>
  <c r="R1123" i="10"/>
  <c r="S1123" i="10" s="1"/>
  <c r="T1123" i="10" s="1"/>
  <c r="U1123" i="10" s="1"/>
  <c r="V1123" i="10" s="1"/>
  <c r="R1119" i="10"/>
  <c r="S1119" i="10" s="1"/>
  <c r="T1119" i="10" s="1"/>
  <c r="U1119" i="10" s="1"/>
  <c r="V1119" i="10" s="1"/>
  <c r="R1115" i="10"/>
  <c r="S1115" i="10" s="1"/>
  <c r="T1115" i="10" s="1"/>
  <c r="U1115" i="10" s="1"/>
  <c r="V1115" i="10" s="1"/>
  <c r="R1111" i="10"/>
  <c r="S1111" i="10" s="1"/>
  <c r="T1111" i="10" s="1"/>
  <c r="U1111" i="10" s="1"/>
  <c r="V1111" i="10" s="1"/>
  <c r="R1107" i="10"/>
  <c r="S1107" i="10" s="1"/>
  <c r="T1107" i="10" s="1"/>
  <c r="U1107" i="10" s="1"/>
  <c r="V1107" i="10" s="1"/>
  <c r="R1103" i="10"/>
  <c r="S1103" i="10" s="1"/>
  <c r="T1103" i="10" s="1"/>
  <c r="U1103" i="10" s="1"/>
  <c r="V1103" i="10" s="1"/>
  <c r="R1099" i="10"/>
  <c r="S1099" i="10" s="1"/>
  <c r="T1099" i="10" s="1"/>
  <c r="U1099" i="10" s="1"/>
  <c r="V1099" i="10" s="1"/>
  <c r="R1095" i="10"/>
  <c r="S1095" i="10" s="1"/>
  <c r="T1095" i="10" s="1"/>
  <c r="U1095" i="10" s="1"/>
  <c r="V1095" i="10" s="1"/>
  <c r="R1091" i="10"/>
  <c r="S1091" i="10" s="1"/>
  <c r="T1091" i="10" s="1"/>
  <c r="U1091" i="10" s="1"/>
  <c r="V1091" i="10" s="1"/>
  <c r="R1087" i="10"/>
  <c r="S1087" i="10" s="1"/>
  <c r="T1087" i="10" s="1"/>
  <c r="U1087" i="10" s="1"/>
  <c r="V1087" i="10" s="1"/>
  <c r="R1083" i="10"/>
  <c r="S1083" i="10" s="1"/>
  <c r="T1083" i="10" s="1"/>
  <c r="U1083" i="10" s="1"/>
  <c r="V1083" i="10" s="1"/>
  <c r="R1079" i="10"/>
  <c r="S1079" i="10" s="1"/>
  <c r="T1079" i="10" s="1"/>
  <c r="U1079" i="10" s="1"/>
  <c r="V1079" i="10" s="1"/>
  <c r="R1075" i="10"/>
  <c r="S1075" i="10" s="1"/>
  <c r="T1075" i="10" s="1"/>
  <c r="U1075" i="10" s="1"/>
  <c r="V1075" i="10" s="1"/>
  <c r="R1071" i="10"/>
  <c r="S1071" i="10" s="1"/>
  <c r="T1071" i="10" s="1"/>
  <c r="U1071" i="10" s="1"/>
  <c r="V1071" i="10" s="1"/>
  <c r="R1067" i="10"/>
  <c r="S1067" i="10" s="1"/>
  <c r="T1067" i="10" s="1"/>
  <c r="U1067" i="10" s="1"/>
  <c r="V1067" i="10" s="1"/>
  <c r="R1063" i="10"/>
  <c r="S1063" i="10" s="1"/>
  <c r="T1063" i="10" s="1"/>
  <c r="U1063" i="10" s="1"/>
  <c r="V1063" i="10" s="1"/>
  <c r="R1059" i="10"/>
  <c r="S1059" i="10" s="1"/>
  <c r="T1059" i="10" s="1"/>
  <c r="U1059" i="10" s="1"/>
  <c r="V1059" i="10" s="1"/>
  <c r="R1055" i="10"/>
  <c r="S1055" i="10" s="1"/>
  <c r="T1055" i="10" s="1"/>
  <c r="U1055" i="10" s="1"/>
  <c r="V1055" i="10" s="1"/>
  <c r="R1051" i="10"/>
  <c r="S1051" i="10" s="1"/>
  <c r="T1051" i="10" s="1"/>
  <c r="U1051" i="10" s="1"/>
  <c r="V1051" i="10" s="1"/>
  <c r="R1047" i="10"/>
  <c r="S1047" i="10" s="1"/>
  <c r="T1047" i="10" s="1"/>
  <c r="U1047" i="10" s="1"/>
  <c r="V1047" i="10" s="1"/>
  <c r="R1043" i="10"/>
  <c r="S1043" i="10" s="1"/>
  <c r="T1043" i="10" s="1"/>
  <c r="U1043" i="10" s="1"/>
  <c r="V1043" i="10" s="1"/>
  <c r="R1039" i="10"/>
  <c r="S1039" i="10" s="1"/>
  <c r="T1039" i="10" s="1"/>
  <c r="U1039" i="10" s="1"/>
  <c r="V1039" i="10" s="1"/>
  <c r="R1035" i="10"/>
  <c r="S1035" i="10" s="1"/>
  <c r="T1035" i="10" s="1"/>
  <c r="U1035" i="10" s="1"/>
  <c r="V1035" i="10" s="1"/>
  <c r="R1031" i="10"/>
  <c r="R1027" i="10"/>
  <c r="R1023" i="10"/>
  <c r="S1023" i="10" s="1"/>
  <c r="T1023" i="10" s="1"/>
  <c r="U1023" i="10" s="1"/>
  <c r="V1023" i="10" s="1"/>
  <c r="R1019" i="10"/>
  <c r="S1019" i="10" s="1"/>
  <c r="T1019" i="10" s="1"/>
  <c r="U1019" i="10" s="1"/>
  <c r="V1019" i="10" s="1"/>
  <c r="R1015" i="10"/>
  <c r="S1015" i="10" s="1"/>
  <c r="T1015" i="10" s="1"/>
  <c r="U1015" i="10" s="1"/>
  <c r="V1015" i="10" s="1"/>
  <c r="R1011" i="10"/>
  <c r="R1007" i="10"/>
  <c r="R1003" i="10"/>
  <c r="S1003" i="10" s="1"/>
  <c r="T1003" i="10" s="1"/>
  <c r="U1003" i="10" s="1"/>
  <c r="V1003" i="10" s="1"/>
  <c r="R999" i="10"/>
  <c r="S999" i="10" s="1"/>
  <c r="T999" i="10" s="1"/>
  <c r="U999" i="10" s="1"/>
  <c r="V999" i="10" s="1"/>
  <c r="R995" i="10"/>
  <c r="S995" i="10" s="1"/>
  <c r="T995" i="10" s="1"/>
  <c r="U995" i="10" s="1"/>
  <c r="V995" i="10" s="1"/>
  <c r="R991" i="10"/>
  <c r="S991" i="10" s="1"/>
  <c r="T991" i="10" s="1"/>
  <c r="U991" i="10" s="1"/>
  <c r="V991" i="10" s="1"/>
  <c r="R987" i="10"/>
  <c r="S987" i="10" s="1"/>
  <c r="T987" i="10" s="1"/>
  <c r="U987" i="10" s="1"/>
  <c r="V987" i="10" s="1"/>
  <c r="R983" i="10"/>
  <c r="S983" i="10" s="1"/>
  <c r="T983" i="10" s="1"/>
  <c r="U983" i="10" s="1"/>
  <c r="V983" i="10" s="1"/>
  <c r="R979" i="10"/>
  <c r="S979" i="10" s="1"/>
  <c r="T979" i="10" s="1"/>
  <c r="U979" i="10" s="1"/>
  <c r="V979" i="10" s="1"/>
  <c r="R975" i="10"/>
  <c r="S975" i="10" s="1"/>
  <c r="T975" i="10" s="1"/>
  <c r="U975" i="10" s="1"/>
  <c r="V975" i="10" s="1"/>
  <c r="R971" i="10"/>
  <c r="S971" i="10" s="1"/>
  <c r="T971" i="10" s="1"/>
  <c r="U971" i="10" s="1"/>
  <c r="V971" i="10" s="1"/>
  <c r="R967" i="10"/>
  <c r="S967" i="10" s="1"/>
  <c r="T967" i="10" s="1"/>
  <c r="U967" i="10" s="1"/>
  <c r="V967" i="10" s="1"/>
  <c r="R963" i="10"/>
  <c r="S963" i="10" s="1"/>
  <c r="T963" i="10" s="1"/>
  <c r="U963" i="10" s="1"/>
  <c r="V963" i="10" s="1"/>
  <c r="R959" i="10"/>
  <c r="S959" i="10" s="1"/>
  <c r="T959" i="10" s="1"/>
  <c r="U959" i="10" s="1"/>
  <c r="V959" i="10" s="1"/>
  <c r="R955" i="10"/>
  <c r="S955" i="10" s="1"/>
  <c r="T955" i="10" s="1"/>
  <c r="U955" i="10" s="1"/>
  <c r="V955" i="10" s="1"/>
  <c r="R951" i="10"/>
  <c r="S951" i="10" s="1"/>
  <c r="T951" i="10" s="1"/>
  <c r="U951" i="10" s="1"/>
  <c r="V951" i="10" s="1"/>
  <c r="R947" i="10"/>
  <c r="S947" i="10" s="1"/>
  <c r="T947" i="10" s="1"/>
  <c r="U947" i="10" s="1"/>
  <c r="V947" i="10" s="1"/>
  <c r="R943" i="10"/>
  <c r="S943" i="10" s="1"/>
  <c r="T943" i="10" s="1"/>
  <c r="U943" i="10" s="1"/>
  <c r="V943" i="10" s="1"/>
  <c r="R939" i="10"/>
  <c r="R935" i="10"/>
  <c r="R931" i="10"/>
  <c r="R927" i="10"/>
  <c r="R923" i="10"/>
  <c r="R919" i="10"/>
  <c r="R915" i="10"/>
  <c r="R911" i="10"/>
  <c r="R907" i="10"/>
  <c r="R903" i="10"/>
  <c r="R899" i="10"/>
  <c r="R895" i="10"/>
  <c r="R891" i="10"/>
  <c r="R887" i="10"/>
  <c r="R883" i="10"/>
  <c r="R879" i="10"/>
  <c r="R875" i="10"/>
  <c r="R871" i="10"/>
  <c r="R867" i="10"/>
  <c r="R863" i="10"/>
  <c r="R859" i="10"/>
  <c r="R855" i="10"/>
  <c r="R851" i="10"/>
  <c r="R847" i="10"/>
  <c r="R843" i="10"/>
  <c r="R839" i="10"/>
  <c r="R835" i="10"/>
  <c r="R831" i="10"/>
  <c r="R827" i="10"/>
  <c r="R823" i="10"/>
  <c r="R819" i="10"/>
  <c r="R815" i="10"/>
  <c r="R811" i="10"/>
  <c r="R807" i="10"/>
  <c r="R803" i="10"/>
  <c r="R799" i="10"/>
  <c r="R795" i="10"/>
  <c r="R791" i="10"/>
  <c r="R787" i="10"/>
  <c r="R783" i="10"/>
  <c r="R779" i="10"/>
  <c r="R775" i="10"/>
  <c r="R771" i="10"/>
  <c r="R630" i="10"/>
  <c r="S630" i="10" s="1"/>
  <c r="T630" i="10" s="1"/>
  <c r="U630" i="10" s="1"/>
  <c r="V630" i="10" s="1"/>
  <c r="R534" i="10"/>
  <c r="R502" i="10"/>
  <c r="S502" i="10" s="1"/>
  <c r="T502" i="10" s="1"/>
  <c r="U502" i="10" s="1"/>
  <c r="V502" i="10" s="1"/>
  <c r="R374" i="10"/>
  <c r="R278" i="10"/>
  <c r="R246" i="10"/>
  <c r="S246" i="10" s="1"/>
  <c r="T246" i="10" s="1"/>
  <c r="U246" i="10" s="1"/>
  <c r="V246" i="10" s="1"/>
  <c r="R1504" i="10"/>
  <c r="R1440" i="10"/>
  <c r="R12" i="10"/>
  <c r="S12" i="10" s="1"/>
  <c r="T12" i="10" s="1"/>
  <c r="U12" i="10" s="1"/>
  <c r="V12" i="10" s="1"/>
  <c r="R1496" i="10"/>
  <c r="R1488" i="10"/>
  <c r="R1480" i="10"/>
  <c r="R1472" i="10"/>
  <c r="R1464" i="10"/>
  <c r="R1448" i="10"/>
  <c r="R1432" i="10"/>
  <c r="R1424" i="10"/>
  <c r="R1408" i="10"/>
  <c r="S1408" i="10" s="1"/>
  <c r="T1408" i="10" s="1"/>
  <c r="U1408" i="10" s="1"/>
  <c r="V1408" i="10" s="1"/>
  <c r="R1360" i="10"/>
  <c r="S1360" i="10" s="1"/>
  <c r="T1360" i="10" s="1"/>
  <c r="U1360" i="10" s="1"/>
  <c r="V1360" i="10" s="1"/>
  <c r="R1344" i="10"/>
  <c r="S1344" i="10" s="1"/>
  <c r="T1344" i="10" s="1"/>
  <c r="U1344" i="10" s="1"/>
  <c r="V1344" i="10" s="1"/>
  <c r="R1296" i="10"/>
  <c r="S1296" i="10" s="1"/>
  <c r="T1296" i="10" s="1"/>
  <c r="U1296" i="10" s="1"/>
  <c r="V1296" i="10" s="1"/>
  <c r="R1280" i="10"/>
  <c r="S1280" i="10" s="1"/>
  <c r="T1280" i="10" s="1"/>
  <c r="U1280" i="10" s="1"/>
  <c r="V1280" i="10" s="1"/>
  <c r="R1232" i="10"/>
  <c r="S1232" i="10" s="1"/>
  <c r="T1232" i="10" s="1"/>
  <c r="U1232" i="10" s="1"/>
  <c r="V1232" i="10" s="1"/>
  <c r="R1216" i="10"/>
  <c r="S1216" i="10" s="1"/>
  <c r="T1216" i="10" s="1"/>
  <c r="U1216" i="10" s="1"/>
  <c r="V1216" i="10" s="1"/>
  <c r="R1168" i="10"/>
  <c r="S1168" i="10" s="1"/>
  <c r="T1168" i="10" s="1"/>
  <c r="U1168" i="10" s="1"/>
  <c r="V1168" i="10" s="1"/>
  <c r="R1152" i="10"/>
  <c r="S1152" i="10" s="1"/>
  <c r="T1152" i="10" s="1"/>
  <c r="U1152" i="10" s="1"/>
  <c r="V1152" i="10" s="1"/>
  <c r="R1088" i="10"/>
  <c r="S1088" i="10" s="1"/>
  <c r="T1088" i="10" s="1"/>
  <c r="U1088" i="10" s="1"/>
  <c r="V1088" i="10" s="1"/>
  <c r="R1024" i="10"/>
  <c r="S1024" i="10" s="1"/>
  <c r="T1024" i="10" s="1"/>
  <c r="U1024" i="10" s="1"/>
  <c r="V1024" i="10" s="1"/>
  <c r="R960" i="10"/>
  <c r="S960" i="10" s="1"/>
  <c r="T960" i="10" s="1"/>
  <c r="U960" i="10" s="1"/>
  <c r="V960" i="10" s="1"/>
  <c r="R896" i="10"/>
  <c r="R832" i="10"/>
  <c r="R768" i="10"/>
  <c r="R704" i="10"/>
  <c r="S704" i="10" s="1"/>
  <c r="T704" i="10" s="1"/>
  <c r="U704" i="10" s="1"/>
  <c r="V704" i="10" s="1"/>
  <c r="R767" i="10"/>
  <c r="R763" i="10"/>
  <c r="R759" i="10"/>
  <c r="R755" i="10"/>
  <c r="R751" i="10"/>
  <c r="R747" i="10"/>
  <c r="R743" i="10"/>
  <c r="R739" i="10"/>
  <c r="R735" i="10"/>
  <c r="S735" i="10" s="1"/>
  <c r="T735" i="10" s="1"/>
  <c r="U735" i="10" s="1"/>
  <c r="V735" i="10" s="1"/>
  <c r="R731" i="10"/>
  <c r="S731" i="10" s="1"/>
  <c r="T731" i="10" s="1"/>
  <c r="U731" i="10" s="1"/>
  <c r="V731" i="10" s="1"/>
  <c r="R727" i="10"/>
  <c r="S727" i="10" s="1"/>
  <c r="T727" i="10" s="1"/>
  <c r="U727" i="10" s="1"/>
  <c r="V727" i="10" s="1"/>
  <c r="R723" i="10"/>
  <c r="S723" i="10" s="1"/>
  <c r="T723" i="10" s="1"/>
  <c r="U723" i="10" s="1"/>
  <c r="V723" i="10" s="1"/>
  <c r="R719" i="10"/>
  <c r="S719" i="10" s="1"/>
  <c r="T719" i="10" s="1"/>
  <c r="U719" i="10" s="1"/>
  <c r="V719" i="10" s="1"/>
  <c r="R715" i="10"/>
  <c r="S715" i="10" s="1"/>
  <c r="T715" i="10" s="1"/>
  <c r="U715" i="10" s="1"/>
  <c r="V715" i="10" s="1"/>
  <c r="R711" i="10"/>
  <c r="S711" i="10" s="1"/>
  <c r="T711" i="10" s="1"/>
  <c r="U711" i="10" s="1"/>
  <c r="V711" i="10" s="1"/>
  <c r="R707" i="10"/>
  <c r="S707" i="10" s="1"/>
  <c r="T707" i="10" s="1"/>
  <c r="U707" i="10" s="1"/>
  <c r="V707" i="10" s="1"/>
  <c r="R703" i="10"/>
  <c r="S703" i="10" s="1"/>
  <c r="T703" i="10" s="1"/>
  <c r="U703" i="10" s="1"/>
  <c r="V703" i="10" s="1"/>
  <c r="R699" i="10"/>
  <c r="S699" i="10" s="1"/>
  <c r="T699" i="10" s="1"/>
  <c r="U699" i="10" s="1"/>
  <c r="V699" i="10" s="1"/>
  <c r="R695" i="10"/>
  <c r="S695" i="10" s="1"/>
  <c r="T695" i="10" s="1"/>
  <c r="U695" i="10" s="1"/>
  <c r="V695" i="10" s="1"/>
  <c r="R691" i="10"/>
  <c r="S691" i="10" s="1"/>
  <c r="T691" i="10" s="1"/>
  <c r="U691" i="10" s="1"/>
  <c r="V691" i="10" s="1"/>
  <c r="R687" i="10"/>
  <c r="S687" i="10" s="1"/>
  <c r="T687" i="10" s="1"/>
  <c r="U687" i="10" s="1"/>
  <c r="V687" i="10" s="1"/>
  <c r="R683" i="10"/>
  <c r="S683" i="10" s="1"/>
  <c r="T683" i="10" s="1"/>
  <c r="U683" i="10" s="1"/>
  <c r="V683" i="10" s="1"/>
  <c r="R679" i="10"/>
  <c r="S679" i="10" s="1"/>
  <c r="T679" i="10" s="1"/>
  <c r="U679" i="10" s="1"/>
  <c r="V679" i="10" s="1"/>
  <c r="R675" i="10"/>
  <c r="S675" i="10" s="1"/>
  <c r="T675" i="10" s="1"/>
  <c r="U675" i="10" s="1"/>
  <c r="V675" i="10" s="1"/>
  <c r="R671" i="10"/>
  <c r="S671" i="10" s="1"/>
  <c r="T671" i="10" s="1"/>
  <c r="U671" i="10" s="1"/>
  <c r="V671" i="10" s="1"/>
  <c r="R667" i="10"/>
  <c r="S667" i="10" s="1"/>
  <c r="T667" i="10" s="1"/>
  <c r="U667" i="10" s="1"/>
  <c r="V667" i="10" s="1"/>
  <c r="R663" i="10"/>
  <c r="S663" i="10" s="1"/>
  <c r="T663" i="10" s="1"/>
  <c r="U663" i="10" s="1"/>
  <c r="V663" i="10" s="1"/>
  <c r="R659" i="10"/>
  <c r="S659" i="10" s="1"/>
  <c r="T659" i="10" s="1"/>
  <c r="U659" i="10" s="1"/>
  <c r="V659" i="10" s="1"/>
  <c r="R655" i="10"/>
  <c r="S655" i="10" s="1"/>
  <c r="T655" i="10" s="1"/>
  <c r="U655" i="10" s="1"/>
  <c r="V655" i="10" s="1"/>
  <c r="R651" i="10"/>
  <c r="S651" i="10" s="1"/>
  <c r="T651" i="10" s="1"/>
  <c r="U651" i="10" s="1"/>
  <c r="V651" i="10" s="1"/>
  <c r="R647" i="10"/>
  <c r="S647" i="10" s="1"/>
  <c r="T647" i="10" s="1"/>
  <c r="U647" i="10" s="1"/>
  <c r="V647" i="10" s="1"/>
  <c r="R643" i="10"/>
  <c r="S643" i="10" s="1"/>
  <c r="T643" i="10" s="1"/>
  <c r="U643" i="10" s="1"/>
  <c r="V643" i="10" s="1"/>
  <c r="R639" i="10"/>
  <c r="S639" i="10" s="1"/>
  <c r="T639" i="10" s="1"/>
  <c r="U639" i="10" s="1"/>
  <c r="V639" i="10" s="1"/>
  <c r="R635" i="10"/>
  <c r="S635" i="10" s="1"/>
  <c r="T635" i="10" s="1"/>
  <c r="U635" i="10" s="1"/>
  <c r="V635" i="10" s="1"/>
  <c r="R631" i="10"/>
  <c r="S631" i="10" s="1"/>
  <c r="T631" i="10" s="1"/>
  <c r="U631" i="10" s="1"/>
  <c r="V631" i="10" s="1"/>
  <c r="R627" i="10"/>
  <c r="S627" i="10" s="1"/>
  <c r="T627" i="10" s="1"/>
  <c r="U627" i="10" s="1"/>
  <c r="V627" i="10" s="1"/>
  <c r="R623" i="10"/>
  <c r="S623" i="10" s="1"/>
  <c r="T623" i="10" s="1"/>
  <c r="U623" i="10" s="1"/>
  <c r="V623" i="10" s="1"/>
  <c r="R619" i="10"/>
  <c r="S619" i="10" s="1"/>
  <c r="T619" i="10" s="1"/>
  <c r="U619" i="10" s="1"/>
  <c r="V619" i="10" s="1"/>
  <c r="R615" i="10"/>
  <c r="S615" i="10" s="1"/>
  <c r="T615" i="10" s="1"/>
  <c r="U615" i="10" s="1"/>
  <c r="V615" i="10" s="1"/>
  <c r="R611" i="10"/>
  <c r="S611" i="10" s="1"/>
  <c r="T611" i="10" s="1"/>
  <c r="U611" i="10" s="1"/>
  <c r="V611" i="10" s="1"/>
  <c r="R607" i="10"/>
  <c r="S607" i="10" s="1"/>
  <c r="T607" i="10" s="1"/>
  <c r="U607" i="10" s="1"/>
  <c r="V607" i="10" s="1"/>
  <c r="R603" i="10"/>
  <c r="S603" i="10" s="1"/>
  <c r="T603" i="10" s="1"/>
  <c r="U603" i="10" s="1"/>
  <c r="V603" i="10" s="1"/>
  <c r="R599" i="10"/>
  <c r="S599" i="10" s="1"/>
  <c r="T599" i="10" s="1"/>
  <c r="U599" i="10" s="1"/>
  <c r="V599" i="10" s="1"/>
  <c r="R595" i="10"/>
  <c r="S595" i="10" s="1"/>
  <c r="T595" i="10" s="1"/>
  <c r="U595" i="10" s="1"/>
  <c r="V595" i="10" s="1"/>
  <c r="R591" i="10"/>
  <c r="S591" i="10" s="1"/>
  <c r="T591" i="10" s="1"/>
  <c r="U591" i="10" s="1"/>
  <c r="V591" i="10" s="1"/>
  <c r="R587" i="10"/>
  <c r="S587" i="10" s="1"/>
  <c r="T587" i="10" s="1"/>
  <c r="U587" i="10" s="1"/>
  <c r="V587" i="10" s="1"/>
  <c r="R583" i="10"/>
  <c r="S583" i="10" s="1"/>
  <c r="T583" i="10" s="1"/>
  <c r="U583" i="10" s="1"/>
  <c r="V583" i="10" s="1"/>
  <c r="R579" i="10"/>
  <c r="S579" i="10" s="1"/>
  <c r="T579" i="10" s="1"/>
  <c r="U579" i="10" s="1"/>
  <c r="V579" i="10" s="1"/>
  <c r="R575" i="10"/>
  <c r="S575" i="10" s="1"/>
  <c r="T575" i="10" s="1"/>
  <c r="U575" i="10" s="1"/>
  <c r="V575" i="10" s="1"/>
  <c r="R571" i="10"/>
  <c r="S571" i="10" s="1"/>
  <c r="T571" i="10" s="1"/>
  <c r="U571" i="10" s="1"/>
  <c r="V571" i="10" s="1"/>
  <c r="R567" i="10"/>
  <c r="S567" i="10" s="1"/>
  <c r="T567" i="10" s="1"/>
  <c r="U567" i="10" s="1"/>
  <c r="V567" i="10" s="1"/>
  <c r="R563" i="10"/>
  <c r="R559" i="10"/>
  <c r="R555" i="10"/>
  <c r="R551" i="10"/>
  <c r="R547" i="10"/>
  <c r="R543" i="10"/>
  <c r="R539" i="10"/>
  <c r="R535" i="10"/>
  <c r="R531" i="10"/>
  <c r="S531" i="10" s="1"/>
  <c r="T531" i="10" s="1"/>
  <c r="U531" i="10" s="1"/>
  <c r="V531" i="10" s="1"/>
  <c r="R527" i="10"/>
  <c r="S527" i="10" s="1"/>
  <c r="T527" i="10" s="1"/>
  <c r="U527" i="10" s="1"/>
  <c r="V527" i="10" s="1"/>
  <c r="R523" i="10"/>
  <c r="S523" i="10" s="1"/>
  <c r="T523" i="10" s="1"/>
  <c r="U523" i="10" s="1"/>
  <c r="V523" i="10" s="1"/>
  <c r="R519" i="10"/>
  <c r="S519" i="10" s="1"/>
  <c r="T519" i="10" s="1"/>
  <c r="U519" i="10" s="1"/>
  <c r="V519" i="10" s="1"/>
  <c r="R515" i="10"/>
  <c r="S515" i="10" s="1"/>
  <c r="T515" i="10" s="1"/>
  <c r="U515" i="10" s="1"/>
  <c r="V515" i="10" s="1"/>
  <c r="R511" i="10"/>
  <c r="S511" i="10" s="1"/>
  <c r="T511" i="10" s="1"/>
  <c r="U511" i="10" s="1"/>
  <c r="V511" i="10" s="1"/>
  <c r="R507" i="10"/>
  <c r="S507" i="10" s="1"/>
  <c r="T507" i="10" s="1"/>
  <c r="U507" i="10" s="1"/>
  <c r="V507" i="10" s="1"/>
  <c r="R503" i="10"/>
  <c r="S503" i="10" s="1"/>
  <c r="T503" i="10" s="1"/>
  <c r="U503" i="10" s="1"/>
  <c r="V503" i="10" s="1"/>
  <c r="R499" i="10"/>
  <c r="S499" i="10" s="1"/>
  <c r="T499" i="10" s="1"/>
  <c r="U499" i="10" s="1"/>
  <c r="V499" i="10" s="1"/>
  <c r="R495" i="10"/>
  <c r="S495" i="10" s="1"/>
  <c r="T495" i="10" s="1"/>
  <c r="U495" i="10" s="1"/>
  <c r="V495" i="10" s="1"/>
  <c r="R491" i="10"/>
  <c r="S491" i="10" s="1"/>
  <c r="T491" i="10" s="1"/>
  <c r="U491" i="10" s="1"/>
  <c r="V491" i="10" s="1"/>
  <c r="R487" i="10"/>
  <c r="S487" i="10" s="1"/>
  <c r="T487" i="10" s="1"/>
  <c r="U487" i="10" s="1"/>
  <c r="V487" i="10" s="1"/>
  <c r="R483" i="10"/>
  <c r="S483" i="10" s="1"/>
  <c r="T483" i="10" s="1"/>
  <c r="U483" i="10" s="1"/>
  <c r="V483" i="10" s="1"/>
  <c r="R479" i="10"/>
  <c r="S479" i="10" s="1"/>
  <c r="T479" i="10" s="1"/>
  <c r="U479" i="10" s="1"/>
  <c r="V479" i="10" s="1"/>
  <c r="R475" i="10"/>
  <c r="S475" i="10" s="1"/>
  <c r="T475" i="10" s="1"/>
  <c r="U475" i="10" s="1"/>
  <c r="V475" i="10" s="1"/>
  <c r="R195" i="10"/>
  <c r="S195" i="10" s="1"/>
  <c r="T195" i="10" s="1"/>
  <c r="U195" i="10" s="1"/>
  <c r="V195" i="10" s="1"/>
  <c r="R23" i="10"/>
  <c r="S23" i="10" s="1"/>
  <c r="T23" i="10" s="1"/>
  <c r="U23" i="10" s="1"/>
  <c r="V23" i="10" s="1"/>
  <c r="R598" i="10"/>
  <c r="S598" i="10" s="1"/>
  <c r="T598" i="10" s="1"/>
  <c r="U598" i="10" s="1"/>
  <c r="V598" i="10" s="1"/>
  <c r="R566" i="10"/>
  <c r="R470" i="10"/>
  <c r="S470" i="10" s="1"/>
  <c r="T470" i="10" s="1"/>
  <c r="U470" i="10" s="1"/>
  <c r="V470" i="10" s="1"/>
  <c r="R438" i="10"/>
  <c r="S438" i="10" s="1"/>
  <c r="T438" i="10" s="1"/>
  <c r="U438" i="10" s="1"/>
  <c r="V438" i="10" s="1"/>
  <c r="R342" i="10"/>
  <c r="S342" i="10" s="1"/>
  <c r="T342" i="10" s="1"/>
  <c r="U342" i="10" s="1"/>
  <c r="V342" i="10" s="1"/>
  <c r="R310" i="10"/>
  <c r="S310" i="10" s="1"/>
  <c r="T310" i="10" s="1"/>
  <c r="U310" i="10" s="1"/>
  <c r="V310" i="10" s="1"/>
  <c r="R174" i="10"/>
  <c r="S174" i="10" s="1"/>
  <c r="T174" i="10" s="1"/>
  <c r="U174" i="10" s="1"/>
  <c r="V174" i="10" s="1"/>
  <c r="R46" i="10"/>
  <c r="S46" i="10" s="1"/>
  <c r="T46" i="10" s="1"/>
  <c r="U46" i="10" s="1"/>
  <c r="V46" i="10" s="1"/>
  <c r="R1416" i="10"/>
  <c r="S1416" i="10" s="1"/>
  <c r="T1416" i="10" s="1"/>
  <c r="U1416" i="10" s="1"/>
  <c r="V1416" i="10" s="1"/>
  <c r="R1400" i="10"/>
  <c r="S1400" i="10" s="1"/>
  <c r="T1400" i="10" s="1"/>
  <c r="U1400" i="10" s="1"/>
  <c r="V1400" i="10" s="1"/>
  <c r="R1384" i="10"/>
  <c r="S1384" i="10" s="1"/>
  <c r="T1384" i="10" s="1"/>
  <c r="U1384" i="10" s="1"/>
  <c r="V1384" i="10" s="1"/>
  <c r="R1368" i="10"/>
  <c r="S1368" i="10" s="1"/>
  <c r="T1368" i="10" s="1"/>
  <c r="U1368" i="10" s="1"/>
  <c r="V1368" i="10" s="1"/>
  <c r="R1352" i="10"/>
  <c r="S1352" i="10" s="1"/>
  <c r="T1352" i="10" s="1"/>
  <c r="U1352" i="10" s="1"/>
  <c r="V1352" i="10" s="1"/>
  <c r="R1336" i="10"/>
  <c r="S1336" i="10" s="1"/>
  <c r="T1336" i="10" s="1"/>
  <c r="U1336" i="10" s="1"/>
  <c r="V1336" i="10" s="1"/>
  <c r="R1320" i="10"/>
  <c r="S1320" i="10" s="1"/>
  <c r="T1320" i="10" s="1"/>
  <c r="U1320" i="10" s="1"/>
  <c r="V1320" i="10" s="1"/>
  <c r="R1304" i="10"/>
  <c r="S1304" i="10" s="1"/>
  <c r="T1304" i="10" s="1"/>
  <c r="U1304" i="10" s="1"/>
  <c r="V1304" i="10" s="1"/>
  <c r="R1288" i="10"/>
  <c r="S1288" i="10" s="1"/>
  <c r="T1288" i="10" s="1"/>
  <c r="U1288" i="10" s="1"/>
  <c r="V1288" i="10" s="1"/>
  <c r="R1272" i="10"/>
  <c r="S1272" i="10" s="1"/>
  <c r="T1272" i="10" s="1"/>
  <c r="U1272" i="10" s="1"/>
  <c r="V1272" i="10" s="1"/>
  <c r="R1256" i="10"/>
  <c r="S1256" i="10" s="1"/>
  <c r="T1256" i="10" s="1"/>
  <c r="U1256" i="10" s="1"/>
  <c r="V1256" i="10" s="1"/>
  <c r="R1240" i="10"/>
  <c r="S1240" i="10" s="1"/>
  <c r="T1240" i="10" s="1"/>
  <c r="U1240" i="10" s="1"/>
  <c r="V1240" i="10" s="1"/>
  <c r="R1224" i="10"/>
  <c r="S1224" i="10" s="1"/>
  <c r="T1224" i="10" s="1"/>
  <c r="U1224" i="10" s="1"/>
  <c r="V1224" i="10" s="1"/>
  <c r="R1208" i="10"/>
  <c r="R1192" i="10"/>
  <c r="R1176" i="10"/>
  <c r="S1176" i="10" s="1"/>
  <c r="T1176" i="10" s="1"/>
  <c r="U1176" i="10" s="1"/>
  <c r="V1176" i="10" s="1"/>
  <c r="R1160" i="10"/>
  <c r="S1160" i="10" s="1"/>
  <c r="T1160" i="10" s="1"/>
  <c r="U1160" i="10" s="1"/>
  <c r="V1160" i="10" s="1"/>
  <c r="R1144" i="10"/>
  <c r="S1144" i="10" s="1"/>
  <c r="T1144" i="10" s="1"/>
  <c r="U1144" i="10" s="1"/>
  <c r="V1144" i="10" s="1"/>
  <c r="R1128" i="10"/>
  <c r="S1128" i="10" s="1"/>
  <c r="T1128" i="10" s="1"/>
  <c r="U1128" i="10" s="1"/>
  <c r="V1128" i="10" s="1"/>
  <c r="R1112" i="10"/>
  <c r="S1112" i="10" s="1"/>
  <c r="T1112" i="10" s="1"/>
  <c r="U1112" i="10" s="1"/>
  <c r="V1112" i="10" s="1"/>
  <c r="R1096" i="10"/>
  <c r="S1096" i="10" s="1"/>
  <c r="T1096" i="10" s="1"/>
  <c r="U1096" i="10" s="1"/>
  <c r="V1096" i="10" s="1"/>
  <c r="R1080" i="10"/>
  <c r="S1080" i="10" s="1"/>
  <c r="T1080" i="10" s="1"/>
  <c r="U1080" i="10" s="1"/>
  <c r="V1080" i="10" s="1"/>
  <c r="R1064" i="10"/>
  <c r="S1064" i="10" s="1"/>
  <c r="T1064" i="10" s="1"/>
  <c r="U1064" i="10" s="1"/>
  <c r="V1064" i="10" s="1"/>
  <c r="R1048" i="10"/>
  <c r="S1048" i="10" s="1"/>
  <c r="T1048" i="10" s="1"/>
  <c r="U1048" i="10" s="1"/>
  <c r="V1048" i="10" s="1"/>
  <c r="R1032" i="10"/>
  <c r="R1016" i="10"/>
  <c r="S1016" i="10" s="1"/>
  <c r="T1016" i="10" s="1"/>
  <c r="U1016" i="10" s="1"/>
  <c r="V1016" i="10" s="1"/>
  <c r="R1000" i="10"/>
  <c r="S1000" i="10" s="1"/>
  <c r="T1000" i="10" s="1"/>
  <c r="U1000" i="10" s="1"/>
  <c r="V1000" i="10" s="1"/>
  <c r="R984" i="10"/>
  <c r="S984" i="10" s="1"/>
  <c r="T984" i="10" s="1"/>
  <c r="U984" i="10" s="1"/>
  <c r="V984" i="10" s="1"/>
  <c r="R968" i="10"/>
  <c r="S968" i="10" s="1"/>
  <c r="T968" i="10" s="1"/>
  <c r="U968" i="10" s="1"/>
  <c r="V968" i="10" s="1"/>
  <c r="R952" i="10"/>
  <c r="S952" i="10" s="1"/>
  <c r="T952" i="10" s="1"/>
  <c r="U952" i="10" s="1"/>
  <c r="V952" i="10" s="1"/>
  <c r="R936" i="10"/>
  <c r="R920" i="10"/>
  <c r="R904" i="10"/>
  <c r="R888" i="10"/>
  <c r="R872" i="10"/>
  <c r="R856" i="10"/>
  <c r="R840" i="10"/>
  <c r="R824" i="10"/>
  <c r="R808" i="10"/>
  <c r="R792" i="10"/>
  <c r="R776" i="10"/>
  <c r="R760" i="10"/>
  <c r="R744" i="10"/>
  <c r="R728" i="10"/>
  <c r="S728" i="10" s="1"/>
  <c r="T728" i="10" s="1"/>
  <c r="U728" i="10" s="1"/>
  <c r="V728" i="10" s="1"/>
  <c r="R712" i="10"/>
  <c r="S712" i="10" s="1"/>
  <c r="T712" i="10" s="1"/>
  <c r="U712" i="10" s="1"/>
  <c r="V712" i="10" s="1"/>
  <c r="R696" i="10"/>
  <c r="S696" i="10" s="1"/>
  <c r="T696" i="10" s="1"/>
  <c r="U696" i="10" s="1"/>
  <c r="V696" i="10" s="1"/>
  <c r="R676" i="10"/>
  <c r="S676" i="10" s="1"/>
  <c r="T676" i="10" s="1"/>
  <c r="U676" i="10" s="1"/>
  <c r="V676" i="10" s="1"/>
  <c r="R660" i="10"/>
  <c r="S660" i="10" s="1"/>
  <c r="T660" i="10" s="1"/>
  <c r="U660" i="10" s="1"/>
  <c r="V660" i="10" s="1"/>
  <c r="R644" i="10"/>
  <c r="S644" i="10" s="1"/>
  <c r="T644" i="10" s="1"/>
  <c r="U644" i="10" s="1"/>
  <c r="V644" i="10" s="1"/>
  <c r="R628" i="10"/>
  <c r="S628" i="10" s="1"/>
  <c r="T628" i="10" s="1"/>
  <c r="U628" i="10" s="1"/>
  <c r="V628" i="10" s="1"/>
  <c r="R612" i="10"/>
  <c r="S612" i="10" s="1"/>
  <c r="T612" i="10" s="1"/>
  <c r="U612" i="10" s="1"/>
  <c r="V612" i="10" s="1"/>
  <c r="R596" i="10"/>
  <c r="S596" i="10" s="1"/>
  <c r="T596" i="10" s="1"/>
  <c r="U596" i="10" s="1"/>
  <c r="V596" i="10" s="1"/>
  <c r="R580" i="10"/>
  <c r="S580" i="10" s="1"/>
  <c r="T580" i="10" s="1"/>
  <c r="U580" i="10" s="1"/>
  <c r="V580" i="10" s="1"/>
  <c r="R564" i="10"/>
  <c r="R548" i="10"/>
  <c r="R532" i="10"/>
  <c r="S532" i="10" s="1"/>
  <c r="T532" i="10" s="1"/>
  <c r="U532" i="10" s="1"/>
  <c r="V532" i="10" s="1"/>
  <c r="R516" i="10"/>
  <c r="S516" i="10" s="1"/>
  <c r="T516" i="10" s="1"/>
  <c r="U516" i="10" s="1"/>
  <c r="V516" i="10" s="1"/>
  <c r="R500" i="10"/>
  <c r="S500" i="10" s="1"/>
  <c r="T500" i="10" s="1"/>
  <c r="U500" i="10" s="1"/>
  <c r="V500" i="10" s="1"/>
  <c r="R484" i="10"/>
  <c r="S484" i="10" s="1"/>
  <c r="T484" i="10" s="1"/>
  <c r="U484" i="10" s="1"/>
  <c r="V484" i="10" s="1"/>
  <c r="R468" i="10"/>
  <c r="S468" i="10" s="1"/>
  <c r="T468" i="10" s="1"/>
  <c r="U468" i="10" s="1"/>
  <c r="V468" i="10" s="1"/>
  <c r="R452" i="10"/>
  <c r="S452" i="10" s="1"/>
  <c r="T452" i="10" s="1"/>
  <c r="U452" i="10" s="1"/>
  <c r="V452" i="10" s="1"/>
  <c r="R436" i="10"/>
  <c r="S436" i="10" s="1"/>
  <c r="T436" i="10" s="1"/>
  <c r="U436" i="10" s="1"/>
  <c r="V436" i="10" s="1"/>
  <c r="R420" i="10"/>
  <c r="S420" i="10" s="1"/>
  <c r="T420" i="10" s="1"/>
  <c r="U420" i="10" s="1"/>
  <c r="V420" i="10" s="1"/>
  <c r="R404" i="10"/>
  <c r="S404" i="10" s="1"/>
  <c r="T404" i="10" s="1"/>
  <c r="U404" i="10" s="1"/>
  <c r="V404" i="10" s="1"/>
  <c r="R388" i="10"/>
  <c r="S388" i="10" s="1"/>
  <c r="T388" i="10" s="1"/>
  <c r="U388" i="10" s="1"/>
  <c r="V388" i="10" s="1"/>
  <c r="R372" i="10"/>
  <c r="R356" i="10"/>
  <c r="S356" i="10" s="1"/>
  <c r="T356" i="10" s="1"/>
  <c r="U356" i="10" s="1"/>
  <c r="V356" i="10" s="1"/>
  <c r="R340" i="10"/>
  <c r="S340" i="10" s="1"/>
  <c r="T340" i="10" s="1"/>
  <c r="U340" i="10" s="1"/>
  <c r="V340" i="10" s="1"/>
  <c r="R14" i="10"/>
  <c r="S14" i="10" s="1"/>
  <c r="T14" i="10" s="1"/>
  <c r="U14" i="10" s="1"/>
  <c r="V14" i="10" s="1"/>
  <c r="R10" i="10"/>
  <c r="S10" i="10" s="1"/>
  <c r="T10" i="10" s="1"/>
  <c r="U10" i="10" s="1"/>
  <c r="V10" i="10" s="1"/>
  <c r="R1506" i="10"/>
  <c r="R1502" i="10"/>
  <c r="R1498" i="10"/>
  <c r="R1494" i="10"/>
  <c r="R1490" i="10"/>
  <c r="R1486" i="10"/>
  <c r="R1482" i="10"/>
  <c r="R1478" i="10"/>
  <c r="R1474" i="10"/>
  <c r="R1470" i="10"/>
  <c r="R1466" i="10"/>
  <c r="R1462" i="10"/>
  <c r="R1458" i="10"/>
  <c r="R1454" i="10"/>
  <c r="R1450" i="10"/>
  <c r="R1446" i="10"/>
  <c r="R1442" i="10"/>
  <c r="R1438" i="10"/>
  <c r="R1434" i="10"/>
  <c r="R1430" i="10"/>
  <c r="R1426" i="10"/>
  <c r="R1422" i="10"/>
  <c r="S1422" i="10" s="1"/>
  <c r="T1422" i="10" s="1"/>
  <c r="U1422" i="10" s="1"/>
  <c r="V1422" i="10" s="1"/>
  <c r="R1418" i="10"/>
  <c r="S1418" i="10" s="1"/>
  <c r="T1418" i="10" s="1"/>
  <c r="U1418" i="10" s="1"/>
  <c r="V1418" i="10" s="1"/>
  <c r="R1414" i="10"/>
  <c r="S1414" i="10" s="1"/>
  <c r="T1414" i="10" s="1"/>
  <c r="U1414" i="10" s="1"/>
  <c r="V1414" i="10" s="1"/>
  <c r="R1410" i="10"/>
  <c r="S1410" i="10" s="1"/>
  <c r="T1410" i="10" s="1"/>
  <c r="U1410" i="10" s="1"/>
  <c r="V1410" i="10" s="1"/>
  <c r="R1406" i="10"/>
  <c r="S1406" i="10" s="1"/>
  <c r="T1406" i="10" s="1"/>
  <c r="U1406" i="10" s="1"/>
  <c r="V1406" i="10" s="1"/>
  <c r="R1402" i="10"/>
  <c r="S1402" i="10" s="1"/>
  <c r="T1402" i="10" s="1"/>
  <c r="U1402" i="10" s="1"/>
  <c r="V1402" i="10" s="1"/>
  <c r="R1398" i="10"/>
  <c r="S1398" i="10" s="1"/>
  <c r="T1398" i="10" s="1"/>
  <c r="U1398" i="10" s="1"/>
  <c r="V1398" i="10" s="1"/>
  <c r="R1394" i="10"/>
  <c r="S1394" i="10" s="1"/>
  <c r="T1394" i="10" s="1"/>
  <c r="U1394" i="10" s="1"/>
  <c r="V1394" i="10" s="1"/>
  <c r="R1390" i="10"/>
  <c r="S1390" i="10" s="1"/>
  <c r="T1390" i="10" s="1"/>
  <c r="U1390" i="10" s="1"/>
  <c r="V1390" i="10" s="1"/>
  <c r="R1386" i="10"/>
  <c r="S1386" i="10" s="1"/>
  <c r="T1386" i="10" s="1"/>
  <c r="U1386" i="10" s="1"/>
  <c r="V1386" i="10" s="1"/>
  <c r="R1382" i="10"/>
  <c r="S1382" i="10" s="1"/>
  <c r="T1382" i="10" s="1"/>
  <c r="U1382" i="10" s="1"/>
  <c r="V1382" i="10" s="1"/>
  <c r="R1378" i="10"/>
  <c r="S1378" i="10" s="1"/>
  <c r="T1378" i="10" s="1"/>
  <c r="U1378" i="10" s="1"/>
  <c r="V1378" i="10" s="1"/>
  <c r="R1374" i="10"/>
  <c r="S1374" i="10" s="1"/>
  <c r="T1374" i="10" s="1"/>
  <c r="U1374" i="10" s="1"/>
  <c r="V1374" i="10" s="1"/>
  <c r="R1370" i="10"/>
  <c r="S1370" i="10" s="1"/>
  <c r="T1370" i="10" s="1"/>
  <c r="U1370" i="10" s="1"/>
  <c r="V1370" i="10" s="1"/>
  <c r="R1366" i="10"/>
  <c r="S1366" i="10" s="1"/>
  <c r="T1366" i="10" s="1"/>
  <c r="U1366" i="10" s="1"/>
  <c r="V1366" i="10" s="1"/>
  <c r="R1362" i="10"/>
  <c r="S1362" i="10" s="1"/>
  <c r="T1362" i="10" s="1"/>
  <c r="U1362" i="10" s="1"/>
  <c r="V1362" i="10" s="1"/>
  <c r="R1358" i="10"/>
  <c r="S1358" i="10" s="1"/>
  <c r="T1358" i="10" s="1"/>
  <c r="U1358" i="10" s="1"/>
  <c r="V1358" i="10" s="1"/>
  <c r="R1354" i="10"/>
  <c r="S1354" i="10" s="1"/>
  <c r="T1354" i="10" s="1"/>
  <c r="U1354" i="10" s="1"/>
  <c r="V1354" i="10" s="1"/>
  <c r="R1350" i="10"/>
  <c r="S1350" i="10" s="1"/>
  <c r="T1350" i="10" s="1"/>
  <c r="U1350" i="10" s="1"/>
  <c r="V1350" i="10" s="1"/>
  <c r="R1346" i="10"/>
  <c r="S1346" i="10" s="1"/>
  <c r="T1346" i="10" s="1"/>
  <c r="U1346" i="10" s="1"/>
  <c r="V1346" i="10" s="1"/>
  <c r="R1342" i="10"/>
  <c r="S1342" i="10" s="1"/>
  <c r="T1342" i="10" s="1"/>
  <c r="U1342" i="10" s="1"/>
  <c r="V1342" i="10" s="1"/>
  <c r="R1338" i="10"/>
  <c r="S1338" i="10" s="1"/>
  <c r="T1338" i="10" s="1"/>
  <c r="U1338" i="10" s="1"/>
  <c r="V1338" i="10" s="1"/>
  <c r="R1334" i="10"/>
  <c r="S1334" i="10" s="1"/>
  <c r="T1334" i="10" s="1"/>
  <c r="U1334" i="10" s="1"/>
  <c r="V1334" i="10" s="1"/>
  <c r="R1330" i="10"/>
  <c r="S1330" i="10" s="1"/>
  <c r="T1330" i="10" s="1"/>
  <c r="U1330" i="10" s="1"/>
  <c r="V1330" i="10" s="1"/>
  <c r="R1326" i="10"/>
  <c r="S1326" i="10" s="1"/>
  <c r="T1326" i="10" s="1"/>
  <c r="U1326" i="10" s="1"/>
  <c r="V1326" i="10" s="1"/>
  <c r="R1322" i="10"/>
  <c r="S1322" i="10" s="1"/>
  <c r="T1322" i="10" s="1"/>
  <c r="U1322" i="10" s="1"/>
  <c r="V1322" i="10" s="1"/>
  <c r="R1318" i="10"/>
  <c r="S1318" i="10" s="1"/>
  <c r="T1318" i="10" s="1"/>
  <c r="U1318" i="10" s="1"/>
  <c r="V1318" i="10" s="1"/>
  <c r="R1314" i="10"/>
  <c r="S1314" i="10" s="1"/>
  <c r="T1314" i="10" s="1"/>
  <c r="U1314" i="10" s="1"/>
  <c r="V1314" i="10" s="1"/>
  <c r="R1310" i="10"/>
  <c r="S1310" i="10" s="1"/>
  <c r="T1310" i="10" s="1"/>
  <c r="U1310" i="10" s="1"/>
  <c r="V1310" i="10" s="1"/>
  <c r="R1306" i="10"/>
  <c r="S1306" i="10" s="1"/>
  <c r="T1306" i="10" s="1"/>
  <c r="U1306" i="10" s="1"/>
  <c r="V1306" i="10" s="1"/>
  <c r="R1302" i="10"/>
  <c r="S1302" i="10" s="1"/>
  <c r="T1302" i="10" s="1"/>
  <c r="U1302" i="10" s="1"/>
  <c r="V1302" i="10" s="1"/>
  <c r="R1298" i="10"/>
  <c r="S1298" i="10" s="1"/>
  <c r="T1298" i="10" s="1"/>
  <c r="U1298" i="10" s="1"/>
  <c r="V1298" i="10" s="1"/>
  <c r="R1294" i="10"/>
  <c r="S1294" i="10" s="1"/>
  <c r="T1294" i="10" s="1"/>
  <c r="U1294" i="10" s="1"/>
  <c r="V1294" i="10" s="1"/>
  <c r="R1290" i="10"/>
  <c r="S1290" i="10" s="1"/>
  <c r="T1290" i="10" s="1"/>
  <c r="U1290" i="10" s="1"/>
  <c r="V1290" i="10" s="1"/>
  <c r="R1286" i="10"/>
  <c r="S1286" i="10" s="1"/>
  <c r="T1286" i="10" s="1"/>
  <c r="U1286" i="10" s="1"/>
  <c r="V1286" i="10" s="1"/>
  <c r="R1282" i="10"/>
  <c r="S1282" i="10" s="1"/>
  <c r="T1282" i="10" s="1"/>
  <c r="U1282" i="10" s="1"/>
  <c r="V1282" i="10" s="1"/>
  <c r="R1278" i="10"/>
  <c r="S1278" i="10" s="1"/>
  <c r="T1278" i="10" s="1"/>
  <c r="U1278" i="10" s="1"/>
  <c r="V1278" i="10" s="1"/>
  <c r="R1274" i="10"/>
  <c r="S1274" i="10" s="1"/>
  <c r="T1274" i="10" s="1"/>
  <c r="U1274" i="10" s="1"/>
  <c r="V1274" i="10" s="1"/>
  <c r="R1270" i="10"/>
  <c r="S1270" i="10" s="1"/>
  <c r="T1270" i="10" s="1"/>
  <c r="U1270" i="10" s="1"/>
  <c r="V1270" i="10" s="1"/>
  <c r="R1266" i="10"/>
  <c r="S1266" i="10" s="1"/>
  <c r="T1266" i="10" s="1"/>
  <c r="U1266" i="10" s="1"/>
  <c r="V1266" i="10" s="1"/>
  <c r="R1262" i="10"/>
  <c r="S1262" i="10" s="1"/>
  <c r="T1262" i="10" s="1"/>
  <c r="U1262" i="10" s="1"/>
  <c r="V1262" i="10" s="1"/>
  <c r="R1258" i="10"/>
  <c r="S1258" i="10" s="1"/>
  <c r="T1258" i="10" s="1"/>
  <c r="U1258" i="10" s="1"/>
  <c r="V1258" i="10" s="1"/>
  <c r="R1254" i="10"/>
  <c r="S1254" i="10" s="1"/>
  <c r="T1254" i="10" s="1"/>
  <c r="U1254" i="10" s="1"/>
  <c r="V1254" i="10" s="1"/>
  <c r="R1250" i="10"/>
  <c r="R1246" i="10"/>
  <c r="R1242" i="10"/>
  <c r="S1242" i="10" s="1"/>
  <c r="T1242" i="10" s="1"/>
  <c r="U1242" i="10" s="1"/>
  <c r="V1242" i="10" s="1"/>
  <c r="R1238" i="10"/>
  <c r="S1238" i="10" s="1"/>
  <c r="T1238" i="10" s="1"/>
  <c r="U1238" i="10" s="1"/>
  <c r="V1238" i="10" s="1"/>
  <c r="R1234" i="10"/>
  <c r="S1234" i="10" s="1"/>
  <c r="T1234" i="10" s="1"/>
  <c r="U1234" i="10" s="1"/>
  <c r="V1234" i="10" s="1"/>
  <c r="R1230" i="10"/>
  <c r="S1230" i="10" s="1"/>
  <c r="T1230" i="10" s="1"/>
  <c r="U1230" i="10" s="1"/>
  <c r="V1230" i="10" s="1"/>
  <c r="R1226" i="10"/>
  <c r="S1226" i="10" s="1"/>
  <c r="T1226" i="10" s="1"/>
  <c r="U1226" i="10" s="1"/>
  <c r="V1226" i="10" s="1"/>
  <c r="R1222" i="10"/>
  <c r="S1222" i="10" s="1"/>
  <c r="T1222" i="10" s="1"/>
  <c r="U1222" i="10" s="1"/>
  <c r="V1222" i="10" s="1"/>
  <c r="R1218" i="10"/>
  <c r="S1218" i="10" s="1"/>
  <c r="T1218" i="10" s="1"/>
  <c r="U1218" i="10" s="1"/>
  <c r="V1218" i="10" s="1"/>
  <c r="R1214" i="10"/>
  <c r="S1214" i="10" s="1"/>
  <c r="T1214" i="10" s="1"/>
  <c r="U1214" i="10" s="1"/>
  <c r="V1214" i="10" s="1"/>
  <c r="R1210" i="10"/>
  <c r="R1206" i="10"/>
  <c r="R1202" i="10"/>
  <c r="R1198" i="10"/>
  <c r="R1194" i="10"/>
  <c r="R1190" i="10"/>
  <c r="R1186" i="10"/>
  <c r="R1182" i="10"/>
  <c r="R1178" i="10"/>
  <c r="S1178" i="10" s="1"/>
  <c r="T1178" i="10" s="1"/>
  <c r="U1178" i="10" s="1"/>
  <c r="V1178" i="10" s="1"/>
  <c r="R1174" i="10"/>
  <c r="S1174" i="10" s="1"/>
  <c r="T1174" i="10" s="1"/>
  <c r="U1174" i="10" s="1"/>
  <c r="V1174" i="10" s="1"/>
  <c r="R1170" i="10"/>
  <c r="S1170" i="10" s="1"/>
  <c r="T1170" i="10" s="1"/>
  <c r="U1170" i="10" s="1"/>
  <c r="V1170" i="10" s="1"/>
  <c r="R1166" i="10"/>
  <c r="S1166" i="10" s="1"/>
  <c r="T1166" i="10" s="1"/>
  <c r="U1166" i="10" s="1"/>
  <c r="V1166" i="10" s="1"/>
  <c r="R1162" i="10"/>
  <c r="S1162" i="10" s="1"/>
  <c r="T1162" i="10" s="1"/>
  <c r="U1162" i="10" s="1"/>
  <c r="V1162" i="10" s="1"/>
  <c r="R1158" i="10"/>
  <c r="S1158" i="10" s="1"/>
  <c r="T1158" i="10" s="1"/>
  <c r="U1158" i="10" s="1"/>
  <c r="V1158" i="10" s="1"/>
  <c r="R1154" i="10"/>
  <c r="S1154" i="10" s="1"/>
  <c r="T1154" i="10" s="1"/>
  <c r="U1154" i="10" s="1"/>
  <c r="V1154" i="10" s="1"/>
  <c r="R1150" i="10"/>
  <c r="S1150" i="10" s="1"/>
  <c r="T1150" i="10" s="1"/>
  <c r="U1150" i="10" s="1"/>
  <c r="V1150" i="10" s="1"/>
  <c r="R1146" i="10"/>
  <c r="S1146" i="10" s="1"/>
  <c r="T1146" i="10" s="1"/>
  <c r="U1146" i="10" s="1"/>
  <c r="V1146" i="10" s="1"/>
  <c r="R1142" i="10"/>
  <c r="S1142" i="10" s="1"/>
  <c r="T1142" i="10" s="1"/>
  <c r="U1142" i="10" s="1"/>
  <c r="V1142" i="10" s="1"/>
  <c r="R1138" i="10"/>
  <c r="S1138" i="10" s="1"/>
  <c r="T1138" i="10" s="1"/>
  <c r="U1138" i="10" s="1"/>
  <c r="V1138" i="10" s="1"/>
  <c r="R1134" i="10"/>
  <c r="S1134" i="10" s="1"/>
  <c r="T1134" i="10" s="1"/>
  <c r="U1134" i="10" s="1"/>
  <c r="V1134" i="10" s="1"/>
  <c r="R1130" i="10"/>
  <c r="S1130" i="10" s="1"/>
  <c r="T1130" i="10" s="1"/>
  <c r="U1130" i="10" s="1"/>
  <c r="V1130" i="10" s="1"/>
  <c r="R1126" i="10"/>
  <c r="S1126" i="10" s="1"/>
  <c r="T1126" i="10" s="1"/>
  <c r="U1126" i="10" s="1"/>
  <c r="V1126" i="10" s="1"/>
  <c r="R1122" i="10"/>
  <c r="S1122" i="10" s="1"/>
  <c r="T1122" i="10" s="1"/>
  <c r="U1122" i="10" s="1"/>
  <c r="V1122" i="10" s="1"/>
  <c r="R1118" i="10"/>
  <c r="S1118" i="10" s="1"/>
  <c r="T1118" i="10" s="1"/>
  <c r="U1118" i="10" s="1"/>
  <c r="V1118" i="10" s="1"/>
  <c r="R1114" i="10"/>
  <c r="S1114" i="10" s="1"/>
  <c r="T1114" i="10" s="1"/>
  <c r="U1114" i="10" s="1"/>
  <c r="V1114" i="10" s="1"/>
  <c r="R1110" i="10"/>
  <c r="S1110" i="10" s="1"/>
  <c r="T1110" i="10" s="1"/>
  <c r="U1110" i="10" s="1"/>
  <c r="V1110" i="10" s="1"/>
  <c r="R1106" i="10"/>
  <c r="S1106" i="10" s="1"/>
  <c r="T1106" i="10" s="1"/>
  <c r="U1106" i="10" s="1"/>
  <c r="V1106" i="10" s="1"/>
  <c r="R1102" i="10"/>
  <c r="S1102" i="10" s="1"/>
  <c r="T1102" i="10" s="1"/>
  <c r="U1102" i="10" s="1"/>
  <c r="V1102" i="10" s="1"/>
  <c r="R1098" i="10"/>
  <c r="S1098" i="10" s="1"/>
  <c r="T1098" i="10" s="1"/>
  <c r="U1098" i="10" s="1"/>
  <c r="V1098" i="10" s="1"/>
  <c r="R1094" i="10"/>
  <c r="S1094" i="10" s="1"/>
  <c r="T1094" i="10" s="1"/>
  <c r="U1094" i="10" s="1"/>
  <c r="V1094" i="10" s="1"/>
  <c r="R1090" i="10"/>
  <c r="S1090" i="10" s="1"/>
  <c r="T1090" i="10" s="1"/>
  <c r="U1090" i="10" s="1"/>
  <c r="V1090" i="10" s="1"/>
  <c r="R1086" i="10"/>
  <c r="S1086" i="10" s="1"/>
  <c r="T1086" i="10" s="1"/>
  <c r="U1086" i="10" s="1"/>
  <c r="V1086" i="10" s="1"/>
  <c r="R1082" i="10"/>
  <c r="S1082" i="10" s="1"/>
  <c r="T1082" i="10" s="1"/>
  <c r="U1082" i="10" s="1"/>
  <c r="V1082" i="10" s="1"/>
  <c r="R682" i="10"/>
  <c r="S682" i="10" s="1"/>
  <c r="T682" i="10" s="1"/>
  <c r="U682" i="10" s="1"/>
  <c r="V682" i="10" s="1"/>
  <c r="R670" i="10"/>
  <c r="S670" i="10" s="1"/>
  <c r="T670" i="10" s="1"/>
  <c r="U670" i="10" s="1"/>
  <c r="V670" i="10" s="1"/>
  <c r="R654" i="10"/>
  <c r="S654" i="10" s="1"/>
  <c r="T654" i="10" s="1"/>
  <c r="U654" i="10" s="1"/>
  <c r="V654" i="10" s="1"/>
  <c r="R638" i="10"/>
  <c r="S638" i="10" s="1"/>
  <c r="T638" i="10" s="1"/>
  <c r="U638" i="10" s="1"/>
  <c r="V638" i="10" s="1"/>
  <c r="R622" i="10"/>
  <c r="S622" i="10" s="1"/>
  <c r="T622" i="10" s="1"/>
  <c r="U622" i="10" s="1"/>
  <c r="V622" i="10" s="1"/>
  <c r="R606" i="10"/>
  <c r="S606" i="10" s="1"/>
  <c r="T606" i="10" s="1"/>
  <c r="U606" i="10" s="1"/>
  <c r="V606" i="10" s="1"/>
  <c r="R590" i="10"/>
  <c r="S590" i="10" s="1"/>
  <c r="T590" i="10" s="1"/>
  <c r="U590" i="10" s="1"/>
  <c r="V590" i="10" s="1"/>
  <c r="R574" i="10"/>
  <c r="S574" i="10" s="1"/>
  <c r="T574" i="10" s="1"/>
  <c r="U574" i="10" s="1"/>
  <c r="V574" i="10" s="1"/>
  <c r="R558" i="10"/>
  <c r="R542" i="10"/>
  <c r="R526" i="10"/>
  <c r="S526" i="10" s="1"/>
  <c r="T526" i="10" s="1"/>
  <c r="U526" i="10" s="1"/>
  <c r="V526" i="10" s="1"/>
  <c r="R510" i="10"/>
  <c r="S510" i="10" s="1"/>
  <c r="T510" i="10" s="1"/>
  <c r="U510" i="10" s="1"/>
  <c r="V510" i="10" s="1"/>
  <c r="R494" i="10"/>
  <c r="S494" i="10" s="1"/>
  <c r="T494" i="10" s="1"/>
  <c r="U494" i="10" s="1"/>
  <c r="V494" i="10" s="1"/>
  <c r="R478" i="10"/>
  <c r="S478" i="10" s="1"/>
  <c r="T478" i="10" s="1"/>
  <c r="U478" i="10" s="1"/>
  <c r="V478" i="10" s="1"/>
  <c r="R462" i="10"/>
  <c r="S462" i="10" s="1"/>
  <c r="T462" i="10" s="1"/>
  <c r="U462" i="10" s="1"/>
  <c r="V462" i="10" s="1"/>
  <c r="R446" i="10"/>
  <c r="S446" i="10" s="1"/>
  <c r="T446" i="10" s="1"/>
  <c r="U446" i="10" s="1"/>
  <c r="V446" i="10" s="1"/>
  <c r="R430" i="10"/>
  <c r="S430" i="10" s="1"/>
  <c r="T430" i="10" s="1"/>
  <c r="U430" i="10" s="1"/>
  <c r="V430" i="10" s="1"/>
  <c r="R414" i="10"/>
  <c r="S414" i="10" s="1"/>
  <c r="T414" i="10" s="1"/>
  <c r="U414" i="10" s="1"/>
  <c r="V414" i="10" s="1"/>
  <c r="R398" i="10"/>
  <c r="S398" i="10" s="1"/>
  <c r="T398" i="10" s="1"/>
  <c r="U398" i="10" s="1"/>
  <c r="V398" i="10" s="1"/>
  <c r="R382" i="10"/>
  <c r="S382" i="10" s="1"/>
  <c r="T382" i="10" s="1"/>
  <c r="U382" i="10" s="1"/>
  <c r="V382" i="10" s="1"/>
  <c r="R366" i="10"/>
  <c r="R350" i="10"/>
  <c r="S350" i="10" s="1"/>
  <c r="T350" i="10" s="1"/>
  <c r="U350" i="10" s="1"/>
  <c r="V350" i="10" s="1"/>
  <c r="R334" i="10"/>
  <c r="S334" i="10" s="1"/>
  <c r="T334" i="10" s="1"/>
  <c r="U334" i="10" s="1"/>
  <c r="V334" i="10" s="1"/>
  <c r="R318" i="10"/>
  <c r="S318" i="10" s="1"/>
  <c r="T318" i="10" s="1"/>
  <c r="U318" i="10" s="1"/>
  <c r="V318" i="10" s="1"/>
  <c r="R302" i="10"/>
  <c r="R286" i="10"/>
  <c r="S286" i="10" s="1"/>
  <c r="T286" i="10" s="1"/>
  <c r="U286" i="10" s="1"/>
  <c r="V286" i="10" s="1"/>
  <c r="R270" i="10"/>
  <c r="R254" i="10"/>
  <c r="S254" i="10" s="1"/>
  <c r="T254" i="10" s="1"/>
  <c r="U254" i="10" s="1"/>
  <c r="V254" i="10" s="1"/>
  <c r="R142" i="10"/>
  <c r="S142" i="10" s="1"/>
  <c r="T142" i="10" s="1"/>
  <c r="U142" i="10" s="1"/>
  <c r="V142" i="10" s="1"/>
  <c r="R134" i="10"/>
  <c r="S134" i="10" s="1"/>
  <c r="T134" i="10" s="1"/>
  <c r="U134" i="10" s="1"/>
  <c r="V134" i="10" s="1"/>
  <c r="R78" i="10"/>
  <c r="S78" i="10" s="1"/>
  <c r="T78" i="10" s="1"/>
  <c r="U78" i="10" s="1"/>
  <c r="V78" i="10" s="1"/>
  <c r="R70" i="10"/>
  <c r="S70" i="10" s="1"/>
  <c r="T70" i="10" s="1"/>
  <c r="U70" i="10" s="1"/>
  <c r="V70" i="10" s="1"/>
  <c r="R13" i="10"/>
  <c r="S13" i="10" s="1"/>
  <c r="T13" i="10" s="1"/>
  <c r="U13" i="10" s="1"/>
  <c r="V13" i="10" s="1"/>
  <c r="R9" i="10"/>
  <c r="S9" i="10" s="1"/>
  <c r="T9" i="10" s="1"/>
  <c r="U9" i="10" s="1"/>
  <c r="V9" i="10" s="1"/>
  <c r="R1505" i="10"/>
  <c r="R1501" i="10"/>
  <c r="R1497" i="10"/>
  <c r="R1493" i="10"/>
  <c r="R1489" i="10"/>
  <c r="R1485" i="10"/>
  <c r="R1481" i="10"/>
  <c r="R1477" i="10"/>
  <c r="R1473" i="10"/>
  <c r="R1469" i="10"/>
  <c r="R1465" i="10"/>
  <c r="R1461" i="10"/>
  <c r="R1457" i="10"/>
  <c r="R1453" i="10"/>
  <c r="R1449" i="10"/>
  <c r="R1445" i="10"/>
  <c r="R1441" i="10"/>
  <c r="R1437" i="10"/>
  <c r="R1433" i="10"/>
  <c r="R1429" i="10"/>
  <c r="R1425" i="10"/>
  <c r="R1421" i="10"/>
  <c r="S1421" i="10" s="1"/>
  <c r="T1421" i="10" s="1"/>
  <c r="U1421" i="10" s="1"/>
  <c r="V1421" i="10" s="1"/>
  <c r="R1417" i="10"/>
  <c r="S1417" i="10" s="1"/>
  <c r="T1417" i="10" s="1"/>
  <c r="U1417" i="10" s="1"/>
  <c r="V1417" i="10" s="1"/>
  <c r="R1413" i="10"/>
  <c r="S1413" i="10" s="1"/>
  <c r="T1413" i="10" s="1"/>
  <c r="U1413" i="10" s="1"/>
  <c r="V1413" i="10" s="1"/>
  <c r="R1409" i="10"/>
  <c r="S1409" i="10" s="1"/>
  <c r="T1409" i="10" s="1"/>
  <c r="U1409" i="10" s="1"/>
  <c r="V1409" i="10" s="1"/>
  <c r="R1405" i="10"/>
  <c r="S1405" i="10" s="1"/>
  <c r="T1405" i="10" s="1"/>
  <c r="U1405" i="10" s="1"/>
  <c r="V1405" i="10" s="1"/>
  <c r="R1401" i="10"/>
  <c r="S1401" i="10" s="1"/>
  <c r="T1401" i="10" s="1"/>
  <c r="U1401" i="10" s="1"/>
  <c r="V1401" i="10" s="1"/>
  <c r="R1397" i="10"/>
  <c r="S1397" i="10" s="1"/>
  <c r="T1397" i="10" s="1"/>
  <c r="U1397" i="10" s="1"/>
  <c r="V1397" i="10" s="1"/>
  <c r="R1393" i="10"/>
  <c r="S1393" i="10" s="1"/>
  <c r="T1393" i="10" s="1"/>
  <c r="U1393" i="10" s="1"/>
  <c r="V1393" i="10" s="1"/>
  <c r="R1389" i="10"/>
  <c r="S1389" i="10" s="1"/>
  <c r="T1389" i="10" s="1"/>
  <c r="U1389" i="10" s="1"/>
  <c r="V1389" i="10" s="1"/>
  <c r="R1385" i="10"/>
  <c r="S1385" i="10" s="1"/>
  <c r="T1385" i="10" s="1"/>
  <c r="U1385" i="10" s="1"/>
  <c r="V1385" i="10" s="1"/>
  <c r="R1381" i="10"/>
  <c r="S1381" i="10" s="1"/>
  <c r="T1381" i="10" s="1"/>
  <c r="U1381" i="10" s="1"/>
  <c r="V1381" i="10" s="1"/>
  <c r="R1377" i="10"/>
  <c r="S1377" i="10" s="1"/>
  <c r="T1377" i="10" s="1"/>
  <c r="U1377" i="10" s="1"/>
  <c r="V1377" i="10" s="1"/>
  <c r="R1373" i="10"/>
  <c r="S1373" i="10" s="1"/>
  <c r="T1373" i="10" s="1"/>
  <c r="U1373" i="10" s="1"/>
  <c r="V1373" i="10" s="1"/>
  <c r="R1369" i="10"/>
  <c r="S1369" i="10" s="1"/>
  <c r="T1369" i="10" s="1"/>
  <c r="U1369" i="10" s="1"/>
  <c r="V1369" i="10" s="1"/>
  <c r="R1365" i="10"/>
  <c r="S1365" i="10" s="1"/>
  <c r="T1365" i="10" s="1"/>
  <c r="U1365" i="10" s="1"/>
  <c r="V1365" i="10" s="1"/>
  <c r="R1361" i="10"/>
  <c r="S1361" i="10" s="1"/>
  <c r="T1361" i="10" s="1"/>
  <c r="U1361" i="10" s="1"/>
  <c r="V1361" i="10" s="1"/>
  <c r="R1357" i="10"/>
  <c r="S1357" i="10" s="1"/>
  <c r="T1357" i="10" s="1"/>
  <c r="U1357" i="10" s="1"/>
  <c r="V1357" i="10" s="1"/>
  <c r="R1353" i="10"/>
  <c r="S1353" i="10" s="1"/>
  <c r="T1353" i="10" s="1"/>
  <c r="U1353" i="10" s="1"/>
  <c r="V1353" i="10" s="1"/>
  <c r="R1349" i="10"/>
  <c r="S1349" i="10" s="1"/>
  <c r="T1349" i="10" s="1"/>
  <c r="U1349" i="10" s="1"/>
  <c r="V1349" i="10" s="1"/>
  <c r="R1345" i="10"/>
  <c r="S1345" i="10" s="1"/>
  <c r="T1345" i="10" s="1"/>
  <c r="U1345" i="10" s="1"/>
  <c r="V1345" i="10" s="1"/>
  <c r="R1341" i="10"/>
  <c r="S1341" i="10" s="1"/>
  <c r="T1341" i="10" s="1"/>
  <c r="U1341" i="10" s="1"/>
  <c r="V1341" i="10" s="1"/>
  <c r="R1337" i="10"/>
  <c r="S1337" i="10" s="1"/>
  <c r="T1337" i="10" s="1"/>
  <c r="U1337" i="10" s="1"/>
  <c r="V1337" i="10" s="1"/>
  <c r="R1333" i="10"/>
  <c r="S1333" i="10" s="1"/>
  <c r="T1333" i="10" s="1"/>
  <c r="U1333" i="10" s="1"/>
  <c r="V1333" i="10" s="1"/>
  <c r="R1329" i="10"/>
  <c r="S1329" i="10" s="1"/>
  <c r="T1329" i="10" s="1"/>
  <c r="U1329" i="10" s="1"/>
  <c r="V1329" i="10" s="1"/>
  <c r="R1325" i="10"/>
  <c r="S1325" i="10" s="1"/>
  <c r="T1325" i="10" s="1"/>
  <c r="U1325" i="10" s="1"/>
  <c r="V1325" i="10" s="1"/>
  <c r="R1321" i="10"/>
  <c r="S1321" i="10" s="1"/>
  <c r="T1321" i="10" s="1"/>
  <c r="U1321" i="10" s="1"/>
  <c r="V1321" i="10" s="1"/>
  <c r="R1317" i="10"/>
  <c r="S1317" i="10" s="1"/>
  <c r="T1317" i="10" s="1"/>
  <c r="U1317" i="10" s="1"/>
  <c r="V1317" i="10" s="1"/>
  <c r="R1313" i="10"/>
  <c r="S1313" i="10" s="1"/>
  <c r="T1313" i="10" s="1"/>
  <c r="U1313" i="10" s="1"/>
  <c r="V1313" i="10" s="1"/>
  <c r="R1309" i="10"/>
  <c r="S1309" i="10" s="1"/>
  <c r="T1309" i="10" s="1"/>
  <c r="U1309" i="10" s="1"/>
  <c r="V1309" i="10" s="1"/>
  <c r="R1305" i="10"/>
  <c r="S1305" i="10" s="1"/>
  <c r="T1305" i="10" s="1"/>
  <c r="U1305" i="10" s="1"/>
  <c r="V1305" i="10" s="1"/>
  <c r="R1301" i="10"/>
  <c r="S1301" i="10" s="1"/>
  <c r="T1301" i="10" s="1"/>
  <c r="U1301" i="10" s="1"/>
  <c r="V1301" i="10" s="1"/>
  <c r="R1297" i="10"/>
  <c r="S1297" i="10" s="1"/>
  <c r="T1297" i="10" s="1"/>
  <c r="U1297" i="10" s="1"/>
  <c r="V1297" i="10" s="1"/>
  <c r="R1293" i="10"/>
  <c r="S1293" i="10" s="1"/>
  <c r="T1293" i="10" s="1"/>
  <c r="U1293" i="10" s="1"/>
  <c r="V1293" i="10" s="1"/>
  <c r="R1289" i="10"/>
  <c r="S1289" i="10" s="1"/>
  <c r="T1289" i="10" s="1"/>
  <c r="U1289" i="10" s="1"/>
  <c r="V1289" i="10" s="1"/>
  <c r="R1285" i="10"/>
  <c r="S1285" i="10" s="1"/>
  <c r="T1285" i="10" s="1"/>
  <c r="U1285" i="10" s="1"/>
  <c r="V1285" i="10" s="1"/>
  <c r="R1281" i="10"/>
  <c r="S1281" i="10" s="1"/>
  <c r="T1281" i="10" s="1"/>
  <c r="U1281" i="10" s="1"/>
  <c r="V1281" i="10" s="1"/>
  <c r="R1277" i="10"/>
  <c r="S1277" i="10" s="1"/>
  <c r="T1277" i="10" s="1"/>
  <c r="U1277" i="10" s="1"/>
  <c r="V1277" i="10" s="1"/>
  <c r="R1273" i="10"/>
  <c r="S1273" i="10" s="1"/>
  <c r="T1273" i="10" s="1"/>
  <c r="U1273" i="10" s="1"/>
  <c r="V1273" i="10" s="1"/>
  <c r="R1269" i="10"/>
  <c r="S1269" i="10" s="1"/>
  <c r="T1269" i="10" s="1"/>
  <c r="U1269" i="10" s="1"/>
  <c r="V1269" i="10" s="1"/>
  <c r="R1265" i="10"/>
  <c r="S1265" i="10" s="1"/>
  <c r="T1265" i="10" s="1"/>
  <c r="U1265" i="10" s="1"/>
  <c r="V1265" i="10" s="1"/>
  <c r="R1261" i="10"/>
  <c r="S1261" i="10" s="1"/>
  <c r="T1261" i="10" s="1"/>
  <c r="U1261" i="10" s="1"/>
  <c r="V1261" i="10" s="1"/>
  <c r="R1257" i="10"/>
  <c r="S1257" i="10" s="1"/>
  <c r="T1257" i="10" s="1"/>
  <c r="U1257" i="10" s="1"/>
  <c r="V1257" i="10" s="1"/>
  <c r="R1253" i="10"/>
  <c r="S1253" i="10" s="1"/>
  <c r="T1253" i="10" s="1"/>
  <c r="U1253" i="10" s="1"/>
  <c r="V1253" i="10" s="1"/>
  <c r="R1249" i="10"/>
  <c r="R1245" i="10"/>
  <c r="S1245" i="10" s="1"/>
  <c r="T1245" i="10" s="1"/>
  <c r="U1245" i="10" s="1"/>
  <c r="V1245" i="10" s="1"/>
  <c r="R1241" i="10"/>
  <c r="S1241" i="10" s="1"/>
  <c r="T1241" i="10" s="1"/>
  <c r="U1241" i="10" s="1"/>
  <c r="V1241" i="10" s="1"/>
  <c r="R1237" i="10"/>
  <c r="S1237" i="10" s="1"/>
  <c r="T1237" i="10" s="1"/>
  <c r="U1237" i="10" s="1"/>
  <c r="V1237" i="10" s="1"/>
  <c r="R1233" i="10"/>
  <c r="S1233" i="10" s="1"/>
  <c r="T1233" i="10" s="1"/>
  <c r="U1233" i="10" s="1"/>
  <c r="V1233" i="10" s="1"/>
  <c r="R1229" i="10"/>
  <c r="S1229" i="10" s="1"/>
  <c r="T1229" i="10" s="1"/>
  <c r="U1229" i="10" s="1"/>
  <c r="V1229" i="10" s="1"/>
  <c r="R1225" i="10"/>
  <c r="S1225" i="10" s="1"/>
  <c r="T1225" i="10" s="1"/>
  <c r="U1225" i="10" s="1"/>
  <c r="V1225" i="10" s="1"/>
  <c r="R1221" i="10"/>
  <c r="S1221" i="10" s="1"/>
  <c r="T1221" i="10" s="1"/>
  <c r="U1221" i="10" s="1"/>
  <c r="V1221" i="10" s="1"/>
  <c r="R1217" i="10"/>
  <c r="S1217" i="10" s="1"/>
  <c r="T1217" i="10" s="1"/>
  <c r="U1217" i="10" s="1"/>
  <c r="V1217" i="10" s="1"/>
  <c r="R1213" i="10"/>
  <c r="S1213" i="10" s="1"/>
  <c r="T1213" i="10" s="1"/>
  <c r="U1213" i="10" s="1"/>
  <c r="V1213" i="10" s="1"/>
  <c r="R1209" i="10"/>
  <c r="R1205" i="10"/>
  <c r="R1201" i="10"/>
  <c r="R1197" i="10"/>
  <c r="R1193" i="10"/>
  <c r="R1189" i="10"/>
  <c r="R1185" i="10"/>
  <c r="R1181" i="10"/>
  <c r="R1177" i="10"/>
  <c r="S1177" i="10" s="1"/>
  <c r="T1177" i="10" s="1"/>
  <c r="U1177" i="10" s="1"/>
  <c r="V1177" i="10" s="1"/>
  <c r="R1173" i="10"/>
  <c r="S1173" i="10" s="1"/>
  <c r="T1173" i="10" s="1"/>
  <c r="U1173" i="10" s="1"/>
  <c r="V1173" i="10" s="1"/>
  <c r="R1169" i="10"/>
  <c r="S1169" i="10" s="1"/>
  <c r="T1169" i="10" s="1"/>
  <c r="U1169" i="10" s="1"/>
  <c r="V1169" i="10" s="1"/>
  <c r="R1165" i="10"/>
  <c r="S1165" i="10" s="1"/>
  <c r="T1165" i="10" s="1"/>
  <c r="U1165" i="10" s="1"/>
  <c r="V1165" i="10" s="1"/>
  <c r="R1161" i="10"/>
  <c r="S1161" i="10" s="1"/>
  <c r="T1161" i="10" s="1"/>
  <c r="U1161" i="10" s="1"/>
  <c r="V1161" i="10" s="1"/>
  <c r="R1157" i="10"/>
  <c r="S1157" i="10" s="1"/>
  <c r="T1157" i="10" s="1"/>
  <c r="U1157" i="10" s="1"/>
  <c r="V1157" i="10" s="1"/>
  <c r="R1153" i="10"/>
  <c r="S1153" i="10" s="1"/>
  <c r="T1153" i="10" s="1"/>
  <c r="U1153" i="10" s="1"/>
  <c r="V1153" i="10" s="1"/>
  <c r="R1149" i="10"/>
  <c r="S1149" i="10" s="1"/>
  <c r="T1149" i="10" s="1"/>
  <c r="U1149" i="10" s="1"/>
  <c r="V1149" i="10" s="1"/>
  <c r="R1145" i="10"/>
  <c r="S1145" i="10" s="1"/>
  <c r="T1145" i="10" s="1"/>
  <c r="U1145" i="10" s="1"/>
  <c r="V1145" i="10" s="1"/>
  <c r="R1141" i="10"/>
  <c r="S1141" i="10" s="1"/>
  <c r="T1141" i="10" s="1"/>
  <c r="U1141" i="10" s="1"/>
  <c r="V1141" i="10" s="1"/>
  <c r="R1137" i="10"/>
  <c r="S1137" i="10" s="1"/>
  <c r="T1137" i="10" s="1"/>
  <c r="U1137" i="10" s="1"/>
  <c r="V1137" i="10" s="1"/>
  <c r="R1133" i="10"/>
  <c r="S1133" i="10" s="1"/>
  <c r="T1133" i="10" s="1"/>
  <c r="U1133" i="10" s="1"/>
  <c r="V1133" i="10" s="1"/>
  <c r="R1129" i="10"/>
  <c r="S1129" i="10" s="1"/>
  <c r="T1129" i="10" s="1"/>
  <c r="U1129" i="10" s="1"/>
  <c r="V1129" i="10" s="1"/>
  <c r="R1125" i="10"/>
  <c r="S1125" i="10" s="1"/>
  <c r="T1125" i="10" s="1"/>
  <c r="U1125" i="10" s="1"/>
  <c r="V1125" i="10" s="1"/>
  <c r="R1121" i="10"/>
  <c r="S1121" i="10" s="1"/>
  <c r="T1121" i="10" s="1"/>
  <c r="U1121" i="10" s="1"/>
  <c r="V1121" i="10" s="1"/>
  <c r="R1117" i="10"/>
  <c r="S1117" i="10" s="1"/>
  <c r="T1117" i="10" s="1"/>
  <c r="U1117" i="10" s="1"/>
  <c r="V1117" i="10" s="1"/>
  <c r="R1113" i="10"/>
  <c r="S1113" i="10" s="1"/>
  <c r="T1113" i="10" s="1"/>
  <c r="U1113" i="10" s="1"/>
  <c r="V1113" i="10" s="1"/>
  <c r="R1109" i="10"/>
  <c r="S1109" i="10" s="1"/>
  <c r="T1109" i="10" s="1"/>
  <c r="U1109" i="10" s="1"/>
  <c r="V1109" i="10" s="1"/>
  <c r="R1105" i="10"/>
  <c r="S1105" i="10" s="1"/>
  <c r="T1105" i="10" s="1"/>
  <c r="U1105" i="10" s="1"/>
  <c r="V1105" i="10" s="1"/>
  <c r="R1101" i="10"/>
  <c r="S1101" i="10" s="1"/>
  <c r="T1101" i="10" s="1"/>
  <c r="U1101" i="10" s="1"/>
  <c r="V1101" i="10" s="1"/>
  <c r="R1097" i="10"/>
  <c r="S1097" i="10" s="1"/>
  <c r="T1097" i="10" s="1"/>
  <c r="U1097" i="10" s="1"/>
  <c r="V1097" i="10" s="1"/>
  <c r="R1093" i="10"/>
  <c r="S1093" i="10" s="1"/>
  <c r="T1093" i="10" s="1"/>
  <c r="U1093" i="10" s="1"/>
  <c r="V1093" i="10" s="1"/>
  <c r="R1089" i="10"/>
  <c r="S1089" i="10" s="1"/>
  <c r="T1089" i="10" s="1"/>
  <c r="U1089" i="10" s="1"/>
  <c r="V1089" i="10" s="1"/>
  <c r="R1085" i="10"/>
  <c r="S1085" i="10" s="1"/>
  <c r="T1085" i="10" s="1"/>
  <c r="U1085" i="10" s="1"/>
  <c r="V1085" i="10" s="1"/>
  <c r="R1081" i="10"/>
  <c r="S1081" i="10" s="1"/>
  <c r="T1081" i="10" s="1"/>
  <c r="U1081" i="10" s="1"/>
  <c r="V1081" i="10" s="1"/>
  <c r="R1077" i="10"/>
  <c r="S1077" i="10" s="1"/>
  <c r="T1077" i="10" s="1"/>
  <c r="U1077" i="10" s="1"/>
  <c r="V1077" i="10" s="1"/>
  <c r="R1073" i="10"/>
  <c r="S1073" i="10" s="1"/>
  <c r="T1073" i="10" s="1"/>
  <c r="U1073" i="10" s="1"/>
  <c r="V1073" i="10" s="1"/>
  <c r="R1069" i="10"/>
  <c r="S1069" i="10" s="1"/>
  <c r="T1069" i="10" s="1"/>
  <c r="U1069" i="10" s="1"/>
  <c r="V1069" i="10" s="1"/>
  <c r="R1065" i="10"/>
  <c r="S1065" i="10" s="1"/>
  <c r="T1065" i="10" s="1"/>
  <c r="U1065" i="10" s="1"/>
  <c r="V1065" i="10" s="1"/>
  <c r="R1061" i="10"/>
  <c r="S1061" i="10" s="1"/>
  <c r="T1061" i="10" s="1"/>
  <c r="U1061" i="10" s="1"/>
  <c r="V1061" i="10" s="1"/>
  <c r="R1057" i="10"/>
  <c r="S1057" i="10" s="1"/>
  <c r="T1057" i="10" s="1"/>
  <c r="U1057" i="10" s="1"/>
  <c r="V1057" i="10" s="1"/>
  <c r="R1053" i="10"/>
  <c r="S1053" i="10" s="1"/>
  <c r="T1053" i="10" s="1"/>
  <c r="U1053" i="10" s="1"/>
  <c r="V1053" i="10" s="1"/>
  <c r="R1049" i="10"/>
  <c r="S1049" i="10" s="1"/>
  <c r="T1049" i="10" s="1"/>
  <c r="U1049" i="10" s="1"/>
  <c r="V1049" i="10" s="1"/>
  <c r="R1045" i="10"/>
  <c r="S1045" i="10" s="1"/>
  <c r="T1045" i="10" s="1"/>
  <c r="U1045" i="10" s="1"/>
  <c r="V1045" i="10" s="1"/>
  <c r="R1041" i="10"/>
  <c r="S1041" i="10" s="1"/>
  <c r="T1041" i="10" s="1"/>
  <c r="U1041" i="10" s="1"/>
  <c r="V1041" i="10" s="1"/>
  <c r="R1037" i="10"/>
  <c r="S1037" i="10" s="1"/>
  <c r="T1037" i="10" s="1"/>
  <c r="U1037" i="10" s="1"/>
  <c r="V1037" i="10" s="1"/>
  <c r="R1033" i="10"/>
  <c r="S1033" i="10" s="1"/>
  <c r="T1033" i="10" s="1"/>
  <c r="U1033" i="10" s="1"/>
  <c r="V1033" i="10" s="1"/>
  <c r="R1029" i="10"/>
  <c r="R1025" i="10"/>
  <c r="S1025" i="10" s="1"/>
  <c r="T1025" i="10" s="1"/>
  <c r="U1025" i="10" s="1"/>
  <c r="V1025" i="10" s="1"/>
  <c r="R1021" i="10"/>
  <c r="S1021" i="10" s="1"/>
  <c r="T1021" i="10" s="1"/>
  <c r="U1021" i="10" s="1"/>
  <c r="V1021" i="10" s="1"/>
  <c r="R1017" i="10"/>
  <c r="S1017" i="10" s="1"/>
  <c r="T1017" i="10" s="1"/>
  <c r="U1017" i="10" s="1"/>
  <c r="V1017" i="10" s="1"/>
  <c r="R1013" i="10"/>
  <c r="R1009" i="10"/>
  <c r="R1005" i="10"/>
  <c r="S1005" i="10" s="1"/>
  <c r="T1005" i="10" s="1"/>
  <c r="U1005" i="10" s="1"/>
  <c r="V1005" i="10" s="1"/>
  <c r="R1001" i="10"/>
  <c r="S1001" i="10" s="1"/>
  <c r="T1001" i="10" s="1"/>
  <c r="U1001" i="10" s="1"/>
  <c r="V1001" i="10" s="1"/>
  <c r="R997" i="10"/>
  <c r="S997" i="10" s="1"/>
  <c r="T997" i="10" s="1"/>
  <c r="U997" i="10" s="1"/>
  <c r="V997" i="10" s="1"/>
  <c r="R993" i="10"/>
  <c r="S993" i="10" s="1"/>
  <c r="T993" i="10" s="1"/>
  <c r="U993" i="10" s="1"/>
  <c r="V993" i="10" s="1"/>
  <c r="R989" i="10"/>
  <c r="S989" i="10" s="1"/>
  <c r="T989" i="10" s="1"/>
  <c r="U989" i="10" s="1"/>
  <c r="V989" i="10" s="1"/>
  <c r="R985" i="10"/>
  <c r="S985" i="10" s="1"/>
  <c r="T985" i="10" s="1"/>
  <c r="U985" i="10" s="1"/>
  <c r="V985" i="10" s="1"/>
  <c r="R981" i="10"/>
  <c r="S981" i="10" s="1"/>
  <c r="T981" i="10" s="1"/>
  <c r="U981" i="10" s="1"/>
  <c r="V981" i="10" s="1"/>
  <c r="R977" i="10"/>
  <c r="S977" i="10" s="1"/>
  <c r="T977" i="10" s="1"/>
  <c r="U977" i="10" s="1"/>
  <c r="V977" i="10" s="1"/>
  <c r="R973" i="10"/>
  <c r="S973" i="10" s="1"/>
  <c r="T973" i="10" s="1"/>
  <c r="U973" i="10" s="1"/>
  <c r="V973" i="10" s="1"/>
  <c r="R969" i="10"/>
  <c r="S969" i="10" s="1"/>
  <c r="T969" i="10" s="1"/>
  <c r="U969" i="10" s="1"/>
  <c r="V969" i="10" s="1"/>
  <c r="R965" i="10"/>
  <c r="S965" i="10" s="1"/>
  <c r="T965" i="10" s="1"/>
  <c r="U965" i="10" s="1"/>
  <c r="V965" i="10" s="1"/>
  <c r="R961" i="10"/>
  <c r="S961" i="10" s="1"/>
  <c r="T961" i="10" s="1"/>
  <c r="U961" i="10" s="1"/>
  <c r="V961" i="10" s="1"/>
  <c r="R957" i="10"/>
  <c r="S957" i="10" s="1"/>
  <c r="T957" i="10" s="1"/>
  <c r="U957" i="10" s="1"/>
  <c r="V957" i="10" s="1"/>
  <c r="R953" i="10"/>
  <c r="S953" i="10" s="1"/>
  <c r="T953" i="10" s="1"/>
  <c r="U953" i="10" s="1"/>
  <c r="V953" i="10" s="1"/>
  <c r="R949" i="10"/>
  <c r="S949" i="10" s="1"/>
  <c r="T949" i="10" s="1"/>
  <c r="U949" i="10" s="1"/>
  <c r="V949" i="10" s="1"/>
  <c r="R945" i="10"/>
  <c r="S945" i="10" s="1"/>
  <c r="T945" i="10" s="1"/>
  <c r="U945" i="10" s="1"/>
  <c r="V945" i="10" s="1"/>
  <c r="R941" i="10"/>
  <c r="S941" i="10" s="1"/>
  <c r="T941" i="10" s="1"/>
  <c r="U941" i="10" s="1"/>
  <c r="V941" i="10" s="1"/>
  <c r="R937" i="10"/>
  <c r="R933" i="10"/>
  <c r="R929" i="10"/>
  <c r="R925" i="10"/>
  <c r="R921" i="10"/>
  <c r="R917" i="10"/>
  <c r="R913" i="10"/>
  <c r="R909" i="10"/>
  <c r="R905" i="10"/>
  <c r="R901" i="10"/>
  <c r="R897" i="10"/>
  <c r="R893" i="10"/>
  <c r="R889" i="10"/>
  <c r="R885" i="10"/>
  <c r="R881" i="10"/>
  <c r="R877" i="10"/>
  <c r="R873" i="10"/>
  <c r="R869" i="10"/>
  <c r="R865" i="10"/>
  <c r="R861" i="10"/>
  <c r="R857" i="10"/>
  <c r="R853" i="10"/>
  <c r="R849" i="10"/>
  <c r="R845" i="10"/>
  <c r="R841" i="10"/>
  <c r="R837" i="10"/>
  <c r="R833" i="10"/>
  <c r="R829" i="10"/>
  <c r="R825" i="10"/>
  <c r="R821" i="10"/>
  <c r="R817" i="10"/>
  <c r="R813" i="10"/>
  <c r="R809" i="10"/>
  <c r="R805" i="10"/>
  <c r="R801" i="10"/>
  <c r="R797" i="10"/>
  <c r="R793" i="10"/>
  <c r="R789" i="10"/>
  <c r="R785" i="10"/>
  <c r="R781" i="10"/>
  <c r="R777" i="10"/>
  <c r="R773" i="10"/>
  <c r="R769" i="10"/>
  <c r="R765" i="10"/>
  <c r="R761" i="10"/>
  <c r="R757" i="10"/>
  <c r="R753" i="10"/>
  <c r="R749" i="10"/>
  <c r="R745" i="10"/>
  <c r="R741" i="10"/>
  <c r="R737" i="10"/>
  <c r="R733" i="10"/>
  <c r="S733" i="10" s="1"/>
  <c r="T733" i="10" s="1"/>
  <c r="U733" i="10" s="1"/>
  <c r="V733" i="10" s="1"/>
  <c r="R729" i="10"/>
  <c r="S729" i="10" s="1"/>
  <c r="T729" i="10" s="1"/>
  <c r="U729" i="10" s="1"/>
  <c r="V729" i="10" s="1"/>
  <c r="R725" i="10"/>
  <c r="S725" i="10" s="1"/>
  <c r="T725" i="10" s="1"/>
  <c r="U725" i="10" s="1"/>
  <c r="V725" i="10" s="1"/>
  <c r="R721" i="10"/>
  <c r="S721" i="10" s="1"/>
  <c r="T721" i="10" s="1"/>
  <c r="U721" i="10" s="1"/>
  <c r="V721" i="10" s="1"/>
  <c r="R717" i="10"/>
  <c r="S717" i="10" s="1"/>
  <c r="T717" i="10" s="1"/>
  <c r="U717" i="10" s="1"/>
  <c r="V717" i="10" s="1"/>
  <c r="R713" i="10"/>
  <c r="S713" i="10" s="1"/>
  <c r="T713" i="10" s="1"/>
  <c r="U713" i="10" s="1"/>
  <c r="V713" i="10" s="1"/>
  <c r="R709" i="10"/>
  <c r="S709" i="10" s="1"/>
  <c r="T709" i="10" s="1"/>
  <c r="U709" i="10" s="1"/>
  <c r="V709" i="10" s="1"/>
  <c r="R705" i="10"/>
  <c r="S705" i="10" s="1"/>
  <c r="T705" i="10" s="1"/>
  <c r="U705" i="10" s="1"/>
  <c r="V705" i="10" s="1"/>
  <c r="R701" i="10"/>
  <c r="S701" i="10" s="1"/>
  <c r="T701" i="10" s="1"/>
  <c r="U701" i="10" s="1"/>
  <c r="V701" i="10" s="1"/>
  <c r="R697" i="10"/>
  <c r="S697" i="10" s="1"/>
  <c r="T697" i="10" s="1"/>
  <c r="U697" i="10" s="1"/>
  <c r="V697" i="10" s="1"/>
  <c r="R693" i="10"/>
  <c r="S693" i="10" s="1"/>
  <c r="T693" i="10" s="1"/>
  <c r="U693" i="10" s="1"/>
  <c r="V693" i="10" s="1"/>
  <c r="R689" i="10"/>
  <c r="S689" i="10" s="1"/>
  <c r="T689" i="10" s="1"/>
  <c r="U689" i="10" s="1"/>
  <c r="V689" i="10" s="1"/>
  <c r="R685" i="10"/>
  <c r="S685" i="10" s="1"/>
  <c r="T685" i="10" s="1"/>
  <c r="U685" i="10" s="1"/>
  <c r="V685" i="10" s="1"/>
  <c r="R681" i="10"/>
  <c r="S681" i="10" s="1"/>
  <c r="T681" i="10" s="1"/>
  <c r="U681" i="10" s="1"/>
  <c r="V681" i="10" s="1"/>
  <c r="R677" i="10"/>
  <c r="S677" i="10" s="1"/>
  <c r="T677" i="10" s="1"/>
  <c r="U677" i="10" s="1"/>
  <c r="V677" i="10" s="1"/>
  <c r="R673" i="10"/>
  <c r="S673" i="10" s="1"/>
  <c r="T673" i="10" s="1"/>
  <c r="U673" i="10" s="1"/>
  <c r="V673" i="10" s="1"/>
  <c r="R669" i="10"/>
  <c r="S669" i="10" s="1"/>
  <c r="T669" i="10" s="1"/>
  <c r="U669" i="10" s="1"/>
  <c r="V669" i="10" s="1"/>
  <c r="R665" i="10"/>
  <c r="S665" i="10" s="1"/>
  <c r="T665" i="10" s="1"/>
  <c r="U665" i="10" s="1"/>
  <c r="V665" i="10" s="1"/>
  <c r="R661" i="10"/>
  <c r="S661" i="10" s="1"/>
  <c r="T661" i="10" s="1"/>
  <c r="U661" i="10" s="1"/>
  <c r="V661" i="10" s="1"/>
  <c r="R657" i="10"/>
  <c r="S657" i="10" s="1"/>
  <c r="T657" i="10" s="1"/>
  <c r="U657" i="10" s="1"/>
  <c r="V657" i="10" s="1"/>
  <c r="R653" i="10"/>
  <c r="S653" i="10" s="1"/>
  <c r="T653" i="10" s="1"/>
  <c r="U653" i="10" s="1"/>
  <c r="V653" i="10" s="1"/>
  <c r="R649" i="10"/>
  <c r="S649" i="10" s="1"/>
  <c r="T649" i="10" s="1"/>
  <c r="U649" i="10" s="1"/>
  <c r="V649" i="10" s="1"/>
  <c r="R645" i="10"/>
  <c r="S645" i="10" s="1"/>
  <c r="T645" i="10" s="1"/>
  <c r="U645" i="10" s="1"/>
  <c r="V645" i="10" s="1"/>
  <c r="R641" i="10"/>
  <c r="S641" i="10" s="1"/>
  <c r="T641" i="10" s="1"/>
  <c r="U641" i="10" s="1"/>
  <c r="V641" i="10" s="1"/>
  <c r="R637" i="10"/>
  <c r="S637" i="10" s="1"/>
  <c r="T637" i="10" s="1"/>
  <c r="U637" i="10" s="1"/>
  <c r="V637" i="10" s="1"/>
  <c r="R633" i="10"/>
  <c r="S633" i="10" s="1"/>
  <c r="T633" i="10" s="1"/>
  <c r="U633" i="10" s="1"/>
  <c r="V633" i="10" s="1"/>
  <c r="R629" i="10"/>
  <c r="S629" i="10" s="1"/>
  <c r="T629" i="10" s="1"/>
  <c r="U629" i="10" s="1"/>
  <c r="V629" i="10" s="1"/>
  <c r="R625" i="10"/>
  <c r="S625" i="10" s="1"/>
  <c r="T625" i="10" s="1"/>
  <c r="U625" i="10" s="1"/>
  <c r="V625" i="10" s="1"/>
  <c r="R621" i="10"/>
  <c r="S621" i="10" s="1"/>
  <c r="T621" i="10" s="1"/>
  <c r="U621" i="10" s="1"/>
  <c r="V621" i="10" s="1"/>
  <c r="R617" i="10"/>
  <c r="S617" i="10" s="1"/>
  <c r="T617" i="10" s="1"/>
  <c r="U617" i="10" s="1"/>
  <c r="V617" i="10" s="1"/>
  <c r="R613" i="10"/>
  <c r="S613" i="10" s="1"/>
  <c r="T613" i="10" s="1"/>
  <c r="U613" i="10" s="1"/>
  <c r="V613" i="10" s="1"/>
  <c r="R609" i="10"/>
  <c r="S609" i="10" s="1"/>
  <c r="T609" i="10" s="1"/>
  <c r="U609" i="10" s="1"/>
  <c r="V609" i="10" s="1"/>
  <c r="R605" i="10"/>
  <c r="S605" i="10" s="1"/>
  <c r="T605" i="10" s="1"/>
  <c r="U605" i="10" s="1"/>
  <c r="V605" i="10" s="1"/>
  <c r="R601" i="10"/>
  <c r="S601" i="10" s="1"/>
  <c r="T601" i="10" s="1"/>
  <c r="U601" i="10" s="1"/>
  <c r="V601" i="10" s="1"/>
  <c r="R597" i="10"/>
  <c r="S597" i="10" s="1"/>
  <c r="T597" i="10" s="1"/>
  <c r="U597" i="10" s="1"/>
  <c r="V597" i="10" s="1"/>
  <c r="R593" i="10"/>
  <c r="S593" i="10" s="1"/>
  <c r="T593" i="10" s="1"/>
  <c r="U593" i="10" s="1"/>
  <c r="V593" i="10" s="1"/>
  <c r="R589" i="10"/>
  <c r="S589" i="10" s="1"/>
  <c r="T589" i="10" s="1"/>
  <c r="U589" i="10" s="1"/>
  <c r="V589" i="10" s="1"/>
  <c r="R585" i="10"/>
  <c r="S585" i="10" s="1"/>
  <c r="T585" i="10" s="1"/>
  <c r="U585" i="10" s="1"/>
  <c r="V585" i="10" s="1"/>
  <c r="R581" i="10"/>
  <c r="S581" i="10" s="1"/>
  <c r="T581" i="10" s="1"/>
  <c r="U581" i="10" s="1"/>
  <c r="V581" i="10" s="1"/>
  <c r="R577" i="10"/>
  <c r="S577" i="10" s="1"/>
  <c r="T577" i="10" s="1"/>
  <c r="U577" i="10" s="1"/>
  <c r="V577" i="10" s="1"/>
  <c r="R573" i="10"/>
  <c r="S573" i="10" s="1"/>
  <c r="T573" i="10" s="1"/>
  <c r="U573" i="10" s="1"/>
  <c r="V573" i="10" s="1"/>
  <c r="R569" i="10"/>
  <c r="S569" i="10" s="1"/>
  <c r="T569" i="10" s="1"/>
  <c r="U569" i="10" s="1"/>
  <c r="V569" i="10" s="1"/>
  <c r="R565" i="10"/>
  <c r="R561" i="10"/>
  <c r="R557" i="10"/>
  <c r="R553" i="10"/>
  <c r="R549" i="10"/>
  <c r="R545" i="10"/>
  <c r="R541" i="10"/>
  <c r="R537" i="10"/>
  <c r="R533" i="10"/>
  <c r="S533" i="10" s="1"/>
  <c r="T533" i="10" s="1"/>
  <c r="U533" i="10" s="1"/>
  <c r="V533" i="10" s="1"/>
  <c r="R529" i="10"/>
  <c r="S529" i="10" s="1"/>
  <c r="T529" i="10" s="1"/>
  <c r="U529" i="10" s="1"/>
  <c r="V529" i="10" s="1"/>
  <c r="R525" i="10"/>
  <c r="S525" i="10" s="1"/>
  <c r="T525" i="10" s="1"/>
  <c r="U525" i="10" s="1"/>
  <c r="V525" i="10" s="1"/>
  <c r="R521" i="10"/>
  <c r="S521" i="10" s="1"/>
  <c r="T521" i="10" s="1"/>
  <c r="U521" i="10" s="1"/>
  <c r="V521" i="10" s="1"/>
  <c r="R517" i="10"/>
  <c r="S517" i="10" s="1"/>
  <c r="T517" i="10" s="1"/>
  <c r="U517" i="10" s="1"/>
  <c r="V517" i="10" s="1"/>
  <c r="R513" i="10"/>
  <c r="S513" i="10" s="1"/>
  <c r="T513" i="10" s="1"/>
  <c r="U513" i="10" s="1"/>
  <c r="V513" i="10" s="1"/>
  <c r="R509" i="10"/>
  <c r="S509" i="10" s="1"/>
  <c r="T509" i="10" s="1"/>
  <c r="U509" i="10" s="1"/>
  <c r="V509" i="10" s="1"/>
  <c r="R505" i="10"/>
  <c r="S505" i="10" s="1"/>
  <c r="T505" i="10" s="1"/>
  <c r="U505" i="10" s="1"/>
  <c r="V505" i="10" s="1"/>
  <c r="R501" i="10"/>
  <c r="S501" i="10" s="1"/>
  <c r="T501" i="10" s="1"/>
  <c r="U501" i="10" s="1"/>
  <c r="V501" i="10" s="1"/>
  <c r="R497" i="10"/>
  <c r="S497" i="10" s="1"/>
  <c r="T497" i="10" s="1"/>
  <c r="U497" i="10" s="1"/>
  <c r="V497" i="10" s="1"/>
  <c r="R493" i="10"/>
  <c r="S493" i="10" s="1"/>
  <c r="T493" i="10" s="1"/>
  <c r="U493" i="10" s="1"/>
  <c r="V493" i="10" s="1"/>
  <c r="R489" i="10"/>
  <c r="S489" i="10" s="1"/>
  <c r="T489" i="10" s="1"/>
  <c r="U489" i="10" s="1"/>
  <c r="V489" i="10" s="1"/>
  <c r="R485" i="10"/>
  <c r="S485" i="10" s="1"/>
  <c r="T485" i="10" s="1"/>
  <c r="U485" i="10" s="1"/>
  <c r="V485" i="10" s="1"/>
  <c r="R481" i="10"/>
  <c r="S481" i="10" s="1"/>
  <c r="T481" i="10" s="1"/>
  <c r="U481" i="10" s="1"/>
  <c r="V481" i="10" s="1"/>
  <c r="R477" i="10"/>
  <c r="S477" i="10" s="1"/>
  <c r="T477" i="10" s="1"/>
  <c r="U477" i="10" s="1"/>
  <c r="V477" i="10" s="1"/>
  <c r="R473" i="10"/>
  <c r="S473" i="10" s="1"/>
  <c r="T473" i="10" s="1"/>
  <c r="U473" i="10" s="1"/>
  <c r="V473" i="10" s="1"/>
  <c r="R469" i="10"/>
  <c r="S469" i="10" s="1"/>
  <c r="T469" i="10" s="1"/>
  <c r="U469" i="10" s="1"/>
  <c r="V469" i="10" s="1"/>
  <c r="R465" i="10"/>
  <c r="S465" i="10" s="1"/>
  <c r="T465" i="10" s="1"/>
  <c r="U465" i="10" s="1"/>
  <c r="V465" i="10" s="1"/>
  <c r="R461" i="10"/>
  <c r="S461" i="10" s="1"/>
  <c r="T461" i="10" s="1"/>
  <c r="U461" i="10" s="1"/>
  <c r="V461" i="10" s="1"/>
  <c r="R457" i="10"/>
  <c r="S457" i="10" s="1"/>
  <c r="T457" i="10" s="1"/>
  <c r="U457" i="10" s="1"/>
  <c r="V457" i="10" s="1"/>
  <c r="R453" i="10"/>
  <c r="S453" i="10" s="1"/>
  <c r="T453" i="10" s="1"/>
  <c r="U453" i="10" s="1"/>
  <c r="V453" i="10" s="1"/>
  <c r="R449" i="10"/>
  <c r="S449" i="10" s="1"/>
  <c r="T449" i="10" s="1"/>
  <c r="U449" i="10" s="1"/>
  <c r="V449" i="10" s="1"/>
  <c r="R445" i="10"/>
  <c r="S445" i="10" s="1"/>
  <c r="T445" i="10" s="1"/>
  <c r="U445" i="10" s="1"/>
  <c r="V445" i="10" s="1"/>
  <c r="R441" i="10"/>
  <c r="S441" i="10" s="1"/>
  <c r="T441" i="10" s="1"/>
  <c r="U441" i="10" s="1"/>
  <c r="V441" i="10" s="1"/>
  <c r="R437" i="10"/>
  <c r="S437" i="10" s="1"/>
  <c r="T437" i="10" s="1"/>
  <c r="U437" i="10" s="1"/>
  <c r="V437" i="10" s="1"/>
  <c r="R433" i="10"/>
  <c r="S433" i="10" s="1"/>
  <c r="T433" i="10" s="1"/>
  <c r="U433" i="10" s="1"/>
  <c r="V433" i="10" s="1"/>
  <c r="R429" i="10"/>
  <c r="S429" i="10" s="1"/>
  <c r="T429" i="10" s="1"/>
  <c r="U429" i="10" s="1"/>
  <c r="V429" i="10" s="1"/>
  <c r="R425" i="10"/>
  <c r="S425" i="10" s="1"/>
  <c r="T425" i="10" s="1"/>
  <c r="U425" i="10" s="1"/>
  <c r="V425" i="10" s="1"/>
  <c r="R421" i="10"/>
  <c r="S421" i="10" s="1"/>
  <c r="T421" i="10" s="1"/>
  <c r="U421" i="10" s="1"/>
  <c r="V421" i="10" s="1"/>
  <c r="R417" i="10"/>
  <c r="S417" i="10" s="1"/>
  <c r="T417" i="10" s="1"/>
  <c r="U417" i="10" s="1"/>
  <c r="V417" i="10" s="1"/>
  <c r="R413" i="10"/>
  <c r="S413" i="10" s="1"/>
  <c r="T413" i="10" s="1"/>
  <c r="U413" i="10" s="1"/>
  <c r="V413" i="10" s="1"/>
  <c r="R409" i="10"/>
  <c r="S409" i="10" s="1"/>
  <c r="T409" i="10" s="1"/>
  <c r="U409" i="10" s="1"/>
  <c r="V409" i="10" s="1"/>
  <c r="R405" i="10"/>
  <c r="S405" i="10" s="1"/>
  <c r="T405" i="10" s="1"/>
  <c r="U405" i="10" s="1"/>
  <c r="V405" i="10" s="1"/>
  <c r="R401" i="10"/>
  <c r="S401" i="10" s="1"/>
  <c r="T401" i="10" s="1"/>
  <c r="U401" i="10" s="1"/>
  <c r="V401" i="10" s="1"/>
  <c r="R397" i="10"/>
  <c r="S397" i="10" s="1"/>
  <c r="T397" i="10" s="1"/>
  <c r="U397" i="10" s="1"/>
  <c r="V397" i="10" s="1"/>
  <c r="R393" i="10"/>
  <c r="S393" i="10" s="1"/>
  <c r="T393" i="10" s="1"/>
  <c r="U393" i="10" s="1"/>
  <c r="V393" i="10" s="1"/>
  <c r="R389" i="10"/>
  <c r="S389" i="10" s="1"/>
  <c r="T389" i="10" s="1"/>
  <c r="U389" i="10" s="1"/>
  <c r="V389" i="10" s="1"/>
  <c r="R385" i="10"/>
  <c r="S385" i="10" s="1"/>
  <c r="T385" i="10" s="1"/>
  <c r="U385" i="10" s="1"/>
  <c r="V385" i="10" s="1"/>
  <c r="R381" i="10"/>
  <c r="S381" i="10" s="1"/>
  <c r="T381" i="10" s="1"/>
  <c r="U381" i="10" s="1"/>
  <c r="V381" i="10" s="1"/>
  <c r="R377" i="10"/>
  <c r="S377" i="10" s="1"/>
  <c r="T377" i="10" s="1"/>
  <c r="U377" i="10" s="1"/>
  <c r="V377" i="10" s="1"/>
  <c r="R373" i="10"/>
  <c r="R369" i="10"/>
  <c r="R365" i="10"/>
  <c r="R361" i="10"/>
  <c r="S361" i="10" s="1"/>
  <c r="T361" i="10" s="1"/>
  <c r="U361" i="10" s="1"/>
  <c r="V361" i="10" s="1"/>
  <c r="R357" i="10"/>
  <c r="S357" i="10" s="1"/>
  <c r="T357" i="10" s="1"/>
  <c r="U357" i="10" s="1"/>
  <c r="V357" i="10" s="1"/>
  <c r="R353" i="10"/>
  <c r="S353" i="10" s="1"/>
  <c r="T353" i="10" s="1"/>
  <c r="U353" i="10" s="1"/>
  <c r="V353" i="10" s="1"/>
  <c r="R349" i="10"/>
  <c r="S349" i="10" s="1"/>
  <c r="T349" i="10" s="1"/>
  <c r="U349" i="10" s="1"/>
  <c r="V349" i="10" s="1"/>
  <c r="R345" i="10"/>
  <c r="S345" i="10" s="1"/>
  <c r="T345" i="10" s="1"/>
  <c r="U345" i="10" s="1"/>
  <c r="V345" i="10" s="1"/>
  <c r="R341" i="10"/>
  <c r="S341" i="10" s="1"/>
  <c r="T341" i="10" s="1"/>
  <c r="U341" i="10" s="1"/>
  <c r="V341" i="10" s="1"/>
  <c r="R337" i="10"/>
  <c r="S337" i="10" s="1"/>
  <c r="T337" i="10" s="1"/>
  <c r="U337" i="10" s="1"/>
  <c r="V337" i="10" s="1"/>
  <c r="R333" i="10"/>
  <c r="S333" i="10" s="1"/>
  <c r="T333" i="10" s="1"/>
  <c r="U333" i="10" s="1"/>
  <c r="V333" i="10" s="1"/>
  <c r="R329" i="10"/>
  <c r="S329" i="10" s="1"/>
  <c r="T329" i="10" s="1"/>
  <c r="U329" i="10" s="1"/>
  <c r="V329" i="10" s="1"/>
  <c r="R325" i="10"/>
  <c r="S325" i="10" s="1"/>
  <c r="T325" i="10" s="1"/>
  <c r="U325" i="10" s="1"/>
  <c r="V325" i="10" s="1"/>
  <c r="R321" i="10"/>
  <c r="S321" i="10" s="1"/>
  <c r="T321" i="10" s="1"/>
  <c r="U321" i="10" s="1"/>
  <c r="V321" i="10" s="1"/>
  <c r="R317" i="10"/>
  <c r="S317" i="10" s="1"/>
  <c r="T317" i="10" s="1"/>
  <c r="U317" i="10" s="1"/>
  <c r="V317" i="10" s="1"/>
  <c r="R313" i="10"/>
  <c r="S313" i="10" s="1"/>
  <c r="T313" i="10" s="1"/>
  <c r="U313" i="10" s="1"/>
  <c r="V313" i="10" s="1"/>
  <c r="R309" i="10"/>
  <c r="S309" i="10" s="1"/>
  <c r="T309" i="10" s="1"/>
  <c r="U309" i="10" s="1"/>
  <c r="V309" i="10" s="1"/>
  <c r="R305" i="10"/>
  <c r="S305" i="10" s="1"/>
  <c r="T305" i="10" s="1"/>
  <c r="U305" i="10" s="1"/>
  <c r="V305" i="10" s="1"/>
  <c r="R301" i="10"/>
  <c r="R297" i="10"/>
  <c r="R293" i="10"/>
  <c r="S293" i="10" s="1"/>
  <c r="T293" i="10" s="1"/>
  <c r="U293" i="10" s="1"/>
  <c r="V293" i="10" s="1"/>
  <c r="R289" i="10"/>
  <c r="S289" i="10" s="1"/>
  <c r="T289" i="10" s="1"/>
  <c r="U289" i="10" s="1"/>
  <c r="V289" i="10" s="1"/>
  <c r="R285" i="10"/>
  <c r="S285" i="10" s="1"/>
  <c r="T285" i="10" s="1"/>
  <c r="U285" i="10" s="1"/>
  <c r="V285" i="10" s="1"/>
  <c r="R281" i="10"/>
  <c r="S281" i="10" s="1"/>
  <c r="T281" i="10" s="1"/>
  <c r="U281" i="10" s="1"/>
  <c r="V281" i="10" s="1"/>
  <c r="R277" i="10"/>
  <c r="R273" i="10"/>
  <c r="R269" i="10"/>
  <c r="R265" i="10"/>
  <c r="S265" i="10" s="1"/>
  <c r="T265" i="10" s="1"/>
  <c r="U265" i="10" s="1"/>
  <c r="V265" i="10" s="1"/>
  <c r="R21" i="10"/>
  <c r="S21" i="10" s="1"/>
  <c r="T21" i="10" s="1"/>
  <c r="U21" i="10" s="1"/>
  <c r="V21" i="10" s="1"/>
  <c r="R17" i="10"/>
  <c r="S17" i="10" s="1"/>
  <c r="T17" i="10" s="1"/>
  <c r="U17" i="10" s="1"/>
  <c r="V17" i="10" s="1"/>
  <c r="R6" i="10"/>
  <c r="S6" i="10" s="1"/>
  <c r="T6" i="10" s="1"/>
  <c r="U6" i="10" s="1"/>
  <c r="V6" i="10" s="1"/>
  <c r="R8" i="10"/>
  <c r="S8" i="10" s="1"/>
  <c r="T8" i="10" s="1"/>
  <c r="U8" i="10" s="1"/>
  <c r="V8" i="10" s="1"/>
  <c r="R1500" i="10"/>
  <c r="R1492" i="10"/>
  <c r="R1484" i="10"/>
  <c r="R1476" i="10"/>
  <c r="R1468" i="10"/>
  <c r="R1460" i="10"/>
  <c r="R1452" i="10"/>
  <c r="R1444" i="10"/>
  <c r="R1436" i="10"/>
  <c r="R1428" i="10"/>
  <c r="R1420" i="10"/>
  <c r="S1420" i="10" s="1"/>
  <c r="T1420" i="10" s="1"/>
  <c r="U1420" i="10" s="1"/>
  <c r="V1420" i="10" s="1"/>
  <c r="R1412" i="10"/>
  <c r="S1412" i="10" s="1"/>
  <c r="T1412" i="10" s="1"/>
  <c r="U1412" i="10" s="1"/>
  <c r="V1412" i="10" s="1"/>
  <c r="R1404" i="10"/>
  <c r="S1404" i="10" s="1"/>
  <c r="T1404" i="10" s="1"/>
  <c r="U1404" i="10" s="1"/>
  <c r="V1404" i="10" s="1"/>
  <c r="R1396" i="10"/>
  <c r="S1396" i="10" s="1"/>
  <c r="T1396" i="10" s="1"/>
  <c r="U1396" i="10" s="1"/>
  <c r="V1396" i="10" s="1"/>
  <c r="R1388" i="10"/>
  <c r="S1388" i="10" s="1"/>
  <c r="T1388" i="10" s="1"/>
  <c r="U1388" i="10" s="1"/>
  <c r="V1388" i="10" s="1"/>
  <c r="R1380" i="10"/>
  <c r="S1380" i="10" s="1"/>
  <c r="T1380" i="10" s="1"/>
  <c r="U1380" i="10" s="1"/>
  <c r="V1380" i="10" s="1"/>
  <c r="R1372" i="10"/>
  <c r="S1372" i="10" s="1"/>
  <c r="T1372" i="10" s="1"/>
  <c r="U1372" i="10" s="1"/>
  <c r="V1372" i="10" s="1"/>
  <c r="R1364" i="10"/>
  <c r="S1364" i="10" s="1"/>
  <c r="T1364" i="10" s="1"/>
  <c r="U1364" i="10" s="1"/>
  <c r="V1364" i="10" s="1"/>
  <c r="R1356" i="10"/>
  <c r="S1356" i="10" s="1"/>
  <c r="T1356" i="10" s="1"/>
  <c r="U1356" i="10" s="1"/>
  <c r="V1356" i="10" s="1"/>
  <c r="R1348" i="10"/>
  <c r="S1348" i="10" s="1"/>
  <c r="T1348" i="10" s="1"/>
  <c r="U1348" i="10" s="1"/>
  <c r="V1348" i="10" s="1"/>
  <c r="R1340" i="10"/>
  <c r="S1340" i="10" s="1"/>
  <c r="T1340" i="10" s="1"/>
  <c r="U1340" i="10" s="1"/>
  <c r="V1340" i="10" s="1"/>
  <c r="R1332" i="10"/>
  <c r="S1332" i="10" s="1"/>
  <c r="T1332" i="10" s="1"/>
  <c r="U1332" i="10" s="1"/>
  <c r="V1332" i="10" s="1"/>
  <c r="R1324" i="10"/>
  <c r="S1324" i="10" s="1"/>
  <c r="T1324" i="10" s="1"/>
  <c r="U1324" i="10" s="1"/>
  <c r="V1324" i="10" s="1"/>
  <c r="R1316" i="10"/>
  <c r="S1316" i="10" s="1"/>
  <c r="T1316" i="10" s="1"/>
  <c r="U1316" i="10" s="1"/>
  <c r="V1316" i="10" s="1"/>
  <c r="R1308" i="10"/>
  <c r="S1308" i="10" s="1"/>
  <c r="T1308" i="10" s="1"/>
  <c r="U1308" i="10" s="1"/>
  <c r="V1308" i="10" s="1"/>
  <c r="R1300" i="10"/>
  <c r="S1300" i="10" s="1"/>
  <c r="T1300" i="10" s="1"/>
  <c r="U1300" i="10" s="1"/>
  <c r="V1300" i="10" s="1"/>
  <c r="R1292" i="10"/>
  <c r="S1292" i="10" s="1"/>
  <c r="T1292" i="10" s="1"/>
  <c r="U1292" i="10" s="1"/>
  <c r="V1292" i="10" s="1"/>
  <c r="R1284" i="10"/>
  <c r="S1284" i="10" s="1"/>
  <c r="T1284" i="10" s="1"/>
  <c r="U1284" i="10" s="1"/>
  <c r="V1284" i="10" s="1"/>
  <c r="R1276" i="10"/>
  <c r="S1276" i="10" s="1"/>
  <c r="T1276" i="10" s="1"/>
  <c r="U1276" i="10" s="1"/>
  <c r="V1276" i="10" s="1"/>
  <c r="R1268" i="10"/>
  <c r="S1268" i="10" s="1"/>
  <c r="T1268" i="10" s="1"/>
  <c r="U1268" i="10" s="1"/>
  <c r="V1268" i="10" s="1"/>
  <c r="R1260" i="10"/>
  <c r="S1260" i="10" s="1"/>
  <c r="T1260" i="10" s="1"/>
  <c r="U1260" i="10" s="1"/>
  <c r="V1260" i="10" s="1"/>
  <c r="R1252" i="10"/>
  <c r="R1244" i="10"/>
  <c r="S1244" i="10" s="1"/>
  <c r="T1244" i="10" s="1"/>
  <c r="U1244" i="10" s="1"/>
  <c r="V1244" i="10" s="1"/>
  <c r="R1236" i="10"/>
  <c r="S1236" i="10" s="1"/>
  <c r="T1236" i="10" s="1"/>
  <c r="U1236" i="10" s="1"/>
  <c r="V1236" i="10" s="1"/>
  <c r="R1228" i="10"/>
  <c r="S1228" i="10" s="1"/>
  <c r="T1228" i="10" s="1"/>
  <c r="U1228" i="10" s="1"/>
  <c r="V1228" i="10" s="1"/>
  <c r="R1220" i="10"/>
  <c r="S1220" i="10" s="1"/>
  <c r="T1220" i="10" s="1"/>
  <c r="U1220" i="10" s="1"/>
  <c r="V1220" i="10" s="1"/>
  <c r="R1212" i="10"/>
  <c r="R1204" i="10"/>
  <c r="R1196" i="10"/>
  <c r="R1188" i="10"/>
  <c r="R1180" i="10"/>
  <c r="R1172" i="10"/>
  <c r="S1172" i="10" s="1"/>
  <c r="T1172" i="10" s="1"/>
  <c r="U1172" i="10" s="1"/>
  <c r="V1172" i="10" s="1"/>
  <c r="R1164" i="10"/>
  <c r="S1164" i="10" s="1"/>
  <c r="T1164" i="10" s="1"/>
  <c r="U1164" i="10" s="1"/>
  <c r="V1164" i="10" s="1"/>
  <c r="R1156" i="10"/>
  <c r="S1156" i="10" s="1"/>
  <c r="T1156" i="10" s="1"/>
  <c r="U1156" i="10" s="1"/>
  <c r="V1156" i="10" s="1"/>
  <c r="R1148" i="10"/>
  <c r="S1148" i="10" s="1"/>
  <c r="T1148" i="10" s="1"/>
  <c r="U1148" i="10" s="1"/>
  <c r="V1148" i="10" s="1"/>
  <c r="R1140" i="10"/>
  <c r="S1140" i="10" s="1"/>
  <c r="T1140" i="10" s="1"/>
  <c r="U1140" i="10" s="1"/>
  <c r="V1140" i="10" s="1"/>
  <c r="R1132" i="10"/>
  <c r="S1132" i="10" s="1"/>
  <c r="T1132" i="10" s="1"/>
  <c r="U1132" i="10" s="1"/>
  <c r="V1132" i="10" s="1"/>
  <c r="R1124" i="10"/>
  <c r="S1124" i="10" s="1"/>
  <c r="T1124" i="10" s="1"/>
  <c r="U1124" i="10" s="1"/>
  <c r="V1124" i="10" s="1"/>
  <c r="R1116" i="10"/>
  <c r="S1116" i="10" s="1"/>
  <c r="T1116" i="10" s="1"/>
  <c r="U1116" i="10" s="1"/>
  <c r="V1116" i="10" s="1"/>
  <c r="R1108" i="10"/>
  <c r="S1108" i="10" s="1"/>
  <c r="T1108" i="10" s="1"/>
  <c r="U1108" i="10" s="1"/>
  <c r="V1108" i="10" s="1"/>
  <c r="R1100" i="10"/>
  <c r="S1100" i="10" s="1"/>
  <c r="T1100" i="10" s="1"/>
  <c r="U1100" i="10" s="1"/>
  <c r="V1100" i="10" s="1"/>
  <c r="R1092" i="10"/>
  <c r="S1092" i="10" s="1"/>
  <c r="T1092" i="10" s="1"/>
  <c r="U1092" i="10" s="1"/>
  <c r="V1092" i="10" s="1"/>
  <c r="R1084" i="10"/>
  <c r="S1084" i="10" s="1"/>
  <c r="T1084" i="10" s="1"/>
  <c r="U1084" i="10" s="1"/>
  <c r="V1084" i="10" s="1"/>
  <c r="R1076" i="10"/>
  <c r="S1076" i="10" s="1"/>
  <c r="T1076" i="10" s="1"/>
  <c r="U1076" i="10" s="1"/>
  <c r="V1076" i="10" s="1"/>
  <c r="R1068" i="10"/>
  <c r="S1068" i="10" s="1"/>
  <c r="T1068" i="10" s="1"/>
  <c r="U1068" i="10" s="1"/>
  <c r="V1068" i="10" s="1"/>
  <c r="R1060" i="10"/>
  <c r="S1060" i="10" s="1"/>
  <c r="T1060" i="10" s="1"/>
  <c r="U1060" i="10" s="1"/>
  <c r="V1060" i="10" s="1"/>
  <c r="R1052" i="10"/>
  <c r="S1052" i="10" s="1"/>
  <c r="T1052" i="10" s="1"/>
  <c r="U1052" i="10" s="1"/>
  <c r="V1052" i="10" s="1"/>
  <c r="R1044" i="10"/>
  <c r="S1044" i="10" s="1"/>
  <c r="T1044" i="10" s="1"/>
  <c r="U1044" i="10" s="1"/>
  <c r="V1044" i="10" s="1"/>
  <c r="R1036" i="10"/>
  <c r="S1036" i="10" s="1"/>
  <c r="T1036" i="10" s="1"/>
  <c r="U1036" i="10" s="1"/>
  <c r="V1036" i="10" s="1"/>
  <c r="R1028" i="10"/>
  <c r="R1020" i="10"/>
  <c r="S1020" i="10" s="1"/>
  <c r="T1020" i="10" s="1"/>
  <c r="U1020" i="10" s="1"/>
  <c r="V1020" i="10" s="1"/>
  <c r="R1012" i="10"/>
  <c r="R1004" i="10"/>
  <c r="S1004" i="10" s="1"/>
  <c r="T1004" i="10" s="1"/>
  <c r="U1004" i="10" s="1"/>
  <c r="V1004" i="10" s="1"/>
  <c r="R996" i="10"/>
  <c r="S996" i="10" s="1"/>
  <c r="T996" i="10" s="1"/>
  <c r="U996" i="10" s="1"/>
  <c r="V996" i="10" s="1"/>
  <c r="R988" i="10"/>
  <c r="S988" i="10" s="1"/>
  <c r="T988" i="10" s="1"/>
  <c r="U988" i="10" s="1"/>
  <c r="V988" i="10" s="1"/>
  <c r="R980" i="10"/>
  <c r="S980" i="10" s="1"/>
  <c r="T980" i="10" s="1"/>
  <c r="U980" i="10" s="1"/>
  <c r="V980" i="10" s="1"/>
  <c r="R972" i="10"/>
  <c r="S972" i="10" s="1"/>
  <c r="T972" i="10" s="1"/>
  <c r="U972" i="10" s="1"/>
  <c r="V972" i="10" s="1"/>
  <c r="R964" i="10"/>
  <c r="S964" i="10" s="1"/>
  <c r="T964" i="10" s="1"/>
  <c r="U964" i="10" s="1"/>
  <c r="V964" i="10" s="1"/>
  <c r="R956" i="10"/>
  <c r="S956" i="10" s="1"/>
  <c r="T956" i="10" s="1"/>
  <c r="U956" i="10" s="1"/>
  <c r="V956" i="10" s="1"/>
  <c r="R948" i="10"/>
  <c r="S948" i="10" s="1"/>
  <c r="T948" i="10" s="1"/>
  <c r="U948" i="10" s="1"/>
  <c r="V948" i="10" s="1"/>
  <c r="R940" i="10"/>
  <c r="S940" i="10" s="1"/>
  <c r="T940" i="10" s="1"/>
  <c r="U940" i="10" s="1"/>
  <c r="V940" i="10" s="1"/>
  <c r="R932" i="10"/>
  <c r="R924" i="10"/>
  <c r="R916" i="10"/>
  <c r="R908" i="10"/>
  <c r="R900" i="10"/>
  <c r="R892" i="10"/>
  <c r="R884" i="10"/>
  <c r="R876" i="10"/>
  <c r="R868" i="10"/>
  <c r="R860" i="10"/>
  <c r="R852" i="10"/>
  <c r="R844" i="10"/>
  <c r="R836" i="10"/>
  <c r="R828" i="10"/>
  <c r="R820" i="10"/>
  <c r="R812" i="10"/>
  <c r="R804" i="10"/>
  <c r="R796" i="10"/>
  <c r="R788" i="10"/>
  <c r="R780" i="10"/>
  <c r="R772" i="10"/>
  <c r="R764" i="10"/>
  <c r="R756" i="10"/>
  <c r="R748" i="10"/>
  <c r="R740" i="10"/>
  <c r="R732" i="10"/>
  <c r="S732" i="10" s="1"/>
  <c r="T732" i="10" s="1"/>
  <c r="U732" i="10" s="1"/>
  <c r="V732" i="10" s="1"/>
  <c r="R724" i="10"/>
  <c r="S724" i="10" s="1"/>
  <c r="T724" i="10" s="1"/>
  <c r="U724" i="10" s="1"/>
  <c r="V724" i="10" s="1"/>
  <c r="R716" i="10"/>
  <c r="S716" i="10" s="1"/>
  <c r="T716" i="10" s="1"/>
  <c r="U716" i="10" s="1"/>
  <c r="V716" i="10" s="1"/>
  <c r="R708" i="10"/>
  <c r="S708" i="10" s="1"/>
  <c r="T708" i="10" s="1"/>
  <c r="U708" i="10" s="1"/>
  <c r="V708" i="10" s="1"/>
  <c r="R700" i="10"/>
  <c r="S700" i="10" s="1"/>
  <c r="T700" i="10" s="1"/>
  <c r="U700" i="10" s="1"/>
  <c r="V700" i="10" s="1"/>
  <c r="R692" i="10"/>
  <c r="S692" i="10" s="1"/>
  <c r="T692" i="10" s="1"/>
  <c r="U692" i="10" s="1"/>
  <c r="V692" i="10" s="1"/>
  <c r="R688" i="10"/>
  <c r="S688" i="10" s="1"/>
  <c r="T688" i="10" s="1"/>
  <c r="U688" i="10" s="1"/>
  <c r="V688" i="10" s="1"/>
  <c r="R684" i="10"/>
  <c r="S684" i="10" s="1"/>
  <c r="T684" i="10" s="1"/>
  <c r="U684" i="10" s="1"/>
  <c r="V684" i="10" s="1"/>
  <c r="R680" i="10"/>
  <c r="S680" i="10" s="1"/>
  <c r="T680" i="10" s="1"/>
  <c r="U680" i="10" s="1"/>
  <c r="V680" i="10" s="1"/>
  <c r="R672" i="10"/>
  <c r="S672" i="10" s="1"/>
  <c r="T672" i="10" s="1"/>
  <c r="U672" i="10" s="1"/>
  <c r="V672" i="10" s="1"/>
  <c r="R668" i="10"/>
  <c r="S668" i="10" s="1"/>
  <c r="T668" i="10" s="1"/>
  <c r="U668" i="10" s="1"/>
  <c r="V668" i="10" s="1"/>
  <c r="R664" i="10"/>
  <c r="S664" i="10" s="1"/>
  <c r="T664" i="10" s="1"/>
  <c r="U664" i="10" s="1"/>
  <c r="V664" i="10" s="1"/>
  <c r="R656" i="10"/>
  <c r="S656" i="10" s="1"/>
  <c r="T656" i="10" s="1"/>
  <c r="U656" i="10" s="1"/>
  <c r="V656" i="10" s="1"/>
  <c r="R652" i="10"/>
  <c r="S652" i="10" s="1"/>
  <c r="T652" i="10" s="1"/>
  <c r="U652" i="10" s="1"/>
  <c r="V652" i="10" s="1"/>
  <c r="R648" i="10"/>
  <c r="S648" i="10" s="1"/>
  <c r="T648" i="10" s="1"/>
  <c r="U648" i="10" s="1"/>
  <c r="V648" i="10" s="1"/>
  <c r="R640" i="10"/>
  <c r="S640" i="10" s="1"/>
  <c r="T640" i="10" s="1"/>
  <c r="U640" i="10" s="1"/>
  <c r="V640" i="10" s="1"/>
  <c r="R636" i="10"/>
  <c r="S636" i="10" s="1"/>
  <c r="T636" i="10" s="1"/>
  <c r="U636" i="10" s="1"/>
  <c r="V636" i="10" s="1"/>
  <c r="R632" i="10"/>
  <c r="S632" i="10" s="1"/>
  <c r="T632" i="10" s="1"/>
  <c r="U632" i="10" s="1"/>
  <c r="V632" i="10" s="1"/>
  <c r="R624" i="10"/>
  <c r="S624" i="10" s="1"/>
  <c r="T624" i="10" s="1"/>
  <c r="U624" i="10" s="1"/>
  <c r="V624" i="10" s="1"/>
  <c r="R620" i="10"/>
  <c r="S620" i="10" s="1"/>
  <c r="T620" i="10" s="1"/>
  <c r="U620" i="10" s="1"/>
  <c r="V620" i="10" s="1"/>
  <c r="R616" i="10"/>
  <c r="S616" i="10" s="1"/>
  <c r="T616" i="10" s="1"/>
  <c r="U616" i="10" s="1"/>
  <c r="V616" i="10" s="1"/>
  <c r="R608" i="10"/>
  <c r="S608" i="10" s="1"/>
  <c r="T608" i="10" s="1"/>
  <c r="U608" i="10" s="1"/>
  <c r="V608" i="10" s="1"/>
  <c r="R604" i="10"/>
  <c r="S604" i="10" s="1"/>
  <c r="T604" i="10" s="1"/>
  <c r="U604" i="10" s="1"/>
  <c r="V604" i="10" s="1"/>
  <c r="R600" i="10"/>
  <c r="S600" i="10" s="1"/>
  <c r="T600" i="10" s="1"/>
  <c r="U600" i="10" s="1"/>
  <c r="V600" i="10" s="1"/>
  <c r="R592" i="10"/>
  <c r="S592" i="10" s="1"/>
  <c r="T592" i="10" s="1"/>
  <c r="U592" i="10" s="1"/>
  <c r="V592" i="10" s="1"/>
  <c r="R588" i="10"/>
  <c r="S588" i="10" s="1"/>
  <c r="T588" i="10" s="1"/>
  <c r="U588" i="10" s="1"/>
  <c r="V588" i="10" s="1"/>
  <c r="R584" i="10"/>
  <c r="S584" i="10" s="1"/>
  <c r="T584" i="10" s="1"/>
  <c r="U584" i="10" s="1"/>
  <c r="V584" i="10" s="1"/>
  <c r="R576" i="10"/>
  <c r="S576" i="10" s="1"/>
  <c r="T576" i="10" s="1"/>
  <c r="U576" i="10" s="1"/>
  <c r="V576" i="10" s="1"/>
  <c r="R572" i="10"/>
  <c r="S572" i="10" s="1"/>
  <c r="T572" i="10" s="1"/>
  <c r="U572" i="10" s="1"/>
  <c r="V572" i="10" s="1"/>
  <c r="R568" i="10"/>
  <c r="S568" i="10" s="1"/>
  <c r="T568" i="10" s="1"/>
  <c r="U568" i="10" s="1"/>
  <c r="V568" i="10" s="1"/>
  <c r="R560" i="10"/>
  <c r="R556" i="10"/>
  <c r="R552" i="10"/>
  <c r="R544" i="10"/>
  <c r="R540" i="10"/>
  <c r="R536" i="10"/>
  <c r="R528" i="10"/>
  <c r="S528" i="10" s="1"/>
  <c r="T528" i="10" s="1"/>
  <c r="U528" i="10" s="1"/>
  <c r="V528" i="10" s="1"/>
  <c r="R524" i="10"/>
  <c r="S524" i="10" s="1"/>
  <c r="T524" i="10" s="1"/>
  <c r="U524" i="10" s="1"/>
  <c r="V524" i="10" s="1"/>
  <c r="R520" i="10"/>
  <c r="S520" i="10" s="1"/>
  <c r="T520" i="10" s="1"/>
  <c r="U520" i="10" s="1"/>
  <c r="V520" i="10" s="1"/>
  <c r="R512" i="10"/>
  <c r="S512" i="10" s="1"/>
  <c r="T512" i="10" s="1"/>
  <c r="U512" i="10" s="1"/>
  <c r="V512" i="10" s="1"/>
  <c r="R508" i="10"/>
  <c r="S508" i="10" s="1"/>
  <c r="T508" i="10" s="1"/>
  <c r="U508" i="10" s="1"/>
  <c r="V508" i="10" s="1"/>
  <c r="R504" i="10"/>
  <c r="S504" i="10" s="1"/>
  <c r="T504" i="10" s="1"/>
  <c r="U504" i="10" s="1"/>
  <c r="V504" i="10" s="1"/>
  <c r="R496" i="10"/>
  <c r="S496" i="10" s="1"/>
  <c r="T496" i="10" s="1"/>
  <c r="U496" i="10" s="1"/>
  <c r="V496" i="10" s="1"/>
  <c r="R492" i="10"/>
  <c r="S492" i="10" s="1"/>
  <c r="T492" i="10" s="1"/>
  <c r="U492" i="10" s="1"/>
  <c r="V492" i="10" s="1"/>
  <c r="R488" i="10"/>
  <c r="S488" i="10" s="1"/>
  <c r="T488" i="10" s="1"/>
  <c r="U488" i="10" s="1"/>
  <c r="V488" i="10" s="1"/>
  <c r="R480" i="10"/>
  <c r="S480" i="10" s="1"/>
  <c r="T480" i="10" s="1"/>
  <c r="U480" i="10" s="1"/>
  <c r="V480" i="10" s="1"/>
  <c r="R476" i="10"/>
  <c r="S476" i="10" s="1"/>
  <c r="T476" i="10" s="1"/>
  <c r="U476" i="10" s="1"/>
  <c r="V476" i="10" s="1"/>
  <c r="R472" i="10"/>
  <c r="S472" i="10" s="1"/>
  <c r="T472" i="10" s="1"/>
  <c r="U472" i="10" s="1"/>
  <c r="V472" i="10" s="1"/>
  <c r="R464" i="10"/>
  <c r="S464" i="10" s="1"/>
  <c r="T464" i="10" s="1"/>
  <c r="U464" i="10" s="1"/>
  <c r="V464" i="10" s="1"/>
  <c r="R460" i="10"/>
  <c r="S460" i="10" s="1"/>
  <c r="T460" i="10" s="1"/>
  <c r="U460" i="10" s="1"/>
  <c r="V460" i="10" s="1"/>
  <c r="R456" i="10"/>
  <c r="S456" i="10" s="1"/>
  <c r="T456" i="10" s="1"/>
  <c r="U456" i="10" s="1"/>
  <c r="V456" i="10" s="1"/>
  <c r="R448" i="10"/>
  <c r="S448" i="10" s="1"/>
  <c r="T448" i="10" s="1"/>
  <c r="U448" i="10" s="1"/>
  <c r="V448" i="10" s="1"/>
  <c r="R444" i="10"/>
  <c r="S444" i="10" s="1"/>
  <c r="T444" i="10" s="1"/>
  <c r="U444" i="10" s="1"/>
  <c r="V444" i="10" s="1"/>
  <c r="R440" i="10"/>
  <c r="S440" i="10" s="1"/>
  <c r="T440" i="10" s="1"/>
  <c r="U440" i="10" s="1"/>
  <c r="V440" i="10" s="1"/>
  <c r="R432" i="10"/>
  <c r="S432" i="10" s="1"/>
  <c r="T432" i="10" s="1"/>
  <c r="U432" i="10" s="1"/>
  <c r="V432" i="10" s="1"/>
  <c r="R428" i="10"/>
  <c r="S428" i="10" s="1"/>
  <c r="T428" i="10" s="1"/>
  <c r="U428" i="10" s="1"/>
  <c r="V428" i="10" s="1"/>
  <c r="R424" i="10"/>
  <c r="S424" i="10" s="1"/>
  <c r="T424" i="10" s="1"/>
  <c r="U424" i="10" s="1"/>
  <c r="V424" i="10" s="1"/>
  <c r="R416" i="10"/>
  <c r="S416" i="10" s="1"/>
  <c r="T416" i="10" s="1"/>
  <c r="U416" i="10" s="1"/>
  <c r="V416" i="10" s="1"/>
  <c r="R412" i="10"/>
  <c r="S412" i="10" s="1"/>
  <c r="T412" i="10" s="1"/>
  <c r="U412" i="10" s="1"/>
  <c r="V412" i="10" s="1"/>
  <c r="R408" i="10"/>
  <c r="S408" i="10" s="1"/>
  <c r="T408" i="10" s="1"/>
  <c r="U408" i="10" s="1"/>
  <c r="V408" i="10" s="1"/>
  <c r="R400" i="10"/>
  <c r="S400" i="10" s="1"/>
  <c r="T400" i="10" s="1"/>
  <c r="U400" i="10" s="1"/>
  <c r="V400" i="10" s="1"/>
  <c r="R396" i="10"/>
  <c r="S396" i="10" s="1"/>
  <c r="T396" i="10" s="1"/>
  <c r="U396" i="10" s="1"/>
  <c r="V396" i="10" s="1"/>
  <c r="R392" i="10"/>
  <c r="S392" i="10" s="1"/>
  <c r="T392" i="10" s="1"/>
  <c r="U392" i="10" s="1"/>
  <c r="V392" i="10" s="1"/>
  <c r="R384" i="10"/>
  <c r="S384" i="10" s="1"/>
  <c r="T384" i="10" s="1"/>
  <c r="U384" i="10" s="1"/>
  <c r="V384" i="10" s="1"/>
  <c r="R380" i="10"/>
  <c r="S380" i="10" s="1"/>
  <c r="T380" i="10" s="1"/>
  <c r="U380" i="10" s="1"/>
  <c r="V380" i="10" s="1"/>
  <c r="R376" i="10"/>
  <c r="S376" i="10" s="1"/>
  <c r="T376" i="10" s="1"/>
  <c r="U376" i="10" s="1"/>
  <c r="V376" i="10" s="1"/>
  <c r="R368" i="10"/>
  <c r="R364" i="10"/>
  <c r="R360" i="10"/>
  <c r="S360" i="10" s="1"/>
  <c r="T360" i="10" s="1"/>
  <c r="U360" i="10" s="1"/>
  <c r="V360" i="10" s="1"/>
  <c r="R352" i="10"/>
  <c r="S352" i="10" s="1"/>
  <c r="T352" i="10" s="1"/>
  <c r="U352" i="10" s="1"/>
  <c r="V352" i="10" s="1"/>
  <c r="R348" i="10"/>
  <c r="S348" i="10" s="1"/>
  <c r="T348" i="10" s="1"/>
  <c r="U348" i="10" s="1"/>
  <c r="V348" i="10" s="1"/>
  <c r="R344" i="10"/>
  <c r="S344" i="10" s="1"/>
  <c r="T344" i="10" s="1"/>
  <c r="U344" i="10" s="1"/>
  <c r="V344" i="10" s="1"/>
  <c r="R336" i="10"/>
  <c r="S336" i="10" s="1"/>
  <c r="T336" i="10" s="1"/>
  <c r="U336" i="10" s="1"/>
  <c r="V336" i="10" s="1"/>
  <c r="R332" i="10"/>
  <c r="S332" i="10" s="1"/>
  <c r="T332" i="10" s="1"/>
  <c r="U332" i="10" s="1"/>
  <c r="V332" i="10" s="1"/>
  <c r="R328" i="10"/>
  <c r="S328" i="10" s="1"/>
  <c r="T328" i="10" s="1"/>
  <c r="U328" i="10" s="1"/>
  <c r="V328" i="10" s="1"/>
  <c r="R320" i="10"/>
  <c r="S320" i="10" s="1"/>
  <c r="T320" i="10" s="1"/>
  <c r="U320" i="10" s="1"/>
  <c r="V320" i="10" s="1"/>
  <c r="R312" i="10"/>
  <c r="S312" i="10" s="1"/>
  <c r="T312" i="10" s="1"/>
  <c r="U312" i="10" s="1"/>
  <c r="V312" i="10" s="1"/>
  <c r="R304" i="10"/>
  <c r="S304" i="10" s="1"/>
  <c r="T304" i="10" s="1"/>
  <c r="U304" i="10" s="1"/>
  <c r="V304" i="10" s="1"/>
  <c r="R296" i="10"/>
  <c r="R288" i="10"/>
  <c r="S288" i="10" s="1"/>
  <c r="T288" i="10" s="1"/>
  <c r="U288" i="10" s="1"/>
  <c r="V288" i="10" s="1"/>
  <c r="R280" i="10"/>
  <c r="S280" i="10" s="1"/>
  <c r="T280" i="10" s="1"/>
  <c r="U280" i="10" s="1"/>
  <c r="V280" i="10" s="1"/>
  <c r="R272" i="10"/>
  <c r="R264" i="10"/>
  <c r="S264" i="10" s="1"/>
  <c r="T264" i="10" s="1"/>
  <c r="U264" i="10" s="1"/>
  <c r="V264" i="10" s="1"/>
  <c r="R256" i="10"/>
  <c r="S256" i="10" s="1"/>
  <c r="T256" i="10" s="1"/>
  <c r="U256" i="10" s="1"/>
  <c r="V256" i="10" s="1"/>
  <c r="R248" i="10"/>
  <c r="S248" i="10" s="1"/>
  <c r="T248" i="10" s="1"/>
  <c r="U248" i="10" s="1"/>
  <c r="V248" i="10" s="1"/>
  <c r="R240" i="10"/>
  <c r="S240" i="10" s="1"/>
  <c r="T240" i="10" s="1"/>
  <c r="U240" i="10" s="1"/>
  <c r="V240" i="10" s="1"/>
  <c r="R236" i="10"/>
  <c r="S236" i="10" s="1"/>
  <c r="T236" i="10" s="1"/>
  <c r="U236" i="10" s="1"/>
  <c r="V236" i="10" s="1"/>
  <c r="R224" i="10"/>
  <c r="S224" i="10" s="1"/>
  <c r="T224" i="10" s="1"/>
  <c r="U224" i="10" s="1"/>
  <c r="V224" i="10" s="1"/>
  <c r="R220" i="10"/>
  <c r="S220" i="10" s="1"/>
  <c r="T220" i="10" s="1"/>
  <c r="U220" i="10" s="1"/>
  <c r="V220" i="10" s="1"/>
  <c r="R208" i="10"/>
  <c r="S208" i="10" s="1"/>
  <c r="T208" i="10" s="1"/>
  <c r="U208" i="10" s="1"/>
  <c r="V208" i="10" s="1"/>
  <c r="R204" i="10"/>
  <c r="S204" i="10" s="1"/>
  <c r="T204" i="10" s="1"/>
  <c r="U204" i="10" s="1"/>
  <c r="V204" i="10" s="1"/>
  <c r="R471" i="10"/>
  <c r="S471" i="10" s="1"/>
  <c r="T471" i="10" s="1"/>
  <c r="U471" i="10" s="1"/>
  <c r="V471" i="10" s="1"/>
  <c r="R467" i="10"/>
  <c r="S467" i="10" s="1"/>
  <c r="T467" i="10" s="1"/>
  <c r="U467" i="10" s="1"/>
  <c r="V467" i="10" s="1"/>
  <c r="R463" i="10"/>
  <c r="S463" i="10" s="1"/>
  <c r="T463" i="10" s="1"/>
  <c r="U463" i="10" s="1"/>
  <c r="V463" i="10" s="1"/>
  <c r="R459" i="10"/>
  <c r="S459" i="10" s="1"/>
  <c r="T459" i="10" s="1"/>
  <c r="U459" i="10" s="1"/>
  <c r="V459" i="10" s="1"/>
  <c r="R455" i="10"/>
  <c r="S455" i="10" s="1"/>
  <c r="T455" i="10" s="1"/>
  <c r="U455" i="10" s="1"/>
  <c r="V455" i="10" s="1"/>
  <c r="R451" i="10"/>
  <c r="S451" i="10" s="1"/>
  <c r="T451" i="10" s="1"/>
  <c r="U451" i="10" s="1"/>
  <c r="V451" i="10" s="1"/>
  <c r="R447" i="10"/>
  <c r="S447" i="10" s="1"/>
  <c r="T447" i="10" s="1"/>
  <c r="U447" i="10" s="1"/>
  <c r="V447" i="10" s="1"/>
  <c r="R443" i="10"/>
  <c r="S443" i="10" s="1"/>
  <c r="T443" i="10" s="1"/>
  <c r="U443" i="10" s="1"/>
  <c r="V443" i="10" s="1"/>
  <c r="R439" i="10"/>
  <c r="S439" i="10" s="1"/>
  <c r="T439" i="10" s="1"/>
  <c r="U439" i="10" s="1"/>
  <c r="V439" i="10" s="1"/>
  <c r="R435" i="10"/>
  <c r="S435" i="10" s="1"/>
  <c r="T435" i="10" s="1"/>
  <c r="U435" i="10" s="1"/>
  <c r="V435" i="10" s="1"/>
  <c r="R431" i="10"/>
  <c r="S431" i="10" s="1"/>
  <c r="T431" i="10" s="1"/>
  <c r="U431" i="10" s="1"/>
  <c r="V431" i="10" s="1"/>
  <c r="R427" i="10"/>
  <c r="S427" i="10" s="1"/>
  <c r="T427" i="10" s="1"/>
  <c r="U427" i="10" s="1"/>
  <c r="V427" i="10" s="1"/>
  <c r="R423" i="10"/>
  <c r="S423" i="10" s="1"/>
  <c r="T423" i="10" s="1"/>
  <c r="U423" i="10" s="1"/>
  <c r="V423" i="10" s="1"/>
  <c r="R419" i="10"/>
  <c r="S419" i="10" s="1"/>
  <c r="T419" i="10" s="1"/>
  <c r="U419" i="10" s="1"/>
  <c r="V419" i="10" s="1"/>
  <c r="R415" i="10"/>
  <c r="S415" i="10" s="1"/>
  <c r="T415" i="10" s="1"/>
  <c r="U415" i="10" s="1"/>
  <c r="V415" i="10" s="1"/>
  <c r="R411" i="10"/>
  <c r="S411" i="10" s="1"/>
  <c r="T411" i="10" s="1"/>
  <c r="U411" i="10" s="1"/>
  <c r="V411" i="10" s="1"/>
  <c r="R407" i="10"/>
  <c r="S407" i="10" s="1"/>
  <c r="T407" i="10" s="1"/>
  <c r="U407" i="10" s="1"/>
  <c r="V407" i="10" s="1"/>
  <c r="R403" i="10"/>
  <c r="S403" i="10" s="1"/>
  <c r="T403" i="10" s="1"/>
  <c r="U403" i="10" s="1"/>
  <c r="V403" i="10" s="1"/>
  <c r="R399" i="10"/>
  <c r="S399" i="10" s="1"/>
  <c r="T399" i="10" s="1"/>
  <c r="U399" i="10" s="1"/>
  <c r="V399" i="10" s="1"/>
  <c r="R395" i="10"/>
  <c r="S395" i="10" s="1"/>
  <c r="T395" i="10" s="1"/>
  <c r="U395" i="10" s="1"/>
  <c r="V395" i="10" s="1"/>
  <c r="R391" i="10"/>
  <c r="S391" i="10" s="1"/>
  <c r="T391" i="10" s="1"/>
  <c r="U391" i="10" s="1"/>
  <c r="V391" i="10" s="1"/>
  <c r="R387" i="10"/>
  <c r="S387" i="10" s="1"/>
  <c r="T387" i="10" s="1"/>
  <c r="U387" i="10" s="1"/>
  <c r="V387" i="10" s="1"/>
  <c r="R383" i="10"/>
  <c r="S383" i="10" s="1"/>
  <c r="T383" i="10" s="1"/>
  <c r="U383" i="10" s="1"/>
  <c r="V383" i="10" s="1"/>
  <c r="R379" i="10"/>
  <c r="S379" i="10" s="1"/>
  <c r="T379" i="10" s="1"/>
  <c r="U379" i="10" s="1"/>
  <c r="V379" i="10" s="1"/>
  <c r="R375" i="10"/>
  <c r="S375" i="10" s="1"/>
  <c r="T375" i="10" s="1"/>
  <c r="U375" i="10" s="1"/>
  <c r="V375" i="10" s="1"/>
  <c r="R371" i="10"/>
  <c r="R367" i="10"/>
  <c r="R363" i="10"/>
  <c r="R359" i="10"/>
  <c r="S359" i="10" s="1"/>
  <c r="T359" i="10" s="1"/>
  <c r="U359" i="10" s="1"/>
  <c r="V359" i="10" s="1"/>
  <c r="R355" i="10"/>
  <c r="S355" i="10" s="1"/>
  <c r="T355" i="10" s="1"/>
  <c r="U355" i="10" s="1"/>
  <c r="V355" i="10" s="1"/>
  <c r="R351" i="10"/>
  <c r="S351" i="10" s="1"/>
  <c r="T351" i="10" s="1"/>
  <c r="U351" i="10" s="1"/>
  <c r="V351" i="10" s="1"/>
  <c r="R347" i="10"/>
  <c r="S347" i="10" s="1"/>
  <c r="T347" i="10" s="1"/>
  <c r="U347" i="10" s="1"/>
  <c r="V347" i="10" s="1"/>
  <c r="R343" i="10"/>
  <c r="S343" i="10" s="1"/>
  <c r="T343" i="10" s="1"/>
  <c r="U343" i="10" s="1"/>
  <c r="V343" i="10" s="1"/>
  <c r="R339" i="10"/>
  <c r="S339" i="10" s="1"/>
  <c r="T339" i="10" s="1"/>
  <c r="U339" i="10" s="1"/>
  <c r="V339" i="10" s="1"/>
  <c r="R335" i="10"/>
  <c r="S335" i="10" s="1"/>
  <c r="T335" i="10" s="1"/>
  <c r="U335" i="10" s="1"/>
  <c r="V335" i="10" s="1"/>
  <c r="R331" i="10"/>
  <c r="S331" i="10" s="1"/>
  <c r="T331" i="10" s="1"/>
  <c r="U331" i="10" s="1"/>
  <c r="V331" i="10" s="1"/>
  <c r="R327" i="10"/>
  <c r="S327" i="10" s="1"/>
  <c r="T327" i="10" s="1"/>
  <c r="U327" i="10" s="1"/>
  <c r="V327" i="10" s="1"/>
  <c r="R323" i="10"/>
  <c r="S323" i="10" s="1"/>
  <c r="T323" i="10" s="1"/>
  <c r="U323" i="10" s="1"/>
  <c r="V323" i="10" s="1"/>
  <c r="R319" i="10"/>
  <c r="S319" i="10" s="1"/>
  <c r="T319" i="10" s="1"/>
  <c r="U319" i="10" s="1"/>
  <c r="V319" i="10" s="1"/>
  <c r="R315" i="10"/>
  <c r="S315" i="10" s="1"/>
  <c r="T315" i="10" s="1"/>
  <c r="U315" i="10" s="1"/>
  <c r="V315" i="10" s="1"/>
  <c r="R311" i="10"/>
  <c r="S311" i="10" s="1"/>
  <c r="T311" i="10" s="1"/>
  <c r="U311" i="10" s="1"/>
  <c r="V311" i="10" s="1"/>
  <c r="R307" i="10"/>
  <c r="S307" i="10" s="1"/>
  <c r="T307" i="10" s="1"/>
  <c r="U307" i="10" s="1"/>
  <c r="V307" i="10" s="1"/>
  <c r="R303" i="10"/>
  <c r="R299" i="10"/>
  <c r="R295" i="10"/>
  <c r="R291" i="10"/>
  <c r="S291" i="10" s="1"/>
  <c r="T291" i="10" s="1"/>
  <c r="U291" i="10" s="1"/>
  <c r="V291" i="10" s="1"/>
  <c r="R287" i="10"/>
  <c r="S287" i="10" s="1"/>
  <c r="T287" i="10" s="1"/>
  <c r="U287" i="10" s="1"/>
  <c r="V287" i="10" s="1"/>
  <c r="R283" i="10"/>
  <c r="S283" i="10" s="1"/>
  <c r="T283" i="10" s="1"/>
  <c r="U283" i="10" s="1"/>
  <c r="V283" i="10" s="1"/>
  <c r="R279" i="10"/>
  <c r="S279" i="10" s="1"/>
  <c r="T279" i="10" s="1"/>
  <c r="U279" i="10" s="1"/>
  <c r="V279" i="10" s="1"/>
  <c r="R275" i="10"/>
  <c r="R271" i="10"/>
  <c r="R267" i="10"/>
  <c r="S267" i="10" s="1"/>
  <c r="T267" i="10" s="1"/>
  <c r="U267" i="10" s="1"/>
  <c r="V267" i="10" s="1"/>
  <c r="R263" i="10"/>
  <c r="S263" i="10" s="1"/>
  <c r="T263" i="10" s="1"/>
  <c r="U263" i="10" s="1"/>
  <c r="V263" i="10" s="1"/>
  <c r="R259" i="10"/>
  <c r="S259" i="10" s="1"/>
  <c r="T259" i="10" s="1"/>
  <c r="U259" i="10" s="1"/>
  <c r="V259" i="10" s="1"/>
  <c r="R255" i="10"/>
  <c r="S255" i="10" s="1"/>
  <c r="T255" i="10" s="1"/>
  <c r="U255" i="10" s="1"/>
  <c r="V255" i="10" s="1"/>
  <c r="R251" i="10"/>
  <c r="S251" i="10" s="1"/>
  <c r="T251" i="10" s="1"/>
  <c r="U251" i="10" s="1"/>
  <c r="V251" i="10" s="1"/>
  <c r="R247" i="10"/>
  <c r="S247" i="10" s="1"/>
  <c r="T247" i="10" s="1"/>
  <c r="U247" i="10" s="1"/>
  <c r="V247" i="10" s="1"/>
  <c r="R243" i="10"/>
  <c r="S243" i="10" s="1"/>
  <c r="T243" i="10" s="1"/>
  <c r="U243" i="10" s="1"/>
  <c r="V243" i="10" s="1"/>
  <c r="R239" i="10"/>
  <c r="S239" i="10" s="1"/>
  <c r="T239" i="10" s="1"/>
  <c r="U239" i="10" s="1"/>
  <c r="V239" i="10" s="1"/>
  <c r="R235" i="10"/>
  <c r="S235" i="10" s="1"/>
  <c r="T235" i="10" s="1"/>
  <c r="U235" i="10" s="1"/>
  <c r="V235" i="10" s="1"/>
  <c r="R231" i="10"/>
  <c r="S231" i="10" s="1"/>
  <c r="T231" i="10" s="1"/>
  <c r="U231" i="10" s="1"/>
  <c r="V231" i="10" s="1"/>
  <c r="R227" i="10"/>
  <c r="S227" i="10" s="1"/>
  <c r="T227" i="10" s="1"/>
  <c r="U227" i="10" s="1"/>
  <c r="V227" i="10" s="1"/>
  <c r="R223" i="10"/>
  <c r="S223" i="10" s="1"/>
  <c r="T223" i="10" s="1"/>
  <c r="U223" i="10" s="1"/>
  <c r="V223" i="10" s="1"/>
  <c r="R219" i="10"/>
  <c r="S219" i="10" s="1"/>
  <c r="T219" i="10" s="1"/>
  <c r="U219" i="10" s="1"/>
  <c r="V219" i="10" s="1"/>
  <c r="R215" i="10"/>
  <c r="S215" i="10" s="1"/>
  <c r="T215" i="10" s="1"/>
  <c r="U215" i="10" s="1"/>
  <c r="V215" i="10" s="1"/>
  <c r="R211" i="10"/>
  <c r="S211" i="10" s="1"/>
  <c r="T211" i="10" s="1"/>
  <c r="U211" i="10" s="1"/>
  <c r="V211" i="10" s="1"/>
  <c r="R207" i="10"/>
  <c r="S207" i="10" s="1"/>
  <c r="T207" i="10" s="1"/>
  <c r="U207" i="10" s="1"/>
  <c r="V207" i="10" s="1"/>
  <c r="R203" i="10"/>
  <c r="S203" i="10" s="1"/>
  <c r="T203" i="10" s="1"/>
  <c r="U203" i="10" s="1"/>
  <c r="V203" i="10" s="1"/>
  <c r="R199" i="10"/>
  <c r="S199" i="10" s="1"/>
  <c r="T199" i="10" s="1"/>
  <c r="U199" i="10" s="1"/>
  <c r="V199" i="10" s="1"/>
  <c r="R191" i="10"/>
  <c r="S191" i="10" s="1"/>
  <c r="T191" i="10" s="1"/>
  <c r="U191" i="10" s="1"/>
  <c r="V191" i="10" s="1"/>
  <c r="R187" i="10"/>
  <c r="S187" i="10" s="1"/>
  <c r="T187" i="10" s="1"/>
  <c r="U187" i="10" s="1"/>
  <c r="V187" i="10" s="1"/>
  <c r="R183" i="10"/>
  <c r="S183" i="10" s="1"/>
  <c r="T183" i="10" s="1"/>
  <c r="U183" i="10" s="1"/>
  <c r="V183" i="10" s="1"/>
  <c r="R179" i="10"/>
  <c r="S179" i="10" s="1"/>
  <c r="T179" i="10" s="1"/>
  <c r="U179" i="10" s="1"/>
  <c r="V179" i="10" s="1"/>
  <c r="R175" i="10"/>
  <c r="S175" i="10" s="1"/>
  <c r="T175" i="10" s="1"/>
  <c r="U175" i="10" s="1"/>
  <c r="V175" i="10" s="1"/>
  <c r="R171" i="10"/>
  <c r="R167" i="10"/>
  <c r="R163" i="10"/>
  <c r="R159" i="10"/>
  <c r="S159" i="10" s="1"/>
  <c r="T159" i="10" s="1"/>
  <c r="U159" i="10" s="1"/>
  <c r="V159" i="10" s="1"/>
  <c r="R155" i="10"/>
  <c r="S155" i="10" s="1"/>
  <c r="T155" i="10" s="1"/>
  <c r="U155" i="10" s="1"/>
  <c r="V155" i="10" s="1"/>
  <c r="R151" i="10"/>
  <c r="S151" i="10" s="1"/>
  <c r="T151" i="10" s="1"/>
  <c r="U151" i="10" s="1"/>
  <c r="V151" i="10" s="1"/>
  <c r="R147" i="10"/>
  <c r="S147" i="10" s="1"/>
  <c r="T147" i="10" s="1"/>
  <c r="U147" i="10" s="1"/>
  <c r="V147" i="10" s="1"/>
  <c r="R143" i="10"/>
  <c r="S143" i="10" s="1"/>
  <c r="T143" i="10" s="1"/>
  <c r="U143" i="10" s="1"/>
  <c r="V143" i="10" s="1"/>
  <c r="R139" i="10"/>
  <c r="S139" i="10" s="1"/>
  <c r="T139" i="10" s="1"/>
  <c r="U139" i="10" s="1"/>
  <c r="V139" i="10" s="1"/>
  <c r="R135" i="10"/>
  <c r="S135" i="10" s="1"/>
  <c r="T135" i="10" s="1"/>
  <c r="U135" i="10" s="1"/>
  <c r="V135" i="10" s="1"/>
  <c r="R131" i="10"/>
  <c r="S131" i="10" s="1"/>
  <c r="T131" i="10" s="1"/>
  <c r="U131" i="10" s="1"/>
  <c r="V131" i="10" s="1"/>
  <c r="R127" i="10"/>
  <c r="S127" i="10" s="1"/>
  <c r="T127" i="10" s="1"/>
  <c r="U127" i="10" s="1"/>
  <c r="V127" i="10" s="1"/>
  <c r="R123" i="10"/>
  <c r="S123" i="10" s="1"/>
  <c r="T123" i="10" s="1"/>
  <c r="U123" i="10" s="1"/>
  <c r="V123" i="10" s="1"/>
  <c r="R119" i="10"/>
  <c r="S119" i="10" s="1"/>
  <c r="T119" i="10" s="1"/>
  <c r="U119" i="10" s="1"/>
  <c r="V119" i="10" s="1"/>
  <c r="R115" i="10"/>
  <c r="S115" i="10" s="1"/>
  <c r="T115" i="10" s="1"/>
  <c r="U115" i="10" s="1"/>
  <c r="V115" i="10" s="1"/>
  <c r="R111" i="10"/>
  <c r="S111" i="10" s="1"/>
  <c r="T111" i="10" s="1"/>
  <c r="U111" i="10" s="1"/>
  <c r="V111" i="10" s="1"/>
  <c r="R107" i="10"/>
  <c r="S107" i="10" s="1"/>
  <c r="T107" i="10" s="1"/>
  <c r="U107" i="10" s="1"/>
  <c r="V107" i="10" s="1"/>
  <c r="R103" i="10"/>
  <c r="S103" i="10" s="1"/>
  <c r="T103" i="10" s="1"/>
  <c r="U103" i="10" s="1"/>
  <c r="V103" i="10" s="1"/>
  <c r="R99" i="10"/>
  <c r="S99" i="10" s="1"/>
  <c r="T99" i="10" s="1"/>
  <c r="U99" i="10" s="1"/>
  <c r="V99" i="10" s="1"/>
  <c r="R95" i="10"/>
  <c r="S95" i="10" s="1"/>
  <c r="T95" i="10" s="1"/>
  <c r="U95" i="10" s="1"/>
  <c r="V95" i="10" s="1"/>
  <c r="R91" i="10"/>
  <c r="S91" i="10" s="1"/>
  <c r="T91" i="10" s="1"/>
  <c r="U91" i="10" s="1"/>
  <c r="V91" i="10" s="1"/>
  <c r="R87" i="10"/>
  <c r="S87" i="10" s="1"/>
  <c r="T87" i="10" s="1"/>
  <c r="U87" i="10" s="1"/>
  <c r="V87" i="10" s="1"/>
  <c r="R83" i="10"/>
  <c r="S83" i="10" s="1"/>
  <c r="T83" i="10" s="1"/>
  <c r="U83" i="10" s="1"/>
  <c r="V83" i="10" s="1"/>
  <c r="R79" i="10"/>
  <c r="S79" i="10" s="1"/>
  <c r="T79" i="10" s="1"/>
  <c r="U79" i="10" s="1"/>
  <c r="V79" i="10" s="1"/>
  <c r="R75" i="10"/>
  <c r="S75" i="10" s="1"/>
  <c r="T75" i="10" s="1"/>
  <c r="U75" i="10" s="1"/>
  <c r="V75" i="10" s="1"/>
  <c r="R71" i="10"/>
  <c r="S71" i="10" s="1"/>
  <c r="T71" i="10" s="1"/>
  <c r="U71" i="10" s="1"/>
  <c r="V71" i="10" s="1"/>
  <c r="R67" i="10"/>
  <c r="S67" i="10" s="1"/>
  <c r="T67" i="10" s="1"/>
  <c r="U67" i="10" s="1"/>
  <c r="V67" i="10" s="1"/>
  <c r="R63" i="10"/>
  <c r="S63" i="10" s="1"/>
  <c r="T63" i="10" s="1"/>
  <c r="U63" i="10" s="1"/>
  <c r="V63" i="10" s="1"/>
  <c r="R59" i="10"/>
  <c r="S59" i="10" s="1"/>
  <c r="T59" i="10" s="1"/>
  <c r="U59" i="10" s="1"/>
  <c r="V59" i="10" s="1"/>
  <c r="R55" i="10"/>
  <c r="S55" i="10" s="1"/>
  <c r="T55" i="10" s="1"/>
  <c r="U55" i="10" s="1"/>
  <c r="V55" i="10" s="1"/>
  <c r="R51" i="10"/>
  <c r="S51" i="10" s="1"/>
  <c r="T51" i="10" s="1"/>
  <c r="U51" i="10" s="1"/>
  <c r="V51" i="10" s="1"/>
  <c r="R47" i="10"/>
  <c r="S47" i="10" s="1"/>
  <c r="T47" i="10" s="1"/>
  <c r="U47" i="10" s="1"/>
  <c r="V47" i="10" s="1"/>
  <c r="R43" i="10"/>
  <c r="S43" i="10" s="1"/>
  <c r="T43" i="10" s="1"/>
  <c r="U43" i="10" s="1"/>
  <c r="V43" i="10" s="1"/>
  <c r="R39" i="10"/>
  <c r="S39" i="10" s="1"/>
  <c r="T39" i="10" s="1"/>
  <c r="U39" i="10" s="1"/>
  <c r="V39" i="10" s="1"/>
  <c r="R35" i="10"/>
  <c r="S35" i="10" s="1"/>
  <c r="T35" i="10" s="1"/>
  <c r="U35" i="10" s="1"/>
  <c r="V35" i="10" s="1"/>
  <c r="R31" i="10"/>
  <c r="S31" i="10" s="1"/>
  <c r="T31" i="10" s="1"/>
  <c r="U31" i="10" s="1"/>
  <c r="V31" i="10" s="1"/>
  <c r="R27" i="10"/>
  <c r="S27" i="10" s="1"/>
  <c r="T27" i="10" s="1"/>
  <c r="U27" i="10" s="1"/>
  <c r="V27" i="10" s="1"/>
  <c r="R1078" i="10"/>
  <c r="S1078" i="10" s="1"/>
  <c r="T1078" i="10" s="1"/>
  <c r="U1078" i="10" s="1"/>
  <c r="V1078" i="10" s="1"/>
  <c r="R1074" i="10"/>
  <c r="S1074" i="10" s="1"/>
  <c r="T1074" i="10" s="1"/>
  <c r="U1074" i="10" s="1"/>
  <c r="V1074" i="10" s="1"/>
  <c r="R1070" i="10"/>
  <c r="S1070" i="10" s="1"/>
  <c r="T1070" i="10" s="1"/>
  <c r="U1070" i="10" s="1"/>
  <c r="V1070" i="10" s="1"/>
  <c r="R1066" i="10"/>
  <c r="S1066" i="10" s="1"/>
  <c r="T1066" i="10" s="1"/>
  <c r="U1066" i="10" s="1"/>
  <c r="V1066" i="10" s="1"/>
  <c r="R1062" i="10"/>
  <c r="S1062" i="10" s="1"/>
  <c r="T1062" i="10" s="1"/>
  <c r="U1062" i="10" s="1"/>
  <c r="V1062" i="10" s="1"/>
  <c r="R1058" i="10"/>
  <c r="S1058" i="10" s="1"/>
  <c r="T1058" i="10" s="1"/>
  <c r="U1058" i="10" s="1"/>
  <c r="V1058" i="10" s="1"/>
  <c r="R1054" i="10"/>
  <c r="S1054" i="10" s="1"/>
  <c r="T1054" i="10" s="1"/>
  <c r="U1054" i="10" s="1"/>
  <c r="V1054" i="10" s="1"/>
  <c r="R1050" i="10"/>
  <c r="S1050" i="10" s="1"/>
  <c r="T1050" i="10" s="1"/>
  <c r="U1050" i="10" s="1"/>
  <c r="V1050" i="10" s="1"/>
  <c r="R1046" i="10"/>
  <c r="S1046" i="10" s="1"/>
  <c r="T1046" i="10" s="1"/>
  <c r="U1046" i="10" s="1"/>
  <c r="V1046" i="10" s="1"/>
  <c r="R1042" i="10"/>
  <c r="S1042" i="10" s="1"/>
  <c r="T1042" i="10" s="1"/>
  <c r="U1042" i="10" s="1"/>
  <c r="V1042" i="10" s="1"/>
  <c r="R1038" i="10"/>
  <c r="S1038" i="10" s="1"/>
  <c r="T1038" i="10" s="1"/>
  <c r="U1038" i="10" s="1"/>
  <c r="V1038" i="10" s="1"/>
  <c r="R1034" i="10"/>
  <c r="S1034" i="10" s="1"/>
  <c r="T1034" i="10" s="1"/>
  <c r="U1034" i="10" s="1"/>
  <c r="V1034" i="10" s="1"/>
  <c r="R1030" i="10"/>
  <c r="R1026" i="10"/>
  <c r="S1026" i="10" s="1"/>
  <c r="T1026" i="10" s="1"/>
  <c r="U1026" i="10" s="1"/>
  <c r="V1026" i="10" s="1"/>
  <c r="R1022" i="10"/>
  <c r="S1022" i="10" s="1"/>
  <c r="T1022" i="10" s="1"/>
  <c r="U1022" i="10" s="1"/>
  <c r="V1022" i="10" s="1"/>
  <c r="R1018" i="10"/>
  <c r="S1018" i="10" s="1"/>
  <c r="T1018" i="10" s="1"/>
  <c r="U1018" i="10" s="1"/>
  <c r="V1018" i="10" s="1"/>
  <c r="R1014" i="10"/>
  <c r="R1010" i="10"/>
  <c r="R1006" i="10"/>
  <c r="R1002" i="10"/>
  <c r="S1002" i="10" s="1"/>
  <c r="T1002" i="10" s="1"/>
  <c r="U1002" i="10" s="1"/>
  <c r="V1002" i="10" s="1"/>
  <c r="R998" i="10"/>
  <c r="S998" i="10" s="1"/>
  <c r="T998" i="10" s="1"/>
  <c r="U998" i="10" s="1"/>
  <c r="V998" i="10" s="1"/>
  <c r="R994" i="10"/>
  <c r="S994" i="10" s="1"/>
  <c r="T994" i="10" s="1"/>
  <c r="U994" i="10" s="1"/>
  <c r="V994" i="10" s="1"/>
  <c r="R990" i="10"/>
  <c r="S990" i="10" s="1"/>
  <c r="T990" i="10" s="1"/>
  <c r="U990" i="10" s="1"/>
  <c r="V990" i="10" s="1"/>
  <c r="R986" i="10"/>
  <c r="S986" i="10" s="1"/>
  <c r="T986" i="10" s="1"/>
  <c r="U986" i="10" s="1"/>
  <c r="V986" i="10" s="1"/>
  <c r="R982" i="10"/>
  <c r="S982" i="10" s="1"/>
  <c r="T982" i="10" s="1"/>
  <c r="U982" i="10" s="1"/>
  <c r="V982" i="10" s="1"/>
  <c r="R978" i="10"/>
  <c r="S978" i="10" s="1"/>
  <c r="T978" i="10" s="1"/>
  <c r="U978" i="10" s="1"/>
  <c r="V978" i="10" s="1"/>
  <c r="R974" i="10"/>
  <c r="S974" i="10" s="1"/>
  <c r="T974" i="10" s="1"/>
  <c r="U974" i="10" s="1"/>
  <c r="V974" i="10" s="1"/>
  <c r="R970" i="10"/>
  <c r="S970" i="10" s="1"/>
  <c r="T970" i="10" s="1"/>
  <c r="U970" i="10" s="1"/>
  <c r="V970" i="10" s="1"/>
  <c r="R966" i="10"/>
  <c r="S966" i="10" s="1"/>
  <c r="T966" i="10" s="1"/>
  <c r="U966" i="10" s="1"/>
  <c r="V966" i="10" s="1"/>
  <c r="R962" i="10"/>
  <c r="S962" i="10" s="1"/>
  <c r="T962" i="10" s="1"/>
  <c r="U962" i="10" s="1"/>
  <c r="V962" i="10" s="1"/>
  <c r="R958" i="10"/>
  <c r="S958" i="10" s="1"/>
  <c r="T958" i="10" s="1"/>
  <c r="U958" i="10" s="1"/>
  <c r="V958" i="10" s="1"/>
  <c r="R954" i="10"/>
  <c r="S954" i="10" s="1"/>
  <c r="T954" i="10" s="1"/>
  <c r="U954" i="10" s="1"/>
  <c r="V954" i="10" s="1"/>
  <c r="R950" i="10"/>
  <c r="S950" i="10" s="1"/>
  <c r="T950" i="10" s="1"/>
  <c r="U950" i="10" s="1"/>
  <c r="V950" i="10" s="1"/>
  <c r="R946" i="10"/>
  <c r="S946" i="10" s="1"/>
  <c r="T946" i="10" s="1"/>
  <c r="U946" i="10" s="1"/>
  <c r="V946" i="10" s="1"/>
  <c r="R942" i="10"/>
  <c r="S942" i="10" s="1"/>
  <c r="T942" i="10" s="1"/>
  <c r="U942" i="10" s="1"/>
  <c r="V942" i="10" s="1"/>
  <c r="R938" i="10"/>
  <c r="R934" i="10"/>
  <c r="R930" i="10"/>
  <c r="R926" i="10"/>
  <c r="R922" i="10"/>
  <c r="R918" i="10"/>
  <c r="R914" i="10"/>
  <c r="R910" i="10"/>
  <c r="R906" i="10"/>
  <c r="R902" i="10"/>
  <c r="R898" i="10"/>
  <c r="R894" i="10"/>
  <c r="R890" i="10"/>
  <c r="R886" i="10"/>
  <c r="R882" i="10"/>
  <c r="R878" i="10"/>
  <c r="R874" i="10"/>
  <c r="R870" i="10"/>
  <c r="R866" i="10"/>
  <c r="R862" i="10"/>
  <c r="R858" i="10"/>
  <c r="R854" i="10"/>
  <c r="R850" i="10"/>
  <c r="R846" i="10"/>
  <c r="R842" i="10"/>
  <c r="R838" i="10"/>
  <c r="R834" i="10"/>
  <c r="R830" i="10"/>
  <c r="R826" i="10"/>
  <c r="R822" i="10"/>
  <c r="R818" i="10"/>
  <c r="R814" i="10"/>
  <c r="R810" i="10"/>
  <c r="R806" i="10"/>
  <c r="R802" i="10"/>
  <c r="R798" i="10"/>
  <c r="R794" i="10"/>
  <c r="R790" i="10"/>
  <c r="R786" i="10"/>
  <c r="R782" i="10"/>
  <c r="R778" i="10"/>
  <c r="R774" i="10"/>
  <c r="R770" i="10"/>
  <c r="R766" i="10"/>
  <c r="R762" i="10"/>
  <c r="R758" i="10"/>
  <c r="R754" i="10"/>
  <c r="R750" i="10"/>
  <c r="R746" i="10"/>
  <c r="R742" i="10"/>
  <c r="R738" i="10"/>
  <c r="R734" i="10"/>
  <c r="S734" i="10" s="1"/>
  <c r="T734" i="10" s="1"/>
  <c r="U734" i="10" s="1"/>
  <c r="V734" i="10" s="1"/>
  <c r="R730" i="10"/>
  <c r="S730" i="10" s="1"/>
  <c r="T730" i="10" s="1"/>
  <c r="U730" i="10" s="1"/>
  <c r="V730" i="10" s="1"/>
  <c r="R726" i="10"/>
  <c r="S726" i="10" s="1"/>
  <c r="T726" i="10" s="1"/>
  <c r="U726" i="10" s="1"/>
  <c r="V726" i="10" s="1"/>
  <c r="R722" i="10"/>
  <c r="S722" i="10" s="1"/>
  <c r="T722" i="10" s="1"/>
  <c r="U722" i="10" s="1"/>
  <c r="V722" i="10" s="1"/>
  <c r="R718" i="10"/>
  <c r="S718" i="10" s="1"/>
  <c r="T718" i="10" s="1"/>
  <c r="U718" i="10" s="1"/>
  <c r="V718" i="10" s="1"/>
  <c r="R714" i="10"/>
  <c r="S714" i="10" s="1"/>
  <c r="T714" i="10" s="1"/>
  <c r="U714" i="10" s="1"/>
  <c r="V714" i="10" s="1"/>
  <c r="R710" i="10"/>
  <c r="S710" i="10" s="1"/>
  <c r="T710" i="10" s="1"/>
  <c r="U710" i="10" s="1"/>
  <c r="V710" i="10" s="1"/>
  <c r="R706" i="10"/>
  <c r="S706" i="10" s="1"/>
  <c r="T706" i="10" s="1"/>
  <c r="U706" i="10" s="1"/>
  <c r="V706" i="10" s="1"/>
  <c r="R702" i="10"/>
  <c r="S702" i="10" s="1"/>
  <c r="T702" i="10" s="1"/>
  <c r="U702" i="10" s="1"/>
  <c r="V702" i="10" s="1"/>
  <c r="R698" i="10"/>
  <c r="S698" i="10" s="1"/>
  <c r="T698" i="10" s="1"/>
  <c r="U698" i="10" s="1"/>
  <c r="V698" i="10" s="1"/>
  <c r="R694" i="10"/>
  <c r="S694" i="10" s="1"/>
  <c r="T694" i="10" s="1"/>
  <c r="U694" i="10" s="1"/>
  <c r="V694" i="10" s="1"/>
  <c r="R690" i="10"/>
  <c r="S690" i="10" s="1"/>
  <c r="T690" i="10" s="1"/>
  <c r="U690" i="10" s="1"/>
  <c r="V690" i="10" s="1"/>
  <c r="R678" i="10"/>
  <c r="S678" i="10" s="1"/>
  <c r="T678" i="10" s="1"/>
  <c r="U678" i="10" s="1"/>
  <c r="V678" i="10" s="1"/>
  <c r="R674" i="10"/>
  <c r="S674" i="10" s="1"/>
  <c r="T674" i="10" s="1"/>
  <c r="U674" i="10" s="1"/>
  <c r="V674" i="10" s="1"/>
  <c r="R666" i="10"/>
  <c r="S666" i="10" s="1"/>
  <c r="T666" i="10" s="1"/>
  <c r="U666" i="10" s="1"/>
  <c r="V666" i="10" s="1"/>
  <c r="R658" i="10"/>
  <c r="S658" i="10" s="1"/>
  <c r="T658" i="10" s="1"/>
  <c r="U658" i="10" s="1"/>
  <c r="V658" i="10" s="1"/>
  <c r="R650" i="10"/>
  <c r="S650" i="10" s="1"/>
  <c r="T650" i="10" s="1"/>
  <c r="U650" i="10" s="1"/>
  <c r="V650" i="10" s="1"/>
  <c r="R642" i="10"/>
  <c r="S642" i="10" s="1"/>
  <c r="T642" i="10" s="1"/>
  <c r="U642" i="10" s="1"/>
  <c r="V642" i="10" s="1"/>
  <c r="R634" i="10"/>
  <c r="S634" i="10" s="1"/>
  <c r="T634" i="10" s="1"/>
  <c r="U634" i="10" s="1"/>
  <c r="V634" i="10" s="1"/>
  <c r="R626" i="10"/>
  <c r="S626" i="10" s="1"/>
  <c r="T626" i="10" s="1"/>
  <c r="U626" i="10" s="1"/>
  <c r="V626" i="10" s="1"/>
  <c r="R618" i="10"/>
  <c r="S618" i="10" s="1"/>
  <c r="T618" i="10" s="1"/>
  <c r="U618" i="10" s="1"/>
  <c r="V618" i="10" s="1"/>
  <c r="R610" i="10"/>
  <c r="S610" i="10" s="1"/>
  <c r="T610" i="10" s="1"/>
  <c r="U610" i="10" s="1"/>
  <c r="V610" i="10" s="1"/>
  <c r="R602" i="10"/>
  <c r="S602" i="10" s="1"/>
  <c r="T602" i="10" s="1"/>
  <c r="U602" i="10" s="1"/>
  <c r="V602" i="10" s="1"/>
  <c r="R594" i="10"/>
  <c r="S594" i="10" s="1"/>
  <c r="T594" i="10" s="1"/>
  <c r="U594" i="10" s="1"/>
  <c r="V594" i="10" s="1"/>
  <c r="R586" i="10"/>
  <c r="S586" i="10" s="1"/>
  <c r="T586" i="10" s="1"/>
  <c r="U586" i="10" s="1"/>
  <c r="V586" i="10" s="1"/>
  <c r="R578" i="10"/>
  <c r="S578" i="10" s="1"/>
  <c r="T578" i="10" s="1"/>
  <c r="U578" i="10" s="1"/>
  <c r="V578" i="10" s="1"/>
  <c r="R570" i="10"/>
  <c r="S570" i="10" s="1"/>
  <c r="T570" i="10" s="1"/>
  <c r="U570" i="10" s="1"/>
  <c r="V570" i="10" s="1"/>
  <c r="R562" i="10"/>
  <c r="R554" i="10"/>
  <c r="R546" i="10"/>
  <c r="R538" i="10"/>
  <c r="R530" i="10"/>
  <c r="S530" i="10" s="1"/>
  <c r="T530" i="10" s="1"/>
  <c r="U530" i="10" s="1"/>
  <c r="V530" i="10" s="1"/>
  <c r="R522" i="10"/>
  <c r="S522" i="10" s="1"/>
  <c r="T522" i="10" s="1"/>
  <c r="U522" i="10" s="1"/>
  <c r="V522" i="10" s="1"/>
  <c r="R514" i="10"/>
  <c r="S514" i="10" s="1"/>
  <c r="T514" i="10" s="1"/>
  <c r="U514" i="10" s="1"/>
  <c r="V514" i="10" s="1"/>
  <c r="R506" i="10"/>
  <c r="S506" i="10" s="1"/>
  <c r="T506" i="10" s="1"/>
  <c r="U506" i="10" s="1"/>
  <c r="V506" i="10" s="1"/>
  <c r="R498" i="10"/>
  <c r="S498" i="10" s="1"/>
  <c r="T498" i="10" s="1"/>
  <c r="U498" i="10" s="1"/>
  <c r="V498" i="10" s="1"/>
  <c r="R490" i="10"/>
  <c r="S490" i="10" s="1"/>
  <c r="T490" i="10" s="1"/>
  <c r="U490" i="10" s="1"/>
  <c r="V490" i="10" s="1"/>
  <c r="R482" i="10"/>
  <c r="S482" i="10" s="1"/>
  <c r="T482" i="10" s="1"/>
  <c r="U482" i="10" s="1"/>
  <c r="V482" i="10" s="1"/>
  <c r="R474" i="10"/>
  <c r="S474" i="10" s="1"/>
  <c r="T474" i="10" s="1"/>
  <c r="U474" i="10" s="1"/>
  <c r="V474" i="10" s="1"/>
  <c r="R466" i="10"/>
  <c r="S466" i="10" s="1"/>
  <c r="T466" i="10" s="1"/>
  <c r="U466" i="10" s="1"/>
  <c r="V466" i="10" s="1"/>
  <c r="R458" i="10"/>
  <c r="S458" i="10" s="1"/>
  <c r="T458" i="10" s="1"/>
  <c r="U458" i="10" s="1"/>
  <c r="V458" i="10" s="1"/>
  <c r="R450" i="10"/>
  <c r="S450" i="10" s="1"/>
  <c r="T450" i="10" s="1"/>
  <c r="U450" i="10" s="1"/>
  <c r="V450" i="10" s="1"/>
  <c r="R442" i="10"/>
  <c r="S442" i="10" s="1"/>
  <c r="T442" i="10" s="1"/>
  <c r="U442" i="10" s="1"/>
  <c r="V442" i="10" s="1"/>
  <c r="R434" i="10"/>
  <c r="S434" i="10" s="1"/>
  <c r="T434" i="10" s="1"/>
  <c r="U434" i="10" s="1"/>
  <c r="V434" i="10" s="1"/>
  <c r="R426" i="10"/>
  <c r="S426" i="10" s="1"/>
  <c r="T426" i="10" s="1"/>
  <c r="U426" i="10" s="1"/>
  <c r="V426" i="10" s="1"/>
  <c r="R418" i="10"/>
  <c r="S418" i="10" s="1"/>
  <c r="T418" i="10" s="1"/>
  <c r="U418" i="10" s="1"/>
  <c r="V418" i="10" s="1"/>
  <c r="R410" i="10"/>
  <c r="S410" i="10" s="1"/>
  <c r="T410" i="10" s="1"/>
  <c r="U410" i="10" s="1"/>
  <c r="V410" i="10" s="1"/>
  <c r="R402" i="10"/>
  <c r="S402" i="10" s="1"/>
  <c r="T402" i="10" s="1"/>
  <c r="U402" i="10" s="1"/>
  <c r="V402" i="10" s="1"/>
  <c r="R394" i="10"/>
  <c r="S394" i="10" s="1"/>
  <c r="T394" i="10" s="1"/>
  <c r="U394" i="10" s="1"/>
  <c r="V394" i="10" s="1"/>
  <c r="R386" i="10"/>
  <c r="S386" i="10" s="1"/>
  <c r="T386" i="10" s="1"/>
  <c r="U386" i="10" s="1"/>
  <c r="V386" i="10" s="1"/>
  <c r="R378" i="10"/>
  <c r="S378" i="10" s="1"/>
  <c r="T378" i="10" s="1"/>
  <c r="U378" i="10" s="1"/>
  <c r="V378" i="10" s="1"/>
  <c r="R370" i="10"/>
  <c r="R362" i="10"/>
  <c r="S362" i="10" s="1"/>
  <c r="T362" i="10" s="1"/>
  <c r="U362" i="10" s="1"/>
  <c r="V362" i="10" s="1"/>
  <c r="R354" i="10"/>
  <c r="S354" i="10" s="1"/>
  <c r="T354" i="10" s="1"/>
  <c r="U354" i="10" s="1"/>
  <c r="V354" i="10" s="1"/>
  <c r="R346" i="10"/>
  <c r="S346" i="10" s="1"/>
  <c r="T346" i="10" s="1"/>
  <c r="U346" i="10" s="1"/>
  <c r="V346" i="10" s="1"/>
  <c r="R338" i="10"/>
  <c r="S338" i="10" s="1"/>
  <c r="T338" i="10" s="1"/>
  <c r="U338" i="10" s="1"/>
  <c r="V338" i="10" s="1"/>
  <c r="R330" i="10"/>
  <c r="S330" i="10" s="1"/>
  <c r="T330" i="10" s="1"/>
  <c r="U330" i="10" s="1"/>
  <c r="V330" i="10" s="1"/>
  <c r="R322" i="10"/>
  <c r="S322" i="10" s="1"/>
  <c r="T322" i="10" s="1"/>
  <c r="U322" i="10" s="1"/>
  <c r="V322" i="10" s="1"/>
  <c r="R314" i="10"/>
  <c r="S314" i="10" s="1"/>
  <c r="T314" i="10" s="1"/>
  <c r="U314" i="10" s="1"/>
  <c r="V314" i="10" s="1"/>
  <c r="R306" i="10"/>
  <c r="S306" i="10" s="1"/>
  <c r="T306" i="10" s="1"/>
  <c r="U306" i="10" s="1"/>
  <c r="V306" i="10" s="1"/>
  <c r="R298" i="10"/>
  <c r="R290" i="10"/>
  <c r="S290" i="10" s="1"/>
  <c r="T290" i="10" s="1"/>
  <c r="U290" i="10" s="1"/>
  <c r="V290" i="10" s="1"/>
  <c r="R282" i="10"/>
  <c r="S282" i="10" s="1"/>
  <c r="T282" i="10" s="1"/>
  <c r="U282" i="10" s="1"/>
  <c r="V282" i="10" s="1"/>
  <c r="R274" i="10"/>
  <c r="R266" i="10"/>
  <c r="S266" i="10" s="1"/>
  <c r="T266" i="10" s="1"/>
  <c r="U266" i="10" s="1"/>
  <c r="V266" i="10" s="1"/>
  <c r="R258" i="10"/>
  <c r="S258" i="10" s="1"/>
  <c r="T258" i="10" s="1"/>
  <c r="U258" i="10" s="1"/>
  <c r="V258" i="10" s="1"/>
  <c r="R250" i="10"/>
  <c r="S250" i="10" s="1"/>
  <c r="T250" i="10" s="1"/>
  <c r="U250" i="10" s="1"/>
  <c r="V250" i="10" s="1"/>
  <c r="R242" i="10"/>
  <c r="S242" i="10" s="1"/>
  <c r="T242" i="10" s="1"/>
  <c r="U242" i="10" s="1"/>
  <c r="V242" i="10" s="1"/>
  <c r="R238" i="10"/>
  <c r="S238" i="10" s="1"/>
  <c r="T238" i="10" s="1"/>
  <c r="U238" i="10" s="1"/>
  <c r="V238" i="10" s="1"/>
  <c r="R234" i="10"/>
  <c r="S234" i="10" s="1"/>
  <c r="T234" i="10" s="1"/>
  <c r="U234" i="10" s="1"/>
  <c r="V234" i="10" s="1"/>
  <c r="R230" i="10"/>
  <c r="S230" i="10" s="1"/>
  <c r="T230" i="10" s="1"/>
  <c r="U230" i="10" s="1"/>
  <c r="V230" i="10" s="1"/>
  <c r="R226" i="10"/>
  <c r="S226" i="10" s="1"/>
  <c r="T226" i="10" s="1"/>
  <c r="U226" i="10" s="1"/>
  <c r="V226" i="10" s="1"/>
  <c r="R222" i="10"/>
  <c r="S222" i="10" s="1"/>
  <c r="T222" i="10" s="1"/>
  <c r="U222" i="10" s="1"/>
  <c r="V222" i="10" s="1"/>
  <c r="R218" i="10"/>
  <c r="S218" i="10" s="1"/>
  <c r="T218" i="10" s="1"/>
  <c r="U218" i="10" s="1"/>
  <c r="V218" i="10" s="1"/>
  <c r="R214" i="10"/>
  <c r="S214" i="10" s="1"/>
  <c r="T214" i="10" s="1"/>
  <c r="U214" i="10" s="1"/>
  <c r="V214" i="10" s="1"/>
  <c r="R210" i="10"/>
  <c r="S210" i="10" s="1"/>
  <c r="T210" i="10" s="1"/>
  <c r="U210" i="10" s="1"/>
  <c r="V210" i="10" s="1"/>
  <c r="R206" i="10"/>
  <c r="S206" i="10" s="1"/>
  <c r="T206" i="10" s="1"/>
  <c r="U206" i="10" s="1"/>
  <c r="V206" i="10" s="1"/>
  <c r="R202" i="10"/>
  <c r="S202" i="10" s="1"/>
  <c r="T202" i="10" s="1"/>
  <c r="U202" i="10" s="1"/>
  <c r="V202" i="10" s="1"/>
  <c r="R198" i="10"/>
  <c r="S198" i="10" s="1"/>
  <c r="T198" i="10" s="1"/>
  <c r="U198" i="10" s="1"/>
  <c r="V198" i="10" s="1"/>
  <c r="R194" i="10"/>
  <c r="S194" i="10" s="1"/>
  <c r="T194" i="10" s="1"/>
  <c r="U194" i="10" s="1"/>
  <c r="V194" i="10" s="1"/>
  <c r="R190" i="10"/>
  <c r="S190" i="10" s="1"/>
  <c r="T190" i="10" s="1"/>
  <c r="U190" i="10" s="1"/>
  <c r="V190" i="10" s="1"/>
  <c r="R186" i="10"/>
  <c r="S186" i="10" s="1"/>
  <c r="T186" i="10" s="1"/>
  <c r="U186" i="10" s="1"/>
  <c r="V186" i="10" s="1"/>
  <c r="R182" i="10"/>
  <c r="S182" i="10" s="1"/>
  <c r="T182" i="10" s="1"/>
  <c r="U182" i="10" s="1"/>
  <c r="V182" i="10" s="1"/>
  <c r="R178" i="10"/>
  <c r="S178" i="10" s="1"/>
  <c r="T178" i="10" s="1"/>
  <c r="U178" i="10" s="1"/>
  <c r="V178" i="10" s="1"/>
  <c r="R170" i="10"/>
  <c r="R162" i="10"/>
  <c r="R158" i="10"/>
  <c r="S158" i="10" s="1"/>
  <c r="T158" i="10" s="1"/>
  <c r="U158" i="10" s="1"/>
  <c r="V158" i="10" s="1"/>
  <c r="R154" i="10"/>
  <c r="S154" i="10" s="1"/>
  <c r="T154" i="10" s="1"/>
  <c r="U154" i="10" s="1"/>
  <c r="V154" i="10" s="1"/>
  <c r="R150" i="10"/>
  <c r="S150" i="10" s="1"/>
  <c r="T150" i="10" s="1"/>
  <c r="U150" i="10" s="1"/>
  <c r="V150" i="10" s="1"/>
  <c r="R146" i="10"/>
  <c r="S146" i="10" s="1"/>
  <c r="T146" i="10" s="1"/>
  <c r="U146" i="10" s="1"/>
  <c r="V146" i="10" s="1"/>
  <c r="R138" i="10"/>
  <c r="S138" i="10" s="1"/>
  <c r="T138" i="10" s="1"/>
  <c r="U138" i="10" s="1"/>
  <c r="V138" i="10" s="1"/>
  <c r="R130" i="10"/>
  <c r="S130" i="10" s="1"/>
  <c r="T130" i="10" s="1"/>
  <c r="U130" i="10" s="1"/>
  <c r="V130" i="10" s="1"/>
  <c r="R126" i="10"/>
  <c r="S126" i="10" s="1"/>
  <c r="T126" i="10" s="1"/>
  <c r="U126" i="10" s="1"/>
  <c r="V126" i="10" s="1"/>
  <c r="R122" i="10"/>
  <c r="S122" i="10" s="1"/>
  <c r="T122" i="10" s="1"/>
  <c r="U122" i="10" s="1"/>
  <c r="V122" i="10" s="1"/>
  <c r="R118" i="10"/>
  <c r="S118" i="10" s="1"/>
  <c r="T118" i="10" s="1"/>
  <c r="U118" i="10" s="1"/>
  <c r="V118" i="10" s="1"/>
  <c r="R114" i="10"/>
  <c r="S114" i="10" s="1"/>
  <c r="T114" i="10" s="1"/>
  <c r="U114" i="10" s="1"/>
  <c r="V114" i="10" s="1"/>
  <c r="R106" i="10"/>
  <c r="S106" i="10" s="1"/>
  <c r="T106" i="10" s="1"/>
  <c r="U106" i="10" s="1"/>
  <c r="V106" i="10" s="1"/>
  <c r="R98" i="10"/>
  <c r="S98" i="10" s="1"/>
  <c r="T98" i="10" s="1"/>
  <c r="U98" i="10" s="1"/>
  <c r="V98" i="10" s="1"/>
  <c r="R94" i="10"/>
  <c r="S94" i="10" s="1"/>
  <c r="T94" i="10" s="1"/>
  <c r="U94" i="10" s="1"/>
  <c r="V94" i="10" s="1"/>
  <c r="R90" i="10"/>
  <c r="S90" i="10" s="1"/>
  <c r="T90" i="10" s="1"/>
  <c r="U90" i="10" s="1"/>
  <c r="V90" i="10" s="1"/>
  <c r="R86" i="10"/>
  <c r="S86" i="10" s="1"/>
  <c r="T86" i="10" s="1"/>
  <c r="U86" i="10" s="1"/>
  <c r="V86" i="10" s="1"/>
  <c r="R82" i="10"/>
  <c r="S82" i="10" s="1"/>
  <c r="T82" i="10" s="1"/>
  <c r="U82" i="10" s="1"/>
  <c r="V82" i="10" s="1"/>
  <c r="R74" i="10"/>
  <c r="S74" i="10" s="1"/>
  <c r="T74" i="10" s="1"/>
  <c r="U74" i="10" s="1"/>
  <c r="V74" i="10" s="1"/>
  <c r="R66" i="10"/>
  <c r="S66" i="10" s="1"/>
  <c r="T66" i="10" s="1"/>
  <c r="U66" i="10" s="1"/>
  <c r="V66" i="10" s="1"/>
  <c r="R62" i="10"/>
  <c r="S62" i="10" s="1"/>
  <c r="T62" i="10" s="1"/>
  <c r="U62" i="10" s="1"/>
  <c r="V62" i="10" s="1"/>
  <c r="R58" i="10"/>
  <c r="S58" i="10" s="1"/>
  <c r="T58" i="10" s="1"/>
  <c r="U58" i="10" s="1"/>
  <c r="V58" i="10" s="1"/>
  <c r="R54" i="10"/>
  <c r="S54" i="10" s="1"/>
  <c r="T54" i="10" s="1"/>
  <c r="U54" i="10" s="1"/>
  <c r="V54" i="10" s="1"/>
  <c r="R50" i="10"/>
  <c r="S50" i="10" s="1"/>
  <c r="T50" i="10" s="1"/>
  <c r="U50" i="10" s="1"/>
  <c r="V50" i="10" s="1"/>
  <c r="R42" i="10"/>
  <c r="S42" i="10" s="1"/>
  <c r="T42" i="10" s="1"/>
  <c r="U42" i="10" s="1"/>
  <c r="V42" i="10" s="1"/>
  <c r="R34" i="10"/>
  <c r="S34" i="10" s="1"/>
  <c r="T34" i="10" s="1"/>
  <c r="U34" i="10" s="1"/>
  <c r="V34" i="10" s="1"/>
  <c r="R30" i="10"/>
  <c r="S30" i="10" s="1"/>
  <c r="T30" i="10" s="1"/>
  <c r="U30" i="10" s="1"/>
  <c r="V30" i="10" s="1"/>
  <c r="R26" i="10"/>
  <c r="S26" i="10" s="1"/>
  <c r="T26" i="10" s="1"/>
  <c r="U26" i="10" s="1"/>
  <c r="V26" i="10" s="1"/>
  <c r="R22" i="10"/>
  <c r="S22" i="10" s="1"/>
  <c r="T22" i="10" s="1"/>
  <c r="U22" i="10" s="1"/>
  <c r="V22" i="10" s="1"/>
  <c r="R18" i="10"/>
  <c r="S18" i="10" s="1"/>
  <c r="T18" i="10" s="1"/>
  <c r="U18" i="10" s="1"/>
  <c r="V18" i="10" s="1"/>
  <c r="R261" i="10"/>
  <c r="S261" i="10" s="1"/>
  <c r="T261" i="10" s="1"/>
  <c r="U261" i="10" s="1"/>
  <c r="V261" i="10" s="1"/>
  <c r="R257" i="10"/>
  <c r="S257" i="10" s="1"/>
  <c r="T257" i="10" s="1"/>
  <c r="U257" i="10" s="1"/>
  <c r="V257" i="10" s="1"/>
  <c r="R253" i="10"/>
  <c r="S253" i="10" s="1"/>
  <c r="T253" i="10" s="1"/>
  <c r="U253" i="10" s="1"/>
  <c r="V253" i="10" s="1"/>
  <c r="R249" i="10"/>
  <c r="S249" i="10" s="1"/>
  <c r="T249" i="10" s="1"/>
  <c r="U249" i="10" s="1"/>
  <c r="V249" i="10" s="1"/>
  <c r="R245" i="10"/>
  <c r="S245" i="10" s="1"/>
  <c r="T245" i="10" s="1"/>
  <c r="U245" i="10" s="1"/>
  <c r="V245" i="10" s="1"/>
  <c r="R241" i="10"/>
  <c r="S241" i="10" s="1"/>
  <c r="T241" i="10" s="1"/>
  <c r="U241" i="10" s="1"/>
  <c r="V241" i="10" s="1"/>
  <c r="R237" i="10"/>
  <c r="S237" i="10" s="1"/>
  <c r="T237" i="10" s="1"/>
  <c r="U237" i="10" s="1"/>
  <c r="V237" i="10" s="1"/>
  <c r="R233" i="10"/>
  <c r="S233" i="10" s="1"/>
  <c r="T233" i="10" s="1"/>
  <c r="U233" i="10" s="1"/>
  <c r="V233" i="10" s="1"/>
  <c r="R229" i="10"/>
  <c r="S229" i="10" s="1"/>
  <c r="T229" i="10" s="1"/>
  <c r="U229" i="10" s="1"/>
  <c r="V229" i="10" s="1"/>
  <c r="R225" i="10"/>
  <c r="S225" i="10" s="1"/>
  <c r="T225" i="10" s="1"/>
  <c r="U225" i="10" s="1"/>
  <c r="V225" i="10" s="1"/>
  <c r="R221" i="10"/>
  <c r="S221" i="10" s="1"/>
  <c r="T221" i="10" s="1"/>
  <c r="U221" i="10" s="1"/>
  <c r="V221" i="10" s="1"/>
  <c r="R217" i="10"/>
  <c r="S217" i="10" s="1"/>
  <c r="T217" i="10" s="1"/>
  <c r="U217" i="10" s="1"/>
  <c r="V217" i="10" s="1"/>
  <c r="R213" i="10"/>
  <c r="S213" i="10" s="1"/>
  <c r="T213" i="10" s="1"/>
  <c r="U213" i="10" s="1"/>
  <c r="V213" i="10" s="1"/>
  <c r="R209" i="10"/>
  <c r="S209" i="10" s="1"/>
  <c r="T209" i="10" s="1"/>
  <c r="U209" i="10" s="1"/>
  <c r="V209" i="10" s="1"/>
  <c r="R205" i="10"/>
  <c r="S205" i="10" s="1"/>
  <c r="T205" i="10" s="1"/>
  <c r="U205" i="10" s="1"/>
  <c r="V205" i="10" s="1"/>
  <c r="R201" i="10"/>
  <c r="S201" i="10" s="1"/>
  <c r="T201" i="10" s="1"/>
  <c r="U201" i="10" s="1"/>
  <c r="V201" i="10" s="1"/>
  <c r="R197" i="10"/>
  <c r="S197" i="10" s="1"/>
  <c r="T197" i="10" s="1"/>
  <c r="U197" i="10" s="1"/>
  <c r="V197" i="10" s="1"/>
  <c r="R193" i="10"/>
  <c r="S193" i="10" s="1"/>
  <c r="T193" i="10" s="1"/>
  <c r="U193" i="10" s="1"/>
  <c r="V193" i="10" s="1"/>
  <c r="R189" i="10"/>
  <c r="S189" i="10" s="1"/>
  <c r="T189" i="10" s="1"/>
  <c r="U189" i="10" s="1"/>
  <c r="V189" i="10" s="1"/>
  <c r="R185" i="10"/>
  <c r="S185" i="10" s="1"/>
  <c r="T185" i="10" s="1"/>
  <c r="U185" i="10" s="1"/>
  <c r="V185" i="10" s="1"/>
  <c r="R181" i="10"/>
  <c r="S181" i="10" s="1"/>
  <c r="T181" i="10" s="1"/>
  <c r="U181" i="10" s="1"/>
  <c r="V181" i="10" s="1"/>
  <c r="R177" i="10"/>
  <c r="S177" i="10" s="1"/>
  <c r="T177" i="10" s="1"/>
  <c r="U177" i="10" s="1"/>
  <c r="V177" i="10" s="1"/>
  <c r="R173" i="10"/>
  <c r="S173" i="10" s="1"/>
  <c r="T173" i="10" s="1"/>
  <c r="U173" i="10" s="1"/>
  <c r="V173" i="10" s="1"/>
  <c r="R169" i="10"/>
  <c r="R165" i="10"/>
  <c r="R161" i="10"/>
  <c r="S161" i="10" s="1"/>
  <c r="T161" i="10" s="1"/>
  <c r="U161" i="10" s="1"/>
  <c r="V161" i="10" s="1"/>
  <c r="R157" i="10"/>
  <c r="S157" i="10" s="1"/>
  <c r="T157" i="10" s="1"/>
  <c r="U157" i="10" s="1"/>
  <c r="V157" i="10" s="1"/>
  <c r="R153" i="10"/>
  <c r="S153" i="10" s="1"/>
  <c r="T153" i="10" s="1"/>
  <c r="U153" i="10" s="1"/>
  <c r="V153" i="10" s="1"/>
  <c r="R149" i="10"/>
  <c r="S149" i="10" s="1"/>
  <c r="T149" i="10" s="1"/>
  <c r="U149" i="10" s="1"/>
  <c r="V149" i="10" s="1"/>
  <c r="R145" i="10"/>
  <c r="S145" i="10" s="1"/>
  <c r="T145" i="10" s="1"/>
  <c r="U145" i="10" s="1"/>
  <c r="V145" i="10" s="1"/>
  <c r="R141" i="10"/>
  <c r="S141" i="10" s="1"/>
  <c r="T141" i="10" s="1"/>
  <c r="U141" i="10" s="1"/>
  <c r="V141" i="10" s="1"/>
  <c r="R137" i="10"/>
  <c r="S137" i="10" s="1"/>
  <c r="T137" i="10" s="1"/>
  <c r="U137" i="10" s="1"/>
  <c r="V137" i="10" s="1"/>
  <c r="R133" i="10"/>
  <c r="S133" i="10" s="1"/>
  <c r="T133" i="10" s="1"/>
  <c r="U133" i="10" s="1"/>
  <c r="V133" i="10" s="1"/>
  <c r="R129" i="10"/>
  <c r="S129" i="10" s="1"/>
  <c r="T129" i="10" s="1"/>
  <c r="U129" i="10" s="1"/>
  <c r="V129" i="10" s="1"/>
  <c r="R125" i="10"/>
  <c r="S125" i="10" s="1"/>
  <c r="T125" i="10" s="1"/>
  <c r="U125" i="10" s="1"/>
  <c r="V125" i="10" s="1"/>
  <c r="R121" i="10"/>
  <c r="S121" i="10" s="1"/>
  <c r="T121" i="10" s="1"/>
  <c r="U121" i="10" s="1"/>
  <c r="V121" i="10" s="1"/>
  <c r="R117" i="10"/>
  <c r="S117" i="10" s="1"/>
  <c r="T117" i="10" s="1"/>
  <c r="U117" i="10" s="1"/>
  <c r="V117" i="10" s="1"/>
  <c r="R113" i="10"/>
  <c r="S113" i="10" s="1"/>
  <c r="T113" i="10" s="1"/>
  <c r="U113" i="10" s="1"/>
  <c r="V113" i="10" s="1"/>
  <c r="R109" i="10"/>
  <c r="S109" i="10" s="1"/>
  <c r="T109" i="10" s="1"/>
  <c r="U109" i="10" s="1"/>
  <c r="V109" i="10" s="1"/>
  <c r="R105" i="10"/>
  <c r="S105" i="10" s="1"/>
  <c r="T105" i="10" s="1"/>
  <c r="U105" i="10" s="1"/>
  <c r="V105" i="10" s="1"/>
  <c r="R101" i="10"/>
  <c r="S101" i="10" s="1"/>
  <c r="T101" i="10" s="1"/>
  <c r="U101" i="10" s="1"/>
  <c r="V101" i="10" s="1"/>
  <c r="R97" i="10"/>
  <c r="S97" i="10" s="1"/>
  <c r="T97" i="10" s="1"/>
  <c r="U97" i="10" s="1"/>
  <c r="V97" i="10" s="1"/>
  <c r="R93" i="10"/>
  <c r="S93" i="10" s="1"/>
  <c r="T93" i="10" s="1"/>
  <c r="U93" i="10" s="1"/>
  <c r="V93" i="10" s="1"/>
  <c r="R89" i="10"/>
  <c r="S89" i="10" s="1"/>
  <c r="T89" i="10" s="1"/>
  <c r="U89" i="10" s="1"/>
  <c r="V89" i="10" s="1"/>
  <c r="R85" i="10"/>
  <c r="S85" i="10" s="1"/>
  <c r="T85" i="10" s="1"/>
  <c r="U85" i="10" s="1"/>
  <c r="V85" i="10" s="1"/>
  <c r="R81" i="10"/>
  <c r="S81" i="10" s="1"/>
  <c r="T81" i="10" s="1"/>
  <c r="U81" i="10" s="1"/>
  <c r="V81" i="10" s="1"/>
  <c r="R77" i="10"/>
  <c r="S77" i="10" s="1"/>
  <c r="T77" i="10" s="1"/>
  <c r="U77" i="10" s="1"/>
  <c r="V77" i="10" s="1"/>
  <c r="R73" i="10"/>
  <c r="S73" i="10" s="1"/>
  <c r="T73" i="10" s="1"/>
  <c r="U73" i="10" s="1"/>
  <c r="V73" i="10" s="1"/>
  <c r="R69" i="10"/>
  <c r="S69" i="10" s="1"/>
  <c r="T69" i="10" s="1"/>
  <c r="U69" i="10" s="1"/>
  <c r="V69" i="10" s="1"/>
  <c r="R65" i="10"/>
  <c r="S65" i="10" s="1"/>
  <c r="T65" i="10" s="1"/>
  <c r="U65" i="10" s="1"/>
  <c r="V65" i="10" s="1"/>
  <c r="R61" i="10"/>
  <c r="S61" i="10" s="1"/>
  <c r="T61" i="10" s="1"/>
  <c r="U61" i="10" s="1"/>
  <c r="V61" i="10" s="1"/>
  <c r="R57" i="10"/>
  <c r="S57" i="10" s="1"/>
  <c r="T57" i="10" s="1"/>
  <c r="U57" i="10" s="1"/>
  <c r="V57" i="10" s="1"/>
  <c r="R53" i="10"/>
  <c r="S53" i="10" s="1"/>
  <c r="T53" i="10" s="1"/>
  <c r="U53" i="10" s="1"/>
  <c r="V53" i="10" s="1"/>
  <c r="R49" i="10"/>
  <c r="S49" i="10" s="1"/>
  <c r="T49" i="10" s="1"/>
  <c r="U49" i="10" s="1"/>
  <c r="V49" i="10" s="1"/>
  <c r="R45" i="10"/>
  <c r="S45" i="10" s="1"/>
  <c r="T45" i="10" s="1"/>
  <c r="U45" i="10" s="1"/>
  <c r="V45" i="10" s="1"/>
  <c r="R41" i="10"/>
  <c r="S41" i="10" s="1"/>
  <c r="T41" i="10" s="1"/>
  <c r="U41" i="10" s="1"/>
  <c r="V41" i="10" s="1"/>
  <c r="R37" i="10"/>
  <c r="S37" i="10" s="1"/>
  <c r="T37" i="10" s="1"/>
  <c r="U37" i="10" s="1"/>
  <c r="V37" i="10" s="1"/>
  <c r="R33" i="10"/>
  <c r="S33" i="10" s="1"/>
  <c r="T33" i="10" s="1"/>
  <c r="U33" i="10" s="1"/>
  <c r="V33" i="10" s="1"/>
  <c r="R29" i="10"/>
  <c r="S29" i="10" s="1"/>
  <c r="T29" i="10" s="1"/>
  <c r="U29" i="10" s="1"/>
  <c r="V29" i="10" s="1"/>
  <c r="R25" i="10"/>
  <c r="S25" i="10" s="1"/>
  <c r="T25" i="10" s="1"/>
  <c r="U25" i="10" s="1"/>
  <c r="V25" i="10" s="1"/>
  <c r="R196" i="10"/>
  <c r="S196" i="10" s="1"/>
  <c r="T196" i="10" s="1"/>
  <c r="U196" i="10" s="1"/>
  <c r="V196" i="10" s="1"/>
  <c r="R192" i="10"/>
  <c r="S192" i="10" s="1"/>
  <c r="T192" i="10" s="1"/>
  <c r="U192" i="10" s="1"/>
  <c r="V192" i="10" s="1"/>
  <c r="R188" i="10"/>
  <c r="S188" i="10" s="1"/>
  <c r="T188" i="10" s="1"/>
  <c r="U188" i="10" s="1"/>
  <c r="V188" i="10" s="1"/>
  <c r="R184" i="10"/>
  <c r="S184" i="10" s="1"/>
  <c r="T184" i="10" s="1"/>
  <c r="U184" i="10" s="1"/>
  <c r="V184" i="10" s="1"/>
  <c r="R180" i="10"/>
  <c r="S180" i="10" s="1"/>
  <c r="T180" i="10" s="1"/>
  <c r="U180" i="10" s="1"/>
  <c r="V180" i="10" s="1"/>
  <c r="R176" i="10"/>
  <c r="S176" i="10" s="1"/>
  <c r="T176" i="10" s="1"/>
  <c r="U176" i="10" s="1"/>
  <c r="V176" i="10" s="1"/>
  <c r="R172" i="10"/>
  <c r="S172" i="10" s="1"/>
  <c r="T172" i="10" s="1"/>
  <c r="U172" i="10" s="1"/>
  <c r="V172" i="10" s="1"/>
  <c r="R168" i="10"/>
  <c r="R164" i="10"/>
  <c r="R160" i="10"/>
  <c r="S160" i="10" s="1"/>
  <c r="T160" i="10" s="1"/>
  <c r="U160" i="10" s="1"/>
  <c r="V160" i="10" s="1"/>
  <c r="R156" i="10"/>
  <c r="S156" i="10" s="1"/>
  <c r="T156" i="10" s="1"/>
  <c r="U156" i="10" s="1"/>
  <c r="V156" i="10" s="1"/>
  <c r="R152" i="10"/>
  <c r="S152" i="10" s="1"/>
  <c r="T152" i="10" s="1"/>
  <c r="U152" i="10" s="1"/>
  <c r="V152" i="10" s="1"/>
  <c r="R148" i="10"/>
  <c r="S148" i="10" s="1"/>
  <c r="T148" i="10" s="1"/>
  <c r="U148" i="10" s="1"/>
  <c r="V148" i="10" s="1"/>
  <c r="R144" i="10"/>
  <c r="S144" i="10" s="1"/>
  <c r="T144" i="10" s="1"/>
  <c r="U144" i="10" s="1"/>
  <c r="V144" i="10" s="1"/>
  <c r="R140" i="10"/>
  <c r="S140" i="10" s="1"/>
  <c r="T140" i="10" s="1"/>
  <c r="U140" i="10" s="1"/>
  <c r="V140" i="10" s="1"/>
  <c r="R136" i="10"/>
  <c r="S136" i="10" s="1"/>
  <c r="T136" i="10" s="1"/>
  <c r="U136" i="10" s="1"/>
  <c r="V136" i="10" s="1"/>
  <c r="R132" i="10"/>
  <c r="S132" i="10" s="1"/>
  <c r="T132" i="10" s="1"/>
  <c r="U132" i="10" s="1"/>
  <c r="V132" i="10" s="1"/>
  <c r="R128" i="10"/>
  <c r="S128" i="10" s="1"/>
  <c r="T128" i="10" s="1"/>
  <c r="U128" i="10" s="1"/>
  <c r="V128" i="10" s="1"/>
  <c r="R124" i="10"/>
  <c r="S124" i="10" s="1"/>
  <c r="T124" i="10" s="1"/>
  <c r="U124" i="10" s="1"/>
  <c r="V124" i="10" s="1"/>
  <c r="R120" i="10"/>
  <c r="S120" i="10" s="1"/>
  <c r="T120" i="10" s="1"/>
  <c r="U120" i="10" s="1"/>
  <c r="V120" i="10" s="1"/>
  <c r="R116" i="10"/>
  <c r="S116" i="10" s="1"/>
  <c r="T116" i="10" s="1"/>
  <c r="U116" i="10" s="1"/>
  <c r="V116" i="10" s="1"/>
  <c r="R112" i="10"/>
  <c r="S112" i="10" s="1"/>
  <c r="T112" i="10" s="1"/>
  <c r="U112" i="10" s="1"/>
  <c r="V112" i="10" s="1"/>
  <c r="R108" i="10"/>
  <c r="S108" i="10" s="1"/>
  <c r="T108" i="10" s="1"/>
  <c r="U108" i="10" s="1"/>
  <c r="V108" i="10" s="1"/>
  <c r="R104" i="10"/>
  <c r="S104" i="10" s="1"/>
  <c r="T104" i="10" s="1"/>
  <c r="U104" i="10" s="1"/>
  <c r="V104" i="10" s="1"/>
  <c r="R100" i="10"/>
  <c r="S100" i="10" s="1"/>
  <c r="T100" i="10" s="1"/>
  <c r="U100" i="10" s="1"/>
  <c r="V100" i="10" s="1"/>
  <c r="R96" i="10"/>
  <c r="S96" i="10" s="1"/>
  <c r="T96" i="10" s="1"/>
  <c r="U96" i="10" s="1"/>
  <c r="V96" i="10" s="1"/>
  <c r="R92" i="10"/>
  <c r="S92" i="10" s="1"/>
  <c r="T92" i="10" s="1"/>
  <c r="U92" i="10" s="1"/>
  <c r="V92" i="10" s="1"/>
  <c r="R88" i="10"/>
  <c r="S88" i="10" s="1"/>
  <c r="T88" i="10" s="1"/>
  <c r="U88" i="10" s="1"/>
  <c r="V88" i="10" s="1"/>
  <c r="R84" i="10"/>
  <c r="S84" i="10" s="1"/>
  <c r="T84" i="10" s="1"/>
  <c r="U84" i="10" s="1"/>
  <c r="V84" i="10" s="1"/>
  <c r="R80" i="10"/>
  <c r="S80" i="10" s="1"/>
  <c r="T80" i="10" s="1"/>
  <c r="U80" i="10" s="1"/>
  <c r="V80" i="10" s="1"/>
  <c r="R76" i="10"/>
  <c r="S76" i="10" s="1"/>
  <c r="T76" i="10" s="1"/>
  <c r="U76" i="10" s="1"/>
  <c r="V76" i="10" s="1"/>
  <c r="R72" i="10"/>
  <c r="S72" i="10" s="1"/>
  <c r="T72" i="10" s="1"/>
  <c r="U72" i="10" s="1"/>
  <c r="V72" i="10" s="1"/>
  <c r="R68" i="10"/>
  <c r="S68" i="10" s="1"/>
  <c r="T68" i="10" s="1"/>
  <c r="U68" i="10" s="1"/>
  <c r="V68" i="10" s="1"/>
  <c r="R64" i="10"/>
  <c r="S64" i="10" s="1"/>
  <c r="T64" i="10" s="1"/>
  <c r="U64" i="10" s="1"/>
  <c r="V64" i="10" s="1"/>
  <c r="R60" i="10"/>
  <c r="S60" i="10" s="1"/>
  <c r="T60" i="10" s="1"/>
  <c r="U60" i="10" s="1"/>
  <c r="V60" i="10" s="1"/>
  <c r="R56" i="10"/>
  <c r="S56" i="10" s="1"/>
  <c r="T56" i="10" s="1"/>
  <c r="U56" i="10" s="1"/>
  <c r="V56" i="10" s="1"/>
  <c r="R52" i="10"/>
  <c r="S52" i="10" s="1"/>
  <c r="T52" i="10" s="1"/>
  <c r="U52" i="10" s="1"/>
  <c r="V52" i="10" s="1"/>
  <c r="R48" i="10"/>
  <c r="S48" i="10" s="1"/>
  <c r="T48" i="10" s="1"/>
  <c r="U48" i="10" s="1"/>
  <c r="V48" i="10" s="1"/>
  <c r="R44" i="10"/>
  <c r="S44" i="10" s="1"/>
  <c r="T44" i="10" s="1"/>
  <c r="U44" i="10" s="1"/>
  <c r="V44" i="10" s="1"/>
  <c r="R40" i="10"/>
  <c r="S40" i="10" s="1"/>
  <c r="T40" i="10" s="1"/>
  <c r="U40" i="10" s="1"/>
  <c r="V40" i="10" s="1"/>
  <c r="R36" i="10"/>
  <c r="S36" i="10" s="1"/>
  <c r="T36" i="10" s="1"/>
  <c r="U36" i="10" s="1"/>
  <c r="V36" i="10" s="1"/>
  <c r="R32" i="10"/>
  <c r="S32" i="10" s="1"/>
  <c r="T32" i="10" s="1"/>
  <c r="U32" i="10" s="1"/>
  <c r="V32" i="10" s="1"/>
  <c r="R28" i="10"/>
  <c r="S28" i="10" s="1"/>
  <c r="T28" i="10" s="1"/>
  <c r="U28" i="10" s="1"/>
  <c r="V28" i="10" s="1"/>
  <c r="R24" i="10"/>
  <c r="S24" i="10" s="1"/>
  <c r="T24" i="10" s="1"/>
  <c r="U24" i="10" s="1"/>
  <c r="V24" i="10" s="1"/>
  <c r="C16" i="12"/>
  <c r="G25" i="12" s="1"/>
  <c r="Q36" i="12" s="1"/>
  <c r="Q27" i="12" l="1"/>
  <c r="N1419" i="10"/>
  <c r="N1376" i="10"/>
  <c r="N1333" i="10"/>
  <c r="N1291" i="10"/>
  <c r="N1248" i="10"/>
  <c r="N1429" i="10"/>
  <c r="Q30" i="12"/>
  <c r="Q22" i="12"/>
  <c r="Q32" i="12"/>
  <c r="Q26" i="12"/>
  <c r="Q23" i="12"/>
  <c r="Q24" i="12"/>
  <c r="Q35" i="12"/>
  <c r="Q28" i="12"/>
  <c r="Q31" i="12"/>
  <c r="N1493" i="10"/>
  <c r="N1413" i="10"/>
  <c r="N1371" i="10"/>
  <c r="N1328" i="10"/>
  <c r="N1285" i="10"/>
  <c r="N1243" i="10"/>
  <c r="N16" i="10"/>
  <c r="N32" i="10"/>
  <c r="N48" i="10"/>
  <c r="N9" i="10"/>
  <c r="N25" i="10"/>
  <c r="N41" i="10"/>
  <c r="N57" i="10"/>
  <c r="N22" i="10"/>
  <c r="N38" i="10"/>
  <c r="N54" i="10"/>
  <c r="N70" i="10"/>
  <c r="N86" i="10"/>
  <c r="N102" i="10"/>
  <c r="N11" i="10"/>
  <c r="N65" i="10"/>
  <c r="N87" i="10"/>
  <c r="N108" i="10"/>
  <c r="N125" i="10"/>
  <c r="N141" i="10"/>
  <c r="N157" i="10"/>
  <c r="N173" i="10"/>
  <c r="N189" i="10"/>
  <c r="N205" i="10"/>
  <c r="N221" i="10"/>
  <c r="N237" i="10"/>
  <c r="N253" i="10"/>
  <c r="N269" i="10"/>
  <c r="N285" i="10"/>
  <c r="N301" i="10"/>
  <c r="N317" i="10"/>
  <c r="N333" i="10"/>
  <c r="N349" i="10"/>
  <c r="N365" i="10"/>
  <c r="N381" i="10"/>
  <c r="N397" i="10"/>
  <c r="N413" i="10"/>
  <c r="N429" i="10"/>
  <c r="N445" i="10"/>
  <c r="N461" i="10"/>
  <c r="N477" i="10"/>
  <c r="N493" i="10"/>
  <c r="N509" i="10"/>
  <c r="N525" i="10"/>
  <c r="N541" i="10"/>
  <c r="N557" i="10"/>
  <c r="N573" i="10"/>
  <c r="N589" i="10"/>
  <c r="N605" i="10"/>
  <c r="N621" i="10"/>
  <c r="N637" i="10"/>
  <c r="N653" i="10"/>
  <c r="N669" i="10"/>
  <c r="N685" i="10"/>
  <c r="N701" i="10"/>
  <c r="N47" i="10"/>
  <c r="N77" i="10"/>
  <c r="N99" i="10"/>
  <c r="N118" i="10"/>
  <c r="N134" i="10"/>
  <c r="N150" i="10"/>
  <c r="N166" i="10"/>
  <c r="N182" i="10"/>
  <c r="N198" i="10"/>
  <c r="N214" i="10"/>
  <c r="N230" i="10"/>
  <c r="N246" i="10"/>
  <c r="N262" i="10"/>
  <c r="N278" i="10"/>
  <c r="N294" i="10"/>
  <c r="N310" i="10"/>
  <c r="N326" i="10"/>
  <c r="N342" i="10"/>
  <c r="N358" i="10"/>
  <c r="N374" i="10"/>
  <c r="N390" i="10"/>
  <c r="N51" i="10"/>
  <c r="N79" i="10"/>
  <c r="N100" i="10"/>
  <c r="N119" i="10"/>
  <c r="N135" i="10"/>
  <c r="N151" i="10"/>
  <c r="N167" i="10"/>
  <c r="N183" i="10"/>
  <c r="N199" i="10"/>
  <c r="N215" i="10"/>
  <c r="N231" i="10"/>
  <c r="N247" i="10"/>
  <c r="N263" i="10"/>
  <c r="N279" i="10"/>
  <c r="N295" i="10"/>
  <c r="N311" i="10"/>
  <c r="N327" i="10"/>
  <c r="N343" i="10"/>
  <c r="N359" i="10"/>
  <c r="N375" i="10"/>
  <c r="N391" i="10"/>
  <c r="N64" i="10"/>
  <c r="N85" i="10"/>
  <c r="N107" i="10"/>
  <c r="N124" i="10"/>
  <c r="N140" i="10"/>
  <c r="N156" i="10"/>
  <c r="N172" i="10"/>
  <c r="N188" i="10"/>
  <c r="N204" i="10"/>
  <c r="N220" i="10"/>
  <c r="N236" i="10"/>
  <c r="N252" i="10"/>
  <c r="N268" i="10"/>
  <c r="N284" i="10"/>
  <c r="N300" i="10"/>
  <c r="N316" i="10"/>
  <c r="N332" i="10"/>
  <c r="N348" i="10"/>
  <c r="N364" i="10"/>
  <c r="N380" i="10"/>
  <c r="N396" i="10"/>
  <c r="N412" i="10"/>
  <c r="N428" i="10"/>
  <c r="N444" i="10"/>
  <c r="N460" i="10"/>
  <c r="N476" i="10"/>
  <c r="N492" i="10"/>
  <c r="N508" i="10"/>
  <c r="N524" i="10"/>
  <c r="N540" i="10"/>
  <c r="N556" i="10"/>
  <c r="N572" i="10"/>
  <c r="N588" i="10"/>
  <c r="N604" i="10"/>
  <c r="N620" i="10"/>
  <c r="N636" i="10"/>
  <c r="N652" i="10"/>
  <c r="N668" i="10"/>
  <c r="N684" i="10"/>
  <c r="N700" i="10"/>
  <c r="N716" i="10"/>
  <c r="N732" i="10"/>
  <c r="N403" i="10"/>
  <c r="N435" i="10"/>
  <c r="N467" i="10"/>
  <c r="N499" i="10"/>
  <c r="N531" i="10"/>
  <c r="N563" i="10"/>
  <c r="N595" i="10"/>
  <c r="N627" i="10"/>
  <c r="N659" i="10"/>
  <c r="N691" i="10"/>
  <c r="N718" i="10"/>
  <c r="N739" i="10"/>
  <c r="N756" i="10"/>
  <c r="N772" i="10"/>
  <c r="N788" i="10"/>
  <c r="N804" i="10"/>
  <c r="N820" i="10"/>
  <c r="N836" i="10"/>
  <c r="N852" i="10"/>
  <c r="N868" i="10"/>
  <c r="N884" i="10"/>
  <c r="N900" i="10"/>
  <c r="N916" i="10"/>
  <c r="N932" i="10"/>
  <c r="N948" i="10"/>
  <c r="N964" i="10"/>
  <c r="N980" i="10"/>
  <c r="N996" i="10"/>
  <c r="N1012" i="10"/>
  <c r="N20" i="10"/>
  <c r="N36" i="10"/>
  <c r="N52" i="10"/>
  <c r="N13" i="10"/>
  <c r="N29" i="10"/>
  <c r="N45" i="10"/>
  <c r="N10" i="10"/>
  <c r="N26" i="10"/>
  <c r="N42" i="10"/>
  <c r="N58" i="10"/>
  <c r="N74" i="10"/>
  <c r="N90" i="10"/>
  <c r="N106" i="10"/>
  <c r="N27" i="10"/>
  <c r="N71" i="10"/>
  <c r="N92" i="10"/>
  <c r="N113" i="10"/>
  <c r="N129" i="10"/>
  <c r="N145" i="10"/>
  <c r="N161" i="10"/>
  <c r="N177" i="10"/>
  <c r="N193" i="10"/>
  <c r="N209" i="10"/>
  <c r="N225" i="10"/>
  <c r="N241" i="10"/>
  <c r="N257" i="10"/>
  <c r="N273" i="10"/>
  <c r="N289" i="10"/>
  <c r="N305" i="10"/>
  <c r="N321" i="10"/>
  <c r="N337" i="10"/>
  <c r="N353" i="10"/>
  <c r="N369" i="10"/>
  <c r="N385" i="10"/>
  <c r="N401" i="10"/>
  <c r="N417" i="10"/>
  <c r="N433" i="10"/>
  <c r="N449" i="10"/>
  <c r="N465" i="10"/>
  <c r="N481" i="10"/>
  <c r="N497" i="10"/>
  <c r="N513" i="10"/>
  <c r="N529" i="10"/>
  <c r="N545" i="10"/>
  <c r="N561" i="10"/>
  <c r="N577" i="10"/>
  <c r="N593" i="10"/>
  <c r="N609" i="10"/>
  <c r="N625" i="10"/>
  <c r="N641" i="10"/>
  <c r="N657" i="10"/>
  <c r="N673" i="10"/>
  <c r="N689" i="10"/>
  <c r="N705" i="10"/>
  <c r="N61" i="10"/>
  <c r="N83" i="10"/>
  <c r="N104" i="10"/>
  <c r="N122" i="10"/>
  <c r="N138" i="10"/>
  <c r="N154" i="10"/>
  <c r="N170" i="10"/>
  <c r="N186" i="10"/>
  <c r="N202" i="10"/>
  <c r="N218" i="10"/>
  <c r="N234" i="10"/>
  <c r="N250" i="10"/>
  <c r="N266" i="10"/>
  <c r="N282" i="10"/>
  <c r="N298" i="10"/>
  <c r="N314" i="10"/>
  <c r="N330" i="10"/>
  <c r="N346" i="10"/>
  <c r="N362" i="10"/>
  <c r="N378" i="10"/>
  <c r="N394" i="10"/>
  <c r="N63" i="10"/>
  <c r="N84" i="10"/>
  <c r="N105" i="10"/>
  <c r="N123" i="10"/>
  <c r="N139" i="10"/>
  <c r="N155" i="10"/>
  <c r="N171" i="10"/>
  <c r="N187" i="10"/>
  <c r="N203" i="10"/>
  <c r="N219" i="10"/>
  <c r="N235" i="10"/>
  <c r="N251" i="10"/>
  <c r="N267" i="10"/>
  <c r="N283" i="10"/>
  <c r="N299" i="10"/>
  <c r="N315" i="10"/>
  <c r="N331" i="10"/>
  <c r="N347" i="10"/>
  <c r="N363" i="10"/>
  <c r="N379" i="10"/>
  <c r="N23" i="10"/>
  <c r="N69" i="10"/>
  <c r="N91" i="10"/>
  <c r="N112" i="10"/>
  <c r="N128" i="10"/>
  <c r="N144" i="10"/>
  <c r="N160" i="10"/>
  <c r="N176" i="10"/>
  <c r="N192" i="10"/>
  <c r="N208" i="10"/>
  <c r="N224" i="10"/>
  <c r="N240" i="10"/>
  <c r="N256" i="10"/>
  <c r="N272" i="10"/>
  <c r="N288" i="10"/>
  <c r="N304" i="10"/>
  <c r="N320" i="10"/>
  <c r="N336" i="10"/>
  <c r="N352" i="10"/>
  <c r="N368" i="10"/>
  <c r="N384" i="10"/>
  <c r="N400" i="10"/>
  <c r="N416" i="10"/>
  <c r="N432" i="10"/>
  <c r="N448" i="10"/>
  <c r="N464" i="10"/>
  <c r="N480" i="10"/>
  <c r="N496" i="10"/>
  <c r="N512" i="10"/>
  <c r="N528" i="10"/>
  <c r="N544" i="10"/>
  <c r="N560" i="10"/>
  <c r="N576" i="10"/>
  <c r="N592" i="10"/>
  <c r="N608" i="10"/>
  <c r="N624" i="10"/>
  <c r="N640" i="10"/>
  <c r="N656" i="10"/>
  <c r="N672" i="10"/>
  <c r="N688" i="10"/>
  <c r="N704" i="10"/>
  <c r="N720" i="10"/>
  <c r="N736" i="10"/>
  <c r="N411" i="10"/>
  <c r="N443" i="10"/>
  <c r="N475" i="10"/>
  <c r="N507" i="10"/>
  <c r="N539" i="10"/>
  <c r="N571" i="10"/>
  <c r="N603" i="10"/>
  <c r="N635" i="10"/>
  <c r="N667" i="10"/>
  <c r="N699" i="10"/>
  <c r="N723" i="10"/>
  <c r="N744" i="10"/>
  <c r="N760" i="10"/>
  <c r="N776" i="10"/>
  <c r="N792" i="10"/>
  <c r="N808" i="10"/>
  <c r="N824" i="10"/>
  <c r="N840" i="10"/>
  <c r="N856" i="10"/>
  <c r="N872" i="10"/>
  <c r="N888" i="10"/>
  <c r="N904" i="10"/>
  <c r="N920" i="10"/>
  <c r="N936" i="10"/>
  <c r="N952" i="10"/>
  <c r="N968" i="10"/>
  <c r="N984" i="10"/>
  <c r="N1000" i="10"/>
  <c r="N1016" i="10"/>
  <c r="N1032" i="10"/>
  <c r="N1048" i="10"/>
  <c r="N1064" i="10"/>
  <c r="N1080" i="10"/>
  <c r="N1096" i="10"/>
  <c r="N1112" i="10"/>
  <c r="N1128" i="10"/>
  <c r="N1144" i="10"/>
  <c r="N1160" i="10"/>
  <c r="N1176" i="10"/>
  <c r="N1192" i="10"/>
  <c r="N1208" i="10"/>
  <c r="N1224" i="10"/>
  <c r="N398" i="10"/>
  <c r="N430" i="10"/>
  <c r="N462" i="10"/>
  <c r="N494" i="10"/>
  <c r="N526" i="10"/>
  <c r="N558" i="10"/>
  <c r="N590" i="10"/>
  <c r="N622" i="10"/>
  <c r="N654" i="10"/>
  <c r="N686" i="10"/>
  <c r="N714" i="10"/>
  <c r="N735" i="10"/>
  <c r="N753" i="10"/>
  <c r="N769" i="10"/>
  <c r="N785" i="10"/>
  <c r="N801" i="10"/>
  <c r="N817" i="10"/>
  <c r="N833" i="10"/>
  <c r="N849" i="10"/>
  <c r="N865" i="10"/>
  <c r="N881" i="10"/>
  <c r="N897" i="10"/>
  <c r="N913" i="10"/>
  <c r="N929" i="10"/>
  <c r="N945" i="10"/>
  <c r="N961" i="10"/>
  <c r="N977" i="10"/>
  <c r="N993" i="10"/>
  <c r="N1009" i="10"/>
  <c r="N1025" i="10"/>
  <c r="N1041" i="10"/>
  <c r="N1057" i="10"/>
  <c r="N1073" i="10"/>
  <c r="N1089" i="10"/>
  <c r="N1105" i="10"/>
  <c r="N1121" i="10"/>
  <c r="N1137" i="10"/>
  <c r="N1153" i="10"/>
  <c r="N1169" i="10"/>
  <c r="N1185" i="10"/>
  <c r="N1201" i="10"/>
  <c r="N423" i="10"/>
  <c r="N455" i="10"/>
  <c r="N487" i="10"/>
  <c r="N519" i="10"/>
  <c r="N551" i="10"/>
  <c r="N583" i="10"/>
  <c r="N615" i="10"/>
  <c r="N647" i="10"/>
  <c r="N679" i="10"/>
  <c r="N710" i="10"/>
  <c r="N731" i="10"/>
  <c r="N750" i="10"/>
  <c r="N766" i="10"/>
  <c r="N782" i="10"/>
  <c r="N798" i="10"/>
  <c r="N814" i="10"/>
  <c r="N830" i="10"/>
  <c r="N846" i="10"/>
  <c r="N862" i="10"/>
  <c r="N878" i="10"/>
  <c r="N894" i="10"/>
  <c r="N910" i="10"/>
  <c r="N926" i="10"/>
  <c r="N942" i="10"/>
  <c r="N958" i="10"/>
  <c r="N974" i="10"/>
  <c r="N990" i="10"/>
  <c r="N1006" i="10"/>
  <c r="N1022" i="10"/>
  <c r="N1038" i="10"/>
  <c r="N1054" i="10"/>
  <c r="N1070" i="10"/>
  <c r="N1086" i="10"/>
  <c r="N1102" i="10"/>
  <c r="N1118" i="10"/>
  <c r="N1134" i="10"/>
  <c r="N1150" i="10"/>
  <c r="N1166" i="10"/>
  <c r="N1182" i="10"/>
  <c r="N1198" i="10"/>
  <c r="N1214" i="10"/>
  <c r="N1230" i="10"/>
  <c r="N1246" i="10"/>
  <c r="N1262" i="10"/>
  <c r="N1278" i="10"/>
  <c r="N1294" i="10"/>
  <c r="N1310" i="10"/>
  <c r="N1326" i="10"/>
  <c r="N1342" i="10"/>
  <c r="N1358" i="10"/>
  <c r="N1374" i="10"/>
  <c r="N1390" i="10"/>
  <c r="N1406" i="10"/>
  <c r="N1422" i="10"/>
  <c r="N1438" i="10"/>
  <c r="N1454" i="10"/>
  <c r="N1470" i="10"/>
  <c r="N1486" i="10"/>
  <c r="N1502" i="10"/>
  <c r="N418" i="10"/>
  <c r="N450" i="10"/>
  <c r="N482" i="10"/>
  <c r="N514" i="10"/>
  <c r="N546" i="10"/>
  <c r="N578" i="10"/>
  <c r="N610" i="10"/>
  <c r="N642" i="10"/>
  <c r="N674" i="10"/>
  <c r="N706" i="10"/>
  <c r="N727" i="10"/>
  <c r="N747" i="10"/>
  <c r="N763" i="10"/>
  <c r="N779" i="10"/>
  <c r="N795" i="10"/>
  <c r="N811" i="10"/>
  <c r="N827" i="10"/>
  <c r="N843" i="10"/>
  <c r="N859" i="10"/>
  <c r="N875" i="10"/>
  <c r="N891" i="10"/>
  <c r="N907" i="10"/>
  <c r="N923" i="10"/>
  <c r="N939" i="10"/>
  <c r="N955" i="10"/>
  <c r="N971" i="10"/>
  <c r="N987" i="10"/>
  <c r="N1003" i="10"/>
  <c r="N1019" i="10"/>
  <c r="N1035" i="10"/>
  <c r="N1051" i="10"/>
  <c r="N1067" i="10"/>
  <c r="N1083" i="10"/>
  <c r="N1099" i="10"/>
  <c r="N1115" i="10"/>
  <c r="N1131" i="10"/>
  <c r="N1147" i="10"/>
  <c r="N1163" i="10"/>
  <c r="N1179" i="10"/>
  <c r="N1195" i="10"/>
  <c r="N1211" i="10"/>
  <c r="N1227" i="10"/>
  <c r="N1205" i="10"/>
  <c r="N1249" i="10"/>
  <c r="N1271" i="10"/>
  <c r="N1292" i="10"/>
  <c r="N1313" i="10"/>
  <c r="N1335" i="10"/>
  <c r="N1356" i="10"/>
  <c r="N1377" i="10"/>
  <c r="N1399" i="10"/>
  <c r="N1420" i="10"/>
  <c r="N1441" i="10"/>
  <c r="N1463" i="10"/>
  <c r="N1484" i="10"/>
  <c r="N1505" i="10"/>
  <c r="N1245" i="10"/>
  <c r="N1267" i="10"/>
  <c r="N1288" i="10"/>
  <c r="N1309" i="10"/>
  <c r="N8" i="10"/>
  <c r="N24" i="10"/>
  <c r="N40" i="10"/>
  <c r="N56" i="10"/>
  <c r="N17" i="10"/>
  <c r="N33" i="10"/>
  <c r="N49" i="10"/>
  <c r="N14" i="10"/>
  <c r="N30" i="10"/>
  <c r="N46" i="10"/>
  <c r="N62" i="10"/>
  <c r="N78" i="10"/>
  <c r="N94" i="10"/>
  <c r="N110" i="10"/>
  <c r="N43" i="10"/>
  <c r="N76" i="10"/>
  <c r="N97" i="10"/>
  <c r="N117" i="10"/>
  <c r="N133" i="10"/>
  <c r="N149" i="10"/>
  <c r="N165" i="10"/>
  <c r="N181" i="10"/>
  <c r="N197" i="10"/>
  <c r="N213" i="10"/>
  <c r="N229" i="10"/>
  <c r="N245" i="10"/>
  <c r="N261" i="10"/>
  <c r="N277" i="10"/>
  <c r="N293" i="10"/>
  <c r="N309" i="10"/>
  <c r="N325" i="10"/>
  <c r="N341" i="10"/>
  <c r="N357" i="10"/>
  <c r="N373" i="10"/>
  <c r="N389" i="10"/>
  <c r="N405" i="10"/>
  <c r="N421" i="10"/>
  <c r="N437" i="10"/>
  <c r="N453" i="10"/>
  <c r="N469" i="10"/>
  <c r="N485" i="10"/>
  <c r="N501" i="10"/>
  <c r="N517" i="10"/>
  <c r="N533" i="10"/>
  <c r="N549" i="10"/>
  <c r="N565" i="10"/>
  <c r="N581" i="10"/>
  <c r="N597" i="10"/>
  <c r="N613" i="10"/>
  <c r="N629" i="10"/>
  <c r="N645" i="10"/>
  <c r="N661" i="10"/>
  <c r="N677" i="10"/>
  <c r="N693" i="10"/>
  <c r="N15" i="10"/>
  <c r="N67" i="10"/>
  <c r="N88" i="10"/>
  <c r="N109" i="10"/>
  <c r="N126" i="10"/>
  <c r="N142" i="10"/>
  <c r="N158" i="10"/>
  <c r="N174" i="10"/>
  <c r="N190" i="10"/>
  <c r="N206" i="10"/>
  <c r="N222" i="10"/>
  <c r="N238" i="10"/>
  <c r="N254" i="10"/>
  <c r="N270" i="10"/>
  <c r="N286" i="10"/>
  <c r="N302" i="10"/>
  <c r="N318" i="10"/>
  <c r="N334" i="10"/>
  <c r="N350" i="10"/>
  <c r="N366" i="10"/>
  <c r="N382" i="10"/>
  <c r="N19" i="10"/>
  <c r="N68" i="10"/>
  <c r="N89" i="10"/>
  <c r="N111" i="10"/>
  <c r="N127" i="10"/>
  <c r="N143" i="10"/>
  <c r="N159" i="10"/>
  <c r="N175" i="10"/>
  <c r="N191" i="10"/>
  <c r="N207" i="10"/>
  <c r="N223" i="10"/>
  <c r="N239" i="10"/>
  <c r="N255" i="10"/>
  <c r="N271" i="10"/>
  <c r="N287" i="10"/>
  <c r="N303" i="10"/>
  <c r="N319" i="10"/>
  <c r="N335" i="10"/>
  <c r="N351" i="10"/>
  <c r="N367" i="10"/>
  <c r="N383" i="10"/>
  <c r="N39" i="10"/>
  <c r="N75" i="10"/>
  <c r="N96" i="10"/>
  <c r="N116" i="10"/>
  <c r="N132" i="10"/>
  <c r="N148" i="10"/>
  <c r="N164" i="10"/>
  <c r="N180" i="10"/>
  <c r="N196" i="10"/>
  <c r="N212" i="10"/>
  <c r="N228" i="10"/>
  <c r="N244" i="10"/>
  <c r="N260" i="10"/>
  <c r="N276" i="10"/>
  <c r="N292" i="10"/>
  <c r="N308" i="10"/>
  <c r="N324" i="10"/>
  <c r="N340" i="10"/>
  <c r="N356" i="10"/>
  <c r="N372" i="10"/>
  <c r="N388" i="10"/>
  <c r="N404" i="10"/>
  <c r="N420" i="10"/>
  <c r="N436" i="10"/>
  <c r="N452" i="10"/>
  <c r="N468" i="10"/>
  <c r="N484" i="10"/>
  <c r="N500" i="10"/>
  <c r="N516" i="10"/>
  <c r="N532" i="10"/>
  <c r="N548" i="10"/>
  <c r="N564" i="10"/>
  <c r="N580" i="10"/>
  <c r="N596" i="10"/>
  <c r="N612" i="10"/>
  <c r="N628" i="10"/>
  <c r="N644" i="10"/>
  <c r="N660" i="10"/>
  <c r="N676" i="10"/>
  <c r="N692" i="10"/>
  <c r="N708" i="10"/>
  <c r="N724" i="10"/>
  <c r="N740" i="10"/>
  <c r="N419" i="10"/>
  <c r="N451" i="10"/>
  <c r="N483" i="10"/>
  <c r="N515" i="10"/>
  <c r="N547" i="10"/>
  <c r="N579" i="10"/>
  <c r="N611" i="10"/>
  <c r="N643" i="10"/>
  <c r="N675" i="10"/>
  <c r="N707" i="10"/>
  <c r="N729" i="10"/>
  <c r="N748" i="10"/>
  <c r="N764" i="10"/>
  <c r="N780" i="10"/>
  <c r="N796" i="10"/>
  <c r="N812" i="10"/>
  <c r="N828" i="10"/>
  <c r="N844" i="10"/>
  <c r="N860" i="10"/>
  <c r="N876" i="10"/>
  <c r="N892" i="10"/>
  <c r="N908" i="10"/>
  <c r="N924" i="10"/>
  <c r="N940" i="10"/>
  <c r="N956" i="10"/>
  <c r="N972" i="10"/>
  <c r="N988" i="10"/>
  <c r="N1004" i="10"/>
  <c r="N1020" i="10"/>
  <c r="N1036" i="10"/>
  <c r="N1052" i="10"/>
  <c r="N1068" i="10"/>
  <c r="N1084" i="10"/>
  <c r="N1100" i="10"/>
  <c r="N1116" i="10"/>
  <c r="N1132" i="10"/>
  <c r="N1148" i="10"/>
  <c r="N1164" i="10"/>
  <c r="N1180" i="10"/>
  <c r="N1196" i="10"/>
  <c r="N1212" i="10"/>
  <c r="N1228" i="10"/>
  <c r="N406" i="10"/>
  <c r="N438" i="10"/>
  <c r="N470" i="10"/>
  <c r="N502" i="10"/>
  <c r="N534" i="10"/>
  <c r="N566" i="10"/>
  <c r="N598" i="10"/>
  <c r="N630" i="10"/>
  <c r="N662" i="10"/>
  <c r="N694" i="10"/>
  <c r="N719" i="10"/>
  <c r="N741" i="10"/>
  <c r="N757" i="10"/>
  <c r="N773" i="10"/>
  <c r="N789" i="10"/>
  <c r="N805" i="10"/>
  <c r="N821" i="10"/>
  <c r="N837" i="10"/>
  <c r="N853" i="10"/>
  <c r="N869" i="10"/>
  <c r="N885" i="10"/>
  <c r="N901" i="10"/>
  <c r="N917" i="10"/>
  <c r="N933" i="10"/>
  <c r="N949" i="10"/>
  <c r="N965" i="10"/>
  <c r="N981" i="10"/>
  <c r="N997" i="10"/>
  <c r="N1013" i="10"/>
  <c r="N1029" i="10"/>
  <c r="N1045" i="10"/>
  <c r="N1061" i="10"/>
  <c r="N1077" i="10"/>
  <c r="N1093" i="10"/>
  <c r="N1109" i="10"/>
  <c r="N1125" i="10"/>
  <c r="N1141" i="10"/>
  <c r="N1157" i="10"/>
  <c r="N1173" i="10"/>
  <c r="N1189" i="10"/>
  <c r="N399" i="10"/>
  <c r="N431" i="10"/>
  <c r="N463" i="10"/>
  <c r="N495" i="10"/>
  <c r="N527" i="10"/>
  <c r="N559" i="10"/>
  <c r="N591" i="10"/>
  <c r="N623" i="10"/>
  <c r="N655" i="10"/>
  <c r="N687" i="10"/>
  <c r="N715" i="10"/>
  <c r="N737" i="10"/>
  <c r="N754" i="10"/>
  <c r="N770" i="10"/>
  <c r="N786" i="10"/>
  <c r="N802" i="10"/>
  <c r="N818" i="10"/>
  <c r="N834" i="10"/>
  <c r="N850" i="10"/>
  <c r="N866" i="10"/>
  <c r="N882" i="10"/>
  <c r="N898" i="10"/>
  <c r="N914" i="10"/>
  <c r="N930" i="10"/>
  <c r="N946" i="10"/>
  <c r="N962" i="10"/>
  <c r="N978" i="10"/>
  <c r="N994" i="10"/>
  <c r="N1010" i="10"/>
  <c r="N1026" i="10"/>
  <c r="N1042" i="10"/>
  <c r="N1058" i="10"/>
  <c r="N1074" i="10"/>
  <c r="N1090" i="10"/>
  <c r="N1106" i="10"/>
  <c r="N1122" i="10"/>
  <c r="N1138" i="10"/>
  <c r="N1154" i="10"/>
  <c r="N1170" i="10"/>
  <c r="N1186" i="10"/>
  <c r="N1202" i="10"/>
  <c r="N1218" i="10"/>
  <c r="N1234" i="10"/>
  <c r="N1250" i="10"/>
  <c r="N1266" i="10"/>
  <c r="N1282" i="10"/>
  <c r="N1298" i="10"/>
  <c r="N1314" i="10"/>
  <c r="N1330" i="10"/>
  <c r="N1346" i="10"/>
  <c r="N1362" i="10"/>
  <c r="N1378" i="10"/>
  <c r="N1394" i="10"/>
  <c r="N1410" i="10"/>
  <c r="N1426" i="10"/>
  <c r="N1442" i="10"/>
  <c r="N1458" i="10"/>
  <c r="N1474" i="10"/>
  <c r="N1490" i="10"/>
  <c r="N1506" i="10"/>
  <c r="N426" i="10"/>
  <c r="N458" i="10"/>
  <c r="N490" i="10"/>
  <c r="N522" i="10"/>
  <c r="N554" i="10"/>
  <c r="N586" i="10"/>
  <c r="N618" i="10"/>
  <c r="N650" i="10"/>
  <c r="N682" i="10"/>
  <c r="N711" i="10"/>
  <c r="N733" i="10"/>
  <c r="N751" i="10"/>
  <c r="N767" i="10"/>
  <c r="N783" i="10"/>
  <c r="N799" i="10"/>
  <c r="N815" i="10"/>
  <c r="N831" i="10"/>
  <c r="N847" i="10"/>
  <c r="N863" i="10"/>
  <c r="N879" i="10"/>
  <c r="N895" i="10"/>
  <c r="N911" i="10"/>
  <c r="N927" i="10"/>
  <c r="N943" i="10"/>
  <c r="N959" i="10"/>
  <c r="N975" i="10"/>
  <c r="N991" i="10"/>
  <c r="N1007" i="10"/>
  <c r="N1023" i="10"/>
  <c r="N1039" i="10"/>
  <c r="N1055" i="10"/>
  <c r="N1071" i="10"/>
  <c r="N1087" i="10"/>
  <c r="N1103" i="10"/>
  <c r="N1119" i="10"/>
  <c r="N1135" i="10"/>
  <c r="N1151" i="10"/>
  <c r="N1167" i="10"/>
  <c r="N1183" i="10"/>
  <c r="N1199" i="10"/>
  <c r="N1215" i="10"/>
  <c r="N1231" i="10"/>
  <c r="N1221" i="10"/>
  <c r="N1255" i="10"/>
  <c r="N1276" i="10"/>
  <c r="N1297" i="10"/>
  <c r="N1319" i="10"/>
  <c r="N1340" i="10"/>
  <c r="N1361" i="10"/>
  <c r="N12" i="10"/>
  <c r="N28" i="10"/>
  <c r="N44" i="10"/>
  <c r="N60" i="10"/>
  <c r="N21" i="10"/>
  <c r="N37" i="10"/>
  <c r="N53" i="10"/>
  <c r="N18" i="10"/>
  <c r="N34" i="10"/>
  <c r="N50" i="10"/>
  <c r="N66" i="10"/>
  <c r="N82" i="10"/>
  <c r="N98" i="10"/>
  <c r="N7" i="10"/>
  <c r="N59" i="10"/>
  <c r="N81" i="10"/>
  <c r="N103" i="10"/>
  <c r="N121" i="10"/>
  <c r="N137" i="10"/>
  <c r="N153" i="10"/>
  <c r="N169" i="10"/>
  <c r="N185" i="10"/>
  <c r="N201" i="10"/>
  <c r="N217" i="10"/>
  <c r="N233" i="10"/>
  <c r="N249" i="10"/>
  <c r="N265" i="10"/>
  <c r="N281" i="10"/>
  <c r="N297" i="10"/>
  <c r="N313" i="10"/>
  <c r="N329" i="10"/>
  <c r="N345" i="10"/>
  <c r="N361" i="10"/>
  <c r="N377" i="10"/>
  <c r="N393" i="10"/>
  <c r="N409" i="10"/>
  <c r="N425" i="10"/>
  <c r="N441" i="10"/>
  <c r="N457" i="10"/>
  <c r="N473" i="10"/>
  <c r="N489" i="10"/>
  <c r="N505" i="10"/>
  <c r="N521" i="10"/>
  <c r="N537" i="10"/>
  <c r="N553" i="10"/>
  <c r="N569" i="10"/>
  <c r="N585" i="10"/>
  <c r="N601" i="10"/>
  <c r="N617" i="10"/>
  <c r="N633" i="10"/>
  <c r="N649" i="10"/>
  <c r="N665" i="10"/>
  <c r="N681" i="10"/>
  <c r="N697" i="10"/>
  <c r="N31" i="10"/>
  <c r="N72" i="10"/>
  <c r="N93" i="10"/>
  <c r="N114" i="10"/>
  <c r="N130" i="10"/>
  <c r="N146" i="10"/>
  <c r="N162" i="10"/>
  <c r="N178" i="10"/>
  <c r="N194" i="10"/>
  <c r="N210" i="10"/>
  <c r="N226" i="10"/>
  <c r="N242" i="10"/>
  <c r="N258" i="10"/>
  <c r="N274" i="10"/>
  <c r="N290" i="10"/>
  <c r="N306" i="10"/>
  <c r="N322" i="10"/>
  <c r="N338" i="10"/>
  <c r="N354" i="10"/>
  <c r="N370" i="10"/>
  <c r="N386" i="10"/>
  <c r="N35" i="10"/>
  <c r="N73" i="10"/>
  <c r="N95" i="10"/>
  <c r="N115" i="10"/>
  <c r="N131" i="10"/>
  <c r="N147" i="10"/>
  <c r="N163" i="10"/>
  <c r="N179" i="10"/>
  <c r="N195" i="10"/>
  <c r="N211" i="10"/>
  <c r="N227" i="10"/>
  <c r="N243" i="10"/>
  <c r="N259" i="10"/>
  <c r="N275" i="10"/>
  <c r="N291" i="10"/>
  <c r="N307" i="10"/>
  <c r="N323" i="10"/>
  <c r="N339" i="10"/>
  <c r="N355" i="10"/>
  <c r="N371" i="10"/>
  <c r="N387" i="10"/>
  <c r="N55" i="10"/>
  <c r="N80" i="10"/>
  <c r="N101" i="10"/>
  <c r="N120" i="10"/>
  <c r="N136" i="10"/>
  <c r="N152" i="10"/>
  <c r="N168" i="10"/>
  <c r="N184" i="10"/>
  <c r="N200" i="10"/>
  <c r="N216" i="10"/>
  <c r="N232" i="10"/>
  <c r="N248" i="10"/>
  <c r="N264" i="10"/>
  <c r="N280" i="10"/>
  <c r="N296" i="10"/>
  <c r="N312" i="10"/>
  <c r="N328" i="10"/>
  <c r="N344" i="10"/>
  <c r="N360" i="10"/>
  <c r="N376" i="10"/>
  <c r="N392" i="10"/>
  <c r="N408" i="10"/>
  <c r="N424" i="10"/>
  <c r="N440" i="10"/>
  <c r="N456" i="10"/>
  <c r="N472" i="10"/>
  <c r="N488" i="10"/>
  <c r="N504" i="10"/>
  <c r="N520" i="10"/>
  <c r="N536" i="10"/>
  <c r="N552" i="10"/>
  <c r="N568" i="10"/>
  <c r="N584" i="10"/>
  <c r="N600" i="10"/>
  <c r="N616" i="10"/>
  <c r="N632" i="10"/>
  <c r="N648" i="10"/>
  <c r="N664" i="10"/>
  <c r="N680" i="10"/>
  <c r="N696" i="10"/>
  <c r="N712" i="10"/>
  <c r="N728" i="10"/>
  <c r="N395" i="10"/>
  <c r="N427" i="10"/>
  <c r="N459" i="10"/>
  <c r="N491" i="10"/>
  <c r="N523" i="10"/>
  <c r="N555" i="10"/>
  <c r="N587" i="10"/>
  <c r="N619" i="10"/>
  <c r="N651" i="10"/>
  <c r="N683" i="10"/>
  <c r="N713" i="10"/>
  <c r="N734" i="10"/>
  <c r="N752" i="10"/>
  <c r="N768" i="10"/>
  <c r="N784" i="10"/>
  <c r="N800" i="10"/>
  <c r="N816" i="10"/>
  <c r="N832" i="10"/>
  <c r="N848" i="10"/>
  <c r="N864" i="10"/>
  <c r="N880" i="10"/>
  <c r="N896" i="10"/>
  <c r="N912" i="10"/>
  <c r="N928" i="10"/>
  <c r="N944" i="10"/>
  <c r="N960" i="10"/>
  <c r="N976" i="10"/>
  <c r="N992" i="10"/>
  <c r="N1008" i="10"/>
  <c r="N1024" i="10"/>
  <c r="N1056" i="10"/>
  <c r="N1088" i="10"/>
  <c r="N1120" i="10"/>
  <c r="N1152" i="10"/>
  <c r="N1184" i="10"/>
  <c r="N1216" i="10"/>
  <c r="N414" i="10"/>
  <c r="N478" i="10"/>
  <c r="N542" i="10"/>
  <c r="N606" i="10"/>
  <c r="N670" i="10"/>
  <c r="N725" i="10"/>
  <c r="N761" i="10"/>
  <c r="N793" i="10"/>
  <c r="N825" i="10"/>
  <c r="N857" i="10"/>
  <c r="N889" i="10"/>
  <c r="N921" i="10"/>
  <c r="N953" i="10"/>
  <c r="N985" i="10"/>
  <c r="N1017" i="10"/>
  <c r="N1049" i="10"/>
  <c r="N1081" i="10"/>
  <c r="N1113" i="10"/>
  <c r="N1145" i="10"/>
  <c r="N1177" i="10"/>
  <c r="N407" i="10"/>
  <c r="N471" i="10"/>
  <c r="N535" i="10"/>
  <c r="N599" i="10"/>
  <c r="N663" i="10"/>
  <c r="N721" i="10"/>
  <c r="N758" i="10"/>
  <c r="N790" i="10"/>
  <c r="N822" i="10"/>
  <c r="N854" i="10"/>
  <c r="N886" i="10"/>
  <c r="N918" i="10"/>
  <c r="N950" i="10"/>
  <c r="N982" i="10"/>
  <c r="N1014" i="10"/>
  <c r="N1046" i="10"/>
  <c r="N1078" i="10"/>
  <c r="N1110" i="10"/>
  <c r="N1142" i="10"/>
  <c r="N1174" i="10"/>
  <c r="N1206" i="10"/>
  <c r="N1238" i="10"/>
  <c r="N1270" i="10"/>
  <c r="N1302" i="10"/>
  <c r="N1334" i="10"/>
  <c r="N1366" i="10"/>
  <c r="N1398" i="10"/>
  <c r="N1430" i="10"/>
  <c r="N1462" i="10"/>
  <c r="N1494" i="10"/>
  <c r="N434" i="10"/>
  <c r="N498" i="10"/>
  <c r="N562" i="10"/>
  <c r="N626" i="10"/>
  <c r="N690" i="10"/>
  <c r="N738" i="10"/>
  <c r="N771" i="10"/>
  <c r="N803" i="10"/>
  <c r="N835" i="10"/>
  <c r="N867" i="10"/>
  <c r="N899" i="10"/>
  <c r="N931" i="10"/>
  <c r="N963" i="10"/>
  <c r="N995" i="10"/>
  <c r="N1027" i="10"/>
  <c r="N1059" i="10"/>
  <c r="N1091" i="10"/>
  <c r="N1123" i="10"/>
  <c r="N1155" i="10"/>
  <c r="N1187" i="10"/>
  <c r="N1219" i="10"/>
  <c r="N1237" i="10"/>
  <c r="N1281" i="10"/>
  <c r="N1324" i="10"/>
  <c r="N1367" i="10"/>
  <c r="N1393" i="10"/>
  <c r="N1425" i="10"/>
  <c r="N1452" i="10"/>
  <c r="N1479" i="10"/>
  <c r="N1209" i="10"/>
  <c r="N1256" i="10"/>
  <c r="N1283" i="10"/>
  <c r="N1315" i="10"/>
  <c r="N1336" i="10"/>
  <c r="N1357" i="10"/>
  <c r="N1379" i="10"/>
  <c r="N1400" i="10"/>
  <c r="N1421" i="10"/>
  <c r="N1443" i="10"/>
  <c r="N1464" i="10"/>
  <c r="N1485" i="10"/>
  <c r="N6" i="10"/>
  <c r="N1499" i="10"/>
  <c r="N1247" i="10"/>
  <c r="N1268" i="10"/>
  <c r="N1289" i="10"/>
  <c r="N1311" i="10"/>
  <c r="N1332" i="10"/>
  <c r="N1353" i="10"/>
  <c r="N1375" i="10"/>
  <c r="N1396" i="10"/>
  <c r="N1417" i="10"/>
  <c r="N1439" i="10"/>
  <c r="N1460" i="10"/>
  <c r="N1028" i="10"/>
  <c r="N1060" i="10"/>
  <c r="N1092" i="10"/>
  <c r="N1124" i="10"/>
  <c r="N1156" i="10"/>
  <c r="N1188" i="10"/>
  <c r="N1220" i="10"/>
  <c r="N422" i="10"/>
  <c r="N486" i="10"/>
  <c r="N550" i="10"/>
  <c r="N614" i="10"/>
  <c r="N678" i="10"/>
  <c r="N730" i="10"/>
  <c r="N765" i="10"/>
  <c r="N797" i="10"/>
  <c r="N829" i="10"/>
  <c r="N861" i="10"/>
  <c r="N893" i="10"/>
  <c r="N925" i="10"/>
  <c r="N957" i="10"/>
  <c r="N989" i="10"/>
  <c r="N1021" i="10"/>
  <c r="N1053" i="10"/>
  <c r="N1085" i="10"/>
  <c r="N1117" i="10"/>
  <c r="N1149" i="10"/>
  <c r="N1181" i="10"/>
  <c r="N415" i="10"/>
  <c r="N479" i="10"/>
  <c r="N543" i="10"/>
  <c r="N607" i="10"/>
  <c r="N671" i="10"/>
  <c r="N726" i="10"/>
  <c r="N762" i="10"/>
  <c r="N794" i="10"/>
  <c r="N826" i="10"/>
  <c r="N858" i="10"/>
  <c r="N890" i="10"/>
  <c r="N922" i="10"/>
  <c r="N954" i="10"/>
  <c r="N986" i="10"/>
  <c r="N1018" i="10"/>
  <c r="N1050" i="10"/>
  <c r="N1082" i="10"/>
  <c r="N1114" i="10"/>
  <c r="N1146" i="10"/>
  <c r="N1178" i="10"/>
  <c r="N1210" i="10"/>
  <c r="N1242" i="10"/>
  <c r="N1274" i="10"/>
  <c r="N1306" i="10"/>
  <c r="N1338" i="10"/>
  <c r="N1370" i="10"/>
  <c r="N1402" i="10"/>
  <c r="N1434" i="10"/>
  <c r="N1466" i="10"/>
  <c r="N1498" i="10"/>
  <c r="N442" i="10"/>
  <c r="N506" i="10"/>
  <c r="N570" i="10"/>
  <c r="N634" i="10"/>
  <c r="N698" i="10"/>
  <c r="N743" i="10"/>
  <c r="N775" i="10"/>
  <c r="N807" i="10"/>
  <c r="N839" i="10"/>
  <c r="N871" i="10"/>
  <c r="N903" i="10"/>
  <c r="N935" i="10"/>
  <c r="N967" i="10"/>
  <c r="N999" i="10"/>
  <c r="N1031" i="10"/>
  <c r="N1063" i="10"/>
  <c r="N1095" i="10"/>
  <c r="N1127" i="10"/>
  <c r="N1159" i="10"/>
  <c r="N1191" i="10"/>
  <c r="N1223" i="10"/>
  <c r="N1244" i="10"/>
  <c r="N1287" i="10"/>
  <c r="N1329" i="10"/>
  <c r="N1372" i="10"/>
  <c r="N1404" i="10"/>
  <c r="N1431" i="10"/>
  <c r="N1457" i="10"/>
  <c r="N1489" i="10"/>
  <c r="N1225" i="10"/>
  <c r="N1261" i="10"/>
  <c r="N1293" i="10"/>
  <c r="N1320" i="10"/>
  <c r="N1341" i="10"/>
  <c r="N1363" i="10"/>
  <c r="N1384" i="10"/>
  <c r="N1405" i="10"/>
  <c r="N1427" i="10"/>
  <c r="N1448" i="10"/>
  <c r="N1469" i="10"/>
  <c r="N1491" i="10"/>
  <c r="N1440" i="10"/>
  <c r="N1213" i="10"/>
  <c r="N1252" i="10"/>
  <c r="N1273" i="10"/>
  <c r="N1295" i="10"/>
  <c r="N1316" i="10"/>
  <c r="N1337" i="10"/>
  <c r="N1359" i="10"/>
  <c r="N1380" i="10"/>
  <c r="N1401" i="10"/>
  <c r="N1423" i="10"/>
  <c r="N1444" i="10"/>
  <c r="N1465" i="10"/>
  <c r="N1040" i="10"/>
  <c r="N1072" i="10"/>
  <c r="N1104" i="10"/>
  <c r="N1136" i="10"/>
  <c r="N1168" i="10"/>
  <c r="N1200" i="10"/>
  <c r="N1232" i="10"/>
  <c r="N446" i="10"/>
  <c r="N510" i="10"/>
  <c r="N574" i="10"/>
  <c r="N638" i="10"/>
  <c r="N702" i="10"/>
  <c r="N745" i="10"/>
  <c r="N777" i="10"/>
  <c r="N809" i="10"/>
  <c r="N841" i="10"/>
  <c r="N873" i="10"/>
  <c r="N905" i="10"/>
  <c r="N937" i="10"/>
  <c r="N969" i="10"/>
  <c r="N1001" i="10"/>
  <c r="N1033" i="10"/>
  <c r="N1065" i="10"/>
  <c r="N1097" i="10"/>
  <c r="N1129" i="10"/>
  <c r="N1161" i="10"/>
  <c r="N1193" i="10"/>
  <c r="N439" i="10"/>
  <c r="N503" i="10"/>
  <c r="N567" i="10"/>
  <c r="N631" i="10"/>
  <c r="N695" i="10"/>
  <c r="N742" i="10"/>
  <c r="N774" i="10"/>
  <c r="N806" i="10"/>
  <c r="N838" i="10"/>
  <c r="N870" i="10"/>
  <c r="N902" i="10"/>
  <c r="N934" i="10"/>
  <c r="N966" i="10"/>
  <c r="N998" i="10"/>
  <c r="N1030" i="10"/>
  <c r="N1062" i="10"/>
  <c r="N1094" i="10"/>
  <c r="N1126" i="10"/>
  <c r="N1158" i="10"/>
  <c r="N1190" i="10"/>
  <c r="N1222" i="10"/>
  <c r="N1254" i="10"/>
  <c r="N1286" i="10"/>
  <c r="N1318" i="10"/>
  <c r="N1350" i="10"/>
  <c r="N1382" i="10"/>
  <c r="N1414" i="10"/>
  <c r="N1446" i="10"/>
  <c r="N1478" i="10"/>
  <c r="N402" i="10"/>
  <c r="N466" i="10"/>
  <c r="N530" i="10"/>
  <c r="N594" i="10"/>
  <c r="N658" i="10"/>
  <c r="N717" i="10"/>
  <c r="N755" i="10"/>
  <c r="N787" i="10"/>
  <c r="N819" i="10"/>
  <c r="N851" i="10"/>
  <c r="N883" i="10"/>
  <c r="N915" i="10"/>
  <c r="N947" i="10"/>
  <c r="N979" i="10"/>
  <c r="N1011" i="10"/>
  <c r="N1043" i="10"/>
  <c r="N1075" i="10"/>
  <c r="N1107" i="10"/>
  <c r="N1139" i="10"/>
  <c r="N1171" i="10"/>
  <c r="N1203" i="10"/>
  <c r="N1235" i="10"/>
  <c r="N1260" i="10"/>
  <c r="N1303" i="10"/>
  <c r="N1345" i="10"/>
  <c r="N1383" i="10"/>
  <c r="N1409" i="10"/>
  <c r="N1436" i="10"/>
  <c r="N1468" i="10"/>
  <c r="N1495" i="10"/>
  <c r="N1240" i="10"/>
  <c r="N1272" i="10"/>
  <c r="N1299" i="10"/>
  <c r="N1325" i="10"/>
  <c r="N1347" i="10"/>
  <c r="N1368" i="10"/>
  <c r="N1389" i="10"/>
  <c r="N1411" i="10"/>
  <c r="N1432" i="10"/>
  <c r="N1453" i="10"/>
  <c r="N1475" i="10"/>
  <c r="N1496" i="10"/>
  <c r="N1472" i="10"/>
  <c r="N1229" i="10"/>
  <c r="N1257" i="10"/>
  <c r="N1279" i="10"/>
  <c r="N1300" i="10"/>
  <c r="N1321" i="10"/>
  <c r="N1343" i="10"/>
  <c r="N1364" i="10"/>
  <c r="N1385" i="10"/>
  <c r="N1407" i="10"/>
  <c r="N1428" i="10"/>
  <c r="N1449" i="10"/>
  <c r="N1471" i="10"/>
  <c r="N1492" i="10"/>
  <c r="N1461" i="10"/>
  <c r="N1217" i="10"/>
  <c r="N1253" i="10"/>
  <c r="N1275" i="10"/>
  <c r="N1296" i="10"/>
  <c r="N1317" i="10"/>
  <c r="N1339" i="10"/>
  <c r="N1360" i="10"/>
  <c r="N1381" i="10"/>
  <c r="N1403" i="10"/>
  <c r="N1424" i="10"/>
  <c r="N1456" i="10"/>
  <c r="N1044" i="10"/>
  <c r="N1076" i="10"/>
  <c r="N1108" i="10"/>
  <c r="N1140" i="10"/>
  <c r="N1172" i="10"/>
  <c r="N1204" i="10"/>
  <c r="N1236" i="10"/>
  <c r="N454" i="10"/>
  <c r="N518" i="10"/>
  <c r="N582" i="10"/>
  <c r="N646" i="10"/>
  <c r="N709" i="10"/>
  <c r="N749" i="10"/>
  <c r="N781" i="10"/>
  <c r="N813" i="10"/>
  <c r="N845" i="10"/>
  <c r="N877" i="10"/>
  <c r="N909" i="10"/>
  <c r="N941" i="10"/>
  <c r="N973" i="10"/>
  <c r="N1005" i="10"/>
  <c r="N1037" i="10"/>
  <c r="N1069" i="10"/>
  <c r="N1101" i="10"/>
  <c r="N1133" i="10"/>
  <c r="N1165" i="10"/>
  <c r="N1197" i="10"/>
  <c r="N447" i="10"/>
  <c r="N511" i="10"/>
  <c r="N575" i="10"/>
  <c r="N639" i="10"/>
  <c r="N703" i="10"/>
  <c r="N746" i="10"/>
  <c r="N778" i="10"/>
  <c r="N810" i="10"/>
  <c r="N842" i="10"/>
  <c r="N874" i="10"/>
  <c r="N906" i="10"/>
  <c r="N938" i="10"/>
  <c r="N970" i="10"/>
  <c r="N1002" i="10"/>
  <c r="N1034" i="10"/>
  <c r="N1066" i="10"/>
  <c r="N1098" i="10"/>
  <c r="N1130" i="10"/>
  <c r="N1162" i="10"/>
  <c r="N1194" i="10"/>
  <c r="N1226" i="10"/>
  <c r="N1258" i="10"/>
  <c r="N1290" i="10"/>
  <c r="N1322" i="10"/>
  <c r="N1354" i="10"/>
  <c r="N1386" i="10"/>
  <c r="N1418" i="10"/>
  <c r="N1450" i="10"/>
  <c r="N1482" i="10"/>
  <c r="N410" i="10"/>
  <c r="N474" i="10"/>
  <c r="N538" i="10"/>
  <c r="N602" i="10"/>
  <c r="N666" i="10"/>
  <c r="N722" i="10"/>
  <c r="N759" i="10"/>
  <c r="N791" i="10"/>
  <c r="N823" i="10"/>
  <c r="N855" i="10"/>
  <c r="N887" i="10"/>
  <c r="N919" i="10"/>
  <c r="N951" i="10"/>
  <c r="N983" i="10"/>
  <c r="N1015" i="10"/>
  <c r="N1047" i="10"/>
  <c r="N1079" i="10"/>
  <c r="N1111" i="10"/>
  <c r="N1143" i="10"/>
  <c r="N1175" i="10"/>
  <c r="N1207" i="10"/>
  <c r="N1239" i="10"/>
  <c r="N1265" i="10"/>
  <c r="N1308" i="10"/>
  <c r="N1351" i="10"/>
  <c r="N1388" i="10"/>
  <c r="N1415" i="10"/>
  <c r="N1447" i="10"/>
  <c r="N1473" i="10"/>
  <c r="N1500" i="10"/>
  <c r="N1251" i="10"/>
  <c r="N1277" i="10"/>
  <c r="N1304" i="10"/>
  <c r="N1331" i="10"/>
  <c r="N1352" i="10"/>
  <c r="N1373" i="10"/>
  <c r="N1395" i="10"/>
  <c r="N1416" i="10"/>
  <c r="N1437" i="10"/>
  <c r="N1459" i="10"/>
  <c r="N1480" i="10"/>
  <c r="N1501" i="10"/>
  <c r="N1483" i="10"/>
  <c r="N1241" i="10"/>
  <c r="N1263" i="10"/>
  <c r="N1284" i="10"/>
  <c r="N1305" i="10"/>
  <c r="N1327" i="10"/>
  <c r="N1348" i="10"/>
  <c r="N1369" i="10"/>
  <c r="N1391" i="10"/>
  <c r="N1412" i="10"/>
  <c r="N1433" i="10"/>
  <c r="N1455" i="10"/>
  <c r="N1476" i="10"/>
  <c r="N1497" i="10"/>
  <c r="N1477" i="10"/>
  <c r="N1233" i="10"/>
  <c r="N1259" i="10"/>
  <c r="N1280" i="10"/>
  <c r="N1301" i="10"/>
  <c r="N1323" i="10"/>
  <c r="N1344" i="10"/>
  <c r="N1365" i="10"/>
  <c r="N1387" i="10"/>
  <c r="N1408" i="10"/>
  <c r="N1435" i="10"/>
  <c r="N1467" i="10"/>
  <c r="Q21" i="12"/>
  <c r="Q34" i="12"/>
  <c r="N1451" i="10"/>
  <c r="N1397" i="10"/>
  <c r="N1355" i="10"/>
  <c r="N1312" i="10"/>
  <c r="N1269" i="10"/>
  <c r="N1504" i="10"/>
  <c r="N1487" i="10"/>
  <c r="Y1506" i="10"/>
  <c r="Q37" i="12"/>
  <c r="Q29" i="12"/>
  <c r="Q20" i="12"/>
  <c r="N1445" i="10"/>
  <c r="N1392" i="10"/>
  <c r="N1307" i="10"/>
  <c r="N1264" i="10"/>
  <c r="N1488" i="10"/>
  <c r="N1481" i="10"/>
  <c r="Q25" i="12"/>
  <c r="Y1505" i="10"/>
  <c r="Q33" i="12"/>
  <c r="AB1506" i="10"/>
  <c r="AA1506" i="10"/>
  <c r="AA1505" i="10"/>
  <c r="AB1505" i="10"/>
  <c r="W44" i="10"/>
  <c r="X44" i="10"/>
  <c r="Y44" i="10" s="1"/>
  <c r="W80" i="10"/>
  <c r="X80" i="10"/>
  <c r="Y80" i="10" s="1"/>
  <c r="W132" i="10"/>
  <c r="X132" i="10"/>
  <c r="Y132" i="10" s="1"/>
  <c r="W164" i="10"/>
  <c r="X164" i="10"/>
  <c r="Y164" i="10" s="1"/>
  <c r="W200" i="10"/>
  <c r="X200" i="10"/>
  <c r="Y200" i="10" s="1"/>
  <c r="W232" i="10"/>
  <c r="X232" i="10"/>
  <c r="Y232" i="10" s="1"/>
  <c r="W284" i="10"/>
  <c r="X284" i="10"/>
  <c r="Y284" i="10" s="1"/>
  <c r="W320" i="10"/>
  <c r="X320" i="10"/>
  <c r="Y320" i="10" s="1"/>
  <c r="W368" i="10"/>
  <c r="X368" i="10"/>
  <c r="Y368" i="10" s="1"/>
  <c r="W420" i="10"/>
  <c r="X420" i="10"/>
  <c r="Y420" i="10" s="1"/>
  <c r="W456" i="10"/>
  <c r="X456" i="10"/>
  <c r="Y456" i="10" s="1"/>
  <c r="W504" i="10"/>
  <c r="X504" i="10"/>
  <c r="Y504" i="10" s="1"/>
  <c r="W556" i="10"/>
  <c r="X556" i="10"/>
  <c r="Y556" i="10" s="1"/>
  <c r="W588" i="10"/>
  <c r="X588" i="10"/>
  <c r="Y588" i="10" s="1"/>
  <c r="W620" i="10"/>
  <c r="X620" i="10"/>
  <c r="Y620" i="10" s="1"/>
  <c r="W652" i="10"/>
  <c r="X652" i="10"/>
  <c r="Y652" i="10" s="1"/>
  <c r="W700" i="10"/>
  <c r="X700" i="10"/>
  <c r="Y700" i="10" s="1"/>
  <c r="W732" i="10"/>
  <c r="X732" i="10"/>
  <c r="Y732" i="10" s="1"/>
  <c r="W764" i="10"/>
  <c r="X764" i="10"/>
  <c r="Y764" i="10" s="1"/>
  <c r="W812" i="10"/>
  <c r="X812" i="10"/>
  <c r="Y812" i="10" s="1"/>
  <c r="W844" i="10"/>
  <c r="X844" i="10"/>
  <c r="Y844" i="10" s="1"/>
  <c r="W892" i="10"/>
  <c r="X892" i="10"/>
  <c r="Y892" i="10" s="1"/>
  <c r="W61" i="10"/>
  <c r="X61" i="10"/>
  <c r="Y61" i="10" s="1"/>
  <c r="W97" i="10"/>
  <c r="X97" i="10"/>
  <c r="Y97" i="10" s="1"/>
  <c r="W129" i="10"/>
  <c r="X129" i="10"/>
  <c r="Y129" i="10" s="1"/>
  <c r="W181" i="10"/>
  <c r="X181" i="10"/>
  <c r="Y181" i="10" s="1"/>
  <c r="W233" i="10"/>
  <c r="X233" i="10"/>
  <c r="Y233" i="10" s="1"/>
  <c r="W285" i="10"/>
  <c r="X285" i="10"/>
  <c r="Y285" i="10" s="1"/>
  <c r="W333" i="10"/>
  <c r="X333" i="10"/>
  <c r="Y333" i="10" s="1"/>
  <c r="W369" i="10"/>
  <c r="X369" i="10"/>
  <c r="Y369" i="10" s="1"/>
  <c r="W421" i="10"/>
  <c r="X421" i="10"/>
  <c r="Y421" i="10" s="1"/>
  <c r="W453" i="10"/>
  <c r="X453" i="10"/>
  <c r="Y453" i="10" s="1"/>
  <c r="W489" i="10"/>
  <c r="X489" i="10"/>
  <c r="Y489" i="10" s="1"/>
  <c r="W537" i="10"/>
  <c r="X537" i="10"/>
  <c r="Y537" i="10" s="1"/>
  <c r="W569" i="10"/>
  <c r="X569" i="10"/>
  <c r="Y569" i="10" s="1"/>
  <c r="W625" i="10"/>
  <c r="X625" i="10"/>
  <c r="Y625" i="10" s="1"/>
  <c r="W669" i="10"/>
  <c r="X669" i="10"/>
  <c r="Y669" i="10" s="1"/>
  <c r="W86" i="10"/>
  <c r="X86" i="10"/>
  <c r="Y86" i="10" s="1"/>
  <c r="W48" i="10"/>
  <c r="X48" i="10"/>
  <c r="Y48" i="10" s="1"/>
  <c r="W68" i="10"/>
  <c r="X68" i="10"/>
  <c r="Y68" i="10" s="1"/>
  <c r="W84" i="10"/>
  <c r="X84" i="10"/>
  <c r="Y84" i="10" s="1"/>
  <c r="W100" i="10"/>
  <c r="X100" i="10"/>
  <c r="Y100" i="10" s="1"/>
  <c r="W116" i="10"/>
  <c r="X116" i="10"/>
  <c r="Y116" i="10" s="1"/>
  <c r="W136" i="10"/>
  <c r="X136" i="10"/>
  <c r="Y136" i="10" s="1"/>
  <c r="W152" i="10"/>
  <c r="X152" i="10"/>
  <c r="Y152" i="10" s="1"/>
  <c r="W168" i="10"/>
  <c r="X168" i="10"/>
  <c r="Y168" i="10" s="1"/>
  <c r="W184" i="10"/>
  <c r="X184" i="10"/>
  <c r="Y184" i="10" s="1"/>
  <c r="W204" i="10"/>
  <c r="X204" i="10"/>
  <c r="Y204" i="10" s="1"/>
  <c r="W220" i="10"/>
  <c r="X220" i="10"/>
  <c r="Y220" i="10" s="1"/>
  <c r="W236" i="10"/>
  <c r="X236" i="10"/>
  <c r="Y236" i="10" s="1"/>
  <c r="W256" i="10"/>
  <c r="X256" i="10"/>
  <c r="Y256" i="10" s="1"/>
  <c r="W272" i="10"/>
  <c r="X272" i="10"/>
  <c r="Y272" i="10" s="1"/>
  <c r="W288" i="10"/>
  <c r="X288" i="10"/>
  <c r="Y288" i="10" s="1"/>
  <c r="W304" i="10"/>
  <c r="X304" i="10"/>
  <c r="Y304" i="10" s="1"/>
  <c r="W324" i="10"/>
  <c r="X324" i="10"/>
  <c r="Y324" i="10" s="1"/>
  <c r="W340" i="10"/>
  <c r="X340" i="10"/>
  <c r="Y340" i="10" s="1"/>
  <c r="W356" i="10"/>
  <c r="X356" i="10"/>
  <c r="Y356" i="10" s="1"/>
  <c r="W372" i="10"/>
  <c r="X372" i="10"/>
  <c r="Y372" i="10" s="1"/>
  <c r="W392" i="10"/>
  <c r="X392" i="10"/>
  <c r="Y392" i="10" s="1"/>
  <c r="W408" i="10"/>
  <c r="X408" i="10"/>
  <c r="Y408" i="10" s="1"/>
  <c r="W424" i="10"/>
  <c r="X424" i="10"/>
  <c r="Y424" i="10" s="1"/>
  <c r="W440" i="10"/>
  <c r="X440" i="10"/>
  <c r="Y440" i="10" s="1"/>
  <c r="W460" i="10"/>
  <c r="X460" i="10"/>
  <c r="Y460" i="10" s="1"/>
  <c r="W476" i="10"/>
  <c r="X476" i="10"/>
  <c r="Y476" i="10" s="1"/>
  <c r="W492" i="10"/>
  <c r="X492" i="10"/>
  <c r="Y492" i="10" s="1"/>
  <c r="W512" i="10"/>
  <c r="X512" i="10"/>
  <c r="Y512" i="10" s="1"/>
  <c r="W528" i="10"/>
  <c r="X528" i="10"/>
  <c r="Y528" i="10" s="1"/>
  <c r="W544" i="10"/>
  <c r="X544" i="10"/>
  <c r="Y544" i="10" s="1"/>
  <c r="W560" i="10"/>
  <c r="X560" i="10"/>
  <c r="Y560" i="10" s="1"/>
  <c r="W576" i="10"/>
  <c r="X576" i="10"/>
  <c r="Y576" i="10" s="1"/>
  <c r="W592" i="10"/>
  <c r="X592" i="10"/>
  <c r="Y592" i="10" s="1"/>
  <c r="W608" i="10"/>
  <c r="X608" i="10"/>
  <c r="Y608" i="10" s="1"/>
  <c r="W624" i="10"/>
  <c r="X624" i="10"/>
  <c r="Y624" i="10" s="1"/>
  <c r="W640" i="10"/>
  <c r="X640" i="10"/>
  <c r="Y640" i="10" s="1"/>
  <c r="W656" i="10"/>
  <c r="X656" i="10"/>
  <c r="Y656" i="10" s="1"/>
  <c r="W672" i="10"/>
  <c r="X672" i="10"/>
  <c r="Y672" i="10" s="1"/>
  <c r="W688" i="10"/>
  <c r="X688" i="10"/>
  <c r="Y688" i="10" s="1"/>
  <c r="W704" i="10"/>
  <c r="X704" i="10"/>
  <c r="Y704" i="10" s="1"/>
  <c r="W720" i="10"/>
  <c r="X720" i="10"/>
  <c r="Y720" i="10" s="1"/>
  <c r="W736" i="10"/>
  <c r="X736" i="10"/>
  <c r="Y736" i="10" s="1"/>
  <c r="W752" i="10"/>
  <c r="X752" i="10"/>
  <c r="Y752" i="10" s="1"/>
  <c r="W768" i="10"/>
  <c r="X768" i="10"/>
  <c r="Y768" i="10" s="1"/>
  <c r="W784" i="10"/>
  <c r="X784" i="10"/>
  <c r="Y784" i="10" s="1"/>
  <c r="W800" i="10"/>
  <c r="X800" i="10"/>
  <c r="Y800" i="10" s="1"/>
  <c r="W816" i="10"/>
  <c r="X816" i="10"/>
  <c r="Y816" i="10" s="1"/>
  <c r="W832" i="10"/>
  <c r="X832" i="10"/>
  <c r="Y832" i="10" s="1"/>
  <c r="W848" i="10"/>
  <c r="X848" i="10"/>
  <c r="Y848" i="10" s="1"/>
  <c r="W864" i="10"/>
  <c r="X864" i="10"/>
  <c r="Y864" i="10" s="1"/>
  <c r="W880" i="10"/>
  <c r="X880" i="10"/>
  <c r="Y880" i="10" s="1"/>
  <c r="W896" i="10"/>
  <c r="X896" i="10"/>
  <c r="Y896" i="10" s="1"/>
  <c r="W912" i="10"/>
  <c r="X912" i="10"/>
  <c r="Y912" i="10" s="1"/>
  <c r="W49" i="10"/>
  <c r="X49" i="10"/>
  <c r="Y49" i="10" s="1"/>
  <c r="W65" i="10"/>
  <c r="X65" i="10"/>
  <c r="Y65" i="10" s="1"/>
  <c r="W85" i="10"/>
  <c r="X85" i="10"/>
  <c r="Y85" i="10" s="1"/>
  <c r="W101" i="10"/>
  <c r="X101" i="10"/>
  <c r="Y101" i="10" s="1"/>
  <c r="W117" i="10"/>
  <c r="X117" i="10"/>
  <c r="Y117" i="10" s="1"/>
  <c r="W133" i="10"/>
  <c r="X133" i="10"/>
  <c r="Y133" i="10" s="1"/>
  <c r="W153" i="10"/>
  <c r="X153" i="10"/>
  <c r="Y153" i="10" s="1"/>
  <c r="W169" i="10"/>
  <c r="X169" i="10"/>
  <c r="Y169" i="10" s="1"/>
  <c r="W185" i="10"/>
  <c r="X185" i="10"/>
  <c r="Y185" i="10" s="1"/>
  <c r="W201" i="10"/>
  <c r="X201" i="10"/>
  <c r="Y201" i="10" s="1"/>
  <c r="W221" i="10"/>
  <c r="X221" i="10"/>
  <c r="Y221" i="10" s="1"/>
  <c r="W237" i="10"/>
  <c r="X237" i="10"/>
  <c r="Y237" i="10" s="1"/>
  <c r="W253" i="10"/>
  <c r="X253" i="10"/>
  <c r="Y253" i="10" s="1"/>
  <c r="W269" i="10"/>
  <c r="X269" i="10"/>
  <c r="Y269" i="10" s="1"/>
  <c r="W289" i="10"/>
  <c r="X289" i="10"/>
  <c r="Y289" i="10" s="1"/>
  <c r="W305" i="10"/>
  <c r="X305" i="10"/>
  <c r="Y305" i="10" s="1"/>
  <c r="W321" i="10"/>
  <c r="X321" i="10"/>
  <c r="Y321" i="10" s="1"/>
  <c r="W341" i="10"/>
  <c r="X341" i="10"/>
  <c r="Y341" i="10" s="1"/>
  <c r="W357" i="10"/>
  <c r="X357" i="10"/>
  <c r="Y357" i="10" s="1"/>
  <c r="W373" i="10"/>
  <c r="X373" i="10"/>
  <c r="Y373" i="10" s="1"/>
  <c r="W389" i="10"/>
  <c r="X389" i="10"/>
  <c r="Y389" i="10" s="1"/>
  <c r="W409" i="10"/>
  <c r="X409" i="10"/>
  <c r="Y409" i="10" s="1"/>
  <c r="W425" i="10"/>
  <c r="X425" i="10"/>
  <c r="Y425" i="10" s="1"/>
  <c r="W441" i="10"/>
  <c r="X441" i="10"/>
  <c r="Y441" i="10" s="1"/>
  <c r="W457" i="10"/>
  <c r="X457" i="10"/>
  <c r="Y457" i="10" s="1"/>
  <c r="W477" i="10"/>
  <c r="X477" i="10"/>
  <c r="Y477" i="10" s="1"/>
  <c r="W493" i="10"/>
  <c r="X493" i="10"/>
  <c r="Y493" i="10" s="1"/>
  <c r="W509" i="10"/>
  <c r="X509" i="10"/>
  <c r="Y509" i="10" s="1"/>
  <c r="W525" i="10"/>
  <c r="X525" i="10"/>
  <c r="Y525" i="10" s="1"/>
  <c r="W541" i="10"/>
  <c r="X541" i="10"/>
  <c r="Y541" i="10" s="1"/>
  <c r="W557" i="10"/>
  <c r="X557" i="10"/>
  <c r="Y557" i="10" s="1"/>
  <c r="W573" i="10"/>
  <c r="X573" i="10"/>
  <c r="Y573" i="10" s="1"/>
  <c r="W589" i="10"/>
  <c r="X589" i="10"/>
  <c r="Y589" i="10" s="1"/>
  <c r="W609" i="10"/>
  <c r="X609" i="10"/>
  <c r="Y609" i="10" s="1"/>
  <c r="W633" i="10"/>
  <c r="X633" i="10"/>
  <c r="Y633" i="10" s="1"/>
  <c r="W653" i="10"/>
  <c r="X653" i="10"/>
  <c r="Y653" i="10" s="1"/>
  <c r="W673" i="10"/>
  <c r="X673" i="10"/>
  <c r="Y673" i="10" s="1"/>
  <c r="W697" i="10"/>
  <c r="X697" i="10"/>
  <c r="Y697" i="10" s="1"/>
  <c r="W42" i="10"/>
  <c r="X42" i="10"/>
  <c r="Y42" i="10" s="1"/>
  <c r="W58" i="10"/>
  <c r="X58" i="10"/>
  <c r="Y58" i="10" s="1"/>
  <c r="W74" i="10"/>
  <c r="X74" i="10"/>
  <c r="Y74" i="10" s="1"/>
  <c r="W90" i="10"/>
  <c r="X90" i="10"/>
  <c r="Y90" i="10" s="1"/>
  <c r="W106" i="10"/>
  <c r="X106" i="10"/>
  <c r="Y106" i="10" s="1"/>
  <c r="W122" i="10"/>
  <c r="X122" i="10"/>
  <c r="Y122" i="10" s="1"/>
  <c r="W138" i="10"/>
  <c r="X138" i="10"/>
  <c r="Y138" i="10" s="1"/>
  <c r="W154" i="10"/>
  <c r="X154" i="10"/>
  <c r="Y154" i="10" s="1"/>
  <c r="W170" i="10"/>
  <c r="X170" i="10"/>
  <c r="Y170" i="10" s="1"/>
  <c r="W186" i="10"/>
  <c r="X186" i="10"/>
  <c r="Y186" i="10" s="1"/>
  <c r="W202" i="10"/>
  <c r="X202" i="10"/>
  <c r="Y202" i="10" s="1"/>
  <c r="W218" i="10"/>
  <c r="X218" i="10"/>
  <c r="Y218" i="10" s="1"/>
  <c r="W234" i="10"/>
  <c r="X234" i="10"/>
  <c r="Y234" i="10" s="1"/>
  <c r="W250" i="10"/>
  <c r="X250" i="10"/>
  <c r="Y250" i="10" s="1"/>
  <c r="W266" i="10"/>
  <c r="X266" i="10"/>
  <c r="Y266" i="10" s="1"/>
  <c r="W282" i="10"/>
  <c r="X282" i="10"/>
  <c r="Y282" i="10" s="1"/>
  <c r="W298" i="10"/>
  <c r="X298" i="10"/>
  <c r="Y298" i="10" s="1"/>
  <c r="W314" i="10"/>
  <c r="X314" i="10"/>
  <c r="Y314" i="10" s="1"/>
  <c r="W330" i="10"/>
  <c r="X330" i="10"/>
  <c r="Y330" i="10" s="1"/>
  <c r="W346" i="10"/>
  <c r="X346" i="10"/>
  <c r="Y346" i="10" s="1"/>
  <c r="W362" i="10"/>
  <c r="X362" i="10"/>
  <c r="Y362" i="10" s="1"/>
  <c r="W378" i="10"/>
  <c r="X378" i="10"/>
  <c r="Y378" i="10" s="1"/>
  <c r="W394" i="10"/>
  <c r="X394" i="10"/>
  <c r="Y394" i="10" s="1"/>
  <c r="W410" i="10"/>
  <c r="X410" i="10"/>
  <c r="W426" i="10"/>
  <c r="X426" i="10"/>
  <c r="Y426" i="10" s="1"/>
  <c r="W442" i="10"/>
  <c r="X442" i="10"/>
  <c r="Y442" i="10" s="1"/>
  <c r="W458" i="10"/>
  <c r="X458" i="10"/>
  <c r="Y458" i="10" s="1"/>
  <c r="W474" i="10"/>
  <c r="X474" i="10"/>
  <c r="Y474" i="10" s="1"/>
  <c r="W490" i="10"/>
  <c r="X490" i="10"/>
  <c r="Y490" i="10" s="1"/>
  <c r="W506" i="10"/>
  <c r="X506" i="10"/>
  <c r="Y506" i="10" s="1"/>
  <c r="W522" i="10"/>
  <c r="X522" i="10"/>
  <c r="Y522" i="10" s="1"/>
  <c r="W538" i="10"/>
  <c r="X538" i="10"/>
  <c r="Y538" i="10" s="1"/>
  <c r="W554" i="10"/>
  <c r="X554" i="10"/>
  <c r="Y554" i="10" s="1"/>
  <c r="W570" i="10"/>
  <c r="X570" i="10"/>
  <c r="Y570" i="10" s="1"/>
  <c r="W590" i="10"/>
  <c r="X590" i="10"/>
  <c r="Y590" i="10" s="1"/>
  <c r="W610" i="10"/>
  <c r="X610" i="10"/>
  <c r="Y610" i="10" s="1"/>
  <c r="W630" i="10"/>
  <c r="X630" i="10"/>
  <c r="Y630" i="10" s="1"/>
  <c r="W654" i="10"/>
  <c r="X654" i="10"/>
  <c r="Y654" i="10" s="1"/>
  <c r="W674" i="10"/>
  <c r="X674" i="10"/>
  <c r="Y674" i="10" s="1"/>
  <c r="W702" i="10"/>
  <c r="X702" i="10"/>
  <c r="Y702" i="10" s="1"/>
  <c r="W718" i="10"/>
  <c r="X718" i="10"/>
  <c r="Y718" i="10" s="1"/>
  <c r="W734" i="10"/>
  <c r="X734" i="10"/>
  <c r="Y734" i="10" s="1"/>
  <c r="W750" i="10"/>
  <c r="X750" i="10"/>
  <c r="Y750" i="10" s="1"/>
  <c r="W766" i="10"/>
  <c r="X766" i="10"/>
  <c r="Y766" i="10" s="1"/>
  <c r="W782" i="10"/>
  <c r="X782" i="10"/>
  <c r="Y782" i="10" s="1"/>
  <c r="W798" i="10"/>
  <c r="X798" i="10"/>
  <c r="Y798" i="10" s="1"/>
  <c r="W814" i="10"/>
  <c r="X814" i="10"/>
  <c r="Y814" i="10" s="1"/>
  <c r="W830" i="10"/>
  <c r="X830" i="10"/>
  <c r="Y830" i="10" s="1"/>
  <c r="W846" i="10"/>
  <c r="X846" i="10"/>
  <c r="Y846" i="10" s="1"/>
  <c r="W862" i="10"/>
  <c r="X862" i="10"/>
  <c r="Y862" i="10" s="1"/>
  <c r="W878" i="10"/>
  <c r="X878" i="10"/>
  <c r="Y878" i="10" s="1"/>
  <c r="W634" i="10"/>
  <c r="X634" i="10"/>
  <c r="Y634" i="10" s="1"/>
  <c r="W909" i="10"/>
  <c r="X909" i="10"/>
  <c r="Y909" i="10" s="1"/>
  <c r="W1145" i="10"/>
  <c r="X1145" i="10"/>
  <c r="Y1145" i="10" s="1"/>
  <c r="W35" i="10"/>
  <c r="X35" i="10"/>
  <c r="Y35" i="10" s="1"/>
  <c r="W55" i="10"/>
  <c r="X55" i="10"/>
  <c r="Y55" i="10" s="1"/>
  <c r="W71" i="10"/>
  <c r="X71" i="10"/>
  <c r="Y71" i="10" s="1"/>
  <c r="W87" i="10"/>
  <c r="X87" i="10"/>
  <c r="Y87" i="10" s="1"/>
  <c r="W103" i="10"/>
  <c r="X103" i="10"/>
  <c r="Y103" i="10" s="1"/>
  <c r="W119" i="10"/>
  <c r="X119" i="10"/>
  <c r="Y119" i="10" s="1"/>
  <c r="W135" i="10"/>
  <c r="X135" i="10"/>
  <c r="Y135" i="10" s="1"/>
  <c r="W151" i="10"/>
  <c r="X151" i="10"/>
  <c r="Y151" i="10" s="1"/>
  <c r="W167" i="10"/>
  <c r="X167" i="10"/>
  <c r="Y167" i="10" s="1"/>
  <c r="W183" i="10"/>
  <c r="X183" i="10"/>
  <c r="Y183" i="10" s="1"/>
  <c r="W199" i="10"/>
  <c r="X199" i="10"/>
  <c r="Y199" i="10" s="1"/>
  <c r="W215" i="10"/>
  <c r="X215" i="10"/>
  <c r="Y215" i="10" s="1"/>
  <c r="W231" i="10"/>
  <c r="X231" i="10"/>
  <c r="Y231" i="10" s="1"/>
  <c r="W247" i="10"/>
  <c r="X247" i="10"/>
  <c r="Y247" i="10" s="1"/>
  <c r="W263" i="10"/>
  <c r="X263" i="10"/>
  <c r="Y263" i="10" s="1"/>
  <c r="W279" i="10"/>
  <c r="X279" i="10"/>
  <c r="Y279" i="10" s="1"/>
  <c r="W299" i="10"/>
  <c r="X299" i="10"/>
  <c r="Y299" i="10" s="1"/>
  <c r="W315" i="10"/>
  <c r="X315" i="10"/>
  <c r="Y315" i="10" s="1"/>
  <c r="W331" i="10"/>
  <c r="X331" i="10"/>
  <c r="Y331" i="10" s="1"/>
  <c r="W347" i="10"/>
  <c r="X347" i="10"/>
  <c r="Y347" i="10" s="1"/>
  <c r="W363" i="10"/>
  <c r="X363" i="10"/>
  <c r="Y363" i="10" s="1"/>
  <c r="W379" i="10"/>
  <c r="X379" i="10"/>
  <c r="Y379" i="10" s="1"/>
  <c r="W395" i="10"/>
  <c r="X395" i="10"/>
  <c r="Y395" i="10" s="1"/>
  <c r="W411" i="10"/>
  <c r="X411" i="10"/>
  <c r="Y411" i="10" s="1"/>
  <c r="W427" i="10"/>
  <c r="X427" i="10"/>
  <c r="Y427" i="10" s="1"/>
  <c r="W443" i="10"/>
  <c r="X443" i="10"/>
  <c r="Y443" i="10" s="1"/>
  <c r="W459" i="10"/>
  <c r="X459" i="10"/>
  <c r="Y459" i="10" s="1"/>
  <c r="W475" i="10"/>
  <c r="X475" i="10"/>
  <c r="Y475" i="10" s="1"/>
  <c r="W491" i="10"/>
  <c r="X491" i="10"/>
  <c r="Y491" i="10" s="1"/>
  <c r="W507" i="10"/>
  <c r="X507" i="10"/>
  <c r="Y507" i="10" s="1"/>
  <c r="W523" i="10"/>
  <c r="X523" i="10"/>
  <c r="Y523" i="10" s="1"/>
  <c r="W539" i="10"/>
  <c r="X539" i="10"/>
  <c r="Y539" i="10" s="1"/>
  <c r="W559" i="10"/>
  <c r="X559" i="10"/>
  <c r="Y559" i="10" s="1"/>
  <c r="W575" i="10"/>
  <c r="X575" i="10"/>
  <c r="Y575" i="10" s="1"/>
  <c r="W595" i="10"/>
  <c r="X595" i="10"/>
  <c r="Y595" i="10" s="1"/>
  <c r="W611" i="10"/>
  <c r="X611" i="10"/>
  <c r="Y611" i="10" s="1"/>
  <c r="W627" i="10"/>
  <c r="X627" i="10"/>
  <c r="Y627" i="10" s="1"/>
  <c r="W643" i="10"/>
  <c r="X643" i="10"/>
  <c r="Y643" i="10" s="1"/>
  <c r="W663" i="10"/>
  <c r="X663" i="10"/>
  <c r="Y663" i="10" s="1"/>
  <c r="W679" i="10"/>
  <c r="X679" i="10"/>
  <c r="Y679" i="10" s="1"/>
  <c r="W695" i="10"/>
  <c r="X695" i="10"/>
  <c r="Y695" i="10" s="1"/>
  <c r="W711" i="10"/>
  <c r="X711" i="10"/>
  <c r="Y711" i="10" s="1"/>
  <c r="W727" i="10"/>
  <c r="X727" i="10"/>
  <c r="Y727" i="10" s="1"/>
  <c r="W743" i="10"/>
  <c r="X743" i="10"/>
  <c r="Y743" i="10" s="1"/>
  <c r="W759" i="10"/>
  <c r="X759" i="10"/>
  <c r="Y759" i="10" s="1"/>
  <c r="W775" i="10"/>
  <c r="X775" i="10"/>
  <c r="Y775" i="10" s="1"/>
  <c r="W791" i="10"/>
  <c r="X791" i="10"/>
  <c r="Y791" i="10" s="1"/>
  <c r="W807" i="10"/>
  <c r="X807" i="10"/>
  <c r="Y807" i="10" s="1"/>
  <c r="W823" i="10"/>
  <c r="X823" i="10"/>
  <c r="Y823" i="10" s="1"/>
  <c r="W839" i="10"/>
  <c r="X839" i="10"/>
  <c r="Y839" i="10" s="1"/>
  <c r="W855" i="10"/>
  <c r="X855" i="10"/>
  <c r="Y855" i="10" s="1"/>
  <c r="W871" i="10"/>
  <c r="X871" i="10"/>
  <c r="Y871" i="10" s="1"/>
  <c r="W887" i="10"/>
  <c r="X887" i="10"/>
  <c r="Y887" i="10" s="1"/>
  <c r="W903" i="10"/>
  <c r="X903" i="10"/>
  <c r="Y903" i="10" s="1"/>
  <c r="W919" i="10"/>
  <c r="X919" i="10"/>
  <c r="Y919" i="10" s="1"/>
  <c r="W935" i="10"/>
  <c r="X935" i="10"/>
  <c r="Y935" i="10" s="1"/>
  <c r="W951" i="10"/>
  <c r="X951" i="10"/>
  <c r="Y951" i="10" s="1"/>
  <c r="W967" i="10"/>
  <c r="X967" i="10"/>
  <c r="Y967" i="10" s="1"/>
  <c r="W983" i="10"/>
  <c r="X983" i="10"/>
  <c r="Y983" i="10" s="1"/>
  <c r="W999" i="10"/>
  <c r="X999" i="10"/>
  <c r="Y999" i="10" s="1"/>
  <c r="W1015" i="10"/>
  <c r="X1015" i="10"/>
  <c r="Y1015" i="10" s="1"/>
  <c r="W1031" i="10"/>
  <c r="X1031" i="10"/>
  <c r="Y1031" i="10" s="1"/>
  <c r="W1047" i="10"/>
  <c r="X1047" i="10"/>
  <c r="Y1047" i="10" s="1"/>
  <c r="W1063" i="10"/>
  <c r="X1063" i="10"/>
  <c r="Y1063" i="10" s="1"/>
  <c r="W1079" i="10"/>
  <c r="X1079" i="10"/>
  <c r="Y1079" i="10" s="1"/>
  <c r="W1095" i="10"/>
  <c r="X1095" i="10"/>
  <c r="Y1095" i="10" s="1"/>
  <c r="W1111" i="10"/>
  <c r="X1111" i="10"/>
  <c r="Y1111" i="10" s="1"/>
  <c r="W1127" i="10"/>
  <c r="X1127" i="10"/>
  <c r="Y1127" i="10" s="1"/>
  <c r="W1143" i="10"/>
  <c r="X1143" i="10"/>
  <c r="Y1143" i="10" s="1"/>
  <c r="W1159" i="10"/>
  <c r="X1159" i="10"/>
  <c r="Y1159" i="10" s="1"/>
  <c r="W1175" i="10"/>
  <c r="X1175" i="10"/>
  <c r="Y1175" i="10" s="1"/>
  <c r="W1191" i="10"/>
  <c r="X1191" i="10"/>
  <c r="Y1191" i="10" s="1"/>
  <c r="W1207" i="10"/>
  <c r="X1207" i="10"/>
  <c r="Y1207" i="10" s="1"/>
  <c r="W1223" i="10"/>
  <c r="X1223" i="10"/>
  <c r="Y1223" i="10" s="1"/>
  <c r="W1239" i="10"/>
  <c r="X1239" i="10"/>
  <c r="Y1239" i="10" s="1"/>
  <c r="W1255" i="10"/>
  <c r="X1255" i="10"/>
  <c r="Y1255" i="10" s="1"/>
  <c r="W1271" i="10"/>
  <c r="X1271" i="10"/>
  <c r="Y1271" i="10" s="1"/>
  <c r="W1287" i="10"/>
  <c r="X1287" i="10"/>
  <c r="Y1287" i="10" s="1"/>
  <c r="W1304" i="10"/>
  <c r="X1304" i="10"/>
  <c r="Y1304" i="10" s="1"/>
  <c r="W1320" i="10"/>
  <c r="X1320" i="10"/>
  <c r="Y1320" i="10" s="1"/>
  <c r="W1340" i="10"/>
  <c r="X1340" i="10"/>
  <c r="Y1340" i="10" s="1"/>
  <c r="W1356" i="10"/>
  <c r="X1356" i="10"/>
  <c r="Y1356" i="10" s="1"/>
  <c r="W1372" i="10"/>
  <c r="X1372" i="10"/>
  <c r="Y1372" i="10" s="1"/>
  <c r="W1388" i="10"/>
  <c r="X1388" i="10"/>
  <c r="Y1388" i="10" s="1"/>
  <c r="W1404" i="10"/>
  <c r="X1404" i="10"/>
  <c r="Y1404" i="10" s="1"/>
  <c r="W1420" i="10"/>
  <c r="X1420" i="10"/>
  <c r="Y1420" i="10" s="1"/>
  <c r="W1436" i="10"/>
  <c r="X1436" i="10"/>
  <c r="Y1436" i="10" s="1"/>
  <c r="W1452" i="10"/>
  <c r="X1452" i="10"/>
  <c r="Y1452" i="10" s="1"/>
  <c r="W1468" i="10"/>
  <c r="X1468" i="10"/>
  <c r="Y1468" i="10" s="1"/>
  <c r="W1484" i="10"/>
  <c r="X1484" i="10"/>
  <c r="Y1484" i="10" s="1"/>
  <c r="W1500" i="10"/>
  <c r="X1500" i="10"/>
  <c r="Y1500" i="10" s="1"/>
  <c r="W21" i="10"/>
  <c r="X21" i="10"/>
  <c r="Y21" i="10" s="1"/>
  <c r="W1366" i="10"/>
  <c r="X1366" i="10"/>
  <c r="Y1366" i="10" s="1"/>
  <c r="W618" i="10"/>
  <c r="X618" i="10"/>
  <c r="Y618" i="10" s="1"/>
  <c r="W898" i="10"/>
  <c r="X898" i="10"/>
  <c r="Y898" i="10" s="1"/>
  <c r="W954" i="10"/>
  <c r="X954" i="10"/>
  <c r="Y954" i="10" s="1"/>
  <c r="W1002" i="10"/>
  <c r="X1002" i="10"/>
  <c r="Y1002" i="10" s="1"/>
  <c r="W1050" i="10"/>
  <c r="X1050" i="10"/>
  <c r="Y1050" i="10" s="1"/>
  <c r="W1098" i="10"/>
  <c r="X1098" i="10"/>
  <c r="Y1098" i="10" s="1"/>
  <c r="W1138" i="10"/>
  <c r="X1138" i="10"/>
  <c r="Y1138" i="10" s="1"/>
  <c r="W1198" i="10"/>
  <c r="X1198" i="10"/>
  <c r="Y1198" i="10" s="1"/>
  <c r="W733" i="10"/>
  <c r="X733" i="10"/>
  <c r="Y733" i="10" s="1"/>
  <c r="W989" i="10"/>
  <c r="X989" i="10"/>
  <c r="Y989" i="10" s="1"/>
  <c r="W34" i="10"/>
  <c r="X34" i="10"/>
  <c r="Y34" i="10" s="1"/>
  <c r="W252" i="10"/>
  <c r="X252" i="10"/>
  <c r="Y252" i="10" s="1"/>
  <c r="W916" i="10"/>
  <c r="X916" i="10"/>
  <c r="Y916" i="10" s="1"/>
  <c r="W932" i="10"/>
  <c r="X932" i="10"/>
  <c r="Y932" i="10" s="1"/>
  <c r="W948" i="10"/>
  <c r="X948" i="10"/>
  <c r="Y948" i="10" s="1"/>
  <c r="W964" i="10"/>
  <c r="X964" i="10"/>
  <c r="Y964" i="10" s="1"/>
  <c r="W980" i="10"/>
  <c r="X980" i="10"/>
  <c r="Y980" i="10" s="1"/>
  <c r="W996" i="10"/>
  <c r="X996" i="10"/>
  <c r="Y996" i="10" s="1"/>
  <c r="W1012" i="10"/>
  <c r="X1012" i="10"/>
  <c r="Y1012" i="10" s="1"/>
  <c r="W1028" i="10"/>
  <c r="X1028" i="10"/>
  <c r="Y1028" i="10" s="1"/>
  <c r="W1044" i="10"/>
  <c r="X1044" i="10"/>
  <c r="Y1044" i="10" s="1"/>
  <c r="W1060" i="10"/>
  <c r="X1060" i="10"/>
  <c r="Y1060" i="10" s="1"/>
  <c r="W1076" i="10"/>
  <c r="X1076" i="10"/>
  <c r="Y1076" i="10" s="1"/>
  <c r="W1092" i="10"/>
  <c r="X1092" i="10"/>
  <c r="Y1092" i="10" s="1"/>
  <c r="W1108" i="10"/>
  <c r="X1108" i="10"/>
  <c r="Y1108" i="10" s="1"/>
  <c r="W1124" i="10"/>
  <c r="X1124" i="10"/>
  <c r="Y1124" i="10" s="1"/>
  <c r="W1140" i="10"/>
  <c r="X1140" i="10"/>
  <c r="Y1140" i="10" s="1"/>
  <c r="W1156" i="10"/>
  <c r="X1156" i="10"/>
  <c r="Y1156" i="10" s="1"/>
  <c r="W1176" i="10"/>
  <c r="X1176" i="10"/>
  <c r="Y1176" i="10" s="1"/>
  <c r="W1200" i="10"/>
  <c r="X1200" i="10"/>
  <c r="Y1200" i="10" s="1"/>
  <c r="W1216" i="10"/>
  <c r="X1216" i="10"/>
  <c r="Y1216" i="10" s="1"/>
  <c r="W1232" i="10"/>
  <c r="X1232" i="10"/>
  <c r="Y1232" i="10" s="1"/>
  <c r="W1248" i="10"/>
  <c r="X1248" i="10"/>
  <c r="Y1248" i="10" s="1"/>
  <c r="W1264" i="10"/>
  <c r="X1264" i="10"/>
  <c r="W1280" i="10"/>
  <c r="X1280" i="10"/>
  <c r="Y1280" i="10" s="1"/>
  <c r="W1297" i="10"/>
  <c r="X1297" i="10"/>
  <c r="Y1297" i="10" s="1"/>
  <c r="W1313" i="10"/>
  <c r="X1313" i="10"/>
  <c r="Y1313" i="10" s="1"/>
  <c r="W1329" i="10"/>
  <c r="X1329" i="10"/>
  <c r="Y1329" i="10" s="1"/>
  <c r="W1345" i="10"/>
  <c r="X1345" i="10"/>
  <c r="Y1345" i="10" s="1"/>
  <c r="W1361" i="10"/>
  <c r="X1361" i="10"/>
  <c r="Y1361" i="10" s="1"/>
  <c r="W1377" i="10"/>
  <c r="X1377" i="10"/>
  <c r="Y1377" i="10" s="1"/>
  <c r="W1393" i="10"/>
  <c r="X1393" i="10"/>
  <c r="Y1393" i="10" s="1"/>
  <c r="W1409" i="10"/>
  <c r="X1409" i="10"/>
  <c r="Y1409" i="10" s="1"/>
  <c r="W1425" i="10"/>
  <c r="X1425" i="10"/>
  <c r="Y1425" i="10" s="1"/>
  <c r="W1441" i="10"/>
  <c r="X1441" i="10"/>
  <c r="Y1441" i="10" s="1"/>
  <c r="W1457" i="10"/>
  <c r="X1457" i="10"/>
  <c r="Y1457" i="10" s="1"/>
  <c r="W1473" i="10"/>
  <c r="X1473" i="10"/>
  <c r="W1489" i="10"/>
  <c r="X1489" i="10"/>
  <c r="Y1489" i="10" s="1"/>
  <c r="W6" i="10"/>
  <c r="X6" i="10"/>
  <c r="W380" i="10"/>
  <c r="X380" i="10"/>
  <c r="Y380" i="10" s="1"/>
  <c r="W1446" i="10"/>
  <c r="X1446" i="10"/>
  <c r="Y1446" i="10" s="1"/>
  <c r="W890" i="10"/>
  <c r="X890" i="10"/>
  <c r="Y890" i="10" s="1"/>
  <c r="W938" i="10"/>
  <c r="X938" i="10"/>
  <c r="Y938" i="10" s="1"/>
  <c r="W982" i="10"/>
  <c r="X982" i="10"/>
  <c r="Y982" i="10" s="1"/>
  <c r="W1034" i="10"/>
  <c r="X1034" i="10"/>
  <c r="Y1034" i="10" s="1"/>
  <c r="W1078" i="10"/>
  <c r="X1078" i="10"/>
  <c r="Y1078" i="10" s="1"/>
  <c r="W1126" i="10"/>
  <c r="X1126" i="10"/>
  <c r="Y1126" i="10" s="1"/>
  <c r="W1182" i="10"/>
  <c r="X1182" i="10"/>
  <c r="Y1182" i="10" s="1"/>
  <c r="W677" i="10"/>
  <c r="X677" i="10"/>
  <c r="Y677" i="10" s="1"/>
  <c r="W941" i="10"/>
  <c r="X941" i="10"/>
  <c r="Y941" i="10" s="1"/>
  <c r="W1201" i="10"/>
  <c r="X1201" i="10"/>
  <c r="Y1201" i="10" s="1"/>
  <c r="W145" i="10"/>
  <c r="X145" i="10"/>
  <c r="Y145" i="10" s="1"/>
  <c r="W597" i="10"/>
  <c r="X597" i="10"/>
  <c r="Y597" i="10" s="1"/>
  <c r="W693" i="10"/>
  <c r="X693" i="10"/>
  <c r="Y693" i="10" s="1"/>
  <c r="W725" i="10"/>
  <c r="X725" i="10"/>
  <c r="Y725" i="10" s="1"/>
  <c r="W745" i="10"/>
  <c r="X745" i="10"/>
  <c r="Y745" i="10" s="1"/>
  <c r="W769" i="10"/>
  <c r="X769" i="10"/>
  <c r="Y769" i="10" s="1"/>
  <c r="W789" i="10"/>
  <c r="X789" i="10"/>
  <c r="Y789" i="10" s="1"/>
  <c r="W809" i="10"/>
  <c r="X809" i="10"/>
  <c r="Y809" i="10" s="1"/>
  <c r="W833" i="10"/>
  <c r="X833" i="10"/>
  <c r="Y833" i="10" s="1"/>
  <c r="W853" i="10"/>
  <c r="X853" i="10"/>
  <c r="Y853" i="10" s="1"/>
  <c r="W873" i="10"/>
  <c r="X873" i="10"/>
  <c r="Y873" i="10" s="1"/>
  <c r="W897" i="10"/>
  <c r="X897" i="10"/>
  <c r="Y897" i="10" s="1"/>
  <c r="W917" i="10"/>
  <c r="X917" i="10"/>
  <c r="Y917" i="10" s="1"/>
  <c r="W937" i="10"/>
  <c r="X937" i="10"/>
  <c r="Y937" i="10" s="1"/>
  <c r="W961" i="10"/>
  <c r="X961" i="10"/>
  <c r="Y961" i="10" s="1"/>
  <c r="W981" i="10"/>
  <c r="X981" i="10"/>
  <c r="Y981" i="10" s="1"/>
  <c r="W1001" i="10"/>
  <c r="X1001" i="10"/>
  <c r="Y1001" i="10" s="1"/>
  <c r="W1025" i="10"/>
  <c r="X1025" i="10"/>
  <c r="Y1025" i="10" s="1"/>
  <c r="W1045" i="10"/>
  <c r="X1045" i="10"/>
  <c r="Y1045" i="10" s="1"/>
  <c r="W1065" i="10"/>
  <c r="X1065" i="10"/>
  <c r="Y1065" i="10" s="1"/>
  <c r="W1089" i="10"/>
  <c r="X1089" i="10"/>
  <c r="Y1089" i="10" s="1"/>
  <c r="W1109" i="10"/>
  <c r="X1109" i="10"/>
  <c r="Y1109" i="10" s="1"/>
  <c r="W1133" i="10"/>
  <c r="X1133" i="10"/>
  <c r="Y1133" i="10" s="1"/>
  <c r="W1161" i="10"/>
  <c r="X1161" i="10"/>
  <c r="Y1161" i="10" s="1"/>
  <c r="W1181" i="10"/>
  <c r="X1181" i="10"/>
  <c r="Y1181" i="10" s="1"/>
  <c r="W1209" i="10"/>
  <c r="X1209" i="10"/>
  <c r="Y1209" i="10" s="1"/>
  <c r="W1225" i="10"/>
  <c r="X1225" i="10"/>
  <c r="Y1225" i="10" s="1"/>
  <c r="W1241" i="10"/>
  <c r="X1241" i="10"/>
  <c r="Y1241" i="10" s="1"/>
  <c r="W1257" i="10"/>
  <c r="X1257" i="10"/>
  <c r="Y1257" i="10" s="1"/>
  <c r="W1273" i="10"/>
  <c r="X1273" i="10"/>
  <c r="Y1273" i="10" s="1"/>
  <c r="W1289" i="10"/>
  <c r="X1289" i="10"/>
  <c r="Y1289" i="10" s="1"/>
  <c r="W19" i="10"/>
  <c r="X19" i="10"/>
  <c r="Y19" i="10" s="1"/>
  <c r="W1334" i="10"/>
  <c r="X1334" i="10"/>
  <c r="Y1334" i="10" s="1"/>
  <c r="W1494" i="10"/>
  <c r="X1494" i="10"/>
  <c r="Y1494" i="10" s="1"/>
  <c r="W902" i="10"/>
  <c r="X902" i="10"/>
  <c r="Y902" i="10" s="1"/>
  <c r="W950" i="10"/>
  <c r="X950" i="10"/>
  <c r="Y950" i="10" s="1"/>
  <c r="W998" i="10"/>
  <c r="X998" i="10"/>
  <c r="Y998" i="10" s="1"/>
  <c r="W1042" i="10"/>
  <c r="X1042" i="10"/>
  <c r="Y1042" i="10" s="1"/>
  <c r="W1090" i="10"/>
  <c r="X1090" i="10"/>
  <c r="Y1090" i="10" s="1"/>
  <c r="W1146" i="10"/>
  <c r="X1146" i="10"/>
  <c r="Y1146" i="10" s="1"/>
  <c r="W8" i="10"/>
  <c r="X8" i="10"/>
  <c r="Y8" i="10" s="1"/>
  <c r="W1298" i="10"/>
  <c r="X1298" i="10"/>
  <c r="Y1298" i="10" s="1"/>
  <c r="W1322" i="10"/>
  <c r="X1322" i="10"/>
  <c r="Y1322" i="10" s="1"/>
  <c r="W1342" i="10"/>
  <c r="X1342" i="10"/>
  <c r="Y1342" i="10" s="1"/>
  <c r="W1362" i="10"/>
  <c r="X1362" i="10"/>
  <c r="Y1362" i="10" s="1"/>
  <c r="W1386" i="10"/>
  <c r="X1386" i="10"/>
  <c r="Y1386" i="10" s="1"/>
  <c r="W1406" i="10"/>
  <c r="X1406" i="10"/>
  <c r="Y1406" i="10" s="1"/>
  <c r="W1426" i="10"/>
  <c r="X1426" i="10"/>
  <c r="Y1426" i="10" s="1"/>
  <c r="W1450" i="10"/>
  <c r="X1450" i="10"/>
  <c r="Y1450" i="10" s="1"/>
  <c r="W1470" i="10"/>
  <c r="X1470" i="10"/>
  <c r="Y1470" i="10" s="1"/>
  <c r="W1490" i="10"/>
  <c r="X1490" i="10"/>
  <c r="Y1490" i="10" s="1"/>
  <c r="W1174" i="10"/>
  <c r="X1174" i="10"/>
  <c r="Y1174" i="10" s="1"/>
  <c r="W1214" i="10"/>
  <c r="X1214" i="10"/>
  <c r="Y1214" i="10" s="1"/>
  <c r="W1230" i="10"/>
  <c r="X1230" i="10"/>
  <c r="Y1230" i="10" s="1"/>
  <c r="W1246" i="10"/>
  <c r="X1246" i="10"/>
  <c r="Y1246" i="10" s="1"/>
  <c r="W1262" i="10"/>
  <c r="X1262" i="10"/>
  <c r="Y1262" i="10" s="1"/>
  <c r="W1278" i="10"/>
  <c r="X1278" i="10"/>
  <c r="Y1278" i="10" s="1"/>
  <c r="W1295" i="10"/>
  <c r="X1295" i="10"/>
  <c r="Y1295" i="10" s="1"/>
  <c r="W1311" i="10"/>
  <c r="X1311" i="10"/>
  <c r="Y1311" i="10" s="1"/>
  <c r="W1327" i="10"/>
  <c r="X1327" i="10"/>
  <c r="Y1327" i="10" s="1"/>
  <c r="W1343" i="10"/>
  <c r="X1343" i="10"/>
  <c r="Y1343" i="10" s="1"/>
  <c r="W1359" i="10"/>
  <c r="X1359" i="10"/>
  <c r="Y1359" i="10" s="1"/>
  <c r="W1375" i="10"/>
  <c r="X1375" i="10"/>
  <c r="Y1375" i="10" s="1"/>
  <c r="W1391" i="10"/>
  <c r="X1391" i="10"/>
  <c r="Y1391" i="10" s="1"/>
  <c r="W1407" i="10"/>
  <c r="X1407" i="10"/>
  <c r="Y1407" i="10" s="1"/>
  <c r="W1423" i="10"/>
  <c r="X1423" i="10"/>
  <c r="Y1423" i="10" s="1"/>
  <c r="W1439" i="10"/>
  <c r="X1439" i="10"/>
  <c r="Y1439" i="10" s="1"/>
  <c r="W1455" i="10"/>
  <c r="X1455" i="10"/>
  <c r="Y1455" i="10" s="1"/>
  <c r="W1471" i="10"/>
  <c r="X1471" i="10"/>
  <c r="Y1471" i="10" s="1"/>
  <c r="W1487" i="10"/>
  <c r="X1487" i="10"/>
  <c r="W829" i="10"/>
  <c r="X829" i="10"/>
  <c r="Y829" i="10" s="1"/>
  <c r="W543" i="10"/>
  <c r="X543" i="10"/>
  <c r="Y543" i="10" s="1"/>
  <c r="W613" i="10"/>
  <c r="X613" i="10"/>
  <c r="Y613" i="10" s="1"/>
  <c r="W1137" i="10"/>
  <c r="X1137" i="10"/>
  <c r="Y1137" i="10" s="1"/>
  <c r="W18" i="10"/>
  <c r="X18" i="10"/>
  <c r="Y18" i="10" s="1"/>
  <c r="W64" i="10"/>
  <c r="X64" i="10"/>
  <c r="Y64" i="10" s="1"/>
  <c r="W96" i="10"/>
  <c r="X96" i="10"/>
  <c r="Y96" i="10" s="1"/>
  <c r="W112" i="10"/>
  <c r="X112" i="10"/>
  <c r="Y112" i="10" s="1"/>
  <c r="W148" i="10"/>
  <c r="X148" i="10"/>
  <c r="Y148" i="10" s="1"/>
  <c r="W180" i="10"/>
  <c r="X180" i="10"/>
  <c r="Y180" i="10" s="1"/>
  <c r="W216" i="10"/>
  <c r="X216" i="10"/>
  <c r="Y216" i="10" s="1"/>
  <c r="W248" i="10"/>
  <c r="X248" i="10"/>
  <c r="Y248" i="10" s="1"/>
  <c r="W268" i="10"/>
  <c r="X268" i="10"/>
  <c r="Y268" i="10" s="1"/>
  <c r="W300" i="10"/>
  <c r="X300" i="10"/>
  <c r="Y300" i="10" s="1"/>
  <c r="W336" i="10"/>
  <c r="X336" i="10"/>
  <c r="Y336" i="10" s="1"/>
  <c r="W352" i="10"/>
  <c r="X352" i="10"/>
  <c r="Y352" i="10" s="1"/>
  <c r="W388" i="10"/>
  <c r="X388" i="10"/>
  <c r="Y388" i="10" s="1"/>
  <c r="W404" i="10"/>
  <c r="X404" i="10"/>
  <c r="Y404" i="10" s="1"/>
  <c r="W436" i="10"/>
  <c r="X436" i="10"/>
  <c r="Y436" i="10" s="1"/>
  <c r="W472" i="10"/>
  <c r="X472" i="10"/>
  <c r="Y472" i="10" s="1"/>
  <c r="W488" i="10"/>
  <c r="X488" i="10"/>
  <c r="Y488" i="10" s="1"/>
  <c r="W524" i="10"/>
  <c r="X524" i="10"/>
  <c r="Y524" i="10" s="1"/>
  <c r="W540" i="10"/>
  <c r="X540" i="10"/>
  <c r="Y540" i="10" s="1"/>
  <c r="W572" i="10"/>
  <c r="X572" i="10"/>
  <c r="Y572" i="10" s="1"/>
  <c r="W604" i="10"/>
  <c r="X604" i="10"/>
  <c r="Y604" i="10" s="1"/>
  <c r="W636" i="10"/>
  <c r="X636" i="10"/>
  <c r="Y636" i="10" s="1"/>
  <c r="W668" i="10"/>
  <c r="X668" i="10"/>
  <c r="Y668" i="10" s="1"/>
  <c r="W684" i="10"/>
  <c r="X684" i="10"/>
  <c r="Y684" i="10" s="1"/>
  <c r="W716" i="10"/>
  <c r="X716" i="10"/>
  <c r="Y716" i="10" s="1"/>
  <c r="W748" i="10"/>
  <c r="X748" i="10"/>
  <c r="Y748" i="10" s="1"/>
  <c r="W780" i="10"/>
  <c r="X780" i="10"/>
  <c r="Y780" i="10" s="1"/>
  <c r="W796" i="10"/>
  <c r="X796" i="10"/>
  <c r="Y796" i="10" s="1"/>
  <c r="W828" i="10"/>
  <c r="X828" i="10"/>
  <c r="Y828" i="10" s="1"/>
  <c r="W860" i="10"/>
  <c r="X860" i="10"/>
  <c r="Y860" i="10" s="1"/>
  <c r="W876" i="10"/>
  <c r="X876" i="10"/>
  <c r="Y876" i="10" s="1"/>
  <c r="W908" i="10"/>
  <c r="X908" i="10"/>
  <c r="Y908" i="10" s="1"/>
  <c r="W45" i="10"/>
  <c r="X45" i="10"/>
  <c r="Y45" i="10" s="1"/>
  <c r="W77" i="10"/>
  <c r="X77" i="10"/>
  <c r="Y77" i="10" s="1"/>
  <c r="W113" i="10"/>
  <c r="X113" i="10"/>
  <c r="Y113" i="10" s="1"/>
  <c r="W149" i="10"/>
  <c r="X149" i="10"/>
  <c r="Y149" i="10" s="1"/>
  <c r="W165" i="10"/>
  <c r="X165" i="10"/>
  <c r="Y165" i="10" s="1"/>
  <c r="W197" i="10"/>
  <c r="X197" i="10"/>
  <c r="Y197" i="10" s="1"/>
  <c r="W217" i="10"/>
  <c r="X217" i="10"/>
  <c r="Y217" i="10" s="1"/>
  <c r="W249" i="10"/>
  <c r="X249" i="10"/>
  <c r="Y249" i="10" s="1"/>
  <c r="W265" i="10"/>
  <c r="X265" i="10"/>
  <c r="Y265" i="10" s="1"/>
  <c r="W301" i="10"/>
  <c r="X301" i="10"/>
  <c r="Y301" i="10" s="1"/>
  <c r="W317" i="10"/>
  <c r="X317" i="10"/>
  <c r="Y317" i="10" s="1"/>
  <c r="W353" i="10"/>
  <c r="X353" i="10"/>
  <c r="Y353" i="10" s="1"/>
  <c r="W385" i="10"/>
  <c r="X385" i="10"/>
  <c r="Y385" i="10" s="1"/>
  <c r="W405" i="10"/>
  <c r="X405" i="10"/>
  <c r="Y405" i="10" s="1"/>
  <c r="W437" i="10"/>
  <c r="X437" i="10"/>
  <c r="Y437" i="10" s="1"/>
  <c r="W473" i="10"/>
  <c r="X473" i="10"/>
  <c r="Y473" i="10" s="1"/>
  <c r="W505" i="10"/>
  <c r="X505" i="10"/>
  <c r="Y505" i="10" s="1"/>
  <c r="W521" i="10"/>
  <c r="X521" i="10"/>
  <c r="Y521" i="10" s="1"/>
  <c r="W553" i="10"/>
  <c r="X553" i="10"/>
  <c r="Y553" i="10" s="1"/>
  <c r="W585" i="10"/>
  <c r="X585" i="10"/>
  <c r="Y585" i="10" s="1"/>
  <c r="W605" i="10"/>
  <c r="X605" i="10"/>
  <c r="Y605" i="10" s="1"/>
  <c r="W649" i="10"/>
  <c r="X649" i="10"/>
  <c r="Y649" i="10" s="1"/>
  <c r="W689" i="10"/>
  <c r="X689" i="10"/>
  <c r="Y689" i="10" s="1"/>
  <c r="W38" i="10"/>
  <c r="X38" i="10"/>
  <c r="Y38" i="10" s="1"/>
  <c r="W54" i="10"/>
  <c r="X54" i="10"/>
  <c r="Y54" i="10" s="1"/>
  <c r="W70" i="10"/>
  <c r="X70" i="10"/>
  <c r="Y70" i="10" s="1"/>
  <c r="W102" i="10"/>
  <c r="X102" i="10"/>
  <c r="Y102" i="10" s="1"/>
  <c r="W36" i="10"/>
  <c r="X36" i="10"/>
  <c r="Y36" i="10" s="1"/>
  <c r="W52" i="10"/>
  <c r="X52" i="10"/>
  <c r="Y52" i="10" s="1"/>
  <c r="W72" i="10"/>
  <c r="X72" i="10"/>
  <c r="Y72" i="10" s="1"/>
  <c r="W88" i="10"/>
  <c r="X88" i="10"/>
  <c r="Y88" i="10" s="1"/>
  <c r="W104" i="10"/>
  <c r="X104" i="10"/>
  <c r="Y104" i="10" s="1"/>
  <c r="W120" i="10"/>
  <c r="X120" i="10"/>
  <c r="Y120" i="10" s="1"/>
  <c r="W140" i="10"/>
  <c r="X140" i="10"/>
  <c r="Y140" i="10" s="1"/>
  <c r="W156" i="10"/>
  <c r="X156" i="10"/>
  <c r="Y156" i="10" s="1"/>
  <c r="W172" i="10"/>
  <c r="X172" i="10"/>
  <c r="Y172" i="10" s="1"/>
  <c r="W192" i="10"/>
  <c r="X192" i="10"/>
  <c r="Y192" i="10" s="1"/>
  <c r="W208" i="10"/>
  <c r="X208" i="10"/>
  <c r="Y208" i="10" s="1"/>
  <c r="W224" i="10"/>
  <c r="X224" i="10"/>
  <c r="Y224" i="10" s="1"/>
  <c r="W240" i="10"/>
  <c r="X240" i="10"/>
  <c r="Y240" i="10" s="1"/>
  <c r="W260" i="10"/>
  <c r="X260" i="10"/>
  <c r="Y260" i="10" s="1"/>
  <c r="W276" i="10"/>
  <c r="X276" i="10"/>
  <c r="Y276" i="10" s="1"/>
  <c r="W292" i="10"/>
  <c r="X292" i="10"/>
  <c r="Y292" i="10" s="1"/>
  <c r="W308" i="10"/>
  <c r="X308" i="10"/>
  <c r="Y308" i="10" s="1"/>
  <c r="W328" i="10"/>
  <c r="X328" i="10"/>
  <c r="Y328" i="10" s="1"/>
  <c r="W344" i="10"/>
  <c r="X344" i="10"/>
  <c r="Y344" i="10" s="1"/>
  <c r="W360" i="10"/>
  <c r="X360" i="10"/>
  <c r="Y360" i="10" s="1"/>
  <c r="W376" i="10"/>
  <c r="X376" i="10"/>
  <c r="Y376" i="10" s="1"/>
  <c r="W396" i="10"/>
  <c r="X396" i="10"/>
  <c r="Y396" i="10" s="1"/>
  <c r="W412" i="10"/>
  <c r="X412" i="10"/>
  <c r="Y412" i="10" s="1"/>
  <c r="W428" i="10"/>
  <c r="X428" i="10"/>
  <c r="Y428" i="10" s="1"/>
  <c r="W448" i="10"/>
  <c r="X448" i="10"/>
  <c r="Y448" i="10" s="1"/>
  <c r="W464" i="10"/>
  <c r="X464" i="10"/>
  <c r="Y464" i="10" s="1"/>
  <c r="W480" i="10"/>
  <c r="X480" i="10"/>
  <c r="Y480" i="10" s="1"/>
  <c r="W496" i="10"/>
  <c r="X496" i="10"/>
  <c r="Y496" i="10" s="1"/>
  <c r="W516" i="10"/>
  <c r="X516" i="10"/>
  <c r="Y516" i="10" s="1"/>
  <c r="W532" i="10"/>
  <c r="X532" i="10"/>
  <c r="Y532" i="10" s="1"/>
  <c r="W548" i="10"/>
  <c r="X548" i="10"/>
  <c r="Y548" i="10" s="1"/>
  <c r="W564" i="10"/>
  <c r="X564" i="10"/>
  <c r="Y564" i="10" s="1"/>
  <c r="W580" i="10"/>
  <c r="X580" i="10"/>
  <c r="Y580" i="10" s="1"/>
  <c r="W596" i="10"/>
  <c r="X596" i="10"/>
  <c r="Y596" i="10" s="1"/>
  <c r="W612" i="10"/>
  <c r="X612" i="10"/>
  <c r="Y612" i="10" s="1"/>
  <c r="W628" i="10"/>
  <c r="X628" i="10"/>
  <c r="Y628" i="10" s="1"/>
  <c r="W644" i="10"/>
  <c r="X644" i="10"/>
  <c r="Y644" i="10" s="1"/>
  <c r="W660" i="10"/>
  <c r="X660" i="10"/>
  <c r="Y660" i="10" s="1"/>
  <c r="W676" i="10"/>
  <c r="X676" i="10"/>
  <c r="Y676" i="10" s="1"/>
  <c r="W692" i="10"/>
  <c r="X692" i="10"/>
  <c r="Y692" i="10" s="1"/>
  <c r="W708" i="10"/>
  <c r="X708" i="10"/>
  <c r="Y708" i="10" s="1"/>
  <c r="W724" i="10"/>
  <c r="X724" i="10"/>
  <c r="Y724" i="10" s="1"/>
  <c r="W740" i="10"/>
  <c r="X740" i="10"/>
  <c r="Y740" i="10" s="1"/>
  <c r="W756" i="10"/>
  <c r="X756" i="10"/>
  <c r="Y756" i="10" s="1"/>
  <c r="W772" i="10"/>
  <c r="X772" i="10"/>
  <c r="Y772" i="10" s="1"/>
  <c r="W788" i="10"/>
  <c r="X788" i="10"/>
  <c r="Y788" i="10" s="1"/>
  <c r="W804" i="10"/>
  <c r="X804" i="10"/>
  <c r="Y804" i="10" s="1"/>
  <c r="W820" i="10"/>
  <c r="X820" i="10"/>
  <c r="Y820" i="10" s="1"/>
  <c r="W836" i="10"/>
  <c r="X836" i="10"/>
  <c r="Y836" i="10" s="1"/>
  <c r="W852" i="10"/>
  <c r="X852" i="10"/>
  <c r="Y852" i="10" s="1"/>
  <c r="W868" i="10"/>
  <c r="X868" i="10"/>
  <c r="Y868" i="10" s="1"/>
  <c r="W884" i="10"/>
  <c r="X884" i="10"/>
  <c r="Y884" i="10" s="1"/>
  <c r="W900" i="10"/>
  <c r="X900" i="10"/>
  <c r="Y900" i="10" s="1"/>
  <c r="W37" i="10"/>
  <c r="X37" i="10"/>
  <c r="Y37" i="10" s="1"/>
  <c r="W53" i="10"/>
  <c r="X53" i="10"/>
  <c r="Y53" i="10" s="1"/>
  <c r="W69" i="10"/>
  <c r="X69" i="10"/>
  <c r="Y69" i="10" s="1"/>
  <c r="W89" i="10"/>
  <c r="X89" i="10"/>
  <c r="Y89" i="10" s="1"/>
  <c r="W105" i="10"/>
  <c r="X105" i="10"/>
  <c r="Y105" i="10" s="1"/>
  <c r="W121" i="10"/>
  <c r="X121" i="10"/>
  <c r="Y121" i="10" s="1"/>
  <c r="W137" i="10"/>
  <c r="X137" i="10"/>
  <c r="Y137" i="10" s="1"/>
  <c r="W157" i="10"/>
  <c r="X157" i="10"/>
  <c r="Y157" i="10" s="1"/>
  <c r="W173" i="10"/>
  <c r="X173" i="10"/>
  <c r="Y173" i="10" s="1"/>
  <c r="W189" i="10"/>
  <c r="X189" i="10"/>
  <c r="Y189" i="10" s="1"/>
  <c r="W205" i="10"/>
  <c r="X205" i="10"/>
  <c r="Y205" i="10" s="1"/>
  <c r="W225" i="10"/>
  <c r="X225" i="10"/>
  <c r="Y225" i="10" s="1"/>
  <c r="W241" i="10"/>
  <c r="X241" i="10"/>
  <c r="Y241" i="10" s="1"/>
  <c r="W257" i="10"/>
  <c r="X257" i="10"/>
  <c r="Y257" i="10" s="1"/>
  <c r="W277" i="10"/>
  <c r="X277" i="10"/>
  <c r="Y277" i="10" s="1"/>
  <c r="W293" i="10"/>
  <c r="X293" i="10"/>
  <c r="Y293" i="10" s="1"/>
  <c r="W309" i="10"/>
  <c r="X309" i="10"/>
  <c r="Y309" i="10" s="1"/>
  <c r="W325" i="10"/>
  <c r="X325" i="10"/>
  <c r="Y325" i="10" s="1"/>
  <c r="W345" i="10"/>
  <c r="X345" i="10"/>
  <c r="Y345" i="10" s="1"/>
  <c r="W361" i="10"/>
  <c r="X361" i="10"/>
  <c r="Y361" i="10" s="1"/>
  <c r="W377" i="10"/>
  <c r="X377" i="10"/>
  <c r="Y377" i="10" s="1"/>
  <c r="W393" i="10"/>
  <c r="X393" i="10"/>
  <c r="Y393" i="10" s="1"/>
  <c r="W413" i="10"/>
  <c r="X413" i="10"/>
  <c r="Y413" i="10" s="1"/>
  <c r="W429" i="10"/>
  <c r="X429" i="10"/>
  <c r="Y429" i="10" s="1"/>
  <c r="W445" i="10"/>
  <c r="X445" i="10"/>
  <c r="Y445" i="10" s="1"/>
  <c r="W461" i="10"/>
  <c r="X461" i="10"/>
  <c r="Y461" i="10" s="1"/>
  <c r="W481" i="10"/>
  <c r="X481" i="10"/>
  <c r="Y481" i="10" s="1"/>
  <c r="W497" i="10"/>
  <c r="X497" i="10"/>
  <c r="Y497" i="10" s="1"/>
  <c r="W513" i="10"/>
  <c r="X513" i="10"/>
  <c r="Y513" i="10" s="1"/>
  <c r="W529" i="10"/>
  <c r="X529" i="10"/>
  <c r="Y529" i="10" s="1"/>
  <c r="W545" i="10"/>
  <c r="X545" i="10"/>
  <c r="Y545" i="10" s="1"/>
  <c r="W561" i="10"/>
  <c r="X561" i="10"/>
  <c r="Y561" i="10" s="1"/>
  <c r="W577" i="10"/>
  <c r="X577" i="10"/>
  <c r="Y577" i="10" s="1"/>
  <c r="W593" i="10"/>
  <c r="X593" i="10"/>
  <c r="Y593" i="10" s="1"/>
  <c r="W617" i="10"/>
  <c r="X617" i="10"/>
  <c r="Y617" i="10" s="1"/>
  <c r="W637" i="10"/>
  <c r="X637" i="10"/>
  <c r="Y637" i="10" s="1"/>
  <c r="W657" i="10"/>
  <c r="X657" i="10"/>
  <c r="Y657" i="10" s="1"/>
  <c r="W681" i="10"/>
  <c r="X681" i="10"/>
  <c r="Y681" i="10" s="1"/>
  <c r="W701" i="10"/>
  <c r="X701" i="10"/>
  <c r="Y701" i="10" s="1"/>
  <c r="W46" i="10"/>
  <c r="X46" i="10"/>
  <c r="Y46" i="10" s="1"/>
  <c r="W62" i="10"/>
  <c r="X62" i="10"/>
  <c r="Y62" i="10" s="1"/>
  <c r="W78" i="10"/>
  <c r="X78" i="10"/>
  <c r="Y78" i="10" s="1"/>
  <c r="W94" i="10"/>
  <c r="X94" i="10"/>
  <c r="Y94" i="10" s="1"/>
  <c r="W110" i="10"/>
  <c r="X110" i="10"/>
  <c r="Y110" i="10" s="1"/>
  <c r="W126" i="10"/>
  <c r="X126" i="10"/>
  <c r="Y126" i="10" s="1"/>
  <c r="W142" i="10"/>
  <c r="X142" i="10"/>
  <c r="Y142" i="10" s="1"/>
  <c r="W158" i="10"/>
  <c r="X158" i="10"/>
  <c r="Y158" i="10" s="1"/>
  <c r="W174" i="10"/>
  <c r="X174" i="10"/>
  <c r="Y174" i="10" s="1"/>
  <c r="W190" i="10"/>
  <c r="X190" i="10"/>
  <c r="Y190" i="10" s="1"/>
  <c r="W206" i="10"/>
  <c r="X206" i="10"/>
  <c r="Y206" i="10" s="1"/>
  <c r="W222" i="10"/>
  <c r="X222" i="10"/>
  <c r="Y222" i="10" s="1"/>
  <c r="W238" i="10"/>
  <c r="X238" i="10"/>
  <c r="Y238" i="10" s="1"/>
  <c r="W254" i="10"/>
  <c r="X254" i="10"/>
  <c r="Y254" i="10" s="1"/>
  <c r="W270" i="10"/>
  <c r="X270" i="10"/>
  <c r="Y270" i="10" s="1"/>
  <c r="W286" i="10"/>
  <c r="X286" i="10"/>
  <c r="Y286" i="10" s="1"/>
  <c r="W302" i="10"/>
  <c r="X302" i="10"/>
  <c r="Y302" i="10" s="1"/>
  <c r="W318" i="10"/>
  <c r="X318" i="10"/>
  <c r="Y318" i="10" s="1"/>
  <c r="W334" i="10"/>
  <c r="X334" i="10"/>
  <c r="Y334" i="10" s="1"/>
  <c r="W350" i="10"/>
  <c r="X350" i="10"/>
  <c r="Y350" i="10" s="1"/>
  <c r="W366" i="10"/>
  <c r="X366" i="10"/>
  <c r="Y366" i="10" s="1"/>
  <c r="W382" i="10"/>
  <c r="X382" i="10"/>
  <c r="Y382" i="10" s="1"/>
  <c r="W398" i="10"/>
  <c r="X398" i="10"/>
  <c r="Y398" i="10" s="1"/>
  <c r="W414" i="10"/>
  <c r="X414" i="10"/>
  <c r="Y414" i="10" s="1"/>
  <c r="W430" i="10"/>
  <c r="X430" i="10"/>
  <c r="Y430" i="10" s="1"/>
  <c r="W446" i="10"/>
  <c r="X446" i="10"/>
  <c r="Y446" i="10" s="1"/>
  <c r="W462" i="10"/>
  <c r="X462" i="10"/>
  <c r="Y462" i="10" s="1"/>
  <c r="W478" i="10"/>
  <c r="X478" i="10"/>
  <c r="Y478" i="10" s="1"/>
  <c r="W494" i="10"/>
  <c r="X494" i="10"/>
  <c r="Y494" i="10" s="1"/>
  <c r="W510" i="10"/>
  <c r="X510" i="10"/>
  <c r="Y510" i="10" s="1"/>
  <c r="W526" i="10"/>
  <c r="X526" i="10"/>
  <c r="Y526" i="10" s="1"/>
  <c r="W542" i="10"/>
  <c r="X542" i="10"/>
  <c r="Y542" i="10" s="1"/>
  <c r="W558" i="10"/>
  <c r="X558" i="10"/>
  <c r="Y558" i="10" s="1"/>
  <c r="W574" i="10"/>
  <c r="X574" i="10"/>
  <c r="Y574" i="10" s="1"/>
  <c r="W594" i="10"/>
  <c r="X594" i="10"/>
  <c r="Y594" i="10" s="1"/>
  <c r="W614" i="10"/>
  <c r="X614" i="10"/>
  <c r="Y614" i="10" s="1"/>
  <c r="W638" i="10"/>
  <c r="X638" i="10"/>
  <c r="Y638" i="10" s="1"/>
  <c r="W658" i="10"/>
  <c r="X658" i="10"/>
  <c r="Y658" i="10" s="1"/>
  <c r="W678" i="10"/>
  <c r="X678" i="10"/>
  <c r="Y678" i="10" s="1"/>
  <c r="W706" i="10"/>
  <c r="X706" i="10"/>
  <c r="Y706" i="10" s="1"/>
  <c r="W722" i="10"/>
  <c r="X722" i="10"/>
  <c r="Y722" i="10" s="1"/>
  <c r="W738" i="10"/>
  <c r="X738" i="10"/>
  <c r="Y738" i="10" s="1"/>
  <c r="W754" i="10"/>
  <c r="X754" i="10"/>
  <c r="Y754" i="10" s="1"/>
  <c r="W770" i="10"/>
  <c r="X770" i="10"/>
  <c r="Y770" i="10" s="1"/>
  <c r="W786" i="10"/>
  <c r="X786" i="10"/>
  <c r="Y786" i="10" s="1"/>
  <c r="W802" i="10"/>
  <c r="X802" i="10"/>
  <c r="Y802" i="10" s="1"/>
  <c r="W818" i="10"/>
  <c r="X818" i="10"/>
  <c r="Y818" i="10" s="1"/>
  <c r="W834" i="10"/>
  <c r="X834" i="10"/>
  <c r="Y834" i="10" s="1"/>
  <c r="W850" i="10"/>
  <c r="X850" i="10"/>
  <c r="Y850" i="10" s="1"/>
  <c r="W866" i="10"/>
  <c r="X866" i="10"/>
  <c r="Y866" i="10" s="1"/>
  <c r="W882" i="10"/>
  <c r="X882" i="10"/>
  <c r="Y882" i="10" s="1"/>
  <c r="W717" i="10"/>
  <c r="X717" i="10"/>
  <c r="Y717" i="10" s="1"/>
  <c r="W973" i="10"/>
  <c r="X973" i="10"/>
  <c r="Y973" i="10" s="1"/>
  <c r="W1169" i="10"/>
  <c r="X1169" i="10"/>
  <c r="Y1169" i="10" s="1"/>
  <c r="W43" i="10"/>
  <c r="X43" i="10"/>
  <c r="Y43" i="10" s="1"/>
  <c r="W59" i="10"/>
  <c r="X59" i="10"/>
  <c r="Y59" i="10" s="1"/>
  <c r="W75" i="10"/>
  <c r="X75" i="10"/>
  <c r="Y75" i="10" s="1"/>
  <c r="W91" i="10"/>
  <c r="X91" i="10"/>
  <c r="Y91" i="10" s="1"/>
  <c r="W107" i="10"/>
  <c r="X107" i="10"/>
  <c r="Y107" i="10" s="1"/>
  <c r="W123" i="10"/>
  <c r="X123" i="10"/>
  <c r="Y123" i="10" s="1"/>
  <c r="W139" i="10"/>
  <c r="X139" i="10"/>
  <c r="Y139" i="10" s="1"/>
  <c r="W155" i="10"/>
  <c r="X155" i="10"/>
  <c r="Y155" i="10" s="1"/>
  <c r="W171" i="10"/>
  <c r="X171" i="10"/>
  <c r="Y171" i="10" s="1"/>
  <c r="W187" i="10"/>
  <c r="X187" i="10"/>
  <c r="Y187" i="10" s="1"/>
  <c r="W203" i="10"/>
  <c r="X203" i="10"/>
  <c r="Y203" i="10" s="1"/>
  <c r="W219" i="10"/>
  <c r="X219" i="10"/>
  <c r="Y219" i="10" s="1"/>
  <c r="W235" i="10"/>
  <c r="X235" i="10"/>
  <c r="Y235" i="10" s="1"/>
  <c r="W251" i="10"/>
  <c r="X251" i="10"/>
  <c r="Y251" i="10" s="1"/>
  <c r="W267" i="10"/>
  <c r="X267" i="10"/>
  <c r="Y267" i="10" s="1"/>
  <c r="W283" i="10"/>
  <c r="X283" i="10"/>
  <c r="Y283" i="10" s="1"/>
  <c r="W303" i="10"/>
  <c r="X303" i="10"/>
  <c r="Y303" i="10" s="1"/>
  <c r="W319" i="10"/>
  <c r="X319" i="10"/>
  <c r="Y319" i="10" s="1"/>
  <c r="W335" i="10"/>
  <c r="X335" i="10"/>
  <c r="Y335" i="10" s="1"/>
  <c r="W351" i="10"/>
  <c r="X351" i="10"/>
  <c r="Y351" i="10" s="1"/>
  <c r="W367" i="10"/>
  <c r="X367" i="10"/>
  <c r="Y367" i="10" s="1"/>
  <c r="W383" i="10"/>
  <c r="X383" i="10"/>
  <c r="Y383" i="10" s="1"/>
  <c r="W399" i="10"/>
  <c r="X399" i="10"/>
  <c r="Y399" i="10" s="1"/>
  <c r="W415" i="10"/>
  <c r="X415" i="10"/>
  <c r="Y415" i="10" s="1"/>
  <c r="W431" i="10"/>
  <c r="X431" i="10"/>
  <c r="Y431" i="10" s="1"/>
  <c r="W447" i="10"/>
  <c r="X447" i="10"/>
  <c r="Y447" i="10" s="1"/>
  <c r="W463" i="10"/>
  <c r="X463" i="10"/>
  <c r="Y463" i="10" s="1"/>
  <c r="W479" i="10"/>
  <c r="X479" i="10"/>
  <c r="Y479" i="10" s="1"/>
  <c r="W495" i="10"/>
  <c r="X495" i="10"/>
  <c r="Y495" i="10" s="1"/>
  <c r="W511" i="10"/>
  <c r="X511" i="10"/>
  <c r="Y511" i="10" s="1"/>
  <c r="W527" i="10"/>
  <c r="X527" i="10"/>
  <c r="Y527" i="10" s="1"/>
  <c r="W547" i="10"/>
  <c r="X547" i="10"/>
  <c r="Y547" i="10" s="1"/>
  <c r="W563" i="10"/>
  <c r="X563" i="10"/>
  <c r="Y563" i="10" s="1"/>
  <c r="W579" i="10"/>
  <c r="X579" i="10"/>
  <c r="Y579" i="10" s="1"/>
  <c r="W599" i="10"/>
  <c r="X599" i="10"/>
  <c r="Y599" i="10" s="1"/>
  <c r="W615" i="10"/>
  <c r="X615" i="10"/>
  <c r="Y615" i="10" s="1"/>
  <c r="W631" i="10"/>
  <c r="X631" i="10"/>
  <c r="Y631" i="10" s="1"/>
  <c r="W647" i="10"/>
  <c r="X647" i="10"/>
  <c r="Y647" i="10" s="1"/>
  <c r="W667" i="10"/>
  <c r="X667" i="10"/>
  <c r="Y667" i="10" s="1"/>
  <c r="W683" i="10"/>
  <c r="X683" i="10"/>
  <c r="Y683" i="10" s="1"/>
  <c r="W699" i="10"/>
  <c r="X699" i="10"/>
  <c r="Y699" i="10" s="1"/>
  <c r="W715" i="10"/>
  <c r="X715" i="10"/>
  <c r="Y715" i="10" s="1"/>
  <c r="W731" i="10"/>
  <c r="X731" i="10"/>
  <c r="Y731" i="10" s="1"/>
  <c r="W747" i="10"/>
  <c r="X747" i="10"/>
  <c r="Y747" i="10" s="1"/>
  <c r="W763" i="10"/>
  <c r="X763" i="10"/>
  <c r="Y763" i="10" s="1"/>
  <c r="W779" i="10"/>
  <c r="X779" i="10"/>
  <c r="Y779" i="10" s="1"/>
  <c r="W795" i="10"/>
  <c r="X795" i="10"/>
  <c r="Y795" i="10" s="1"/>
  <c r="W811" i="10"/>
  <c r="X811" i="10"/>
  <c r="Y811" i="10" s="1"/>
  <c r="W827" i="10"/>
  <c r="X827" i="10"/>
  <c r="Y827" i="10" s="1"/>
  <c r="W843" i="10"/>
  <c r="X843" i="10"/>
  <c r="Y843" i="10" s="1"/>
  <c r="W859" i="10"/>
  <c r="X859" i="10"/>
  <c r="Y859" i="10" s="1"/>
  <c r="W875" i="10"/>
  <c r="X875" i="10"/>
  <c r="Y875" i="10" s="1"/>
  <c r="W891" i="10"/>
  <c r="X891" i="10"/>
  <c r="Y891" i="10" s="1"/>
  <c r="W907" i="10"/>
  <c r="X907" i="10"/>
  <c r="Y907" i="10" s="1"/>
  <c r="W923" i="10"/>
  <c r="X923" i="10"/>
  <c r="Y923" i="10" s="1"/>
  <c r="W939" i="10"/>
  <c r="X939" i="10"/>
  <c r="Y939" i="10" s="1"/>
  <c r="W955" i="10"/>
  <c r="X955" i="10"/>
  <c r="Y955" i="10" s="1"/>
  <c r="W971" i="10"/>
  <c r="X971" i="10"/>
  <c r="Y971" i="10" s="1"/>
  <c r="W987" i="10"/>
  <c r="X987" i="10"/>
  <c r="Y987" i="10" s="1"/>
  <c r="W1003" i="10"/>
  <c r="X1003" i="10"/>
  <c r="Y1003" i="10" s="1"/>
  <c r="W1019" i="10"/>
  <c r="X1019" i="10"/>
  <c r="Y1019" i="10" s="1"/>
  <c r="W1035" i="10"/>
  <c r="X1035" i="10"/>
  <c r="Y1035" i="10" s="1"/>
  <c r="W1051" i="10"/>
  <c r="X1051" i="10"/>
  <c r="Y1051" i="10" s="1"/>
  <c r="W1067" i="10"/>
  <c r="X1067" i="10"/>
  <c r="Y1067" i="10" s="1"/>
  <c r="W1083" i="10"/>
  <c r="X1083" i="10"/>
  <c r="Y1083" i="10" s="1"/>
  <c r="W1099" i="10"/>
  <c r="X1099" i="10"/>
  <c r="Y1099" i="10" s="1"/>
  <c r="W1115" i="10"/>
  <c r="X1115" i="10"/>
  <c r="Y1115" i="10" s="1"/>
  <c r="W1131" i="10"/>
  <c r="X1131" i="10"/>
  <c r="Y1131" i="10" s="1"/>
  <c r="W1147" i="10"/>
  <c r="X1147" i="10"/>
  <c r="Y1147" i="10" s="1"/>
  <c r="W1163" i="10"/>
  <c r="X1163" i="10"/>
  <c r="Y1163" i="10" s="1"/>
  <c r="W1179" i="10"/>
  <c r="X1179" i="10"/>
  <c r="Y1179" i="10" s="1"/>
  <c r="W1195" i="10"/>
  <c r="X1195" i="10"/>
  <c r="Y1195" i="10" s="1"/>
  <c r="W1211" i="10"/>
  <c r="X1211" i="10"/>
  <c r="Y1211" i="10" s="1"/>
  <c r="W1227" i="10"/>
  <c r="X1227" i="10"/>
  <c r="Y1227" i="10" s="1"/>
  <c r="W1243" i="10"/>
  <c r="X1243" i="10"/>
  <c r="Y1243" i="10" s="1"/>
  <c r="W1259" i="10"/>
  <c r="X1259" i="10"/>
  <c r="Y1259" i="10" s="1"/>
  <c r="W1275" i="10"/>
  <c r="X1275" i="10"/>
  <c r="Y1275" i="10" s="1"/>
  <c r="W1291" i="10"/>
  <c r="X1291" i="10"/>
  <c r="Y1291" i="10" s="1"/>
  <c r="W1308" i="10"/>
  <c r="X1308" i="10"/>
  <c r="Y1308" i="10" s="1"/>
  <c r="W1324" i="10"/>
  <c r="X1324" i="10"/>
  <c r="Y1324" i="10" s="1"/>
  <c r="W1344" i="10"/>
  <c r="X1344" i="10"/>
  <c r="Y1344" i="10" s="1"/>
  <c r="W1360" i="10"/>
  <c r="X1360" i="10"/>
  <c r="Y1360" i="10" s="1"/>
  <c r="W1376" i="10"/>
  <c r="X1376" i="10"/>
  <c r="Y1376" i="10" s="1"/>
  <c r="W1392" i="10"/>
  <c r="X1392" i="10"/>
  <c r="Y1392" i="10" s="1"/>
  <c r="W1408" i="10"/>
  <c r="X1408" i="10"/>
  <c r="Y1408" i="10" s="1"/>
  <c r="W1424" i="10"/>
  <c r="X1424" i="10"/>
  <c r="Y1424" i="10" s="1"/>
  <c r="W1440" i="10"/>
  <c r="X1440" i="10"/>
  <c r="Y1440" i="10" s="1"/>
  <c r="W1456" i="10"/>
  <c r="X1456" i="10"/>
  <c r="Y1456" i="10" s="1"/>
  <c r="W1472" i="10"/>
  <c r="X1472" i="10"/>
  <c r="Y1472" i="10" s="1"/>
  <c r="W1488" i="10"/>
  <c r="X1488" i="10"/>
  <c r="Y1488" i="10" s="1"/>
  <c r="W9" i="10"/>
  <c r="X9" i="10"/>
  <c r="Y9" i="10" s="1"/>
  <c r="W25" i="10"/>
  <c r="X25" i="10"/>
  <c r="Y25" i="10" s="1"/>
  <c r="W1504" i="10"/>
  <c r="X1504" i="10"/>
  <c r="Y1504" i="10" s="1"/>
  <c r="W1430" i="10"/>
  <c r="X1430" i="10"/>
  <c r="Y1430" i="10" s="1"/>
  <c r="W650" i="10"/>
  <c r="X650" i="10"/>
  <c r="Y650" i="10" s="1"/>
  <c r="W910" i="10"/>
  <c r="X910" i="10"/>
  <c r="Y910" i="10" s="1"/>
  <c r="W966" i="10"/>
  <c r="X966" i="10"/>
  <c r="Y966" i="10" s="1"/>
  <c r="W1014" i="10"/>
  <c r="X1014" i="10"/>
  <c r="Y1014" i="10" s="1"/>
  <c r="W1062" i="10"/>
  <c r="X1062" i="10"/>
  <c r="Y1062" i="10" s="1"/>
  <c r="W1110" i="10"/>
  <c r="X1110" i="10"/>
  <c r="Y1110" i="10" s="1"/>
  <c r="W1150" i="10"/>
  <c r="X1150" i="10"/>
  <c r="Y1150" i="10" s="1"/>
  <c r="W12" i="10"/>
  <c r="X12" i="10"/>
  <c r="Y12" i="10" s="1"/>
  <c r="W797" i="10"/>
  <c r="X797" i="10"/>
  <c r="Y797" i="10" s="1"/>
  <c r="W1053" i="10"/>
  <c r="X1053" i="10"/>
  <c r="Y1053" i="10" s="1"/>
  <c r="W32" i="10"/>
  <c r="X32" i="10"/>
  <c r="Y32" i="10" s="1"/>
  <c r="W316" i="10"/>
  <c r="X316" i="10"/>
  <c r="Y316" i="10" s="1"/>
  <c r="W920" i="10"/>
  <c r="X920" i="10"/>
  <c r="Y920" i="10" s="1"/>
  <c r="W936" i="10"/>
  <c r="X936" i="10"/>
  <c r="Y936" i="10" s="1"/>
  <c r="W952" i="10"/>
  <c r="X952" i="10"/>
  <c r="Y952" i="10" s="1"/>
  <c r="W968" i="10"/>
  <c r="X968" i="10"/>
  <c r="Y968" i="10" s="1"/>
  <c r="W984" i="10"/>
  <c r="X984" i="10"/>
  <c r="Y984" i="10" s="1"/>
  <c r="W1000" i="10"/>
  <c r="X1000" i="10"/>
  <c r="Y1000" i="10" s="1"/>
  <c r="W1016" i="10"/>
  <c r="X1016" i="10"/>
  <c r="Y1016" i="10" s="1"/>
  <c r="W1032" i="10"/>
  <c r="X1032" i="10"/>
  <c r="Y1032" i="10" s="1"/>
  <c r="W1048" i="10"/>
  <c r="X1048" i="10"/>
  <c r="Y1048" i="10" s="1"/>
  <c r="W1064" i="10"/>
  <c r="X1064" i="10"/>
  <c r="Y1064" i="10" s="1"/>
  <c r="W1080" i="10"/>
  <c r="X1080" i="10"/>
  <c r="Y1080" i="10" s="1"/>
  <c r="W1096" i="10"/>
  <c r="X1096" i="10"/>
  <c r="Y1096" i="10" s="1"/>
  <c r="W1112" i="10"/>
  <c r="X1112" i="10"/>
  <c r="Y1112" i="10" s="1"/>
  <c r="W1128" i="10"/>
  <c r="X1128" i="10"/>
  <c r="Y1128" i="10" s="1"/>
  <c r="W1144" i="10"/>
  <c r="X1144" i="10"/>
  <c r="Y1144" i="10" s="1"/>
  <c r="W1160" i="10"/>
  <c r="X1160" i="10"/>
  <c r="Y1160" i="10" s="1"/>
  <c r="W1184" i="10"/>
  <c r="X1184" i="10"/>
  <c r="Y1184" i="10" s="1"/>
  <c r="W1204" i="10"/>
  <c r="X1204" i="10"/>
  <c r="Y1204" i="10" s="1"/>
  <c r="W1220" i="10"/>
  <c r="X1220" i="10"/>
  <c r="Y1220" i="10" s="1"/>
  <c r="W1236" i="10"/>
  <c r="X1236" i="10"/>
  <c r="Y1236" i="10" s="1"/>
  <c r="W1252" i="10"/>
  <c r="X1252" i="10"/>
  <c r="Y1252" i="10" s="1"/>
  <c r="W1268" i="10"/>
  <c r="X1268" i="10"/>
  <c r="Y1268" i="10" s="1"/>
  <c r="W1284" i="10"/>
  <c r="X1284" i="10"/>
  <c r="Y1284" i="10" s="1"/>
  <c r="W1301" i="10"/>
  <c r="X1301" i="10"/>
  <c r="Y1301" i="10" s="1"/>
  <c r="W1317" i="10"/>
  <c r="X1317" i="10"/>
  <c r="Y1317" i="10" s="1"/>
  <c r="W1333" i="10"/>
  <c r="X1333" i="10"/>
  <c r="Y1333" i="10" s="1"/>
  <c r="W1349" i="10"/>
  <c r="X1349" i="10"/>
  <c r="Y1349" i="10" s="1"/>
  <c r="W1365" i="10"/>
  <c r="X1365" i="10"/>
  <c r="Y1365" i="10" s="1"/>
  <c r="W1381" i="10"/>
  <c r="X1381" i="10"/>
  <c r="Y1381" i="10" s="1"/>
  <c r="W1397" i="10"/>
  <c r="X1397" i="10"/>
  <c r="Y1397" i="10" s="1"/>
  <c r="W1413" i="10"/>
  <c r="X1413" i="10"/>
  <c r="Y1413" i="10" s="1"/>
  <c r="W1429" i="10"/>
  <c r="X1429" i="10"/>
  <c r="Y1429" i="10" s="1"/>
  <c r="W1445" i="10"/>
  <c r="X1445" i="10"/>
  <c r="Y1445" i="10" s="1"/>
  <c r="W1461" i="10"/>
  <c r="X1461" i="10"/>
  <c r="Y1461" i="10" s="1"/>
  <c r="W1477" i="10"/>
  <c r="X1477" i="10"/>
  <c r="Y1477" i="10" s="1"/>
  <c r="W1493" i="10"/>
  <c r="X1493" i="10"/>
  <c r="Y1493" i="10" s="1"/>
  <c r="W1318" i="10"/>
  <c r="X1318" i="10"/>
  <c r="Y1318" i="10" s="1"/>
  <c r="W10" i="10"/>
  <c r="X10" i="10"/>
  <c r="Y10" i="10" s="1"/>
  <c r="W906" i="10"/>
  <c r="X906" i="10"/>
  <c r="Y906" i="10" s="1"/>
  <c r="W946" i="10"/>
  <c r="X946" i="10"/>
  <c r="Y946" i="10" s="1"/>
  <c r="W994" i="10"/>
  <c r="X994" i="10"/>
  <c r="Y994" i="10" s="1"/>
  <c r="W1046" i="10"/>
  <c r="X1046" i="10"/>
  <c r="Y1046" i="10" s="1"/>
  <c r="W1094" i="10"/>
  <c r="X1094" i="10"/>
  <c r="Y1094" i="10" s="1"/>
  <c r="W1142" i="10"/>
  <c r="X1142" i="10"/>
  <c r="Y1142" i="10" s="1"/>
  <c r="W1194" i="10"/>
  <c r="X1194" i="10"/>
  <c r="Y1194" i="10" s="1"/>
  <c r="W749" i="10"/>
  <c r="X749" i="10"/>
  <c r="Y749" i="10" s="1"/>
  <c r="W1005" i="10"/>
  <c r="X1005" i="10"/>
  <c r="Y1005" i="10" s="1"/>
  <c r="W1293" i="10"/>
  <c r="X1293" i="10"/>
  <c r="Y1293" i="10" s="1"/>
  <c r="W273" i="10"/>
  <c r="X273" i="10"/>
  <c r="Y273" i="10" s="1"/>
  <c r="W629" i="10"/>
  <c r="X629" i="10"/>
  <c r="Y629" i="10" s="1"/>
  <c r="W709" i="10"/>
  <c r="X709" i="10"/>
  <c r="Y709" i="10" s="1"/>
  <c r="W729" i="10"/>
  <c r="X729" i="10"/>
  <c r="Y729" i="10" s="1"/>
  <c r="W753" i="10"/>
  <c r="X753" i="10"/>
  <c r="Y753" i="10" s="1"/>
  <c r="W773" i="10"/>
  <c r="X773" i="10"/>
  <c r="Y773" i="10" s="1"/>
  <c r="W793" i="10"/>
  <c r="X793" i="10"/>
  <c r="Y793" i="10" s="1"/>
  <c r="W817" i="10"/>
  <c r="X817" i="10"/>
  <c r="Y817" i="10" s="1"/>
  <c r="W837" i="10"/>
  <c r="X837" i="10"/>
  <c r="Y837" i="10" s="1"/>
  <c r="W857" i="10"/>
  <c r="X857" i="10"/>
  <c r="Y857" i="10" s="1"/>
  <c r="W881" i="10"/>
  <c r="X881" i="10"/>
  <c r="Y881" i="10" s="1"/>
  <c r="W901" i="10"/>
  <c r="X901" i="10"/>
  <c r="Y901" i="10" s="1"/>
  <c r="W921" i="10"/>
  <c r="X921" i="10"/>
  <c r="Y921" i="10" s="1"/>
  <c r="W945" i="10"/>
  <c r="X945" i="10"/>
  <c r="Y945" i="10" s="1"/>
  <c r="W965" i="10"/>
  <c r="X965" i="10"/>
  <c r="Y965" i="10" s="1"/>
  <c r="W985" i="10"/>
  <c r="X985" i="10"/>
  <c r="Y985" i="10" s="1"/>
  <c r="W1009" i="10"/>
  <c r="X1009" i="10"/>
  <c r="Y1009" i="10" s="1"/>
  <c r="W1029" i="10"/>
  <c r="X1029" i="10"/>
  <c r="Y1029" i="10" s="1"/>
  <c r="W1049" i="10"/>
  <c r="X1049" i="10"/>
  <c r="Y1049" i="10" s="1"/>
  <c r="W1073" i="10"/>
  <c r="X1073" i="10"/>
  <c r="Y1073" i="10" s="1"/>
  <c r="W1093" i="10"/>
  <c r="X1093" i="10"/>
  <c r="Y1093" i="10" s="1"/>
  <c r="W1113" i="10"/>
  <c r="X1113" i="10"/>
  <c r="Y1113" i="10" s="1"/>
  <c r="W1141" i="10"/>
  <c r="X1141" i="10"/>
  <c r="Y1141" i="10" s="1"/>
  <c r="W1165" i="10"/>
  <c r="X1165" i="10"/>
  <c r="Y1165" i="10" s="1"/>
  <c r="W1189" i="10"/>
  <c r="X1189" i="10"/>
  <c r="Y1189" i="10" s="1"/>
  <c r="W1213" i="10"/>
  <c r="X1213" i="10"/>
  <c r="Y1213" i="10" s="1"/>
  <c r="W1229" i="10"/>
  <c r="X1229" i="10"/>
  <c r="Y1229" i="10" s="1"/>
  <c r="W1245" i="10"/>
  <c r="X1245" i="10"/>
  <c r="Y1245" i="10" s="1"/>
  <c r="W1261" i="10"/>
  <c r="X1261" i="10"/>
  <c r="Y1261" i="10" s="1"/>
  <c r="W1277" i="10"/>
  <c r="X1277" i="10"/>
  <c r="Y1277" i="10" s="1"/>
  <c r="W7" i="10"/>
  <c r="X7" i="10"/>
  <c r="Y7" i="10" s="1"/>
  <c r="W23" i="10"/>
  <c r="X23" i="10"/>
  <c r="Y23" i="10" s="1"/>
  <c r="W1382" i="10"/>
  <c r="X1382" i="10"/>
  <c r="Y1382" i="10" s="1"/>
  <c r="W586" i="10"/>
  <c r="X586" i="10"/>
  <c r="Y586" i="10" s="1"/>
  <c r="W914" i="10"/>
  <c r="X914" i="10"/>
  <c r="Y914" i="10" s="1"/>
  <c r="W962" i="10"/>
  <c r="X962" i="10"/>
  <c r="Y962" i="10" s="1"/>
  <c r="W1010" i="10"/>
  <c r="X1010" i="10"/>
  <c r="Y1010" i="10" s="1"/>
  <c r="W1058" i="10"/>
  <c r="X1058" i="10"/>
  <c r="Y1058" i="10" s="1"/>
  <c r="W1102" i="10"/>
  <c r="X1102" i="10"/>
  <c r="Y1102" i="10" s="1"/>
  <c r="W1162" i="10"/>
  <c r="X1162" i="10"/>
  <c r="Y1162" i="10" s="1"/>
  <c r="W20" i="10"/>
  <c r="X20" i="10"/>
  <c r="Y20" i="10" s="1"/>
  <c r="W1306" i="10"/>
  <c r="X1306" i="10"/>
  <c r="Y1306" i="10" s="1"/>
  <c r="W1326" i="10"/>
  <c r="X1326" i="10"/>
  <c r="Y1326" i="10" s="1"/>
  <c r="W1346" i="10"/>
  <c r="X1346" i="10"/>
  <c r="Y1346" i="10" s="1"/>
  <c r="W1370" i="10"/>
  <c r="X1370" i="10"/>
  <c r="Y1370" i="10" s="1"/>
  <c r="W1390" i="10"/>
  <c r="X1390" i="10"/>
  <c r="Y1390" i="10" s="1"/>
  <c r="W1410" i="10"/>
  <c r="X1410" i="10"/>
  <c r="Y1410" i="10" s="1"/>
  <c r="W1434" i="10"/>
  <c r="X1434" i="10"/>
  <c r="Y1434" i="10" s="1"/>
  <c r="W1454" i="10"/>
  <c r="X1454" i="10"/>
  <c r="Y1454" i="10" s="1"/>
  <c r="W1474" i="10"/>
  <c r="X1474" i="10"/>
  <c r="Y1474" i="10" s="1"/>
  <c r="W1498" i="10"/>
  <c r="X1498" i="10"/>
  <c r="Y1498" i="10" s="1"/>
  <c r="W1190" i="10"/>
  <c r="X1190" i="10"/>
  <c r="Y1190" i="10" s="1"/>
  <c r="W1218" i="10"/>
  <c r="X1218" i="10"/>
  <c r="Y1218" i="10" s="1"/>
  <c r="W1234" i="10"/>
  <c r="X1234" i="10"/>
  <c r="Y1234" i="10" s="1"/>
  <c r="W1250" i="10"/>
  <c r="X1250" i="10"/>
  <c r="Y1250" i="10" s="1"/>
  <c r="W1266" i="10"/>
  <c r="X1266" i="10"/>
  <c r="Y1266" i="10" s="1"/>
  <c r="W1282" i="10"/>
  <c r="X1282" i="10"/>
  <c r="Y1282" i="10" s="1"/>
  <c r="W1299" i="10"/>
  <c r="X1299" i="10"/>
  <c r="Y1299" i="10" s="1"/>
  <c r="W1315" i="10"/>
  <c r="X1315" i="10"/>
  <c r="Y1315" i="10" s="1"/>
  <c r="W1331" i="10"/>
  <c r="X1331" i="10"/>
  <c r="Y1331" i="10" s="1"/>
  <c r="W1347" i="10"/>
  <c r="X1347" i="10"/>
  <c r="Y1347" i="10" s="1"/>
  <c r="W1363" i="10"/>
  <c r="X1363" i="10"/>
  <c r="Y1363" i="10" s="1"/>
  <c r="W1379" i="10"/>
  <c r="X1379" i="10"/>
  <c r="Y1379" i="10" s="1"/>
  <c r="W1395" i="10"/>
  <c r="X1395" i="10"/>
  <c r="Y1395" i="10" s="1"/>
  <c r="W1411" i="10"/>
  <c r="X1411" i="10"/>
  <c r="Y1411" i="10" s="1"/>
  <c r="W1427" i="10"/>
  <c r="X1427" i="10"/>
  <c r="Y1427" i="10" s="1"/>
  <c r="W1443" i="10"/>
  <c r="X1443" i="10"/>
  <c r="Y1443" i="10" s="1"/>
  <c r="W1459" i="10"/>
  <c r="X1459" i="10"/>
  <c r="Y1459" i="10" s="1"/>
  <c r="W1475" i="10"/>
  <c r="X1475" i="10"/>
  <c r="Y1475" i="10" s="1"/>
  <c r="W1491" i="10"/>
  <c r="X1491" i="10"/>
  <c r="Y1491" i="10" s="1"/>
  <c r="W957" i="10"/>
  <c r="X957" i="10"/>
  <c r="Y957" i="10" s="1"/>
  <c r="W591" i="10"/>
  <c r="X591" i="10"/>
  <c r="Y591" i="10" s="1"/>
  <c r="W765" i="10"/>
  <c r="X765" i="10"/>
  <c r="Y765" i="10" s="1"/>
  <c r="W1180" i="10"/>
  <c r="X1180" i="10"/>
  <c r="Y1180" i="10" s="1"/>
  <c r="W22" i="10"/>
  <c r="X22" i="10"/>
  <c r="Y22" i="10" s="1"/>
  <c r="W39" i="10"/>
  <c r="X39" i="10"/>
  <c r="Y39" i="10" s="1"/>
  <c r="W40" i="10"/>
  <c r="X40" i="10"/>
  <c r="Y40" i="10" s="1"/>
  <c r="W56" i="10"/>
  <c r="X56" i="10"/>
  <c r="Y56" i="10" s="1"/>
  <c r="W76" i="10"/>
  <c r="X76" i="10"/>
  <c r="Y76" i="10" s="1"/>
  <c r="W92" i="10"/>
  <c r="X92" i="10"/>
  <c r="Y92" i="10" s="1"/>
  <c r="W108" i="10"/>
  <c r="X108" i="10"/>
  <c r="Y108" i="10" s="1"/>
  <c r="W128" i="10"/>
  <c r="X128" i="10"/>
  <c r="Y128" i="10" s="1"/>
  <c r="W144" i="10"/>
  <c r="X144" i="10"/>
  <c r="Y144" i="10" s="1"/>
  <c r="W160" i="10"/>
  <c r="X160" i="10"/>
  <c r="Y160" i="10" s="1"/>
  <c r="W176" i="10"/>
  <c r="X176" i="10"/>
  <c r="Y176" i="10" s="1"/>
  <c r="W196" i="10"/>
  <c r="X196" i="10"/>
  <c r="Y196" i="10" s="1"/>
  <c r="W212" i="10"/>
  <c r="X212" i="10"/>
  <c r="Y212" i="10" s="1"/>
  <c r="W228" i="10"/>
  <c r="X228" i="10"/>
  <c r="Y228" i="10" s="1"/>
  <c r="W244" i="10"/>
  <c r="X244" i="10"/>
  <c r="Y244" i="10" s="1"/>
  <c r="W264" i="10"/>
  <c r="X264" i="10"/>
  <c r="Y264" i="10" s="1"/>
  <c r="W280" i="10"/>
  <c r="X280" i="10"/>
  <c r="Y280" i="10" s="1"/>
  <c r="W296" i="10"/>
  <c r="X296" i="10"/>
  <c r="Y296" i="10" s="1"/>
  <c r="W312" i="10"/>
  <c r="X312" i="10"/>
  <c r="Y312" i="10" s="1"/>
  <c r="W332" i="10"/>
  <c r="X332" i="10"/>
  <c r="Y332" i="10" s="1"/>
  <c r="W348" i="10"/>
  <c r="X348" i="10"/>
  <c r="Y348" i="10" s="1"/>
  <c r="W364" i="10"/>
  <c r="X364" i="10"/>
  <c r="Y364" i="10" s="1"/>
  <c r="W384" i="10"/>
  <c r="X384" i="10"/>
  <c r="Y384" i="10" s="1"/>
  <c r="W400" i="10"/>
  <c r="X400" i="10"/>
  <c r="Y400" i="10" s="1"/>
  <c r="W416" i="10"/>
  <c r="X416" i="10"/>
  <c r="Y416" i="10" s="1"/>
  <c r="W432" i="10"/>
  <c r="X432" i="10"/>
  <c r="Y432" i="10" s="1"/>
  <c r="W452" i="10"/>
  <c r="X452" i="10"/>
  <c r="Y452" i="10" s="1"/>
  <c r="W468" i="10"/>
  <c r="X468" i="10"/>
  <c r="Y468" i="10" s="1"/>
  <c r="W484" i="10"/>
  <c r="X484" i="10"/>
  <c r="Y484" i="10" s="1"/>
  <c r="W500" i="10"/>
  <c r="X500" i="10"/>
  <c r="Y500" i="10" s="1"/>
  <c r="W520" i="10"/>
  <c r="X520" i="10"/>
  <c r="Y520" i="10" s="1"/>
  <c r="W536" i="10"/>
  <c r="X536" i="10"/>
  <c r="Y536" i="10" s="1"/>
  <c r="W552" i="10"/>
  <c r="X552" i="10"/>
  <c r="Y552" i="10" s="1"/>
  <c r="W568" i="10"/>
  <c r="X568" i="10"/>
  <c r="Y568" i="10" s="1"/>
  <c r="W584" i="10"/>
  <c r="X584" i="10"/>
  <c r="Y584" i="10" s="1"/>
  <c r="W600" i="10"/>
  <c r="X600" i="10"/>
  <c r="Y600" i="10" s="1"/>
  <c r="W616" i="10"/>
  <c r="X616" i="10"/>
  <c r="Y616" i="10" s="1"/>
  <c r="W632" i="10"/>
  <c r="X632" i="10"/>
  <c r="Y632" i="10" s="1"/>
  <c r="W648" i="10"/>
  <c r="X648" i="10"/>
  <c r="Y648" i="10" s="1"/>
  <c r="W664" i="10"/>
  <c r="X664" i="10"/>
  <c r="Y664" i="10" s="1"/>
  <c r="W680" i="10"/>
  <c r="X680" i="10"/>
  <c r="Y680" i="10" s="1"/>
  <c r="W696" i="10"/>
  <c r="X696" i="10"/>
  <c r="Y696" i="10" s="1"/>
  <c r="W712" i="10"/>
  <c r="X712" i="10"/>
  <c r="Y712" i="10" s="1"/>
  <c r="W728" i="10"/>
  <c r="X728" i="10"/>
  <c r="Y728" i="10" s="1"/>
  <c r="W744" i="10"/>
  <c r="X744" i="10"/>
  <c r="Y744" i="10" s="1"/>
  <c r="W760" i="10"/>
  <c r="X760" i="10"/>
  <c r="Y760" i="10" s="1"/>
  <c r="W776" i="10"/>
  <c r="X776" i="10"/>
  <c r="Y776" i="10" s="1"/>
  <c r="W792" i="10"/>
  <c r="X792" i="10"/>
  <c r="Y792" i="10" s="1"/>
  <c r="W808" i="10"/>
  <c r="X808" i="10"/>
  <c r="Y808" i="10" s="1"/>
  <c r="W824" i="10"/>
  <c r="X824" i="10"/>
  <c r="Y824" i="10" s="1"/>
  <c r="W840" i="10"/>
  <c r="X840" i="10"/>
  <c r="Y840" i="10" s="1"/>
  <c r="W856" i="10"/>
  <c r="X856" i="10"/>
  <c r="Y856" i="10" s="1"/>
  <c r="W872" i="10"/>
  <c r="X872" i="10"/>
  <c r="Y872" i="10" s="1"/>
  <c r="W888" i="10"/>
  <c r="X888" i="10"/>
  <c r="Y888" i="10" s="1"/>
  <c r="W904" i="10"/>
  <c r="X904" i="10"/>
  <c r="Y904" i="10" s="1"/>
  <c r="W41" i="10"/>
  <c r="X41" i="10"/>
  <c r="Y41" i="10" s="1"/>
  <c r="W57" i="10"/>
  <c r="X57" i="10"/>
  <c r="Y57" i="10" s="1"/>
  <c r="W73" i="10"/>
  <c r="X73" i="10"/>
  <c r="Y73" i="10" s="1"/>
  <c r="W93" i="10"/>
  <c r="X93" i="10"/>
  <c r="Y93" i="10" s="1"/>
  <c r="W109" i="10"/>
  <c r="X109" i="10"/>
  <c r="Y109" i="10" s="1"/>
  <c r="W125" i="10"/>
  <c r="X125" i="10"/>
  <c r="Y125" i="10" s="1"/>
  <c r="W141" i="10"/>
  <c r="X141" i="10"/>
  <c r="Y141" i="10" s="1"/>
  <c r="W161" i="10"/>
  <c r="X161" i="10"/>
  <c r="Y161" i="10" s="1"/>
  <c r="W177" i="10"/>
  <c r="X177" i="10"/>
  <c r="Y177" i="10" s="1"/>
  <c r="W193" i="10"/>
  <c r="X193" i="10"/>
  <c r="Y193" i="10" s="1"/>
  <c r="W213" i="10"/>
  <c r="X213" i="10"/>
  <c r="Y213" i="10" s="1"/>
  <c r="W229" i="10"/>
  <c r="X229" i="10"/>
  <c r="Y229" i="10" s="1"/>
  <c r="W245" i="10"/>
  <c r="X245" i="10"/>
  <c r="Y245" i="10" s="1"/>
  <c r="W261" i="10"/>
  <c r="X261" i="10"/>
  <c r="Y261" i="10" s="1"/>
  <c r="W281" i="10"/>
  <c r="X281" i="10"/>
  <c r="Y281" i="10" s="1"/>
  <c r="W297" i="10"/>
  <c r="X297" i="10"/>
  <c r="Y297" i="10" s="1"/>
  <c r="W313" i="10"/>
  <c r="X313" i="10"/>
  <c r="Y313" i="10" s="1"/>
  <c r="W329" i="10"/>
  <c r="X329" i="10"/>
  <c r="Y329" i="10" s="1"/>
  <c r="W349" i="10"/>
  <c r="X349" i="10"/>
  <c r="Y349" i="10" s="1"/>
  <c r="W365" i="10"/>
  <c r="X365" i="10"/>
  <c r="Y365" i="10" s="1"/>
  <c r="W381" i="10"/>
  <c r="X381" i="10"/>
  <c r="Y381" i="10" s="1"/>
  <c r="W397" i="10"/>
  <c r="X397" i="10"/>
  <c r="Y397" i="10" s="1"/>
  <c r="W417" i="10"/>
  <c r="X417" i="10"/>
  <c r="Y417" i="10" s="1"/>
  <c r="W433" i="10"/>
  <c r="X433" i="10"/>
  <c r="Y433" i="10" s="1"/>
  <c r="W449" i="10"/>
  <c r="X449" i="10"/>
  <c r="Y449" i="10" s="1"/>
  <c r="W469" i="10"/>
  <c r="X469" i="10"/>
  <c r="Y469" i="10" s="1"/>
  <c r="W485" i="10"/>
  <c r="X485" i="10"/>
  <c r="Y485" i="10" s="1"/>
  <c r="W501" i="10"/>
  <c r="X501" i="10"/>
  <c r="Y501" i="10" s="1"/>
  <c r="W517" i="10"/>
  <c r="X517" i="10"/>
  <c r="Y517" i="10" s="1"/>
  <c r="W533" i="10"/>
  <c r="X533" i="10"/>
  <c r="Y533" i="10" s="1"/>
  <c r="W549" i="10"/>
  <c r="X549" i="10"/>
  <c r="Y549" i="10" s="1"/>
  <c r="W565" i="10"/>
  <c r="X565" i="10"/>
  <c r="Y565" i="10" s="1"/>
  <c r="W581" i="10"/>
  <c r="X581" i="10"/>
  <c r="Y581" i="10" s="1"/>
  <c r="W601" i="10"/>
  <c r="X601" i="10"/>
  <c r="Y601" i="10" s="1"/>
  <c r="W621" i="10"/>
  <c r="X621" i="10"/>
  <c r="Y621" i="10" s="1"/>
  <c r="W641" i="10"/>
  <c r="X641" i="10"/>
  <c r="Y641" i="10" s="1"/>
  <c r="W665" i="10"/>
  <c r="X665" i="10"/>
  <c r="Y665" i="10" s="1"/>
  <c r="W685" i="10"/>
  <c r="X685" i="10"/>
  <c r="Y685" i="10" s="1"/>
  <c r="W705" i="10"/>
  <c r="X705" i="10"/>
  <c r="Y705" i="10" s="1"/>
  <c r="W50" i="10"/>
  <c r="X50" i="10"/>
  <c r="Y50" i="10" s="1"/>
  <c r="W66" i="10"/>
  <c r="X66" i="10"/>
  <c r="Y66" i="10" s="1"/>
  <c r="W82" i="10"/>
  <c r="X82" i="10"/>
  <c r="Y82" i="10" s="1"/>
  <c r="W98" i="10"/>
  <c r="X98" i="10"/>
  <c r="Y98" i="10" s="1"/>
  <c r="W114" i="10"/>
  <c r="X114" i="10"/>
  <c r="Y114" i="10" s="1"/>
  <c r="W130" i="10"/>
  <c r="X130" i="10"/>
  <c r="Y130" i="10" s="1"/>
  <c r="W146" i="10"/>
  <c r="X146" i="10"/>
  <c r="Y146" i="10" s="1"/>
  <c r="W162" i="10"/>
  <c r="X162" i="10"/>
  <c r="Y162" i="10" s="1"/>
  <c r="W178" i="10"/>
  <c r="X178" i="10"/>
  <c r="Y178" i="10" s="1"/>
  <c r="W194" i="10"/>
  <c r="X194" i="10"/>
  <c r="Y194" i="10" s="1"/>
  <c r="W210" i="10"/>
  <c r="X210" i="10"/>
  <c r="Y210" i="10" s="1"/>
  <c r="W226" i="10"/>
  <c r="X226" i="10"/>
  <c r="Y226" i="10" s="1"/>
  <c r="W242" i="10"/>
  <c r="X242" i="10"/>
  <c r="Y242" i="10" s="1"/>
  <c r="W258" i="10"/>
  <c r="X258" i="10"/>
  <c r="Y258" i="10" s="1"/>
  <c r="W274" i="10"/>
  <c r="X274" i="10"/>
  <c r="Y274" i="10" s="1"/>
  <c r="W290" i="10"/>
  <c r="X290" i="10"/>
  <c r="Y290" i="10" s="1"/>
  <c r="W306" i="10"/>
  <c r="X306" i="10"/>
  <c r="Y306" i="10" s="1"/>
  <c r="W322" i="10"/>
  <c r="X322" i="10"/>
  <c r="Y322" i="10" s="1"/>
  <c r="W338" i="10"/>
  <c r="X338" i="10"/>
  <c r="Y338" i="10" s="1"/>
  <c r="W354" i="10"/>
  <c r="X354" i="10"/>
  <c r="Y354" i="10" s="1"/>
  <c r="W370" i="10"/>
  <c r="X370" i="10"/>
  <c r="Y370" i="10" s="1"/>
  <c r="W386" i="10"/>
  <c r="X386" i="10"/>
  <c r="Y386" i="10" s="1"/>
  <c r="W402" i="10"/>
  <c r="X402" i="10"/>
  <c r="Y402" i="10" s="1"/>
  <c r="W418" i="10"/>
  <c r="X418" i="10"/>
  <c r="Y418" i="10" s="1"/>
  <c r="W434" i="10"/>
  <c r="X434" i="10"/>
  <c r="Y434" i="10" s="1"/>
  <c r="W450" i="10"/>
  <c r="X450" i="10"/>
  <c r="Y450" i="10" s="1"/>
  <c r="W466" i="10"/>
  <c r="X466" i="10"/>
  <c r="Y466" i="10" s="1"/>
  <c r="W482" i="10"/>
  <c r="X482" i="10"/>
  <c r="Y482" i="10" s="1"/>
  <c r="W498" i="10"/>
  <c r="X498" i="10"/>
  <c r="Y498" i="10" s="1"/>
  <c r="W514" i="10"/>
  <c r="X514" i="10"/>
  <c r="Y514" i="10" s="1"/>
  <c r="W530" i="10"/>
  <c r="X530" i="10"/>
  <c r="Y530" i="10" s="1"/>
  <c r="W546" i="10"/>
  <c r="X546" i="10"/>
  <c r="Y546" i="10" s="1"/>
  <c r="W562" i="10"/>
  <c r="X562" i="10"/>
  <c r="Y562" i="10" s="1"/>
  <c r="W578" i="10"/>
  <c r="X578" i="10"/>
  <c r="Y578" i="10" s="1"/>
  <c r="W598" i="10"/>
  <c r="X598" i="10"/>
  <c r="Y598" i="10" s="1"/>
  <c r="W622" i="10"/>
  <c r="X622" i="10"/>
  <c r="Y622" i="10" s="1"/>
  <c r="W642" i="10"/>
  <c r="X642" i="10"/>
  <c r="Y642" i="10" s="1"/>
  <c r="W662" i="10"/>
  <c r="X662" i="10"/>
  <c r="Y662" i="10" s="1"/>
  <c r="W686" i="10"/>
  <c r="X686" i="10"/>
  <c r="Y686" i="10" s="1"/>
  <c r="W710" i="10"/>
  <c r="X710" i="10"/>
  <c r="Y710" i="10" s="1"/>
  <c r="W726" i="10"/>
  <c r="X726" i="10"/>
  <c r="Y726" i="10" s="1"/>
  <c r="W742" i="10"/>
  <c r="X742" i="10"/>
  <c r="Y742" i="10" s="1"/>
  <c r="W758" i="10"/>
  <c r="X758" i="10"/>
  <c r="Y758" i="10" s="1"/>
  <c r="W774" i="10"/>
  <c r="X774" i="10"/>
  <c r="Y774" i="10" s="1"/>
  <c r="W790" i="10"/>
  <c r="X790" i="10"/>
  <c r="Y790" i="10" s="1"/>
  <c r="W806" i="10"/>
  <c r="X806" i="10"/>
  <c r="Y806" i="10" s="1"/>
  <c r="W822" i="10"/>
  <c r="X822" i="10"/>
  <c r="Y822" i="10" s="1"/>
  <c r="W838" i="10"/>
  <c r="X838" i="10"/>
  <c r="Y838" i="10" s="1"/>
  <c r="W854" i="10"/>
  <c r="X854" i="10"/>
  <c r="Y854" i="10" s="1"/>
  <c r="W870" i="10"/>
  <c r="X870" i="10"/>
  <c r="Y870" i="10" s="1"/>
  <c r="W124" i="10"/>
  <c r="X124" i="10"/>
  <c r="Y124" i="10" s="1"/>
  <c r="W781" i="10"/>
  <c r="X781" i="10"/>
  <c r="Y781" i="10" s="1"/>
  <c r="W1037" i="10"/>
  <c r="X1037" i="10"/>
  <c r="Y1037" i="10" s="1"/>
  <c r="W30" i="10"/>
  <c r="X30" i="10"/>
  <c r="Y30" i="10" s="1"/>
  <c r="W47" i="10"/>
  <c r="X47" i="10"/>
  <c r="Y47" i="10" s="1"/>
  <c r="W63" i="10"/>
  <c r="X63" i="10"/>
  <c r="Y63" i="10" s="1"/>
  <c r="W79" i="10"/>
  <c r="X79" i="10"/>
  <c r="Y79" i="10" s="1"/>
  <c r="W95" i="10"/>
  <c r="X95" i="10"/>
  <c r="Y95" i="10" s="1"/>
  <c r="W111" i="10"/>
  <c r="X111" i="10"/>
  <c r="Y111" i="10" s="1"/>
  <c r="W127" i="10"/>
  <c r="X127" i="10"/>
  <c r="Y127" i="10" s="1"/>
  <c r="W143" i="10"/>
  <c r="X143" i="10"/>
  <c r="Y143" i="10" s="1"/>
  <c r="W159" i="10"/>
  <c r="X159" i="10"/>
  <c r="Y159" i="10" s="1"/>
  <c r="W175" i="10"/>
  <c r="X175" i="10"/>
  <c r="Y175" i="10" s="1"/>
  <c r="W191" i="10"/>
  <c r="X191" i="10"/>
  <c r="Y191" i="10" s="1"/>
  <c r="W207" i="10"/>
  <c r="X207" i="10"/>
  <c r="Y207" i="10" s="1"/>
  <c r="W223" i="10"/>
  <c r="X223" i="10"/>
  <c r="Y223" i="10" s="1"/>
  <c r="W239" i="10"/>
  <c r="X239" i="10"/>
  <c r="Y239" i="10" s="1"/>
  <c r="W255" i="10"/>
  <c r="X255" i="10"/>
  <c r="Y255" i="10" s="1"/>
  <c r="W271" i="10"/>
  <c r="X271" i="10"/>
  <c r="Y271" i="10" s="1"/>
  <c r="W287" i="10"/>
  <c r="X287" i="10"/>
  <c r="Y287" i="10" s="1"/>
  <c r="W307" i="10"/>
  <c r="X307" i="10"/>
  <c r="Y307" i="10" s="1"/>
  <c r="W323" i="10"/>
  <c r="X323" i="10"/>
  <c r="Y323" i="10" s="1"/>
  <c r="W339" i="10"/>
  <c r="X339" i="10"/>
  <c r="Y339" i="10" s="1"/>
  <c r="W355" i="10"/>
  <c r="X355" i="10"/>
  <c r="Y355" i="10" s="1"/>
  <c r="W371" i="10"/>
  <c r="X371" i="10"/>
  <c r="Y371" i="10" s="1"/>
  <c r="W387" i="10"/>
  <c r="X387" i="10"/>
  <c r="Y387" i="10" s="1"/>
  <c r="W403" i="10"/>
  <c r="X403" i="10"/>
  <c r="Y403" i="10" s="1"/>
  <c r="W419" i="10"/>
  <c r="X419" i="10"/>
  <c r="Y419" i="10" s="1"/>
  <c r="W435" i="10"/>
  <c r="X435" i="10"/>
  <c r="Y435" i="10" s="1"/>
  <c r="W451" i="10"/>
  <c r="X451" i="10"/>
  <c r="Y451" i="10" s="1"/>
  <c r="W467" i="10"/>
  <c r="X467" i="10"/>
  <c r="Y467" i="10" s="1"/>
  <c r="W483" i="10"/>
  <c r="X483" i="10"/>
  <c r="Y483" i="10" s="1"/>
  <c r="W499" i="10"/>
  <c r="X499" i="10"/>
  <c r="Y499" i="10" s="1"/>
  <c r="W515" i="10"/>
  <c r="X515" i="10"/>
  <c r="Y515" i="10" s="1"/>
  <c r="W531" i="10"/>
  <c r="X531" i="10"/>
  <c r="Y531" i="10" s="1"/>
  <c r="W551" i="10"/>
  <c r="X551" i="10"/>
  <c r="Y551" i="10" s="1"/>
  <c r="W567" i="10"/>
  <c r="X567" i="10"/>
  <c r="Y567" i="10" s="1"/>
  <c r="W583" i="10"/>
  <c r="X583" i="10"/>
  <c r="Y583" i="10" s="1"/>
  <c r="W603" i="10"/>
  <c r="X603" i="10"/>
  <c r="Y603" i="10" s="1"/>
  <c r="W619" i="10"/>
  <c r="X619" i="10"/>
  <c r="Y619" i="10" s="1"/>
  <c r="W635" i="10"/>
  <c r="X635" i="10"/>
  <c r="Y635" i="10" s="1"/>
  <c r="W651" i="10"/>
  <c r="X651" i="10"/>
  <c r="Y651" i="10" s="1"/>
  <c r="W671" i="10"/>
  <c r="X671" i="10"/>
  <c r="Y671" i="10" s="1"/>
  <c r="W687" i="10"/>
  <c r="X687" i="10"/>
  <c r="Y687" i="10" s="1"/>
  <c r="W703" i="10"/>
  <c r="X703" i="10"/>
  <c r="Y703" i="10" s="1"/>
  <c r="W719" i="10"/>
  <c r="X719" i="10"/>
  <c r="Y719" i="10" s="1"/>
  <c r="W735" i="10"/>
  <c r="X735" i="10"/>
  <c r="Y735" i="10" s="1"/>
  <c r="W751" i="10"/>
  <c r="X751" i="10"/>
  <c r="Y751" i="10" s="1"/>
  <c r="W767" i="10"/>
  <c r="X767" i="10"/>
  <c r="Y767" i="10" s="1"/>
  <c r="W783" i="10"/>
  <c r="X783" i="10"/>
  <c r="Y783" i="10" s="1"/>
  <c r="W799" i="10"/>
  <c r="X799" i="10"/>
  <c r="Y799" i="10" s="1"/>
  <c r="W815" i="10"/>
  <c r="X815" i="10"/>
  <c r="Y815" i="10" s="1"/>
  <c r="W831" i="10"/>
  <c r="X831" i="10"/>
  <c r="Y831" i="10" s="1"/>
  <c r="W847" i="10"/>
  <c r="X847" i="10"/>
  <c r="Y847" i="10" s="1"/>
  <c r="W863" i="10"/>
  <c r="X863" i="10"/>
  <c r="Y863" i="10" s="1"/>
  <c r="W879" i="10"/>
  <c r="X879" i="10"/>
  <c r="Y879" i="10" s="1"/>
  <c r="W895" i="10"/>
  <c r="X895" i="10"/>
  <c r="Y895" i="10" s="1"/>
  <c r="W911" i="10"/>
  <c r="X911" i="10"/>
  <c r="Y911" i="10" s="1"/>
  <c r="W927" i="10"/>
  <c r="X927" i="10"/>
  <c r="Y927" i="10" s="1"/>
  <c r="W943" i="10"/>
  <c r="X943" i="10"/>
  <c r="Y943" i="10" s="1"/>
  <c r="W959" i="10"/>
  <c r="X959" i="10"/>
  <c r="Y959" i="10" s="1"/>
  <c r="W975" i="10"/>
  <c r="X975" i="10"/>
  <c r="Y975" i="10" s="1"/>
  <c r="W991" i="10"/>
  <c r="X991" i="10"/>
  <c r="Y991" i="10" s="1"/>
  <c r="W1007" i="10"/>
  <c r="X1007" i="10"/>
  <c r="Y1007" i="10" s="1"/>
  <c r="W1023" i="10"/>
  <c r="X1023" i="10"/>
  <c r="Y1023" i="10" s="1"/>
  <c r="W1039" i="10"/>
  <c r="X1039" i="10"/>
  <c r="Y1039" i="10" s="1"/>
  <c r="W1055" i="10"/>
  <c r="X1055" i="10"/>
  <c r="Y1055" i="10" s="1"/>
  <c r="W1071" i="10"/>
  <c r="X1071" i="10"/>
  <c r="Y1071" i="10" s="1"/>
  <c r="W1087" i="10"/>
  <c r="X1087" i="10"/>
  <c r="Y1087" i="10" s="1"/>
  <c r="W1103" i="10"/>
  <c r="X1103" i="10"/>
  <c r="Y1103" i="10" s="1"/>
  <c r="W1119" i="10"/>
  <c r="X1119" i="10"/>
  <c r="Y1119" i="10" s="1"/>
  <c r="W1135" i="10"/>
  <c r="X1135" i="10"/>
  <c r="Y1135" i="10" s="1"/>
  <c r="W1151" i="10"/>
  <c r="X1151" i="10"/>
  <c r="Y1151" i="10" s="1"/>
  <c r="W1167" i="10"/>
  <c r="X1167" i="10"/>
  <c r="Y1167" i="10" s="1"/>
  <c r="W1183" i="10"/>
  <c r="X1183" i="10"/>
  <c r="Y1183" i="10" s="1"/>
  <c r="W1199" i="10"/>
  <c r="X1199" i="10"/>
  <c r="Y1199" i="10" s="1"/>
  <c r="W1215" i="10"/>
  <c r="X1215" i="10"/>
  <c r="Y1215" i="10" s="1"/>
  <c r="W1231" i="10"/>
  <c r="X1231" i="10"/>
  <c r="Y1231" i="10" s="1"/>
  <c r="W1247" i="10"/>
  <c r="X1247" i="10"/>
  <c r="Y1247" i="10" s="1"/>
  <c r="W1263" i="10"/>
  <c r="X1263" i="10"/>
  <c r="Y1263" i="10" s="1"/>
  <c r="W1279" i="10"/>
  <c r="X1279" i="10"/>
  <c r="Y1279" i="10" s="1"/>
  <c r="W1296" i="10"/>
  <c r="X1296" i="10"/>
  <c r="Y1296" i="10" s="1"/>
  <c r="W1312" i="10"/>
  <c r="X1312" i="10"/>
  <c r="Y1312" i="10" s="1"/>
  <c r="W1328" i="10"/>
  <c r="X1328" i="10"/>
  <c r="Y1328" i="10" s="1"/>
  <c r="W1348" i="10"/>
  <c r="X1348" i="10"/>
  <c r="Y1348" i="10" s="1"/>
  <c r="W1364" i="10"/>
  <c r="X1364" i="10"/>
  <c r="Y1364" i="10" s="1"/>
  <c r="W1380" i="10"/>
  <c r="X1380" i="10"/>
  <c r="Y1380" i="10" s="1"/>
  <c r="W1396" i="10"/>
  <c r="X1396" i="10"/>
  <c r="Y1396" i="10" s="1"/>
  <c r="W1412" i="10"/>
  <c r="X1412" i="10"/>
  <c r="Y1412" i="10" s="1"/>
  <c r="W1428" i="10"/>
  <c r="X1428" i="10"/>
  <c r="Y1428" i="10" s="1"/>
  <c r="W1444" i="10"/>
  <c r="X1444" i="10"/>
  <c r="Y1444" i="10" s="1"/>
  <c r="W1460" i="10"/>
  <c r="X1460" i="10"/>
  <c r="Y1460" i="10" s="1"/>
  <c r="W1476" i="10"/>
  <c r="X1476" i="10"/>
  <c r="Y1476" i="10" s="1"/>
  <c r="W1492" i="10"/>
  <c r="X1492" i="10"/>
  <c r="Y1492" i="10" s="1"/>
  <c r="W13" i="10"/>
  <c r="X13" i="10"/>
  <c r="Y13" i="10" s="1"/>
  <c r="W29" i="10"/>
  <c r="X29" i="10"/>
  <c r="Y29" i="10" s="1"/>
  <c r="W1164" i="10"/>
  <c r="X1164" i="10"/>
  <c r="Y1164" i="10" s="1"/>
  <c r="W1478" i="10"/>
  <c r="X1478" i="10"/>
  <c r="Y1478" i="10" s="1"/>
  <c r="W690" i="10"/>
  <c r="X690" i="10"/>
  <c r="Y690" i="10" s="1"/>
  <c r="W922" i="10"/>
  <c r="X922" i="10"/>
  <c r="Y922" i="10" s="1"/>
  <c r="W978" i="10"/>
  <c r="X978" i="10"/>
  <c r="Y978" i="10" s="1"/>
  <c r="W1026" i="10"/>
  <c r="X1026" i="10"/>
  <c r="Y1026" i="10" s="1"/>
  <c r="W1074" i="10"/>
  <c r="X1074" i="10"/>
  <c r="Y1074" i="10" s="1"/>
  <c r="W1122" i="10"/>
  <c r="X1122" i="10"/>
  <c r="Y1122" i="10" s="1"/>
  <c r="W1166" i="10"/>
  <c r="X1166" i="10"/>
  <c r="Y1166" i="10" s="1"/>
  <c r="W24" i="10"/>
  <c r="X24" i="10"/>
  <c r="Y24" i="10" s="1"/>
  <c r="W861" i="10"/>
  <c r="X861" i="10"/>
  <c r="Y861" i="10" s="1"/>
  <c r="W1117" i="10"/>
  <c r="X1117" i="10"/>
  <c r="Y1117" i="10" s="1"/>
  <c r="W60" i="10"/>
  <c r="X60" i="10"/>
  <c r="Y60" i="10" s="1"/>
  <c r="W444" i="10"/>
  <c r="X444" i="10"/>
  <c r="Y444" i="10" s="1"/>
  <c r="W924" i="10"/>
  <c r="X924" i="10"/>
  <c r="Y924" i="10" s="1"/>
  <c r="W940" i="10"/>
  <c r="X940" i="10"/>
  <c r="Y940" i="10" s="1"/>
  <c r="W956" i="10"/>
  <c r="X956" i="10"/>
  <c r="Y956" i="10" s="1"/>
  <c r="W972" i="10"/>
  <c r="X972" i="10"/>
  <c r="Y972" i="10" s="1"/>
  <c r="W988" i="10"/>
  <c r="X988" i="10"/>
  <c r="Y988" i="10" s="1"/>
  <c r="W1004" i="10"/>
  <c r="X1004" i="10"/>
  <c r="Y1004" i="10" s="1"/>
  <c r="W1020" i="10"/>
  <c r="X1020" i="10"/>
  <c r="Y1020" i="10" s="1"/>
  <c r="W1036" i="10"/>
  <c r="X1036" i="10"/>
  <c r="Y1036" i="10" s="1"/>
  <c r="W1052" i="10"/>
  <c r="X1052" i="10"/>
  <c r="Y1052" i="10" s="1"/>
  <c r="W1068" i="10"/>
  <c r="X1068" i="10"/>
  <c r="Y1068" i="10" s="1"/>
  <c r="W1084" i="10"/>
  <c r="X1084" i="10"/>
  <c r="Y1084" i="10" s="1"/>
  <c r="W1100" i="10"/>
  <c r="X1100" i="10"/>
  <c r="Y1100" i="10" s="1"/>
  <c r="W1116" i="10"/>
  <c r="X1116" i="10"/>
  <c r="Y1116" i="10" s="1"/>
  <c r="W1132" i="10"/>
  <c r="X1132" i="10"/>
  <c r="Y1132" i="10" s="1"/>
  <c r="W1148" i="10"/>
  <c r="X1148" i="10"/>
  <c r="Y1148" i="10" s="1"/>
  <c r="W1168" i="10"/>
  <c r="X1168" i="10"/>
  <c r="Y1168" i="10" s="1"/>
  <c r="W1188" i="10"/>
  <c r="X1188" i="10"/>
  <c r="Y1188" i="10" s="1"/>
  <c r="W1208" i="10"/>
  <c r="X1208" i="10"/>
  <c r="Y1208" i="10" s="1"/>
  <c r="W1224" i="10"/>
  <c r="X1224" i="10"/>
  <c r="Y1224" i="10" s="1"/>
  <c r="W1240" i="10"/>
  <c r="X1240" i="10"/>
  <c r="Y1240" i="10" s="1"/>
  <c r="W1256" i="10"/>
  <c r="X1256" i="10"/>
  <c r="Y1256" i="10" s="1"/>
  <c r="W1272" i="10"/>
  <c r="X1272" i="10"/>
  <c r="Y1272" i="10" s="1"/>
  <c r="W1288" i="10"/>
  <c r="X1288" i="10"/>
  <c r="Y1288" i="10" s="1"/>
  <c r="W1305" i="10"/>
  <c r="X1305" i="10"/>
  <c r="Y1305" i="10" s="1"/>
  <c r="W1321" i="10"/>
  <c r="X1321" i="10"/>
  <c r="Y1321" i="10" s="1"/>
  <c r="W1337" i="10"/>
  <c r="X1337" i="10"/>
  <c r="Y1337" i="10" s="1"/>
  <c r="W1353" i="10"/>
  <c r="X1353" i="10"/>
  <c r="Y1353" i="10" s="1"/>
  <c r="W1369" i="10"/>
  <c r="X1369" i="10"/>
  <c r="Y1369" i="10" s="1"/>
  <c r="W1385" i="10"/>
  <c r="X1385" i="10"/>
  <c r="Y1385" i="10" s="1"/>
  <c r="W1401" i="10"/>
  <c r="X1401" i="10"/>
  <c r="Y1401" i="10" s="1"/>
  <c r="W1417" i="10"/>
  <c r="X1417" i="10"/>
  <c r="Y1417" i="10" s="1"/>
  <c r="W1433" i="10"/>
  <c r="X1433" i="10"/>
  <c r="Y1433" i="10" s="1"/>
  <c r="W1449" i="10"/>
  <c r="X1449" i="10"/>
  <c r="Y1449" i="10" s="1"/>
  <c r="W1465" i="10"/>
  <c r="X1465" i="10"/>
  <c r="Y1465" i="10" s="1"/>
  <c r="W1481" i="10"/>
  <c r="X1481" i="10"/>
  <c r="Y1481" i="10" s="1"/>
  <c r="W1497" i="10"/>
  <c r="X1497" i="10"/>
  <c r="Y1497" i="10" s="1"/>
  <c r="W1350" i="10"/>
  <c r="X1350" i="10"/>
  <c r="Y1350" i="10" s="1"/>
  <c r="W602" i="10"/>
  <c r="X602" i="10"/>
  <c r="Y602" i="10" s="1"/>
  <c r="W918" i="10"/>
  <c r="X918" i="10"/>
  <c r="Y918" i="10" s="1"/>
  <c r="W958" i="10"/>
  <c r="X958" i="10"/>
  <c r="Y958" i="10" s="1"/>
  <c r="W1006" i="10"/>
  <c r="X1006" i="10"/>
  <c r="Y1006" i="10" s="1"/>
  <c r="W1054" i="10"/>
  <c r="X1054" i="10"/>
  <c r="Y1054" i="10" s="1"/>
  <c r="W1106" i="10"/>
  <c r="X1106" i="10"/>
  <c r="Y1106" i="10" s="1"/>
  <c r="W1154" i="10"/>
  <c r="X1154" i="10"/>
  <c r="Y1154" i="10" s="1"/>
  <c r="W16" i="10"/>
  <c r="X16" i="10"/>
  <c r="Y16" i="10" s="1"/>
  <c r="W813" i="10"/>
  <c r="X813" i="10"/>
  <c r="Y813" i="10" s="1"/>
  <c r="W1069" i="10"/>
  <c r="X1069" i="10"/>
  <c r="Y1069" i="10" s="1"/>
  <c r="W33" i="10"/>
  <c r="X33" i="10"/>
  <c r="Y33" i="10" s="1"/>
  <c r="W337" i="10"/>
  <c r="X337" i="10"/>
  <c r="Y337" i="10" s="1"/>
  <c r="W645" i="10"/>
  <c r="X645" i="10"/>
  <c r="Y645" i="10" s="1"/>
  <c r="W713" i="10"/>
  <c r="X713" i="10"/>
  <c r="Y713" i="10" s="1"/>
  <c r="W737" i="10"/>
  <c r="X737" i="10"/>
  <c r="Y737" i="10" s="1"/>
  <c r="W757" i="10"/>
  <c r="X757" i="10"/>
  <c r="Y757" i="10" s="1"/>
  <c r="W777" i="10"/>
  <c r="X777" i="10"/>
  <c r="Y777" i="10" s="1"/>
  <c r="W801" i="10"/>
  <c r="X801" i="10"/>
  <c r="Y801" i="10" s="1"/>
  <c r="W821" i="10"/>
  <c r="X821" i="10"/>
  <c r="Y821" i="10" s="1"/>
  <c r="W841" i="10"/>
  <c r="X841" i="10"/>
  <c r="Y841" i="10" s="1"/>
  <c r="W865" i="10"/>
  <c r="X865" i="10"/>
  <c r="Y865" i="10" s="1"/>
  <c r="W885" i="10"/>
  <c r="X885" i="10"/>
  <c r="Y885" i="10" s="1"/>
  <c r="W905" i="10"/>
  <c r="X905" i="10"/>
  <c r="Y905" i="10" s="1"/>
  <c r="W929" i="10"/>
  <c r="X929" i="10"/>
  <c r="Y929" i="10" s="1"/>
  <c r="W949" i="10"/>
  <c r="X949" i="10"/>
  <c r="Y949" i="10" s="1"/>
  <c r="W969" i="10"/>
  <c r="X969" i="10"/>
  <c r="Y969" i="10" s="1"/>
  <c r="W993" i="10"/>
  <c r="X993" i="10"/>
  <c r="Y993" i="10" s="1"/>
  <c r="W1013" i="10"/>
  <c r="X1013" i="10"/>
  <c r="Y1013" i="10" s="1"/>
  <c r="W1033" i="10"/>
  <c r="X1033" i="10"/>
  <c r="Y1033" i="10" s="1"/>
  <c r="W1057" i="10"/>
  <c r="X1057" i="10"/>
  <c r="Y1057" i="10" s="1"/>
  <c r="W1077" i="10"/>
  <c r="X1077" i="10"/>
  <c r="Y1077" i="10" s="1"/>
  <c r="W1097" i="10"/>
  <c r="X1097" i="10"/>
  <c r="Y1097" i="10" s="1"/>
  <c r="W1121" i="10"/>
  <c r="X1121" i="10"/>
  <c r="Y1121" i="10" s="1"/>
  <c r="W1149" i="10"/>
  <c r="X1149" i="10"/>
  <c r="Y1149" i="10" s="1"/>
  <c r="W1173" i="10"/>
  <c r="X1173" i="10"/>
  <c r="Y1173" i="10" s="1"/>
  <c r="W1193" i="10"/>
  <c r="X1193" i="10"/>
  <c r="Y1193" i="10" s="1"/>
  <c r="W1217" i="10"/>
  <c r="X1217" i="10"/>
  <c r="Y1217" i="10" s="1"/>
  <c r="W1233" i="10"/>
  <c r="X1233" i="10"/>
  <c r="Y1233" i="10" s="1"/>
  <c r="W1249" i="10"/>
  <c r="X1249" i="10"/>
  <c r="Y1249" i="10" s="1"/>
  <c r="W1265" i="10"/>
  <c r="X1265" i="10"/>
  <c r="Y1265" i="10" s="1"/>
  <c r="W1281" i="10"/>
  <c r="X1281" i="10"/>
  <c r="Y1281" i="10" s="1"/>
  <c r="W11" i="10"/>
  <c r="X11" i="10"/>
  <c r="Y11" i="10" s="1"/>
  <c r="W27" i="10"/>
  <c r="X27" i="10"/>
  <c r="Y27" i="10" s="1"/>
  <c r="W1414" i="10"/>
  <c r="X1414" i="10"/>
  <c r="Y1414" i="10" s="1"/>
  <c r="W682" i="10"/>
  <c r="X682" i="10"/>
  <c r="Y682" i="10" s="1"/>
  <c r="W926" i="10"/>
  <c r="X926" i="10"/>
  <c r="Y926" i="10" s="1"/>
  <c r="W974" i="10"/>
  <c r="X974" i="10"/>
  <c r="Y974" i="10" s="1"/>
  <c r="W1018" i="10"/>
  <c r="X1018" i="10"/>
  <c r="Y1018" i="10" s="1"/>
  <c r="W1070" i="10"/>
  <c r="X1070" i="10"/>
  <c r="Y1070" i="10" s="1"/>
  <c r="W1114" i="10"/>
  <c r="X1114" i="10"/>
  <c r="Y1114" i="10" s="1"/>
  <c r="W1186" i="10"/>
  <c r="X1186" i="10"/>
  <c r="Y1186" i="10" s="1"/>
  <c r="W1205" i="10"/>
  <c r="X1205" i="10"/>
  <c r="Y1205" i="10" s="1"/>
  <c r="W1310" i="10"/>
  <c r="X1310" i="10"/>
  <c r="Y1310" i="10" s="1"/>
  <c r="W1330" i="10"/>
  <c r="X1330" i="10"/>
  <c r="Y1330" i="10" s="1"/>
  <c r="W1354" i="10"/>
  <c r="X1354" i="10"/>
  <c r="Y1354" i="10" s="1"/>
  <c r="W1374" i="10"/>
  <c r="X1374" i="10"/>
  <c r="Y1374" i="10" s="1"/>
  <c r="W1394" i="10"/>
  <c r="X1394" i="10"/>
  <c r="Y1394" i="10" s="1"/>
  <c r="W1418" i="10"/>
  <c r="X1418" i="10"/>
  <c r="Y1418" i="10" s="1"/>
  <c r="W1438" i="10"/>
  <c r="X1438" i="10"/>
  <c r="Y1438" i="10" s="1"/>
  <c r="W1458" i="10"/>
  <c r="X1458" i="10"/>
  <c r="Y1458" i="10" s="1"/>
  <c r="W1482" i="10"/>
  <c r="X1482" i="10"/>
  <c r="Y1482" i="10" s="1"/>
  <c r="W1502" i="10"/>
  <c r="X1502" i="10"/>
  <c r="Y1502" i="10" s="1"/>
  <c r="W1206" i="10"/>
  <c r="X1206" i="10"/>
  <c r="Y1206" i="10" s="1"/>
  <c r="W1222" i="10"/>
  <c r="X1222" i="10"/>
  <c r="Y1222" i="10" s="1"/>
  <c r="W1238" i="10"/>
  <c r="X1238" i="10"/>
  <c r="Y1238" i="10" s="1"/>
  <c r="W1254" i="10"/>
  <c r="X1254" i="10"/>
  <c r="Y1254" i="10" s="1"/>
  <c r="W1270" i="10"/>
  <c r="X1270" i="10"/>
  <c r="Y1270" i="10" s="1"/>
  <c r="W1286" i="10"/>
  <c r="X1286" i="10"/>
  <c r="Y1286" i="10" s="1"/>
  <c r="W1303" i="10"/>
  <c r="X1303" i="10"/>
  <c r="Y1303" i="10" s="1"/>
  <c r="W1319" i="10"/>
  <c r="X1319" i="10"/>
  <c r="Y1319" i="10" s="1"/>
  <c r="W1335" i="10"/>
  <c r="X1335" i="10"/>
  <c r="Y1335" i="10" s="1"/>
  <c r="W1351" i="10"/>
  <c r="X1351" i="10"/>
  <c r="Y1351" i="10" s="1"/>
  <c r="W1367" i="10"/>
  <c r="X1367" i="10"/>
  <c r="Y1367" i="10" s="1"/>
  <c r="W1383" i="10"/>
  <c r="X1383" i="10"/>
  <c r="Y1383" i="10" s="1"/>
  <c r="W1399" i="10"/>
  <c r="X1399" i="10"/>
  <c r="Y1399" i="10" s="1"/>
  <c r="W1415" i="10"/>
  <c r="X1415" i="10"/>
  <c r="Y1415" i="10" s="1"/>
  <c r="W1431" i="10"/>
  <c r="X1431" i="10"/>
  <c r="Y1431" i="10" s="1"/>
  <c r="W1447" i="10"/>
  <c r="X1447" i="10"/>
  <c r="Y1447" i="10" s="1"/>
  <c r="W1463" i="10"/>
  <c r="X1463" i="10"/>
  <c r="Y1463" i="10" s="1"/>
  <c r="W1479" i="10"/>
  <c r="X1479" i="10"/>
  <c r="Y1479" i="10" s="1"/>
  <c r="W1495" i="10"/>
  <c r="X1495" i="10"/>
  <c r="Y1495" i="10" s="1"/>
  <c r="W1085" i="10"/>
  <c r="X1085" i="10"/>
  <c r="Y1085" i="10" s="1"/>
  <c r="W655" i="10"/>
  <c r="X655" i="10"/>
  <c r="Y655" i="10" s="1"/>
  <c r="W893" i="10"/>
  <c r="X893" i="10"/>
  <c r="Y893" i="10" s="1"/>
  <c r="W1196" i="10"/>
  <c r="X1196" i="10"/>
  <c r="Y1196" i="10" s="1"/>
  <c r="W1185" i="10"/>
  <c r="X1185" i="10"/>
  <c r="Y1185" i="10" s="1"/>
  <c r="W118" i="10"/>
  <c r="X118" i="10"/>
  <c r="Y118" i="10" s="1"/>
  <c r="W134" i="10"/>
  <c r="X134" i="10"/>
  <c r="Y134" i="10" s="1"/>
  <c r="W150" i="10"/>
  <c r="X150" i="10"/>
  <c r="Y150" i="10" s="1"/>
  <c r="W166" i="10"/>
  <c r="X166" i="10"/>
  <c r="Y166" i="10" s="1"/>
  <c r="W182" i="10"/>
  <c r="X182" i="10"/>
  <c r="Y182" i="10" s="1"/>
  <c r="W198" i="10"/>
  <c r="X198" i="10"/>
  <c r="Y198" i="10" s="1"/>
  <c r="W214" i="10"/>
  <c r="X214" i="10"/>
  <c r="Y214" i="10" s="1"/>
  <c r="W230" i="10"/>
  <c r="X230" i="10"/>
  <c r="Y230" i="10" s="1"/>
  <c r="W246" i="10"/>
  <c r="X246" i="10"/>
  <c r="Y246" i="10" s="1"/>
  <c r="W262" i="10"/>
  <c r="X262" i="10"/>
  <c r="Y262" i="10" s="1"/>
  <c r="W278" i="10"/>
  <c r="X278" i="10"/>
  <c r="Y278" i="10" s="1"/>
  <c r="W294" i="10"/>
  <c r="X294" i="10"/>
  <c r="Y294" i="10" s="1"/>
  <c r="W310" i="10"/>
  <c r="X310" i="10"/>
  <c r="Y310" i="10" s="1"/>
  <c r="W326" i="10"/>
  <c r="X326" i="10"/>
  <c r="Y326" i="10" s="1"/>
  <c r="W342" i="10"/>
  <c r="X342" i="10"/>
  <c r="Y342" i="10" s="1"/>
  <c r="W358" i="10"/>
  <c r="X358" i="10"/>
  <c r="Y358" i="10" s="1"/>
  <c r="W374" i="10"/>
  <c r="X374" i="10"/>
  <c r="Y374" i="10" s="1"/>
  <c r="W390" i="10"/>
  <c r="X390" i="10"/>
  <c r="Y390" i="10" s="1"/>
  <c r="W406" i="10"/>
  <c r="X406" i="10"/>
  <c r="Y406" i="10" s="1"/>
  <c r="W422" i="10"/>
  <c r="X422" i="10"/>
  <c r="Y422" i="10" s="1"/>
  <c r="W438" i="10"/>
  <c r="X438" i="10"/>
  <c r="Y438" i="10" s="1"/>
  <c r="W454" i="10"/>
  <c r="X454" i="10"/>
  <c r="Y454" i="10" s="1"/>
  <c r="W470" i="10"/>
  <c r="X470" i="10"/>
  <c r="Y470" i="10" s="1"/>
  <c r="W486" i="10"/>
  <c r="X486" i="10"/>
  <c r="Y486" i="10" s="1"/>
  <c r="W502" i="10"/>
  <c r="X502" i="10"/>
  <c r="Y502" i="10" s="1"/>
  <c r="W518" i="10"/>
  <c r="X518" i="10"/>
  <c r="Y518" i="10" s="1"/>
  <c r="W534" i="10"/>
  <c r="X534" i="10"/>
  <c r="Y534" i="10" s="1"/>
  <c r="W550" i="10"/>
  <c r="X550" i="10"/>
  <c r="Y550" i="10" s="1"/>
  <c r="W566" i="10"/>
  <c r="X566" i="10"/>
  <c r="Y566" i="10" s="1"/>
  <c r="W582" i="10"/>
  <c r="X582" i="10"/>
  <c r="Y582" i="10" s="1"/>
  <c r="W606" i="10"/>
  <c r="X606" i="10"/>
  <c r="Y606" i="10" s="1"/>
  <c r="W626" i="10"/>
  <c r="X626" i="10"/>
  <c r="Y626" i="10" s="1"/>
  <c r="W646" i="10"/>
  <c r="X646" i="10"/>
  <c r="Y646" i="10" s="1"/>
  <c r="W670" i="10"/>
  <c r="X670" i="10"/>
  <c r="Y670" i="10" s="1"/>
  <c r="W694" i="10"/>
  <c r="X694" i="10"/>
  <c r="Y694" i="10" s="1"/>
  <c r="W714" i="10"/>
  <c r="X714" i="10"/>
  <c r="Y714" i="10" s="1"/>
  <c r="W730" i="10"/>
  <c r="X730" i="10"/>
  <c r="Y730" i="10" s="1"/>
  <c r="W746" i="10"/>
  <c r="X746" i="10"/>
  <c r="Y746" i="10" s="1"/>
  <c r="W762" i="10"/>
  <c r="X762" i="10"/>
  <c r="Y762" i="10" s="1"/>
  <c r="W778" i="10"/>
  <c r="X778" i="10"/>
  <c r="Y778" i="10" s="1"/>
  <c r="W794" i="10"/>
  <c r="X794" i="10"/>
  <c r="Y794" i="10" s="1"/>
  <c r="W810" i="10"/>
  <c r="X810" i="10"/>
  <c r="Y810" i="10" s="1"/>
  <c r="W826" i="10"/>
  <c r="X826" i="10"/>
  <c r="Y826" i="10" s="1"/>
  <c r="W842" i="10"/>
  <c r="X842" i="10"/>
  <c r="Y842" i="10" s="1"/>
  <c r="W858" i="10"/>
  <c r="X858" i="10"/>
  <c r="Y858" i="10" s="1"/>
  <c r="W874" i="10"/>
  <c r="X874" i="10"/>
  <c r="Y874" i="10" s="1"/>
  <c r="W465" i="10"/>
  <c r="X465" i="10"/>
  <c r="Y465" i="10" s="1"/>
  <c r="W845" i="10"/>
  <c r="X845" i="10"/>
  <c r="Y845" i="10" s="1"/>
  <c r="W1101" i="10"/>
  <c r="X1101" i="10"/>
  <c r="Y1101" i="10" s="1"/>
  <c r="W31" i="10"/>
  <c r="X31" i="10"/>
  <c r="Y31" i="10" s="1"/>
  <c r="W51" i="10"/>
  <c r="X51" i="10"/>
  <c r="Y51" i="10" s="1"/>
  <c r="W67" i="10"/>
  <c r="X67" i="10"/>
  <c r="Y67" i="10" s="1"/>
  <c r="W83" i="10"/>
  <c r="X83" i="10"/>
  <c r="Y83" i="10" s="1"/>
  <c r="W99" i="10"/>
  <c r="X99" i="10"/>
  <c r="Y99" i="10" s="1"/>
  <c r="W115" i="10"/>
  <c r="X115" i="10"/>
  <c r="Y115" i="10" s="1"/>
  <c r="W131" i="10"/>
  <c r="X131" i="10"/>
  <c r="Y131" i="10" s="1"/>
  <c r="W147" i="10"/>
  <c r="X147" i="10"/>
  <c r="Y147" i="10" s="1"/>
  <c r="W163" i="10"/>
  <c r="X163" i="10"/>
  <c r="Y163" i="10" s="1"/>
  <c r="W179" i="10"/>
  <c r="X179" i="10"/>
  <c r="Y179" i="10" s="1"/>
  <c r="W195" i="10"/>
  <c r="X195" i="10"/>
  <c r="Y195" i="10" s="1"/>
  <c r="W211" i="10"/>
  <c r="X211" i="10"/>
  <c r="Y211" i="10" s="1"/>
  <c r="W227" i="10"/>
  <c r="X227" i="10"/>
  <c r="Y227" i="10" s="1"/>
  <c r="W243" i="10"/>
  <c r="X243" i="10"/>
  <c r="Y243" i="10" s="1"/>
  <c r="W259" i="10"/>
  <c r="X259" i="10"/>
  <c r="Y259" i="10" s="1"/>
  <c r="W275" i="10"/>
  <c r="X275" i="10"/>
  <c r="Y275" i="10" s="1"/>
  <c r="W291" i="10"/>
  <c r="X291" i="10"/>
  <c r="Y291" i="10" s="1"/>
  <c r="W311" i="10"/>
  <c r="X311" i="10"/>
  <c r="Y311" i="10" s="1"/>
  <c r="W327" i="10"/>
  <c r="X327" i="10"/>
  <c r="Y327" i="10" s="1"/>
  <c r="W343" i="10"/>
  <c r="X343" i="10"/>
  <c r="Y343" i="10" s="1"/>
  <c r="W359" i="10"/>
  <c r="X359" i="10"/>
  <c r="Y359" i="10" s="1"/>
  <c r="W375" i="10"/>
  <c r="X375" i="10"/>
  <c r="Y375" i="10" s="1"/>
  <c r="W391" i="10"/>
  <c r="X391" i="10"/>
  <c r="Y391" i="10" s="1"/>
  <c r="W407" i="10"/>
  <c r="X407" i="10"/>
  <c r="Y407" i="10" s="1"/>
  <c r="W423" i="10"/>
  <c r="X423" i="10"/>
  <c r="Y423" i="10" s="1"/>
  <c r="W439" i="10"/>
  <c r="X439" i="10"/>
  <c r="Y439" i="10" s="1"/>
  <c r="W455" i="10"/>
  <c r="X455" i="10"/>
  <c r="Y455" i="10" s="1"/>
  <c r="W471" i="10"/>
  <c r="X471" i="10"/>
  <c r="Y471" i="10" s="1"/>
  <c r="W487" i="10"/>
  <c r="X487" i="10"/>
  <c r="Y487" i="10" s="1"/>
  <c r="W503" i="10"/>
  <c r="X503" i="10"/>
  <c r="Y503" i="10" s="1"/>
  <c r="W519" i="10"/>
  <c r="X519" i="10"/>
  <c r="Y519" i="10" s="1"/>
  <c r="W535" i="10"/>
  <c r="X535" i="10"/>
  <c r="Y535" i="10" s="1"/>
  <c r="W555" i="10"/>
  <c r="X555" i="10"/>
  <c r="Y555" i="10" s="1"/>
  <c r="W571" i="10"/>
  <c r="X571" i="10"/>
  <c r="Y571" i="10" s="1"/>
  <c r="W587" i="10"/>
  <c r="X587" i="10"/>
  <c r="Y587" i="10" s="1"/>
  <c r="W607" i="10"/>
  <c r="X607" i="10"/>
  <c r="Y607" i="10" s="1"/>
  <c r="W623" i="10"/>
  <c r="X623" i="10"/>
  <c r="Y623" i="10" s="1"/>
  <c r="W639" i="10"/>
  <c r="X639" i="10"/>
  <c r="Y639" i="10" s="1"/>
  <c r="W659" i="10"/>
  <c r="X659" i="10"/>
  <c r="Y659" i="10" s="1"/>
  <c r="W675" i="10"/>
  <c r="X675" i="10"/>
  <c r="Y675" i="10" s="1"/>
  <c r="W691" i="10"/>
  <c r="X691" i="10"/>
  <c r="Y691" i="10" s="1"/>
  <c r="W707" i="10"/>
  <c r="X707" i="10"/>
  <c r="Y707" i="10" s="1"/>
  <c r="W723" i="10"/>
  <c r="X723" i="10"/>
  <c r="Y723" i="10" s="1"/>
  <c r="W739" i="10"/>
  <c r="X739" i="10"/>
  <c r="Y739" i="10" s="1"/>
  <c r="W755" i="10"/>
  <c r="X755" i="10"/>
  <c r="Y755" i="10" s="1"/>
  <c r="W771" i="10"/>
  <c r="X771" i="10"/>
  <c r="Y771" i="10" s="1"/>
  <c r="W787" i="10"/>
  <c r="X787" i="10"/>
  <c r="Y787" i="10" s="1"/>
  <c r="W803" i="10"/>
  <c r="X803" i="10"/>
  <c r="Y803" i="10" s="1"/>
  <c r="W819" i="10"/>
  <c r="X819" i="10"/>
  <c r="Y819" i="10" s="1"/>
  <c r="W835" i="10"/>
  <c r="X835" i="10"/>
  <c r="Y835" i="10" s="1"/>
  <c r="W851" i="10"/>
  <c r="X851" i="10"/>
  <c r="Y851" i="10" s="1"/>
  <c r="W867" i="10"/>
  <c r="X867" i="10"/>
  <c r="Y867" i="10" s="1"/>
  <c r="W883" i="10"/>
  <c r="X883" i="10"/>
  <c r="Y883" i="10" s="1"/>
  <c r="W899" i="10"/>
  <c r="X899" i="10"/>
  <c r="Y899" i="10" s="1"/>
  <c r="W915" i="10"/>
  <c r="X915" i="10"/>
  <c r="Y915" i="10" s="1"/>
  <c r="W931" i="10"/>
  <c r="X931" i="10"/>
  <c r="Y931" i="10" s="1"/>
  <c r="W947" i="10"/>
  <c r="X947" i="10"/>
  <c r="Y947" i="10" s="1"/>
  <c r="W963" i="10"/>
  <c r="X963" i="10"/>
  <c r="Y963" i="10" s="1"/>
  <c r="W979" i="10"/>
  <c r="X979" i="10"/>
  <c r="Y979" i="10" s="1"/>
  <c r="W995" i="10"/>
  <c r="X995" i="10"/>
  <c r="Y995" i="10" s="1"/>
  <c r="W1011" i="10"/>
  <c r="X1011" i="10"/>
  <c r="Y1011" i="10" s="1"/>
  <c r="W1027" i="10"/>
  <c r="X1027" i="10"/>
  <c r="Y1027" i="10" s="1"/>
  <c r="W1043" i="10"/>
  <c r="X1043" i="10"/>
  <c r="Y1043" i="10" s="1"/>
  <c r="W1059" i="10"/>
  <c r="X1059" i="10"/>
  <c r="Y1059" i="10" s="1"/>
  <c r="W1075" i="10"/>
  <c r="X1075" i="10"/>
  <c r="Y1075" i="10" s="1"/>
  <c r="W1091" i="10"/>
  <c r="X1091" i="10"/>
  <c r="Y1091" i="10" s="1"/>
  <c r="W1107" i="10"/>
  <c r="X1107" i="10"/>
  <c r="Y1107" i="10" s="1"/>
  <c r="W1123" i="10"/>
  <c r="X1123" i="10"/>
  <c r="Y1123" i="10" s="1"/>
  <c r="W1139" i="10"/>
  <c r="X1139" i="10"/>
  <c r="Y1139" i="10" s="1"/>
  <c r="W1155" i="10"/>
  <c r="X1155" i="10"/>
  <c r="Y1155" i="10" s="1"/>
  <c r="W1171" i="10"/>
  <c r="X1171" i="10"/>
  <c r="Y1171" i="10" s="1"/>
  <c r="W1187" i="10"/>
  <c r="X1187" i="10"/>
  <c r="Y1187" i="10" s="1"/>
  <c r="W1203" i="10"/>
  <c r="X1203" i="10"/>
  <c r="Y1203" i="10" s="1"/>
  <c r="W1219" i="10"/>
  <c r="X1219" i="10"/>
  <c r="Y1219" i="10" s="1"/>
  <c r="W1235" i="10"/>
  <c r="X1235" i="10"/>
  <c r="Y1235" i="10" s="1"/>
  <c r="W1251" i="10"/>
  <c r="X1251" i="10"/>
  <c r="Y1251" i="10" s="1"/>
  <c r="W1267" i="10"/>
  <c r="X1267" i="10"/>
  <c r="Y1267" i="10" s="1"/>
  <c r="W1283" i="10"/>
  <c r="X1283" i="10"/>
  <c r="Y1283" i="10" s="1"/>
  <c r="W1300" i="10"/>
  <c r="X1300" i="10"/>
  <c r="Y1300" i="10" s="1"/>
  <c r="W1316" i="10"/>
  <c r="X1316" i="10"/>
  <c r="Y1316" i="10" s="1"/>
  <c r="W1332" i="10"/>
  <c r="X1332" i="10"/>
  <c r="Y1332" i="10" s="1"/>
  <c r="W1352" i="10"/>
  <c r="X1352" i="10"/>
  <c r="Y1352" i="10" s="1"/>
  <c r="W1368" i="10"/>
  <c r="X1368" i="10"/>
  <c r="Y1368" i="10" s="1"/>
  <c r="W1384" i="10"/>
  <c r="X1384" i="10"/>
  <c r="Y1384" i="10" s="1"/>
  <c r="W1400" i="10"/>
  <c r="X1400" i="10"/>
  <c r="Y1400" i="10" s="1"/>
  <c r="W1416" i="10"/>
  <c r="X1416" i="10"/>
  <c r="Y1416" i="10" s="1"/>
  <c r="W1432" i="10"/>
  <c r="X1432" i="10"/>
  <c r="Y1432" i="10" s="1"/>
  <c r="W1448" i="10"/>
  <c r="X1448" i="10"/>
  <c r="Y1448" i="10" s="1"/>
  <c r="W1464" i="10"/>
  <c r="X1464" i="10"/>
  <c r="Y1464" i="10" s="1"/>
  <c r="W1480" i="10"/>
  <c r="X1480" i="10"/>
  <c r="Y1480" i="10" s="1"/>
  <c r="W1496" i="10"/>
  <c r="X1496" i="10"/>
  <c r="Y1496" i="10" s="1"/>
  <c r="W17" i="10"/>
  <c r="X17" i="10"/>
  <c r="Y17" i="10" s="1"/>
  <c r="W1503" i="10"/>
  <c r="X1503" i="10"/>
  <c r="Y1503" i="10" s="1"/>
  <c r="W1302" i="10"/>
  <c r="X1302" i="10"/>
  <c r="Y1302" i="10" s="1"/>
  <c r="W26" i="10"/>
  <c r="X26" i="10"/>
  <c r="Y26" i="10" s="1"/>
  <c r="W886" i="10"/>
  <c r="X886" i="10"/>
  <c r="Y886" i="10" s="1"/>
  <c r="W942" i="10"/>
  <c r="X942" i="10"/>
  <c r="Y942" i="10" s="1"/>
  <c r="W990" i="10"/>
  <c r="X990" i="10"/>
  <c r="Y990" i="10" s="1"/>
  <c r="W1038" i="10"/>
  <c r="X1038" i="10"/>
  <c r="Y1038" i="10" s="1"/>
  <c r="W1086" i="10"/>
  <c r="X1086" i="10"/>
  <c r="Y1086" i="10" s="1"/>
  <c r="W1134" i="10"/>
  <c r="X1134" i="10"/>
  <c r="Y1134" i="10" s="1"/>
  <c r="W1178" i="10"/>
  <c r="X1178" i="10"/>
  <c r="Y1178" i="10" s="1"/>
  <c r="W209" i="10"/>
  <c r="X209" i="10"/>
  <c r="Y209" i="10" s="1"/>
  <c r="W925" i="10"/>
  <c r="X925" i="10"/>
  <c r="Y925" i="10" s="1"/>
  <c r="W1153" i="10"/>
  <c r="X1153" i="10"/>
  <c r="Y1153" i="10" s="1"/>
  <c r="W188" i="10"/>
  <c r="X188" i="10"/>
  <c r="Y188" i="10" s="1"/>
  <c r="W508" i="10"/>
  <c r="X508" i="10"/>
  <c r="Y508" i="10" s="1"/>
  <c r="W928" i="10"/>
  <c r="X928" i="10"/>
  <c r="Y928" i="10" s="1"/>
  <c r="W944" i="10"/>
  <c r="X944" i="10"/>
  <c r="Y944" i="10" s="1"/>
  <c r="W960" i="10"/>
  <c r="X960" i="10"/>
  <c r="Y960" i="10" s="1"/>
  <c r="W976" i="10"/>
  <c r="X976" i="10"/>
  <c r="Y976" i="10" s="1"/>
  <c r="W992" i="10"/>
  <c r="X992" i="10"/>
  <c r="Y992" i="10" s="1"/>
  <c r="W1008" i="10"/>
  <c r="X1008" i="10"/>
  <c r="Y1008" i="10" s="1"/>
  <c r="W1024" i="10"/>
  <c r="X1024" i="10"/>
  <c r="Y1024" i="10" s="1"/>
  <c r="W1040" i="10"/>
  <c r="X1040" i="10"/>
  <c r="Y1040" i="10" s="1"/>
  <c r="W1056" i="10"/>
  <c r="X1056" i="10"/>
  <c r="Y1056" i="10" s="1"/>
  <c r="W1072" i="10"/>
  <c r="X1072" i="10"/>
  <c r="Y1072" i="10" s="1"/>
  <c r="W1088" i="10"/>
  <c r="X1088" i="10"/>
  <c r="Y1088" i="10" s="1"/>
  <c r="W1104" i="10"/>
  <c r="X1104" i="10"/>
  <c r="Y1104" i="10" s="1"/>
  <c r="W1120" i="10"/>
  <c r="X1120" i="10"/>
  <c r="Y1120" i="10" s="1"/>
  <c r="W1136" i="10"/>
  <c r="X1136" i="10"/>
  <c r="Y1136" i="10" s="1"/>
  <c r="W1152" i="10"/>
  <c r="X1152" i="10"/>
  <c r="Y1152" i="10" s="1"/>
  <c r="W1172" i="10"/>
  <c r="X1172" i="10"/>
  <c r="Y1172" i="10" s="1"/>
  <c r="W1192" i="10"/>
  <c r="X1192" i="10"/>
  <c r="Y1192" i="10" s="1"/>
  <c r="W1212" i="10"/>
  <c r="X1212" i="10"/>
  <c r="Y1212" i="10" s="1"/>
  <c r="W1228" i="10"/>
  <c r="X1228" i="10"/>
  <c r="Y1228" i="10" s="1"/>
  <c r="W1244" i="10"/>
  <c r="X1244" i="10"/>
  <c r="Y1244" i="10" s="1"/>
  <c r="W1260" i="10"/>
  <c r="X1260" i="10"/>
  <c r="Y1260" i="10" s="1"/>
  <c r="W1276" i="10"/>
  <c r="X1276" i="10"/>
  <c r="Y1276" i="10" s="1"/>
  <c r="W1292" i="10"/>
  <c r="X1292" i="10"/>
  <c r="Y1292" i="10" s="1"/>
  <c r="W1309" i="10"/>
  <c r="X1309" i="10"/>
  <c r="Y1309" i="10" s="1"/>
  <c r="W1325" i="10"/>
  <c r="X1325" i="10"/>
  <c r="Y1325" i="10" s="1"/>
  <c r="W1341" i="10"/>
  <c r="X1341" i="10"/>
  <c r="Y1341" i="10" s="1"/>
  <c r="W1357" i="10"/>
  <c r="X1357" i="10"/>
  <c r="Y1357" i="10" s="1"/>
  <c r="W1373" i="10"/>
  <c r="X1373" i="10"/>
  <c r="Y1373" i="10" s="1"/>
  <c r="W1389" i="10"/>
  <c r="X1389" i="10"/>
  <c r="Y1389" i="10" s="1"/>
  <c r="W1405" i="10"/>
  <c r="X1405" i="10"/>
  <c r="Y1405" i="10" s="1"/>
  <c r="W1421" i="10"/>
  <c r="X1421" i="10"/>
  <c r="Y1421" i="10" s="1"/>
  <c r="W1437" i="10"/>
  <c r="X1437" i="10"/>
  <c r="Y1437" i="10" s="1"/>
  <c r="W1453" i="10"/>
  <c r="X1453" i="10"/>
  <c r="Y1453" i="10" s="1"/>
  <c r="W1469" i="10"/>
  <c r="X1469" i="10"/>
  <c r="Y1469" i="10" s="1"/>
  <c r="W1485" i="10"/>
  <c r="X1485" i="10"/>
  <c r="Y1485" i="10" s="1"/>
  <c r="W1501" i="10"/>
  <c r="X1501" i="10"/>
  <c r="Y1501" i="10" s="1"/>
  <c r="W1398" i="10"/>
  <c r="X1398" i="10"/>
  <c r="Y1398" i="10" s="1"/>
  <c r="W666" i="10"/>
  <c r="X666" i="10"/>
  <c r="Y666" i="10" s="1"/>
  <c r="W930" i="10"/>
  <c r="X930" i="10"/>
  <c r="Y930" i="10" s="1"/>
  <c r="W970" i="10"/>
  <c r="X970" i="10"/>
  <c r="Y970" i="10" s="1"/>
  <c r="W1022" i="10"/>
  <c r="X1022" i="10"/>
  <c r="Y1022" i="10" s="1"/>
  <c r="W1066" i="10"/>
  <c r="X1066" i="10"/>
  <c r="Y1066" i="10" s="1"/>
  <c r="W1118" i="10"/>
  <c r="X1118" i="10"/>
  <c r="Y1118" i="10" s="1"/>
  <c r="W1170" i="10"/>
  <c r="X1170" i="10"/>
  <c r="Y1170" i="10" s="1"/>
  <c r="W28" i="10"/>
  <c r="X28" i="10"/>
  <c r="Y28" i="10" s="1"/>
  <c r="W877" i="10"/>
  <c r="X877" i="10"/>
  <c r="Y877" i="10" s="1"/>
  <c r="W1129" i="10"/>
  <c r="X1129" i="10"/>
  <c r="Y1129" i="10" s="1"/>
  <c r="W81" i="10"/>
  <c r="X81" i="10"/>
  <c r="Y81" i="10" s="1"/>
  <c r="W401" i="10"/>
  <c r="X401" i="10"/>
  <c r="Y401" i="10" s="1"/>
  <c r="W661" i="10"/>
  <c r="X661" i="10"/>
  <c r="Y661" i="10" s="1"/>
  <c r="W721" i="10"/>
  <c r="X721" i="10"/>
  <c r="Y721" i="10" s="1"/>
  <c r="W741" i="10"/>
  <c r="X741" i="10"/>
  <c r="Y741" i="10" s="1"/>
  <c r="W761" i="10"/>
  <c r="X761" i="10"/>
  <c r="Y761" i="10" s="1"/>
  <c r="W785" i="10"/>
  <c r="X785" i="10"/>
  <c r="Y785" i="10" s="1"/>
  <c r="W805" i="10"/>
  <c r="X805" i="10"/>
  <c r="Y805" i="10" s="1"/>
  <c r="W825" i="10"/>
  <c r="X825" i="10"/>
  <c r="Y825" i="10" s="1"/>
  <c r="W849" i="10"/>
  <c r="X849" i="10"/>
  <c r="Y849" i="10" s="1"/>
  <c r="W869" i="10"/>
  <c r="X869" i="10"/>
  <c r="Y869" i="10" s="1"/>
  <c r="W889" i="10"/>
  <c r="X889" i="10"/>
  <c r="Y889" i="10" s="1"/>
  <c r="W913" i="10"/>
  <c r="X913" i="10"/>
  <c r="Y913" i="10" s="1"/>
  <c r="W933" i="10"/>
  <c r="X933" i="10"/>
  <c r="Y933" i="10" s="1"/>
  <c r="W953" i="10"/>
  <c r="X953" i="10"/>
  <c r="Y953" i="10" s="1"/>
  <c r="W977" i="10"/>
  <c r="X977" i="10"/>
  <c r="Y977" i="10" s="1"/>
  <c r="W997" i="10"/>
  <c r="X997" i="10"/>
  <c r="Y997" i="10" s="1"/>
  <c r="W1017" i="10"/>
  <c r="X1017" i="10"/>
  <c r="Y1017" i="10" s="1"/>
  <c r="W1041" i="10"/>
  <c r="X1041" i="10"/>
  <c r="Y1041" i="10" s="1"/>
  <c r="W1061" i="10"/>
  <c r="X1061" i="10"/>
  <c r="Y1061" i="10" s="1"/>
  <c r="W1081" i="10"/>
  <c r="X1081" i="10"/>
  <c r="Y1081" i="10" s="1"/>
  <c r="W1105" i="10"/>
  <c r="X1105" i="10"/>
  <c r="Y1105" i="10" s="1"/>
  <c r="W1125" i="10"/>
  <c r="X1125" i="10"/>
  <c r="Y1125" i="10" s="1"/>
  <c r="W1157" i="10"/>
  <c r="X1157" i="10"/>
  <c r="Y1157" i="10" s="1"/>
  <c r="W1177" i="10"/>
  <c r="X1177" i="10"/>
  <c r="Y1177" i="10" s="1"/>
  <c r="W1197" i="10"/>
  <c r="X1197" i="10"/>
  <c r="Y1197" i="10" s="1"/>
  <c r="W1221" i="10"/>
  <c r="X1221" i="10"/>
  <c r="Y1221" i="10" s="1"/>
  <c r="W1237" i="10"/>
  <c r="X1237" i="10"/>
  <c r="Y1237" i="10" s="1"/>
  <c r="W1253" i="10"/>
  <c r="X1253" i="10"/>
  <c r="Y1253" i="10" s="1"/>
  <c r="W1269" i="10"/>
  <c r="X1269" i="10"/>
  <c r="Y1269" i="10" s="1"/>
  <c r="W1285" i="10"/>
  <c r="X1285" i="10"/>
  <c r="Y1285" i="10" s="1"/>
  <c r="W15" i="10"/>
  <c r="X15" i="10"/>
  <c r="Y15" i="10" s="1"/>
  <c r="W698" i="10"/>
  <c r="X698" i="10"/>
  <c r="Y698" i="10" s="1"/>
  <c r="W1462" i="10"/>
  <c r="X1462" i="10"/>
  <c r="Y1462" i="10" s="1"/>
  <c r="W894" i="10"/>
  <c r="X894" i="10"/>
  <c r="Y894" i="10" s="1"/>
  <c r="W934" i="10"/>
  <c r="X934" i="10"/>
  <c r="Y934" i="10" s="1"/>
  <c r="W986" i="10"/>
  <c r="X986" i="10"/>
  <c r="Y986" i="10" s="1"/>
  <c r="W1030" i="10"/>
  <c r="X1030" i="10"/>
  <c r="Y1030" i="10" s="1"/>
  <c r="W1082" i="10"/>
  <c r="X1082" i="10"/>
  <c r="Y1082" i="10" s="1"/>
  <c r="W1130" i="10"/>
  <c r="X1130" i="10"/>
  <c r="Y1130" i="10" s="1"/>
  <c r="W1202" i="10"/>
  <c r="X1202" i="10"/>
  <c r="Y1202" i="10" s="1"/>
  <c r="W1294" i="10"/>
  <c r="X1294" i="10"/>
  <c r="Y1294" i="10" s="1"/>
  <c r="W1314" i="10"/>
  <c r="X1314" i="10"/>
  <c r="Y1314" i="10" s="1"/>
  <c r="W1338" i="10"/>
  <c r="X1338" i="10"/>
  <c r="Y1338" i="10" s="1"/>
  <c r="W1358" i="10"/>
  <c r="X1358" i="10"/>
  <c r="Y1358" i="10" s="1"/>
  <c r="W1378" i="10"/>
  <c r="X1378" i="10"/>
  <c r="Y1378" i="10" s="1"/>
  <c r="W1402" i="10"/>
  <c r="X1402" i="10"/>
  <c r="Y1402" i="10" s="1"/>
  <c r="W1422" i="10"/>
  <c r="X1422" i="10"/>
  <c r="Y1422" i="10" s="1"/>
  <c r="W1442" i="10"/>
  <c r="X1442" i="10"/>
  <c r="Y1442" i="10" s="1"/>
  <c r="W1466" i="10"/>
  <c r="X1466" i="10"/>
  <c r="Y1466" i="10" s="1"/>
  <c r="W1486" i="10"/>
  <c r="X1486" i="10"/>
  <c r="Y1486" i="10" s="1"/>
  <c r="W1158" i="10"/>
  <c r="X1158" i="10"/>
  <c r="Y1158" i="10" s="1"/>
  <c r="W1210" i="10"/>
  <c r="X1210" i="10"/>
  <c r="Y1210" i="10" s="1"/>
  <c r="W1226" i="10"/>
  <c r="X1226" i="10"/>
  <c r="Y1226" i="10" s="1"/>
  <c r="W1242" i="10"/>
  <c r="X1242" i="10"/>
  <c r="Y1242" i="10" s="1"/>
  <c r="W1258" i="10"/>
  <c r="X1258" i="10"/>
  <c r="Y1258" i="10" s="1"/>
  <c r="W1274" i="10"/>
  <c r="X1274" i="10"/>
  <c r="Y1274" i="10" s="1"/>
  <c r="W1290" i="10"/>
  <c r="X1290" i="10"/>
  <c r="Y1290" i="10" s="1"/>
  <c r="W1307" i="10"/>
  <c r="X1307" i="10"/>
  <c r="Y1307" i="10" s="1"/>
  <c r="W1323" i="10"/>
  <c r="X1323" i="10"/>
  <c r="Y1323" i="10" s="1"/>
  <c r="W1339" i="10"/>
  <c r="X1339" i="10"/>
  <c r="Y1339" i="10" s="1"/>
  <c r="W1355" i="10"/>
  <c r="X1355" i="10"/>
  <c r="Y1355" i="10" s="1"/>
  <c r="W1371" i="10"/>
  <c r="X1371" i="10"/>
  <c r="Y1371" i="10" s="1"/>
  <c r="W1387" i="10"/>
  <c r="X1387" i="10"/>
  <c r="Y1387" i="10" s="1"/>
  <c r="W1403" i="10"/>
  <c r="X1403" i="10"/>
  <c r="Y1403" i="10" s="1"/>
  <c r="W1419" i="10"/>
  <c r="X1419" i="10"/>
  <c r="Y1419" i="10" s="1"/>
  <c r="W1435" i="10"/>
  <c r="X1435" i="10"/>
  <c r="Y1435" i="10" s="1"/>
  <c r="W1451" i="10"/>
  <c r="X1451" i="10"/>
  <c r="Y1451" i="10" s="1"/>
  <c r="W1467" i="10"/>
  <c r="X1467" i="10"/>
  <c r="Y1467" i="10" s="1"/>
  <c r="W1483" i="10"/>
  <c r="X1483" i="10"/>
  <c r="Y1483" i="10" s="1"/>
  <c r="W1499" i="10"/>
  <c r="X1499" i="10"/>
  <c r="Y1499" i="10" s="1"/>
  <c r="W295" i="10"/>
  <c r="X295" i="10"/>
  <c r="Y295" i="10" s="1"/>
  <c r="W1336" i="10"/>
  <c r="X1336" i="10"/>
  <c r="Y1336" i="10" s="1"/>
  <c r="W1021" i="10"/>
  <c r="X1021" i="10"/>
  <c r="Y1021" i="10" s="1"/>
  <c r="W14" i="10"/>
  <c r="X14" i="10"/>
  <c r="Y14" i="10" s="1"/>
  <c r="C1357" i="10"/>
  <c r="C1358" i="10" s="1"/>
  <c r="C1359" i="10" s="1"/>
  <c r="C1360" i="10" s="1"/>
  <c r="C1361" i="10" s="1"/>
  <c r="C1362" i="10" s="1"/>
  <c r="C1363" i="10" s="1"/>
  <c r="C1364" i="10" s="1"/>
  <c r="C1365" i="10" s="1"/>
  <c r="C1366" i="10" s="1"/>
  <c r="C1367" i="10" s="1"/>
  <c r="C1368" i="10" s="1"/>
  <c r="C1369" i="10" s="1"/>
  <c r="C1370" i="10" s="1"/>
  <c r="C1371" i="10" s="1"/>
  <c r="C1372" i="10" s="1"/>
  <c r="C1373" i="10" s="1"/>
  <c r="C1374" i="10" s="1"/>
  <c r="C1375" i="10" s="1"/>
  <c r="C1376" i="10" s="1"/>
  <c r="C1377" i="10" s="1"/>
  <c r="C1378" i="10" s="1"/>
  <c r="C1379" i="10" s="1"/>
  <c r="C1380" i="10" s="1"/>
  <c r="C1381" i="10" s="1"/>
  <c r="C1382" i="10" s="1"/>
  <c r="C1383" i="10" s="1"/>
  <c r="C1384" i="10" s="1"/>
  <c r="C1385" i="10" s="1"/>
  <c r="C1386" i="10" s="1"/>
  <c r="C1387" i="10" s="1"/>
  <c r="C1388" i="10" s="1"/>
  <c r="C1389" i="10" s="1"/>
  <c r="C1390" i="10" s="1"/>
  <c r="C1391" i="10" s="1"/>
  <c r="C1392" i="10" s="1"/>
  <c r="C1393" i="10" s="1"/>
  <c r="C1394" i="10" s="1"/>
  <c r="C1395" i="10" s="1"/>
  <c r="C1396" i="10" s="1"/>
  <c r="C1397" i="10" s="1"/>
  <c r="C1398" i="10" s="1"/>
  <c r="C1399" i="10" s="1"/>
  <c r="C1400" i="10" s="1"/>
  <c r="C1401" i="10" s="1"/>
  <c r="C1402" i="10" s="1"/>
  <c r="C1403" i="10" s="1"/>
  <c r="C1404" i="10" s="1"/>
  <c r="C1405" i="10" s="1"/>
  <c r="C1406" i="10" s="1"/>
  <c r="C1407" i="10" s="1"/>
  <c r="C1408" i="10" s="1"/>
  <c r="C1409" i="10" s="1"/>
  <c r="C1410" i="10" s="1"/>
  <c r="C1411" i="10" s="1"/>
  <c r="C1412" i="10" s="1"/>
  <c r="C1413" i="10" s="1"/>
  <c r="C1414" i="10" s="1"/>
  <c r="C1415" i="10" s="1"/>
  <c r="C1416" i="10" s="1"/>
  <c r="C1417" i="10" s="1"/>
  <c r="C1418" i="10" s="1"/>
  <c r="C1419" i="10" s="1"/>
  <c r="C1420" i="10" s="1"/>
  <c r="C1421" i="10" s="1"/>
  <c r="C1422" i="10" s="1"/>
  <c r="C1423" i="10" s="1"/>
  <c r="C1424" i="10" s="1"/>
  <c r="C1425" i="10" s="1"/>
  <c r="C1426" i="10" s="1"/>
  <c r="C1427" i="10" s="1"/>
  <c r="C1428" i="10" s="1"/>
  <c r="C1429" i="10" s="1"/>
  <c r="C1430" i="10" s="1"/>
  <c r="C1431" i="10" s="1"/>
  <c r="C1432" i="10" s="1"/>
  <c r="C1433" i="10" s="1"/>
  <c r="C1434" i="10" s="1"/>
  <c r="C1435" i="10" s="1"/>
  <c r="C1436" i="10" s="1"/>
  <c r="C1437" i="10" s="1"/>
  <c r="C1438" i="10" s="1"/>
  <c r="C1439" i="10" s="1"/>
  <c r="C1440" i="10" s="1"/>
  <c r="C1441" i="10" s="1"/>
  <c r="C1442" i="10" s="1"/>
  <c r="C1443" i="10" s="1"/>
  <c r="C1444" i="10" s="1"/>
  <c r="C1445" i="10" s="1"/>
  <c r="C1446" i="10" s="1"/>
  <c r="C1447" i="10" s="1"/>
  <c r="C1448" i="10" s="1"/>
  <c r="C1449" i="10" s="1"/>
  <c r="C1450" i="10" s="1"/>
  <c r="C1451" i="10" s="1"/>
  <c r="C1452" i="10" s="1"/>
  <c r="C1453" i="10" s="1"/>
  <c r="C1454" i="10" s="1"/>
  <c r="C1455" i="10" s="1"/>
  <c r="C1456" i="10" s="1"/>
  <c r="C1457" i="10" s="1"/>
  <c r="C1458" i="10" s="1"/>
  <c r="C1459" i="10" s="1"/>
  <c r="C1460" i="10" s="1"/>
  <c r="C1461" i="10" s="1"/>
  <c r="C1462" i="10" s="1"/>
  <c r="C1463" i="10" s="1"/>
  <c r="C1464" i="10" s="1"/>
  <c r="C1465" i="10" s="1"/>
  <c r="C1466" i="10" s="1"/>
  <c r="C1467" i="10" s="1"/>
  <c r="C1468" i="10" s="1"/>
  <c r="C1469" i="10" s="1"/>
  <c r="C1470" i="10" s="1"/>
  <c r="C1471" i="10" s="1"/>
  <c r="C1472" i="10" s="1"/>
  <c r="C1473" i="10" s="1"/>
  <c r="C1474" i="10" s="1"/>
  <c r="C1475" i="10" s="1"/>
  <c r="C1476" i="10" s="1"/>
  <c r="C1477" i="10" s="1"/>
  <c r="C1478" i="10" s="1"/>
  <c r="C1479" i="10" s="1"/>
  <c r="C1480" i="10" s="1"/>
  <c r="C1481" i="10" s="1"/>
  <c r="C1482" i="10" s="1"/>
  <c r="C1483" i="10" s="1"/>
  <c r="C1484" i="10" s="1"/>
  <c r="C1485" i="10" s="1"/>
  <c r="C1486" i="10" s="1"/>
  <c r="C1487" i="10" s="1"/>
  <c r="C1488" i="10" s="1"/>
  <c r="C1489" i="10" s="1"/>
  <c r="C1490" i="10" s="1"/>
  <c r="C1491" i="10" s="1"/>
  <c r="C1492" i="10" s="1"/>
  <c r="C1493" i="10" s="1"/>
  <c r="C1494" i="10" s="1"/>
  <c r="C1495" i="10" s="1"/>
  <c r="C1496" i="10" s="1"/>
  <c r="C1497" i="10" s="1"/>
  <c r="C1498" i="10" s="1"/>
  <c r="C1499" i="10" s="1"/>
  <c r="C1500" i="10" s="1"/>
  <c r="C1501" i="10" s="1"/>
  <c r="C1502" i="10" s="1"/>
  <c r="C1503" i="10" s="1"/>
  <c r="C1504" i="10" s="1"/>
  <c r="C1505" i="10" s="1"/>
  <c r="C1506" i="10" s="1"/>
  <c r="Y1473" i="10" l="1"/>
  <c r="Y410" i="10"/>
  <c r="Y1487" i="10"/>
  <c r="Y3" i="10"/>
  <c r="Y1264" i="10"/>
  <c r="AD1505" i="10"/>
  <c r="AC1505" i="10"/>
  <c r="AB1483" i="10"/>
  <c r="AA1483" i="10"/>
  <c r="AB1387" i="10"/>
  <c r="AA1387" i="10"/>
  <c r="AB1466" i="10"/>
  <c r="AA1466" i="10"/>
  <c r="AB1378" i="10"/>
  <c r="AA1378" i="10"/>
  <c r="AB1462" i="10"/>
  <c r="AA1462" i="10"/>
  <c r="AB1398" i="10"/>
  <c r="AA1398" i="10"/>
  <c r="AA1453" i="10"/>
  <c r="AB1453" i="10"/>
  <c r="AB1357" i="10"/>
  <c r="AA1357" i="10"/>
  <c r="AB1448" i="10"/>
  <c r="AA1448" i="10"/>
  <c r="AB1495" i="10"/>
  <c r="AA1495" i="10"/>
  <c r="AB1431" i="10"/>
  <c r="AA1431" i="10"/>
  <c r="AB1438" i="10"/>
  <c r="AA1438" i="10"/>
  <c r="AB1394" i="10"/>
  <c r="AA1394" i="10"/>
  <c r="AA1401" i="10"/>
  <c r="AB1401" i="10"/>
  <c r="AB1478" i="10"/>
  <c r="AA1478" i="10"/>
  <c r="AB1492" i="10"/>
  <c r="AA1492" i="10"/>
  <c r="AB1428" i="10"/>
  <c r="AA1428" i="10"/>
  <c r="AB1459" i="10"/>
  <c r="AA1459" i="10"/>
  <c r="AB1363" i="10"/>
  <c r="AA1363" i="10"/>
  <c r="AA1390" i="10"/>
  <c r="AB1390" i="10"/>
  <c r="AA1429" i="10"/>
  <c r="AB1429" i="10"/>
  <c r="AB1365" i="10"/>
  <c r="AA1365" i="10"/>
  <c r="AB1430" i="10"/>
  <c r="AA1430" i="10"/>
  <c r="AB1488" i="10"/>
  <c r="AA1488" i="10"/>
  <c r="AB1424" i="10"/>
  <c r="AA1424" i="10"/>
  <c r="AB1360" i="10"/>
  <c r="AA1360" i="10"/>
  <c r="AB1439" i="10"/>
  <c r="AA1439" i="10"/>
  <c r="AB1375" i="10"/>
  <c r="AA1375" i="10"/>
  <c r="AB1490" i="10"/>
  <c r="AA1490" i="10"/>
  <c r="AB1362" i="10"/>
  <c r="AA1362" i="10"/>
  <c r="AB1489" i="10"/>
  <c r="AA1489" i="10"/>
  <c r="AB1425" i="10"/>
  <c r="AA1425" i="10"/>
  <c r="AB1361" i="10"/>
  <c r="AA1361" i="10"/>
  <c r="AB1366" i="10"/>
  <c r="AA1366" i="10"/>
  <c r="AB1468" i="10"/>
  <c r="AA1468" i="10"/>
  <c r="AA1404" i="10"/>
  <c r="AB1404" i="10"/>
  <c r="AB1419" i="10"/>
  <c r="AA1419" i="10"/>
  <c r="AB1485" i="10"/>
  <c r="AA1485" i="10"/>
  <c r="AB1389" i="10"/>
  <c r="AA1389" i="10"/>
  <c r="AB1480" i="10"/>
  <c r="AA1480" i="10"/>
  <c r="AB1416" i="10"/>
  <c r="AA1416" i="10"/>
  <c r="AB1463" i="10"/>
  <c r="AA1463" i="10"/>
  <c r="AB1399" i="10"/>
  <c r="AA1399" i="10"/>
  <c r="AB1482" i="10"/>
  <c r="AA1482" i="10"/>
  <c r="AA1497" i="10"/>
  <c r="AB1497" i="10"/>
  <c r="AB1433" i="10"/>
  <c r="AA1433" i="10"/>
  <c r="AB1369" i="10"/>
  <c r="AA1369" i="10"/>
  <c r="AA1396" i="10"/>
  <c r="AB1396" i="10"/>
  <c r="AB1491" i="10"/>
  <c r="AA1491" i="10"/>
  <c r="AB1427" i="10"/>
  <c r="AA1427" i="10"/>
  <c r="AB1474" i="10"/>
  <c r="AA1474" i="10"/>
  <c r="AB1493" i="10"/>
  <c r="AA1493" i="10"/>
  <c r="AA1397" i="10"/>
  <c r="AB1397" i="10"/>
  <c r="AB1456" i="10"/>
  <c r="AA1456" i="10"/>
  <c r="AB1392" i="10"/>
  <c r="AA1392" i="10"/>
  <c r="AB1471" i="10"/>
  <c r="AA1471" i="10"/>
  <c r="AB1407" i="10"/>
  <c r="AA1407" i="10"/>
  <c r="AB1450" i="10"/>
  <c r="AA1450" i="10"/>
  <c r="AB1406" i="10"/>
  <c r="AA1406" i="10"/>
  <c r="AB1457" i="10"/>
  <c r="AA1457" i="10"/>
  <c r="AB1393" i="10"/>
  <c r="AA1393" i="10"/>
  <c r="AB1500" i="10"/>
  <c r="AA1500" i="10"/>
  <c r="AB1436" i="10"/>
  <c r="AA1436" i="10"/>
  <c r="AB1372" i="10"/>
  <c r="AA1372" i="10"/>
  <c r="AB1451" i="10"/>
  <c r="AA1451" i="10"/>
  <c r="AB1422" i="10"/>
  <c r="AA1422" i="10"/>
  <c r="AA1421" i="10"/>
  <c r="AB1421" i="10"/>
  <c r="AB1384" i="10"/>
  <c r="AA1384" i="10"/>
  <c r="AB1367" i="10"/>
  <c r="AA1367" i="10"/>
  <c r="AB1465" i="10"/>
  <c r="AA1465" i="10"/>
  <c r="AB1460" i="10"/>
  <c r="AA1460" i="10"/>
  <c r="AB1364" i="10"/>
  <c r="AA1364" i="10"/>
  <c r="AB1395" i="10"/>
  <c r="AA1395" i="10"/>
  <c r="AB1434" i="10"/>
  <c r="AA1434" i="10"/>
  <c r="AA1461" i="10"/>
  <c r="AB1461" i="10"/>
  <c r="AB1499" i="10"/>
  <c r="AA1499" i="10"/>
  <c r="AB1467" i="10"/>
  <c r="AA1467" i="10"/>
  <c r="AB1435" i="10"/>
  <c r="AA1435" i="10"/>
  <c r="AB1403" i="10"/>
  <c r="AA1403" i="10"/>
  <c r="AB1371" i="10"/>
  <c r="AA1371" i="10"/>
  <c r="AB1486" i="10"/>
  <c r="AA1486" i="10"/>
  <c r="AB1442" i="10"/>
  <c r="AA1442" i="10"/>
  <c r="AB1402" i="10"/>
  <c r="AA1402" i="10"/>
  <c r="AA1358" i="10"/>
  <c r="AB1358" i="10"/>
  <c r="AB1501" i="10"/>
  <c r="AA1501" i="10"/>
  <c r="AA1469" i="10"/>
  <c r="AB1469" i="10"/>
  <c r="AA1437" i="10"/>
  <c r="AB1437" i="10"/>
  <c r="AA1405" i="10"/>
  <c r="AB1405" i="10"/>
  <c r="AB1373" i="10"/>
  <c r="AA1373" i="10"/>
  <c r="AB1503" i="10"/>
  <c r="AA1503" i="10"/>
  <c r="AB1496" i="10"/>
  <c r="AA1496" i="10"/>
  <c r="AB1464" i="10"/>
  <c r="AA1464" i="10"/>
  <c r="AB1432" i="10"/>
  <c r="AA1432" i="10"/>
  <c r="AA1400" i="10"/>
  <c r="AB1400" i="10"/>
  <c r="AB1368" i="10"/>
  <c r="AA1368" i="10"/>
  <c r="AB1479" i="10"/>
  <c r="AA1479" i="10"/>
  <c r="AB1447" i="10"/>
  <c r="AA1447" i="10"/>
  <c r="AB1415" i="10"/>
  <c r="AA1415" i="10"/>
  <c r="AB1383" i="10"/>
  <c r="AA1383" i="10"/>
  <c r="AB1502" i="10"/>
  <c r="AA1502" i="10"/>
  <c r="AB1458" i="10"/>
  <c r="AA1458" i="10"/>
  <c r="AB1418" i="10"/>
  <c r="AA1418" i="10"/>
  <c r="AA1374" i="10"/>
  <c r="AB1374" i="10"/>
  <c r="AB1414" i="10"/>
  <c r="AA1414" i="10"/>
  <c r="AA1481" i="10"/>
  <c r="AB1481" i="10"/>
  <c r="AB1449" i="10"/>
  <c r="AA1449" i="10"/>
  <c r="AB1417" i="10"/>
  <c r="AA1417" i="10"/>
  <c r="AB1385" i="10"/>
  <c r="AA1385" i="10"/>
  <c r="AB1476" i="10"/>
  <c r="AA1476" i="10"/>
  <c r="AB1444" i="10"/>
  <c r="AA1444" i="10"/>
  <c r="AA1412" i="10"/>
  <c r="AB1412" i="10"/>
  <c r="AB1380" i="10"/>
  <c r="AA1380" i="10"/>
  <c r="AB1475" i="10"/>
  <c r="AA1475" i="10"/>
  <c r="AB1443" i="10"/>
  <c r="AA1443" i="10"/>
  <c r="AB1411" i="10"/>
  <c r="AA1411" i="10"/>
  <c r="AB1379" i="10"/>
  <c r="AA1379" i="10"/>
  <c r="AB1498" i="10"/>
  <c r="AA1498" i="10"/>
  <c r="AB1454" i="10"/>
  <c r="AA1454" i="10"/>
  <c r="AB1410" i="10"/>
  <c r="AA1410" i="10"/>
  <c r="AB1370" i="10"/>
  <c r="AA1370" i="10"/>
  <c r="AB1382" i="10"/>
  <c r="AA1382" i="10"/>
  <c r="AB1477" i="10"/>
  <c r="AA1477" i="10"/>
  <c r="AA1445" i="10"/>
  <c r="AB1445" i="10"/>
  <c r="AA1413" i="10"/>
  <c r="AB1413" i="10"/>
  <c r="AB1381" i="10"/>
  <c r="AA1381" i="10"/>
  <c r="AB1504" i="10"/>
  <c r="AA1504" i="10"/>
  <c r="AB1472" i="10"/>
  <c r="AA1472" i="10"/>
  <c r="AB1440" i="10"/>
  <c r="AA1440" i="10"/>
  <c r="AA1408" i="10"/>
  <c r="AB1408" i="10"/>
  <c r="AB1376" i="10"/>
  <c r="AA1376" i="10"/>
  <c r="AB1487" i="10"/>
  <c r="AA1487" i="10"/>
  <c r="AB1455" i="10"/>
  <c r="AA1455" i="10"/>
  <c r="AB1423" i="10"/>
  <c r="AA1423" i="10"/>
  <c r="AA1391" i="10"/>
  <c r="AB1391" i="10"/>
  <c r="AA1359" i="10"/>
  <c r="AB1359" i="10"/>
  <c r="AB1470" i="10"/>
  <c r="AA1470" i="10"/>
  <c r="AB1426" i="10"/>
  <c r="AA1426" i="10"/>
  <c r="AB1386" i="10"/>
  <c r="AA1386" i="10"/>
  <c r="AB1494" i="10"/>
  <c r="AA1494" i="10"/>
  <c r="AB1446" i="10"/>
  <c r="AA1446" i="10"/>
  <c r="AB1473" i="10"/>
  <c r="AA1473" i="10"/>
  <c r="AB1441" i="10"/>
  <c r="AA1441" i="10"/>
  <c r="AA1409" i="10"/>
  <c r="AB1409" i="10"/>
  <c r="AB1377" i="10"/>
  <c r="AA1377" i="10"/>
  <c r="AB1484" i="10"/>
  <c r="AA1484" i="10"/>
  <c r="AB1452" i="10"/>
  <c r="AA1452" i="10"/>
  <c r="AB1420" i="10"/>
  <c r="AA1420" i="10"/>
  <c r="AB1388" i="10"/>
  <c r="AA1388" i="10"/>
  <c r="AC1506" i="10"/>
  <c r="AD1506" i="10"/>
  <c r="AA1021" i="10"/>
  <c r="AB1021" i="10"/>
  <c r="AB295" i="10"/>
  <c r="AA295" i="10"/>
  <c r="AB1355" i="10"/>
  <c r="AA1355" i="10"/>
  <c r="AB1323" i="10"/>
  <c r="AA1323" i="10"/>
  <c r="AB1290" i="10"/>
  <c r="AA1290" i="10"/>
  <c r="AB1258" i="10"/>
  <c r="AA1258" i="10"/>
  <c r="AB1226" i="10"/>
  <c r="AA1226" i="10"/>
  <c r="AB1158" i="10"/>
  <c r="AA1158" i="10"/>
  <c r="AB1338" i="10"/>
  <c r="AA1338" i="10"/>
  <c r="AB1294" i="10"/>
  <c r="AA1294" i="10"/>
  <c r="AB1130" i="10"/>
  <c r="AA1130" i="10"/>
  <c r="AB1030" i="10"/>
  <c r="AA1030" i="10"/>
  <c r="AB934" i="10"/>
  <c r="AA934" i="10"/>
  <c r="AA15" i="10"/>
  <c r="AB15" i="10"/>
  <c r="AB1269" i="10"/>
  <c r="AA1269" i="10"/>
  <c r="AB1237" i="10"/>
  <c r="AA1237" i="10"/>
  <c r="AB1197" i="10"/>
  <c r="AA1197" i="10"/>
  <c r="AB1157" i="10"/>
  <c r="AA1157" i="10"/>
  <c r="AB1105" i="10"/>
  <c r="AA1105" i="10"/>
  <c r="AB1061" i="10"/>
  <c r="AA1061" i="10"/>
  <c r="AB1017" i="10"/>
  <c r="AA1017" i="10"/>
  <c r="AB977" i="10"/>
  <c r="AA977" i="10"/>
  <c r="AB933" i="10"/>
  <c r="AA933" i="10"/>
  <c r="AB889" i="10"/>
  <c r="AA889" i="10"/>
  <c r="AB849" i="10"/>
  <c r="AA849" i="10"/>
  <c r="AB805" i="10"/>
  <c r="AA805" i="10"/>
  <c r="AB761" i="10"/>
  <c r="AA761" i="10"/>
  <c r="AB721" i="10"/>
  <c r="AA721" i="10"/>
  <c r="AB401" i="10"/>
  <c r="AA401" i="10"/>
  <c r="AB1129" i="10"/>
  <c r="AA1129" i="10"/>
  <c r="AB28" i="10"/>
  <c r="AA28" i="10"/>
  <c r="AB1118" i="10"/>
  <c r="AA1118" i="10"/>
  <c r="AB1022" i="10"/>
  <c r="AA1022" i="10"/>
  <c r="AB930" i="10"/>
  <c r="AA930" i="10"/>
  <c r="AB1325" i="10"/>
  <c r="AA1325" i="10"/>
  <c r="AB1292" i="10"/>
  <c r="AA1292" i="10"/>
  <c r="AB1260" i="10"/>
  <c r="AA1260" i="10"/>
  <c r="AB1228" i="10"/>
  <c r="AA1228" i="10"/>
  <c r="AA1192" i="10"/>
  <c r="AB1192" i="10"/>
  <c r="AB1152" i="10"/>
  <c r="AA1152" i="10"/>
  <c r="AB1120" i="10"/>
  <c r="AA1120" i="10"/>
  <c r="AB1088" i="10"/>
  <c r="AA1088" i="10"/>
  <c r="AB1056" i="10"/>
  <c r="AA1056" i="10"/>
  <c r="AB1024" i="10"/>
  <c r="AA1024" i="10"/>
  <c r="AB992" i="10"/>
  <c r="AA992" i="10"/>
  <c r="AB960" i="10"/>
  <c r="AA960" i="10"/>
  <c r="AB928" i="10"/>
  <c r="AA928" i="10"/>
  <c r="AB188" i="10"/>
  <c r="AA188" i="10"/>
  <c r="AB925" i="10"/>
  <c r="AA925" i="10"/>
  <c r="AB1178" i="10"/>
  <c r="AA1178" i="10"/>
  <c r="AB1086" i="10"/>
  <c r="AA1086" i="10"/>
  <c r="AB990" i="10"/>
  <c r="AA990" i="10"/>
  <c r="AB886" i="10"/>
  <c r="AA886" i="10"/>
  <c r="AB1302" i="10"/>
  <c r="AA1302" i="10"/>
  <c r="AB17" i="10"/>
  <c r="AA17" i="10"/>
  <c r="AB1352" i="10"/>
  <c r="AA1352" i="10"/>
  <c r="AB1316" i="10"/>
  <c r="AA1316" i="10"/>
  <c r="AB1283" i="10"/>
  <c r="AA1283" i="10"/>
  <c r="AB1251" i="10"/>
  <c r="AA1251" i="10"/>
  <c r="AB1219" i="10"/>
  <c r="AA1219" i="10"/>
  <c r="AB1187" i="10"/>
  <c r="AA1187" i="10"/>
  <c r="AB1155" i="10"/>
  <c r="AA1155" i="10"/>
  <c r="AB1123" i="10"/>
  <c r="AA1123" i="10"/>
  <c r="AB1091" i="10"/>
  <c r="AA1091" i="10"/>
  <c r="AB1059" i="10"/>
  <c r="AA1059" i="10"/>
  <c r="AB1027" i="10"/>
  <c r="AA1027" i="10"/>
  <c r="AB995" i="10"/>
  <c r="AA995" i="10"/>
  <c r="AB963" i="10"/>
  <c r="AA963" i="10"/>
  <c r="AB931" i="10"/>
  <c r="AA931" i="10"/>
  <c r="AB899" i="10"/>
  <c r="AA899" i="10"/>
  <c r="AB867" i="10"/>
  <c r="AA867" i="10"/>
  <c r="AB835" i="10"/>
  <c r="AA835" i="10"/>
  <c r="AB803" i="10"/>
  <c r="AA803" i="10"/>
  <c r="AB771" i="10"/>
  <c r="AA771" i="10"/>
  <c r="AB739" i="10"/>
  <c r="AA739" i="10"/>
  <c r="AB707" i="10"/>
  <c r="AA707" i="10"/>
  <c r="AB675" i="10"/>
  <c r="AA675" i="10"/>
  <c r="AB639" i="10"/>
  <c r="AA639" i="10"/>
  <c r="AB607" i="10"/>
  <c r="AA607" i="10"/>
  <c r="AB571" i="10"/>
  <c r="AA571" i="10"/>
  <c r="AB535" i="10"/>
  <c r="AA535" i="10"/>
  <c r="AB503" i="10"/>
  <c r="AA503" i="10"/>
  <c r="AB471" i="10"/>
  <c r="AA471" i="10"/>
  <c r="AB439" i="10"/>
  <c r="AA439" i="10"/>
  <c r="AB407" i="10"/>
  <c r="AA407" i="10"/>
  <c r="AB375" i="10"/>
  <c r="AA375" i="10"/>
  <c r="AB343" i="10"/>
  <c r="AA343" i="10"/>
  <c r="AB311" i="10"/>
  <c r="AA311" i="10"/>
  <c r="AB275" i="10"/>
  <c r="AA275" i="10"/>
  <c r="AB243" i="10"/>
  <c r="AA243" i="10"/>
  <c r="AB211" i="10"/>
  <c r="AA211" i="10"/>
  <c r="AB179" i="10"/>
  <c r="AA179" i="10"/>
  <c r="AA147" i="10"/>
  <c r="AB147" i="10"/>
  <c r="AA115" i="10"/>
  <c r="AB115" i="10"/>
  <c r="AA83" i="10"/>
  <c r="AB83" i="10"/>
  <c r="AA51" i="10"/>
  <c r="AB51" i="10"/>
  <c r="AB1101" i="10"/>
  <c r="AA1101" i="10"/>
  <c r="AB465" i="10"/>
  <c r="AA465" i="10"/>
  <c r="AB858" i="10"/>
  <c r="AA858" i="10"/>
  <c r="AB826" i="10"/>
  <c r="AA826" i="10"/>
  <c r="AB794" i="10"/>
  <c r="AA794" i="10"/>
  <c r="AB762" i="10"/>
  <c r="AA762" i="10"/>
  <c r="AB730" i="10"/>
  <c r="AA730" i="10"/>
  <c r="AB694" i="10"/>
  <c r="AA694" i="10"/>
  <c r="AA646" i="10"/>
  <c r="AB646" i="10"/>
  <c r="AA606" i="10"/>
  <c r="AB606" i="10"/>
  <c r="AB566" i="10"/>
  <c r="AA566" i="10"/>
  <c r="AB534" i="10"/>
  <c r="AA534" i="10"/>
  <c r="AB502" i="10"/>
  <c r="AA502" i="10"/>
  <c r="AB470" i="10"/>
  <c r="AA470" i="10"/>
  <c r="AB438" i="10"/>
  <c r="AA438" i="10"/>
  <c r="AB406" i="10"/>
  <c r="AA406" i="10"/>
  <c r="AB374" i="10"/>
  <c r="AA374" i="10"/>
  <c r="AB342" i="10"/>
  <c r="AA342" i="10"/>
  <c r="AB310" i="10"/>
  <c r="AA310" i="10"/>
  <c r="AB278" i="10"/>
  <c r="AA278" i="10"/>
  <c r="AB246" i="10"/>
  <c r="AA246" i="10"/>
  <c r="AB214" i="10"/>
  <c r="AA214" i="10"/>
  <c r="AB182" i="10"/>
  <c r="AA182" i="10"/>
  <c r="AB150" i="10"/>
  <c r="AA150" i="10"/>
  <c r="AB118" i="10"/>
  <c r="AA118" i="10"/>
  <c r="AB1196" i="10"/>
  <c r="AA1196" i="10"/>
  <c r="AB655" i="10"/>
  <c r="AA655" i="10"/>
  <c r="AB1335" i="10"/>
  <c r="AA1335" i="10"/>
  <c r="AB1303" i="10"/>
  <c r="AA1303" i="10"/>
  <c r="AB1270" i="10"/>
  <c r="AA1270" i="10"/>
  <c r="AB1238" i="10"/>
  <c r="AA1238" i="10"/>
  <c r="AB1206" i="10"/>
  <c r="AA1206" i="10"/>
  <c r="AB1354" i="10"/>
  <c r="AA1354" i="10"/>
  <c r="AB1310" i="10"/>
  <c r="AA1310" i="10"/>
  <c r="AB1186" i="10"/>
  <c r="AA1186" i="10"/>
  <c r="AB1070" i="10"/>
  <c r="AA1070" i="10"/>
  <c r="AA974" i="10"/>
  <c r="AB974" i="10"/>
  <c r="AB682" i="10"/>
  <c r="AA682" i="10"/>
  <c r="AB27" i="10"/>
  <c r="AA27" i="10"/>
  <c r="AB1281" i="10"/>
  <c r="AA1281" i="10"/>
  <c r="AB1249" i="10"/>
  <c r="AA1249" i="10"/>
  <c r="AB1217" i="10"/>
  <c r="AA1217" i="10"/>
  <c r="AB1173" i="10"/>
  <c r="AA1173" i="10"/>
  <c r="AB1121" i="10"/>
  <c r="AA1121" i="10"/>
  <c r="AB1077" i="10"/>
  <c r="AA1077" i="10"/>
  <c r="AB1033" i="10"/>
  <c r="AA1033" i="10"/>
  <c r="AB993" i="10"/>
  <c r="AA993" i="10"/>
  <c r="AB949" i="10"/>
  <c r="AA949" i="10"/>
  <c r="AB905" i="10"/>
  <c r="AA905" i="10"/>
  <c r="AB865" i="10"/>
  <c r="AA865" i="10"/>
  <c r="AB821" i="10"/>
  <c r="AA821" i="10"/>
  <c r="AB777" i="10"/>
  <c r="AA777" i="10"/>
  <c r="AB737" i="10"/>
  <c r="AA737" i="10"/>
  <c r="AB645" i="10"/>
  <c r="AA645" i="10"/>
  <c r="AB33" i="10"/>
  <c r="AA33" i="10"/>
  <c r="AB813" i="10"/>
  <c r="AA813" i="10"/>
  <c r="AB1154" i="10"/>
  <c r="AA1154" i="10"/>
  <c r="AB1054" i="10"/>
  <c r="AA1054" i="10"/>
  <c r="AB958" i="10"/>
  <c r="AA958" i="10"/>
  <c r="AB602" i="10"/>
  <c r="AA602" i="10"/>
  <c r="AB1337" i="10"/>
  <c r="AA1337" i="10"/>
  <c r="AB1305" i="10"/>
  <c r="AA1305" i="10"/>
  <c r="AA1272" i="10"/>
  <c r="AB1272" i="10"/>
  <c r="AA1240" i="10"/>
  <c r="AB1240" i="10"/>
  <c r="AA1208" i="10"/>
  <c r="AB1208" i="10"/>
  <c r="AB1168" i="10"/>
  <c r="AA1168" i="10"/>
  <c r="AB1132" i="10"/>
  <c r="AA1132" i="10"/>
  <c r="AB1100" i="10"/>
  <c r="AA1100" i="10"/>
  <c r="AB1068" i="10"/>
  <c r="AA1068" i="10"/>
  <c r="AB1036" i="10"/>
  <c r="AA1036" i="10"/>
  <c r="AB1004" i="10"/>
  <c r="AA1004" i="10"/>
  <c r="AB972" i="10"/>
  <c r="AA972" i="10"/>
  <c r="AB940" i="10"/>
  <c r="AA940" i="10"/>
  <c r="AB444" i="10"/>
  <c r="AA444" i="10"/>
  <c r="AB1117" i="10"/>
  <c r="AA1117" i="10"/>
  <c r="AB24" i="10"/>
  <c r="AA24" i="10"/>
  <c r="AB1122" i="10"/>
  <c r="AA1122" i="10"/>
  <c r="AA1026" i="10"/>
  <c r="AB1026" i="10"/>
  <c r="AB922" i="10"/>
  <c r="AA922" i="10"/>
  <c r="AB29" i="10"/>
  <c r="AA29" i="10"/>
  <c r="AB1328" i="10"/>
  <c r="AA1328" i="10"/>
  <c r="AB1296" i="10"/>
  <c r="AA1296" i="10"/>
  <c r="AB1263" i="10"/>
  <c r="AA1263" i="10"/>
  <c r="AB1231" i="10"/>
  <c r="AA1231" i="10"/>
  <c r="AB1199" i="10"/>
  <c r="AA1199" i="10"/>
  <c r="AB1167" i="10"/>
  <c r="AA1167" i="10"/>
  <c r="AB1135" i="10"/>
  <c r="AA1135" i="10"/>
  <c r="AB1103" i="10"/>
  <c r="AA1103" i="10"/>
  <c r="AB1071" i="10"/>
  <c r="AA1071" i="10"/>
  <c r="AB1039" i="10"/>
  <c r="AA1039" i="10"/>
  <c r="AB1007" i="10"/>
  <c r="AA1007" i="10"/>
  <c r="AB975" i="10"/>
  <c r="AA975" i="10"/>
  <c r="AB943" i="10"/>
  <c r="AA943" i="10"/>
  <c r="AB911" i="10"/>
  <c r="AA911" i="10"/>
  <c r="AB879" i="10"/>
  <c r="AA879" i="10"/>
  <c r="AB847" i="10"/>
  <c r="AA847" i="10"/>
  <c r="AB815" i="10"/>
  <c r="AA815" i="10"/>
  <c r="AB783" i="10"/>
  <c r="AA783" i="10"/>
  <c r="AB751" i="10"/>
  <c r="AA751" i="10"/>
  <c r="AB719" i="10"/>
  <c r="AA719" i="10"/>
  <c r="AB687" i="10"/>
  <c r="AA687" i="10"/>
  <c r="AB651" i="10"/>
  <c r="AA651" i="10"/>
  <c r="AB619" i="10"/>
  <c r="AA619" i="10"/>
  <c r="AB583" i="10"/>
  <c r="AA583" i="10"/>
  <c r="AB551" i="10"/>
  <c r="AA551" i="10"/>
  <c r="AB515" i="10"/>
  <c r="AA515" i="10"/>
  <c r="AB483" i="10"/>
  <c r="AA483" i="10"/>
  <c r="AB451" i="10"/>
  <c r="AA451" i="10"/>
  <c r="AB419" i="10"/>
  <c r="AA419" i="10"/>
  <c r="AB387" i="10"/>
  <c r="AA387" i="10"/>
  <c r="AB355" i="10"/>
  <c r="AA355" i="10"/>
  <c r="AB323" i="10"/>
  <c r="AA323" i="10"/>
  <c r="AB287" i="10"/>
  <c r="AA287" i="10"/>
  <c r="AB255" i="10"/>
  <c r="AA255" i="10"/>
  <c r="AB223" i="10"/>
  <c r="AA223" i="10"/>
  <c r="AB191" i="10"/>
  <c r="AA191" i="10"/>
  <c r="AB159" i="10"/>
  <c r="AA159" i="10"/>
  <c r="AA127" i="10"/>
  <c r="AB127" i="10"/>
  <c r="AA95" i="10"/>
  <c r="AB95" i="10"/>
  <c r="AA63" i="10"/>
  <c r="AB63" i="10"/>
  <c r="AB30" i="10"/>
  <c r="AA30" i="10"/>
  <c r="AB781" i="10"/>
  <c r="AA781" i="10"/>
  <c r="AB870" i="10"/>
  <c r="AA870" i="10"/>
  <c r="AB838" i="10"/>
  <c r="AA838" i="10"/>
  <c r="AB806" i="10"/>
  <c r="AA806" i="10"/>
  <c r="AB774" i="10"/>
  <c r="AA774" i="10"/>
  <c r="AB742" i="10"/>
  <c r="AA742" i="10"/>
  <c r="AB710" i="10"/>
  <c r="AA710" i="10"/>
  <c r="AB662" i="10"/>
  <c r="AA662" i="10"/>
  <c r="AB622" i="10"/>
  <c r="AA622" i="10"/>
  <c r="AB578" i="10"/>
  <c r="AA578" i="10"/>
  <c r="AB546" i="10"/>
  <c r="AA546" i="10"/>
  <c r="AB514" i="10"/>
  <c r="AA514" i="10"/>
  <c r="AB482" i="10"/>
  <c r="AA482" i="10"/>
  <c r="AB450" i="10"/>
  <c r="AA450" i="10"/>
  <c r="AB418" i="10"/>
  <c r="AA418" i="10"/>
  <c r="AB386" i="10"/>
  <c r="AA386" i="10"/>
  <c r="AB354" i="10"/>
  <c r="AA354" i="10"/>
  <c r="AB322" i="10"/>
  <c r="AA322" i="10"/>
  <c r="AB290" i="10"/>
  <c r="AA290" i="10"/>
  <c r="AB258" i="10"/>
  <c r="AA258" i="10"/>
  <c r="AB226" i="10"/>
  <c r="AA226" i="10"/>
  <c r="AB194" i="10"/>
  <c r="AA194" i="10"/>
  <c r="AB162" i="10"/>
  <c r="AA162" i="10"/>
  <c r="AB130" i="10"/>
  <c r="AA130" i="10"/>
  <c r="AB98" i="10"/>
  <c r="AA98" i="10"/>
  <c r="AB66" i="10"/>
  <c r="AA66" i="10"/>
  <c r="AB705" i="10"/>
  <c r="AA705" i="10"/>
  <c r="AB665" i="10"/>
  <c r="AA665" i="10"/>
  <c r="AB621" i="10"/>
  <c r="AA621" i="10"/>
  <c r="AB581" i="10"/>
  <c r="AA581" i="10"/>
  <c r="AB549" i="10"/>
  <c r="AA549" i="10"/>
  <c r="AB517" i="10"/>
  <c r="AA517" i="10"/>
  <c r="AB485" i="10"/>
  <c r="AA485" i="10"/>
  <c r="AB449" i="10"/>
  <c r="AA449" i="10"/>
  <c r="AB417" i="10"/>
  <c r="AA417" i="10"/>
  <c r="AB381" i="10"/>
  <c r="AA381" i="10"/>
  <c r="AB349" i="10"/>
  <c r="AA349" i="10"/>
  <c r="AB313" i="10"/>
  <c r="AA313" i="10"/>
  <c r="AB281" i="10"/>
  <c r="AA281" i="10"/>
  <c r="AB245" i="10"/>
  <c r="AA245" i="10"/>
  <c r="AB213" i="10"/>
  <c r="AA213" i="10"/>
  <c r="AB177" i="10"/>
  <c r="AA177" i="10"/>
  <c r="AB141" i="10"/>
  <c r="AA141" i="10"/>
  <c r="AB109" i="10"/>
  <c r="AA109" i="10"/>
  <c r="AB73" i="10"/>
  <c r="AA73" i="10"/>
  <c r="AB41" i="10"/>
  <c r="AA41" i="10"/>
  <c r="AB888" i="10"/>
  <c r="AA888" i="10"/>
  <c r="AB856" i="10"/>
  <c r="AA856" i="10"/>
  <c r="AB824" i="10"/>
  <c r="AA824" i="10"/>
  <c r="AB792" i="10"/>
  <c r="AA792" i="10"/>
  <c r="AB760" i="10"/>
  <c r="AA760" i="10"/>
  <c r="AB728" i="10"/>
  <c r="AA728" i="10"/>
  <c r="AB696" i="10"/>
  <c r="AA696" i="10"/>
  <c r="AB664" i="10"/>
  <c r="AA664" i="10"/>
  <c r="AB632" i="10"/>
  <c r="AA632" i="10"/>
  <c r="AB600" i="10"/>
  <c r="AA600" i="10"/>
  <c r="AB568" i="10"/>
  <c r="AA568" i="10"/>
  <c r="AB536" i="10"/>
  <c r="AA536" i="10"/>
  <c r="AB500" i="10"/>
  <c r="AA500" i="10"/>
  <c r="AB468" i="10"/>
  <c r="AA468" i="10"/>
  <c r="AB432" i="10"/>
  <c r="AA432" i="10"/>
  <c r="AB400" i="10"/>
  <c r="AA400" i="10"/>
  <c r="AB364" i="10"/>
  <c r="AA364" i="10"/>
  <c r="AB332" i="10"/>
  <c r="AA332" i="10"/>
  <c r="AB296" i="10"/>
  <c r="AA296" i="10"/>
  <c r="AB264" i="10"/>
  <c r="AA264" i="10"/>
  <c r="AB228" i="10"/>
  <c r="AA228" i="10"/>
  <c r="AB196" i="10"/>
  <c r="AA196" i="10"/>
  <c r="AB160" i="10"/>
  <c r="AA160" i="10"/>
  <c r="AB128" i="10"/>
  <c r="AA128" i="10"/>
  <c r="AB92" i="10"/>
  <c r="AA92" i="10"/>
  <c r="AB56" i="10"/>
  <c r="AA56" i="10"/>
  <c r="AA39" i="10"/>
  <c r="AB39" i="10"/>
  <c r="AB1180" i="10"/>
  <c r="AA1180" i="10"/>
  <c r="AB591" i="10"/>
  <c r="AA591" i="10"/>
  <c r="AB1331" i="10"/>
  <c r="AA1331" i="10"/>
  <c r="AB1299" i="10"/>
  <c r="AA1299" i="10"/>
  <c r="AB1266" i="10"/>
  <c r="AA1266" i="10"/>
  <c r="AB1234" i="10"/>
  <c r="AA1234" i="10"/>
  <c r="AB1190" i="10"/>
  <c r="AA1190" i="10"/>
  <c r="AA1346" i="10"/>
  <c r="AB1346" i="10"/>
  <c r="AB1306" i="10"/>
  <c r="AA1306" i="10"/>
  <c r="AB1162" i="10"/>
  <c r="AA1162" i="10"/>
  <c r="AB1058" i="10"/>
  <c r="AA1058" i="10"/>
  <c r="AB962" i="10"/>
  <c r="AA962" i="10"/>
  <c r="AB586" i="10"/>
  <c r="AA586" i="10"/>
  <c r="AA23" i="10"/>
  <c r="AB23" i="10"/>
  <c r="AA1277" i="10"/>
  <c r="AB1277" i="10"/>
  <c r="AB1245" i="10"/>
  <c r="AA1245" i="10"/>
  <c r="AA1213" i="10"/>
  <c r="AB1213" i="10"/>
  <c r="AB1165" i="10"/>
  <c r="AA1165" i="10"/>
  <c r="AB1113" i="10"/>
  <c r="AA1113" i="10"/>
  <c r="AB1073" i="10"/>
  <c r="AA1073" i="10"/>
  <c r="AB1029" i="10"/>
  <c r="AA1029" i="10"/>
  <c r="AB985" i="10"/>
  <c r="AA985" i="10"/>
  <c r="AB945" i="10"/>
  <c r="AA945" i="10"/>
  <c r="AB901" i="10"/>
  <c r="AA901" i="10"/>
  <c r="AB857" i="10"/>
  <c r="AA857" i="10"/>
  <c r="AB817" i="10"/>
  <c r="AA817" i="10"/>
  <c r="AB773" i="10"/>
  <c r="AA773" i="10"/>
  <c r="AB729" i="10"/>
  <c r="AA729" i="10"/>
  <c r="AB629" i="10"/>
  <c r="AA629" i="10"/>
  <c r="AB1293" i="10"/>
  <c r="AA1293" i="10"/>
  <c r="AB749" i="10"/>
  <c r="AA749" i="10"/>
  <c r="AB1142" i="10"/>
  <c r="AA1142" i="10"/>
  <c r="AB1046" i="10"/>
  <c r="AA1046" i="10"/>
  <c r="AB946" i="10"/>
  <c r="AA946" i="10"/>
  <c r="AB10" i="10"/>
  <c r="AA10" i="10"/>
  <c r="AB1333" i="10"/>
  <c r="AA1333" i="10"/>
  <c r="AB1301" i="10"/>
  <c r="AA1301" i="10"/>
  <c r="AB1268" i="10"/>
  <c r="AA1268" i="10"/>
  <c r="AB1236" i="10"/>
  <c r="AA1236" i="10"/>
  <c r="AB1204" i="10"/>
  <c r="AA1204" i="10"/>
  <c r="AB1160" i="10"/>
  <c r="AA1160" i="10"/>
  <c r="AA1128" i="10"/>
  <c r="AB1128" i="10"/>
  <c r="AB1096" i="10"/>
  <c r="AA1096" i="10"/>
  <c r="AA1064" i="10"/>
  <c r="AB1064" i="10"/>
  <c r="AB1032" i="10"/>
  <c r="AA1032" i="10"/>
  <c r="AB1000" i="10"/>
  <c r="AA1000" i="10"/>
  <c r="AB968" i="10"/>
  <c r="AA968" i="10"/>
  <c r="AB936" i="10"/>
  <c r="AA936" i="10"/>
  <c r="AB316" i="10"/>
  <c r="AA316" i="10"/>
  <c r="AB1053" i="10"/>
  <c r="AA1053" i="10"/>
  <c r="AB12" i="10"/>
  <c r="AA12" i="10"/>
  <c r="AB1110" i="10"/>
  <c r="AA1110" i="10"/>
  <c r="AB1014" i="10"/>
  <c r="AA1014" i="10"/>
  <c r="AA910" i="10"/>
  <c r="AB910" i="10"/>
  <c r="AB25" i="10"/>
  <c r="AA25" i="10"/>
  <c r="AB1324" i="10"/>
  <c r="AA1324" i="10"/>
  <c r="AB1291" i="10"/>
  <c r="AA1291" i="10"/>
  <c r="AB1259" i="10"/>
  <c r="AA1259" i="10"/>
  <c r="AB1227" i="10"/>
  <c r="AA1227" i="10"/>
  <c r="AB1195" i="10"/>
  <c r="AA1195" i="10"/>
  <c r="AB1163" i="10"/>
  <c r="AA1163" i="10"/>
  <c r="AB1131" i="10"/>
  <c r="AA1131" i="10"/>
  <c r="AB1099" i="10"/>
  <c r="AA1099" i="10"/>
  <c r="AB1067" i="10"/>
  <c r="AA1067" i="10"/>
  <c r="AB1035" i="10"/>
  <c r="AA1035" i="10"/>
  <c r="AB1003" i="10"/>
  <c r="AA1003" i="10"/>
  <c r="AB971" i="10"/>
  <c r="AA971" i="10"/>
  <c r="AB939" i="10"/>
  <c r="AA939" i="10"/>
  <c r="AB907" i="10"/>
  <c r="AA907" i="10"/>
  <c r="AB875" i="10"/>
  <c r="AA875" i="10"/>
  <c r="AB843" i="10"/>
  <c r="AA843" i="10"/>
  <c r="AB811" i="10"/>
  <c r="AA811" i="10"/>
  <c r="AB779" i="10"/>
  <c r="AA779" i="10"/>
  <c r="AB747" i="10"/>
  <c r="AA747" i="10"/>
  <c r="AB715" i="10"/>
  <c r="AA715" i="10"/>
  <c r="AB683" i="10"/>
  <c r="AA683" i="10"/>
  <c r="AB647" i="10"/>
  <c r="AA647" i="10"/>
  <c r="AB615" i="10"/>
  <c r="AA615" i="10"/>
  <c r="AB579" i="10"/>
  <c r="AA579" i="10"/>
  <c r="AB547" i="10"/>
  <c r="AA547" i="10"/>
  <c r="AB511" i="10"/>
  <c r="AA511" i="10"/>
  <c r="AB479" i="10"/>
  <c r="AA479" i="10"/>
  <c r="AB447" i="10"/>
  <c r="AA447" i="10"/>
  <c r="AB415" i="10"/>
  <c r="AA415" i="10"/>
  <c r="AB383" i="10"/>
  <c r="AA383" i="10"/>
  <c r="AB351" i="10"/>
  <c r="AA351" i="10"/>
  <c r="AB319" i="10"/>
  <c r="AA319" i="10"/>
  <c r="AB283" i="10"/>
  <c r="AA283" i="10"/>
  <c r="AB251" i="10"/>
  <c r="AA251" i="10"/>
  <c r="AB219" i="10"/>
  <c r="AA219" i="10"/>
  <c r="AB187" i="10"/>
  <c r="AA187" i="10"/>
  <c r="AB155" i="10"/>
  <c r="AA155" i="10"/>
  <c r="AB123" i="10"/>
  <c r="AA123" i="10"/>
  <c r="AB91" i="10"/>
  <c r="AA91" i="10"/>
  <c r="AB59" i="10"/>
  <c r="AA59" i="10"/>
  <c r="AB1169" i="10"/>
  <c r="AA1169" i="10"/>
  <c r="AB717" i="10"/>
  <c r="AA717" i="10"/>
  <c r="AB866" i="10"/>
  <c r="AA866" i="10"/>
  <c r="AB834" i="10"/>
  <c r="AA834" i="10"/>
  <c r="AB802" i="10"/>
  <c r="AA802" i="10"/>
  <c r="AB770" i="10"/>
  <c r="AA770" i="10"/>
  <c r="AB738" i="10"/>
  <c r="AA738" i="10"/>
  <c r="AB706" i="10"/>
  <c r="AA706" i="10"/>
  <c r="AB658" i="10"/>
  <c r="AA658" i="10"/>
  <c r="AA614" i="10"/>
  <c r="AB614" i="10"/>
  <c r="AA574" i="10"/>
  <c r="AB574" i="10"/>
  <c r="AB542" i="10"/>
  <c r="AA542" i="10"/>
  <c r="AB510" i="10"/>
  <c r="AA510" i="10"/>
  <c r="AB478" i="10"/>
  <c r="AA478" i="10"/>
  <c r="AB446" i="10"/>
  <c r="AA446" i="10"/>
  <c r="AB414" i="10"/>
  <c r="AA414" i="10"/>
  <c r="AB382" i="10"/>
  <c r="AA382" i="10"/>
  <c r="AB350" i="10"/>
  <c r="AA350" i="10"/>
  <c r="AB318" i="10"/>
  <c r="AA318" i="10"/>
  <c r="AB286" i="10"/>
  <c r="AA286" i="10"/>
  <c r="AB254" i="10"/>
  <c r="AA254" i="10"/>
  <c r="AB222" i="10"/>
  <c r="AA222" i="10"/>
  <c r="AB190" i="10"/>
  <c r="AA190" i="10"/>
  <c r="AB158" i="10"/>
  <c r="AA158" i="10"/>
  <c r="AB126" i="10"/>
  <c r="AA126" i="10"/>
  <c r="AB94" i="10"/>
  <c r="AA94" i="10"/>
  <c r="AB62" i="10"/>
  <c r="AA62" i="10"/>
  <c r="AB701" i="10"/>
  <c r="AA701" i="10"/>
  <c r="AB657" i="10"/>
  <c r="AA657" i="10"/>
  <c r="AB617" i="10"/>
  <c r="AA617" i="10"/>
  <c r="AB577" i="10"/>
  <c r="AA577" i="10"/>
  <c r="AB545" i="10"/>
  <c r="AA545" i="10"/>
  <c r="AB513" i="10"/>
  <c r="AA513" i="10"/>
  <c r="AB481" i="10"/>
  <c r="AA481" i="10"/>
  <c r="AB445" i="10"/>
  <c r="AA445" i="10"/>
  <c r="AB413" i="10"/>
  <c r="AA413" i="10"/>
  <c r="AB377" i="10"/>
  <c r="AA377" i="10"/>
  <c r="AB345" i="10"/>
  <c r="AA345" i="10"/>
  <c r="AB309" i="10"/>
  <c r="AA309" i="10"/>
  <c r="AB277" i="10"/>
  <c r="AA277" i="10"/>
  <c r="AB241" i="10"/>
  <c r="AA241" i="10"/>
  <c r="AB205" i="10"/>
  <c r="AA205" i="10"/>
  <c r="AB173" i="10"/>
  <c r="AA173" i="10"/>
  <c r="AB137" i="10"/>
  <c r="AA137" i="10"/>
  <c r="AB105" i="10"/>
  <c r="AA105" i="10"/>
  <c r="AB69" i="10"/>
  <c r="AA69" i="10"/>
  <c r="AB37" i="10"/>
  <c r="AA37" i="10"/>
  <c r="AB884" i="10"/>
  <c r="AA884" i="10"/>
  <c r="AB852" i="10"/>
  <c r="AA852" i="10"/>
  <c r="AB820" i="10"/>
  <c r="AA820" i="10"/>
  <c r="AB788" i="10"/>
  <c r="AA788" i="10"/>
  <c r="AB756" i="10"/>
  <c r="AA756" i="10"/>
  <c r="AB724" i="10"/>
  <c r="AA724" i="10"/>
  <c r="AB692" i="10"/>
  <c r="AA692" i="10"/>
  <c r="AB660" i="10"/>
  <c r="AA660" i="10"/>
  <c r="AB628" i="10"/>
  <c r="AA628" i="10"/>
  <c r="AB596" i="10"/>
  <c r="AA596" i="10"/>
  <c r="AB564" i="10"/>
  <c r="AA564" i="10"/>
  <c r="AB532" i="10"/>
  <c r="AA532" i="10"/>
  <c r="AB496" i="10"/>
  <c r="AA496" i="10"/>
  <c r="AB464" i="10"/>
  <c r="AA464" i="10"/>
  <c r="AB428" i="10"/>
  <c r="AA428" i="10"/>
  <c r="AB396" i="10"/>
  <c r="AA396" i="10"/>
  <c r="AB360" i="10"/>
  <c r="AA360" i="10"/>
  <c r="AB328" i="10"/>
  <c r="AA328" i="10"/>
  <c r="AB292" i="10"/>
  <c r="AA292" i="10"/>
  <c r="AB260" i="10"/>
  <c r="AA260" i="10"/>
  <c r="AB224" i="10"/>
  <c r="AA224" i="10"/>
  <c r="AB192" i="10"/>
  <c r="AA192" i="10"/>
  <c r="AB156" i="10"/>
  <c r="AA156" i="10"/>
  <c r="AB120" i="10"/>
  <c r="AA120" i="10"/>
  <c r="AB88" i="10"/>
  <c r="AA88" i="10"/>
  <c r="AA52" i="10"/>
  <c r="AB52" i="10"/>
  <c r="AB102" i="10"/>
  <c r="AA102" i="10"/>
  <c r="AB54" i="10"/>
  <c r="AA54" i="10"/>
  <c r="AB689" i="10"/>
  <c r="AA689" i="10"/>
  <c r="AB605" i="10"/>
  <c r="AA605" i="10"/>
  <c r="AB553" i="10"/>
  <c r="AA553" i="10"/>
  <c r="AB505" i="10"/>
  <c r="AA505" i="10"/>
  <c r="AB437" i="10"/>
  <c r="AA437" i="10"/>
  <c r="AB385" i="10"/>
  <c r="AA385" i="10"/>
  <c r="AB317" i="10"/>
  <c r="AA317" i="10"/>
  <c r="AB265" i="10"/>
  <c r="AA265" i="10"/>
  <c r="AB217" i="10"/>
  <c r="AA217" i="10"/>
  <c r="AB165" i="10"/>
  <c r="AA165" i="10"/>
  <c r="AB113" i="10"/>
  <c r="AA113" i="10"/>
  <c r="AB45" i="10"/>
  <c r="AA45" i="10"/>
  <c r="AB876" i="10"/>
  <c r="AA876" i="10"/>
  <c r="AB828" i="10"/>
  <c r="AA828" i="10"/>
  <c r="AB780" i="10"/>
  <c r="AA780" i="10"/>
  <c r="AB716" i="10"/>
  <c r="AA716" i="10"/>
  <c r="AB668" i="10"/>
  <c r="AA668" i="10"/>
  <c r="AB604" i="10"/>
  <c r="AA604" i="10"/>
  <c r="AB540" i="10"/>
  <c r="AA540" i="10"/>
  <c r="AB488" i="10"/>
  <c r="AA488" i="10"/>
  <c r="AB436" i="10"/>
  <c r="AA436" i="10"/>
  <c r="AB388" i="10"/>
  <c r="AA388" i="10"/>
  <c r="AB336" i="10"/>
  <c r="AA336" i="10"/>
  <c r="AB268" i="10"/>
  <c r="AA268" i="10"/>
  <c r="AB216" i="10"/>
  <c r="AA216" i="10"/>
  <c r="AA148" i="10"/>
  <c r="AB148" i="10"/>
  <c r="AB96" i="10"/>
  <c r="AA96" i="10"/>
  <c r="AB18" i="10"/>
  <c r="AA18" i="10"/>
  <c r="AB613" i="10"/>
  <c r="AA613" i="10"/>
  <c r="AB829" i="10"/>
  <c r="AA829" i="10"/>
  <c r="AB1343" i="10"/>
  <c r="AA1343" i="10"/>
  <c r="AB1311" i="10"/>
  <c r="AA1311" i="10"/>
  <c r="AB1278" i="10"/>
  <c r="AA1278" i="10"/>
  <c r="AB1246" i="10"/>
  <c r="AA1246" i="10"/>
  <c r="AB1214" i="10"/>
  <c r="AA1214" i="10"/>
  <c r="AB1322" i="10"/>
  <c r="AA1322" i="10"/>
  <c r="AA8" i="10"/>
  <c r="AB8" i="10"/>
  <c r="AB1090" i="10"/>
  <c r="AA1090" i="10"/>
  <c r="AB998" i="10"/>
  <c r="AA998" i="10"/>
  <c r="AB902" i="10"/>
  <c r="AA902" i="10"/>
  <c r="AB1334" i="10"/>
  <c r="AA1334" i="10"/>
  <c r="AB1289" i="10"/>
  <c r="AA1289" i="10"/>
  <c r="AB1257" i="10"/>
  <c r="AA1257" i="10"/>
  <c r="AB1225" i="10"/>
  <c r="AA1225" i="10"/>
  <c r="AB1181" i="10"/>
  <c r="AA1181" i="10"/>
  <c r="AB1133" i="10"/>
  <c r="AA1133" i="10"/>
  <c r="AB1089" i="10"/>
  <c r="AA1089" i="10"/>
  <c r="AB1045" i="10"/>
  <c r="AA1045" i="10"/>
  <c r="AB1001" i="10"/>
  <c r="AA1001" i="10"/>
  <c r="AB961" i="10"/>
  <c r="AA961" i="10"/>
  <c r="AB917" i="10"/>
  <c r="AA917" i="10"/>
  <c r="AB873" i="10"/>
  <c r="AA873" i="10"/>
  <c r="AB833" i="10"/>
  <c r="AA833" i="10"/>
  <c r="AB789" i="10"/>
  <c r="AA789" i="10"/>
  <c r="AB745" i="10"/>
  <c r="AA745" i="10"/>
  <c r="AB693" i="10"/>
  <c r="AA693" i="10"/>
  <c r="AB145" i="10"/>
  <c r="AA145" i="10"/>
  <c r="AB941" i="10"/>
  <c r="AA941" i="10"/>
  <c r="AB1182" i="10"/>
  <c r="AA1182" i="10"/>
  <c r="AB1078" i="10"/>
  <c r="AA1078" i="10"/>
  <c r="AB982" i="10"/>
  <c r="AA982" i="10"/>
  <c r="AB890" i="10"/>
  <c r="AA890" i="10"/>
  <c r="AB380" i="10"/>
  <c r="AA380" i="10"/>
  <c r="AB1329" i="10"/>
  <c r="AA1329" i="10"/>
  <c r="AB1297" i="10"/>
  <c r="AA1297" i="10"/>
  <c r="AB1264" i="10"/>
  <c r="AA1264" i="10"/>
  <c r="AB1232" i="10"/>
  <c r="AA1232" i="10"/>
  <c r="AB1200" i="10"/>
  <c r="AA1200" i="10"/>
  <c r="AB1156" i="10"/>
  <c r="AA1156" i="10"/>
  <c r="AB1124" i="10"/>
  <c r="AA1124" i="10"/>
  <c r="AB1092" i="10"/>
  <c r="AA1092" i="10"/>
  <c r="AB1060" i="10"/>
  <c r="AA1060" i="10"/>
  <c r="AB1028" i="10"/>
  <c r="AA1028" i="10"/>
  <c r="AB996" i="10"/>
  <c r="AA996" i="10"/>
  <c r="AB964" i="10"/>
  <c r="AA964" i="10"/>
  <c r="AB932" i="10"/>
  <c r="AA932" i="10"/>
  <c r="AB252" i="10"/>
  <c r="AA252" i="10"/>
  <c r="AB989" i="10"/>
  <c r="AA989" i="10"/>
  <c r="AB1198" i="10"/>
  <c r="AA1198" i="10"/>
  <c r="AB1098" i="10"/>
  <c r="AA1098" i="10"/>
  <c r="AB1002" i="10"/>
  <c r="AA1002" i="10"/>
  <c r="AB898" i="10"/>
  <c r="AA898" i="10"/>
  <c r="AB1340" i="10"/>
  <c r="AA1340" i="10"/>
  <c r="AA1304" i="10"/>
  <c r="AB1304" i="10"/>
  <c r="AB1271" i="10"/>
  <c r="AA1271" i="10"/>
  <c r="AB1239" i="10"/>
  <c r="AA1239" i="10"/>
  <c r="AB1207" i="10"/>
  <c r="AA1207" i="10"/>
  <c r="AB1175" i="10"/>
  <c r="AA1175" i="10"/>
  <c r="AB1143" i="10"/>
  <c r="AA1143" i="10"/>
  <c r="AB1111" i="10"/>
  <c r="AA1111" i="10"/>
  <c r="AB1079" i="10"/>
  <c r="AA1079" i="10"/>
  <c r="AB1047" i="10"/>
  <c r="AA1047" i="10"/>
  <c r="AB1015" i="10"/>
  <c r="AA1015" i="10"/>
  <c r="AB983" i="10"/>
  <c r="AA983" i="10"/>
  <c r="AB951" i="10"/>
  <c r="AA951" i="10"/>
  <c r="AB919" i="10"/>
  <c r="AA919" i="10"/>
  <c r="AB887" i="10"/>
  <c r="AA887" i="10"/>
  <c r="AB855" i="10"/>
  <c r="AA855" i="10"/>
  <c r="AB823" i="10"/>
  <c r="AA823" i="10"/>
  <c r="AB791" i="10"/>
  <c r="AA791" i="10"/>
  <c r="AB759" i="10"/>
  <c r="AA759" i="10"/>
  <c r="AB727" i="10"/>
  <c r="AA727" i="10"/>
  <c r="AB695" i="10"/>
  <c r="AA695" i="10"/>
  <c r="AB663" i="10"/>
  <c r="AA663" i="10"/>
  <c r="AB627" i="10"/>
  <c r="AA627" i="10"/>
  <c r="AB595" i="10"/>
  <c r="AA595" i="10"/>
  <c r="AB559" i="10"/>
  <c r="AA559" i="10"/>
  <c r="AB523" i="10"/>
  <c r="AA523" i="10"/>
  <c r="AB491" i="10"/>
  <c r="AA491" i="10"/>
  <c r="AB459" i="10"/>
  <c r="AA459" i="10"/>
  <c r="AB427" i="10"/>
  <c r="AA427" i="10"/>
  <c r="AB395" i="10"/>
  <c r="AA395" i="10"/>
  <c r="AB363" i="10"/>
  <c r="AA363" i="10"/>
  <c r="AB331" i="10"/>
  <c r="AA331" i="10"/>
  <c r="AB299" i="10"/>
  <c r="AA299" i="10"/>
  <c r="AB263" i="10"/>
  <c r="AA263" i="10"/>
  <c r="AB231" i="10"/>
  <c r="AA231" i="10"/>
  <c r="AB199" i="10"/>
  <c r="AA199" i="10"/>
  <c r="AB167" i="10"/>
  <c r="AA167" i="10"/>
  <c r="AB135" i="10"/>
  <c r="AA135" i="10"/>
  <c r="AA103" i="10"/>
  <c r="AB103" i="10"/>
  <c r="AA71" i="10"/>
  <c r="AB71" i="10"/>
  <c r="AA35" i="10"/>
  <c r="AB35" i="10"/>
  <c r="AB909" i="10"/>
  <c r="AA909" i="10"/>
  <c r="AB878" i="10"/>
  <c r="AA878" i="10"/>
  <c r="AA846" i="10"/>
  <c r="AB846" i="10"/>
  <c r="AB814" i="10"/>
  <c r="AA814" i="10"/>
  <c r="AA782" i="10"/>
  <c r="AB782" i="10"/>
  <c r="AB750" i="10"/>
  <c r="AA750" i="10"/>
  <c r="AA718" i="10"/>
  <c r="AB718" i="10"/>
  <c r="AB674" i="10"/>
  <c r="AA674" i="10"/>
  <c r="AB630" i="10"/>
  <c r="AA630" i="10"/>
  <c r="AA590" i="10"/>
  <c r="AB590" i="10"/>
  <c r="AB554" i="10"/>
  <c r="AA554" i="10"/>
  <c r="AB522" i="10"/>
  <c r="AA522" i="10"/>
  <c r="AB490" i="10"/>
  <c r="AA490" i="10"/>
  <c r="AB458" i="10"/>
  <c r="AA458" i="10"/>
  <c r="AB426" i="10"/>
  <c r="AA426" i="10"/>
  <c r="AB394" i="10"/>
  <c r="AA394" i="10"/>
  <c r="AB362" i="10"/>
  <c r="AA362" i="10"/>
  <c r="AB330" i="10"/>
  <c r="AA330" i="10"/>
  <c r="AB298" i="10"/>
  <c r="AA298" i="10"/>
  <c r="AB266" i="10"/>
  <c r="AA266" i="10"/>
  <c r="AB234" i="10"/>
  <c r="AA234" i="10"/>
  <c r="AB202" i="10"/>
  <c r="AA202" i="10"/>
  <c r="AB170" i="10"/>
  <c r="AA170" i="10"/>
  <c r="AA138" i="10"/>
  <c r="AB138" i="10"/>
  <c r="AB106" i="10"/>
  <c r="AA106" i="10"/>
  <c r="AB74" i="10"/>
  <c r="AA74" i="10"/>
  <c r="AA42" i="10"/>
  <c r="AB42" i="10"/>
  <c r="AB673" i="10"/>
  <c r="AA673" i="10"/>
  <c r="AB633" i="10"/>
  <c r="AA633" i="10"/>
  <c r="AB589" i="10"/>
  <c r="AA589" i="10"/>
  <c r="AB557" i="10"/>
  <c r="AA557" i="10"/>
  <c r="AB525" i="10"/>
  <c r="AA525" i="10"/>
  <c r="AB493" i="10"/>
  <c r="AA493" i="10"/>
  <c r="AB457" i="10"/>
  <c r="AA457" i="10"/>
  <c r="AB425" i="10"/>
  <c r="AA425" i="10"/>
  <c r="AB389" i="10"/>
  <c r="AA389" i="10"/>
  <c r="AB357" i="10"/>
  <c r="AA357" i="10"/>
  <c r="AB321" i="10"/>
  <c r="AA321" i="10"/>
  <c r="AB289" i="10"/>
  <c r="AA289" i="10"/>
  <c r="AB253" i="10"/>
  <c r="AA253" i="10"/>
  <c r="AB221" i="10"/>
  <c r="AA221" i="10"/>
  <c r="AB185" i="10"/>
  <c r="AA185" i="10"/>
  <c r="AB153" i="10"/>
  <c r="AA153" i="10"/>
  <c r="AB117" i="10"/>
  <c r="AA117" i="10"/>
  <c r="AB85" i="10"/>
  <c r="AA85" i="10"/>
  <c r="AB49" i="10"/>
  <c r="AA49" i="10"/>
  <c r="AB896" i="10"/>
  <c r="AA896" i="10"/>
  <c r="AB864" i="10"/>
  <c r="AA864" i="10"/>
  <c r="AB832" i="10"/>
  <c r="AA832" i="10"/>
  <c r="AB800" i="10"/>
  <c r="AA800" i="10"/>
  <c r="AB768" i="10"/>
  <c r="AA768" i="10"/>
  <c r="AB736" i="10"/>
  <c r="AA736" i="10"/>
  <c r="AB704" i="10"/>
  <c r="AA704" i="10"/>
  <c r="AB672" i="10"/>
  <c r="AA672" i="10"/>
  <c r="AB640" i="10"/>
  <c r="AA640" i="10"/>
  <c r="AB608" i="10"/>
  <c r="AA608" i="10"/>
  <c r="AB576" i="10"/>
  <c r="AA576" i="10"/>
  <c r="AB544" i="10"/>
  <c r="AA544" i="10"/>
  <c r="AB512" i="10"/>
  <c r="AA512" i="10"/>
  <c r="AB476" i="10"/>
  <c r="AA476" i="10"/>
  <c r="AB440" i="10"/>
  <c r="AA440" i="10"/>
  <c r="AB408" i="10"/>
  <c r="AA408" i="10"/>
  <c r="AB372" i="10"/>
  <c r="AA372" i="10"/>
  <c r="AB340" i="10"/>
  <c r="AA340" i="10"/>
  <c r="AB304" i="10"/>
  <c r="AA304" i="10"/>
  <c r="AB272" i="10"/>
  <c r="AA272" i="10"/>
  <c r="AB236" i="10"/>
  <c r="AA236" i="10"/>
  <c r="AB204" i="10"/>
  <c r="AA204" i="10"/>
  <c r="AB168" i="10"/>
  <c r="AA168" i="10"/>
  <c r="AA136" i="10"/>
  <c r="AB136" i="10"/>
  <c r="AB100" i="10"/>
  <c r="AA100" i="10"/>
  <c r="AB68" i="10"/>
  <c r="AA68" i="10"/>
  <c r="AB86" i="10"/>
  <c r="AA86" i="10"/>
  <c r="AB625" i="10"/>
  <c r="AA625" i="10"/>
  <c r="AB537" i="10"/>
  <c r="AA537" i="10"/>
  <c r="AB453" i="10"/>
  <c r="AA453" i="10"/>
  <c r="AB369" i="10"/>
  <c r="AA369" i="10"/>
  <c r="AB285" i="10"/>
  <c r="AA285" i="10"/>
  <c r="AB181" i="10"/>
  <c r="AA181" i="10"/>
  <c r="AB97" i="10"/>
  <c r="AA97" i="10"/>
  <c r="AB892" i="10"/>
  <c r="AA892" i="10"/>
  <c r="AB812" i="10"/>
  <c r="AA812" i="10"/>
  <c r="AB732" i="10"/>
  <c r="AA732" i="10"/>
  <c r="AB652" i="10"/>
  <c r="AA652" i="10"/>
  <c r="AB588" i="10"/>
  <c r="AA588" i="10"/>
  <c r="AB504" i="10"/>
  <c r="AA504" i="10"/>
  <c r="AB420" i="10"/>
  <c r="AA420" i="10"/>
  <c r="AB320" i="10"/>
  <c r="AA320" i="10"/>
  <c r="AB232" i="10"/>
  <c r="AA232" i="10"/>
  <c r="AB164" i="10"/>
  <c r="AA164" i="10"/>
  <c r="AB80" i="10"/>
  <c r="AA80" i="10"/>
  <c r="AB14" i="10"/>
  <c r="AA14" i="10"/>
  <c r="AA1336" i="10"/>
  <c r="AB1336" i="10"/>
  <c r="AB1339" i="10"/>
  <c r="AA1339" i="10"/>
  <c r="AB1307" i="10"/>
  <c r="AA1307" i="10"/>
  <c r="AB1274" i="10"/>
  <c r="AA1274" i="10"/>
  <c r="AB1242" i="10"/>
  <c r="AA1242" i="10"/>
  <c r="AB1210" i="10"/>
  <c r="AA1210" i="10"/>
  <c r="AB1314" i="10"/>
  <c r="AA1314" i="10"/>
  <c r="AB1202" i="10"/>
  <c r="AA1202" i="10"/>
  <c r="AB1082" i="10"/>
  <c r="AA1082" i="10"/>
  <c r="AB986" i="10"/>
  <c r="AA986" i="10"/>
  <c r="AB894" i="10"/>
  <c r="AA894" i="10"/>
  <c r="AB698" i="10"/>
  <c r="AA698" i="10"/>
  <c r="AB1285" i="10"/>
  <c r="AA1285" i="10"/>
  <c r="AB1253" i="10"/>
  <c r="AA1253" i="10"/>
  <c r="AB1221" i="10"/>
  <c r="AA1221" i="10"/>
  <c r="AB1177" i="10"/>
  <c r="AA1177" i="10"/>
  <c r="AB1125" i="10"/>
  <c r="AA1125" i="10"/>
  <c r="AB1081" i="10"/>
  <c r="AA1081" i="10"/>
  <c r="AB1041" i="10"/>
  <c r="AA1041" i="10"/>
  <c r="AB997" i="10"/>
  <c r="AA997" i="10"/>
  <c r="AB953" i="10"/>
  <c r="AA953" i="10"/>
  <c r="AB913" i="10"/>
  <c r="AA913" i="10"/>
  <c r="AB869" i="10"/>
  <c r="AA869" i="10"/>
  <c r="AB825" i="10"/>
  <c r="AA825" i="10"/>
  <c r="AB785" i="10"/>
  <c r="AA785" i="10"/>
  <c r="AB741" i="10"/>
  <c r="AA741" i="10"/>
  <c r="AB661" i="10"/>
  <c r="AA661" i="10"/>
  <c r="AB81" i="10"/>
  <c r="AA81" i="10"/>
  <c r="AB877" i="10"/>
  <c r="AA877" i="10"/>
  <c r="AB1170" i="10"/>
  <c r="AA1170" i="10"/>
  <c r="AB1066" i="10"/>
  <c r="AA1066" i="10"/>
  <c r="AB970" i="10"/>
  <c r="AA970" i="10"/>
  <c r="AB666" i="10"/>
  <c r="AA666" i="10"/>
  <c r="AA1341" i="10"/>
  <c r="AB1341" i="10"/>
  <c r="AB1309" i="10"/>
  <c r="AA1309" i="10"/>
  <c r="AB1276" i="10"/>
  <c r="AA1276" i="10"/>
  <c r="AB1244" i="10"/>
  <c r="AA1244" i="10"/>
  <c r="AB1212" i="10"/>
  <c r="AA1212" i="10"/>
  <c r="AB1172" i="10"/>
  <c r="AA1172" i="10"/>
  <c r="AB1136" i="10"/>
  <c r="AA1136" i="10"/>
  <c r="AB1104" i="10"/>
  <c r="AA1104" i="10"/>
  <c r="AB1072" i="10"/>
  <c r="AA1072" i="10"/>
  <c r="AB1040" i="10"/>
  <c r="AA1040" i="10"/>
  <c r="AB1008" i="10"/>
  <c r="AA1008" i="10"/>
  <c r="AB976" i="10"/>
  <c r="AA976" i="10"/>
  <c r="AB944" i="10"/>
  <c r="AA944" i="10"/>
  <c r="AB508" i="10"/>
  <c r="AA508" i="10"/>
  <c r="AB1153" i="10"/>
  <c r="AA1153" i="10"/>
  <c r="AB209" i="10"/>
  <c r="AA209" i="10"/>
  <c r="AB1134" i="10"/>
  <c r="AA1134" i="10"/>
  <c r="AB1038" i="10"/>
  <c r="AA1038" i="10"/>
  <c r="AB942" i="10"/>
  <c r="AA942" i="10"/>
  <c r="AB26" i="10"/>
  <c r="AA26" i="10"/>
  <c r="AB1332" i="10"/>
  <c r="AA1332" i="10"/>
  <c r="AB1300" i="10"/>
  <c r="AA1300" i="10"/>
  <c r="AB1267" i="10"/>
  <c r="AA1267" i="10"/>
  <c r="AB1235" i="10"/>
  <c r="AA1235" i="10"/>
  <c r="AB1203" i="10"/>
  <c r="AA1203" i="10"/>
  <c r="AB1171" i="10"/>
  <c r="AA1171" i="10"/>
  <c r="AB1139" i="10"/>
  <c r="AA1139" i="10"/>
  <c r="AB1107" i="10"/>
  <c r="AA1107" i="10"/>
  <c r="AB1075" i="10"/>
  <c r="AA1075" i="10"/>
  <c r="AB1043" i="10"/>
  <c r="AA1043" i="10"/>
  <c r="AB1011" i="10"/>
  <c r="AA1011" i="10"/>
  <c r="AB979" i="10"/>
  <c r="AA979" i="10"/>
  <c r="AB947" i="10"/>
  <c r="AA947" i="10"/>
  <c r="AB915" i="10"/>
  <c r="AA915" i="10"/>
  <c r="AB883" i="10"/>
  <c r="AA883" i="10"/>
  <c r="AB851" i="10"/>
  <c r="AA851" i="10"/>
  <c r="AB819" i="10"/>
  <c r="AA819" i="10"/>
  <c r="AB787" i="10"/>
  <c r="AA787" i="10"/>
  <c r="AB755" i="10"/>
  <c r="AA755" i="10"/>
  <c r="AB723" i="10"/>
  <c r="AA723" i="10"/>
  <c r="AB691" i="10"/>
  <c r="AA691" i="10"/>
  <c r="AB659" i="10"/>
  <c r="AA659" i="10"/>
  <c r="AB623" i="10"/>
  <c r="AA623" i="10"/>
  <c r="AB587" i="10"/>
  <c r="AA587" i="10"/>
  <c r="AB555" i="10"/>
  <c r="AA555" i="10"/>
  <c r="AB519" i="10"/>
  <c r="AA519" i="10"/>
  <c r="AB487" i="10"/>
  <c r="AA487" i="10"/>
  <c r="AB455" i="10"/>
  <c r="AA455" i="10"/>
  <c r="AB423" i="10"/>
  <c r="AA423" i="10"/>
  <c r="AB391" i="10"/>
  <c r="AA391" i="10"/>
  <c r="AB359" i="10"/>
  <c r="AA359" i="10"/>
  <c r="AB327" i="10"/>
  <c r="AA327" i="10"/>
  <c r="AB291" i="10"/>
  <c r="AA291" i="10"/>
  <c r="AB259" i="10"/>
  <c r="AA259" i="10"/>
  <c r="AB227" i="10"/>
  <c r="AA227" i="10"/>
  <c r="AB195" i="10"/>
  <c r="AA195" i="10"/>
  <c r="AB163" i="10"/>
  <c r="AA163" i="10"/>
  <c r="AB131" i="10"/>
  <c r="AA131" i="10"/>
  <c r="AA99" i="10"/>
  <c r="AB99" i="10"/>
  <c r="AA67" i="10"/>
  <c r="AB67" i="10"/>
  <c r="AA31" i="10"/>
  <c r="AB31" i="10"/>
  <c r="AB845" i="10"/>
  <c r="AA845" i="10"/>
  <c r="AB874" i="10"/>
  <c r="AA874" i="10"/>
  <c r="AB842" i="10"/>
  <c r="AA842" i="10"/>
  <c r="AB810" i="10"/>
  <c r="AA810" i="10"/>
  <c r="AB778" i="10"/>
  <c r="AA778" i="10"/>
  <c r="AB746" i="10"/>
  <c r="AA746" i="10"/>
  <c r="AB714" i="10"/>
  <c r="AA714" i="10"/>
  <c r="AB670" i="10"/>
  <c r="AA670" i="10"/>
  <c r="AB626" i="10"/>
  <c r="AA626" i="10"/>
  <c r="AA582" i="10"/>
  <c r="AB582" i="10"/>
  <c r="AB550" i="10"/>
  <c r="AA550" i="10"/>
  <c r="AB518" i="10"/>
  <c r="AA518" i="10"/>
  <c r="AB486" i="10"/>
  <c r="AA486" i="10"/>
  <c r="AB454" i="10"/>
  <c r="AA454" i="10"/>
  <c r="AA422" i="10"/>
  <c r="AB422" i="10"/>
  <c r="AA390" i="10"/>
  <c r="AB390" i="10"/>
  <c r="AA358" i="10"/>
  <c r="AB358" i="10"/>
  <c r="AA326" i="10"/>
  <c r="AB326" i="10"/>
  <c r="AA294" i="10"/>
  <c r="AB294" i="10"/>
  <c r="AA262" i="10"/>
  <c r="AB262" i="10"/>
  <c r="AA230" i="10"/>
  <c r="AB230" i="10"/>
  <c r="AA198" i="10"/>
  <c r="AB198" i="10"/>
  <c r="AA166" i="10"/>
  <c r="AB166" i="10"/>
  <c r="AB134" i="10"/>
  <c r="AA134" i="10"/>
  <c r="AB1185" i="10"/>
  <c r="AA1185" i="10"/>
  <c r="AB893" i="10"/>
  <c r="AA893" i="10"/>
  <c r="AA1085" i="10"/>
  <c r="AB1085" i="10"/>
  <c r="AB1351" i="10"/>
  <c r="AA1351" i="10"/>
  <c r="AB1319" i="10"/>
  <c r="AA1319" i="10"/>
  <c r="AB1286" i="10"/>
  <c r="AA1286" i="10"/>
  <c r="AB1254" i="10"/>
  <c r="AA1254" i="10"/>
  <c r="AB1222" i="10"/>
  <c r="AA1222" i="10"/>
  <c r="AB1330" i="10"/>
  <c r="AA1330" i="10"/>
  <c r="AB1205" i="10"/>
  <c r="AA1205" i="10"/>
  <c r="AB1114" i="10"/>
  <c r="AA1114" i="10"/>
  <c r="AB1018" i="10"/>
  <c r="AA1018" i="10"/>
  <c r="AB926" i="10"/>
  <c r="AA926" i="10"/>
  <c r="AB11" i="10"/>
  <c r="AA11" i="10"/>
  <c r="AB1265" i="10"/>
  <c r="AA1265" i="10"/>
  <c r="AB1233" i="10"/>
  <c r="AA1233" i="10"/>
  <c r="AB1193" i="10"/>
  <c r="AA1193" i="10"/>
  <c r="AA1149" i="10"/>
  <c r="AB1149" i="10"/>
  <c r="AB1097" i="10"/>
  <c r="AA1097" i="10"/>
  <c r="AB1057" i="10"/>
  <c r="AA1057" i="10"/>
  <c r="AB1013" i="10"/>
  <c r="AA1013" i="10"/>
  <c r="AB969" i="10"/>
  <c r="AA969" i="10"/>
  <c r="AB929" i="10"/>
  <c r="AA929" i="10"/>
  <c r="AB885" i="10"/>
  <c r="AA885" i="10"/>
  <c r="AB841" i="10"/>
  <c r="AA841" i="10"/>
  <c r="AB801" i="10"/>
  <c r="AA801" i="10"/>
  <c r="AB757" i="10"/>
  <c r="AA757" i="10"/>
  <c r="AB713" i="10"/>
  <c r="AA713" i="10"/>
  <c r="AB337" i="10"/>
  <c r="AA337" i="10"/>
  <c r="AA1069" i="10"/>
  <c r="AB1069" i="10"/>
  <c r="AB16" i="10"/>
  <c r="AA16" i="10"/>
  <c r="AB1106" i="10"/>
  <c r="AA1106" i="10"/>
  <c r="AB1006" i="10"/>
  <c r="AA1006" i="10"/>
  <c r="AB918" i="10"/>
  <c r="AA918" i="10"/>
  <c r="AB1350" i="10"/>
  <c r="AA1350" i="10"/>
  <c r="AB1353" i="10"/>
  <c r="AA1353" i="10"/>
  <c r="AB1321" i="10"/>
  <c r="AA1321" i="10"/>
  <c r="AB1288" i="10"/>
  <c r="AA1288" i="10"/>
  <c r="AA1256" i="10"/>
  <c r="AB1256" i="10"/>
  <c r="AB1224" i="10"/>
  <c r="AA1224" i="10"/>
  <c r="AB1188" i="10"/>
  <c r="AA1188" i="10"/>
  <c r="AB1148" i="10"/>
  <c r="AA1148" i="10"/>
  <c r="AB1116" i="10"/>
  <c r="AA1116" i="10"/>
  <c r="AB1084" i="10"/>
  <c r="AA1084" i="10"/>
  <c r="AB1052" i="10"/>
  <c r="AA1052" i="10"/>
  <c r="AB1020" i="10"/>
  <c r="AA1020" i="10"/>
  <c r="AB988" i="10"/>
  <c r="AA988" i="10"/>
  <c r="AB956" i="10"/>
  <c r="AA956" i="10"/>
  <c r="AB924" i="10"/>
  <c r="AA924" i="10"/>
  <c r="AB60" i="10"/>
  <c r="AA60" i="10"/>
  <c r="AB861" i="10"/>
  <c r="AA861" i="10"/>
  <c r="AB1166" i="10"/>
  <c r="AA1166" i="10"/>
  <c r="AB1074" i="10"/>
  <c r="AA1074" i="10"/>
  <c r="AB978" i="10"/>
  <c r="AA978" i="10"/>
  <c r="AB690" i="10"/>
  <c r="AA690" i="10"/>
  <c r="AB1164" i="10"/>
  <c r="AA1164" i="10"/>
  <c r="AB13" i="10"/>
  <c r="AA13" i="10"/>
  <c r="AB1348" i="10"/>
  <c r="AA1348" i="10"/>
  <c r="AB1312" i="10"/>
  <c r="AA1312" i="10"/>
  <c r="AB1279" i="10"/>
  <c r="AA1279" i="10"/>
  <c r="AB1247" i="10"/>
  <c r="AA1247" i="10"/>
  <c r="AB1215" i="10"/>
  <c r="AA1215" i="10"/>
  <c r="AB1183" i="10"/>
  <c r="AA1183" i="10"/>
  <c r="AB1151" i="10"/>
  <c r="AA1151" i="10"/>
  <c r="AB1119" i="10"/>
  <c r="AA1119" i="10"/>
  <c r="AB1087" i="10"/>
  <c r="AA1087" i="10"/>
  <c r="AB1055" i="10"/>
  <c r="AA1055" i="10"/>
  <c r="AB1023" i="10"/>
  <c r="AA1023" i="10"/>
  <c r="AB991" i="10"/>
  <c r="AA991" i="10"/>
  <c r="AB959" i="10"/>
  <c r="AA959" i="10"/>
  <c r="AB927" i="10"/>
  <c r="AA927" i="10"/>
  <c r="AB895" i="10"/>
  <c r="AA895" i="10"/>
  <c r="AB863" i="10"/>
  <c r="AA863" i="10"/>
  <c r="AB831" i="10"/>
  <c r="AA831" i="10"/>
  <c r="AB799" i="10"/>
  <c r="AA799" i="10"/>
  <c r="AB767" i="10"/>
  <c r="AA767" i="10"/>
  <c r="AB735" i="10"/>
  <c r="AA735" i="10"/>
  <c r="AB703" i="10"/>
  <c r="AA703" i="10"/>
  <c r="AB671" i="10"/>
  <c r="AA671" i="10"/>
  <c r="AB635" i="10"/>
  <c r="AA635" i="10"/>
  <c r="AB603" i="10"/>
  <c r="AA603" i="10"/>
  <c r="AB567" i="10"/>
  <c r="AA567" i="10"/>
  <c r="AB531" i="10"/>
  <c r="AA531" i="10"/>
  <c r="AB499" i="10"/>
  <c r="AA499" i="10"/>
  <c r="AB467" i="10"/>
  <c r="AA467" i="10"/>
  <c r="AB435" i="10"/>
  <c r="AA435" i="10"/>
  <c r="AB403" i="10"/>
  <c r="AA403" i="10"/>
  <c r="AB371" i="10"/>
  <c r="AA371" i="10"/>
  <c r="AB339" i="10"/>
  <c r="AA339" i="10"/>
  <c r="AB307" i="10"/>
  <c r="AA307" i="10"/>
  <c r="AB271" i="10"/>
  <c r="AA271" i="10"/>
  <c r="AB239" i="10"/>
  <c r="AA239" i="10"/>
  <c r="AB207" i="10"/>
  <c r="AA207" i="10"/>
  <c r="AB175" i="10"/>
  <c r="AA175" i="10"/>
  <c r="AA143" i="10"/>
  <c r="AB143" i="10"/>
  <c r="AA111" i="10"/>
  <c r="AB111" i="10"/>
  <c r="AA79" i="10"/>
  <c r="AB79" i="10"/>
  <c r="AA47" i="10"/>
  <c r="AB47" i="10"/>
  <c r="AB1037" i="10"/>
  <c r="AA1037" i="10"/>
  <c r="AB124" i="10"/>
  <c r="AA124" i="10"/>
  <c r="AB854" i="10"/>
  <c r="AA854" i="10"/>
  <c r="AB822" i="10"/>
  <c r="AA822" i="10"/>
  <c r="AB790" i="10"/>
  <c r="AA790" i="10"/>
  <c r="AB758" i="10"/>
  <c r="AA758" i="10"/>
  <c r="AB726" i="10"/>
  <c r="AA726" i="10"/>
  <c r="AB686" i="10"/>
  <c r="AA686" i="10"/>
  <c r="AB642" i="10"/>
  <c r="AA642" i="10"/>
  <c r="AB598" i="10"/>
  <c r="AA598" i="10"/>
  <c r="AB562" i="10"/>
  <c r="AA562" i="10"/>
  <c r="AB530" i="10"/>
  <c r="AA530" i="10"/>
  <c r="AB498" i="10"/>
  <c r="AA498" i="10"/>
  <c r="AB466" i="10"/>
  <c r="AA466" i="10"/>
  <c r="AB434" i="10"/>
  <c r="AA434" i="10"/>
  <c r="AB402" i="10"/>
  <c r="AA402" i="10"/>
  <c r="AB370" i="10"/>
  <c r="AA370" i="10"/>
  <c r="AB338" i="10"/>
  <c r="AA338" i="10"/>
  <c r="AB306" i="10"/>
  <c r="AA306" i="10"/>
  <c r="AB274" i="10"/>
  <c r="AA274" i="10"/>
  <c r="AB242" i="10"/>
  <c r="AA242" i="10"/>
  <c r="AB210" i="10"/>
  <c r="AA210" i="10"/>
  <c r="AB178" i="10"/>
  <c r="AA178" i="10"/>
  <c r="AB146" i="10"/>
  <c r="AA146" i="10"/>
  <c r="AB114" i="10"/>
  <c r="AA114" i="10"/>
  <c r="AB82" i="10"/>
  <c r="AA82" i="10"/>
  <c r="AB50" i="10"/>
  <c r="AA50" i="10"/>
  <c r="AB685" i="10"/>
  <c r="AA685" i="10"/>
  <c r="AB641" i="10"/>
  <c r="AA641" i="10"/>
  <c r="AB601" i="10"/>
  <c r="AA601" i="10"/>
  <c r="AB565" i="10"/>
  <c r="AA565" i="10"/>
  <c r="AB533" i="10"/>
  <c r="AA533" i="10"/>
  <c r="AB501" i="10"/>
  <c r="AA501" i="10"/>
  <c r="AB469" i="10"/>
  <c r="AA469" i="10"/>
  <c r="AB433" i="10"/>
  <c r="AA433" i="10"/>
  <c r="AB397" i="10"/>
  <c r="AA397" i="10"/>
  <c r="AB365" i="10"/>
  <c r="AA365" i="10"/>
  <c r="AB329" i="10"/>
  <c r="AA329" i="10"/>
  <c r="AB297" i="10"/>
  <c r="AA297" i="10"/>
  <c r="AB261" i="10"/>
  <c r="AA261" i="10"/>
  <c r="AB229" i="10"/>
  <c r="AA229" i="10"/>
  <c r="AB193" i="10"/>
  <c r="AA193" i="10"/>
  <c r="AB161" i="10"/>
  <c r="AA161" i="10"/>
  <c r="AB125" i="10"/>
  <c r="AA125" i="10"/>
  <c r="AB93" i="10"/>
  <c r="AA93" i="10"/>
  <c r="AB57" i="10"/>
  <c r="AA57" i="10"/>
  <c r="AB904" i="10"/>
  <c r="AA904" i="10"/>
  <c r="AB872" i="10"/>
  <c r="AA872" i="10"/>
  <c r="AB840" i="10"/>
  <c r="AA840" i="10"/>
  <c r="AB808" i="10"/>
  <c r="AA808" i="10"/>
  <c r="AB776" i="10"/>
  <c r="AA776" i="10"/>
  <c r="AB744" i="10"/>
  <c r="AA744" i="10"/>
  <c r="AB712" i="10"/>
  <c r="AA712" i="10"/>
  <c r="AB680" i="10"/>
  <c r="AA680" i="10"/>
  <c r="AB648" i="10"/>
  <c r="AA648" i="10"/>
  <c r="AB616" i="10"/>
  <c r="AA616" i="10"/>
  <c r="AB584" i="10"/>
  <c r="AA584" i="10"/>
  <c r="AB552" i="10"/>
  <c r="AA552" i="10"/>
  <c r="AB520" i="10"/>
  <c r="AA520" i="10"/>
  <c r="AB484" i="10"/>
  <c r="AA484" i="10"/>
  <c r="AB452" i="10"/>
  <c r="AA452" i="10"/>
  <c r="AB416" i="10"/>
  <c r="AA416" i="10"/>
  <c r="AB384" i="10"/>
  <c r="AA384" i="10"/>
  <c r="AB348" i="10"/>
  <c r="AA348" i="10"/>
  <c r="AB312" i="10"/>
  <c r="AA312" i="10"/>
  <c r="AB280" i="10"/>
  <c r="AA280" i="10"/>
  <c r="AB244" i="10"/>
  <c r="AA244" i="10"/>
  <c r="AB212" i="10"/>
  <c r="AA212" i="10"/>
  <c r="AB176" i="10"/>
  <c r="AA176" i="10"/>
  <c r="AB144" i="10"/>
  <c r="AA144" i="10"/>
  <c r="AB108" i="10"/>
  <c r="AA108" i="10"/>
  <c r="AB76" i="10"/>
  <c r="AA76" i="10"/>
  <c r="AA40" i="10"/>
  <c r="AB40" i="10"/>
  <c r="AB22" i="10"/>
  <c r="AA22" i="10"/>
  <c r="AB765" i="10"/>
  <c r="AA765" i="10"/>
  <c r="AB957" i="10"/>
  <c r="AA957" i="10"/>
  <c r="AB1347" i="10"/>
  <c r="AA1347" i="10"/>
  <c r="AB1315" i="10"/>
  <c r="AA1315" i="10"/>
  <c r="AB1282" i="10"/>
  <c r="AA1282" i="10"/>
  <c r="AB1250" i="10"/>
  <c r="AA1250" i="10"/>
  <c r="AA1218" i="10"/>
  <c r="AB1218" i="10"/>
  <c r="AB1326" i="10"/>
  <c r="AA1326" i="10"/>
  <c r="AA20" i="10"/>
  <c r="AB20" i="10"/>
  <c r="AB1102" i="10"/>
  <c r="AA1102" i="10"/>
  <c r="AB1010" i="10"/>
  <c r="AA1010" i="10"/>
  <c r="AB914" i="10"/>
  <c r="AA914" i="10"/>
  <c r="AB7" i="10"/>
  <c r="AA7" i="10"/>
  <c r="AA1261" i="10"/>
  <c r="AB1261" i="10"/>
  <c r="AB1229" i="10"/>
  <c r="AA1229" i="10"/>
  <c r="AB1189" i="10"/>
  <c r="AA1189" i="10"/>
  <c r="AB1141" i="10"/>
  <c r="AA1141" i="10"/>
  <c r="AB1093" i="10"/>
  <c r="AA1093" i="10"/>
  <c r="AB1049" i="10"/>
  <c r="AA1049" i="10"/>
  <c r="AB1009" i="10"/>
  <c r="AA1009" i="10"/>
  <c r="AB965" i="10"/>
  <c r="AA965" i="10"/>
  <c r="AB921" i="10"/>
  <c r="AA921" i="10"/>
  <c r="AB881" i="10"/>
  <c r="AA881" i="10"/>
  <c r="AB837" i="10"/>
  <c r="AA837" i="10"/>
  <c r="AB793" i="10"/>
  <c r="AA793" i="10"/>
  <c r="AB753" i="10"/>
  <c r="AA753" i="10"/>
  <c r="AB709" i="10"/>
  <c r="AA709" i="10"/>
  <c r="AB273" i="10"/>
  <c r="AA273" i="10"/>
  <c r="AB1005" i="10"/>
  <c r="AA1005" i="10"/>
  <c r="AB1194" i="10"/>
  <c r="AA1194" i="10"/>
  <c r="AB1094" i="10"/>
  <c r="AA1094" i="10"/>
  <c r="AB994" i="10"/>
  <c r="AA994" i="10"/>
  <c r="AB906" i="10"/>
  <c r="AA906" i="10"/>
  <c r="AB1318" i="10"/>
  <c r="AA1318" i="10"/>
  <c r="AB1349" i="10"/>
  <c r="AA1349" i="10"/>
  <c r="AB1317" i="10"/>
  <c r="AA1317" i="10"/>
  <c r="AB1284" i="10"/>
  <c r="AA1284" i="10"/>
  <c r="AB1252" i="10"/>
  <c r="AA1252" i="10"/>
  <c r="AB1220" i="10"/>
  <c r="AA1220" i="10"/>
  <c r="AB1184" i="10"/>
  <c r="AA1184" i="10"/>
  <c r="AA1144" i="10"/>
  <c r="AB1144" i="10"/>
  <c r="AA1112" i="10"/>
  <c r="AB1112" i="10"/>
  <c r="AA1080" i="10"/>
  <c r="AB1080" i="10"/>
  <c r="AA1048" i="10"/>
  <c r="AB1048" i="10"/>
  <c r="AA1016" i="10"/>
  <c r="AB1016" i="10"/>
  <c r="AB984" i="10"/>
  <c r="AA984" i="10"/>
  <c r="AB952" i="10"/>
  <c r="AA952" i="10"/>
  <c r="AB920" i="10"/>
  <c r="AA920" i="10"/>
  <c r="AB32" i="10"/>
  <c r="AA32" i="10"/>
  <c r="AB797" i="10"/>
  <c r="AA797" i="10"/>
  <c r="AB1150" i="10"/>
  <c r="AA1150" i="10"/>
  <c r="AB1062" i="10"/>
  <c r="AA1062" i="10"/>
  <c r="AB966" i="10"/>
  <c r="AA966" i="10"/>
  <c r="AB650" i="10"/>
  <c r="AA650" i="10"/>
  <c r="AB9" i="10"/>
  <c r="AA9" i="10"/>
  <c r="AB1344" i="10"/>
  <c r="AA1344" i="10"/>
  <c r="AB1308" i="10"/>
  <c r="AA1308" i="10"/>
  <c r="AB1275" i="10"/>
  <c r="AA1275" i="10"/>
  <c r="AB1243" i="10"/>
  <c r="AA1243" i="10"/>
  <c r="AB1211" i="10"/>
  <c r="AA1211" i="10"/>
  <c r="AB1179" i="10"/>
  <c r="AA1179" i="10"/>
  <c r="AB1147" i="10"/>
  <c r="AA1147" i="10"/>
  <c r="AB1115" i="10"/>
  <c r="AA1115" i="10"/>
  <c r="AB1083" i="10"/>
  <c r="AA1083" i="10"/>
  <c r="AB1051" i="10"/>
  <c r="AA1051" i="10"/>
  <c r="AB1019" i="10"/>
  <c r="AA1019" i="10"/>
  <c r="AB987" i="10"/>
  <c r="AA987" i="10"/>
  <c r="AB955" i="10"/>
  <c r="AA955" i="10"/>
  <c r="AB923" i="10"/>
  <c r="AA923" i="10"/>
  <c r="AB891" i="10"/>
  <c r="AA891" i="10"/>
  <c r="AB859" i="10"/>
  <c r="AA859" i="10"/>
  <c r="AB827" i="10"/>
  <c r="AA827" i="10"/>
  <c r="AB795" i="10"/>
  <c r="AA795" i="10"/>
  <c r="AB763" i="10"/>
  <c r="AA763" i="10"/>
  <c r="AB731" i="10"/>
  <c r="AA731" i="10"/>
  <c r="AB699" i="10"/>
  <c r="AA699" i="10"/>
  <c r="AB667" i="10"/>
  <c r="AA667" i="10"/>
  <c r="AB631" i="10"/>
  <c r="AA631" i="10"/>
  <c r="AB599" i="10"/>
  <c r="AA599" i="10"/>
  <c r="AB563" i="10"/>
  <c r="AA563" i="10"/>
  <c r="AB527" i="10"/>
  <c r="AA527" i="10"/>
  <c r="AB495" i="10"/>
  <c r="AA495" i="10"/>
  <c r="AB463" i="10"/>
  <c r="AA463" i="10"/>
  <c r="AB431" i="10"/>
  <c r="AA431" i="10"/>
  <c r="AB399" i="10"/>
  <c r="AA399" i="10"/>
  <c r="AB367" i="10"/>
  <c r="AA367" i="10"/>
  <c r="AB335" i="10"/>
  <c r="AA335" i="10"/>
  <c r="AB303" i="10"/>
  <c r="AA303" i="10"/>
  <c r="AB267" i="10"/>
  <c r="AA267" i="10"/>
  <c r="AB235" i="10"/>
  <c r="AA235" i="10"/>
  <c r="AB203" i="10"/>
  <c r="AA203" i="10"/>
  <c r="AB171" i="10"/>
  <c r="AA171" i="10"/>
  <c r="AB139" i="10"/>
  <c r="AA139" i="10"/>
  <c r="AB107" i="10"/>
  <c r="AA107" i="10"/>
  <c r="AB75" i="10"/>
  <c r="AA75" i="10"/>
  <c r="AB43" i="10"/>
  <c r="AA43" i="10"/>
  <c r="AB973" i="10"/>
  <c r="AA973" i="10"/>
  <c r="AB882" i="10"/>
  <c r="AA882" i="10"/>
  <c r="AB850" i="10"/>
  <c r="AA850" i="10"/>
  <c r="AB818" i="10"/>
  <c r="AA818" i="10"/>
  <c r="AB786" i="10"/>
  <c r="AA786" i="10"/>
  <c r="AB754" i="10"/>
  <c r="AA754" i="10"/>
  <c r="AB722" i="10"/>
  <c r="AA722" i="10"/>
  <c r="AA678" i="10"/>
  <c r="AB678" i="10"/>
  <c r="AA638" i="10"/>
  <c r="AB638" i="10"/>
  <c r="AB594" i="10"/>
  <c r="AA594" i="10"/>
  <c r="AB558" i="10"/>
  <c r="AA558" i="10"/>
  <c r="AA526" i="10"/>
  <c r="AB526" i="10"/>
  <c r="AB494" i="10"/>
  <c r="AA494" i="10"/>
  <c r="AA462" i="10"/>
  <c r="AB462" i="10"/>
  <c r="AB430" i="10"/>
  <c r="AA430" i="10"/>
  <c r="AA398" i="10"/>
  <c r="AB398" i="10"/>
  <c r="AB366" i="10"/>
  <c r="AA366" i="10"/>
  <c r="AA334" i="10"/>
  <c r="AB334" i="10"/>
  <c r="AB302" i="10"/>
  <c r="AA302" i="10"/>
  <c r="AA270" i="10"/>
  <c r="AB270" i="10"/>
  <c r="AB238" i="10"/>
  <c r="AA238" i="10"/>
  <c r="AA206" i="10"/>
  <c r="AB206" i="10"/>
  <c r="AB174" i="10"/>
  <c r="AA174" i="10"/>
  <c r="AB142" i="10"/>
  <c r="AA142" i="10"/>
  <c r="AB110" i="10"/>
  <c r="AA110" i="10"/>
  <c r="AB78" i="10"/>
  <c r="AA78" i="10"/>
  <c r="AB46" i="10"/>
  <c r="AA46" i="10"/>
  <c r="AB681" i="10"/>
  <c r="AA681" i="10"/>
  <c r="AB637" i="10"/>
  <c r="AA637" i="10"/>
  <c r="AB593" i="10"/>
  <c r="AA593" i="10"/>
  <c r="AB561" i="10"/>
  <c r="AA561" i="10"/>
  <c r="AB529" i="10"/>
  <c r="AA529" i="10"/>
  <c r="AB497" i="10"/>
  <c r="AA497" i="10"/>
  <c r="AB461" i="10"/>
  <c r="AA461" i="10"/>
  <c r="AB429" i="10"/>
  <c r="AA429" i="10"/>
  <c r="AB393" i="10"/>
  <c r="AA393" i="10"/>
  <c r="AB361" i="10"/>
  <c r="AA361" i="10"/>
  <c r="AB325" i="10"/>
  <c r="AA325" i="10"/>
  <c r="AB293" i="10"/>
  <c r="AA293" i="10"/>
  <c r="AB257" i="10"/>
  <c r="AA257" i="10"/>
  <c r="AB225" i="10"/>
  <c r="AA225" i="10"/>
  <c r="AB189" i="10"/>
  <c r="AA189" i="10"/>
  <c r="AB157" i="10"/>
  <c r="AA157" i="10"/>
  <c r="AB121" i="10"/>
  <c r="AA121" i="10"/>
  <c r="AB89" i="10"/>
  <c r="AA89" i="10"/>
  <c r="AB53" i="10"/>
  <c r="AA53" i="10"/>
  <c r="AB900" i="10"/>
  <c r="AA900" i="10"/>
  <c r="AB868" i="10"/>
  <c r="AA868" i="10"/>
  <c r="AB836" i="10"/>
  <c r="AA836" i="10"/>
  <c r="AB804" i="10"/>
  <c r="AA804" i="10"/>
  <c r="AB772" i="10"/>
  <c r="AA772" i="10"/>
  <c r="AB740" i="10"/>
  <c r="AA740" i="10"/>
  <c r="AB708" i="10"/>
  <c r="AA708" i="10"/>
  <c r="AB676" i="10"/>
  <c r="AA676" i="10"/>
  <c r="AB644" i="10"/>
  <c r="AA644" i="10"/>
  <c r="AB612" i="10"/>
  <c r="AA612" i="10"/>
  <c r="AB580" i="10"/>
  <c r="AA580" i="10"/>
  <c r="AB548" i="10"/>
  <c r="AA548" i="10"/>
  <c r="AB516" i="10"/>
  <c r="AA516" i="10"/>
  <c r="AB480" i="10"/>
  <c r="AA480" i="10"/>
  <c r="AB448" i="10"/>
  <c r="AA448" i="10"/>
  <c r="AB412" i="10"/>
  <c r="AA412" i="10"/>
  <c r="AB376" i="10"/>
  <c r="AA376" i="10"/>
  <c r="AB344" i="10"/>
  <c r="AA344" i="10"/>
  <c r="AB308" i="10"/>
  <c r="AA308" i="10"/>
  <c r="AB276" i="10"/>
  <c r="AA276" i="10"/>
  <c r="AB240" i="10"/>
  <c r="AA240" i="10"/>
  <c r="AB208" i="10"/>
  <c r="AA208" i="10"/>
  <c r="AB172" i="10"/>
  <c r="AA172" i="10"/>
  <c r="AB140" i="10"/>
  <c r="AA140" i="10"/>
  <c r="AA104" i="10"/>
  <c r="AB104" i="10"/>
  <c r="AA72" i="10"/>
  <c r="AB72" i="10"/>
  <c r="AB36" i="10"/>
  <c r="AA36" i="10"/>
  <c r="AB70" i="10"/>
  <c r="AA70" i="10"/>
  <c r="AB38" i="10"/>
  <c r="AA38" i="10"/>
  <c r="AB649" i="10"/>
  <c r="AA649" i="10"/>
  <c r="AB585" i="10"/>
  <c r="AA585" i="10"/>
  <c r="AB521" i="10"/>
  <c r="AA521" i="10"/>
  <c r="AB473" i="10"/>
  <c r="AA473" i="10"/>
  <c r="AB405" i="10"/>
  <c r="AA405" i="10"/>
  <c r="AB353" i="10"/>
  <c r="AA353" i="10"/>
  <c r="AB301" i="10"/>
  <c r="AA301" i="10"/>
  <c r="AB249" i="10"/>
  <c r="AA249" i="10"/>
  <c r="AB197" i="10"/>
  <c r="AA197" i="10"/>
  <c r="AB149" i="10"/>
  <c r="AA149" i="10"/>
  <c r="AB77" i="10"/>
  <c r="AA77" i="10"/>
  <c r="AB908" i="10"/>
  <c r="AA908" i="10"/>
  <c r="AB860" i="10"/>
  <c r="AA860" i="10"/>
  <c r="AB796" i="10"/>
  <c r="AA796" i="10"/>
  <c r="AB748" i="10"/>
  <c r="AA748" i="10"/>
  <c r="AB684" i="10"/>
  <c r="AA684" i="10"/>
  <c r="AB636" i="10"/>
  <c r="AA636" i="10"/>
  <c r="AB572" i="10"/>
  <c r="AA572" i="10"/>
  <c r="AB524" i="10"/>
  <c r="AA524" i="10"/>
  <c r="AB472" i="10"/>
  <c r="AA472" i="10"/>
  <c r="AB404" i="10"/>
  <c r="AA404" i="10"/>
  <c r="AB352" i="10"/>
  <c r="AA352" i="10"/>
  <c r="AB300" i="10"/>
  <c r="AA300" i="10"/>
  <c r="AB248" i="10"/>
  <c r="AA248" i="10"/>
  <c r="AB180" i="10"/>
  <c r="AA180" i="10"/>
  <c r="AB112" i="10"/>
  <c r="AA112" i="10"/>
  <c r="AB64" i="10"/>
  <c r="AA64" i="10"/>
  <c r="AB1137" i="10"/>
  <c r="AA1137" i="10"/>
  <c r="AB543" i="10"/>
  <c r="AA543" i="10"/>
  <c r="AB1327" i="10"/>
  <c r="AA1327" i="10"/>
  <c r="AB1295" i="10"/>
  <c r="AA1295" i="10"/>
  <c r="AB1262" i="10"/>
  <c r="AA1262" i="10"/>
  <c r="AB1230" i="10"/>
  <c r="AA1230" i="10"/>
  <c r="AB1174" i="10"/>
  <c r="AA1174" i="10"/>
  <c r="AB1342" i="10"/>
  <c r="AA1342" i="10"/>
  <c r="AB1298" i="10"/>
  <c r="AA1298" i="10"/>
  <c r="AB1146" i="10"/>
  <c r="AA1146" i="10"/>
  <c r="AB1042" i="10"/>
  <c r="AA1042" i="10"/>
  <c r="AB950" i="10"/>
  <c r="AA950" i="10"/>
  <c r="AA19" i="10"/>
  <c r="AB19" i="10"/>
  <c r="AB1273" i="10"/>
  <c r="AA1273" i="10"/>
  <c r="AB1241" i="10"/>
  <c r="AA1241" i="10"/>
  <c r="AB1209" i="10"/>
  <c r="AA1209" i="10"/>
  <c r="AB1161" i="10"/>
  <c r="AA1161" i="10"/>
  <c r="AB1109" i="10"/>
  <c r="AA1109" i="10"/>
  <c r="AB1065" i="10"/>
  <c r="AA1065" i="10"/>
  <c r="AB1025" i="10"/>
  <c r="AA1025" i="10"/>
  <c r="AB981" i="10"/>
  <c r="AA981" i="10"/>
  <c r="AB937" i="10"/>
  <c r="AA937" i="10"/>
  <c r="AB897" i="10"/>
  <c r="AA897" i="10"/>
  <c r="AB853" i="10"/>
  <c r="AA853" i="10"/>
  <c r="AB809" i="10"/>
  <c r="AA809" i="10"/>
  <c r="AB769" i="10"/>
  <c r="AA769" i="10"/>
  <c r="AB725" i="10"/>
  <c r="AA725" i="10"/>
  <c r="AB597" i="10"/>
  <c r="AA597" i="10"/>
  <c r="AB1201" i="10"/>
  <c r="AA1201" i="10"/>
  <c r="AB677" i="10"/>
  <c r="AA677" i="10"/>
  <c r="AB1126" i="10"/>
  <c r="AA1126" i="10"/>
  <c r="AB1034" i="10"/>
  <c r="AA1034" i="10"/>
  <c r="AB938" i="10"/>
  <c r="AA938" i="10"/>
  <c r="AB1345" i="10"/>
  <c r="AA1345" i="10"/>
  <c r="AB1313" i="10"/>
  <c r="AA1313" i="10"/>
  <c r="AB1280" i="10"/>
  <c r="AA1280" i="10"/>
  <c r="AB1248" i="10"/>
  <c r="AA1248" i="10"/>
  <c r="AB1216" i="10"/>
  <c r="AA1216" i="10"/>
  <c r="AA1176" i="10"/>
  <c r="AB1176" i="10"/>
  <c r="AB1140" i="10"/>
  <c r="AA1140" i="10"/>
  <c r="AB1108" i="10"/>
  <c r="AA1108" i="10"/>
  <c r="AB1076" i="10"/>
  <c r="AA1076" i="10"/>
  <c r="AB1044" i="10"/>
  <c r="AA1044" i="10"/>
  <c r="AB1012" i="10"/>
  <c r="AA1012" i="10"/>
  <c r="AB980" i="10"/>
  <c r="AA980" i="10"/>
  <c r="AB948" i="10"/>
  <c r="AA948" i="10"/>
  <c r="AB916" i="10"/>
  <c r="AA916" i="10"/>
  <c r="AB34" i="10"/>
  <c r="AA34" i="10"/>
  <c r="AB733" i="10"/>
  <c r="AA733" i="10"/>
  <c r="AB1138" i="10"/>
  <c r="AA1138" i="10"/>
  <c r="AB1050" i="10"/>
  <c r="AA1050" i="10"/>
  <c r="AB954" i="10"/>
  <c r="AA954" i="10"/>
  <c r="AB618" i="10"/>
  <c r="AA618" i="10"/>
  <c r="AB21" i="10"/>
  <c r="AA21" i="10"/>
  <c r="AB1356" i="10"/>
  <c r="AA1356" i="10"/>
  <c r="AA1320" i="10"/>
  <c r="AB1320" i="10"/>
  <c r="AB1287" i="10"/>
  <c r="AA1287" i="10"/>
  <c r="AB1255" i="10"/>
  <c r="AA1255" i="10"/>
  <c r="AB1223" i="10"/>
  <c r="AA1223" i="10"/>
  <c r="AB1191" i="10"/>
  <c r="AA1191" i="10"/>
  <c r="AB1159" i="10"/>
  <c r="AA1159" i="10"/>
  <c r="AB1127" i="10"/>
  <c r="AA1127" i="10"/>
  <c r="AB1095" i="10"/>
  <c r="AA1095" i="10"/>
  <c r="AB1063" i="10"/>
  <c r="AA1063" i="10"/>
  <c r="AB1031" i="10"/>
  <c r="AA1031" i="10"/>
  <c r="AB999" i="10"/>
  <c r="AA999" i="10"/>
  <c r="AB967" i="10"/>
  <c r="AA967" i="10"/>
  <c r="AB935" i="10"/>
  <c r="AA935" i="10"/>
  <c r="AB903" i="10"/>
  <c r="AA903" i="10"/>
  <c r="AB871" i="10"/>
  <c r="AA871" i="10"/>
  <c r="AB839" i="10"/>
  <c r="AA839" i="10"/>
  <c r="AB807" i="10"/>
  <c r="AA807" i="10"/>
  <c r="AB775" i="10"/>
  <c r="AA775" i="10"/>
  <c r="AB743" i="10"/>
  <c r="AA743" i="10"/>
  <c r="AB711" i="10"/>
  <c r="AA711" i="10"/>
  <c r="AB679" i="10"/>
  <c r="AA679" i="10"/>
  <c r="AB643" i="10"/>
  <c r="AA643" i="10"/>
  <c r="AB611" i="10"/>
  <c r="AA611" i="10"/>
  <c r="AB575" i="10"/>
  <c r="AA575" i="10"/>
  <c r="AB539" i="10"/>
  <c r="AA539" i="10"/>
  <c r="AB507" i="10"/>
  <c r="AA507" i="10"/>
  <c r="AB475" i="10"/>
  <c r="AA475" i="10"/>
  <c r="AB443" i="10"/>
  <c r="AA443" i="10"/>
  <c r="AB411" i="10"/>
  <c r="AA411" i="10"/>
  <c r="AB379" i="10"/>
  <c r="AA379" i="10"/>
  <c r="AB347" i="10"/>
  <c r="AA347" i="10"/>
  <c r="AB315" i="10"/>
  <c r="AA315" i="10"/>
  <c r="AB279" i="10"/>
  <c r="AA279" i="10"/>
  <c r="AB247" i="10"/>
  <c r="AA247" i="10"/>
  <c r="AB215" i="10"/>
  <c r="AA215" i="10"/>
  <c r="AB183" i="10"/>
  <c r="AA183" i="10"/>
  <c r="AB151" i="10"/>
  <c r="AA151" i="10"/>
  <c r="AB119" i="10"/>
  <c r="AA119" i="10"/>
  <c r="AA87" i="10"/>
  <c r="AB87" i="10"/>
  <c r="AA55" i="10"/>
  <c r="AB55" i="10"/>
  <c r="AB1145" i="10"/>
  <c r="AA1145" i="10"/>
  <c r="AB634" i="10"/>
  <c r="AA634" i="10"/>
  <c r="AB862" i="10"/>
  <c r="AA862" i="10"/>
  <c r="AB830" i="10"/>
  <c r="AA830" i="10"/>
  <c r="AB798" i="10"/>
  <c r="AA798" i="10"/>
  <c r="AB766" i="10"/>
  <c r="AA766" i="10"/>
  <c r="AB734" i="10"/>
  <c r="AA734" i="10"/>
  <c r="AB702" i="10"/>
  <c r="AA702" i="10"/>
  <c r="AA654" i="10"/>
  <c r="AB654" i="10"/>
  <c r="AB610" i="10"/>
  <c r="AA610" i="10"/>
  <c r="AB570" i="10"/>
  <c r="AA570" i="10"/>
  <c r="AB538" i="10"/>
  <c r="AA538" i="10"/>
  <c r="AB506" i="10"/>
  <c r="AA506" i="10"/>
  <c r="AB474" i="10"/>
  <c r="AA474" i="10"/>
  <c r="AB442" i="10"/>
  <c r="AA442" i="10"/>
  <c r="AB410" i="10"/>
  <c r="AA410" i="10"/>
  <c r="AB378" i="10"/>
  <c r="AA378" i="10"/>
  <c r="AB346" i="10"/>
  <c r="AA346" i="10"/>
  <c r="AB314" i="10"/>
  <c r="AA314" i="10"/>
  <c r="AB282" i="10"/>
  <c r="AA282" i="10"/>
  <c r="AB250" i="10"/>
  <c r="AA250" i="10"/>
  <c r="AB218" i="10"/>
  <c r="AA218" i="10"/>
  <c r="AB186" i="10"/>
  <c r="AA186" i="10"/>
  <c r="AB154" i="10"/>
  <c r="AA154" i="10"/>
  <c r="AB122" i="10"/>
  <c r="AA122" i="10"/>
  <c r="AB90" i="10"/>
  <c r="AA90" i="10"/>
  <c r="AB58" i="10"/>
  <c r="AA58" i="10"/>
  <c r="AB697" i="10"/>
  <c r="AA697" i="10"/>
  <c r="AB653" i="10"/>
  <c r="AA653" i="10"/>
  <c r="AB609" i="10"/>
  <c r="AA609" i="10"/>
  <c r="AB573" i="10"/>
  <c r="AA573" i="10"/>
  <c r="AB541" i="10"/>
  <c r="AA541" i="10"/>
  <c r="AB509" i="10"/>
  <c r="AA509" i="10"/>
  <c r="AB477" i="10"/>
  <c r="AA477" i="10"/>
  <c r="AB441" i="10"/>
  <c r="AA441" i="10"/>
  <c r="AB409" i="10"/>
  <c r="AA409" i="10"/>
  <c r="AB373" i="10"/>
  <c r="AA373" i="10"/>
  <c r="AB341" i="10"/>
  <c r="AA341" i="10"/>
  <c r="AB305" i="10"/>
  <c r="AA305" i="10"/>
  <c r="AB269" i="10"/>
  <c r="AA269" i="10"/>
  <c r="AB237" i="10"/>
  <c r="AA237" i="10"/>
  <c r="AB201" i="10"/>
  <c r="AA201" i="10"/>
  <c r="AB169" i="10"/>
  <c r="AA169" i="10"/>
  <c r="AB133" i="10"/>
  <c r="AA133" i="10"/>
  <c r="AB101" i="10"/>
  <c r="AA101" i="10"/>
  <c r="AB65" i="10"/>
  <c r="AA65" i="10"/>
  <c r="AB912" i="10"/>
  <c r="AA912" i="10"/>
  <c r="AB880" i="10"/>
  <c r="AA880" i="10"/>
  <c r="AB848" i="10"/>
  <c r="AA848" i="10"/>
  <c r="AB816" i="10"/>
  <c r="AA816" i="10"/>
  <c r="AB784" i="10"/>
  <c r="AA784" i="10"/>
  <c r="AB752" i="10"/>
  <c r="AA752" i="10"/>
  <c r="AB720" i="10"/>
  <c r="AA720" i="10"/>
  <c r="AB688" i="10"/>
  <c r="AA688" i="10"/>
  <c r="AB656" i="10"/>
  <c r="AA656" i="10"/>
  <c r="AB624" i="10"/>
  <c r="AA624" i="10"/>
  <c r="AB592" i="10"/>
  <c r="AA592" i="10"/>
  <c r="AB560" i="10"/>
  <c r="AA560" i="10"/>
  <c r="AB528" i="10"/>
  <c r="AA528" i="10"/>
  <c r="AB492" i="10"/>
  <c r="AA492" i="10"/>
  <c r="AB460" i="10"/>
  <c r="AA460" i="10"/>
  <c r="AB424" i="10"/>
  <c r="AA424" i="10"/>
  <c r="AB392" i="10"/>
  <c r="AA392" i="10"/>
  <c r="AB356" i="10"/>
  <c r="AA356" i="10"/>
  <c r="AB324" i="10"/>
  <c r="AA324" i="10"/>
  <c r="AB288" i="10"/>
  <c r="AA288" i="10"/>
  <c r="AB256" i="10"/>
  <c r="AA256" i="10"/>
  <c r="AB220" i="10"/>
  <c r="AA220" i="10"/>
  <c r="AB184" i="10"/>
  <c r="AA184" i="10"/>
  <c r="AB152" i="10"/>
  <c r="AA152" i="10"/>
  <c r="AA116" i="10"/>
  <c r="AB116" i="10"/>
  <c r="AA84" i="10"/>
  <c r="AB84" i="10"/>
  <c r="AB48" i="10"/>
  <c r="AA48" i="10"/>
  <c r="AB669" i="10"/>
  <c r="AA669" i="10"/>
  <c r="AB569" i="10"/>
  <c r="AA569" i="10"/>
  <c r="AB489" i="10"/>
  <c r="AA489" i="10"/>
  <c r="AB421" i="10"/>
  <c r="AA421" i="10"/>
  <c r="AB333" i="10"/>
  <c r="AA333" i="10"/>
  <c r="AB233" i="10"/>
  <c r="AA233" i="10"/>
  <c r="AB129" i="10"/>
  <c r="AA129" i="10"/>
  <c r="AB61" i="10"/>
  <c r="AA61" i="10"/>
  <c r="AB844" i="10"/>
  <c r="AA844" i="10"/>
  <c r="AB764" i="10"/>
  <c r="AA764" i="10"/>
  <c r="AB700" i="10"/>
  <c r="AA700" i="10"/>
  <c r="AB620" i="10"/>
  <c r="AA620" i="10"/>
  <c r="AB556" i="10"/>
  <c r="AA556" i="10"/>
  <c r="AB456" i="10"/>
  <c r="AA456" i="10"/>
  <c r="AB368" i="10"/>
  <c r="AA368" i="10"/>
  <c r="AB284" i="10"/>
  <c r="AA284" i="10"/>
  <c r="AB200" i="10"/>
  <c r="AA200" i="10"/>
  <c r="AB132" i="10"/>
  <c r="AA132" i="10"/>
  <c r="AB44" i="10"/>
  <c r="AA44" i="10"/>
  <c r="Y6" i="10"/>
  <c r="Y2" i="10"/>
  <c r="H6" i="1"/>
  <c r="C1357" i="1"/>
  <c r="C1358" i="1" s="1"/>
  <c r="C1359" i="1" s="1"/>
  <c r="C1360" i="1" s="1"/>
  <c r="C1361" i="1" s="1"/>
  <c r="C1362" i="1" s="1"/>
  <c r="C1363" i="1" s="1"/>
  <c r="C1364" i="1" s="1"/>
  <c r="C1365" i="1" s="1"/>
  <c r="C1366" i="1" s="1"/>
  <c r="C1367" i="1" s="1"/>
  <c r="C1368" i="1" s="1"/>
  <c r="C1369" i="1" s="1"/>
  <c r="C1370" i="1" s="1"/>
  <c r="C1371" i="1" s="1"/>
  <c r="C1372" i="1" s="1"/>
  <c r="C1373" i="1" s="1"/>
  <c r="C1374" i="1" s="1"/>
  <c r="C1375" i="1" s="1"/>
  <c r="C1376" i="1" s="1"/>
  <c r="C1377" i="1" s="1"/>
  <c r="C1378" i="1" s="1"/>
  <c r="C1379" i="1" s="1"/>
  <c r="C1380" i="1" s="1"/>
  <c r="C1381" i="1" s="1"/>
  <c r="C1382" i="1" s="1"/>
  <c r="C1383" i="1" s="1"/>
  <c r="C1384" i="1" s="1"/>
  <c r="C1385" i="1" s="1"/>
  <c r="C1386" i="1" s="1"/>
  <c r="C1387" i="1" s="1"/>
  <c r="C1388" i="1" s="1"/>
  <c r="C1389" i="1" s="1"/>
  <c r="C1390" i="1" s="1"/>
  <c r="C1391" i="1" s="1"/>
  <c r="C1392" i="1" s="1"/>
  <c r="C1393" i="1" s="1"/>
  <c r="C1394" i="1" s="1"/>
  <c r="C1395" i="1" s="1"/>
  <c r="C1396" i="1" s="1"/>
  <c r="C1397" i="1" s="1"/>
  <c r="C1398" i="1" s="1"/>
  <c r="C1399" i="1" s="1"/>
  <c r="C1400" i="1" s="1"/>
  <c r="C1401" i="1" s="1"/>
  <c r="C1402" i="1" s="1"/>
  <c r="C1403" i="1" s="1"/>
  <c r="C1404" i="1" s="1"/>
  <c r="C1405" i="1" s="1"/>
  <c r="C1406" i="1" s="1"/>
  <c r="C1407" i="1" s="1"/>
  <c r="C1408" i="1" s="1"/>
  <c r="C1409" i="1" s="1"/>
  <c r="C1410" i="1" s="1"/>
  <c r="C1411" i="1" s="1"/>
  <c r="C1412" i="1" s="1"/>
  <c r="C1413" i="1" s="1"/>
  <c r="C1414" i="1" s="1"/>
  <c r="C1415" i="1" s="1"/>
  <c r="C1416" i="1" s="1"/>
  <c r="C1417" i="1" s="1"/>
  <c r="C1418" i="1" s="1"/>
  <c r="C1419" i="1" s="1"/>
  <c r="C1420" i="1" s="1"/>
  <c r="C1421" i="1" s="1"/>
  <c r="C1422" i="1" s="1"/>
  <c r="C1423" i="1" s="1"/>
  <c r="C1424" i="1" s="1"/>
  <c r="C1425" i="1" s="1"/>
  <c r="C1426" i="1" s="1"/>
  <c r="C1427" i="1" s="1"/>
  <c r="C1428" i="1" s="1"/>
  <c r="C1429" i="1" s="1"/>
  <c r="C1430" i="1" s="1"/>
  <c r="C1431" i="1" s="1"/>
  <c r="C1432" i="1" s="1"/>
  <c r="C1433" i="1" s="1"/>
  <c r="C1434" i="1" s="1"/>
  <c r="C1435" i="1" s="1"/>
  <c r="C1436" i="1" s="1"/>
  <c r="C1437" i="1" s="1"/>
  <c r="C1438" i="1" s="1"/>
  <c r="C1439" i="1" s="1"/>
  <c r="C1440" i="1" s="1"/>
  <c r="C1441" i="1" s="1"/>
  <c r="C1442" i="1" s="1"/>
  <c r="C1443" i="1" s="1"/>
  <c r="C1444" i="1" s="1"/>
  <c r="C1445" i="1" s="1"/>
  <c r="C1446" i="1" s="1"/>
  <c r="C1447" i="1" s="1"/>
  <c r="C1448" i="1" s="1"/>
  <c r="C1449" i="1" s="1"/>
  <c r="C1450" i="1" s="1"/>
  <c r="C1451" i="1" s="1"/>
  <c r="C1452" i="1" s="1"/>
  <c r="C1453" i="1" s="1"/>
  <c r="C1454" i="1" s="1"/>
  <c r="C1455" i="1" s="1"/>
  <c r="C1456" i="1" s="1"/>
  <c r="C1457" i="1" s="1"/>
  <c r="C1458" i="1" s="1"/>
  <c r="C1459" i="1" s="1"/>
  <c r="C1460" i="1" s="1"/>
  <c r="C1461" i="1" s="1"/>
  <c r="C1462" i="1" s="1"/>
  <c r="C1463" i="1" s="1"/>
  <c r="C1464" i="1" s="1"/>
  <c r="C1465" i="1" s="1"/>
  <c r="C1466" i="1" s="1"/>
  <c r="C1467" i="1" s="1"/>
  <c r="C1468" i="1" s="1"/>
  <c r="C1469" i="1" s="1"/>
  <c r="C1470" i="1" s="1"/>
  <c r="C1471" i="1" s="1"/>
  <c r="C1472" i="1" s="1"/>
  <c r="C1473" i="1" s="1"/>
  <c r="C1474" i="1" s="1"/>
  <c r="C1475" i="1" s="1"/>
  <c r="C1476" i="1" s="1"/>
  <c r="C1477" i="1" s="1"/>
  <c r="C1478" i="1" s="1"/>
  <c r="C1479" i="1" s="1"/>
  <c r="C1480" i="1" s="1"/>
  <c r="C1481" i="1" s="1"/>
  <c r="C1482" i="1" s="1"/>
  <c r="C1483" i="1" s="1"/>
  <c r="C1484" i="1" s="1"/>
  <c r="C1485" i="1" s="1"/>
  <c r="C1486" i="1" s="1"/>
  <c r="C1487" i="1" s="1"/>
  <c r="C1488" i="1" s="1"/>
  <c r="C1489" i="1" s="1"/>
  <c r="C1490" i="1" s="1"/>
  <c r="C1491" i="1" s="1"/>
  <c r="C1492" i="1" s="1"/>
  <c r="C1493" i="1" s="1"/>
  <c r="C1494" i="1" s="1"/>
  <c r="C1495" i="1" s="1"/>
  <c r="C1496" i="1" s="1"/>
  <c r="C1497" i="1" s="1"/>
  <c r="C1498" i="1" s="1"/>
  <c r="C1499" i="1" s="1"/>
  <c r="C1500" i="1" s="1"/>
  <c r="C1501" i="1" s="1"/>
  <c r="C1502" i="1" s="1"/>
  <c r="C1503" i="1" s="1"/>
  <c r="C1504" i="1" s="1"/>
  <c r="C1505" i="1" s="1"/>
  <c r="C1506" i="1" s="1"/>
  <c r="E63" i="6"/>
  <c r="H8" i="3"/>
  <c r="G6" i="1"/>
  <c r="H9" i="3"/>
  <c r="H10" i="3" s="1"/>
  <c r="H11" i="3" s="1"/>
  <c r="H23" i="3"/>
  <c r="E15" i="3"/>
  <c r="D48" i="6"/>
  <c r="AC1388" i="10" l="1"/>
  <c r="AD1388" i="10"/>
  <c r="AD1377" i="10"/>
  <c r="AC1377" i="10"/>
  <c r="AC1446" i="10"/>
  <c r="AD1446" i="10"/>
  <c r="AC1470" i="10"/>
  <c r="AD1470" i="10"/>
  <c r="AC1455" i="10"/>
  <c r="AD1455" i="10"/>
  <c r="AC1440" i="10"/>
  <c r="AD1440" i="10"/>
  <c r="AD1477" i="10"/>
  <c r="AC1477" i="10"/>
  <c r="AC1370" i="10"/>
  <c r="AD1370" i="10"/>
  <c r="AC1379" i="10"/>
  <c r="AD1379" i="10"/>
  <c r="AD1444" i="10"/>
  <c r="AC1444" i="10"/>
  <c r="AD1449" i="10"/>
  <c r="AC1449" i="10"/>
  <c r="AC1418" i="10"/>
  <c r="AD1418" i="10"/>
  <c r="AC1415" i="10"/>
  <c r="AD1415" i="10"/>
  <c r="AC1503" i="10"/>
  <c r="AD1503" i="10"/>
  <c r="AC1371" i="10"/>
  <c r="AD1371" i="10"/>
  <c r="AC1499" i="10"/>
  <c r="AD1499" i="10"/>
  <c r="AC1434" i="10"/>
  <c r="AD1434" i="10"/>
  <c r="AD1465" i="10"/>
  <c r="AC1465" i="10"/>
  <c r="AC1384" i="10"/>
  <c r="AD1384" i="10"/>
  <c r="AC1422" i="10"/>
  <c r="AD1422" i="10"/>
  <c r="AC1372" i="10"/>
  <c r="AD1372" i="10"/>
  <c r="AC1500" i="10"/>
  <c r="AD1500" i="10"/>
  <c r="AD1457" i="10"/>
  <c r="AC1457" i="10"/>
  <c r="AC1450" i="10"/>
  <c r="AD1450" i="10"/>
  <c r="AC1471" i="10"/>
  <c r="AD1471" i="10"/>
  <c r="AC1456" i="10"/>
  <c r="AD1456" i="10"/>
  <c r="AD1493" i="10"/>
  <c r="AC1493" i="10"/>
  <c r="AC1427" i="10"/>
  <c r="AD1427" i="10"/>
  <c r="AD1433" i="10"/>
  <c r="AC1433" i="10"/>
  <c r="AC1482" i="10"/>
  <c r="AD1482" i="10"/>
  <c r="AC1463" i="10"/>
  <c r="AD1463" i="10"/>
  <c r="AC1480" i="10"/>
  <c r="AD1480" i="10"/>
  <c r="AD1485" i="10"/>
  <c r="AC1485" i="10"/>
  <c r="AC1366" i="10"/>
  <c r="AD1366" i="10"/>
  <c r="AD1425" i="10"/>
  <c r="AC1425" i="10"/>
  <c r="AC1362" i="10"/>
  <c r="AD1362" i="10"/>
  <c r="AC1375" i="10"/>
  <c r="AD1375" i="10"/>
  <c r="AC1360" i="10"/>
  <c r="AD1360" i="10"/>
  <c r="AD1365" i="10"/>
  <c r="AC1365" i="10"/>
  <c r="AC1459" i="10"/>
  <c r="AD1459" i="10"/>
  <c r="AD1492" i="10"/>
  <c r="AC1492" i="10"/>
  <c r="AC1495" i="10"/>
  <c r="AD1495" i="10"/>
  <c r="AD1357" i="10"/>
  <c r="AC1357" i="10"/>
  <c r="AC1398" i="10"/>
  <c r="AD1398" i="10"/>
  <c r="AC1378" i="10"/>
  <c r="AD1378" i="10"/>
  <c r="AC1387" i="10"/>
  <c r="AD1387" i="10"/>
  <c r="AD1409" i="10"/>
  <c r="AC1409" i="10"/>
  <c r="AC1359" i="10"/>
  <c r="AD1359" i="10"/>
  <c r="AC1408" i="10"/>
  <c r="AD1408" i="10"/>
  <c r="AD1445" i="10"/>
  <c r="AC1445" i="10"/>
  <c r="AD1412" i="10"/>
  <c r="AC1412" i="10"/>
  <c r="AD1481" i="10"/>
  <c r="AC1481" i="10"/>
  <c r="AC1374" i="10"/>
  <c r="AD1374" i="10"/>
  <c r="AD1437" i="10"/>
  <c r="AC1437" i="10"/>
  <c r="AD1461" i="10"/>
  <c r="AC1461" i="10"/>
  <c r="AD1421" i="10"/>
  <c r="AC1421" i="10"/>
  <c r="AD1397" i="10"/>
  <c r="AC1397" i="10"/>
  <c r="AD1497" i="10"/>
  <c r="AC1497" i="10"/>
  <c r="AD1429" i="10"/>
  <c r="AC1429" i="10"/>
  <c r="AD1453" i="10"/>
  <c r="AC1453" i="10"/>
  <c r="AC1488" i="10"/>
  <c r="AD1488" i="10"/>
  <c r="AC1420" i="10"/>
  <c r="AD1420" i="10"/>
  <c r="AC1484" i="10"/>
  <c r="AD1484" i="10"/>
  <c r="AD1473" i="10"/>
  <c r="AC1473" i="10"/>
  <c r="AC1494" i="10"/>
  <c r="AD1494" i="10"/>
  <c r="AC1426" i="10"/>
  <c r="AD1426" i="10"/>
  <c r="AC1423" i="10"/>
  <c r="AD1423" i="10"/>
  <c r="AC1487" i="10"/>
  <c r="AD1487" i="10"/>
  <c r="AC1472" i="10"/>
  <c r="AD1472" i="10"/>
  <c r="AD1381" i="10"/>
  <c r="AC1381" i="10"/>
  <c r="AC1382" i="10"/>
  <c r="AD1382" i="10"/>
  <c r="AC1410" i="10"/>
  <c r="AD1410" i="10"/>
  <c r="AC1498" i="10"/>
  <c r="AD1498" i="10"/>
  <c r="AC1411" i="10"/>
  <c r="AD1411" i="10"/>
  <c r="AC1475" i="10"/>
  <c r="AD1475" i="10"/>
  <c r="AD1476" i="10"/>
  <c r="AC1476" i="10"/>
  <c r="AD1417" i="10"/>
  <c r="AC1417" i="10"/>
  <c r="AC1458" i="10"/>
  <c r="AD1458" i="10"/>
  <c r="AC1383" i="10"/>
  <c r="AD1383" i="10"/>
  <c r="AC1447" i="10"/>
  <c r="AD1447" i="10"/>
  <c r="AC1368" i="10"/>
  <c r="AD1368" i="10"/>
  <c r="AC1432" i="10"/>
  <c r="AD1432" i="10"/>
  <c r="AC1496" i="10"/>
  <c r="AD1496" i="10"/>
  <c r="AD1373" i="10"/>
  <c r="AC1373" i="10"/>
  <c r="AD1501" i="10"/>
  <c r="AC1501" i="10"/>
  <c r="AC1402" i="10"/>
  <c r="AD1402" i="10"/>
  <c r="AC1486" i="10"/>
  <c r="AD1486" i="10"/>
  <c r="AC1403" i="10"/>
  <c r="AD1403" i="10"/>
  <c r="AC1467" i="10"/>
  <c r="AD1467" i="10"/>
  <c r="AC1395" i="10"/>
  <c r="AD1395" i="10"/>
  <c r="AD1460" i="10"/>
  <c r="AC1460" i="10"/>
  <c r="AC1367" i="10"/>
  <c r="AD1367" i="10"/>
  <c r="AC1451" i="10"/>
  <c r="AD1451" i="10"/>
  <c r="AC1436" i="10"/>
  <c r="AD1436" i="10"/>
  <c r="AD1393" i="10"/>
  <c r="AC1393" i="10"/>
  <c r="AC1406" i="10"/>
  <c r="AD1406" i="10"/>
  <c r="AC1407" i="10"/>
  <c r="AD1407" i="10"/>
  <c r="AC1392" i="10"/>
  <c r="AD1392" i="10"/>
  <c r="AC1474" i="10"/>
  <c r="AD1474" i="10"/>
  <c r="AC1491" i="10"/>
  <c r="AD1491" i="10"/>
  <c r="AD1369" i="10"/>
  <c r="AC1369" i="10"/>
  <c r="AC1399" i="10"/>
  <c r="AD1399" i="10"/>
  <c r="AC1416" i="10"/>
  <c r="AD1416" i="10"/>
  <c r="AD1389" i="10"/>
  <c r="AC1389" i="10"/>
  <c r="AC1419" i="10"/>
  <c r="AD1419" i="10"/>
  <c r="AC1468" i="10"/>
  <c r="AD1468" i="10"/>
  <c r="AD1361" i="10"/>
  <c r="AC1361" i="10"/>
  <c r="AD1489" i="10"/>
  <c r="AC1489" i="10"/>
  <c r="AC1490" i="10"/>
  <c r="AD1490" i="10"/>
  <c r="AC1439" i="10"/>
  <c r="AD1439" i="10"/>
  <c r="AC1424" i="10"/>
  <c r="AD1424" i="10"/>
  <c r="AC1430" i="10"/>
  <c r="AD1430" i="10"/>
  <c r="AC1363" i="10"/>
  <c r="AD1363" i="10"/>
  <c r="AD1428" i="10"/>
  <c r="AC1428" i="10"/>
  <c r="AC1478" i="10"/>
  <c r="AD1478" i="10"/>
  <c r="AC1394" i="10"/>
  <c r="AD1394" i="10"/>
  <c r="AC1431" i="10"/>
  <c r="AD1431" i="10"/>
  <c r="AC1448" i="10"/>
  <c r="AD1448" i="10"/>
  <c r="AC1462" i="10"/>
  <c r="AD1462" i="10"/>
  <c r="AC1466" i="10"/>
  <c r="AD1466" i="10"/>
  <c r="AC1483" i="10"/>
  <c r="AD1483" i="10"/>
  <c r="AC1452" i="10"/>
  <c r="AD1452" i="10"/>
  <c r="AD1441" i="10"/>
  <c r="AC1441" i="10"/>
  <c r="AC1386" i="10"/>
  <c r="AD1386" i="10"/>
  <c r="AC1376" i="10"/>
  <c r="AD1376" i="10"/>
  <c r="AC1504" i="10"/>
  <c r="AD1504" i="10"/>
  <c r="AC1454" i="10"/>
  <c r="AD1454" i="10"/>
  <c r="AC1443" i="10"/>
  <c r="AD1443" i="10"/>
  <c r="AD1380" i="10"/>
  <c r="AC1380" i="10"/>
  <c r="AD1385" i="10"/>
  <c r="AC1385" i="10"/>
  <c r="AC1414" i="10"/>
  <c r="AD1414" i="10"/>
  <c r="AC1502" i="10"/>
  <c r="AD1502" i="10"/>
  <c r="AC1479" i="10"/>
  <c r="AD1479" i="10"/>
  <c r="AC1464" i="10"/>
  <c r="AD1464" i="10"/>
  <c r="AC1442" i="10"/>
  <c r="AD1442" i="10"/>
  <c r="AC1435" i="10"/>
  <c r="AD1435" i="10"/>
  <c r="AD1364" i="10"/>
  <c r="AC1364" i="10"/>
  <c r="AC1438" i="10"/>
  <c r="AD1438" i="10"/>
  <c r="AC1391" i="10"/>
  <c r="AD1391" i="10"/>
  <c r="AD1413" i="10"/>
  <c r="AC1413" i="10"/>
  <c r="AC1400" i="10"/>
  <c r="AD1400" i="10"/>
  <c r="AD1405" i="10"/>
  <c r="AC1405" i="10"/>
  <c r="AD1469" i="10"/>
  <c r="AC1469" i="10"/>
  <c r="AC1358" i="10"/>
  <c r="AD1358" i="10"/>
  <c r="AD1396" i="10"/>
  <c r="AC1396" i="10"/>
  <c r="AC1404" i="10"/>
  <c r="AD1404" i="10"/>
  <c r="AC1390" i="10"/>
  <c r="AD1390" i="10"/>
  <c r="AD1401" i="10"/>
  <c r="AC1401" i="10"/>
  <c r="AD84" i="10"/>
  <c r="AC84" i="10"/>
  <c r="AD19" i="10"/>
  <c r="AC19" i="10"/>
  <c r="AD1080" i="10"/>
  <c r="AC1080" i="10"/>
  <c r="AD20" i="10"/>
  <c r="AC20" i="10"/>
  <c r="AD1256" i="10"/>
  <c r="AC1256" i="10"/>
  <c r="AD1085" i="10"/>
  <c r="AC1085" i="10"/>
  <c r="AD230" i="10"/>
  <c r="AC230" i="10"/>
  <c r="AD422" i="10"/>
  <c r="AC422" i="10"/>
  <c r="AD67" i="10"/>
  <c r="AC67" i="10"/>
  <c r="AD1336" i="10"/>
  <c r="AC1336" i="10"/>
  <c r="AD42" i="10"/>
  <c r="AC42" i="10"/>
  <c r="AD782" i="10"/>
  <c r="AC782" i="10"/>
  <c r="AD52" i="10"/>
  <c r="AC52" i="10"/>
  <c r="AD574" i="10"/>
  <c r="AC574" i="10"/>
  <c r="AD39" i="10"/>
  <c r="AC39" i="10"/>
  <c r="AD127" i="10"/>
  <c r="AC127" i="10"/>
  <c r="AD1026" i="10"/>
  <c r="AC1026" i="10"/>
  <c r="AD115" i="10"/>
  <c r="AC115" i="10"/>
  <c r="AD15" i="10"/>
  <c r="AC15" i="10"/>
  <c r="AD200" i="10"/>
  <c r="AC200" i="10"/>
  <c r="AD556" i="10"/>
  <c r="AC556" i="10"/>
  <c r="AD844" i="10"/>
  <c r="AC844" i="10"/>
  <c r="AD129" i="10"/>
  <c r="AC129" i="10"/>
  <c r="AD333" i="10"/>
  <c r="AC333" i="10"/>
  <c r="AD669" i="10"/>
  <c r="AC669" i="10"/>
  <c r="AD152" i="10"/>
  <c r="AC152" i="10"/>
  <c r="AD220" i="10"/>
  <c r="AC220" i="10"/>
  <c r="AD288" i="10"/>
  <c r="AC288" i="10"/>
  <c r="AD424" i="10"/>
  <c r="AC424" i="10"/>
  <c r="AD492" i="10"/>
  <c r="AC492" i="10"/>
  <c r="AD560" i="10"/>
  <c r="AC560" i="10"/>
  <c r="AD688" i="10"/>
  <c r="AC688" i="10"/>
  <c r="AD752" i="10"/>
  <c r="AC752" i="10"/>
  <c r="AD816" i="10"/>
  <c r="AC816" i="10"/>
  <c r="AD880" i="10"/>
  <c r="AC880" i="10"/>
  <c r="AD65" i="10"/>
  <c r="AC65" i="10"/>
  <c r="AD201" i="10"/>
  <c r="AC201" i="10"/>
  <c r="AD269" i="10"/>
  <c r="AC269" i="10"/>
  <c r="AD341" i="10"/>
  <c r="AC341" i="10"/>
  <c r="AD409" i="10"/>
  <c r="AC409" i="10"/>
  <c r="AD477" i="10"/>
  <c r="AC477" i="10"/>
  <c r="AD541" i="10"/>
  <c r="AC541" i="10"/>
  <c r="AD609" i="10"/>
  <c r="AC609" i="10"/>
  <c r="AD697" i="10"/>
  <c r="AC697" i="10"/>
  <c r="AD90" i="10"/>
  <c r="AC90" i="10"/>
  <c r="AD154" i="10"/>
  <c r="AC154" i="10"/>
  <c r="AD218" i="10"/>
  <c r="AC218" i="10"/>
  <c r="AD282" i="10"/>
  <c r="AC282" i="10"/>
  <c r="AD346" i="10"/>
  <c r="AC346" i="10"/>
  <c r="AD410" i="10"/>
  <c r="AC410" i="10"/>
  <c r="AD474" i="10"/>
  <c r="AC474" i="10"/>
  <c r="AD538" i="10"/>
  <c r="AC538" i="10"/>
  <c r="AD610" i="10"/>
  <c r="AC610" i="10"/>
  <c r="AD702" i="10"/>
  <c r="AC702" i="10"/>
  <c r="AD766" i="10"/>
  <c r="AC766" i="10"/>
  <c r="AD830" i="10"/>
  <c r="AC830" i="10"/>
  <c r="AD634" i="10"/>
  <c r="AC634" i="10"/>
  <c r="AD119" i="10"/>
  <c r="AC119" i="10"/>
  <c r="AD183" i="10"/>
  <c r="AC183" i="10"/>
  <c r="AD247" i="10"/>
  <c r="AC247" i="10"/>
  <c r="AD315" i="10"/>
  <c r="AC315" i="10"/>
  <c r="AD379" i="10"/>
  <c r="AC379" i="10"/>
  <c r="AD443" i="10"/>
  <c r="AC443" i="10"/>
  <c r="AD507" i="10"/>
  <c r="AC507" i="10"/>
  <c r="AD575" i="10"/>
  <c r="AC575" i="10"/>
  <c r="AD643" i="10"/>
  <c r="AC643" i="10"/>
  <c r="AD711" i="10"/>
  <c r="AC711" i="10"/>
  <c r="AD775" i="10"/>
  <c r="AC775" i="10"/>
  <c r="AD839" i="10"/>
  <c r="AC839" i="10"/>
  <c r="AD903" i="10"/>
  <c r="AC903" i="10"/>
  <c r="AD967" i="10"/>
  <c r="AC967" i="10"/>
  <c r="AD1031" i="10"/>
  <c r="AC1031" i="10"/>
  <c r="AD1095" i="10"/>
  <c r="AC1095" i="10"/>
  <c r="AD1159" i="10"/>
  <c r="AC1159" i="10"/>
  <c r="AD1223" i="10"/>
  <c r="AC1223" i="10"/>
  <c r="AD1287" i="10"/>
  <c r="AC1287" i="10"/>
  <c r="AD1356" i="10"/>
  <c r="AC1356" i="10"/>
  <c r="AD618" i="10"/>
  <c r="AC618" i="10"/>
  <c r="AD1050" i="10"/>
  <c r="AC1050" i="10"/>
  <c r="AD733" i="10"/>
  <c r="AC733" i="10"/>
  <c r="AD916" i="10"/>
  <c r="AC916" i="10"/>
  <c r="AC980" i="10"/>
  <c r="AD980" i="10"/>
  <c r="AC1044" i="10"/>
  <c r="AD1044" i="10"/>
  <c r="AD1108" i="10"/>
  <c r="AC1108" i="10"/>
  <c r="AD1248" i="10"/>
  <c r="AC1248" i="10"/>
  <c r="AD1313" i="10"/>
  <c r="AC1313" i="10"/>
  <c r="AD938" i="10"/>
  <c r="AC938" i="10"/>
  <c r="AD1126" i="10"/>
  <c r="AC1126" i="10"/>
  <c r="AD1201" i="10"/>
  <c r="AC1201" i="10"/>
  <c r="AD725" i="10"/>
  <c r="AC725" i="10"/>
  <c r="AD809" i="10"/>
  <c r="AC809" i="10"/>
  <c r="AD897" i="10"/>
  <c r="AC897" i="10"/>
  <c r="AD981" i="10"/>
  <c r="AC981" i="10"/>
  <c r="AD1065" i="10"/>
  <c r="AC1065" i="10"/>
  <c r="AD1161" i="10"/>
  <c r="AC1161" i="10"/>
  <c r="AD1241" i="10"/>
  <c r="AC1241" i="10"/>
  <c r="AD1042" i="10"/>
  <c r="AC1042" i="10"/>
  <c r="AD1298" i="10"/>
  <c r="AC1298" i="10"/>
  <c r="AD1174" i="10"/>
  <c r="AC1174" i="10"/>
  <c r="AC1262" i="10"/>
  <c r="AD1262" i="10"/>
  <c r="AC1327" i="10"/>
  <c r="AD1327" i="10"/>
  <c r="AD1137" i="10"/>
  <c r="AC1137" i="10"/>
  <c r="AD112" i="10"/>
  <c r="AC112" i="10"/>
  <c r="AD248" i="10"/>
  <c r="AC248" i="10"/>
  <c r="AD352" i="10"/>
  <c r="AC352" i="10"/>
  <c r="AD472" i="10"/>
  <c r="AC472" i="10"/>
  <c r="AD572" i="10"/>
  <c r="AC572" i="10"/>
  <c r="AD684" i="10"/>
  <c r="AC684" i="10"/>
  <c r="AD796" i="10"/>
  <c r="AC796" i="10"/>
  <c r="AD908" i="10"/>
  <c r="AC908" i="10"/>
  <c r="AD149" i="10"/>
  <c r="AC149" i="10"/>
  <c r="AD249" i="10"/>
  <c r="AC249" i="10"/>
  <c r="AD353" i="10"/>
  <c r="AC353" i="10"/>
  <c r="AD473" i="10"/>
  <c r="AC473" i="10"/>
  <c r="AD585" i="10"/>
  <c r="AC585" i="10"/>
  <c r="AD38" i="10"/>
  <c r="AC38" i="10"/>
  <c r="AD36" i="10"/>
  <c r="AC36" i="10"/>
  <c r="AD172" i="10"/>
  <c r="AC172" i="10"/>
  <c r="AD240" i="10"/>
  <c r="AC240" i="10"/>
  <c r="AD308" i="10"/>
  <c r="AC308" i="10"/>
  <c r="AD376" i="10"/>
  <c r="AC376" i="10"/>
  <c r="AD448" i="10"/>
  <c r="AC448" i="10"/>
  <c r="AD516" i="10"/>
  <c r="AC516" i="10"/>
  <c r="AD580" i="10"/>
  <c r="AC580" i="10"/>
  <c r="AD644" i="10"/>
  <c r="AC644" i="10"/>
  <c r="AD708" i="10"/>
  <c r="AC708" i="10"/>
  <c r="AD772" i="10"/>
  <c r="AC772" i="10"/>
  <c r="AD836" i="10"/>
  <c r="AC836" i="10"/>
  <c r="AD900" i="10"/>
  <c r="AC900" i="10"/>
  <c r="AD89" i="10"/>
  <c r="AC89" i="10"/>
  <c r="AD157" i="10"/>
  <c r="AC157" i="10"/>
  <c r="AD225" i="10"/>
  <c r="AC225" i="10"/>
  <c r="AD293" i="10"/>
  <c r="AC293" i="10"/>
  <c r="AD361" i="10"/>
  <c r="AC361" i="10"/>
  <c r="AD429" i="10"/>
  <c r="AC429" i="10"/>
  <c r="AD497" i="10"/>
  <c r="AC497" i="10"/>
  <c r="AD561" i="10"/>
  <c r="AC561" i="10"/>
  <c r="AD637" i="10"/>
  <c r="AC637" i="10"/>
  <c r="AD46" i="10"/>
  <c r="AC46" i="10"/>
  <c r="AD110" i="10"/>
  <c r="AC110" i="10"/>
  <c r="AD174" i="10"/>
  <c r="AC174" i="10"/>
  <c r="AD238" i="10"/>
  <c r="AC238" i="10"/>
  <c r="AD302" i="10"/>
  <c r="AC302" i="10"/>
  <c r="AD366" i="10"/>
  <c r="AC366" i="10"/>
  <c r="AD430" i="10"/>
  <c r="AC430" i="10"/>
  <c r="AD494" i="10"/>
  <c r="AC494" i="10"/>
  <c r="AD558" i="10"/>
  <c r="AC558" i="10"/>
  <c r="AD722" i="10"/>
  <c r="AC722" i="10"/>
  <c r="AD786" i="10"/>
  <c r="AC786" i="10"/>
  <c r="AD850" i="10"/>
  <c r="AC850" i="10"/>
  <c r="AD973" i="10"/>
  <c r="AC973" i="10"/>
  <c r="AD75" i="10"/>
  <c r="AC75" i="10"/>
  <c r="AD139" i="10"/>
  <c r="AC139" i="10"/>
  <c r="AD203" i="10"/>
  <c r="AC203" i="10"/>
  <c r="AD267" i="10"/>
  <c r="AC267" i="10"/>
  <c r="AD335" i="10"/>
  <c r="AC335" i="10"/>
  <c r="AD399" i="10"/>
  <c r="AC399" i="10"/>
  <c r="AD463" i="10"/>
  <c r="AC463" i="10"/>
  <c r="AD527" i="10"/>
  <c r="AC527" i="10"/>
  <c r="AD599" i="10"/>
  <c r="AC599" i="10"/>
  <c r="AD667" i="10"/>
  <c r="AC667" i="10"/>
  <c r="AD731" i="10"/>
  <c r="AC731" i="10"/>
  <c r="AD795" i="10"/>
  <c r="AC795" i="10"/>
  <c r="AD859" i="10"/>
  <c r="AC859" i="10"/>
  <c r="AD923" i="10"/>
  <c r="AC923" i="10"/>
  <c r="AD987" i="10"/>
  <c r="AC987" i="10"/>
  <c r="AD1051" i="10"/>
  <c r="AC1051" i="10"/>
  <c r="AD1115" i="10"/>
  <c r="AC1115" i="10"/>
  <c r="AD1179" i="10"/>
  <c r="AC1179" i="10"/>
  <c r="AD1243" i="10"/>
  <c r="AC1243" i="10"/>
  <c r="AD1308" i="10"/>
  <c r="AC1308" i="10"/>
  <c r="AD9" i="10"/>
  <c r="AC9" i="10"/>
  <c r="AD966" i="10"/>
  <c r="AC966" i="10"/>
  <c r="AD1150" i="10"/>
  <c r="AC1150" i="10"/>
  <c r="AD32" i="10"/>
  <c r="AC32" i="10"/>
  <c r="AD952" i="10"/>
  <c r="AC952" i="10"/>
  <c r="AD1220" i="10"/>
  <c r="AC1220" i="10"/>
  <c r="AD1284" i="10"/>
  <c r="AC1284" i="10"/>
  <c r="AC1349" i="10"/>
  <c r="AD1349" i="10"/>
  <c r="AD906" i="10"/>
  <c r="AC906" i="10"/>
  <c r="AD1094" i="10"/>
  <c r="AC1094" i="10"/>
  <c r="AD1005" i="10"/>
  <c r="AC1005" i="10"/>
  <c r="AD709" i="10"/>
  <c r="AC709" i="10"/>
  <c r="AD793" i="10"/>
  <c r="AC793" i="10"/>
  <c r="AD881" i="10"/>
  <c r="AC881" i="10"/>
  <c r="AD965" i="10"/>
  <c r="AC965" i="10"/>
  <c r="AD1049" i="10"/>
  <c r="AC1049" i="10"/>
  <c r="AD1141" i="10"/>
  <c r="AC1141" i="10"/>
  <c r="AD1229" i="10"/>
  <c r="AC1229" i="10"/>
  <c r="AD7" i="10"/>
  <c r="AC7" i="10"/>
  <c r="AD1010" i="10"/>
  <c r="AC1010" i="10"/>
  <c r="AD1282" i="10"/>
  <c r="AC1282" i="10"/>
  <c r="AD1347" i="10"/>
  <c r="AC1347" i="10"/>
  <c r="AD765" i="10"/>
  <c r="AC765" i="10"/>
  <c r="AD108" i="10"/>
  <c r="AC108" i="10"/>
  <c r="AD176" i="10"/>
  <c r="AC176" i="10"/>
  <c r="AD244" i="10"/>
  <c r="AC244" i="10"/>
  <c r="AD312" i="10"/>
  <c r="AC312" i="10"/>
  <c r="AD384" i="10"/>
  <c r="AC384" i="10"/>
  <c r="AD452" i="10"/>
  <c r="AC452" i="10"/>
  <c r="AD520" i="10"/>
  <c r="AC520" i="10"/>
  <c r="AD584" i="10"/>
  <c r="AC584" i="10"/>
  <c r="AD648" i="10"/>
  <c r="AC648" i="10"/>
  <c r="AD712" i="10"/>
  <c r="AC712" i="10"/>
  <c r="AD776" i="10"/>
  <c r="AC776" i="10"/>
  <c r="AD840" i="10"/>
  <c r="AC840" i="10"/>
  <c r="AD904" i="10"/>
  <c r="AC904" i="10"/>
  <c r="AD93" i="10"/>
  <c r="AC93" i="10"/>
  <c r="AD161" i="10"/>
  <c r="AC161" i="10"/>
  <c r="AD229" i="10"/>
  <c r="AC229" i="10"/>
  <c r="AD297" i="10"/>
  <c r="AC297" i="10"/>
  <c r="AD365" i="10"/>
  <c r="AC365" i="10"/>
  <c r="AD433" i="10"/>
  <c r="AC433" i="10"/>
  <c r="AD501" i="10"/>
  <c r="AC501" i="10"/>
  <c r="AD565" i="10"/>
  <c r="AC565" i="10"/>
  <c r="AD641" i="10"/>
  <c r="AC641" i="10"/>
  <c r="AD50" i="10"/>
  <c r="AC50" i="10"/>
  <c r="AD114" i="10"/>
  <c r="AC114" i="10"/>
  <c r="AD178" i="10"/>
  <c r="AC178" i="10"/>
  <c r="AD242" i="10"/>
  <c r="AC242" i="10"/>
  <c r="AD306" i="10"/>
  <c r="AC306" i="10"/>
  <c r="AD370" i="10"/>
  <c r="AC370" i="10"/>
  <c r="AD434" i="10"/>
  <c r="AC434" i="10"/>
  <c r="AD498" i="10"/>
  <c r="AC498" i="10"/>
  <c r="AD562" i="10"/>
  <c r="AC562" i="10"/>
  <c r="AD642" i="10"/>
  <c r="AC642" i="10"/>
  <c r="AD726" i="10"/>
  <c r="AC726" i="10"/>
  <c r="AD790" i="10"/>
  <c r="AC790" i="10"/>
  <c r="AD854" i="10"/>
  <c r="AC854" i="10"/>
  <c r="AD1037" i="10"/>
  <c r="AC1037" i="10"/>
  <c r="AD207" i="10"/>
  <c r="AC207" i="10"/>
  <c r="AD271" i="10"/>
  <c r="AC271" i="10"/>
  <c r="AD339" i="10"/>
  <c r="AC339" i="10"/>
  <c r="AD403" i="10"/>
  <c r="AC403" i="10"/>
  <c r="AD467" i="10"/>
  <c r="AC467" i="10"/>
  <c r="AD531" i="10"/>
  <c r="AC531" i="10"/>
  <c r="AD603" i="10"/>
  <c r="AC603" i="10"/>
  <c r="AD671" i="10"/>
  <c r="AC671" i="10"/>
  <c r="AD735" i="10"/>
  <c r="AC735" i="10"/>
  <c r="AD799" i="10"/>
  <c r="AC799" i="10"/>
  <c r="AD863" i="10"/>
  <c r="AC863" i="10"/>
  <c r="AD927" i="10"/>
  <c r="AC927" i="10"/>
  <c r="AD991" i="10"/>
  <c r="AC991" i="10"/>
  <c r="AD1055" i="10"/>
  <c r="AC1055" i="10"/>
  <c r="AD1119" i="10"/>
  <c r="AC1119" i="10"/>
  <c r="AD1183" i="10"/>
  <c r="AC1183" i="10"/>
  <c r="AD1247" i="10"/>
  <c r="AC1247" i="10"/>
  <c r="AD1312" i="10"/>
  <c r="AC1312" i="10"/>
  <c r="AD13" i="10"/>
  <c r="AC13" i="10"/>
  <c r="AD690" i="10"/>
  <c r="AC690" i="10"/>
  <c r="AD1074" i="10"/>
  <c r="AC1074" i="10"/>
  <c r="AD861" i="10"/>
  <c r="AC861" i="10"/>
  <c r="AD924" i="10"/>
  <c r="AC924" i="10"/>
  <c r="AD988" i="10"/>
  <c r="AC988" i="10"/>
  <c r="AD1052" i="10"/>
  <c r="AC1052" i="10"/>
  <c r="AD1116" i="10"/>
  <c r="AC1116" i="10"/>
  <c r="AD1188" i="10"/>
  <c r="AC1188" i="10"/>
  <c r="AD1321" i="10"/>
  <c r="AC1321" i="10"/>
  <c r="AD1350" i="10"/>
  <c r="AC1350" i="10"/>
  <c r="AD1006" i="10"/>
  <c r="AC1006" i="10"/>
  <c r="AD16" i="10"/>
  <c r="AC16" i="10"/>
  <c r="AD337" i="10"/>
  <c r="AC337" i="10"/>
  <c r="AD757" i="10"/>
  <c r="AC757" i="10"/>
  <c r="AD841" i="10"/>
  <c r="AC841" i="10"/>
  <c r="AD929" i="10"/>
  <c r="AC929" i="10"/>
  <c r="AD1013" i="10"/>
  <c r="AC1013" i="10"/>
  <c r="AD1097" i="10"/>
  <c r="AC1097" i="10"/>
  <c r="AD1193" i="10"/>
  <c r="AC1193" i="10"/>
  <c r="AD1265" i="10"/>
  <c r="AC1265" i="10"/>
  <c r="AD926" i="10"/>
  <c r="AC926" i="10"/>
  <c r="AD1114" i="10"/>
  <c r="AC1114" i="10"/>
  <c r="AD1330" i="10"/>
  <c r="AC1330" i="10"/>
  <c r="AC1254" i="10"/>
  <c r="AD1254" i="10"/>
  <c r="AD1319" i="10"/>
  <c r="AC1319" i="10"/>
  <c r="AD1185" i="10"/>
  <c r="AC1185" i="10"/>
  <c r="AD486" i="10"/>
  <c r="AC486" i="10"/>
  <c r="AD550" i="10"/>
  <c r="AC550" i="10"/>
  <c r="AD626" i="10"/>
  <c r="AC626" i="10"/>
  <c r="AD714" i="10"/>
  <c r="AC714" i="10"/>
  <c r="AD778" i="10"/>
  <c r="AC778" i="10"/>
  <c r="AD842" i="10"/>
  <c r="AC842" i="10"/>
  <c r="AD845" i="10"/>
  <c r="AC845" i="10"/>
  <c r="AD131" i="10"/>
  <c r="AC131" i="10"/>
  <c r="AD195" i="10"/>
  <c r="AC195" i="10"/>
  <c r="AD259" i="10"/>
  <c r="AC259" i="10"/>
  <c r="AD327" i="10"/>
  <c r="AC327" i="10"/>
  <c r="AD391" i="10"/>
  <c r="AC391" i="10"/>
  <c r="AD455" i="10"/>
  <c r="AC455" i="10"/>
  <c r="AD519" i="10"/>
  <c r="AC519" i="10"/>
  <c r="AD587" i="10"/>
  <c r="AC587" i="10"/>
  <c r="AD659" i="10"/>
  <c r="AC659" i="10"/>
  <c r="AD723" i="10"/>
  <c r="AC723" i="10"/>
  <c r="AD787" i="10"/>
  <c r="AC787" i="10"/>
  <c r="AD851" i="10"/>
  <c r="AC851" i="10"/>
  <c r="AD915" i="10"/>
  <c r="AC915" i="10"/>
  <c r="AD979" i="10"/>
  <c r="AC979" i="10"/>
  <c r="AD1043" i="10"/>
  <c r="AC1043" i="10"/>
  <c r="AD1107" i="10"/>
  <c r="AC1107" i="10"/>
  <c r="AD1171" i="10"/>
  <c r="AC1171" i="10"/>
  <c r="AD1235" i="10"/>
  <c r="AC1235" i="10"/>
  <c r="AD1300" i="10"/>
  <c r="AC1300" i="10"/>
  <c r="AD26" i="10"/>
  <c r="AC26" i="10"/>
  <c r="AC1038" i="10"/>
  <c r="AD1038" i="10"/>
  <c r="AD209" i="10"/>
  <c r="AC209" i="10"/>
  <c r="AD508" i="10"/>
  <c r="AC508" i="10"/>
  <c r="AD976" i="10"/>
  <c r="AC976" i="10"/>
  <c r="AD1040" i="10"/>
  <c r="AC1040" i="10"/>
  <c r="AD1104" i="10"/>
  <c r="AC1104" i="10"/>
  <c r="AD1172" i="10"/>
  <c r="AC1172" i="10"/>
  <c r="AD1244" i="10"/>
  <c r="AC1244" i="10"/>
  <c r="AD1309" i="10"/>
  <c r="AC1309" i="10"/>
  <c r="AD666" i="10"/>
  <c r="AC666" i="10"/>
  <c r="AD1066" i="10"/>
  <c r="AC1066" i="10"/>
  <c r="AD877" i="10"/>
  <c r="AC877" i="10"/>
  <c r="AD661" i="10"/>
  <c r="AC661" i="10"/>
  <c r="AD785" i="10"/>
  <c r="AC785" i="10"/>
  <c r="AD869" i="10"/>
  <c r="AC869" i="10"/>
  <c r="AD953" i="10"/>
  <c r="AC953" i="10"/>
  <c r="AD1041" i="10"/>
  <c r="AC1041" i="10"/>
  <c r="AD1125" i="10"/>
  <c r="AC1125" i="10"/>
  <c r="AD1221" i="10"/>
  <c r="AC1221" i="10"/>
  <c r="AD1285" i="10"/>
  <c r="AC1285" i="10"/>
  <c r="AD894" i="10"/>
  <c r="AC894" i="10"/>
  <c r="AD1082" i="10"/>
  <c r="AC1082" i="10"/>
  <c r="AD1314" i="10"/>
  <c r="AC1314" i="10"/>
  <c r="AD1242" i="10"/>
  <c r="AC1242" i="10"/>
  <c r="AC1307" i="10"/>
  <c r="AD1307" i="10"/>
  <c r="AD80" i="10"/>
  <c r="AC80" i="10"/>
  <c r="AD232" i="10"/>
  <c r="AC232" i="10"/>
  <c r="AD420" i="10"/>
  <c r="AC420" i="10"/>
  <c r="AD588" i="10"/>
  <c r="AC588" i="10"/>
  <c r="AD732" i="10"/>
  <c r="AC732" i="10"/>
  <c r="AD892" i="10"/>
  <c r="AC892" i="10"/>
  <c r="AD181" i="10"/>
  <c r="AC181" i="10"/>
  <c r="AD369" i="10"/>
  <c r="AC369" i="10"/>
  <c r="AD537" i="10"/>
  <c r="AC537" i="10"/>
  <c r="AD86" i="10"/>
  <c r="AC86" i="10"/>
  <c r="AD100" i="10"/>
  <c r="AC100" i="10"/>
  <c r="AD168" i="10"/>
  <c r="AC168" i="10"/>
  <c r="AD236" i="10"/>
  <c r="AC236" i="10"/>
  <c r="AD304" i="10"/>
  <c r="AC304" i="10"/>
  <c r="AD372" i="10"/>
  <c r="AC372" i="10"/>
  <c r="AD440" i="10"/>
  <c r="AC440" i="10"/>
  <c r="AD512" i="10"/>
  <c r="AC512" i="10"/>
  <c r="AD576" i="10"/>
  <c r="AC576" i="10"/>
  <c r="AD640" i="10"/>
  <c r="AC640" i="10"/>
  <c r="AD704" i="10"/>
  <c r="AC704" i="10"/>
  <c r="AD768" i="10"/>
  <c r="AC768" i="10"/>
  <c r="AD832" i="10"/>
  <c r="AC832" i="10"/>
  <c r="AD896" i="10"/>
  <c r="AC896" i="10"/>
  <c r="AD85" i="10"/>
  <c r="AC85" i="10"/>
  <c r="AD153" i="10"/>
  <c r="AC153" i="10"/>
  <c r="AD221" i="10"/>
  <c r="AC221" i="10"/>
  <c r="AD289" i="10"/>
  <c r="AC289" i="10"/>
  <c r="AD357" i="10"/>
  <c r="AC357" i="10"/>
  <c r="AD425" i="10"/>
  <c r="AC425" i="10"/>
  <c r="AD493" i="10"/>
  <c r="AC493" i="10"/>
  <c r="AD557" i="10"/>
  <c r="AC557" i="10"/>
  <c r="AD633" i="10"/>
  <c r="AC633" i="10"/>
  <c r="AD106" i="10"/>
  <c r="AC106" i="10"/>
  <c r="AD170" i="10"/>
  <c r="AC170" i="10"/>
  <c r="AD234" i="10"/>
  <c r="AC234" i="10"/>
  <c r="AD298" i="10"/>
  <c r="AC298" i="10"/>
  <c r="AD362" i="10"/>
  <c r="AC362" i="10"/>
  <c r="AD426" i="10"/>
  <c r="AC426" i="10"/>
  <c r="AD490" i="10"/>
  <c r="AC490" i="10"/>
  <c r="AD554" i="10"/>
  <c r="AC554" i="10"/>
  <c r="AD630" i="10"/>
  <c r="AC630" i="10"/>
  <c r="AD909" i="10"/>
  <c r="AC909" i="10"/>
  <c r="AD135" i="10"/>
  <c r="AC135" i="10"/>
  <c r="AD199" i="10"/>
  <c r="AC199" i="10"/>
  <c r="AD263" i="10"/>
  <c r="AC263" i="10"/>
  <c r="AD331" i="10"/>
  <c r="AC331" i="10"/>
  <c r="AD395" i="10"/>
  <c r="AC395" i="10"/>
  <c r="AD459" i="10"/>
  <c r="AC459" i="10"/>
  <c r="AD523" i="10"/>
  <c r="AC523" i="10"/>
  <c r="AD595" i="10"/>
  <c r="AC595" i="10"/>
  <c r="AD663" i="10"/>
  <c r="AC663" i="10"/>
  <c r="AD727" i="10"/>
  <c r="AC727" i="10"/>
  <c r="AD791" i="10"/>
  <c r="AC791" i="10"/>
  <c r="AD855" i="10"/>
  <c r="AC855" i="10"/>
  <c r="AD919" i="10"/>
  <c r="AC919" i="10"/>
  <c r="AD983" i="10"/>
  <c r="AC983" i="10"/>
  <c r="AD1047" i="10"/>
  <c r="AC1047" i="10"/>
  <c r="AD1111" i="10"/>
  <c r="AC1111" i="10"/>
  <c r="AD1175" i="10"/>
  <c r="AC1175" i="10"/>
  <c r="AD1239" i="10"/>
  <c r="AC1239" i="10"/>
  <c r="AD898" i="10"/>
  <c r="AC898" i="10"/>
  <c r="AD1098" i="10"/>
  <c r="AC1098" i="10"/>
  <c r="AD989" i="10"/>
  <c r="AC989" i="10"/>
  <c r="AD932" i="10"/>
  <c r="AC932" i="10"/>
  <c r="AC996" i="10"/>
  <c r="AD996" i="10"/>
  <c r="AC1060" i="10"/>
  <c r="AD1060" i="10"/>
  <c r="AD1124" i="10"/>
  <c r="AC1124" i="10"/>
  <c r="AD1200" i="10"/>
  <c r="AC1200" i="10"/>
  <c r="AD1264" i="10"/>
  <c r="AC1264" i="10"/>
  <c r="AD1329" i="10"/>
  <c r="AC1329" i="10"/>
  <c r="AD890" i="10"/>
  <c r="AC890" i="10"/>
  <c r="AC1078" i="10"/>
  <c r="AD1078" i="10"/>
  <c r="AD941" i="10"/>
  <c r="AC941" i="10"/>
  <c r="AD693" i="10"/>
  <c r="AC693" i="10"/>
  <c r="AD789" i="10"/>
  <c r="AC789" i="10"/>
  <c r="AD873" i="10"/>
  <c r="AC873" i="10"/>
  <c r="AD961" i="10"/>
  <c r="AC961" i="10"/>
  <c r="AD1045" i="10"/>
  <c r="AC1045" i="10"/>
  <c r="AD1133" i="10"/>
  <c r="AC1133" i="10"/>
  <c r="AD1225" i="10"/>
  <c r="AC1225" i="10"/>
  <c r="AD1289" i="10"/>
  <c r="AC1289" i="10"/>
  <c r="AD902" i="10"/>
  <c r="AC902" i="10"/>
  <c r="AD1090" i="10"/>
  <c r="AC1090" i="10"/>
  <c r="AD1322" i="10"/>
  <c r="AC1322" i="10"/>
  <c r="AD1246" i="10"/>
  <c r="AC1246" i="10"/>
  <c r="AD1311" i="10"/>
  <c r="AC1311" i="10"/>
  <c r="AD829" i="10"/>
  <c r="AC829" i="10"/>
  <c r="AD18" i="10"/>
  <c r="AC18" i="10"/>
  <c r="AD268" i="10"/>
  <c r="AC268" i="10"/>
  <c r="AD388" i="10"/>
  <c r="AC388" i="10"/>
  <c r="AD488" i="10"/>
  <c r="AC488" i="10"/>
  <c r="AD604" i="10"/>
  <c r="AC604" i="10"/>
  <c r="AD716" i="10"/>
  <c r="AC716" i="10"/>
  <c r="AD828" i="10"/>
  <c r="AC828" i="10"/>
  <c r="AD45" i="10"/>
  <c r="AC45" i="10"/>
  <c r="AD165" i="10"/>
  <c r="AC165" i="10"/>
  <c r="AD265" i="10"/>
  <c r="AC265" i="10"/>
  <c r="AD385" i="10"/>
  <c r="AC385" i="10"/>
  <c r="AD505" i="10"/>
  <c r="AC505" i="10"/>
  <c r="AD605" i="10"/>
  <c r="AC605" i="10"/>
  <c r="AD54" i="10"/>
  <c r="AC54" i="10"/>
  <c r="AD120" i="10"/>
  <c r="AC120" i="10"/>
  <c r="AD192" i="10"/>
  <c r="AC192" i="10"/>
  <c r="AD260" i="10"/>
  <c r="AC260" i="10"/>
  <c r="AD328" i="10"/>
  <c r="AC328" i="10"/>
  <c r="AD396" i="10"/>
  <c r="AC396" i="10"/>
  <c r="AD464" i="10"/>
  <c r="AC464" i="10"/>
  <c r="AD532" i="10"/>
  <c r="AC532" i="10"/>
  <c r="AD596" i="10"/>
  <c r="AC596" i="10"/>
  <c r="AD660" i="10"/>
  <c r="AC660" i="10"/>
  <c r="AD724" i="10"/>
  <c r="AC724" i="10"/>
  <c r="AD788" i="10"/>
  <c r="AC788" i="10"/>
  <c r="AD852" i="10"/>
  <c r="AC852" i="10"/>
  <c r="AD37" i="10"/>
  <c r="AC37" i="10"/>
  <c r="AD105" i="10"/>
  <c r="AC105" i="10"/>
  <c r="AD173" i="10"/>
  <c r="AC173" i="10"/>
  <c r="AD241" i="10"/>
  <c r="AC241" i="10"/>
  <c r="AD309" i="10"/>
  <c r="AC309" i="10"/>
  <c r="AD377" i="10"/>
  <c r="AC377" i="10"/>
  <c r="AD445" i="10"/>
  <c r="AC445" i="10"/>
  <c r="AD513" i="10"/>
  <c r="AC513" i="10"/>
  <c r="AD577" i="10"/>
  <c r="AC577" i="10"/>
  <c r="AD657" i="10"/>
  <c r="AC657" i="10"/>
  <c r="AD62" i="10"/>
  <c r="AC62" i="10"/>
  <c r="AD126" i="10"/>
  <c r="AC126" i="10"/>
  <c r="AD190" i="10"/>
  <c r="AC190" i="10"/>
  <c r="AD254" i="10"/>
  <c r="AC254" i="10"/>
  <c r="AD318" i="10"/>
  <c r="AC318" i="10"/>
  <c r="AD382" i="10"/>
  <c r="AC382" i="10"/>
  <c r="AD446" i="10"/>
  <c r="AC446" i="10"/>
  <c r="AD510" i="10"/>
  <c r="AC510" i="10"/>
  <c r="AD658" i="10"/>
  <c r="AC658" i="10"/>
  <c r="AD738" i="10"/>
  <c r="AC738" i="10"/>
  <c r="AC802" i="10"/>
  <c r="AD802" i="10"/>
  <c r="AD866" i="10"/>
  <c r="AC866" i="10"/>
  <c r="AD1169" i="10"/>
  <c r="AC1169" i="10"/>
  <c r="AC91" i="10"/>
  <c r="AD91" i="10"/>
  <c r="AD155" i="10"/>
  <c r="AC155" i="10"/>
  <c r="AD219" i="10"/>
  <c r="AC219" i="10"/>
  <c r="AD283" i="10"/>
  <c r="AC283" i="10"/>
  <c r="AD351" i="10"/>
  <c r="AC351" i="10"/>
  <c r="AD415" i="10"/>
  <c r="AC415" i="10"/>
  <c r="AD479" i="10"/>
  <c r="AC479" i="10"/>
  <c r="AD547" i="10"/>
  <c r="AC547" i="10"/>
  <c r="AD615" i="10"/>
  <c r="AC615" i="10"/>
  <c r="AD683" i="10"/>
  <c r="AC683" i="10"/>
  <c r="AD747" i="10"/>
  <c r="AC747" i="10"/>
  <c r="AD811" i="10"/>
  <c r="AC811" i="10"/>
  <c r="AD875" i="10"/>
  <c r="AC875" i="10"/>
  <c r="AD939" i="10"/>
  <c r="AC939" i="10"/>
  <c r="AD1003" i="10"/>
  <c r="AC1003" i="10"/>
  <c r="AD1067" i="10"/>
  <c r="AC1067" i="10"/>
  <c r="AD1131" i="10"/>
  <c r="AC1131" i="10"/>
  <c r="AD1195" i="10"/>
  <c r="AC1195" i="10"/>
  <c r="AD1259" i="10"/>
  <c r="AC1259" i="10"/>
  <c r="AD1324" i="10"/>
  <c r="AC1324" i="10"/>
  <c r="AD1110" i="10"/>
  <c r="AC1110" i="10"/>
  <c r="AD1053" i="10"/>
  <c r="AC1053" i="10"/>
  <c r="AD936" i="10"/>
  <c r="AC936" i="10"/>
  <c r="AD1000" i="10"/>
  <c r="AC1000" i="10"/>
  <c r="AD1204" i="10"/>
  <c r="AC1204" i="10"/>
  <c r="AD1268" i="10"/>
  <c r="AC1268" i="10"/>
  <c r="AD1333" i="10"/>
  <c r="AC1333" i="10"/>
  <c r="AD946" i="10"/>
  <c r="AC946" i="10"/>
  <c r="AC1142" i="10"/>
  <c r="AD1142" i="10"/>
  <c r="AD1293" i="10"/>
  <c r="AC1293" i="10"/>
  <c r="AD729" i="10"/>
  <c r="AC729" i="10"/>
  <c r="AD817" i="10"/>
  <c r="AC817" i="10"/>
  <c r="AD901" i="10"/>
  <c r="AC901" i="10"/>
  <c r="AD985" i="10"/>
  <c r="AC985" i="10"/>
  <c r="AD1073" i="10"/>
  <c r="AC1073" i="10"/>
  <c r="AD1165" i="10"/>
  <c r="AC1165" i="10"/>
  <c r="AD1245" i="10"/>
  <c r="AC1245" i="10"/>
  <c r="AD962" i="10"/>
  <c r="AC962" i="10"/>
  <c r="AD1162" i="10"/>
  <c r="AC1162" i="10"/>
  <c r="AD1234" i="10"/>
  <c r="AC1234" i="10"/>
  <c r="AD1299" i="10"/>
  <c r="AC1299" i="10"/>
  <c r="AD591" i="10"/>
  <c r="AC591" i="10"/>
  <c r="AD92" i="10"/>
  <c r="AC92" i="10"/>
  <c r="AD160" i="10"/>
  <c r="AC160" i="10"/>
  <c r="AD228" i="10"/>
  <c r="AC228" i="10"/>
  <c r="AD296" i="10"/>
  <c r="AC296" i="10"/>
  <c r="AD364" i="10"/>
  <c r="AC364" i="10"/>
  <c r="AD432" i="10"/>
  <c r="AC432" i="10"/>
  <c r="AD500" i="10"/>
  <c r="AC500" i="10"/>
  <c r="AD568" i="10"/>
  <c r="AC568" i="10"/>
  <c r="AD632" i="10"/>
  <c r="AC632" i="10"/>
  <c r="AD696" i="10"/>
  <c r="AC696" i="10"/>
  <c r="AD760" i="10"/>
  <c r="AC760" i="10"/>
  <c r="AD824" i="10"/>
  <c r="AC824" i="10"/>
  <c r="AD888" i="10"/>
  <c r="AC888" i="10"/>
  <c r="AD73" i="10"/>
  <c r="AC73" i="10"/>
  <c r="AD141" i="10"/>
  <c r="AC141" i="10"/>
  <c r="AD213" i="10"/>
  <c r="AC213" i="10"/>
  <c r="AD281" i="10"/>
  <c r="AC281" i="10"/>
  <c r="AD349" i="10"/>
  <c r="AC349" i="10"/>
  <c r="AD417" i="10"/>
  <c r="AC417" i="10"/>
  <c r="AD485" i="10"/>
  <c r="AC485" i="10"/>
  <c r="AD549" i="10"/>
  <c r="AC549" i="10"/>
  <c r="AD621" i="10"/>
  <c r="AC621" i="10"/>
  <c r="AD705" i="10"/>
  <c r="AC705" i="10"/>
  <c r="AD98" i="10"/>
  <c r="AC98" i="10"/>
  <c r="AD162" i="10"/>
  <c r="AC162" i="10"/>
  <c r="AD226" i="10"/>
  <c r="AC226" i="10"/>
  <c r="AD290" i="10"/>
  <c r="AC290" i="10"/>
  <c r="AD354" i="10"/>
  <c r="AC354" i="10"/>
  <c r="AD418" i="10"/>
  <c r="AC418" i="10"/>
  <c r="AD482" i="10"/>
  <c r="AC482" i="10"/>
  <c r="AD546" i="10"/>
  <c r="AC546" i="10"/>
  <c r="AD622" i="10"/>
  <c r="AC622" i="10"/>
  <c r="AD710" i="10"/>
  <c r="AC710" i="10"/>
  <c r="AD774" i="10"/>
  <c r="AC774" i="10"/>
  <c r="AD838" i="10"/>
  <c r="AC838" i="10"/>
  <c r="AD781" i="10"/>
  <c r="AC781" i="10"/>
  <c r="AD191" i="10"/>
  <c r="AC191" i="10"/>
  <c r="AD255" i="10"/>
  <c r="AC255" i="10"/>
  <c r="AD323" i="10"/>
  <c r="AC323" i="10"/>
  <c r="AD387" i="10"/>
  <c r="AC387" i="10"/>
  <c r="AD451" i="10"/>
  <c r="AC451" i="10"/>
  <c r="AD515" i="10"/>
  <c r="AC515" i="10"/>
  <c r="AD583" i="10"/>
  <c r="AC583" i="10"/>
  <c r="AD651" i="10"/>
  <c r="AC651" i="10"/>
  <c r="AD719" i="10"/>
  <c r="AC719" i="10"/>
  <c r="AD783" i="10"/>
  <c r="AC783" i="10"/>
  <c r="AD847" i="10"/>
  <c r="AC847" i="10"/>
  <c r="AD911" i="10"/>
  <c r="AC911" i="10"/>
  <c r="AD975" i="10"/>
  <c r="AC975" i="10"/>
  <c r="AD1039" i="10"/>
  <c r="AC1039" i="10"/>
  <c r="AD1103" i="10"/>
  <c r="AC1103" i="10"/>
  <c r="AD1167" i="10"/>
  <c r="AC1167" i="10"/>
  <c r="AD1231" i="10"/>
  <c r="AC1231" i="10"/>
  <c r="AD1296" i="10"/>
  <c r="AC1296" i="10"/>
  <c r="AD29" i="10"/>
  <c r="AC29" i="10"/>
  <c r="AD24" i="10"/>
  <c r="AC24" i="10"/>
  <c r="AD444" i="10"/>
  <c r="AC444" i="10"/>
  <c r="AD972" i="10"/>
  <c r="AC972" i="10"/>
  <c r="AD1036" i="10"/>
  <c r="AC1036" i="10"/>
  <c r="AD1100" i="10"/>
  <c r="AC1100" i="10"/>
  <c r="AD1168" i="10"/>
  <c r="AC1168" i="10"/>
  <c r="AD1305" i="10"/>
  <c r="AC1305" i="10"/>
  <c r="AD602" i="10"/>
  <c r="AC602" i="10"/>
  <c r="AD1054" i="10"/>
  <c r="AC1054" i="10"/>
  <c r="AD813" i="10"/>
  <c r="AC813" i="10"/>
  <c r="AD645" i="10"/>
  <c r="AC645" i="10"/>
  <c r="AD777" i="10"/>
  <c r="AC777" i="10"/>
  <c r="AD865" i="10"/>
  <c r="AC865" i="10"/>
  <c r="AD949" i="10"/>
  <c r="AC949" i="10"/>
  <c r="AD1033" i="10"/>
  <c r="AC1033" i="10"/>
  <c r="AD1121" i="10"/>
  <c r="AC1121" i="10"/>
  <c r="AD1217" i="10"/>
  <c r="AC1217" i="10"/>
  <c r="AD1281" i="10"/>
  <c r="AC1281" i="10"/>
  <c r="AD682" i="10"/>
  <c r="AC682" i="10"/>
  <c r="AD1070" i="10"/>
  <c r="AC1070" i="10"/>
  <c r="AD1310" i="10"/>
  <c r="AC1310" i="10"/>
  <c r="AC1206" i="10"/>
  <c r="AD1206" i="10"/>
  <c r="AD1270" i="10"/>
  <c r="AC1270" i="10"/>
  <c r="AD1335" i="10"/>
  <c r="AC1335" i="10"/>
  <c r="AD1196" i="10"/>
  <c r="AC1196" i="10"/>
  <c r="AD150" i="10"/>
  <c r="AC150" i="10"/>
  <c r="AD214" i="10"/>
  <c r="AC214" i="10"/>
  <c r="AD278" i="10"/>
  <c r="AC278" i="10"/>
  <c r="AD342" i="10"/>
  <c r="AC342" i="10"/>
  <c r="AD406" i="10"/>
  <c r="AC406" i="10"/>
  <c r="AD470" i="10"/>
  <c r="AC470" i="10"/>
  <c r="AD534" i="10"/>
  <c r="AC534" i="10"/>
  <c r="AD694" i="10"/>
  <c r="AC694" i="10"/>
  <c r="AD762" i="10"/>
  <c r="AC762" i="10"/>
  <c r="AD826" i="10"/>
  <c r="AC826" i="10"/>
  <c r="AD465" i="10"/>
  <c r="AC465" i="10"/>
  <c r="AD179" i="10"/>
  <c r="AC179" i="10"/>
  <c r="AD243" i="10"/>
  <c r="AC243" i="10"/>
  <c r="AD311" i="10"/>
  <c r="AC311" i="10"/>
  <c r="AD375" i="10"/>
  <c r="AC375" i="10"/>
  <c r="AD439" i="10"/>
  <c r="AC439" i="10"/>
  <c r="AD503" i="10"/>
  <c r="AC503" i="10"/>
  <c r="AD571" i="10"/>
  <c r="AC571" i="10"/>
  <c r="AD639" i="10"/>
  <c r="AC639" i="10"/>
  <c r="AD707" i="10"/>
  <c r="AC707" i="10"/>
  <c r="AD771" i="10"/>
  <c r="AC771" i="10"/>
  <c r="AD835" i="10"/>
  <c r="AC835" i="10"/>
  <c r="AD899" i="10"/>
  <c r="AC899" i="10"/>
  <c r="AD963" i="10"/>
  <c r="AC963" i="10"/>
  <c r="AD1027" i="10"/>
  <c r="AC1027" i="10"/>
  <c r="AD1091" i="10"/>
  <c r="AC1091" i="10"/>
  <c r="AD1155" i="10"/>
  <c r="AC1155" i="10"/>
  <c r="AD1219" i="10"/>
  <c r="AC1219" i="10"/>
  <c r="AD1283" i="10"/>
  <c r="AC1283" i="10"/>
  <c r="AD1352" i="10"/>
  <c r="AC1352" i="10"/>
  <c r="AD1302" i="10"/>
  <c r="AC1302" i="10"/>
  <c r="AD990" i="10"/>
  <c r="AC990" i="10"/>
  <c r="AD1178" i="10"/>
  <c r="AC1178" i="10"/>
  <c r="AD188" i="10"/>
  <c r="AC188" i="10"/>
  <c r="AD960" i="10"/>
  <c r="AC960" i="10"/>
  <c r="AD1024" i="10"/>
  <c r="AC1024" i="10"/>
  <c r="AD1088" i="10"/>
  <c r="AC1088" i="10"/>
  <c r="AD1152" i="10"/>
  <c r="AC1152" i="10"/>
  <c r="AD1228" i="10"/>
  <c r="AC1228" i="10"/>
  <c r="AD1292" i="10"/>
  <c r="AC1292" i="10"/>
  <c r="AD930" i="10"/>
  <c r="AC930" i="10"/>
  <c r="AD1118" i="10"/>
  <c r="AC1118" i="10"/>
  <c r="AD1129" i="10"/>
  <c r="AC1129" i="10"/>
  <c r="AD721" i="10"/>
  <c r="AC721" i="10"/>
  <c r="AD805" i="10"/>
  <c r="AC805" i="10"/>
  <c r="AD889" i="10"/>
  <c r="AC889" i="10"/>
  <c r="AD977" i="10"/>
  <c r="AC977" i="10"/>
  <c r="AD1061" i="10"/>
  <c r="AC1061" i="10"/>
  <c r="AD1157" i="10"/>
  <c r="AC1157" i="10"/>
  <c r="AD1237" i="10"/>
  <c r="AC1237" i="10"/>
  <c r="AD1030" i="10"/>
  <c r="AC1030" i="10"/>
  <c r="AC1294" i="10"/>
  <c r="AD1294" i="10"/>
  <c r="AD1158" i="10"/>
  <c r="AC1158" i="10"/>
  <c r="AD1258" i="10"/>
  <c r="AC1258" i="10"/>
  <c r="AD1323" i="10"/>
  <c r="AC1323" i="10"/>
  <c r="AD295" i="10"/>
  <c r="AC295" i="10"/>
  <c r="AC1016" i="10"/>
  <c r="AD1016" i="10"/>
  <c r="AD40" i="10"/>
  <c r="AC40" i="10"/>
  <c r="AD79" i="10"/>
  <c r="AC79" i="10"/>
  <c r="AD294" i="10"/>
  <c r="AC294" i="10"/>
  <c r="AD846" i="10"/>
  <c r="AC846" i="10"/>
  <c r="AD1304" i="10"/>
  <c r="AC1304" i="10"/>
  <c r="AD148" i="10"/>
  <c r="AC148" i="10"/>
  <c r="AD1064" i="10"/>
  <c r="AC1064" i="10"/>
  <c r="AD23" i="10"/>
  <c r="AC23" i="10"/>
  <c r="AD1346" i="10"/>
  <c r="AC1346" i="10"/>
  <c r="AD1240" i="10"/>
  <c r="AC1240" i="10"/>
  <c r="AD44" i="10"/>
  <c r="AC44" i="10"/>
  <c r="AD368" i="10"/>
  <c r="AC368" i="10"/>
  <c r="AD700" i="10"/>
  <c r="AC700" i="10"/>
  <c r="AD489" i="10"/>
  <c r="AC489" i="10"/>
  <c r="AD356" i="10"/>
  <c r="AC356" i="10"/>
  <c r="AD624" i="10"/>
  <c r="AC624" i="10"/>
  <c r="AD133" i="10"/>
  <c r="AC133" i="10"/>
  <c r="AD116" i="10"/>
  <c r="AC116" i="10"/>
  <c r="AD654" i="10"/>
  <c r="AC654" i="10"/>
  <c r="AD87" i="10"/>
  <c r="AC87" i="10"/>
  <c r="AD1320" i="10"/>
  <c r="AC1320" i="10"/>
  <c r="AD72" i="10"/>
  <c r="AC72" i="10"/>
  <c r="AD206" i="10"/>
  <c r="AC206" i="10"/>
  <c r="AD270" i="10"/>
  <c r="AC270" i="10"/>
  <c r="AD334" i="10"/>
  <c r="AC334" i="10"/>
  <c r="AD398" i="10"/>
  <c r="AC398" i="10"/>
  <c r="AD462" i="10"/>
  <c r="AC462" i="10"/>
  <c r="AD526" i="10"/>
  <c r="AC526" i="10"/>
  <c r="AD678" i="10"/>
  <c r="AC678" i="10"/>
  <c r="AC1048" i="10"/>
  <c r="AD1048" i="10"/>
  <c r="AD1112" i="10"/>
  <c r="AC1112" i="10"/>
  <c r="AD1261" i="10"/>
  <c r="AC1261" i="10"/>
  <c r="AD47" i="10"/>
  <c r="AC47" i="10"/>
  <c r="AD111" i="10"/>
  <c r="AC111" i="10"/>
  <c r="AD1069" i="10"/>
  <c r="AC1069" i="10"/>
  <c r="AD1149" i="10"/>
  <c r="AC1149" i="10"/>
  <c r="AD198" i="10"/>
  <c r="AC198" i="10"/>
  <c r="AD262" i="10"/>
  <c r="AC262" i="10"/>
  <c r="AD326" i="10"/>
  <c r="AC326" i="10"/>
  <c r="AD390" i="10"/>
  <c r="AC390" i="10"/>
  <c r="AD582" i="10"/>
  <c r="AC582" i="10"/>
  <c r="AD31" i="10"/>
  <c r="AC31" i="10"/>
  <c r="AD99" i="10"/>
  <c r="AC99" i="10"/>
  <c r="AD1341" i="10"/>
  <c r="AC1341" i="10"/>
  <c r="AD136" i="10"/>
  <c r="AC136" i="10"/>
  <c r="AD138" i="10"/>
  <c r="AC138" i="10"/>
  <c r="AC590" i="10"/>
  <c r="AD590" i="10"/>
  <c r="AD35" i="10"/>
  <c r="AC35" i="10"/>
  <c r="AD103" i="10"/>
  <c r="AC103" i="10"/>
  <c r="AD8" i="10"/>
  <c r="AC8" i="10"/>
  <c r="AD614" i="10"/>
  <c r="AC614" i="10"/>
  <c r="AD1213" i="10"/>
  <c r="AC1213" i="10"/>
  <c r="AD1277" i="10"/>
  <c r="AC1277" i="10"/>
  <c r="AD95" i="10"/>
  <c r="AC95" i="10"/>
  <c r="AD1208" i="10"/>
  <c r="AC1208" i="10"/>
  <c r="AD1272" i="10"/>
  <c r="AC1272" i="10"/>
  <c r="AD974" i="10"/>
  <c r="AC974" i="10"/>
  <c r="AD646" i="10"/>
  <c r="AC646" i="10"/>
  <c r="AD83" i="10"/>
  <c r="AC83" i="10"/>
  <c r="AD147" i="10"/>
  <c r="AC147" i="10"/>
  <c r="AD1192" i="10"/>
  <c r="AC1192" i="10"/>
  <c r="AD1021" i="10"/>
  <c r="AC1021" i="10"/>
  <c r="AD55" i="10"/>
  <c r="AC55" i="10"/>
  <c r="AD1176" i="10"/>
  <c r="AC1176" i="10"/>
  <c r="AD104" i="10"/>
  <c r="AC104" i="10"/>
  <c r="AD638" i="10"/>
  <c r="AC638" i="10"/>
  <c r="AD1144" i="10"/>
  <c r="AC1144" i="10"/>
  <c r="AD1218" i="10"/>
  <c r="AC1218" i="10"/>
  <c r="AD143" i="10"/>
  <c r="AC143" i="10"/>
  <c r="AD166" i="10"/>
  <c r="AC166" i="10"/>
  <c r="AD358" i="10"/>
  <c r="AC358" i="10"/>
  <c r="AD718" i="10"/>
  <c r="AC718" i="10"/>
  <c r="AD71" i="10"/>
  <c r="AC71" i="10"/>
  <c r="AD910" i="10"/>
  <c r="AC910" i="10"/>
  <c r="AD1128" i="10"/>
  <c r="AC1128" i="10"/>
  <c r="AD63" i="10"/>
  <c r="AC63" i="10"/>
  <c r="AD606" i="10"/>
  <c r="AC606" i="10"/>
  <c r="AD51" i="10"/>
  <c r="AC51" i="10"/>
  <c r="AD132" i="10"/>
  <c r="AC132" i="10"/>
  <c r="AD284" i="10"/>
  <c r="AC284" i="10"/>
  <c r="AD456" i="10"/>
  <c r="AC456" i="10"/>
  <c r="AD620" i="10"/>
  <c r="AC620" i="10"/>
  <c r="AD764" i="10"/>
  <c r="AC764" i="10"/>
  <c r="AD61" i="10"/>
  <c r="AC61" i="10"/>
  <c r="AD233" i="10"/>
  <c r="AC233" i="10"/>
  <c r="AD421" i="10"/>
  <c r="AC421" i="10"/>
  <c r="AD569" i="10"/>
  <c r="AC569" i="10"/>
  <c r="AD48" i="10"/>
  <c r="AC48" i="10"/>
  <c r="AD184" i="10"/>
  <c r="AC184" i="10"/>
  <c r="AD256" i="10"/>
  <c r="AC256" i="10"/>
  <c r="AD324" i="10"/>
  <c r="AC324" i="10"/>
  <c r="AD392" i="10"/>
  <c r="AC392" i="10"/>
  <c r="AD460" i="10"/>
  <c r="AC460" i="10"/>
  <c r="AD528" i="10"/>
  <c r="AC528" i="10"/>
  <c r="AD592" i="10"/>
  <c r="AC592" i="10"/>
  <c r="AD656" i="10"/>
  <c r="AC656" i="10"/>
  <c r="AD720" i="10"/>
  <c r="AC720" i="10"/>
  <c r="AD784" i="10"/>
  <c r="AC784" i="10"/>
  <c r="AD848" i="10"/>
  <c r="AC848" i="10"/>
  <c r="AD912" i="10"/>
  <c r="AC912" i="10"/>
  <c r="AD101" i="10"/>
  <c r="AC101" i="10"/>
  <c r="AD169" i="10"/>
  <c r="AC169" i="10"/>
  <c r="AD237" i="10"/>
  <c r="AC237" i="10"/>
  <c r="AD305" i="10"/>
  <c r="AC305" i="10"/>
  <c r="AD373" i="10"/>
  <c r="AC373" i="10"/>
  <c r="AD441" i="10"/>
  <c r="AC441" i="10"/>
  <c r="AD509" i="10"/>
  <c r="AC509" i="10"/>
  <c r="AD573" i="10"/>
  <c r="AC573" i="10"/>
  <c r="AD653" i="10"/>
  <c r="AC653" i="10"/>
  <c r="AD58" i="10"/>
  <c r="AC58" i="10"/>
  <c r="AD122" i="10"/>
  <c r="AC122" i="10"/>
  <c r="AD186" i="10"/>
  <c r="AC186" i="10"/>
  <c r="AD250" i="10"/>
  <c r="AC250" i="10"/>
  <c r="AD314" i="10"/>
  <c r="AC314" i="10"/>
  <c r="AD378" i="10"/>
  <c r="AC378" i="10"/>
  <c r="AD442" i="10"/>
  <c r="AC442" i="10"/>
  <c r="AD506" i="10"/>
  <c r="AC506" i="10"/>
  <c r="AD570" i="10"/>
  <c r="AC570" i="10"/>
  <c r="AD734" i="10"/>
  <c r="AC734" i="10"/>
  <c r="AD798" i="10"/>
  <c r="AC798" i="10"/>
  <c r="AD862" i="10"/>
  <c r="AC862" i="10"/>
  <c r="AD1145" i="10"/>
  <c r="AC1145" i="10"/>
  <c r="AD151" i="10"/>
  <c r="AC151" i="10"/>
  <c r="AD215" i="10"/>
  <c r="AC215" i="10"/>
  <c r="AD279" i="10"/>
  <c r="AC279" i="10"/>
  <c r="AD347" i="10"/>
  <c r="AC347" i="10"/>
  <c r="AD411" i="10"/>
  <c r="AC411" i="10"/>
  <c r="AD475" i="10"/>
  <c r="AC475" i="10"/>
  <c r="AD539" i="10"/>
  <c r="AC539" i="10"/>
  <c r="AD611" i="10"/>
  <c r="AC611" i="10"/>
  <c r="AD679" i="10"/>
  <c r="AC679" i="10"/>
  <c r="AD743" i="10"/>
  <c r="AC743" i="10"/>
  <c r="AD807" i="10"/>
  <c r="AC807" i="10"/>
  <c r="AD871" i="10"/>
  <c r="AC871" i="10"/>
  <c r="AD935" i="10"/>
  <c r="AC935" i="10"/>
  <c r="AD999" i="10"/>
  <c r="AC999" i="10"/>
  <c r="AD1063" i="10"/>
  <c r="AC1063" i="10"/>
  <c r="AD1127" i="10"/>
  <c r="AC1127" i="10"/>
  <c r="AD1191" i="10"/>
  <c r="AC1191" i="10"/>
  <c r="AD1255" i="10"/>
  <c r="AC1255" i="10"/>
  <c r="AD21" i="10"/>
  <c r="AC21" i="10"/>
  <c r="AD954" i="10"/>
  <c r="AC954" i="10"/>
  <c r="AD1138" i="10"/>
  <c r="AC1138" i="10"/>
  <c r="AD34" i="10"/>
  <c r="AC34" i="10"/>
  <c r="AC948" i="10"/>
  <c r="AD948" i="10"/>
  <c r="AC1012" i="10"/>
  <c r="AD1012" i="10"/>
  <c r="AD1076" i="10"/>
  <c r="AC1076" i="10"/>
  <c r="AD1140" i="10"/>
  <c r="AC1140" i="10"/>
  <c r="AD1216" i="10"/>
  <c r="AC1216" i="10"/>
  <c r="AD1280" i="10"/>
  <c r="AC1280" i="10"/>
  <c r="AD1345" i="10"/>
  <c r="AC1345" i="10"/>
  <c r="AD1034" i="10"/>
  <c r="AC1034" i="10"/>
  <c r="AD677" i="10"/>
  <c r="AC677" i="10"/>
  <c r="AD597" i="10"/>
  <c r="AC597" i="10"/>
  <c r="AD769" i="10"/>
  <c r="AC769" i="10"/>
  <c r="AD853" i="10"/>
  <c r="AC853" i="10"/>
  <c r="AD937" i="10"/>
  <c r="AC937" i="10"/>
  <c r="AD1025" i="10"/>
  <c r="AC1025" i="10"/>
  <c r="AD1109" i="10"/>
  <c r="AC1109" i="10"/>
  <c r="AD1209" i="10"/>
  <c r="AC1209" i="10"/>
  <c r="AD1273" i="10"/>
  <c r="AC1273" i="10"/>
  <c r="AD950" i="10"/>
  <c r="AC950" i="10"/>
  <c r="AD1146" i="10"/>
  <c r="AC1146" i="10"/>
  <c r="AD1342" i="10"/>
  <c r="AC1342" i="10"/>
  <c r="AD1230" i="10"/>
  <c r="AC1230" i="10"/>
  <c r="AC1295" i="10"/>
  <c r="AD1295" i="10"/>
  <c r="AD543" i="10"/>
  <c r="AC543" i="10"/>
  <c r="AD64" i="10"/>
  <c r="AC64" i="10"/>
  <c r="AD180" i="10"/>
  <c r="AC180" i="10"/>
  <c r="AD300" i="10"/>
  <c r="AC300" i="10"/>
  <c r="AD404" i="10"/>
  <c r="AC404" i="10"/>
  <c r="AD524" i="10"/>
  <c r="AC524" i="10"/>
  <c r="AD636" i="10"/>
  <c r="AC636" i="10"/>
  <c r="AD748" i="10"/>
  <c r="AC748" i="10"/>
  <c r="AD860" i="10"/>
  <c r="AC860" i="10"/>
  <c r="AD77" i="10"/>
  <c r="AC77" i="10"/>
  <c r="AD197" i="10"/>
  <c r="AC197" i="10"/>
  <c r="AD301" i="10"/>
  <c r="AC301" i="10"/>
  <c r="AD405" i="10"/>
  <c r="AC405" i="10"/>
  <c r="AD521" i="10"/>
  <c r="AC521" i="10"/>
  <c r="AD649" i="10"/>
  <c r="AC649" i="10"/>
  <c r="AD70" i="10"/>
  <c r="AC70" i="10"/>
  <c r="AD140" i="10"/>
  <c r="AC140" i="10"/>
  <c r="AD208" i="10"/>
  <c r="AC208" i="10"/>
  <c r="AD276" i="10"/>
  <c r="AC276" i="10"/>
  <c r="AD344" i="10"/>
  <c r="AC344" i="10"/>
  <c r="AD412" i="10"/>
  <c r="AC412" i="10"/>
  <c r="AD480" i="10"/>
  <c r="AC480" i="10"/>
  <c r="AD548" i="10"/>
  <c r="AC548" i="10"/>
  <c r="AD612" i="10"/>
  <c r="AC612" i="10"/>
  <c r="AD676" i="10"/>
  <c r="AC676" i="10"/>
  <c r="AD740" i="10"/>
  <c r="AC740" i="10"/>
  <c r="AD804" i="10"/>
  <c r="AC804" i="10"/>
  <c r="AD868" i="10"/>
  <c r="AC868" i="10"/>
  <c r="AD53" i="10"/>
  <c r="AC53" i="10"/>
  <c r="AD121" i="10"/>
  <c r="AC121" i="10"/>
  <c r="AD189" i="10"/>
  <c r="AC189" i="10"/>
  <c r="AD257" i="10"/>
  <c r="AC257" i="10"/>
  <c r="AD325" i="10"/>
  <c r="AC325" i="10"/>
  <c r="AD393" i="10"/>
  <c r="AC393" i="10"/>
  <c r="AD461" i="10"/>
  <c r="AC461" i="10"/>
  <c r="AD529" i="10"/>
  <c r="AC529" i="10"/>
  <c r="AD593" i="10"/>
  <c r="AC593" i="10"/>
  <c r="AD681" i="10"/>
  <c r="AC681" i="10"/>
  <c r="AD78" i="10"/>
  <c r="AC78" i="10"/>
  <c r="AD142" i="10"/>
  <c r="AC142" i="10"/>
  <c r="AD594" i="10"/>
  <c r="AC594" i="10"/>
  <c r="AD754" i="10"/>
  <c r="AC754" i="10"/>
  <c r="AD818" i="10"/>
  <c r="AC818" i="10"/>
  <c r="AD882" i="10"/>
  <c r="AC882" i="10"/>
  <c r="AD43" i="10"/>
  <c r="AC43" i="10"/>
  <c r="AD107" i="10"/>
  <c r="AC107" i="10"/>
  <c r="AD171" i="10"/>
  <c r="AC171" i="10"/>
  <c r="AD235" i="10"/>
  <c r="AC235" i="10"/>
  <c r="AD303" i="10"/>
  <c r="AC303" i="10"/>
  <c r="AD367" i="10"/>
  <c r="AC367" i="10"/>
  <c r="AD431" i="10"/>
  <c r="AC431" i="10"/>
  <c r="AD495" i="10"/>
  <c r="AC495" i="10"/>
  <c r="AD563" i="10"/>
  <c r="AC563" i="10"/>
  <c r="AD631" i="10"/>
  <c r="AC631" i="10"/>
  <c r="AD699" i="10"/>
  <c r="AC699" i="10"/>
  <c r="AD763" i="10"/>
  <c r="AC763" i="10"/>
  <c r="AD827" i="10"/>
  <c r="AC827" i="10"/>
  <c r="AD891" i="10"/>
  <c r="AC891" i="10"/>
  <c r="AD955" i="10"/>
  <c r="AC955" i="10"/>
  <c r="AD1019" i="10"/>
  <c r="AC1019" i="10"/>
  <c r="AD1083" i="10"/>
  <c r="AC1083" i="10"/>
  <c r="AD1147" i="10"/>
  <c r="AC1147" i="10"/>
  <c r="AD1211" i="10"/>
  <c r="AC1211" i="10"/>
  <c r="AD1275" i="10"/>
  <c r="AC1275" i="10"/>
  <c r="AD1344" i="10"/>
  <c r="AC1344" i="10"/>
  <c r="AD650" i="10"/>
  <c r="AC650" i="10"/>
  <c r="AD1062" i="10"/>
  <c r="AC1062" i="10"/>
  <c r="AD797" i="10"/>
  <c r="AC797" i="10"/>
  <c r="AD920" i="10"/>
  <c r="AC920" i="10"/>
  <c r="AC984" i="10"/>
  <c r="AD984" i="10"/>
  <c r="AD1184" i="10"/>
  <c r="AC1184" i="10"/>
  <c r="AD1252" i="10"/>
  <c r="AC1252" i="10"/>
  <c r="AD1317" i="10"/>
  <c r="AC1317" i="10"/>
  <c r="AD1318" i="10"/>
  <c r="AC1318" i="10"/>
  <c r="AD994" i="10"/>
  <c r="AC994" i="10"/>
  <c r="AD1194" i="10"/>
  <c r="AC1194" i="10"/>
  <c r="AD273" i="10"/>
  <c r="AC273" i="10"/>
  <c r="AD753" i="10"/>
  <c r="AC753" i="10"/>
  <c r="AD837" i="10"/>
  <c r="AC837" i="10"/>
  <c r="AD921" i="10"/>
  <c r="AC921" i="10"/>
  <c r="AD1009" i="10"/>
  <c r="AC1009" i="10"/>
  <c r="AD1093" i="10"/>
  <c r="AC1093" i="10"/>
  <c r="AD1189" i="10"/>
  <c r="AC1189" i="10"/>
  <c r="AD914" i="10"/>
  <c r="AC914" i="10"/>
  <c r="AD1102" i="10"/>
  <c r="AC1102" i="10"/>
  <c r="AD1326" i="10"/>
  <c r="AC1326" i="10"/>
  <c r="AD1250" i="10"/>
  <c r="AC1250" i="10"/>
  <c r="AD1315" i="10"/>
  <c r="AC1315" i="10"/>
  <c r="AD957" i="10"/>
  <c r="AC957" i="10"/>
  <c r="AD22" i="10"/>
  <c r="AC22" i="10"/>
  <c r="AD76" i="10"/>
  <c r="AC76" i="10"/>
  <c r="AD144" i="10"/>
  <c r="AC144" i="10"/>
  <c r="AD212" i="10"/>
  <c r="AC212" i="10"/>
  <c r="AD280" i="10"/>
  <c r="AC280" i="10"/>
  <c r="AD348" i="10"/>
  <c r="AC348" i="10"/>
  <c r="AD416" i="10"/>
  <c r="AC416" i="10"/>
  <c r="AD484" i="10"/>
  <c r="AC484" i="10"/>
  <c r="AD552" i="10"/>
  <c r="AC552" i="10"/>
  <c r="AD616" i="10"/>
  <c r="AC616" i="10"/>
  <c r="AD680" i="10"/>
  <c r="AC680" i="10"/>
  <c r="AD744" i="10"/>
  <c r="AC744" i="10"/>
  <c r="AD808" i="10"/>
  <c r="AC808" i="10"/>
  <c r="AD872" i="10"/>
  <c r="AC872" i="10"/>
  <c r="AD57" i="10"/>
  <c r="AC57" i="10"/>
  <c r="AD125" i="10"/>
  <c r="AC125" i="10"/>
  <c r="AD193" i="10"/>
  <c r="AC193" i="10"/>
  <c r="AD261" i="10"/>
  <c r="AC261" i="10"/>
  <c r="AD329" i="10"/>
  <c r="AC329" i="10"/>
  <c r="AD397" i="10"/>
  <c r="AC397" i="10"/>
  <c r="AD469" i="10"/>
  <c r="AC469" i="10"/>
  <c r="AD533" i="10"/>
  <c r="AC533" i="10"/>
  <c r="AD601" i="10"/>
  <c r="AC601" i="10"/>
  <c r="AD685" i="10"/>
  <c r="AC685" i="10"/>
  <c r="AD82" i="10"/>
  <c r="AC82" i="10"/>
  <c r="AD146" i="10"/>
  <c r="AC146" i="10"/>
  <c r="AD210" i="10"/>
  <c r="AC210" i="10"/>
  <c r="AD274" i="10"/>
  <c r="AC274" i="10"/>
  <c r="AD338" i="10"/>
  <c r="AC338" i="10"/>
  <c r="AD402" i="10"/>
  <c r="AC402" i="10"/>
  <c r="AD466" i="10"/>
  <c r="AC466" i="10"/>
  <c r="AD530" i="10"/>
  <c r="AC530" i="10"/>
  <c r="AD598" i="10"/>
  <c r="AC598" i="10"/>
  <c r="AC686" i="10"/>
  <c r="AD686" i="10"/>
  <c r="AD758" i="10"/>
  <c r="AC758" i="10"/>
  <c r="AD822" i="10"/>
  <c r="AC822" i="10"/>
  <c r="AD124" i="10"/>
  <c r="AC124" i="10"/>
  <c r="AD175" i="10"/>
  <c r="AC175" i="10"/>
  <c r="AD239" i="10"/>
  <c r="AC239" i="10"/>
  <c r="AD307" i="10"/>
  <c r="AC307" i="10"/>
  <c r="AD371" i="10"/>
  <c r="AC371" i="10"/>
  <c r="AD435" i="10"/>
  <c r="AC435" i="10"/>
  <c r="AD499" i="10"/>
  <c r="AC499" i="10"/>
  <c r="AD567" i="10"/>
  <c r="AC567" i="10"/>
  <c r="AD635" i="10"/>
  <c r="AC635" i="10"/>
  <c r="AD703" i="10"/>
  <c r="AC703" i="10"/>
  <c r="AD767" i="10"/>
  <c r="AC767" i="10"/>
  <c r="AD831" i="10"/>
  <c r="AC831" i="10"/>
  <c r="AD895" i="10"/>
  <c r="AC895" i="10"/>
  <c r="AD959" i="10"/>
  <c r="AC959" i="10"/>
  <c r="AD1023" i="10"/>
  <c r="AC1023" i="10"/>
  <c r="AD1087" i="10"/>
  <c r="AC1087" i="10"/>
  <c r="AD1151" i="10"/>
  <c r="AC1151" i="10"/>
  <c r="AD1215" i="10"/>
  <c r="AC1215" i="10"/>
  <c r="AD1279" i="10"/>
  <c r="AC1279" i="10"/>
  <c r="AD1348" i="10"/>
  <c r="AC1348" i="10"/>
  <c r="AD1164" i="10"/>
  <c r="AC1164" i="10"/>
  <c r="AD978" i="10"/>
  <c r="AC978" i="10"/>
  <c r="AD1166" i="10"/>
  <c r="AC1166" i="10"/>
  <c r="AD60" i="10"/>
  <c r="AC60" i="10"/>
  <c r="AD956" i="10"/>
  <c r="AC956" i="10"/>
  <c r="AD1020" i="10"/>
  <c r="AC1020" i="10"/>
  <c r="AD1084" i="10"/>
  <c r="AC1084" i="10"/>
  <c r="AD1148" i="10"/>
  <c r="AC1148" i="10"/>
  <c r="AD1224" i="10"/>
  <c r="AC1224" i="10"/>
  <c r="AD1288" i="10"/>
  <c r="AC1288" i="10"/>
  <c r="AC1353" i="10"/>
  <c r="AD1353" i="10"/>
  <c r="AD918" i="10"/>
  <c r="AC918" i="10"/>
  <c r="AD1106" i="10"/>
  <c r="AC1106" i="10"/>
  <c r="AD713" i="10"/>
  <c r="AC713" i="10"/>
  <c r="AD801" i="10"/>
  <c r="AC801" i="10"/>
  <c r="AD885" i="10"/>
  <c r="AC885" i="10"/>
  <c r="AD969" i="10"/>
  <c r="AC969" i="10"/>
  <c r="AD1057" i="10"/>
  <c r="AC1057" i="10"/>
  <c r="AD1233" i="10"/>
  <c r="AC1233" i="10"/>
  <c r="AD11" i="10"/>
  <c r="AC11" i="10"/>
  <c r="AD1018" i="10"/>
  <c r="AC1018" i="10"/>
  <c r="AD1205" i="10"/>
  <c r="AC1205" i="10"/>
  <c r="AC1222" i="10"/>
  <c r="AD1222" i="10"/>
  <c r="AC1286" i="10"/>
  <c r="AD1286" i="10"/>
  <c r="AD1351" i="10"/>
  <c r="AC1351" i="10"/>
  <c r="AD893" i="10"/>
  <c r="AC893" i="10"/>
  <c r="AD134" i="10"/>
  <c r="AC134" i="10"/>
  <c r="AD454" i="10"/>
  <c r="AC454" i="10"/>
  <c r="AD518" i="10"/>
  <c r="AC518" i="10"/>
  <c r="AD670" i="10"/>
  <c r="AC670" i="10"/>
  <c r="AD746" i="10"/>
  <c r="AC746" i="10"/>
  <c r="AD810" i="10"/>
  <c r="AC810" i="10"/>
  <c r="AD874" i="10"/>
  <c r="AC874" i="10"/>
  <c r="AD163" i="10"/>
  <c r="AC163" i="10"/>
  <c r="AD227" i="10"/>
  <c r="AC227" i="10"/>
  <c r="AD291" i="10"/>
  <c r="AC291" i="10"/>
  <c r="AD359" i="10"/>
  <c r="AC359" i="10"/>
  <c r="AD423" i="10"/>
  <c r="AC423" i="10"/>
  <c r="AD487" i="10"/>
  <c r="AC487" i="10"/>
  <c r="AD555" i="10"/>
  <c r="AC555" i="10"/>
  <c r="AD623" i="10"/>
  <c r="AC623" i="10"/>
  <c r="AD691" i="10"/>
  <c r="AC691" i="10"/>
  <c r="AD755" i="10"/>
  <c r="AC755" i="10"/>
  <c r="AD819" i="10"/>
  <c r="AC819" i="10"/>
  <c r="AD883" i="10"/>
  <c r="AC883" i="10"/>
  <c r="AD947" i="10"/>
  <c r="AC947" i="10"/>
  <c r="AD1011" i="10"/>
  <c r="AC1011" i="10"/>
  <c r="AD1075" i="10"/>
  <c r="AC1075" i="10"/>
  <c r="AD1139" i="10"/>
  <c r="AC1139" i="10"/>
  <c r="AD1203" i="10"/>
  <c r="AC1203" i="10"/>
  <c r="AD1267" i="10"/>
  <c r="AC1267" i="10"/>
  <c r="AD1332" i="10"/>
  <c r="AC1332" i="10"/>
  <c r="AD942" i="10"/>
  <c r="AC942" i="10"/>
  <c r="AD1134" i="10"/>
  <c r="AC1134" i="10"/>
  <c r="AD1153" i="10"/>
  <c r="AC1153" i="10"/>
  <c r="AD944" i="10"/>
  <c r="AC944" i="10"/>
  <c r="AD1008" i="10"/>
  <c r="AC1008" i="10"/>
  <c r="AD1072" i="10"/>
  <c r="AC1072" i="10"/>
  <c r="AD1136" i="10"/>
  <c r="AC1136" i="10"/>
  <c r="AD1212" i="10"/>
  <c r="AC1212" i="10"/>
  <c r="AD1276" i="10"/>
  <c r="AC1276" i="10"/>
  <c r="AC970" i="10"/>
  <c r="AD970" i="10"/>
  <c r="AD1170" i="10"/>
  <c r="AC1170" i="10"/>
  <c r="AD81" i="10"/>
  <c r="AC81" i="10"/>
  <c r="AD741" i="10"/>
  <c r="AC741" i="10"/>
  <c r="AD825" i="10"/>
  <c r="AC825" i="10"/>
  <c r="AD913" i="10"/>
  <c r="AC913" i="10"/>
  <c r="AD997" i="10"/>
  <c r="AC997" i="10"/>
  <c r="AD1081" i="10"/>
  <c r="AC1081" i="10"/>
  <c r="AD1177" i="10"/>
  <c r="AC1177" i="10"/>
  <c r="AD1253" i="10"/>
  <c r="AC1253" i="10"/>
  <c r="AD698" i="10"/>
  <c r="AC698" i="10"/>
  <c r="AD986" i="10"/>
  <c r="AC986" i="10"/>
  <c r="AD1202" i="10"/>
  <c r="AC1202" i="10"/>
  <c r="AD1210" i="10"/>
  <c r="AC1210" i="10"/>
  <c r="AD1274" i="10"/>
  <c r="AC1274" i="10"/>
  <c r="AC1339" i="10"/>
  <c r="AD1339" i="10"/>
  <c r="AD14" i="10"/>
  <c r="AC14" i="10"/>
  <c r="AD164" i="10"/>
  <c r="AC164" i="10"/>
  <c r="AD320" i="10"/>
  <c r="AC320" i="10"/>
  <c r="AD504" i="10"/>
  <c r="AC504" i="10"/>
  <c r="AD652" i="10"/>
  <c r="AC652" i="10"/>
  <c r="AD812" i="10"/>
  <c r="AC812" i="10"/>
  <c r="AD97" i="10"/>
  <c r="AC97" i="10"/>
  <c r="AD285" i="10"/>
  <c r="AC285" i="10"/>
  <c r="AD453" i="10"/>
  <c r="AC453" i="10"/>
  <c r="AD625" i="10"/>
  <c r="AC625" i="10"/>
  <c r="AD68" i="10"/>
  <c r="AC68" i="10"/>
  <c r="AD204" i="10"/>
  <c r="AC204" i="10"/>
  <c r="AD272" i="10"/>
  <c r="AC272" i="10"/>
  <c r="AD340" i="10"/>
  <c r="AC340" i="10"/>
  <c r="AD408" i="10"/>
  <c r="AC408" i="10"/>
  <c r="AD476" i="10"/>
  <c r="AC476" i="10"/>
  <c r="AD544" i="10"/>
  <c r="AC544" i="10"/>
  <c r="AD608" i="10"/>
  <c r="AC608" i="10"/>
  <c r="AD672" i="10"/>
  <c r="AC672" i="10"/>
  <c r="AD736" i="10"/>
  <c r="AC736" i="10"/>
  <c r="AD800" i="10"/>
  <c r="AC800" i="10"/>
  <c r="AD864" i="10"/>
  <c r="AC864" i="10"/>
  <c r="AD49" i="10"/>
  <c r="AC49" i="10"/>
  <c r="AD117" i="10"/>
  <c r="AC117" i="10"/>
  <c r="AD185" i="10"/>
  <c r="AC185" i="10"/>
  <c r="AD253" i="10"/>
  <c r="AC253" i="10"/>
  <c r="AD321" i="10"/>
  <c r="AC321" i="10"/>
  <c r="AD389" i="10"/>
  <c r="AC389" i="10"/>
  <c r="AD457" i="10"/>
  <c r="AC457" i="10"/>
  <c r="AD525" i="10"/>
  <c r="AC525" i="10"/>
  <c r="AD589" i="10"/>
  <c r="AC589" i="10"/>
  <c r="AD673" i="10"/>
  <c r="AC673" i="10"/>
  <c r="AD74" i="10"/>
  <c r="AC74" i="10"/>
  <c r="AD202" i="10"/>
  <c r="AC202" i="10"/>
  <c r="AD266" i="10"/>
  <c r="AC266" i="10"/>
  <c r="AD330" i="10"/>
  <c r="AC330" i="10"/>
  <c r="AD394" i="10"/>
  <c r="AC394" i="10"/>
  <c r="AD458" i="10"/>
  <c r="AC458" i="10"/>
  <c r="AD522" i="10"/>
  <c r="AC522" i="10"/>
  <c r="AD674" i="10"/>
  <c r="AC674" i="10"/>
  <c r="AD750" i="10"/>
  <c r="AC750" i="10"/>
  <c r="AD814" i="10"/>
  <c r="AC814" i="10"/>
  <c r="AD878" i="10"/>
  <c r="AC878" i="10"/>
  <c r="AD167" i="10"/>
  <c r="AC167" i="10"/>
  <c r="AD231" i="10"/>
  <c r="AC231" i="10"/>
  <c r="AD299" i="10"/>
  <c r="AC299" i="10"/>
  <c r="AD363" i="10"/>
  <c r="AC363" i="10"/>
  <c r="AD427" i="10"/>
  <c r="AC427" i="10"/>
  <c r="AD491" i="10"/>
  <c r="AC491" i="10"/>
  <c r="AD559" i="10"/>
  <c r="AC559" i="10"/>
  <c r="AD627" i="10"/>
  <c r="AC627" i="10"/>
  <c r="AD695" i="10"/>
  <c r="AC695" i="10"/>
  <c r="AD759" i="10"/>
  <c r="AC759" i="10"/>
  <c r="AC823" i="10"/>
  <c r="AD823" i="10"/>
  <c r="AC887" i="10"/>
  <c r="AD887" i="10"/>
  <c r="AD951" i="10"/>
  <c r="AC951" i="10"/>
  <c r="AD1015" i="10"/>
  <c r="AC1015" i="10"/>
  <c r="AD1079" i="10"/>
  <c r="AC1079" i="10"/>
  <c r="AD1143" i="10"/>
  <c r="AC1143" i="10"/>
  <c r="AD1207" i="10"/>
  <c r="AC1207" i="10"/>
  <c r="AD1271" i="10"/>
  <c r="AC1271" i="10"/>
  <c r="AD1340" i="10"/>
  <c r="AC1340" i="10"/>
  <c r="AD1002" i="10"/>
  <c r="AC1002" i="10"/>
  <c r="AD1198" i="10"/>
  <c r="AC1198" i="10"/>
  <c r="AD252" i="10"/>
  <c r="AC252" i="10"/>
  <c r="AC964" i="10"/>
  <c r="AD964" i="10"/>
  <c r="AC1028" i="10"/>
  <c r="AD1028" i="10"/>
  <c r="AD1092" i="10"/>
  <c r="AC1092" i="10"/>
  <c r="AD1156" i="10"/>
  <c r="AC1156" i="10"/>
  <c r="AD1232" i="10"/>
  <c r="AC1232" i="10"/>
  <c r="AD1297" i="10"/>
  <c r="AC1297" i="10"/>
  <c r="AD380" i="10"/>
  <c r="AC380" i="10"/>
  <c r="AD982" i="10"/>
  <c r="AC982" i="10"/>
  <c r="AD1182" i="10"/>
  <c r="AC1182" i="10"/>
  <c r="AD145" i="10"/>
  <c r="AC145" i="10"/>
  <c r="AD745" i="10"/>
  <c r="AC745" i="10"/>
  <c r="AD833" i="10"/>
  <c r="AC833" i="10"/>
  <c r="AD917" i="10"/>
  <c r="AC917" i="10"/>
  <c r="AD1001" i="10"/>
  <c r="AC1001" i="10"/>
  <c r="AD1089" i="10"/>
  <c r="AC1089" i="10"/>
  <c r="AD1181" i="10"/>
  <c r="AC1181" i="10"/>
  <c r="AD1257" i="10"/>
  <c r="AC1257" i="10"/>
  <c r="AD1334" i="10"/>
  <c r="AC1334" i="10"/>
  <c r="AD998" i="10"/>
  <c r="AC998" i="10"/>
  <c r="AD1214" i="10"/>
  <c r="AC1214" i="10"/>
  <c r="AD1278" i="10"/>
  <c r="AC1278" i="10"/>
  <c r="AD1343" i="10"/>
  <c r="AC1343" i="10"/>
  <c r="AD613" i="10"/>
  <c r="AC613" i="10"/>
  <c r="AD96" i="10"/>
  <c r="AC96" i="10"/>
  <c r="AD216" i="10"/>
  <c r="AC216" i="10"/>
  <c r="AD336" i="10"/>
  <c r="AC336" i="10"/>
  <c r="AD436" i="10"/>
  <c r="AC436" i="10"/>
  <c r="AD540" i="10"/>
  <c r="AC540" i="10"/>
  <c r="AD668" i="10"/>
  <c r="AC668" i="10"/>
  <c r="AD780" i="10"/>
  <c r="AC780" i="10"/>
  <c r="AD876" i="10"/>
  <c r="AC876" i="10"/>
  <c r="AD113" i="10"/>
  <c r="AC113" i="10"/>
  <c r="AD217" i="10"/>
  <c r="AC217" i="10"/>
  <c r="AD317" i="10"/>
  <c r="AC317" i="10"/>
  <c r="AD437" i="10"/>
  <c r="AC437" i="10"/>
  <c r="AD553" i="10"/>
  <c r="AC553" i="10"/>
  <c r="AD689" i="10"/>
  <c r="AC689" i="10"/>
  <c r="AD102" i="10"/>
  <c r="AC102" i="10"/>
  <c r="AD88" i="10"/>
  <c r="AC88" i="10"/>
  <c r="AD156" i="10"/>
  <c r="AC156" i="10"/>
  <c r="AD224" i="10"/>
  <c r="AC224" i="10"/>
  <c r="AD292" i="10"/>
  <c r="AC292" i="10"/>
  <c r="AD360" i="10"/>
  <c r="AC360" i="10"/>
  <c r="AD428" i="10"/>
  <c r="AC428" i="10"/>
  <c r="AD496" i="10"/>
  <c r="AC496" i="10"/>
  <c r="AD564" i="10"/>
  <c r="AC564" i="10"/>
  <c r="AD628" i="10"/>
  <c r="AC628" i="10"/>
  <c r="AD692" i="10"/>
  <c r="AC692" i="10"/>
  <c r="AD756" i="10"/>
  <c r="AC756" i="10"/>
  <c r="AD820" i="10"/>
  <c r="AC820" i="10"/>
  <c r="AD884" i="10"/>
  <c r="AC884" i="10"/>
  <c r="AD69" i="10"/>
  <c r="AC69" i="10"/>
  <c r="AD137" i="10"/>
  <c r="AC137" i="10"/>
  <c r="AD205" i="10"/>
  <c r="AC205" i="10"/>
  <c r="AD277" i="10"/>
  <c r="AC277" i="10"/>
  <c r="AD345" i="10"/>
  <c r="AC345" i="10"/>
  <c r="AD413" i="10"/>
  <c r="AC413" i="10"/>
  <c r="AD481" i="10"/>
  <c r="AC481" i="10"/>
  <c r="AD545" i="10"/>
  <c r="AC545" i="10"/>
  <c r="AD617" i="10"/>
  <c r="AC617" i="10"/>
  <c r="AD701" i="10"/>
  <c r="AC701" i="10"/>
  <c r="AD94" i="10"/>
  <c r="AC94" i="10"/>
  <c r="AD158" i="10"/>
  <c r="AC158" i="10"/>
  <c r="AD222" i="10"/>
  <c r="AC222" i="10"/>
  <c r="AD286" i="10"/>
  <c r="AC286" i="10"/>
  <c r="AD350" i="10"/>
  <c r="AC350" i="10"/>
  <c r="AD414" i="10"/>
  <c r="AC414" i="10"/>
  <c r="AD478" i="10"/>
  <c r="AC478" i="10"/>
  <c r="AD542" i="10"/>
  <c r="AC542" i="10"/>
  <c r="AD706" i="10"/>
  <c r="AC706" i="10"/>
  <c r="AD770" i="10"/>
  <c r="AC770" i="10"/>
  <c r="AD834" i="10"/>
  <c r="AC834" i="10"/>
  <c r="AD717" i="10"/>
  <c r="AC717" i="10"/>
  <c r="AD59" i="10"/>
  <c r="AC59" i="10"/>
  <c r="AD123" i="10"/>
  <c r="AC123" i="10"/>
  <c r="AD187" i="10"/>
  <c r="AC187" i="10"/>
  <c r="AD251" i="10"/>
  <c r="AC251" i="10"/>
  <c r="AD319" i="10"/>
  <c r="AC319" i="10"/>
  <c r="AD383" i="10"/>
  <c r="AC383" i="10"/>
  <c r="AD447" i="10"/>
  <c r="AC447" i="10"/>
  <c r="AD511" i="10"/>
  <c r="AC511" i="10"/>
  <c r="AD579" i="10"/>
  <c r="AC579" i="10"/>
  <c r="AD647" i="10"/>
  <c r="AC647" i="10"/>
  <c r="AD715" i="10"/>
  <c r="AC715" i="10"/>
  <c r="AD779" i="10"/>
  <c r="AC779" i="10"/>
  <c r="AD843" i="10"/>
  <c r="AC843" i="10"/>
  <c r="AD907" i="10"/>
  <c r="AC907" i="10"/>
  <c r="AD971" i="10"/>
  <c r="AC971" i="10"/>
  <c r="AD1035" i="10"/>
  <c r="AC1035" i="10"/>
  <c r="AD1099" i="10"/>
  <c r="AC1099" i="10"/>
  <c r="AD1163" i="10"/>
  <c r="AC1163" i="10"/>
  <c r="AD1227" i="10"/>
  <c r="AC1227" i="10"/>
  <c r="AD1291" i="10"/>
  <c r="AC1291" i="10"/>
  <c r="AD25" i="10"/>
  <c r="AC25" i="10"/>
  <c r="AD1014" i="10"/>
  <c r="AC1014" i="10"/>
  <c r="AD12" i="10"/>
  <c r="AC12" i="10"/>
  <c r="AD316" i="10"/>
  <c r="AC316" i="10"/>
  <c r="AD968" i="10"/>
  <c r="AC968" i="10"/>
  <c r="AD1032" i="10"/>
  <c r="AC1032" i="10"/>
  <c r="AD1096" i="10"/>
  <c r="AC1096" i="10"/>
  <c r="AD1160" i="10"/>
  <c r="AC1160" i="10"/>
  <c r="AD1236" i="10"/>
  <c r="AC1236" i="10"/>
  <c r="AD1301" i="10"/>
  <c r="AC1301" i="10"/>
  <c r="AD10" i="10"/>
  <c r="AC10" i="10"/>
  <c r="AD1046" i="10"/>
  <c r="AC1046" i="10"/>
  <c r="AD749" i="10"/>
  <c r="AC749" i="10"/>
  <c r="AD629" i="10"/>
  <c r="AC629" i="10"/>
  <c r="AD773" i="10"/>
  <c r="AC773" i="10"/>
  <c r="AD857" i="10"/>
  <c r="AC857" i="10"/>
  <c r="AD945" i="10"/>
  <c r="AC945" i="10"/>
  <c r="AD1029" i="10"/>
  <c r="AC1029" i="10"/>
  <c r="AD1113" i="10"/>
  <c r="AC1113" i="10"/>
  <c r="AD586" i="10"/>
  <c r="AC586" i="10"/>
  <c r="AD1058" i="10"/>
  <c r="AC1058" i="10"/>
  <c r="AD1306" i="10"/>
  <c r="AC1306" i="10"/>
  <c r="AD1190" i="10"/>
  <c r="AC1190" i="10"/>
  <c r="AD1266" i="10"/>
  <c r="AC1266" i="10"/>
  <c r="AD1331" i="10"/>
  <c r="AC1331" i="10"/>
  <c r="AD1180" i="10"/>
  <c r="AC1180" i="10"/>
  <c r="AD56" i="10"/>
  <c r="AC56" i="10"/>
  <c r="AD128" i="10"/>
  <c r="AC128" i="10"/>
  <c r="AD196" i="10"/>
  <c r="AC196" i="10"/>
  <c r="AD264" i="10"/>
  <c r="AC264" i="10"/>
  <c r="AD332" i="10"/>
  <c r="AC332" i="10"/>
  <c r="AD400" i="10"/>
  <c r="AC400" i="10"/>
  <c r="AD468" i="10"/>
  <c r="AC468" i="10"/>
  <c r="AD536" i="10"/>
  <c r="AC536" i="10"/>
  <c r="AD600" i="10"/>
  <c r="AC600" i="10"/>
  <c r="AD664" i="10"/>
  <c r="AC664" i="10"/>
  <c r="AD728" i="10"/>
  <c r="AC728" i="10"/>
  <c r="AD792" i="10"/>
  <c r="AC792" i="10"/>
  <c r="AD856" i="10"/>
  <c r="AC856" i="10"/>
  <c r="AD41" i="10"/>
  <c r="AC41" i="10"/>
  <c r="AD109" i="10"/>
  <c r="AC109" i="10"/>
  <c r="AD177" i="10"/>
  <c r="AC177" i="10"/>
  <c r="AD245" i="10"/>
  <c r="AC245" i="10"/>
  <c r="AD313" i="10"/>
  <c r="AC313" i="10"/>
  <c r="AD381" i="10"/>
  <c r="AC381" i="10"/>
  <c r="AD449" i="10"/>
  <c r="AC449" i="10"/>
  <c r="AD517" i="10"/>
  <c r="AC517" i="10"/>
  <c r="AD581" i="10"/>
  <c r="AC581" i="10"/>
  <c r="AD665" i="10"/>
  <c r="AC665" i="10"/>
  <c r="AD66" i="10"/>
  <c r="AC66" i="10"/>
  <c r="AD130" i="10"/>
  <c r="AC130" i="10"/>
  <c r="AD194" i="10"/>
  <c r="AC194" i="10"/>
  <c r="AD258" i="10"/>
  <c r="AC258" i="10"/>
  <c r="AD322" i="10"/>
  <c r="AC322" i="10"/>
  <c r="AD386" i="10"/>
  <c r="AC386" i="10"/>
  <c r="AD450" i="10"/>
  <c r="AC450" i="10"/>
  <c r="AD514" i="10"/>
  <c r="AC514" i="10"/>
  <c r="AD578" i="10"/>
  <c r="AC578" i="10"/>
  <c r="AD662" i="10"/>
  <c r="AC662" i="10"/>
  <c r="AD742" i="10"/>
  <c r="AC742" i="10"/>
  <c r="AD806" i="10"/>
  <c r="AC806" i="10"/>
  <c r="AD870" i="10"/>
  <c r="AC870" i="10"/>
  <c r="AD30" i="10"/>
  <c r="AC30" i="10"/>
  <c r="AD159" i="10"/>
  <c r="AC159" i="10"/>
  <c r="AD223" i="10"/>
  <c r="AC223" i="10"/>
  <c r="AD287" i="10"/>
  <c r="AC287" i="10"/>
  <c r="AD355" i="10"/>
  <c r="AC355" i="10"/>
  <c r="AD419" i="10"/>
  <c r="AC419" i="10"/>
  <c r="AD483" i="10"/>
  <c r="AC483" i="10"/>
  <c r="AD551" i="10"/>
  <c r="AC551" i="10"/>
  <c r="AD619" i="10"/>
  <c r="AC619" i="10"/>
  <c r="AD687" i="10"/>
  <c r="AC687" i="10"/>
  <c r="AD751" i="10"/>
  <c r="AC751" i="10"/>
  <c r="AD815" i="10"/>
  <c r="AC815" i="10"/>
  <c r="AD879" i="10"/>
  <c r="AC879" i="10"/>
  <c r="AD943" i="10"/>
  <c r="AC943" i="10"/>
  <c r="AD1007" i="10"/>
  <c r="AC1007" i="10"/>
  <c r="AD1071" i="10"/>
  <c r="AC1071" i="10"/>
  <c r="AD1135" i="10"/>
  <c r="AC1135" i="10"/>
  <c r="AD1199" i="10"/>
  <c r="AC1199" i="10"/>
  <c r="AC1263" i="10"/>
  <c r="AD1263" i="10"/>
  <c r="AD1328" i="10"/>
  <c r="AC1328" i="10"/>
  <c r="AD922" i="10"/>
  <c r="AC922" i="10"/>
  <c r="AD1122" i="10"/>
  <c r="AC1122" i="10"/>
  <c r="AD1117" i="10"/>
  <c r="AC1117" i="10"/>
  <c r="AD940" i="10"/>
  <c r="AC940" i="10"/>
  <c r="AD1004" i="10"/>
  <c r="AC1004" i="10"/>
  <c r="AD1068" i="10"/>
  <c r="AC1068" i="10"/>
  <c r="AD1132" i="10"/>
  <c r="AC1132" i="10"/>
  <c r="AD1337" i="10"/>
  <c r="AC1337" i="10"/>
  <c r="AD958" i="10"/>
  <c r="AC958" i="10"/>
  <c r="AD1154" i="10"/>
  <c r="AC1154" i="10"/>
  <c r="AD33" i="10"/>
  <c r="AC33" i="10"/>
  <c r="AD737" i="10"/>
  <c r="AC737" i="10"/>
  <c r="AD821" i="10"/>
  <c r="AC821" i="10"/>
  <c r="AD905" i="10"/>
  <c r="AC905" i="10"/>
  <c r="AD993" i="10"/>
  <c r="AC993" i="10"/>
  <c r="AD1077" i="10"/>
  <c r="AC1077" i="10"/>
  <c r="AD1173" i="10"/>
  <c r="AC1173" i="10"/>
  <c r="AD1249" i="10"/>
  <c r="AC1249" i="10"/>
  <c r="AD27" i="10"/>
  <c r="AC27" i="10"/>
  <c r="AD1186" i="10"/>
  <c r="AC1186" i="10"/>
  <c r="AD1354" i="10"/>
  <c r="AC1354" i="10"/>
  <c r="AC1238" i="10"/>
  <c r="AD1238" i="10"/>
  <c r="AD1303" i="10"/>
  <c r="AC1303" i="10"/>
  <c r="AD655" i="10"/>
  <c r="AC655" i="10"/>
  <c r="AD118" i="10"/>
  <c r="AC118" i="10"/>
  <c r="AD182" i="10"/>
  <c r="AC182" i="10"/>
  <c r="AD246" i="10"/>
  <c r="AC246" i="10"/>
  <c r="AD310" i="10"/>
  <c r="AC310" i="10"/>
  <c r="AD374" i="10"/>
  <c r="AC374" i="10"/>
  <c r="AD438" i="10"/>
  <c r="AC438" i="10"/>
  <c r="AD502" i="10"/>
  <c r="AC502" i="10"/>
  <c r="AD566" i="10"/>
  <c r="AC566" i="10"/>
  <c r="AD730" i="10"/>
  <c r="AC730" i="10"/>
  <c r="AD794" i="10"/>
  <c r="AC794" i="10"/>
  <c r="AD858" i="10"/>
  <c r="AC858" i="10"/>
  <c r="AD1101" i="10"/>
  <c r="AC1101" i="10"/>
  <c r="AD211" i="10"/>
  <c r="AC211" i="10"/>
  <c r="AD275" i="10"/>
  <c r="AC275" i="10"/>
  <c r="AD343" i="10"/>
  <c r="AC343" i="10"/>
  <c r="AD407" i="10"/>
  <c r="AC407" i="10"/>
  <c r="AD471" i="10"/>
  <c r="AC471" i="10"/>
  <c r="AD535" i="10"/>
  <c r="AC535" i="10"/>
  <c r="AD607" i="10"/>
  <c r="AC607" i="10"/>
  <c r="AD675" i="10"/>
  <c r="AC675" i="10"/>
  <c r="AD739" i="10"/>
  <c r="AC739" i="10"/>
  <c r="AD803" i="10"/>
  <c r="AC803" i="10"/>
  <c r="AD867" i="10"/>
  <c r="AC867" i="10"/>
  <c r="AD931" i="10"/>
  <c r="AC931" i="10"/>
  <c r="AC995" i="10"/>
  <c r="AD995" i="10"/>
  <c r="AC1059" i="10"/>
  <c r="AD1059" i="10"/>
  <c r="AD1123" i="10"/>
  <c r="AC1123" i="10"/>
  <c r="AD1187" i="10"/>
  <c r="AC1187" i="10"/>
  <c r="AD1251" i="10"/>
  <c r="AC1251" i="10"/>
  <c r="AD1316" i="10"/>
  <c r="AC1316" i="10"/>
  <c r="AD17" i="10"/>
  <c r="AC17" i="10"/>
  <c r="AD886" i="10"/>
  <c r="AC886" i="10"/>
  <c r="AD1086" i="10"/>
  <c r="AC1086" i="10"/>
  <c r="AD925" i="10"/>
  <c r="AC925" i="10"/>
  <c r="AD928" i="10"/>
  <c r="AC928" i="10"/>
  <c r="AD992" i="10"/>
  <c r="AC992" i="10"/>
  <c r="AD1056" i="10"/>
  <c r="AC1056" i="10"/>
  <c r="AD1120" i="10"/>
  <c r="AC1120" i="10"/>
  <c r="AD1260" i="10"/>
  <c r="AC1260" i="10"/>
  <c r="AD1325" i="10"/>
  <c r="AC1325" i="10"/>
  <c r="AD1022" i="10"/>
  <c r="AC1022" i="10"/>
  <c r="AD28" i="10"/>
  <c r="AC28" i="10"/>
  <c r="AD401" i="10"/>
  <c r="AC401" i="10"/>
  <c r="AD761" i="10"/>
  <c r="AC761" i="10"/>
  <c r="AD849" i="10"/>
  <c r="AC849" i="10"/>
  <c r="AD933" i="10"/>
  <c r="AC933" i="10"/>
  <c r="AD1017" i="10"/>
  <c r="AC1017" i="10"/>
  <c r="AD1105" i="10"/>
  <c r="AC1105" i="10"/>
  <c r="AD1197" i="10"/>
  <c r="AC1197" i="10"/>
  <c r="AD1269" i="10"/>
  <c r="AC1269" i="10"/>
  <c r="AD934" i="10"/>
  <c r="AC934" i="10"/>
  <c r="AD1130" i="10"/>
  <c r="AC1130" i="10"/>
  <c r="AD1338" i="10"/>
  <c r="AC1338" i="10"/>
  <c r="AD1226" i="10"/>
  <c r="AC1226" i="10"/>
  <c r="AD1290" i="10"/>
  <c r="AC1290" i="10"/>
  <c r="AD1355" i="10"/>
  <c r="AC1355" i="10"/>
  <c r="AD6" i="1"/>
  <c r="AG6" i="1" s="1"/>
  <c r="AA2" i="10" l="1"/>
  <c r="AA3" i="10"/>
  <c r="E3" i="6"/>
  <c r="E4" i="6"/>
  <c r="E5" i="6"/>
  <c r="E6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F3" i="6"/>
  <c r="F4" i="6"/>
  <c r="F5" i="6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7" i="6"/>
  <c r="F58" i="6"/>
  <c r="F59" i="6"/>
  <c r="F60" i="6"/>
  <c r="F61" i="6"/>
  <c r="F62" i="6"/>
  <c r="F63" i="6"/>
  <c r="M6" i="1"/>
  <c r="G58" i="6"/>
  <c r="G3" i="6"/>
  <c r="G4" i="6"/>
  <c r="G5" i="6"/>
  <c r="G6" i="6"/>
  <c r="G7" i="6"/>
  <c r="G8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40" i="6"/>
  <c r="G41" i="6"/>
  <c r="G42" i="6"/>
  <c r="G43" i="6"/>
  <c r="G44" i="6"/>
  <c r="G45" i="6"/>
  <c r="G46" i="6"/>
  <c r="G47" i="6"/>
  <c r="G48" i="6"/>
  <c r="G49" i="6"/>
  <c r="G50" i="6"/>
  <c r="G51" i="6"/>
  <c r="G52" i="6"/>
  <c r="G53" i="6"/>
  <c r="G54" i="6"/>
  <c r="G55" i="6"/>
  <c r="G56" i="6"/>
  <c r="G57" i="6"/>
  <c r="G59" i="6"/>
  <c r="G60" i="6"/>
  <c r="G61" i="6"/>
  <c r="G62" i="6"/>
  <c r="G63" i="6"/>
  <c r="AE6" i="1" l="1"/>
  <c r="D4" i="6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3" i="6"/>
  <c r="T6" i="1" l="1"/>
  <c r="L6" i="1" l="1"/>
  <c r="H24" i="3" l="1"/>
  <c r="H21" i="3"/>
  <c r="L19" i="12" l="1"/>
  <c r="M16" i="3"/>
  <c r="M15" i="3"/>
  <c r="E13" i="3"/>
  <c r="E16" i="3" s="1"/>
  <c r="P19" i="12" l="1"/>
  <c r="Q19" i="12" s="1"/>
  <c r="M19" i="12"/>
  <c r="L18" i="12"/>
  <c r="R1366" i="1"/>
  <c r="R1370" i="1"/>
  <c r="R1374" i="1"/>
  <c r="R1378" i="1"/>
  <c r="R1382" i="1"/>
  <c r="R1386" i="1"/>
  <c r="R1390" i="1"/>
  <c r="R1394" i="1"/>
  <c r="R1398" i="1"/>
  <c r="R1402" i="1"/>
  <c r="R1406" i="1"/>
  <c r="R1410" i="1"/>
  <c r="R1414" i="1"/>
  <c r="R1418" i="1"/>
  <c r="R1422" i="1"/>
  <c r="R1426" i="1"/>
  <c r="R1430" i="1"/>
  <c r="R1434" i="1"/>
  <c r="R1438" i="1"/>
  <c r="R1442" i="1"/>
  <c r="R1446" i="1"/>
  <c r="R1450" i="1"/>
  <c r="R1454" i="1"/>
  <c r="R1458" i="1"/>
  <c r="R1462" i="1"/>
  <c r="R1466" i="1"/>
  <c r="R1470" i="1"/>
  <c r="R1474" i="1"/>
  <c r="R1478" i="1"/>
  <c r="R1482" i="1"/>
  <c r="R1486" i="1"/>
  <c r="R1490" i="1"/>
  <c r="R1494" i="1"/>
  <c r="R1498" i="1"/>
  <c r="R1502" i="1"/>
  <c r="R1506" i="1"/>
  <c r="R1358" i="1"/>
  <c r="R1362" i="1"/>
  <c r="R499" i="1"/>
  <c r="M13" i="3"/>
  <c r="M12" i="3"/>
  <c r="R1363" i="1"/>
  <c r="R1367" i="1"/>
  <c r="R1371" i="1"/>
  <c r="R1375" i="1"/>
  <c r="R1379" i="1"/>
  <c r="R1383" i="1"/>
  <c r="R1387" i="1"/>
  <c r="R1391" i="1"/>
  <c r="R1395" i="1"/>
  <c r="R1399" i="1"/>
  <c r="R1403" i="1"/>
  <c r="R1407" i="1"/>
  <c r="R1411" i="1"/>
  <c r="R1415" i="1"/>
  <c r="R1419" i="1"/>
  <c r="R1423" i="1"/>
  <c r="R1427" i="1"/>
  <c r="R1431" i="1"/>
  <c r="R1435" i="1"/>
  <c r="R1439" i="1"/>
  <c r="R1443" i="1"/>
  <c r="R1447" i="1"/>
  <c r="R1451" i="1"/>
  <c r="R1455" i="1"/>
  <c r="R1459" i="1"/>
  <c r="R1463" i="1"/>
  <c r="R1467" i="1"/>
  <c r="R1471" i="1"/>
  <c r="R1475" i="1"/>
  <c r="R1479" i="1"/>
  <c r="R1483" i="1"/>
  <c r="R1487" i="1"/>
  <c r="R1491" i="1"/>
  <c r="R1495" i="1"/>
  <c r="R1499" i="1"/>
  <c r="R1503" i="1"/>
  <c r="R1359" i="1"/>
  <c r="R1364" i="1"/>
  <c r="R1368" i="1"/>
  <c r="R1372" i="1"/>
  <c r="R1376" i="1"/>
  <c r="R1380" i="1"/>
  <c r="R1384" i="1"/>
  <c r="R1388" i="1"/>
  <c r="R1392" i="1"/>
  <c r="R1396" i="1"/>
  <c r="R1400" i="1"/>
  <c r="R1404" i="1"/>
  <c r="R1408" i="1"/>
  <c r="R1412" i="1"/>
  <c r="R1416" i="1"/>
  <c r="R1420" i="1"/>
  <c r="R1424" i="1"/>
  <c r="R1428" i="1"/>
  <c r="R1432" i="1"/>
  <c r="R1436" i="1"/>
  <c r="R1440" i="1"/>
  <c r="R1444" i="1"/>
  <c r="R1448" i="1"/>
  <c r="R1452" i="1"/>
  <c r="R1456" i="1"/>
  <c r="R1460" i="1"/>
  <c r="R1464" i="1"/>
  <c r="R1468" i="1"/>
  <c r="R1472" i="1"/>
  <c r="R1476" i="1"/>
  <c r="R1480" i="1"/>
  <c r="R1484" i="1"/>
  <c r="R1488" i="1"/>
  <c r="R1492" i="1"/>
  <c r="R1496" i="1"/>
  <c r="R1500" i="1"/>
  <c r="R1504" i="1"/>
  <c r="R1360" i="1"/>
  <c r="M20" i="3"/>
  <c r="R1365" i="1"/>
  <c r="R1381" i="1"/>
  <c r="R1397" i="1"/>
  <c r="R1413" i="1"/>
  <c r="R1429" i="1"/>
  <c r="R1445" i="1"/>
  <c r="R1461" i="1"/>
  <c r="R1477" i="1"/>
  <c r="R1493" i="1"/>
  <c r="R1369" i="1"/>
  <c r="R1385" i="1"/>
  <c r="R1401" i="1"/>
  <c r="R1417" i="1"/>
  <c r="R1433" i="1"/>
  <c r="R1449" i="1"/>
  <c r="R1465" i="1"/>
  <c r="R1481" i="1"/>
  <c r="R1497" i="1"/>
  <c r="M19" i="3"/>
  <c r="N6" i="1" s="1"/>
  <c r="R1373" i="1"/>
  <c r="R1389" i="1"/>
  <c r="R1405" i="1"/>
  <c r="R1421" i="1"/>
  <c r="R1437" i="1"/>
  <c r="R1453" i="1"/>
  <c r="R1469" i="1"/>
  <c r="R1485" i="1"/>
  <c r="R1501" i="1"/>
  <c r="R1357" i="1"/>
  <c r="R1377" i="1"/>
  <c r="R1393" i="1"/>
  <c r="R1409" i="1"/>
  <c r="R1425" i="1"/>
  <c r="R1441" i="1"/>
  <c r="R1457" i="1"/>
  <c r="R1473" i="1"/>
  <c r="R1489" i="1"/>
  <c r="R1505" i="1"/>
  <c r="R1361" i="1"/>
  <c r="R491" i="1"/>
  <c r="R492" i="1"/>
  <c r="R496" i="1"/>
  <c r="R501" i="1"/>
  <c r="R505" i="1"/>
  <c r="R509" i="1"/>
  <c r="R513" i="1"/>
  <c r="R517" i="1"/>
  <c r="R521" i="1"/>
  <c r="R525" i="1"/>
  <c r="R529" i="1"/>
  <c r="R533" i="1"/>
  <c r="R537" i="1"/>
  <c r="R541" i="1"/>
  <c r="R545" i="1"/>
  <c r="R549" i="1"/>
  <c r="R553" i="1"/>
  <c r="R557" i="1"/>
  <c r="R561" i="1"/>
  <c r="R565" i="1"/>
  <c r="R569" i="1"/>
  <c r="R573" i="1"/>
  <c r="R577" i="1"/>
  <c r="R581" i="1"/>
  <c r="R585" i="1"/>
  <c r="R589" i="1"/>
  <c r="R593" i="1"/>
  <c r="R597" i="1"/>
  <c r="R601" i="1"/>
  <c r="R605" i="1"/>
  <c r="R609" i="1"/>
  <c r="R613" i="1"/>
  <c r="R617" i="1"/>
  <c r="R622" i="1"/>
  <c r="R626" i="1"/>
  <c r="R630" i="1"/>
  <c r="R634" i="1"/>
  <c r="R638" i="1"/>
  <c r="R642" i="1"/>
  <c r="R646" i="1"/>
  <c r="R650" i="1"/>
  <c r="R654" i="1"/>
  <c r="R658" i="1"/>
  <c r="R662" i="1"/>
  <c r="R666" i="1"/>
  <c r="R670" i="1"/>
  <c r="R674" i="1"/>
  <c r="R678" i="1"/>
  <c r="R683" i="1"/>
  <c r="R687" i="1"/>
  <c r="R691" i="1"/>
  <c r="R695" i="1"/>
  <c r="R699" i="1"/>
  <c r="R703" i="1"/>
  <c r="R707" i="1"/>
  <c r="R711" i="1"/>
  <c r="R715" i="1"/>
  <c r="R719" i="1"/>
  <c r="R723" i="1"/>
  <c r="R727" i="1"/>
  <c r="R731" i="1"/>
  <c r="R735" i="1"/>
  <c r="R739" i="1"/>
  <c r="R743" i="1"/>
  <c r="R747" i="1"/>
  <c r="R751" i="1"/>
  <c r="R755" i="1"/>
  <c r="R759" i="1"/>
  <c r="R763" i="1"/>
  <c r="R767" i="1"/>
  <c r="R771" i="1"/>
  <c r="R775" i="1"/>
  <c r="R779" i="1"/>
  <c r="R783" i="1"/>
  <c r="R787" i="1"/>
  <c r="R791" i="1"/>
  <c r="R795" i="1"/>
  <c r="R799" i="1"/>
  <c r="R803" i="1"/>
  <c r="R807" i="1"/>
  <c r="R811" i="1"/>
  <c r="R815" i="1"/>
  <c r="R819" i="1"/>
  <c r="R823" i="1"/>
  <c r="R827" i="1"/>
  <c r="R831" i="1"/>
  <c r="R835" i="1"/>
  <c r="R839" i="1"/>
  <c r="R843" i="1"/>
  <c r="R847" i="1"/>
  <c r="R851" i="1"/>
  <c r="R855" i="1"/>
  <c r="R859" i="1"/>
  <c r="R863" i="1"/>
  <c r="R867" i="1"/>
  <c r="R871" i="1"/>
  <c r="R875" i="1"/>
  <c r="R879" i="1"/>
  <c r="R883" i="1"/>
  <c r="R887" i="1"/>
  <c r="R891" i="1"/>
  <c r="R895" i="1"/>
  <c r="R900" i="1"/>
  <c r="R904" i="1"/>
  <c r="R908" i="1"/>
  <c r="R912" i="1"/>
  <c r="R916" i="1"/>
  <c r="R920" i="1"/>
  <c r="R924" i="1"/>
  <c r="R928" i="1"/>
  <c r="R932" i="1"/>
  <c r="R936" i="1"/>
  <c r="R940" i="1"/>
  <c r="R944" i="1"/>
  <c r="R948" i="1"/>
  <c r="R952" i="1"/>
  <c r="R956" i="1"/>
  <c r="R960" i="1"/>
  <c r="R964" i="1"/>
  <c r="R968" i="1"/>
  <c r="R972" i="1"/>
  <c r="R976" i="1"/>
  <c r="R980" i="1"/>
  <c r="R984" i="1"/>
  <c r="R988" i="1"/>
  <c r="R992" i="1"/>
  <c r="R996" i="1"/>
  <c r="R1000" i="1"/>
  <c r="R1004" i="1"/>
  <c r="R1008" i="1"/>
  <c r="R1012" i="1"/>
  <c r="R1016" i="1"/>
  <c r="R1020" i="1"/>
  <c r="R1024" i="1"/>
  <c r="R1028" i="1"/>
  <c r="R1032" i="1"/>
  <c r="R1036" i="1"/>
  <c r="R1040" i="1"/>
  <c r="R1044" i="1"/>
  <c r="R1048" i="1"/>
  <c r="R1052" i="1"/>
  <c r="R1056" i="1"/>
  <c r="R1060" i="1"/>
  <c r="R1064" i="1"/>
  <c r="R1068" i="1"/>
  <c r="R1072" i="1"/>
  <c r="R1076" i="1"/>
  <c r="R1080" i="1"/>
  <c r="R1084" i="1"/>
  <c r="R1088" i="1"/>
  <c r="R1092" i="1"/>
  <c r="R1096" i="1"/>
  <c r="R1100" i="1"/>
  <c r="R1104" i="1"/>
  <c r="R1108" i="1"/>
  <c r="R1112" i="1"/>
  <c r="R493" i="1"/>
  <c r="R497" i="1"/>
  <c r="R502" i="1"/>
  <c r="R506" i="1"/>
  <c r="R510" i="1"/>
  <c r="R514" i="1"/>
  <c r="R518" i="1"/>
  <c r="R522" i="1"/>
  <c r="R526" i="1"/>
  <c r="R530" i="1"/>
  <c r="R534" i="1"/>
  <c r="R538" i="1"/>
  <c r="R542" i="1"/>
  <c r="R546" i="1"/>
  <c r="R550" i="1"/>
  <c r="R554" i="1"/>
  <c r="R558" i="1"/>
  <c r="R562" i="1"/>
  <c r="R566" i="1"/>
  <c r="R570" i="1"/>
  <c r="R574" i="1"/>
  <c r="R578" i="1"/>
  <c r="R582" i="1"/>
  <c r="R586" i="1"/>
  <c r="R590" i="1"/>
  <c r="R594" i="1"/>
  <c r="R598" i="1"/>
  <c r="R602" i="1"/>
  <c r="R606" i="1"/>
  <c r="R610" i="1"/>
  <c r="R614" i="1"/>
  <c r="R619" i="1"/>
  <c r="R623" i="1"/>
  <c r="R627" i="1"/>
  <c r="R631" i="1"/>
  <c r="R635" i="1"/>
  <c r="R639" i="1"/>
  <c r="R643" i="1"/>
  <c r="R647" i="1"/>
  <c r="R651" i="1"/>
  <c r="R655" i="1"/>
  <c r="R659" i="1"/>
  <c r="R663" i="1"/>
  <c r="R667" i="1"/>
  <c r="R671" i="1"/>
  <c r="R675" i="1"/>
  <c r="R679" i="1"/>
  <c r="R684" i="1"/>
  <c r="R688" i="1"/>
  <c r="R692" i="1"/>
  <c r="R696" i="1"/>
  <c r="R700" i="1"/>
  <c r="R704" i="1"/>
  <c r="R708" i="1"/>
  <c r="R712" i="1"/>
  <c r="R716" i="1"/>
  <c r="R720" i="1"/>
  <c r="R724" i="1"/>
  <c r="R728" i="1"/>
  <c r="R732" i="1"/>
  <c r="R736" i="1"/>
  <c r="R740" i="1"/>
  <c r="R744" i="1"/>
  <c r="R748" i="1"/>
  <c r="R752" i="1"/>
  <c r="R756" i="1"/>
  <c r="R760" i="1"/>
  <c r="R764" i="1"/>
  <c r="R768" i="1"/>
  <c r="R772" i="1"/>
  <c r="R776" i="1"/>
  <c r="R780" i="1"/>
  <c r="R784" i="1"/>
  <c r="R788" i="1"/>
  <c r="R792" i="1"/>
  <c r="R796" i="1"/>
  <c r="R800" i="1"/>
  <c r="R804" i="1"/>
  <c r="R808" i="1"/>
  <c r="R812" i="1"/>
  <c r="R816" i="1"/>
  <c r="R820" i="1"/>
  <c r="R824" i="1"/>
  <c r="R828" i="1"/>
  <c r="R832" i="1"/>
  <c r="R836" i="1"/>
  <c r="R840" i="1"/>
  <c r="R844" i="1"/>
  <c r="R848" i="1"/>
  <c r="R852" i="1"/>
  <c r="R856" i="1"/>
  <c r="R860" i="1"/>
  <c r="R864" i="1"/>
  <c r="R868" i="1"/>
  <c r="R872" i="1"/>
  <c r="R876" i="1"/>
  <c r="R880" i="1"/>
  <c r="R884" i="1"/>
  <c r="R888" i="1"/>
  <c r="R892" i="1"/>
  <c r="R897" i="1"/>
  <c r="R901" i="1"/>
  <c r="R905" i="1"/>
  <c r="R909" i="1"/>
  <c r="R913" i="1"/>
  <c r="R917" i="1"/>
  <c r="R921" i="1"/>
  <c r="R925" i="1"/>
  <c r="R929" i="1"/>
  <c r="R933" i="1"/>
  <c r="R937" i="1"/>
  <c r="R941" i="1"/>
  <c r="R945" i="1"/>
  <c r="R949" i="1"/>
  <c r="R953" i="1"/>
  <c r="R957" i="1"/>
  <c r="R961" i="1"/>
  <c r="R965" i="1"/>
  <c r="R969" i="1"/>
  <c r="R973" i="1"/>
  <c r="R977" i="1"/>
  <c r="R981" i="1"/>
  <c r="R985" i="1"/>
  <c r="R989" i="1"/>
  <c r="R993" i="1"/>
  <c r="R997" i="1"/>
  <c r="R1001" i="1"/>
  <c r="R1005" i="1"/>
  <c r="R1009" i="1"/>
  <c r="R1013" i="1"/>
  <c r="R1017" i="1"/>
  <c r="R1021" i="1"/>
  <c r="R1025" i="1"/>
  <c r="R1029" i="1"/>
  <c r="R1033" i="1"/>
  <c r="R1037" i="1"/>
  <c r="R1041" i="1"/>
  <c r="R1045" i="1"/>
  <c r="R1049" i="1"/>
  <c r="R1053" i="1"/>
  <c r="R1057" i="1"/>
  <c r="R1061" i="1"/>
  <c r="R1065" i="1"/>
  <c r="R1069" i="1"/>
  <c r="R1073" i="1"/>
  <c r="R1077" i="1"/>
  <c r="R1081" i="1"/>
  <c r="R1085" i="1"/>
  <c r="R1089" i="1"/>
  <c r="R1093" i="1"/>
  <c r="R1097" i="1"/>
  <c r="R1101" i="1"/>
  <c r="R1105" i="1"/>
  <c r="R1109" i="1"/>
  <c r="R1113" i="1"/>
  <c r="R1117" i="1"/>
  <c r="R1121" i="1"/>
  <c r="R1125" i="1"/>
  <c r="R1129" i="1"/>
  <c r="R1133" i="1"/>
  <c r="R1137" i="1"/>
  <c r="R1141" i="1"/>
  <c r="R1145" i="1"/>
  <c r="R1149" i="1"/>
  <c r="R1153" i="1"/>
  <c r="R1157" i="1"/>
  <c r="R1161" i="1"/>
  <c r="R1165" i="1"/>
  <c r="R494" i="1"/>
  <c r="R503" i="1"/>
  <c r="R511" i="1"/>
  <c r="R519" i="1"/>
  <c r="R527" i="1"/>
  <c r="R535" i="1"/>
  <c r="R543" i="1"/>
  <c r="R551" i="1"/>
  <c r="R559" i="1"/>
  <c r="R567" i="1"/>
  <c r="R575" i="1"/>
  <c r="R583" i="1"/>
  <c r="R591" i="1"/>
  <c r="R599" i="1"/>
  <c r="R607" i="1"/>
  <c r="R615" i="1"/>
  <c r="R624" i="1"/>
  <c r="R632" i="1"/>
  <c r="R640" i="1"/>
  <c r="R648" i="1"/>
  <c r="R656" i="1"/>
  <c r="R664" i="1"/>
  <c r="R672" i="1"/>
  <c r="R680" i="1"/>
  <c r="R689" i="1"/>
  <c r="R697" i="1"/>
  <c r="R705" i="1"/>
  <c r="R713" i="1"/>
  <c r="R721" i="1"/>
  <c r="R729" i="1"/>
  <c r="R737" i="1"/>
  <c r="R745" i="1"/>
  <c r="R753" i="1"/>
  <c r="R761" i="1"/>
  <c r="R769" i="1"/>
  <c r="R777" i="1"/>
  <c r="R785" i="1"/>
  <c r="R793" i="1"/>
  <c r="R801" i="1"/>
  <c r="R809" i="1"/>
  <c r="R817" i="1"/>
  <c r="R825" i="1"/>
  <c r="R833" i="1"/>
  <c r="R841" i="1"/>
  <c r="R849" i="1"/>
  <c r="R857" i="1"/>
  <c r="R865" i="1"/>
  <c r="R873" i="1"/>
  <c r="R881" i="1"/>
  <c r="R889" i="1"/>
  <c r="R898" i="1"/>
  <c r="R906" i="1"/>
  <c r="R914" i="1"/>
  <c r="R922" i="1"/>
  <c r="R930" i="1"/>
  <c r="R938" i="1"/>
  <c r="R946" i="1"/>
  <c r="R954" i="1"/>
  <c r="R962" i="1"/>
  <c r="R970" i="1"/>
  <c r="R978" i="1"/>
  <c r="R986" i="1"/>
  <c r="R994" i="1"/>
  <c r="R1002" i="1"/>
  <c r="R1010" i="1"/>
  <c r="R1018" i="1"/>
  <c r="R1026" i="1"/>
  <c r="R1034" i="1"/>
  <c r="R1042" i="1"/>
  <c r="R1050" i="1"/>
  <c r="R1058" i="1"/>
  <c r="R1066" i="1"/>
  <c r="R1074" i="1"/>
  <c r="R1082" i="1"/>
  <c r="R1090" i="1"/>
  <c r="R1098" i="1"/>
  <c r="R1106" i="1"/>
  <c r="R1114" i="1"/>
  <c r="R1119" i="1"/>
  <c r="R1124" i="1"/>
  <c r="R1130" i="1"/>
  <c r="R1135" i="1"/>
  <c r="R1140" i="1"/>
  <c r="R1146" i="1"/>
  <c r="R1151" i="1"/>
  <c r="R1156" i="1"/>
  <c r="R1162" i="1"/>
  <c r="R1167" i="1"/>
  <c r="R1171" i="1"/>
  <c r="R1175" i="1"/>
  <c r="R1179" i="1"/>
  <c r="R1183" i="1"/>
  <c r="R1187" i="1"/>
  <c r="R1191" i="1"/>
  <c r="R1195" i="1"/>
  <c r="R1199" i="1"/>
  <c r="R1203" i="1"/>
  <c r="R1207" i="1"/>
  <c r="R1211" i="1"/>
  <c r="R1215" i="1"/>
  <c r="R1219" i="1"/>
  <c r="R1223" i="1"/>
  <c r="R1227" i="1"/>
  <c r="R1231" i="1"/>
  <c r="R1235" i="1"/>
  <c r="R1239" i="1"/>
  <c r="R1243" i="1"/>
  <c r="R1247" i="1"/>
  <c r="R1251" i="1"/>
  <c r="R1255" i="1"/>
  <c r="R1259" i="1"/>
  <c r="R1263" i="1"/>
  <c r="R1267" i="1"/>
  <c r="R1271" i="1"/>
  <c r="R1275" i="1"/>
  <c r="R1279" i="1"/>
  <c r="R1283" i="1"/>
  <c r="R1287" i="1"/>
  <c r="R1291" i="1"/>
  <c r="R1295" i="1"/>
  <c r="R1299" i="1"/>
  <c r="R1303" i="1"/>
  <c r="R1307" i="1"/>
  <c r="R1311" i="1"/>
  <c r="R1315" i="1"/>
  <c r="R1319" i="1"/>
  <c r="R1323" i="1"/>
  <c r="R1327" i="1"/>
  <c r="R1331" i="1"/>
  <c r="R1335" i="1"/>
  <c r="R1339" i="1"/>
  <c r="R1343" i="1"/>
  <c r="R1347" i="1"/>
  <c r="R1351" i="1"/>
  <c r="R1355" i="1"/>
  <c r="R498" i="1"/>
  <c r="R515" i="1"/>
  <c r="R531" i="1"/>
  <c r="R547" i="1"/>
  <c r="R563" i="1"/>
  <c r="R579" i="1"/>
  <c r="R595" i="1"/>
  <c r="R611" i="1"/>
  <c r="R628" i="1"/>
  <c r="R644" i="1"/>
  <c r="R660" i="1"/>
  <c r="R676" i="1"/>
  <c r="R693" i="1"/>
  <c r="R709" i="1"/>
  <c r="R725" i="1"/>
  <c r="R741" i="1"/>
  <c r="R757" i="1"/>
  <c r="R781" i="1"/>
  <c r="R797" i="1"/>
  <c r="R813" i="1"/>
  <c r="R829" i="1"/>
  <c r="R845" i="1"/>
  <c r="R861" i="1"/>
  <c r="R877" i="1"/>
  <c r="R893" i="1"/>
  <c r="R910" i="1"/>
  <c r="R926" i="1"/>
  <c r="R942" i="1"/>
  <c r="R958" i="1"/>
  <c r="R974" i="1"/>
  <c r="R982" i="1"/>
  <c r="R998" i="1"/>
  <c r="R1014" i="1"/>
  <c r="R1030" i="1"/>
  <c r="R1046" i="1"/>
  <c r="R1062" i="1"/>
  <c r="R1078" i="1"/>
  <c r="R1094" i="1"/>
  <c r="R1110" i="1"/>
  <c r="R1122" i="1"/>
  <c r="R1132" i="1"/>
  <c r="R1143" i="1"/>
  <c r="R1154" i="1"/>
  <c r="R1164" i="1"/>
  <c r="R1173" i="1"/>
  <c r="R1181" i="1"/>
  <c r="R1189" i="1"/>
  <c r="R1197" i="1"/>
  <c r="R1205" i="1"/>
  <c r="R1213" i="1"/>
  <c r="R1221" i="1"/>
  <c r="R1229" i="1"/>
  <c r="R1241" i="1"/>
  <c r="R1249" i="1"/>
  <c r="R1257" i="1"/>
  <c r="R1265" i="1"/>
  <c r="R1273" i="1"/>
  <c r="R1281" i="1"/>
  <c r="R1289" i="1"/>
  <c r="R1297" i="1"/>
  <c r="R1305" i="1"/>
  <c r="R1313" i="1"/>
  <c r="R1321" i="1"/>
  <c r="R1325" i="1"/>
  <c r="R1333" i="1"/>
  <c r="R1341" i="1"/>
  <c r="R1349" i="1"/>
  <c r="R500" i="1"/>
  <c r="R516" i="1"/>
  <c r="R532" i="1"/>
  <c r="R548" i="1"/>
  <c r="R564" i="1"/>
  <c r="R580" i="1"/>
  <c r="R596" i="1"/>
  <c r="R612" i="1"/>
  <c r="R629" i="1"/>
  <c r="R645" i="1"/>
  <c r="R661" i="1"/>
  <c r="R677" i="1"/>
  <c r="R694" i="1"/>
  <c r="R710" i="1"/>
  <c r="R726" i="1"/>
  <c r="R734" i="1"/>
  <c r="R750" i="1"/>
  <c r="R766" i="1"/>
  <c r="R782" i="1"/>
  <c r="R798" i="1"/>
  <c r="R814" i="1"/>
  <c r="R830" i="1"/>
  <c r="R846" i="1"/>
  <c r="R862" i="1"/>
  <c r="R878" i="1"/>
  <c r="R894" i="1"/>
  <c r="R911" i="1"/>
  <c r="R927" i="1"/>
  <c r="R943" i="1"/>
  <c r="R959" i="1"/>
  <c r="R975" i="1"/>
  <c r="R991" i="1"/>
  <c r="R1007" i="1"/>
  <c r="R1023" i="1"/>
  <c r="R1039" i="1"/>
  <c r="R1055" i="1"/>
  <c r="R1071" i="1"/>
  <c r="R1087" i="1"/>
  <c r="R1103" i="1"/>
  <c r="R1118" i="1"/>
  <c r="R1128" i="1"/>
  <c r="R1139" i="1"/>
  <c r="R1150" i="1"/>
  <c r="R1160" i="1"/>
  <c r="R1170" i="1"/>
  <c r="R1178" i="1"/>
  <c r="R1190" i="1"/>
  <c r="R1198" i="1"/>
  <c r="R1206" i="1"/>
  <c r="R1214" i="1"/>
  <c r="R1222" i="1"/>
  <c r="R1230" i="1"/>
  <c r="R1238" i="1"/>
  <c r="R1246" i="1"/>
  <c r="R1250" i="1"/>
  <c r="R1258" i="1"/>
  <c r="R1266" i="1"/>
  <c r="R1274" i="1"/>
  <c r="R1282" i="1"/>
  <c r="R1290" i="1"/>
  <c r="R1298" i="1"/>
  <c r="R1306" i="1"/>
  <c r="R1314" i="1"/>
  <c r="R1322" i="1"/>
  <c r="R1330" i="1"/>
  <c r="R1338" i="1"/>
  <c r="R1346" i="1"/>
  <c r="R1354" i="1"/>
  <c r="R495" i="1"/>
  <c r="R504" i="1"/>
  <c r="R512" i="1"/>
  <c r="R520" i="1"/>
  <c r="R528" i="1"/>
  <c r="R536" i="1"/>
  <c r="R544" i="1"/>
  <c r="R552" i="1"/>
  <c r="R560" i="1"/>
  <c r="R568" i="1"/>
  <c r="R576" i="1"/>
  <c r="R584" i="1"/>
  <c r="R592" i="1"/>
  <c r="R600" i="1"/>
  <c r="R608" i="1"/>
  <c r="R616" i="1"/>
  <c r="R625" i="1"/>
  <c r="R633" i="1"/>
  <c r="R641" i="1"/>
  <c r="R649" i="1"/>
  <c r="R657" i="1"/>
  <c r="R665" i="1"/>
  <c r="R673" i="1"/>
  <c r="R682" i="1"/>
  <c r="R690" i="1"/>
  <c r="R698" i="1"/>
  <c r="R706" i="1"/>
  <c r="R714" i="1"/>
  <c r="R722" i="1"/>
  <c r="R730" i="1"/>
  <c r="R738" i="1"/>
  <c r="R746" i="1"/>
  <c r="R754" i="1"/>
  <c r="R762" i="1"/>
  <c r="R770" i="1"/>
  <c r="R778" i="1"/>
  <c r="R786" i="1"/>
  <c r="R794" i="1"/>
  <c r="R802" i="1"/>
  <c r="R810" i="1"/>
  <c r="R818" i="1"/>
  <c r="R826" i="1"/>
  <c r="R834" i="1"/>
  <c r="R842" i="1"/>
  <c r="R850" i="1"/>
  <c r="R858" i="1"/>
  <c r="R866" i="1"/>
  <c r="R874" i="1"/>
  <c r="R882" i="1"/>
  <c r="R890" i="1"/>
  <c r="R899" i="1"/>
  <c r="R907" i="1"/>
  <c r="R915" i="1"/>
  <c r="R923" i="1"/>
  <c r="R931" i="1"/>
  <c r="R939" i="1"/>
  <c r="R947" i="1"/>
  <c r="R955" i="1"/>
  <c r="R963" i="1"/>
  <c r="R971" i="1"/>
  <c r="R979" i="1"/>
  <c r="R987" i="1"/>
  <c r="R995" i="1"/>
  <c r="R1003" i="1"/>
  <c r="R1011" i="1"/>
  <c r="R1019" i="1"/>
  <c r="R1027" i="1"/>
  <c r="R1035" i="1"/>
  <c r="R1043" i="1"/>
  <c r="R1051" i="1"/>
  <c r="R1059" i="1"/>
  <c r="R1067" i="1"/>
  <c r="R1075" i="1"/>
  <c r="R1083" i="1"/>
  <c r="R1091" i="1"/>
  <c r="R1099" i="1"/>
  <c r="R1107" i="1"/>
  <c r="R1115" i="1"/>
  <c r="R1120" i="1"/>
  <c r="R1126" i="1"/>
  <c r="R1131" i="1"/>
  <c r="R1136" i="1"/>
  <c r="R1142" i="1"/>
  <c r="R1147" i="1"/>
  <c r="R1152" i="1"/>
  <c r="R1158" i="1"/>
  <c r="R1163" i="1"/>
  <c r="R1168" i="1"/>
  <c r="R1172" i="1"/>
  <c r="R1176" i="1"/>
  <c r="R1180" i="1"/>
  <c r="R1184" i="1"/>
  <c r="R1188" i="1"/>
  <c r="R1192" i="1"/>
  <c r="R1196" i="1"/>
  <c r="R1200" i="1"/>
  <c r="R1204" i="1"/>
  <c r="R1208" i="1"/>
  <c r="R1212" i="1"/>
  <c r="R1216" i="1"/>
  <c r="R1220" i="1"/>
  <c r="R1224" i="1"/>
  <c r="R1228" i="1"/>
  <c r="R1232" i="1"/>
  <c r="R1236" i="1"/>
  <c r="R1240" i="1"/>
  <c r="R1244" i="1"/>
  <c r="R1248" i="1"/>
  <c r="R1252" i="1"/>
  <c r="R1256" i="1"/>
  <c r="R1260" i="1"/>
  <c r="R1264" i="1"/>
  <c r="R1268" i="1"/>
  <c r="R1272" i="1"/>
  <c r="R1276" i="1"/>
  <c r="R1280" i="1"/>
  <c r="R1284" i="1"/>
  <c r="R1288" i="1"/>
  <c r="R1292" i="1"/>
  <c r="R1296" i="1"/>
  <c r="R1300" i="1"/>
  <c r="R1304" i="1"/>
  <c r="R1308" i="1"/>
  <c r="R1312" i="1"/>
  <c r="R1316" i="1"/>
  <c r="R1320" i="1"/>
  <c r="R1324" i="1"/>
  <c r="R1328" i="1"/>
  <c r="R1332" i="1"/>
  <c r="R1336" i="1"/>
  <c r="R1340" i="1"/>
  <c r="R1344" i="1"/>
  <c r="R1348" i="1"/>
  <c r="R1352" i="1"/>
  <c r="R1356" i="1"/>
  <c r="R507" i="1"/>
  <c r="R523" i="1"/>
  <c r="R539" i="1"/>
  <c r="R555" i="1"/>
  <c r="R571" i="1"/>
  <c r="R587" i="1"/>
  <c r="R603" i="1"/>
  <c r="R620" i="1"/>
  <c r="R636" i="1"/>
  <c r="R652" i="1"/>
  <c r="R668" i="1"/>
  <c r="R685" i="1"/>
  <c r="R701" i="1"/>
  <c r="R717" i="1"/>
  <c r="R733" i="1"/>
  <c r="R749" i="1"/>
  <c r="R765" i="1"/>
  <c r="R773" i="1"/>
  <c r="R789" i="1"/>
  <c r="R805" i="1"/>
  <c r="R821" i="1"/>
  <c r="R837" i="1"/>
  <c r="R853" i="1"/>
  <c r="R869" i="1"/>
  <c r="R885" i="1"/>
  <c r="R902" i="1"/>
  <c r="R918" i="1"/>
  <c r="R934" i="1"/>
  <c r="R950" i="1"/>
  <c r="R966" i="1"/>
  <c r="R990" i="1"/>
  <c r="R1006" i="1"/>
  <c r="R1022" i="1"/>
  <c r="R1038" i="1"/>
  <c r="R1054" i="1"/>
  <c r="R1070" i="1"/>
  <c r="R1086" i="1"/>
  <c r="R1102" i="1"/>
  <c r="R1116" i="1"/>
  <c r="R1127" i="1"/>
  <c r="R1138" i="1"/>
  <c r="R1148" i="1"/>
  <c r="R1159" i="1"/>
  <c r="R1169" i="1"/>
  <c r="R1177" i="1"/>
  <c r="R1185" i="1"/>
  <c r="R1193" i="1"/>
  <c r="R1201" i="1"/>
  <c r="R1209" i="1"/>
  <c r="R1217" i="1"/>
  <c r="R1225" i="1"/>
  <c r="R1233" i="1"/>
  <c r="R1237" i="1"/>
  <c r="R1245" i="1"/>
  <c r="R1253" i="1"/>
  <c r="R1261" i="1"/>
  <c r="R1269" i="1"/>
  <c r="R1277" i="1"/>
  <c r="R1285" i="1"/>
  <c r="R1293" i="1"/>
  <c r="R1301" i="1"/>
  <c r="R1309" i="1"/>
  <c r="R1317" i="1"/>
  <c r="R1329" i="1"/>
  <c r="R1337" i="1"/>
  <c r="R1345" i="1"/>
  <c r="R1353" i="1"/>
  <c r="R508" i="1"/>
  <c r="R524" i="1"/>
  <c r="R540" i="1"/>
  <c r="R556" i="1"/>
  <c r="R572" i="1"/>
  <c r="R588" i="1"/>
  <c r="R604" i="1"/>
  <c r="R621" i="1"/>
  <c r="R637" i="1"/>
  <c r="R653" i="1"/>
  <c r="R669" i="1"/>
  <c r="R686" i="1"/>
  <c r="R702" i="1"/>
  <c r="R718" i="1"/>
  <c r="R742" i="1"/>
  <c r="R758" i="1"/>
  <c r="R774" i="1"/>
  <c r="R790" i="1"/>
  <c r="R806" i="1"/>
  <c r="R822" i="1"/>
  <c r="R838" i="1"/>
  <c r="R854" i="1"/>
  <c r="R870" i="1"/>
  <c r="R886" i="1"/>
  <c r="R903" i="1"/>
  <c r="R919" i="1"/>
  <c r="R935" i="1"/>
  <c r="R951" i="1"/>
  <c r="R967" i="1"/>
  <c r="R983" i="1"/>
  <c r="R999" i="1"/>
  <c r="R1015" i="1"/>
  <c r="R1031" i="1"/>
  <c r="R1047" i="1"/>
  <c r="R1063" i="1"/>
  <c r="R1079" i="1"/>
  <c r="R1095" i="1"/>
  <c r="R1111" i="1"/>
  <c r="R1123" i="1"/>
  <c r="R1134" i="1"/>
  <c r="R1144" i="1"/>
  <c r="R1155" i="1"/>
  <c r="R1166" i="1"/>
  <c r="R1174" i="1"/>
  <c r="R1182" i="1"/>
  <c r="R1186" i="1"/>
  <c r="R1194" i="1"/>
  <c r="R1202" i="1"/>
  <c r="R1210" i="1"/>
  <c r="R1218" i="1"/>
  <c r="R1226" i="1"/>
  <c r="R1234" i="1"/>
  <c r="R1242" i="1"/>
  <c r="R1254" i="1"/>
  <c r="R1262" i="1"/>
  <c r="R1270" i="1"/>
  <c r="R1278" i="1"/>
  <c r="R1286" i="1"/>
  <c r="R1294" i="1"/>
  <c r="R1302" i="1"/>
  <c r="R1310" i="1"/>
  <c r="R1318" i="1"/>
  <c r="R1326" i="1"/>
  <c r="R1334" i="1"/>
  <c r="R1342" i="1"/>
  <c r="R1350" i="1"/>
  <c r="K6" i="1"/>
  <c r="M21" i="3"/>
  <c r="H12" i="3"/>
  <c r="H13" i="3" s="1"/>
  <c r="P18" i="12" l="1"/>
  <c r="Q18" i="12" s="1"/>
  <c r="M18" i="12"/>
  <c r="L17" i="12"/>
  <c r="H1365" i="1"/>
  <c r="H1369" i="1"/>
  <c r="H1373" i="1"/>
  <c r="H1377" i="1"/>
  <c r="H1381" i="1"/>
  <c r="H1385" i="1"/>
  <c r="H1389" i="1"/>
  <c r="H1393" i="1"/>
  <c r="H1397" i="1"/>
  <c r="H1401" i="1"/>
  <c r="H1405" i="1"/>
  <c r="H1409" i="1"/>
  <c r="H1413" i="1"/>
  <c r="H1417" i="1"/>
  <c r="H1421" i="1"/>
  <c r="H1425" i="1"/>
  <c r="H1429" i="1"/>
  <c r="H1433" i="1"/>
  <c r="H1437" i="1"/>
  <c r="H1441" i="1"/>
  <c r="H1445" i="1"/>
  <c r="H1449" i="1"/>
  <c r="H1453" i="1"/>
  <c r="H1457" i="1"/>
  <c r="H1461" i="1"/>
  <c r="H1465" i="1"/>
  <c r="H1469" i="1"/>
  <c r="H1473" i="1"/>
  <c r="H1477" i="1"/>
  <c r="H1481" i="1"/>
  <c r="H1485" i="1"/>
  <c r="H1489" i="1"/>
  <c r="H1493" i="1"/>
  <c r="H1497" i="1"/>
  <c r="H1501" i="1"/>
  <c r="H1505" i="1"/>
  <c r="H1358" i="1"/>
  <c r="H1362" i="1"/>
  <c r="H1366" i="1"/>
  <c r="H1370" i="1"/>
  <c r="H1374" i="1"/>
  <c r="H1378" i="1"/>
  <c r="H1382" i="1"/>
  <c r="H1386" i="1"/>
  <c r="H1390" i="1"/>
  <c r="H1394" i="1"/>
  <c r="H1398" i="1"/>
  <c r="H1402" i="1"/>
  <c r="H1406" i="1"/>
  <c r="H1410" i="1"/>
  <c r="H1414" i="1"/>
  <c r="H1418" i="1"/>
  <c r="H1422" i="1"/>
  <c r="H1426" i="1"/>
  <c r="H1430" i="1"/>
  <c r="H1434" i="1"/>
  <c r="H1438" i="1"/>
  <c r="H1442" i="1"/>
  <c r="H1446" i="1"/>
  <c r="H1450" i="1"/>
  <c r="H1454" i="1"/>
  <c r="H1458" i="1"/>
  <c r="H1462" i="1"/>
  <c r="H1466" i="1"/>
  <c r="H1470" i="1"/>
  <c r="H1474" i="1"/>
  <c r="H1478" i="1"/>
  <c r="H1482" i="1"/>
  <c r="H1486" i="1"/>
  <c r="H1490" i="1"/>
  <c r="H1494" i="1"/>
  <c r="H1498" i="1"/>
  <c r="H1502" i="1"/>
  <c r="H1506" i="1"/>
  <c r="H1359" i="1"/>
  <c r="H1363" i="1"/>
  <c r="H1367" i="1"/>
  <c r="H1371" i="1"/>
  <c r="H1375" i="1"/>
  <c r="H1379" i="1"/>
  <c r="H1383" i="1"/>
  <c r="H1387" i="1"/>
  <c r="H1391" i="1"/>
  <c r="H1395" i="1"/>
  <c r="H1399" i="1"/>
  <c r="H1403" i="1"/>
  <c r="H1407" i="1"/>
  <c r="H1411" i="1"/>
  <c r="H1415" i="1"/>
  <c r="H1419" i="1"/>
  <c r="H1423" i="1"/>
  <c r="H1427" i="1"/>
  <c r="H1431" i="1"/>
  <c r="H1435" i="1"/>
  <c r="H1439" i="1"/>
  <c r="H1443" i="1"/>
  <c r="H1447" i="1"/>
  <c r="H1451" i="1"/>
  <c r="H1455" i="1"/>
  <c r="H1459" i="1"/>
  <c r="H1463" i="1"/>
  <c r="H1467" i="1"/>
  <c r="H1471" i="1"/>
  <c r="H1475" i="1"/>
  <c r="H1479" i="1"/>
  <c r="H1483" i="1"/>
  <c r="H1487" i="1"/>
  <c r="H1491" i="1"/>
  <c r="H1495" i="1"/>
  <c r="H1499" i="1"/>
  <c r="H1503" i="1"/>
  <c r="H1360" i="1"/>
  <c r="H8" i="1"/>
  <c r="H1364" i="1"/>
  <c r="H1380" i="1"/>
  <c r="H1396" i="1"/>
  <c r="H1412" i="1"/>
  <c r="H1428" i="1"/>
  <c r="H1444" i="1"/>
  <c r="H1460" i="1"/>
  <c r="H1476" i="1"/>
  <c r="H1492" i="1"/>
  <c r="H1368" i="1"/>
  <c r="H1384" i="1"/>
  <c r="H1400" i="1"/>
  <c r="H1416" i="1"/>
  <c r="H1432" i="1"/>
  <c r="H1448" i="1"/>
  <c r="H1464" i="1"/>
  <c r="H1480" i="1"/>
  <c r="H1496" i="1"/>
  <c r="H1357" i="1"/>
  <c r="H1372" i="1"/>
  <c r="H1388" i="1"/>
  <c r="H1404" i="1"/>
  <c r="H1420" i="1"/>
  <c r="H1436" i="1"/>
  <c r="H1452" i="1"/>
  <c r="H1468" i="1"/>
  <c r="H1484" i="1"/>
  <c r="H1500" i="1"/>
  <c r="H1361" i="1"/>
  <c r="H1376" i="1"/>
  <c r="H1392" i="1"/>
  <c r="H1408" i="1"/>
  <c r="H1424" i="1"/>
  <c r="H1440" i="1"/>
  <c r="H1456" i="1"/>
  <c r="H1472" i="1"/>
  <c r="H1488" i="1"/>
  <c r="H1504" i="1"/>
  <c r="H7" i="1"/>
  <c r="H12" i="1"/>
  <c r="H16" i="1"/>
  <c r="H20" i="1"/>
  <c r="H24" i="1"/>
  <c r="H28" i="1"/>
  <c r="H32" i="1"/>
  <c r="H36" i="1"/>
  <c r="H40" i="1"/>
  <c r="H44" i="1"/>
  <c r="H48" i="1"/>
  <c r="H52" i="1"/>
  <c r="H56" i="1"/>
  <c r="H60" i="1"/>
  <c r="H64" i="1"/>
  <c r="H68" i="1"/>
  <c r="H72" i="1"/>
  <c r="H76" i="1"/>
  <c r="H80" i="1"/>
  <c r="H84" i="1"/>
  <c r="H88" i="1"/>
  <c r="H92" i="1"/>
  <c r="H96" i="1"/>
  <c r="H100" i="1"/>
  <c r="H104" i="1"/>
  <c r="H108" i="1"/>
  <c r="H112" i="1"/>
  <c r="H116" i="1"/>
  <c r="H120" i="1"/>
  <c r="H124" i="1"/>
  <c r="H128" i="1"/>
  <c r="H132" i="1"/>
  <c r="H136" i="1"/>
  <c r="H140" i="1"/>
  <c r="H144" i="1"/>
  <c r="H148" i="1"/>
  <c r="H152" i="1"/>
  <c r="H156" i="1"/>
  <c r="H160" i="1"/>
  <c r="H164" i="1"/>
  <c r="H168" i="1"/>
  <c r="H172" i="1"/>
  <c r="H176" i="1"/>
  <c r="H180" i="1"/>
  <c r="H184" i="1"/>
  <c r="H188" i="1"/>
  <c r="H192" i="1"/>
  <c r="H196" i="1"/>
  <c r="H200" i="1"/>
  <c r="H204" i="1"/>
  <c r="H208" i="1"/>
  <c r="H212" i="1"/>
  <c r="H216" i="1"/>
  <c r="H220" i="1"/>
  <c r="H224" i="1"/>
  <c r="H228" i="1"/>
  <c r="H232" i="1"/>
  <c r="H236" i="1"/>
  <c r="H240" i="1"/>
  <c r="H244" i="1"/>
  <c r="H248" i="1"/>
  <c r="H252" i="1"/>
  <c r="H256" i="1"/>
  <c r="H260" i="1"/>
  <c r="H264" i="1"/>
  <c r="H268" i="1"/>
  <c r="H272" i="1"/>
  <c r="H276" i="1"/>
  <c r="H280" i="1"/>
  <c r="H284" i="1"/>
  <c r="H288" i="1"/>
  <c r="H292" i="1"/>
  <c r="H296" i="1"/>
  <c r="H300" i="1"/>
  <c r="H304" i="1"/>
  <c r="H308" i="1"/>
  <c r="H312" i="1"/>
  <c r="H316" i="1"/>
  <c r="H320" i="1"/>
  <c r="H324" i="1"/>
  <c r="H328" i="1"/>
  <c r="H332" i="1"/>
  <c r="H336" i="1"/>
  <c r="H340" i="1"/>
  <c r="H344" i="1"/>
  <c r="H348" i="1"/>
  <c r="H352" i="1"/>
  <c r="H356" i="1"/>
  <c r="H360" i="1"/>
  <c r="H364" i="1"/>
  <c r="H368" i="1"/>
  <c r="H372" i="1"/>
  <c r="H376" i="1"/>
  <c r="H380" i="1"/>
  <c r="H384" i="1"/>
  <c r="H388" i="1"/>
  <c r="H392" i="1"/>
  <c r="H396" i="1"/>
  <c r="H400" i="1"/>
  <c r="H404" i="1"/>
  <c r="H408" i="1"/>
  <c r="H412" i="1"/>
  <c r="H416" i="1"/>
  <c r="H420" i="1"/>
  <c r="H424" i="1"/>
  <c r="H428" i="1"/>
  <c r="H432" i="1"/>
  <c r="H436" i="1"/>
  <c r="H440" i="1"/>
  <c r="H444" i="1"/>
  <c r="H448" i="1"/>
  <c r="H452" i="1"/>
  <c r="H456" i="1"/>
  <c r="H460" i="1"/>
  <c r="H464" i="1"/>
  <c r="H468" i="1"/>
  <c r="H472" i="1"/>
  <c r="H476" i="1"/>
  <c r="H480" i="1"/>
  <c r="H484" i="1"/>
  <c r="H488" i="1"/>
  <c r="H492" i="1"/>
  <c r="H496" i="1"/>
  <c r="H500" i="1"/>
  <c r="H504" i="1"/>
  <c r="H940" i="1"/>
  <c r="H944" i="1"/>
  <c r="H948" i="1"/>
  <c r="H952" i="1"/>
  <c r="H956" i="1"/>
  <c r="H960" i="1"/>
  <c r="H964" i="1"/>
  <c r="H968" i="1"/>
  <c r="H972" i="1"/>
  <c r="H976" i="1"/>
  <c r="H980" i="1"/>
  <c r="H984" i="1"/>
  <c r="H988" i="1"/>
  <c r="H992" i="1"/>
  <c r="H996" i="1"/>
  <c r="H1000" i="1"/>
  <c r="H1004" i="1"/>
  <c r="H1008" i="1"/>
  <c r="H1012" i="1"/>
  <c r="H1016" i="1"/>
  <c r="H1020" i="1"/>
  <c r="H1024" i="1"/>
  <c r="H1028" i="1"/>
  <c r="H1032" i="1"/>
  <c r="H1036" i="1"/>
  <c r="H1040" i="1"/>
  <c r="H1044" i="1"/>
  <c r="H1048" i="1"/>
  <c r="H1052" i="1"/>
  <c r="H1056" i="1"/>
  <c r="H1060" i="1"/>
  <c r="H1064" i="1"/>
  <c r="H1068" i="1"/>
  <c r="H1072" i="1"/>
  <c r="H1076" i="1"/>
  <c r="H1080" i="1"/>
  <c r="H1084" i="1"/>
  <c r="H1088" i="1"/>
  <c r="H1092" i="1"/>
  <c r="H1096" i="1"/>
  <c r="H1100" i="1"/>
  <c r="H1104" i="1"/>
  <c r="H1108" i="1"/>
  <c r="H1112" i="1"/>
  <c r="H1116" i="1"/>
  <c r="H1120" i="1"/>
  <c r="H1124" i="1"/>
  <c r="H1128" i="1"/>
  <c r="H1132" i="1"/>
  <c r="H1136" i="1"/>
  <c r="H1140" i="1"/>
  <c r="H1144" i="1"/>
  <c r="H1148" i="1"/>
  <c r="H1152" i="1"/>
  <c r="H1156" i="1"/>
  <c r="H1160" i="1"/>
  <c r="H1164" i="1"/>
  <c r="H1168" i="1"/>
  <c r="H1172" i="1"/>
  <c r="H1176" i="1"/>
  <c r="H1180" i="1"/>
  <c r="H1184" i="1"/>
  <c r="H1188" i="1"/>
  <c r="H1192" i="1"/>
  <c r="H1196" i="1"/>
  <c r="H1200" i="1"/>
  <c r="H1204" i="1"/>
  <c r="H1208" i="1"/>
  <c r="H1212" i="1"/>
  <c r="H1216" i="1"/>
  <c r="H1220" i="1"/>
  <c r="H1224" i="1"/>
  <c r="H1228" i="1"/>
  <c r="H1232" i="1"/>
  <c r="H1236" i="1"/>
  <c r="H1240" i="1"/>
  <c r="H1244" i="1"/>
  <c r="H1248" i="1"/>
  <c r="H1252" i="1"/>
  <c r="H1256" i="1"/>
  <c r="H1260" i="1"/>
  <c r="H1264" i="1"/>
  <c r="H1268" i="1"/>
  <c r="H1272" i="1"/>
  <c r="H1276" i="1"/>
  <c r="H1280" i="1"/>
  <c r="H1284" i="1"/>
  <c r="H1288" i="1"/>
  <c r="H1292" i="1"/>
  <c r="H1296" i="1"/>
  <c r="H1300" i="1"/>
  <c r="H1304" i="1"/>
  <c r="H1308" i="1"/>
  <c r="H1312" i="1"/>
  <c r="H1316" i="1"/>
  <c r="H1320" i="1"/>
  <c r="H1324" i="1"/>
  <c r="H1328" i="1"/>
  <c r="H1332" i="1"/>
  <c r="H1336" i="1"/>
  <c r="H1340" i="1"/>
  <c r="H1344" i="1"/>
  <c r="H1348" i="1"/>
  <c r="H1352" i="1"/>
  <c r="H1356" i="1"/>
  <c r="H1065" i="1"/>
  <c r="H1089" i="1"/>
  <c r="H1097" i="1"/>
  <c r="H9" i="1"/>
  <c r="H13" i="1"/>
  <c r="H17" i="1"/>
  <c r="H21" i="1"/>
  <c r="H25" i="1"/>
  <c r="H29" i="1"/>
  <c r="H33" i="1"/>
  <c r="H37" i="1"/>
  <c r="H41" i="1"/>
  <c r="H45" i="1"/>
  <c r="H49" i="1"/>
  <c r="H53" i="1"/>
  <c r="H57" i="1"/>
  <c r="H61" i="1"/>
  <c r="H65" i="1"/>
  <c r="H69" i="1"/>
  <c r="H73" i="1"/>
  <c r="H77" i="1"/>
  <c r="H81" i="1"/>
  <c r="H85" i="1"/>
  <c r="H89" i="1"/>
  <c r="H93" i="1"/>
  <c r="H97" i="1"/>
  <c r="H101" i="1"/>
  <c r="H105" i="1"/>
  <c r="H109" i="1"/>
  <c r="H113" i="1"/>
  <c r="H117" i="1"/>
  <c r="H121" i="1"/>
  <c r="H125" i="1"/>
  <c r="H129" i="1"/>
  <c r="H133" i="1"/>
  <c r="H137" i="1"/>
  <c r="H141" i="1"/>
  <c r="H145" i="1"/>
  <c r="H149" i="1"/>
  <c r="H153" i="1"/>
  <c r="H157" i="1"/>
  <c r="H161" i="1"/>
  <c r="H165" i="1"/>
  <c r="H169" i="1"/>
  <c r="H173" i="1"/>
  <c r="H177" i="1"/>
  <c r="H181" i="1"/>
  <c r="H185" i="1"/>
  <c r="H189" i="1"/>
  <c r="H193" i="1"/>
  <c r="H197" i="1"/>
  <c r="H201" i="1"/>
  <c r="H205" i="1"/>
  <c r="H209" i="1"/>
  <c r="H213" i="1"/>
  <c r="H217" i="1"/>
  <c r="H221" i="1"/>
  <c r="H225" i="1"/>
  <c r="H229" i="1"/>
  <c r="H233" i="1"/>
  <c r="H237" i="1"/>
  <c r="H241" i="1"/>
  <c r="H245" i="1"/>
  <c r="H249" i="1"/>
  <c r="H253" i="1"/>
  <c r="H257" i="1"/>
  <c r="H261" i="1"/>
  <c r="H265" i="1"/>
  <c r="H269" i="1"/>
  <c r="H273" i="1"/>
  <c r="H277" i="1"/>
  <c r="H281" i="1"/>
  <c r="H285" i="1"/>
  <c r="H289" i="1"/>
  <c r="H293" i="1"/>
  <c r="H297" i="1"/>
  <c r="H301" i="1"/>
  <c r="H305" i="1"/>
  <c r="H309" i="1"/>
  <c r="H313" i="1"/>
  <c r="H317" i="1"/>
  <c r="H321" i="1"/>
  <c r="H325" i="1"/>
  <c r="H329" i="1"/>
  <c r="H333" i="1"/>
  <c r="H337" i="1"/>
  <c r="H341" i="1"/>
  <c r="H345" i="1"/>
  <c r="H349" i="1"/>
  <c r="H353" i="1"/>
  <c r="H357" i="1"/>
  <c r="H361" i="1"/>
  <c r="H365" i="1"/>
  <c r="H369" i="1"/>
  <c r="H373" i="1"/>
  <c r="H377" i="1"/>
  <c r="H381" i="1"/>
  <c r="H385" i="1"/>
  <c r="H389" i="1"/>
  <c r="H393" i="1"/>
  <c r="H397" i="1"/>
  <c r="H401" i="1"/>
  <c r="H405" i="1"/>
  <c r="H409" i="1"/>
  <c r="H413" i="1"/>
  <c r="H417" i="1"/>
  <c r="H421" i="1"/>
  <c r="H425" i="1"/>
  <c r="H429" i="1"/>
  <c r="H433" i="1"/>
  <c r="H437" i="1"/>
  <c r="H441" i="1"/>
  <c r="H445" i="1"/>
  <c r="H449" i="1"/>
  <c r="H453" i="1"/>
  <c r="H457" i="1"/>
  <c r="H461" i="1"/>
  <c r="H465" i="1"/>
  <c r="H469" i="1"/>
  <c r="H473" i="1"/>
  <c r="H477" i="1"/>
  <c r="H481" i="1"/>
  <c r="H485" i="1"/>
  <c r="H489" i="1"/>
  <c r="H493" i="1"/>
  <c r="H497" i="1"/>
  <c r="H501" i="1"/>
  <c r="H505" i="1"/>
  <c r="H941" i="1"/>
  <c r="H945" i="1"/>
  <c r="H949" i="1"/>
  <c r="H953" i="1"/>
  <c r="H957" i="1"/>
  <c r="H961" i="1"/>
  <c r="H965" i="1"/>
  <c r="H969" i="1"/>
  <c r="H973" i="1"/>
  <c r="H977" i="1"/>
  <c r="H981" i="1"/>
  <c r="H985" i="1"/>
  <c r="H989" i="1"/>
  <c r="H993" i="1"/>
  <c r="H997" i="1"/>
  <c r="H1001" i="1"/>
  <c r="H1005" i="1"/>
  <c r="H1009" i="1"/>
  <c r="H1013" i="1"/>
  <c r="H1017" i="1"/>
  <c r="H1021" i="1"/>
  <c r="H1025" i="1"/>
  <c r="H1029" i="1"/>
  <c r="H1033" i="1"/>
  <c r="H1037" i="1"/>
  <c r="H1041" i="1"/>
  <c r="H1045" i="1"/>
  <c r="H1049" i="1"/>
  <c r="H1053" i="1"/>
  <c r="H1057" i="1"/>
  <c r="H1061" i="1"/>
  <c r="H1069" i="1"/>
  <c r="H1073" i="1"/>
  <c r="H1077" i="1"/>
  <c r="H1081" i="1"/>
  <c r="H1085" i="1"/>
  <c r="H1093" i="1"/>
  <c r="H1101" i="1"/>
  <c r="H1105" i="1"/>
  <c r="H10" i="1"/>
  <c r="H14" i="1"/>
  <c r="H18" i="1"/>
  <c r="H22" i="1"/>
  <c r="H26" i="1"/>
  <c r="H30" i="1"/>
  <c r="H34" i="1"/>
  <c r="H38" i="1"/>
  <c r="H42" i="1"/>
  <c r="H46" i="1"/>
  <c r="H50" i="1"/>
  <c r="H54" i="1"/>
  <c r="H58" i="1"/>
  <c r="H62" i="1"/>
  <c r="H66" i="1"/>
  <c r="H70" i="1"/>
  <c r="H74" i="1"/>
  <c r="H78" i="1"/>
  <c r="H82" i="1"/>
  <c r="H86" i="1"/>
  <c r="H90" i="1"/>
  <c r="H94" i="1"/>
  <c r="H98" i="1"/>
  <c r="H102" i="1"/>
  <c r="H106" i="1"/>
  <c r="H110" i="1"/>
  <c r="H114" i="1"/>
  <c r="H118" i="1"/>
  <c r="H122" i="1"/>
  <c r="H126" i="1"/>
  <c r="H130" i="1"/>
  <c r="H134" i="1"/>
  <c r="H138" i="1"/>
  <c r="H142" i="1"/>
  <c r="H146" i="1"/>
  <c r="H150" i="1"/>
  <c r="H154" i="1"/>
  <c r="H158" i="1"/>
  <c r="H162" i="1"/>
  <c r="H166" i="1"/>
  <c r="H170" i="1"/>
  <c r="H174" i="1"/>
  <c r="H178" i="1"/>
  <c r="H182" i="1"/>
  <c r="H186" i="1"/>
  <c r="H190" i="1"/>
  <c r="H194" i="1"/>
  <c r="H198" i="1"/>
  <c r="H202" i="1"/>
  <c r="H206" i="1"/>
  <c r="H210" i="1"/>
  <c r="H214" i="1"/>
  <c r="H218" i="1"/>
  <c r="H222" i="1"/>
  <c r="H226" i="1"/>
  <c r="H230" i="1"/>
  <c r="H234" i="1"/>
  <c r="H238" i="1"/>
  <c r="H242" i="1"/>
  <c r="H246" i="1"/>
  <c r="H250" i="1"/>
  <c r="H254" i="1"/>
  <c r="H258" i="1"/>
  <c r="H262" i="1"/>
  <c r="H266" i="1"/>
  <c r="H270" i="1"/>
  <c r="H274" i="1"/>
  <c r="H278" i="1"/>
  <c r="H282" i="1"/>
  <c r="H286" i="1"/>
  <c r="H290" i="1"/>
  <c r="H294" i="1"/>
  <c r="H298" i="1"/>
  <c r="H302" i="1"/>
  <c r="H306" i="1"/>
  <c r="H310" i="1"/>
  <c r="H314" i="1"/>
  <c r="H318" i="1"/>
  <c r="H322" i="1"/>
  <c r="H326" i="1"/>
  <c r="H330" i="1"/>
  <c r="H334" i="1"/>
  <c r="H338" i="1"/>
  <c r="H342" i="1"/>
  <c r="H346" i="1"/>
  <c r="H350" i="1"/>
  <c r="H354" i="1"/>
  <c r="H358" i="1"/>
  <c r="H362" i="1"/>
  <c r="H366" i="1"/>
  <c r="H370" i="1"/>
  <c r="H374" i="1"/>
  <c r="H378" i="1"/>
  <c r="H382" i="1"/>
  <c r="H386" i="1"/>
  <c r="H390" i="1"/>
  <c r="H394" i="1"/>
  <c r="H398" i="1"/>
  <c r="H402" i="1"/>
  <c r="H406" i="1"/>
  <c r="H410" i="1"/>
  <c r="H414" i="1"/>
  <c r="H418" i="1"/>
  <c r="H422" i="1"/>
  <c r="H426" i="1"/>
  <c r="H430" i="1"/>
  <c r="H434" i="1"/>
  <c r="H438" i="1"/>
  <c r="H442" i="1"/>
  <c r="H446" i="1"/>
  <c r="H450" i="1"/>
  <c r="H19" i="1"/>
  <c r="H35" i="1"/>
  <c r="H51" i="1"/>
  <c r="H67" i="1"/>
  <c r="H83" i="1"/>
  <c r="H99" i="1"/>
  <c r="H115" i="1"/>
  <c r="H131" i="1"/>
  <c r="H147" i="1"/>
  <c r="H163" i="1"/>
  <c r="H179" i="1"/>
  <c r="H195" i="1"/>
  <c r="H211" i="1"/>
  <c r="H227" i="1"/>
  <c r="H243" i="1"/>
  <c r="H259" i="1"/>
  <c r="H275" i="1"/>
  <c r="H291" i="1"/>
  <c r="H307" i="1"/>
  <c r="H323" i="1"/>
  <c r="H339" i="1"/>
  <c r="H355" i="1"/>
  <c r="H371" i="1"/>
  <c r="H387" i="1"/>
  <c r="H403" i="1"/>
  <c r="H419" i="1"/>
  <c r="H435" i="1"/>
  <c r="H451" i="1"/>
  <c r="H459" i="1"/>
  <c r="H467" i="1"/>
  <c r="H475" i="1"/>
  <c r="H483" i="1"/>
  <c r="H491" i="1"/>
  <c r="H499" i="1"/>
  <c r="H507" i="1"/>
  <c r="H939" i="1"/>
  <c r="H947" i="1"/>
  <c r="H955" i="1"/>
  <c r="H963" i="1"/>
  <c r="H971" i="1"/>
  <c r="H979" i="1"/>
  <c r="H987" i="1"/>
  <c r="H995" i="1"/>
  <c r="H1003" i="1"/>
  <c r="H1011" i="1"/>
  <c r="H1019" i="1"/>
  <c r="H1027" i="1"/>
  <c r="H1035" i="1"/>
  <c r="H1043" i="1"/>
  <c r="H1051" i="1"/>
  <c r="H1059" i="1"/>
  <c r="H1067" i="1"/>
  <c r="H1075" i="1"/>
  <c r="H1083" i="1"/>
  <c r="H1091" i="1"/>
  <c r="H1099" i="1"/>
  <c r="H1107" i="1"/>
  <c r="H1113" i="1"/>
  <c r="H1118" i="1"/>
  <c r="H1123" i="1"/>
  <c r="H1129" i="1"/>
  <c r="H1134" i="1"/>
  <c r="H1139" i="1"/>
  <c r="H1145" i="1"/>
  <c r="H1150" i="1"/>
  <c r="H1155" i="1"/>
  <c r="H1161" i="1"/>
  <c r="H1166" i="1"/>
  <c r="H1171" i="1"/>
  <c r="H1177" i="1"/>
  <c r="H1182" i="1"/>
  <c r="H1187" i="1"/>
  <c r="H1193" i="1"/>
  <c r="H1198" i="1"/>
  <c r="H1203" i="1"/>
  <c r="H1209" i="1"/>
  <c r="H1214" i="1"/>
  <c r="H1219" i="1"/>
  <c r="H1225" i="1"/>
  <c r="H1230" i="1"/>
  <c r="H1235" i="1"/>
  <c r="H1241" i="1"/>
  <c r="H1246" i="1"/>
  <c r="H1251" i="1"/>
  <c r="H1257" i="1"/>
  <c r="H1262" i="1"/>
  <c r="H1267" i="1"/>
  <c r="H1273" i="1"/>
  <c r="H1278" i="1"/>
  <c r="H1283" i="1"/>
  <c r="H1289" i="1"/>
  <c r="H1294" i="1"/>
  <c r="H1299" i="1"/>
  <c r="H1305" i="1"/>
  <c r="H1310" i="1"/>
  <c r="H1315" i="1"/>
  <c r="H1321" i="1"/>
  <c r="H1326" i="1"/>
  <c r="H1331" i="1"/>
  <c r="H1337" i="1"/>
  <c r="H1342" i="1"/>
  <c r="H1347" i="1"/>
  <c r="H1353" i="1"/>
  <c r="H943" i="1"/>
  <c r="H951" i="1"/>
  <c r="H975" i="1"/>
  <c r="H991" i="1"/>
  <c r="H1015" i="1"/>
  <c r="H1039" i="1"/>
  <c r="H1063" i="1"/>
  <c r="H1087" i="1"/>
  <c r="H1110" i="1"/>
  <c r="H1126" i="1"/>
  <c r="H1142" i="1"/>
  <c r="H1158" i="1"/>
  <c r="H1174" i="1"/>
  <c r="H1190" i="1"/>
  <c r="H1206" i="1"/>
  <c r="H1222" i="1"/>
  <c r="H1238" i="1"/>
  <c r="H1254" i="1"/>
  <c r="H1270" i="1"/>
  <c r="H1286" i="1"/>
  <c r="H1302" i="1"/>
  <c r="H1318" i="1"/>
  <c r="H1334" i="1"/>
  <c r="H1350" i="1"/>
  <c r="H335" i="1"/>
  <c r="H946" i="1"/>
  <c r="H970" i="1"/>
  <c r="H994" i="1"/>
  <c r="H1018" i="1"/>
  <c r="H1058" i="1"/>
  <c r="H1082" i="1"/>
  <c r="H1106" i="1"/>
  <c r="H1133" i="1"/>
  <c r="H1154" i="1"/>
  <c r="H1175" i="1"/>
  <c r="H1191" i="1"/>
  <c r="H1223" i="1"/>
  <c r="H1245" i="1"/>
  <c r="H1271" i="1"/>
  <c r="H1298" i="1"/>
  <c r="H1314" i="1"/>
  <c r="H1341" i="1"/>
  <c r="H23" i="1"/>
  <c r="H39" i="1"/>
  <c r="H55" i="1"/>
  <c r="H71" i="1"/>
  <c r="H87" i="1"/>
  <c r="H103" i="1"/>
  <c r="H119" i="1"/>
  <c r="H135" i="1"/>
  <c r="H151" i="1"/>
  <c r="H167" i="1"/>
  <c r="H183" i="1"/>
  <c r="H199" i="1"/>
  <c r="H215" i="1"/>
  <c r="H231" i="1"/>
  <c r="H247" i="1"/>
  <c r="H263" i="1"/>
  <c r="H279" i="1"/>
  <c r="H295" i="1"/>
  <c r="H311" i="1"/>
  <c r="H327" i="1"/>
  <c r="H343" i="1"/>
  <c r="H359" i="1"/>
  <c r="H375" i="1"/>
  <c r="H391" i="1"/>
  <c r="H407" i="1"/>
  <c r="H423" i="1"/>
  <c r="H439" i="1"/>
  <c r="H454" i="1"/>
  <c r="H462" i="1"/>
  <c r="H470" i="1"/>
  <c r="H478" i="1"/>
  <c r="H486" i="1"/>
  <c r="H494" i="1"/>
  <c r="H502" i="1"/>
  <c r="H942" i="1"/>
  <c r="H950" i="1"/>
  <c r="H958" i="1"/>
  <c r="H966" i="1"/>
  <c r="H974" i="1"/>
  <c r="H982" i="1"/>
  <c r="H990" i="1"/>
  <c r="H998" i="1"/>
  <c r="H1006" i="1"/>
  <c r="H1014" i="1"/>
  <c r="H1022" i="1"/>
  <c r="H1030" i="1"/>
  <c r="H1038" i="1"/>
  <c r="H1046" i="1"/>
  <c r="H1054" i="1"/>
  <c r="H1062" i="1"/>
  <c r="H1070" i="1"/>
  <c r="H1078" i="1"/>
  <c r="H1086" i="1"/>
  <c r="H1094" i="1"/>
  <c r="H1102" i="1"/>
  <c r="H1109" i="1"/>
  <c r="H1114" i="1"/>
  <c r="H1119" i="1"/>
  <c r="H1125" i="1"/>
  <c r="H1130" i="1"/>
  <c r="H1135" i="1"/>
  <c r="H1141" i="1"/>
  <c r="H1146" i="1"/>
  <c r="H1151" i="1"/>
  <c r="H1157" i="1"/>
  <c r="H1162" i="1"/>
  <c r="H1167" i="1"/>
  <c r="H1173" i="1"/>
  <c r="H1178" i="1"/>
  <c r="H1183" i="1"/>
  <c r="H1189" i="1"/>
  <c r="H1194" i="1"/>
  <c r="H1199" i="1"/>
  <c r="H1205" i="1"/>
  <c r="H1210" i="1"/>
  <c r="H1215" i="1"/>
  <c r="H1221" i="1"/>
  <c r="H1226" i="1"/>
  <c r="H1231" i="1"/>
  <c r="H1237" i="1"/>
  <c r="H1242" i="1"/>
  <c r="H1247" i="1"/>
  <c r="H1253" i="1"/>
  <c r="H1258" i="1"/>
  <c r="H1263" i="1"/>
  <c r="H1269" i="1"/>
  <c r="H1274" i="1"/>
  <c r="H1279" i="1"/>
  <c r="H1285" i="1"/>
  <c r="H1290" i="1"/>
  <c r="H1295" i="1"/>
  <c r="H1301" i="1"/>
  <c r="H1306" i="1"/>
  <c r="H1311" i="1"/>
  <c r="H1317" i="1"/>
  <c r="H1322" i="1"/>
  <c r="H1327" i="1"/>
  <c r="H1333" i="1"/>
  <c r="H1338" i="1"/>
  <c r="H1343" i="1"/>
  <c r="H1349" i="1"/>
  <c r="H1354" i="1"/>
  <c r="H11" i="1"/>
  <c r="H27" i="1"/>
  <c r="H43" i="1"/>
  <c r="H59" i="1"/>
  <c r="H75" i="1"/>
  <c r="H91" i="1"/>
  <c r="H107" i="1"/>
  <c r="H123" i="1"/>
  <c r="H139" i="1"/>
  <c r="H155" i="1"/>
  <c r="H171" i="1"/>
  <c r="H187" i="1"/>
  <c r="H203" i="1"/>
  <c r="H219" i="1"/>
  <c r="H235" i="1"/>
  <c r="H251" i="1"/>
  <c r="H267" i="1"/>
  <c r="H283" i="1"/>
  <c r="H299" i="1"/>
  <c r="H315" i="1"/>
  <c r="H331" i="1"/>
  <c r="H347" i="1"/>
  <c r="H363" i="1"/>
  <c r="H379" i="1"/>
  <c r="H395" i="1"/>
  <c r="H411" i="1"/>
  <c r="H427" i="1"/>
  <c r="H443" i="1"/>
  <c r="H455" i="1"/>
  <c r="H463" i="1"/>
  <c r="H471" i="1"/>
  <c r="H479" i="1"/>
  <c r="H487" i="1"/>
  <c r="H495" i="1"/>
  <c r="H503" i="1"/>
  <c r="H959" i="1"/>
  <c r="H983" i="1"/>
  <c r="H999" i="1"/>
  <c r="H1023" i="1"/>
  <c r="H1047" i="1"/>
  <c r="H1071" i="1"/>
  <c r="H1095" i="1"/>
  <c r="H1115" i="1"/>
  <c r="H1137" i="1"/>
  <c r="H1153" i="1"/>
  <c r="H1169" i="1"/>
  <c r="H1185" i="1"/>
  <c r="H1201" i="1"/>
  <c r="H1217" i="1"/>
  <c r="H1227" i="1"/>
  <c r="H1243" i="1"/>
  <c r="H1259" i="1"/>
  <c r="H1275" i="1"/>
  <c r="H1291" i="1"/>
  <c r="H1307" i="1"/>
  <c r="H1323" i="1"/>
  <c r="H1339" i="1"/>
  <c r="H1355" i="1"/>
  <c r="H15" i="1"/>
  <c r="H47" i="1"/>
  <c r="H79" i="1"/>
  <c r="H111" i="1"/>
  <c r="H143" i="1"/>
  <c r="H191" i="1"/>
  <c r="H207" i="1"/>
  <c r="H239" i="1"/>
  <c r="H271" i="1"/>
  <c r="H303" i="1"/>
  <c r="H351" i="1"/>
  <c r="H383" i="1"/>
  <c r="H415" i="1"/>
  <c r="H447" i="1"/>
  <c r="H466" i="1"/>
  <c r="H482" i="1"/>
  <c r="H498" i="1"/>
  <c r="H938" i="1"/>
  <c r="H962" i="1"/>
  <c r="H986" i="1"/>
  <c r="H1002" i="1"/>
  <c r="H1026" i="1"/>
  <c r="H1042" i="1"/>
  <c r="H1066" i="1"/>
  <c r="H1090" i="1"/>
  <c r="H1117" i="1"/>
  <c r="H1122" i="1"/>
  <c r="H1138" i="1"/>
  <c r="H1159" i="1"/>
  <c r="H1170" i="1"/>
  <c r="H1186" i="1"/>
  <c r="H1202" i="1"/>
  <c r="H1213" i="1"/>
  <c r="H1229" i="1"/>
  <c r="H1239" i="1"/>
  <c r="H1250" i="1"/>
  <c r="H1261" i="1"/>
  <c r="H1277" i="1"/>
  <c r="H1287" i="1"/>
  <c r="H1303" i="1"/>
  <c r="H1319" i="1"/>
  <c r="H1330" i="1"/>
  <c r="H1346" i="1"/>
  <c r="H967" i="1"/>
  <c r="H1007" i="1"/>
  <c r="H1031" i="1"/>
  <c r="H1055" i="1"/>
  <c r="H1079" i="1"/>
  <c r="H1103" i="1"/>
  <c r="H1121" i="1"/>
  <c r="H1131" i="1"/>
  <c r="H1147" i="1"/>
  <c r="H1163" i="1"/>
  <c r="H1179" i="1"/>
  <c r="H1195" i="1"/>
  <c r="H1211" i="1"/>
  <c r="H1233" i="1"/>
  <c r="H1249" i="1"/>
  <c r="H1265" i="1"/>
  <c r="H1281" i="1"/>
  <c r="H1297" i="1"/>
  <c r="H1313" i="1"/>
  <c r="H1329" i="1"/>
  <c r="H1345" i="1"/>
  <c r="H31" i="1"/>
  <c r="H63" i="1"/>
  <c r="H95" i="1"/>
  <c r="H127" i="1"/>
  <c r="H159" i="1"/>
  <c r="H175" i="1"/>
  <c r="H223" i="1"/>
  <c r="H255" i="1"/>
  <c r="H287" i="1"/>
  <c r="H319" i="1"/>
  <c r="H367" i="1"/>
  <c r="H399" i="1"/>
  <c r="H431" i="1"/>
  <c r="H458" i="1"/>
  <c r="H474" i="1"/>
  <c r="H490" i="1"/>
  <c r="H506" i="1"/>
  <c r="H954" i="1"/>
  <c r="H978" i="1"/>
  <c r="H1010" i="1"/>
  <c r="H1034" i="1"/>
  <c r="H1050" i="1"/>
  <c r="H1074" i="1"/>
  <c r="H1098" i="1"/>
  <c r="H1111" i="1"/>
  <c r="H1127" i="1"/>
  <c r="H1143" i="1"/>
  <c r="H1149" i="1"/>
  <c r="H1165" i="1"/>
  <c r="H1181" i="1"/>
  <c r="H1197" i="1"/>
  <c r="H1207" i="1"/>
  <c r="H1218" i="1"/>
  <c r="H1234" i="1"/>
  <c r="H1255" i="1"/>
  <c r="H1266" i="1"/>
  <c r="H1282" i="1"/>
  <c r="H1293" i="1"/>
  <c r="H1309" i="1"/>
  <c r="H1325" i="1"/>
  <c r="H1335" i="1"/>
  <c r="H1351" i="1"/>
  <c r="O6" i="1"/>
  <c r="R6" i="1"/>
  <c r="I6" i="1" s="1"/>
  <c r="U6" i="1" s="1"/>
  <c r="H508" i="1"/>
  <c r="H512" i="1"/>
  <c r="H516" i="1"/>
  <c r="H520" i="1"/>
  <c r="H524" i="1"/>
  <c r="H528" i="1"/>
  <c r="H532" i="1"/>
  <c r="H536" i="1"/>
  <c r="H540" i="1"/>
  <c r="H544" i="1"/>
  <c r="H548" i="1"/>
  <c r="H552" i="1"/>
  <c r="H556" i="1"/>
  <c r="H560" i="1"/>
  <c r="H564" i="1"/>
  <c r="H568" i="1"/>
  <c r="H572" i="1"/>
  <c r="H576" i="1"/>
  <c r="H580" i="1"/>
  <c r="H584" i="1"/>
  <c r="H588" i="1"/>
  <c r="H592" i="1"/>
  <c r="H596" i="1"/>
  <c r="H600" i="1"/>
  <c r="H604" i="1"/>
  <c r="H608" i="1"/>
  <c r="H612" i="1"/>
  <c r="H616" i="1"/>
  <c r="H620" i="1"/>
  <c r="H624" i="1"/>
  <c r="H628" i="1"/>
  <c r="H632" i="1"/>
  <c r="H636" i="1"/>
  <c r="H640" i="1"/>
  <c r="H644" i="1"/>
  <c r="H648" i="1"/>
  <c r="H652" i="1"/>
  <c r="H656" i="1"/>
  <c r="H660" i="1"/>
  <c r="H664" i="1"/>
  <c r="H668" i="1"/>
  <c r="H672" i="1"/>
  <c r="H676" i="1"/>
  <c r="H680" i="1"/>
  <c r="H684" i="1"/>
  <c r="H688" i="1"/>
  <c r="H692" i="1"/>
  <c r="H696" i="1"/>
  <c r="H700" i="1"/>
  <c r="H704" i="1"/>
  <c r="H708" i="1"/>
  <c r="H712" i="1"/>
  <c r="H716" i="1"/>
  <c r="H720" i="1"/>
  <c r="H724" i="1"/>
  <c r="H728" i="1"/>
  <c r="H732" i="1"/>
  <c r="H736" i="1"/>
  <c r="H740" i="1"/>
  <c r="H744" i="1"/>
  <c r="H748" i="1"/>
  <c r="H752" i="1"/>
  <c r="H756" i="1"/>
  <c r="H760" i="1"/>
  <c r="H764" i="1"/>
  <c r="H768" i="1"/>
  <c r="H772" i="1"/>
  <c r="H776" i="1"/>
  <c r="H780" i="1"/>
  <c r="H784" i="1"/>
  <c r="H788" i="1"/>
  <c r="H792" i="1"/>
  <c r="H796" i="1"/>
  <c r="H800" i="1"/>
  <c r="H804" i="1"/>
  <c r="H808" i="1"/>
  <c r="H812" i="1"/>
  <c r="H816" i="1"/>
  <c r="H820" i="1"/>
  <c r="H824" i="1"/>
  <c r="H828" i="1"/>
  <c r="H832" i="1"/>
  <c r="H836" i="1"/>
  <c r="H840" i="1"/>
  <c r="H844" i="1"/>
  <c r="H848" i="1"/>
  <c r="H852" i="1"/>
  <c r="H856" i="1"/>
  <c r="H860" i="1"/>
  <c r="H864" i="1"/>
  <c r="H868" i="1"/>
  <c r="H872" i="1"/>
  <c r="H876" i="1"/>
  <c r="H880" i="1"/>
  <c r="H884" i="1"/>
  <c r="H888" i="1"/>
  <c r="H892" i="1"/>
  <c r="H896" i="1"/>
  <c r="H900" i="1"/>
  <c r="H904" i="1"/>
  <c r="H908" i="1"/>
  <c r="H912" i="1"/>
  <c r="H916" i="1"/>
  <c r="H920" i="1"/>
  <c r="H924" i="1"/>
  <c r="H928" i="1"/>
  <c r="H932" i="1"/>
  <c r="H936" i="1"/>
  <c r="H509" i="1"/>
  <c r="H513" i="1"/>
  <c r="H517" i="1"/>
  <c r="H521" i="1"/>
  <c r="H525" i="1"/>
  <c r="H529" i="1"/>
  <c r="H533" i="1"/>
  <c r="H537" i="1"/>
  <c r="H541" i="1"/>
  <c r="H545" i="1"/>
  <c r="H549" i="1"/>
  <c r="H553" i="1"/>
  <c r="H557" i="1"/>
  <c r="H561" i="1"/>
  <c r="H565" i="1"/>
  <c r="H569" i="1"/>
  <c r="H573" i="1"/>
  <c r="H577" i="1"/>
  <c r="H581" i="1"/>
  <c r="H585" i="1"/>
  <c r="H589" i="1"/>
  <c r="H593" i="1"/>
  <c r="H597" i="1"/>
  <c r="H601" i="1"/>
  <c r="H605" i="1"/>
  <c r="H609" i="1"/>
  <c r="H613" i="1"/>
  <c r="H617" i="1"/>
  <c r="H621" i="1"/>
  <c r="H625" i="1"/>
  <c r="H629" i="1"/>
  <c r="H633" i="1"/>
  <c r="H637" i="1"/>
  <c r="H641" i="1"/>
  <c r="H645" i="1"/>
  <c r="H649" i="1"/>
  <c r="H653" i="1"/>
  <c r="H657" i="1"/>
  <c r="H661" i="1"/>
  <c r="H665" i="1"/>
  <c r="H669" i="1"/>
  <c r="H673" i="1"/>
  <c r="H677" i="1"/>
  <c r="H681" i="1"/>
  <c r="H685" i="1"/>
  <c r="H689" i="1"/>
  <c r="H693" i="1"/>
  <c r="H697" i="1"/>
  <c r="H701" i="1"/>
  <c r="H705" i="1"/>
  <c r="H709" i="1"/>
  <c r="H713" i="1"/>
  <c r="H717" i="1"/>
  <c r="H721" i="1"/>
  <c r="H725" i="1"/>
  <c r="H729" i="1"/>
  <c r="H733" i="1"/>
  <c r="H737" i="1"/>
  <c r="H741" i="1"/>
  <c r="H745" i="1"/>
  <c r="H749" i="1"/>
  <c r="H753" i="1"/>
  <c r="H757" i="1"/>
  <c r="H761" i="1"/>
  <c r="H765" i="1"/>
  <c r="H769" i="1"/>
  <c r="H773" i="1"/>
  <c r="H777" i="1"/>
  <c r="H781" i="1"/>
  <c r="H785" i="1"/>
  <c r="H789" i="1"/>
  <c r="H793" i="1"/>
  <c r="H797" i="1"/>
  <c r="H801" i="1"/>
  <c r="H805" i="1"/>
  <c r="H809" i="1"/>
  <c r="H813" i="1"/>
  <c r="H817" i="1"/>
  <c r="H821" i="1"/>
  <c r="H825" i="1"/>
  <c r="H829" i="1"/>
  <c r="H833" i="1"/>
  <c r="H837" i="1"/>
  <c r="H841" i="1"/>
  <c r="H845" i="1"/>
  <c r="H849" i="1"/>
  <c r="H853" i="1"/>
  <c r="H857" i="1"/>
  <c r="H861" i="1"/>
  <c r="H865" i="1"/>
  <c r="H869" i="1"/>
  <c r="H873" i="1"/>
  <c r="H877" i="1"/>
  <c r="H881" i="1"/>
  <c r="H885" i="1"/>
  <c r="H889" i="1"/>
  <c r="H893" i="1"/>
  <c r="H897" i="1"/>
  <c r="H901" i="1"/>
  <c r="H905" i="1"/>
  <c r="H909" i="1"/>
  <c r="H913" i="1"/>
  <c r="H917" i="1"/>
  <c r="H921" i="1"/>
  <c r="H925" i="1"/>
  <c r="H929" i="1"/>
  <c r="H933" i="1"/>
  <c r="H937" i="1"/>
  <c r="H515" i="1"/>
  <c r="H523" i="1"/>
  <c r="H531" i="1"/>
  <c r="H539" i="1"/>
  <c r="H547" i="1"/>
  <c r="H555" i="1"/>
  <c r="H563" i="1"/>
  <c r="H571" i="1"/>
  <c r="H579" i="1"/>
  <c r="H587" i="1"/>
  <c r="H595" i="1"/>
  <c r="H603" i="1"/>
  <c r="H611" i="1"/>
  <c r="H619" i="1"/>
  <c r="H627" i="1"/>
  <c r="H635" i="1"/>
  <c r="H643" i="1"/>
  <c r="H651" i="1"/>
  <c r="H659" i="1"/>
  <c r="H667" i="1"/>
  <c r="H675" i="1"/>
  <c r="H683" i="1"/>
  <c r="H691" i="1"/>
  <c r="H699" i="1"/>
  <c r="H707" i="1"/>
  <c r="H715" i="1"/>
  <c r="H723" i="1"/>
  <c r="H731" i="1"/>
  <c r="H739" i="1"/>
  <c r="H747" i="1"/>
  <c r="H755" i="1"/>
  <c r="H763" i="1"/>
  <c r="H771" i="1"/>
  <c r="H779" i="1"/>
  <c r="H787" i="1"/>
  <c r="H795" i="1"/>
  <c r="H803" i="1"/>
  <c r="H811" i="1"/>
  <c r="H819" i="1"/>
  <c r="H827" i="1"/>
  <c r="H835" i="1"/>
  <c r="H843" i="1"/>
  <c r="H851" i="1"/>
  <c r="H859" i="1"/>
  <c r="H867" i="1"/>
  <c r="H875" i="1"/>
  <c r="H883" i="1"/>
  <c r="H891" i="1"/>
  <c r="H899" i="1"/>
  <c r="H907" i="1"/>
  <c r="H915" i="1"/>
  <c r="H923" i="1"/>
  <c r="H931" i="1"/>
  <c r="H823" i="1"/>
  <c r="H855" i="1"/>
  <c r="H863" i="1"/>
  <c r="H879" i="1"/>
  <c r="H895" i="1"/>
  <c r="H903" i="1"/>
  <c r="H911" i="1"/>
  <c r="H927" i="1"/>
  <c r="H602" i="1"/>
  <c r="H658" i="1"/>
  <c r="H690" i="1"/>
  <c r="H722" i="1"/>
  <c r="H754" i="1"/>
  <c r="H786" i="1"/>
  <c r="H818" i="1"/>
  <c r="H842" i="1"/>
  <c r="H874" i="1"/>
  <c r="H898" i="1"/>
  <c r="H922" i="1"/>
  <c r="H510" i="1"/>
  <c r="H518" i="1"/>
  <c r="H526" i="1"/>
  <c r="H534" i="1"/>
  <c r="H542" i="1"/>
  <c r="H550" i="1"/>
  <c r="H558" i="1"/>
  <c r="H566" i="1"/>
  <c r="H574" i="1"/>
  <c r="H582" i="1"/>
  <c r="H590" i="1"/>
  <c r="H598" i="1"/>
  <c r="H606" i="1"/>
  <c r="H614" i="1"/>
  <c r="H622" i="1"/>
  <c r="H630" i="1"/>
  <c r="H638" i="1"/>
  <c r="H646" i="1"/>
  <c r="H654" i="1"/>
  <c r="H662" i="1"/>
  <c r="H670" i="1"/>
  <c r="H678" i="1"/>
  <c r="H686" i="1"/>
  <c r="H694" i="1"/>
  <c r="H702" i="1"/>
  <c r="H710" i="1"/>
  <c r="H718" i="1"/>
  <c r="H726" i="1"/>
  <c r="H734" i="1"/>
  <c r="H742" i="1"/>
  <c r="H750" i="1"/>
  <c r="H758" i="1"/>
  <c r="H766" i="1"/>
  <c r="H774" i="1"/>
  <c r="H782" i="1"/>
  <c r="H790" i="1"/>
  <c r="H798" i="1"/>
  <c r="H806" i="1"/>
  <c r="H814" i="1"/>
  <c r="H822" i="1"/>
  <c r="H830" i="1"/>
  <c r="H838" i="1"/>
  <c r="H846" i="1"/>
  <c r="H854" i="1"/>
  <c r="H862" i="1"/>
  <c r="H870" i="1"/>
  <c r="H878" i="1"/>
  <c r="H886" i="1"/>
  <c r="H894" i="1"/>
  <c r="H902" i="1"/>
  <c r="H910" i="1"/>
  <c r="H918" i="1"/>
  <c r="H926" i="1"/>
  <c r="H934" i="1"/>
  <c r="H511" i="1"/>
  <c r="H519" i="1"/>
  <c r="H527" i="1"/>
  <c r="H535" i="1"/>
  <c r="H543" i="1"/>
  <c r="H551" i="1"/>
  <c r="H559" i="1"/>
  <c r="H567" i="1"/>
  <c r="H575" i="1"/>
  <c r="H583" i="1"/>
  <c r="H591" i="1"/>
  <c r="H599" i="1"/>
  <c r="H607" i="1"/>
  <c r="H615" i="1"/>
  <c r="H623" i="1"/>
  <c r="H631" i="1"/>
  <c r="H639" i="1"/>
  <c r="H647" i="1"/>
  <c r="H655" i="1"/>
  <c r="H663" i="1"/>
  <c r="H671" i="1"/>
  <c r="H679" i="1"/>
  <c r="H687" i="1"/>
  <c r="H695" i="1"/>
  <c r="H703" i="1"/>
  <c r="H711" i="1"/>
  <c r="H719" i="1"/>
  <c r="H727" i="1"/>
  <c r="H735" i="1"/>
  <c r="H743" i="1"/>
  <c r="H751" i="1"/>
  <c r="H759" i="1"/>
  <c r="H767" i="1"/>
  <c r="H775" i="1"/>
  <c r="H783" i="1"/>
  <c r="H791" i="1"/>
  <c r="H799" i="1"/>
  <c r="H807" i="1"/>
  <c r="H831" i="1"/>
  <c r="H839" i="1"/>
  <c r="H847" i="1"/>
  <c r="H871" i="1"/>
  <c r="H887" i="1"/>
  <c r="H919" i="1"/>
  <c r="H935" i="1"/>
  <c r="H514" i="1"/>
  <c r="H530" i="1"/>
  <c r="H546" i="1"/>
  <c r="H562" i="1"/>
  <c r="H578" i="1"/>
  <c r="H594" i="1"/>
  <c r="H618" i="1"/>
  <c r="H634" i="1"/>
  <c r="H650" i="1"/>
  <c r="H674" i="1"/>
  <c r="H698" i="1"/>
  <c r="H714" i="1"/>
  <c r="H738" i="1"/>
  <c r="H762" i="1"/>
  <c r="H778" i="1"/>
  <c r="H802" i="1"/>
  <c r="H826" i="1"/>
  <c r="H850" i="1"/>
  <c r="H866" i="1"/>
  <c r="H890" i="1"/>
  <c r="H914" i="1"/>
  <c r="H815" i="1"/>
  <c r="H522" i="1"/>
  <c r="H538" i="1"/>
  <c r="H554" i="1"/>
  <c r="H570" i="1"/>
  <c r="H586" i="1"/>
  <c r="H610" i="1"/>
  <c r="H626" i="1"/>
  <c r="H642" i="1"/>
  <c r="H666" i="1"/>
  <c r="H682" i="1"/>
  <c r="H706" i="1"/>
  <c r="H730" i="1"/>
  <c r="H746" i="1"/>
  <c r="H770" i="1"/>
  <c r="H794" i="1"/>
  <c r="H810" i="1"/>
  <c r="H834" i="1"/>
  <c r="H858" i="1"/>
  <c r="H882" i="1"/>
  <c r="H906" i="1"/>
  <c r="H930" i="1"/>
  <c r="J6" i="1"/>
  <c r="M17" i="12" l="1"/>
  <c r="P17" i="12"/>
  <c r="Q17" i="12" s="1"/>
  <c r="L16" i="12"/>
  <c r="V6" i="1"/>
  <c r="X6" i="1" s="1"/>
  <c r="Y6" i="1" s="1"/>
  <c r="Z6" i="1" s="1"/>
  <c r="M16" i="12" l="1"/>
  <c r="P16" i="12"/>
  <c r="Q16" i="12" s="1"/>
  <c r="L15" i="12"/>
  <c r="P15" i="12" l="1"/>
  <c r="Q15" i="12" s="1"/>
  <c r="M15" i="12"/>
  <c r="L14" i="12"/>
  <c r="P14" i="12" l="1"/>
  <c r="Q14" i="12" s="1"/>
  <c r="M14" i="12"/>
  <c r="L13" i="12"/>
  <c r="P13" i="12" l="1"/>
  <c r="Q13" i="12" s="1"/>
  <c r="M13" i="12"/>
  <c r="L12" i="12"/>
  <c r="M12" i="12" l="1"/>
  <c r="P12" i="12"/>
  <c r="Q12" i="12" s="1"/>
  <c r="L11" i="12"/>
  <c r="P11" i="12" l="1"/>
  <c r="Q11" i="12" s="1"/>
  <c r="M11" i="12"/>
  <c r="L10" i="12"/>
  <c r="P10" i="12" l="1"/>
  <c r="Q10" i="12" s="1"/>
  <c r="M10" i="12"/>
  <c r="L9" i="12"/>
  <c r="M9" i="12" l="1"/>
  <c r="P9" i="12"/>
  <c r="Q9" i="12" s="1"/>
  <c r="L8" i="12"/>
  <c r="M8" i="12" l="1"/>
  <c r="P8" i="12"/>
  <c r="Q8" i="12" s="1"/>
  <c r="L7" i="12"/>
  <c r="P7" i="12" l="1"/>
  <c r="Q7" i="12" s="1"/>
  <c r="M7" i="12"/>
  <c r="L6" i="12"/>
  <c r="P6" i="12" l="1"/>
  <c r="Q6" i="12" s="1"/>
  <c r="M6" i="12"/>
  <c r="E7" i="1"/>
  <c r="F7" i="1" s="1"/>
  <c r="D7" i="1" l="1"/>
  <c r="K7" i="1"/>
  <c r="L7" i="1"/>
  <c r="G7" i="1"/>
  <c r="T7" i="1" l="1"/>
  <c r="M7" i="1"/>
  <c r="AC7" i="1" l="1"/>
  <c r="AD7" i="1" s="1"/>
  <c r="W7" i="1"/>
  <c r="N7" i="1"/>
  <c r="R7" i="1" l="1"/>
  <c r="I7" i="1" s="1"/>
  <c r="O7" i="1"/>
  <c r="AG7" i="1"/>
  <c r="AE7" i="1"/>
  <c r="AH7" i="1"/>
  <c r="AK7" i="1" l="1"/>
  <c r="AI7" i="1"/>
  <c r="P7" i="1"/>
  <c r="E8" i="1" s="1"/>
  <c r="U7" i="1"/>
  <c r="V7" i="1" s="1"/>
  <c r="X7" i="1" s="1"/>
  <c r="Y7" i="1" s="1"/>
  <c r="Z7" i="1" s="1"/>
  <c r="AA7" i="1" s="1"/>
  <c r="J7" i="1"/>
  <c r="F8" i="1" l="1"/>
  <c r="D8" i="1"/>
  <c r="K8" i="1"/>
  <c r="G8" i="1"/>
  <c r="L8" i="1"/>
  <c r="AJ7" i="1"/>
  <c r="AL7" i="1"/>
  <c r="T8" i="1" l="1"/>
  <c r="M8" i="1"/>
  <c r="AC8" i="1" l="1"/>
  <c r="AD8" i="1" s="1"/>
  <c r="N8" i="1"/>
  <c r="W8" i="1"/>
  <c r="R8" i="1" l="1"/>
  <c r="I8" i="1" s="1"/>
  <c r="O8" i="1"/>
  <c r="AE8" i="1"/>
  <c r="AF8" i="1" s="1" a="1"/>
  <c r="AF8" i="1" s="1"/>
  <c r="AH8" i="1"/>
  <c r="AI8" i="1" l="1"/>
  <c r="AK8" i="1"/>
  <c r="AG8" i="1"/>
  <c r="P8" i="1"/>
  <c r="E9" i="1" s="1"/>
  <c r="U8" i="1"/>
  <c r="V8" i="1" s="1"/>
  <c r="X8" i="1" s="1"/>
  <c r="Y8" i="1" s="1"/>
  <c r="Z8" i="1" s="1"/>
  <c r="AA8" i="1" s="1"/>
  <c r="J8" i="1"/>
  <c r="AL8" i="1" l="1"/>
  <c r="D9" i="1"/>
  <c r="K9" i="1"/>
  <c r="F9" i="1"/>
  <c r="L9" i="1"/>
  <c r="G9" i="1"/>
  <c r="AJ8" i="1"/>
  <c r="T9" i="1" l="1"/>
  <c r="M9" i="1"/>
  <c r="N9" i="1" l="1"/>
  <c r="AC9" i="1"/>
  <c r="AD9" i="1" s="1"/>
  <c r="W9" i="1"/>
  <c r="AE9" i="1" l="1"/>
  <c r="AF9" i="1" s="1" a="1"/>
  <c r="AF9" i="1" s="1"/>
  <c r="AH9" i="1"/>
  <c r="O9" i="1"/>
  <c r="R9" i="1"/>
  <c r="I9" i="1" s="1"/>
  <c r="P9" i="1" l="1"/>
  <c r="E10" i="1" s="1"/>
  <c r="U9" i="1"/>
  <c r="V9" i="1" s="1"/>
  <c r="X9" i="1" s="1"/>
  <c r="Y9" i="1" s="1"/>
  <c r="Z9" i="1" s="1"/>
  <c r="AA9" i="1" s="1"/>
  <c r="J9" i="1"/>
  <c r="AI9" i="1"/>
  <c r="AG9" i="1"/>
  <c r="AK9" i="1"/>
  <c r="AJ9" i="1" l="1"/>
  <c r="AL9" i="1"/>
  <c r="G10" i="1"/>
  <c r="K10" i="1"/>
  <c r="F10" i="1"/>
  <c r="D10" i="1"/>
  <c r="L10" i="1"/>
  <c r="M10" i="1" l="1"/>
  <c r="T10" i="1"/>
  <c r="N10" i="1" l="1"/>
  <c r="W10" i="1"/>
  <c r="AC10" i="1"/>
  <c r="AD10" i="1" s="1"/>
  <c r="AE10" i="1" l="1"/>
  <c r="AF10" i="1" s="1" a="1"/>
  <c r="AF10" i="1" s="1"/>
  <c r="AH10" i="1"/>
  <c r="R10" i="1"/>
  <c r="I10" i="1" s="1"/>
  <c r="O10" i="1"/>
  <c r="P10" i="1" l="1"/>
  <c r="E11" i="1" s="1"/>
  <c r="J10" i="1"/>
  <c r="U10" i="1"/>
  <c r="V10" i="1" s="1"/>
  <c r="X10" i="1" s="1"/>
  <c r="Y10" i="1" s="1"/>
  <c r="Z10" i="1" s="1"/>
  <c r="AA10" i="1" s="1"/>
  <c r="AI10" i="1"/>
  <c r="AK10" i="1"/>
  <c r="AG10" i="1"/>
  <c r="AJ10" i="1" l="1"/>
  <c r="AL10" i="1"/>
  <c r="D11" i="1"/>
  <c r="L11" i="1"/>
  <c r="G11" i="1"/>
  <c r="F11" i="1"/>
  <c r="K11" i="1"/>
  <c r="T11" i="1" l="1"/>
  <c r="M11" i="1"/>
  <c r="N11" i="1" l="1"/>
  <c r="AC11" i="1"/>
  <c r="AD11" i="1" s="1"/>
  <c r="W11" i="1"/>
  <c r="AE11" i="1" l="1"/>
  <c r="AF11" i="1" s="1" a="1"/>
  <c r="AF11" i="1" s="1"/>
  <c r="AH11" i="1"/>
  <c r="R11" i="1"/>
  <c r="I11" i="1" s="1"/>
  <c r="O11" i="1"/>
  <c r="P11" i="1" l="1"/>
  <c r="E12" i="1" s="1"/>
  <c r="J11" i="1"/>
  <c r="U11" i="1"/>
  <c r="V11" i="1" s="1"/>
  <c r="X11" i="1" s="1"/>
  <c r="Y11" i="1" s="1"/>
  <c r="Z11" i="1" s="1"/>
  <c r="AA11" i="1" s="1"/>
  <c r="AI11" i="1"/>
  <c r="AK11" i="1"/>
  <c r="AG11" i="1"/>
  <c r="AJ11" i="1" l="1"/>
  <c r="AL11" i="1"/>
  <c r="F12" i="1"/>
  <c r="L12" i="1"/>
  <c r="D12" i="1"/>
  <c r="K12" i="1"/>
  <c r="G12" i="1"/>
  <c r="M12" i="1" l="1"/>
  <c r="T12" i="1"/>
  <c r="W12" i="1" l="1"/>
  <c r="N12" i="1"/>
  <c r="AC12" i="1"/>
  <c r="AD12" i="1" s="1"/>
  <c r="AE12" i="1" l="1"/>
  <c r="AF12" i="1" s="1" a="1"/>
  <c r="AF12" i="1" s="1"/>
  <c r="AH12" i="1"/>
  <c r="O12" i="1"/>
  <c r="R12" i="1"/>
  <c r="I12" i="1" s="1"/>
  <c r="P12" i="1" l="1"/>
  <c r="E13" i="1" s="1"/>
  <c r="J12" i="1"/>
  <c r="U12" i="1"/>
  <c r="V12" i="1" s="1"/>
  <c r="X12" i="1" s="1"/>
  <c r="Y12" i="1" s="1"/>
  <c r="Z12" i="1" s="1"/>
  <c r="AA12" i="1" s="1"/>
  <c r="AI12" i="1"/>
  <c r="AJ12" i="1" s="1"/>
  <c r="AG12" i="1"/>
  <c r="AK12" i="1"/>
  <c r="AL12" i="1" s="1"/>
  <c r="D13" i="1" l="1"/>
  <c r="L13" i="1"/>
  <c r="F13" i="1"/>
  <c r="G13" i="1"/>
  <c r="K13" i="1"/>
  <c r="T13" i="1" l="1"/>
  <c r="M13" i="1"/>
  <c r="N13" i="1" l="1"/>
  <c r="AC13" i="1"/>
  <c r="AD13" i="1" s="1"/>
  <c r="W13" i="1"/>
  <c r="AE13" i="1" l="1"/>
  <c r="AF13" i="1" s="1" a="1"/>
  <c r="AF13" i="1" s="1"/>
  <c r="AH13" i="1"/>
  <c r="R13" i="1"/>
  <c r="I13" i="1" s="1"/>
  <c r="O13" i="1"/>
  <c r="P13" i="1" l="1"/>
  <c r="E14" i="1" s="1"/>
  <c r="J13" i="1"/>
  <c r="U13" i="1"/>
  <c r="V13" i="1" s="1"/>
  <c r="X13" i="1" s="1"/>
  <c r="Y13" i="1" s="1"/>
  <c r="Z13" i="1" s="1"/>
  <c r="AA13" i="1" s="1"/>
  <c r="AI13" i="1"/>
  <c r="AJ13" i="1" s="1"/>
  <c r="AK13" i="1"/>
  <c r="AL13" i="1" s="1"/>
  <c r="AG13" i="1"/>
  <c r="F14" i="1" l="1"/>
  <c r="L14" i="1"/>
  <c r="D14" i="1"/>
  <c r="K14" i="1"/>
  <c r="G14" i="1"/>
  <c r="M14" i="1" l="1"/>
  <c r="T14" i="1"/>
  <c r="W14" i="1" l="1"/>
  <c r="N14" i="1"/>
  <c r="AC14" i="1"/>
  <c r="AD14" i="1" s="1"/>
  <c r="AE14" i="1" l="1"/>
  <c r="AF14" i="1" s="1" a="1"/>
  <c r="AF14" i="1" s="1"/>
  <c r="AH14" i="1"/>
  <c r="R14" i="1"/>
  <c r="I14" i="1" s="1"/>
  <c r="O14" i="1"/>
  <c r="P14" i="1" l="1"/>
  <c r="E15" i="1" s="1"/>
  <c r="J14" i="1"/>
  <c r="U14" i="1"/>
  <c r="V14" i="1" s="1"/>
  <c r="X14" i="1" s="1"/>
  <c r="Y14" i="1" s="1"/>
  <c r="Z14" i="1" s="1"/>
  <c r="AA14" i="1" s="1"/>
  <c r="AI14" i="1"/>
  <c r="AJ14" i="1" s="1"/>
  <c r="AG14" i="1"/>
  <c r="AK14" i="1"/>
  <c r="AL14" i="1" s="1"/>
  <c r="D15" i="1" l="1"/>
  <c r="K15" i="1"/>
  <c r="G15" i="1"/>
  <c r="F15" i="1"/>
  <c r="L15" i="1"/>
  <c r="T15" i="1" l="1"/>
  <c r="M15" i="1"/>
  <c r="N15" i="1" l="1"/>
  <c r="AC15" i="1"/>
  <c r="AD15" i="1" s="1"/>
  <c r="W15" i="1"/>
  <c r="AE15" i="1" l="1"/>
  <c r="AF15" i="1" s="1" a="1"/>
  <c r="AF15" i="1" s="1"/>
  <c r="AH15" i="1"/>
  <c r="O15" i="1"/>
  <c r="R15" i="1"/>
  <c r="I15" i="1" s="1"/>
  <c r="P15" i="1" l="1"/>
  <c r="E16" i="1" s="1"/>
  <c r="U15" i="1"/>
  <c r="V15" i="1" s="1"/>
  <c r="X15" i="1" s="1"/>
  <c r="Y15" i="1" s="1"/>
  <c r="Z15" i="1" s="1"/>
  <c r="AA15" i="1" s="1"/>
  <c r="J15" i="1"/>
  <c r="AI15" i="1"/>
  <c r="AJ15" i="1" s="1"/>
  <c r="AG15" i="1"/>
  <c r="AK15" i="1"/>
  <c r="AL15" i="1" s="1"/>
  <c r="F16" i="1" l="1"/>
  <c r="L16" i="1"/>
  <c r="D16" i="1"/>
  <c r="K16" i="1"/>
  <c r="G16" i="1"/>
  <c r="M16" i="1" l="1"/>
  <c r="T16" i="1"/>
  <c r="W16" i="1" l="1"/>
  <c r="N16" i="1"/>
  <c r="AC16" i="1"/>
  <c r="AD16" i="1" s="1"/>
  <c r="AE16" i="1" l="1"/>
  <c r="AF16" i="1" s="1" a="1"/>
  <c r="AF16" i="1" s="1"/>
  <c r="AH16" i="1"/>
  <c r="O16" i="1"/>
  <c r="R16" i="1"/>
  <c r="I16" i="1" s="1"/>
  <c r="P16" i="1" l="1"/>
  <c r="E17" i="1" s="1"/>
  <c r="J16" i="1"/>
  <c r="U16" i="1"/>
  <c r="V16" i="1" s="1"/>
  <c r="X16" i="1" s="1"/>
  <c r="Y16" i="1" s="1"/>
  <c r="Z16" i="1" s="1"/>
  <c r="AA16" i="1" s="1"/>
  <c r="AI16" i="1"/>
  <c r="AJ16" i="1" s="1"/>
  <c r="AK16" i="1"/>
  <c r="AL16" i="1" s="1"/>
  <c r="AG16" i="1"/>
  <c r="D17" i="1" l="1"/>
  <c r="L17" i="1"/>
  <c r="F17" i="1"/>
  <c r="G17" i="1"/>
  <c r="K17" i="1"/>
  <c r="T17" i="1" l="1"/>
  <c r="M17" i="1"/>
  <c r="N17" i="1" l="1"/>
  <c r="AC17" i="1"/>
  <c r="AD17" i="1" s="1"/>
  <c r="W17" i="1"/>
  <c r="AE17" i="1" l="1"/>
  <c r="AF17" i="1" s="1" a="1"/>
  <c r="AF17" i="1" s="1"/>
  <c r="AH17" i="1"/>
  <c r="R17" i="1"/>
  <c r="I17" i="1" s="1"/>
  <c r="O17" i="1"/>
  <c r="P17" i="1" l="1"/>
  <c r="E18" i="1" s="1"/>
  <c r="J17" i="1"/>
  <c r="U17" i="1"/>
  <c r="V17" i="1" s="1"/>
  <c r="X17" i="1" s="1"/>
  <c r="Y17" i="1" s="1"/>
  <c r="Z17" i="1" s="1"/>
  <c r="AA17" i="1" s="1"/>
  <c r="AI17" i="1"/>
  <c r="AJ17" i="1" s="1"/>
  <c r="AK17" i="1"/>
  <c r="AL17" i="1" s="1"/>
  <c r="AG17" i="1"/>
  <c r="F18" i="1" l="1"/>
  <c r="L18" i="1"/>
  <c r="D18" i="1"/>
  <c r="K18" i="1"/>
  <c r="G18" i="1"/>
  <c r="M18" i="1" l="1"/>
  <c r="T18" i="1"/>
  <c r="W18" i="1" l="1"/>
  <c r="N18" i="1"/>
  <c r="AC18" i="1"/>
  <c r="AD18" i="1" s="1"/>
  <c r="AE18" i="1" l="1"/>
  <c r="AF18" i="1" s="1" a="1"/>
  <c r="AF18" i="1" s="1"/>
  <c r="AH18" i="1"/>
  <c r="O18" i="1"/>
  <c r="R18" i="1"/>
  <c r="I18" i="1" s="1"/>
  <c r="P18" i="1" l="1"/>
  <c r="E19" i="1" s="1"/>
  <c r="U18" i="1"/>
  <c r="V18" i="1" s="1"/>
  <c r="X18" i="1" s="1"/>
  <c r="Y18" i="1" s="1"/>
  <c r="Z18" i="1" s="1"/>
  <c r="AA18" i="1" s="1"/>
  <c r="J18" i="1"/>
  <c r="AI18" i="1"/>
  <c r="AJ18" i="1" s="1"/>
  <c r="AK18" i="1"/>
  <c r="AL18" i="1" s="1"/>
  <c r="AG18" i="1"/>
  <c r="D19" i="1" l="1"/>
  <c r="L19" i="1"/>
  <c r="G19" i="1"/>
  <c r="F19" i="1"/>
  <c r="K19" i="1"/>
  <c r="T19" i="1" l="1"/>
  <c r="M19" i="1"/>
  <c r="N19" i="1" l="1"/>
  <c r="AC19" i="1"/>
  <c r="AD19" i="1" s="1"/>
  <c r="W19" i="1"/>
  <c r="AE19" i="1" l="1"/>
  <c r="AF19" i="1" s="1" a="1"/>
  <c r="AF19" i="1" s="1"/>
  <c r="AH19" i="1"/>
  <c r="O19" i="1"/>
  <c r="R19" i="1"/>
  <c r="I19" i="1" s="1"/>
  <c r="P19" i="1" l="1"/>
  <c r="E20" i="1" s="1"/>
  <c r="J19" i="1"/>
  <c r="U19" i="1"/>
  <c r="V19" i="1" s="1"/>
  <c r="X19" i="1" s="1"/>
  <c r="Y19" i="1" s="1"/>
  <c r="Z19" i="1" s="1"/>
  <c r="AA19" i="1" s="1"/>
  <c r="AI19" i="1"/>
  <c r="AJ19" i="1" s="1"/>
  <c r="AK19" i="1"/>
  <c r="AL19" i="1" s="1"/>
  <c r="AG19" i="1"/>
  <c r="F20" i="1" l="1"/>
  <c r="G20" i="1"/>
  <c r="L20" i="1"/>
  <c r="D20" i="1"/>
  <c r="K20" i="1"/>
  <c r="M20" i="1" l="1"/>
  <c r="T20" i="1"/>
  <c r="AC20" i="1" l="1"/>
  <c r="AD20" i="1" s="1"/>
  <c r="W20" i="1"/>
  <c r="N20" i="1"/>
  <c r="O20" i="1" l="1"/>
  <c r="R20" i="1"/>
  <c r="I20" i="1" s="1"/>
  <c r="AE20" i="1"/>
  <c r="AF20" i="1" s="1" a="1"/>
  <c r="AF20" i="1" s="1"/>
  <c r="AH20" i="1"/>
  <c r="AG20" i="1" l="1"/>
  <c r="AK20" i="1"/>
  <c r="AL20" i="1" s="1"/>
  <c r="AI20" i="1"/>
  <c r="AJ20" i="1" s="1"/>
  <c r="P20" i="1"/>
  <c r="E21" i="1" s="1"/>
  <c r="U20" i="1"/>
  <c r="V20" i="1" s="1"/>
  <c r="X20" i="1" s="1"/>
  <c r="Y20" i="1" s="1"/>
  <c r="Z20" i="1" s="1"/>
  <c r="AA20" i="1" s="1"/>
  <c r="J20" i="1"/>
  <c r="D21" i="1" l="1"/>
  <c r="K21" i="1"/>
  <c r="G21" i="1"/>
  <c r="F21" i="1"/>
  <c r="L21" i="1"/>
  <c r="T21" i="1" l="1"/>
  <c r="M21" i="1"/>
  <c r="N21" i="1" l="1"/>
  <c r="AC21" i="1"/>
  <c r="AD21" i="1" s="1"/>
  <c r="W21" i="1"/>
  <c r="AE21" i="1" l="1"/>
  <c r="AF21" i="1" s="1" a="1"/>
  <c r="AF21" i="1" s="1"/>
  <c r="AH21" i="1"/>
  <c r="O21" i="1"/>
  <c r="R21" i="1"/>
  <c r="I21" i="1" s="1"/>
  <c r="P21" i="1" l="1"/>
  <c r="E22" i="1" s="1"/>
  <c r="J21" i="1"/>
  <c r="U21" i="1"/>
  <c r="V21" i="1" s="1"/>
  <c r="X21" i="1" s="1"/>
  <c r="Y21" i="1" s="1"/>
  <c r="Z21" i="1" s="1"/>
  <c r="AA21" i="1" s="1"/>
  <c r="AI21" i="1"/>
  <c r="AJ21" i="1" s="1"/>
  <c r="AG21" i="1"/>
  <c r="AK21" i="1"/>
  <c r="AL21" i="1" s="1"/>
  <c r="G22" i="1" l="1"/>
  <c r="F22" i="1"/>
  <c r="K22" i="1"/>
  <c r="D22" i="1"/>
  <c r="L22" i="1"/>
  <c r="M22" i="1" l="1"/>
  <c r="T22" i="1"/>
  <c r="AC22" i="1" l="1"/>
  <c r="AD22" i="1" s="1"/>
  <c r="W22" i="1"/>
  <c r="N22" i="1"/>
  <c r="O22" i="1" l="1"/>
  <c r="R22" i="1"/>
  <c r="I22" i="1" s="1"/>
  <c r="AE22" i="1"/>
  <c r="AF22" i="1" s="1" a="1"/>
  <c r="AF22" i="1" s="1"/>
  <c r="AH22" i="1"/>
  <c r="AG22" i="1" l="1"/>
  <c r="AK22" i="1"/>
  <c r="AL22" i="1" s="1"/>
  <c r="AI22" i="1"/>
  <c r="AJ22" i="1" s="1"/>
  <c r="P22" i="1"/>
  <c r="E23" i="1" s="1"/>
  <c r="U22" i="1"/>
  <c r="V22" i="1" s="1"/>
  <c r="X22" i="1" s="1"/>
  <c r="Y22" i="1" s="1"/>
  <c r="Z22" i="1" s="1"/>
  <c r="AA22" i="1" s="1"/>
  <c r="J22" i="1"/>
  <c r="D23" i="1" l="1"/>
  <c r="K23" i="1"/>
  <c r="G23" i="1"/>
  <c r="F23" i="1"/>
  <c r="L23" i="1"/>
  <c r="T23" i="1" l="1"/>
  <c r="M23" i="1"/>
  <c r="N23" i="1" l="1"/>
  <c r="AC23" i="1"/>
  <c r="AD23" i="1" s="1"/>
  <c r="W23" i="1"/>
  <c r="AE23" i="1" l="1"/>
  <c r="AF23" i="1" s="1" a="1"/>
  <c r="AF23" i="1" s="1"/>
  <c r="AH23" i="1"/>
  <c r="O23" i="1"/>
  <c r="R23" i="1"/>
  <c r="I23" i="1" s="1"/>
  <c r="P23" i="1" l="1"/>
  <c r="E24" i="1" s="1"/>
  <c r="U23" i="1"/>
  <c r="V23" i="1" s="1"/>
  <c r="X23" i="1" s="1"/>
  <c r="Y23" i="1" s="1"/>
  <c r="Z23" i="1" s="1"/>
  <c r="AA23" i="1" s="1"/>
  <c r="J23" i="1"/>
  <c r="AI23" i="1"/>
  <c r="AJ23" i="1" s="1"/>
  <c r="AG23" i="1"/>
  <c r="AK23" i="1"/>
  <c r="AL23" i="1" s="1"/>
  <c r="G24" i="1" l="1"/>
  <c r="F24" i="1"/>
  <c r="L24" i="1"/>
  <c r="D24" i="1"/>
  <c r="K24" i="1"/>
  <c r="M24" i="1" l="1"/>
  <c r="T24" i="1"/>
  <c r="AC24" i="1" l="1"/>
  <c r="AD24" i="1" s="1"/>
  <c r="W24" i="1"/>
  <c r="N24" i="1"/>
  <c r="R24" i="1" l="1"/>
  <c r="I24" i="1" s="1"/>
  <c r="O24" i="1"/>
  <c r="AE24" i="1"/>
  <c r="AF24" i="1" s="1" a="1"/>
  <c r="AF24" i="1" s="1"/>
  <c r="AH24" i="1"/>
  <c r="AI24" i="1" l="1"/>
  <c r="AJ24" i="1" s="1"/>
  <c r="AG24" i="1"/>
  <c r="AK24" i="1"/>
  <c r="AL24" i="1" s="1"/>
  <c r="P24" i="1"/>
  <c r="E25" i="1" s="1"/>
  <c r="J24" i="1"/>
  <c r="U24" i="1"/>
  <c r="V24" i="1" s="1"/>
  <c r="X24" i="1" s="1"/>
  <c r="Y24" i="1" s="1"/>
  <c r="Z24" i="1" s="1"/>
  <c r="AA24" i="1" s="1"/>
  <c r="D25" i="1" l="1"/>
  <c r="K25" i="1"/>
  <c r="G25" i="1"/>
  <c r="F25" i="1"/>
  <c r="L25" i="1"/>
  <c r="T25" i="1" l="1"/>
  <c r="M25" i="1"/>
  <c r="N25" i="1" l="1"/>
  <c r="AC25" i="1"/>
  <c r="AD25" i="1" s="1"/>
  <c r="W25" i="1"/>
  <c r="AE25" i="1" l="1"/>
  <c r="AF25" i="1" s="1" a="1"/>
  <c r="AF25" i="1" s="1"/>
  <c r="AH25" i="1"/>
  <c r="R25" i="1"/>
  <c r="I25" i="1" s="1"/>
  <c r="O25" i="1"/>
  <c r="P25" i="1" l="1"/>
  <c r="E26" i="1" s="1"/>
  <c r="J25" i="1"/>
  <c r="U25" i="1"/>
  <c r="V25" i="1" s="1"/>
  <c r="X25" i="1" s="1"/>
  <c r="Y25" i="1" s="1"/>
  <c r="Z25" i="1" s="1"/>
  <c r="AA25" i="1" s="1"/>
  <c r="AI25" i="1"/>
  <c r="AJ25" i="1" s="1"/>
  <c r="AK25" i="1"/>
  <c r="AL25" i="1" s="1"/>
  <c r="AG25" i="1"/>
  <c r="F26" i="1" l="1"/>
  <c r="K26" i="1"/>
  <c r="D26" i="1"/>
  <c r="L26" i="1"/>
  <c r="G26" i="1"/>
  <c r="M26" i="1" l="1"/>
  <c r="T26" i="1"/>
  <c r="W26" i="1" l="1"/>
  <c r="N26" i="1"/>
  <c r="AC26" i="1"/>
  <c r="AD26" i="1" s="1"/>
  <c r="AE26" i="1" l="1"/>
  <c r="AF26" i="1" s="1" a="1"/>
  <c r="AF26" i="1" s="1"/>
  <c r="AH26" i="1"/>
  <c r="O26" i="1"/>
  <c r="R26" i="1"/>
  <c r="I26" i="1" s="1"/>
  <c r="P26" i="1" l="1"/>
  <c r="E27" i="1" s="1"/>
  <c r="J26" i="1"/>
  <c r="U26" i="1"/>
  <c r="V26" i="1" s="1"/>
  <c r="X26" i="1" s="1"/>
  <c r="Y26" i="1" s="1"/>
  <c r="Z26" i="1" s="1"/>
  <c r="AA26" i="1" s="1"/>
  <c r="AI26" i="1"/>
  <c r="AJ26" i="1" s="1"/>
  <c r="AG26" i="1"/>
  <c r="AK26" i="1"/>
  <c r="AL26" i="1" s="1"/>
  <c r="D27" i="1" l="1"/>
  <c r="K27" i="1"/>
  <c r="F27" i="1"/>
  <c r="G27" i="1"/>
  <c r="L27" i="1"/>
  <c r="T27" i="1" l="1"/>
  <c r="M27" i="1"/>
  <c r="N27" i="1" l="1"/>
  <c r="AC27" i="1"/>
  <c r="AD27" i="1" s="1"/>
  <c r="W27" i="1"/>
  <c r="AE27" i="1" l="1"/>
  <c r="AF27" i="1" s="1" a="1"/>
  <c r="AF27" i="1" s="1"/>
  <c r="AH27" i="1"/>
  <c r="O27" i="1"/>
  <c r="R27" i="1"/>
  <c r="I27" i="1" s="1"/>
  <c r="P27" i="1" l="1"/>
  <c r="E28" i="1" s="1"/>
  <c r="J27" i="1"/>
  <c r="U27" i="1"/>
  <c r="V27" i="1" s="1"/>
  <c r="X27" i="1" s="1"/>
  <c r="Y27" i="1" s="1"/>
  <c r="Z27" i="1" s="1"/>
  <c r="AA27" i="1" s="1"/>
  <c r="AI27" i="1"/>
  <c r="AJ27" i="1" s="1"/>
  <c r="AG27" i="1"/>
  <c r="AK27" i="1"/>
  <c r="AL27" i="1" s="1"/>
  <c r="F28" i="1" l="1"/>
  <c r="L28" i="1"/>
  <c r="D28" i="1"/>
  <c r="K28" i="1"/>
  <c r="G28" i="1"/>
  <c r="M28" i="1" l="1"/>
  <c r="T28" i="1"/>
  <c r="W28" i="1" l="1"/>
  <c r="N28" i="1"/>
  <c r="AC28" i="1"/>
  <c r="AD28" i="1" s="1"/>
  <c r="AE28" i="1" l="1"/>
  <c r="AF28" i="1" s="1" a="1"/>
  <c r="AF28" i="1" s="1"/>
  <c r="AH28" i="1"/>
  <c r="R28" i="1"/>
  <c r="I28" i="1" s="1"/>
  <c r="O28" i="1"/>
  <c r="P28" i="1" l="1"/>
  <c r="E29" i="1" s="1"/>
  <c r="J28" i="1"/>
  <c r="U28" i="1"/>
  <c r="V28" i="1" s="1"/>
  <c r="X28" i="1" s="1"/>
  <c r="Y28" i="1" s="1"/>
  <c r="Z28" i="1" s="1"/>
  <c r="AA28" i="1" s="1"/>
  <c r="AI28" i="1"/>
  <c r="AJ28" i="1" s="1"/>
  <c r="AG28" i="1"/>
  <c r="AK28" i="1"/>
  <c r="AL28" i="1" s="1"/>
  <c r="D29" i="1" l="1"/>
  <c r="L29" i="1"/>
  <c r="G29" i="1"/>
  <c r="F29" i="1"/>
  <c r="K29" i="1"/>
  <c r="T29" i="1" l="1"/>
  <c r="M29" i="1"/>
  <c r="N29" i="1" l="1"/>
  <c r="AC29" i="1"/>
  <c r="AD29" i="1" s="1"/>
  <c r="W29" i="1"/>
  <c r="AE29" i="1" l="1"/>
  <c r="AF29" i="1" s="1" a="1"/>
  <c r="AF29" i="1" s="1"/>
  <c r="AH29" i="1"/>
  <c r="O29" i="1"/>
  <c r="R29" i="1"/>
  <c r="I29" i="1" s="1"/>
  <c r="P29" i="1" l="1"/>
  <c r="E30" i="1" s="1"/>
  <c r="J29" i="1"/>
  <c r="U29" i="1"/>
  <c r="V29" i="1" s="1"/>
  <c r="X29" i="1" s="1"/>
  <c r="Y29" i="1" s="1"/>
  <c r="Z29" i="1" s="1"/>
  <c r="AA29" i="1" s="1"/>
  <c r="AI29" i="1"/>
  <c r="AJ29" i="1" s="1"/>
  <c r="AG29" i="1"/>
  <c r="AK29" i="1"/>
  <c r="AL29" i="1" s="1"/>
  <c r="F30" i="1" l="1"/>
  <c r="K30" i="1"/>
  <c r="D30" i="1"/>
  <c r="L30" i="1"/>
  <c r="G30" i="1"/>
  <c r="M30" i="1" l="1"/>
  <c r="T30" i="1"/>
  <c r="W30" i="1" l="1"/>
  <c r="N30" i="1"/>
  <c r="AC30" i="1"/>
  <c r="AD30" i="1" s="1"/>
  <c r="AE30" i="1" l="1"/>
  <c r="AF30" i="1" s="1" a="1"/>
  <c r="AF30" i="1" s="1"/>
  <c r="AH30" i="1"/>
  <c r="O30" i="1"/>
  <c r="R30" i="1"/>
  <c r="I30" i="1" s="1"/>
  <c r="P30" i="1" l="1"/>
  <c r="E31" i="1" s="1"/>
  <c r="U30" i="1"/>
  <c r="V30" i="1" s="1"/>
  <c r="X30" i="1" s="1"/>
  <c r="Y30" i="1" s="1"/>
  <c r="Z30" i="1" s="1"/>
  <c r="AA30" i="1" s="1"/>
  <c r="J30" i="1"/>
  <c r="AI30" i="1"/>
  <c r="AJ30" i="1" s="1"/>
  <c r="AK30" i="1"/>
  <c r="AL30" i="1" s="1"/>
  <c r="AG30" i="1"/>
  <c r="D31" i="1" l="1"/>
  <c r="K31" i="1"/>
  <c r="G31" i="1"/>
  <c r="F31" i="1"/>
  <c r="L31" i="1"/>
  <c r="T31" i="1" l="1"/>
  <c r="M31" i="1"/>
  <c r="N31" i="1" l="1"/>
  <c r="AC31" i="1"/>
  <c r="AD31" i="1" s="1"/>
  <c r="W31" i="1"/>
  <c r="AE31" i="1" l="1"/>
  <c r="AF31" i="1" s="1" a="1"/>
  <c r="AF31" i="1" s="1"/>
  <c r="AH31" i="1"/>
  <c r="R31" i="1"/>
  <c r="I31" i="1" s="1"/>
  <c r="O31" i="1"/>
  <c r="P31" i="1" l="1"/>
  <c r="E32" i="1" s="1"/>
  <c r="J31" i="1"/>
  <c r="U31" i="1"/>
  <c r="V31" i="1" s="1"/>
  <c r="X31" i="1" s="1"/>
  <c r="Y31" i="1" s="1"/>
  <c r="Z31" i="1" s="1"/>
  <c r="AA31" i="1" s="1"/>
  <c r="AI31" i="1"/>
  <c r="AJ31" i="1" s="1"/>
  <c r="AK31" i="1"/>
  <c r="AL31" i="1" s="1"/>
  <c r="AG31" i="1"/>
  <c r="F32" i="1" l="1"/>
  <c r="L32" i="1"/>
  <c r="D32" i="1"/>
  <c r="K32" i="1"/>
  <c r="G32" i="1"/>
  <c r="M32" i="1" l="1"/>
  <c r="T32" i="1"/>
  <c r="W32" i="1" l="1"/>
  <c r="N32" i="1"/>
  <c r="AC32" i="1"/>
  <c r="AD32" i="1" s="1"/>
  <c r="AE32" i="1" l="1"/>
  <c r="AF32" i="1" s="1" a="1"/>
  <c r="AF32" i="1" s="1"/>
  <c r="AH32" i="1"/>
  <c r="R32" i="1"/>
  <c r="I32" i="1" s="1"/>
  <c r="O32" i="1"/>
  <c r="P32" i="1" l="1"/>
  <c r="E33" i="1" s="1"/>
  <c r="U32" i="1"/>
  <c r="V32" i="1" s="1"/>
  <c r="X32" i="1" s="1"/>
  <c r="Y32" i="1" s="1"/>
  <c r="Z32" i="1" s="1"/>
  <c r="AA32" i="1" s="1"/>
  <c r="J32" i="1"/>
  <c r="AI32" i="1"/>
  <c r="AJ32" i="1" s="1"/>
  <c r="AG32" i="1"/>
  <c r="AK32" i="1"/>
  <c r="AL32" i="1" s="1"/>
  <c r="D33" i="1" l="1"/>
  <c r="K33" i="1"/>
  <c r="F33" i="1"/>
  <c r="G33" i="1"/>
  <c r="L33" i="1"/>
  <c r="T33" i="1" l="1"/>
  <c r="M33" i="1"/>
  <c r="N33" i="1" l="1"/>
  <c r="AC33" i="1"/>
  <c r="AD33" i="1" s="1"/>
  <c r="W33" i="1"/>
  <c r="AE33" i="1" l="1"/>
  <c r="AF33" i="1" s="1" a="1"/>
  <c r="AF33" i="1" s="1"/>
  <c r="AH33" i="1"/>
  <c r="O33" i="1"/>
  <c r="R33" i="1"/>
  <c r="I33" i="1" s="1"/>
  <c r="P33" i="1" l="1"/>
  <c r="E34" i="1" s="1"/>
  <c r="J33" i="1"/>
  <c r="U33" i="1"/>
  <c r="V33" i="1" s="1"/>
  <c r="X33" i="1" s="1"/>
  <c r="Y33" i="1" s="1"/>
  <c r="Z33" i="1" s="1"/>
  <c r="AA33" i="1" s="1"/>
  <c r="AI33" i="1"/>
  <c r="AJ33" i="1" s="1"/>
  <c r="AG33" i="1"/>
  <c r="AK33" i="1"/>
  <c r="AL33" i="1" s="1"/>
  <c r="F34" i="1" l="1"/>
  <c r="G34" i="1"/>
  <c r="K34" i="1"/>
  <c r="D34" i="1"/>
  <c r="L34" i="1"/>
  <c r="M34" i="1" l="1"/>
  <c r="T34" i="1"/>
  <c r="AC34" i="1" l="1"/>
  <c r="AD34" i="1" s="1"/>
  <c r="W34" i="1"/>
  <c r="N34" i="1"/>
  <c r="O34" i="1" l="1"/>
  <c r="R34" i="1"/>
  <c r="I34" i="1" s="1"/>
  <c r="AE34" i="1"/>
  <c r="AF34" i="1" s="1" a="1"/>
  <c r="AF34" i="1" s="1"/>
  <c r="AH34" i="1"/>
  <c r="AI34" i="1" l="1"/>
  <c r="AJ34" i="1" s="1"/>
  <c r="AG34" i="1"/>
  <c r="AK34" i="1"/>
  <c r="AL34" i="1" s="1"/>
  <c r="P34" i="1"/>
  <c r="E35" i="1" s="1"/>
  <c r="U34" i="1"/>
  <c r="V34" i="1" s="1"/>
  <c r="X34" i="1" s="1"/>
  <c r="Y34" i="1" s="1"/>
  <c r="Z34" i="1" s="1"/>
  <c r="AA34" i="1" s="1"/>
  <c r="J34" i="1"/>
  <c r="D35" i="1" l="1"/>
  <c r="L35" i="1"/>
  <c r="G35" i="1"/>
  <c r="F35" i="1"/>
  <c r="K35" i="1"/>
  <c r="T35" i="1" l="1"/>
  <c r="M35" i="1"/>
  <c r="N35" i="1" l="1"/>
  <c r="AC35" i="1"/>
  <c r="AD35" i="1" s="1"/>
  <c r="W35" i="1"/>
  <c r="AE35" i="1" l="1"/>
  <c r="AF35" i="1" s="1" a="1"/>
  <c r="AF35" i="1" s="1"/>
  <c r="AH35" i="1"/>
  <c r="R35" i="1"/>
  <c r="I35" i="1" s="1"/>
  <c r="O35" i="1"/>
  <c r="P35" i="1" l="1"/>
  <c r="E36" i="1" s="1"/>
  <c r="J35" i="1"/>
  <c r="U35" i="1"/>
  <c r="V35" i="1" s="1"/>
  <c r="X35" i="1" s="1"/>
  <c r="Y35" i="1" s="1"/>
  <c r="Z35" i="1" s="1"/>
  <c r="AA35" i="1" s="1"/>
  <c r="AI35" i="1"/>
  <c r="AJ35" i="1" s="1"/>
  <c r="AG35" i="1"/>
  <c r="AK35" i="1"/>
  <c r="AL35" i="1" s="1"/>
  <c r="F36" i="1" l="1"/>
  <c r="K36" i="1"/>
  <c r="D36" i="1"/>
  <c r="L36" i="1"/>
  <c r="G36" i="1"/>
  <c r="M36" i="1" l="1"/>
  <c r="T36" i="1"/>
  <c r="W36" i="1" l="1"/>
  <c r="N36" i="1"/>
  <c r="AC36" i="1"/>
  <c r="AD36" i="1" s="1"/>
  <c r="AE36" i="1" l="1"/>
  <c r="AF36" i="1" s="1" a="1"/>
  <c r="AF36" i="1" s="1"/>
  <c r="AH36" i="1"/>
  <c r="O36" i="1"/>
  <c r="R36" i="1"/>
  <c r="I36" i="1" s="1"/>
  <c r="P36" i="1" l="1"/>
  <c r="E37" i="1" s="1"/>
  <c r="J36" i="1"/>
  <c r="U36" i="1"/>
  <c r="V36" i="1" s="1"/>
  <c r="X36" i="1" s="1"/>
  <c r="Y36" i="1" s="1"/>
  <c r="Z36" i="1" s="1"/>
  <c r="AA36" i="1" s="1"/>
  <c r="AI36" i="1"/>
  <c r="AJ36" i="1" s="1"/>
  <c r="AK36" i="1"/>
  <c r="AL36" i="1" s="1"/>
  <c r="AG36" i="1"/>
  <c r="D37" i="1" l="1"/>
  <c r="K37" i="1"/>
  <c r="F37" i="1"/>
  <c r="G37" i="1"/>
  <c r="L37" i="1"/>
  <c r="T37" i="1" l="1"/>
  <c r="M37" i="1"/>
  <c r="N37" i="1" l="1"/>
  <c r="AC37" i="1"/>
  <c r="AD37" i="1" s="1"/>
  <c r="W37" i="1"/>
  <c r="AE37" i="1" l="1"/>
  <c r="AF37" i="1" s="1" a="1"/>
  <c r="AF37" i="1" s="1"/>
  <c r="AH37" i="1"/>
  <c r="O37" i="1"/>
  <c r="R37" i="1"/>
  <c r="I37" i="1" s="1"/>
  <c r="P37" i="1" l="1"/>
  <c r="E38" i="1" s="1"/>
  <c r="J37" i="1"/>
  <c r="U37" i="1"/>
  <c r="V37" i="1" s="1"/>
  <c r="X37" i="1" s="1"/>
  <c r="Y37" i="1" s="1"/>
  <c r="Z37" i="1" s="1"/>
  <c r="AA37" i="1" s="1"/>
  <c r="AI37" i="1"/>
  <c r="AJ37" i="1" s="1"/>
  <c r="AK37" i="1"/>
  <c r="AL37" i="1" s="1"/>
  <c r="AG37" i="1"/>
  <c r="G38" i="1" l="1"/>
  <c r="F38" i="1"/>
  <c r="L38" i="1"/>
  <c r="D38" i="1"/>
  <c r="K38" i="1"/>
  <c r="M38" i="1" l="1"/>
  <c r="T38" i="1"/>
  <c r="AC38" i="1" l="1"/>
  <c r="AD38" i="1" s="1"/>
  <c r="W38" i="1"/>
  <c r="N38" i="1"/>
  <c r="R38" i="1" l="1"/>
  <c r="I38" i="1" s="1"/>
  <c r="O38" i="1"/>
  <c r="AE38" i="1"/>
  <c r="AF38" i="1" s="1" a="1"/>
  <c r="AF38" i="1" s="1"/>
  <c r="AH38" i="1"/>
  <c r="AG38" i="1" l="1"/>
  <c r="AK38" i="1"/>
  <c r="AL38" i="1" s="1"/>
  <c r="AI38" i="1"/>
  <c r="AJ38" i="1" s="1"/>
  <c r="P38" i="1"/>
  <c r="E39" i="1" s="1"/>
  <c r="J38" i="1"/>
  <c r="U38" i="1"/>
  <c r="V38" i="1" s="1"/>
  <c r="X38" i="1" s="1"/>
  <c r="Y38" i="1" s="1"/>
  <c r="Z38" i="1" s="1"/>
  <c r="AA38" i="1" s="1"/>
  <c r="D39" i="1" l="1"/>
  <c r="L39" i="1"/>
  <c r="G39" i="1"/>
  <c r="F39" i="1"/>
  <c r="K39" i="1"/>
  <c r="T39" i="1" l="1"/>
  <c r="M39" i="1"/>
  <c r="N39" i="1" l="1"/>
  <c r="AC39" i="1"/>
  <c r="AD39" i="1" s="1"/>
  <c r="W39" i="1"/>
  <c r="AE39" i="1" l="1"/>
  <c r="AF39" i="1" s="1" a="1"/>
  <c r="AF39" i="1" s="1"/>
  <c r="AH39" i="1"/>
  <c r="O39" i="1"/>
  <c r="R39" i="1"/>
  <c r="I39" i="1" s="1"/>
  <c r="P39" i="1" l="1"/>
  <c r="E40" i="1" s="1"/>
  <c r="J39" i="1"/>
  <c r="U39" i="1"/>
  <c r="V39" i="1" s="1"/>
  <c r="X39" i="1" s="1"/>
  <c r="Y39" i="1" s="1"/>
  <c r="Z39" i="1" s="1"/>
  <c r="AA39" i="1" s="1"/>
  <c r="AI39" i="1"/>
  <c r="AJ39" i="1" s="1"/>
  <c r="AK39" i="1"/>
  <c r="AL39" i="1" s="1"/>
  <c r="AG39" i="1"/>
  <c r="F40" i="1" l="1"/>
  <c r="K40" i="1"/>
  <c r="D40" i="1"/>
  <c r="L40" i="1"/>
  <c r="G40" i="1"/>
  <c r="M40" i="1" l="1"/>
  <c r="T40" i="1"/>
  <c r="W40" i="1" l="1"/>
  <c r="N40" i="1"/>
  <c r="AC40" i="1"/>
  <c r="AD40" i="1" s="1"/>
  <c r="AE40" i="1" l="1"/>
  <c r="AF40" i="1" s="1" a="1"/>
  <c r="AF40" i="1" s="1"/>
  <c r="AH40" i="1"/>
  <c r="O40" i="1"/>
  <c r="R40" i="1"/>
  <c r="I40" i="1" s="1"/>
  <c r="P40" i="1" l="1"/>
  <c r="E41" i="1" s="1"/>
  <c r="U40" i="1"/>
  <c r="V40" i="1" s="1"/>
  <c r="X40" i="1" s="1"/>
  <c r="Y40" i="1" s="1"/>
  <c r="Z40" i="1" s="1"/>
  <c r="AA40" i="1" s="1"/>
  <c r="J40" i="1"/>
  <c r="AI40" i="1"/>
  <c r="AJ40" i="1" s="1"/>
  <c r="AK40" i="1"/>
  <c r="AL40" i="1" s="1"/>
  <c r="AG40" i="1"/>
  <c r="D41" i="1" l="1"/>
  <c r="L41" i="1"/>
  <c r="G41" i="1"/>
  <c r="F41" i="1"/>
  <c r="K41" i="1"/>
  <c r="T41" i="1" l="1"/>
  <c r="M41" i="1"/>
  <c r="N41" i="1" l="1"/>
  <c r="AC41" i="1"/>
  <c r="AD41" i="1" s="1"/>
  <c r="W41" i="1"/>
  <c r="AE41" i="1" l="1"/>
  <c r="AF41" i="1" s="1" a="1"/>
  <c r="AF41" i="1" s="1"/>
  <c r="AH41" i="1"/>
  <c r="R41" i="1"/>
  <c r="I41" i="1" s="1"/>
  <c r="O41" i="1"/>
  <c r="P41" i="1" l="1"/>
  <c r="E42" i="1" s="1"/>
  <c r="J41" i="1"/>
  <c r="U41" i="1"/>
  <c r="V41" i="1" s="1"/>
  <c r="X41" i="1" s="1"/>
  <c r="Y41" i="1" s="1"/>
  <c r="Z41" i="1" s="1"/>
  <c r="AA41" i="1" s="1"/>
  <c r="AI41" i="1"/>
  <c r="AJ41" i="1" s="1"/>
  <c r="AK41" i="1"/>
  <c r="AL41" i="1" s="1"/>
  <c r="AG41" i="1"/>
  <c r="F42" i="1" l="1"/>
  <c r="K42" i="1"/>
  <c r="D42" i="1"/>
  <c r="L42" i="1"/>
  <c r="G42" i="1"/>
  <c r="M42" i="1" l="1"/>
  <c r="T42" i="1"/>
  <c r="W42" i="1" l="1"/>
  <c r="N42" i="1"/>
  <c r="AC42" i="1"/>
  <c r="AD42" i="1" s="1"/>
  <c r="AE42" i="1" l="1"/>
  <c r="AF42" i="1" s="1" a="1"/>
  <c r="AF42" i="1" s="1"/>
  <c r="AH42" i="1"/>
  <c r="R42" i="1"/>
  <c r="I42" i="1" s="1"/>
  <c r="O42" i="1"/>
  <c r="P42" i="1" l="1"/>
  <c r="E43" i="1" s="1"/>
  <c r="J42" i="1"/>
  <c r="U42" i="1"/>
  <c r="V42" i="1" s="1"/>
  <c r="X42" i="1" s="1"/>
  <c r="Y42" i="1" s="1"/>
  <c r="Z42" i="1" s="1"/>
  <c r="AA42" i="1" s="1"/>
  <c r="AI42" i="1"/>
  <c r="AJ42" i="1" s="1"/>
  <c r="AK42" i="1"/>
  <c r="AL42" i="1" s="1"/>
  <c r="AG42" i="1"/>
  <c r="D43" i="1" l="1"/>
  <c r="L43" i="1"/>
  <c r="F43" i="1"/>
  <c r="G43" i="1"/>
  <c r="K43" i="1"/>
  <c r="T43" i="1" l="1"/>
  <c r="M43" i="1"/>
  <c r="N43" i="1" l="1"/>
  <c r="AC43" i="1"/>
  <c r="AD43" i="1" s="1"/>
  <c r="W43" i="1"/>
  <c r="AE43" i="1" l="1"/>
  <c r="AF43" i="1" s="1" a="1"/>
  <c r="AF43" i="1" s="1"/>
  <c r="AH43" i="1"/>
  <c r="O43" i="1"/>
  <c r="R43" i="1"/>
  <c r="I43" i="1" s="1"/>
  <c r="P43" i="1" l="1"/>
  <c r="E44" i="1" s="1"/>
  <c r="J43" i="1"/>
  <c r="U43" i="1"/>
  <c r="V43" i="1" s="1"/>
  <c r="X43" i="1" s="1"/>
  <c r="Y43" i="1" s="1"/>
  <c r="Z43" i="1" s="1"/>
  <c r="AA43" i="1" s="1"/>
  <c r="AI43" i="1"/>
  <c r="AJ43" i="1" s="1"/>
  <c r="AG43" i="1"/>
  <c r="AK43" i="1"/>
  <c r="AL43" i="1" s="1"/>
  <c r="G44" i="1" l="1"/>
  <c r="F44" i="1"/>
  <c r="K44" i="1"/>
  <c r="D44" i="1"/>
  <c r="L44" i="1"/>
  <c r="M44" i="1" l="1"/>
  <c r="T44" i="1"/>
  <c r="AC44" i="1" l="1"/>
  <c r="AD44" i="1" s="1"/>
  <c r="W44" i="1"/>
  <c r="N44" i="1"/>
  <c r="R44" i="1" l="1"/>
  <c r="I44" i="1" s="1"/>
  <c r="O44" i="1"/>
  <c r="AE44" i="1"/>
  <c r="AF44" i="1" s="1" a="1"/>
  <c r="AF44" i="1" s="1"/>
  <c r="AH44" i="1"/>
  <c r="AG44" i="1" l="1"/>
  <c r="AK44" i="1"/>
  <c r="AL44" i="1" s="1"/>
  <c r="AI44" i="1"/>
  <c r="AJ44" i="1" s="1"/>
  <c r="P44" i="1"/>
  <c r="E45" i="1" s="1"/>
  <c r="J44" i="1"/>
  <c r="U44" i="1"/>
  <c r="V44" i="1" s="1"/>
  <c r="X44" i="1" s="1"/>
  <c r="Y44" i="1" s="1"/>
  <c r="Z44" i="1" s="1"/>
  <c r="AA44" i="1" s="1"/>
  <c r="D45" i="1" l="1"/>
  <c r="K45" i="1"/>
  <c r="G45" i="1"/>
  <c r="F45" i="1"/>
  <c r="L45" i="1"/>
  <c r="T45" i="1" l="1"/>
  <c r="M45" i="1"/>
  <c r="N45" i="1" l="1"/>
  <c r="AC45" i="1"/>
  <c r="AD45" i="1" s="1"/>
  <c r="W45" i="1"/>
  <c r="AE45" i="1" l="1"/>
  <c r="AF45" i="1" s="1" a="1"/>
  <c r="AF45" i="1" s="1"/>
  <c r="AH45" i="1"/>
  <c r="R45" i="1"/>
  <c r="I45" i="1" s="1"/>
  <c r="O45" i="1"/>
  <c r="P45" i="1" l="1"/>
  <c r="E46" i="1" s="1"/>
  <c r="J45" i="1"/>
  <c r="U45" i="1"/>
  <c r="V45" i="1" s="1"/>
  <c r="X45" i="1" s="1"/>
  <c r="Y45" i="1" s="1"/>
  <c r="Z45" i="1" s="1"/>
  <c r="AA45" i="1" s="1"/>
  <c r="AI45" i="1"/>
  <c r="AJ45" i="1" s="1"/>
  <c r="AK45" i="1"/>
  <c r="AL45" i="1" s="1"/>
  <c r="AG45" i="1"/>
  <c r="F46" i="1" l="1"/>
  <c r="K46" i="1"/>
  <c r="D46" i="1"/>
  <c r="L46" i="1"/>
  <c r="G46" i="1"/>
  <c r="M46" i="1" l="1"/>
  <c r="T46" i="1"/>
  <c r="W46" i="1" l="1"/>
  <c r="N46" i="1"/>
  <c r="AC46" i="1"/>
  <c r="AD46" i="1" s="1"/>
  <c r="AE46" i="1" l="1"/>
  <c r="AF46" i="1" s="1" a="1"/>
  <c r="AF46" i="1" s="1"/>
  <c r="AH46" i="1"/>
  <c r="R46" i="1"/>
  <c r="I46" i="1" s="1"/>
  <c r="O46" i="1"/>
  <c r="P46" i="1" l="1"/>
  <c r="E47" i="1" s="1"/>
  <c r="U46" i="1"/>
  <c r="V46" i="1" s="1"/>
  <c r="X46" i="1" s="1"/>
  <c r="Y46" i="1" s="1"/>
  <c r="Z46" i="1" s="1"/>
  <c r="AA46" i="1" s="1"/>
  <c r="J46" i="1"/>
  <c r="AI46" i="1"/>
  <c r="AJ46" i="1" s="1"/>
  <c r="AG46" i="1"/>
  <c r="AK46" i="1"/>
  <c r="AL46" i="1" s="1"/>
  <c r="D47" i="1" l="1"/>
  <c r="K47" i="1"/>
  <c r="G47" i="1"/>
  <c r="F47" i="1"/>
  <c r="L47" i="1"/>
  <c r="T47" i="1" l="1"/>
  <c r="M47" i="1"/>
  <c r="N47" i="1" l="1"/>
  <c r="AC47" i="1"/>
  <c r="AD47" i="1" s="1"/>
  <c r="W47" i="1"/>
  <c r="AE47" i="1" l="1"/>
  <c r="AF47" i="1" s="1" a="1"/>
  <c r="AF47" i="1" s="1"/>
  <c r="AH47" i="1"/>
  <c r="R47" i="1"/>
  <c r="I47" i="1" s="1"/>
  <c r="O47" i="1"/>
  <c r="P47" i="1" l="1"/>
  <c r="E48" i="1" s="1"/>
  <c r="J47" i="1"/>
  <c r="U47" i="1"/>
  <c r="V47" i="1" s="1"/>
  <c r="X47" i="1" s="1"/>
  <c r="Y47" i="1" s="1"/>
  <c r="Z47" i="1" s="1"/>
  <c r="AA47" i="1" s="1"/>
  <c r="AI47" i="1"/>
  <c r="AJ47" i="1" s="1"/>
  <c r="AK47" i="1"/>
  <c r="AL47" i="1" s="1"/>
  <c r="AG47" i="1"/>
  <c r="F48" i="1" l="1"/>
  <c r="K48" i="1"/>
  <c r="D48" i="1"/>
  <c r="L48" i="1"/>
  <c r="G48" i="1"/>
  <c r="M48" i="1" l="1"/>
  <c r="T48" i="1"/>
  <c r="W48" i="1" l="1"/>
  <c r="N48" i="1"/>
  <c r="AC48" i="1"/>
  <c r="AD48" i="1" s="1"/>
  <c r="AE48" i="1" l="1"/>
  <c r="AF48" i="1" s="1" a="1"/>
  <c r="AF48" i="1" s="1"/>
  <c r="AH48" i="1"/>
  <c r="O48" i="1"/>
  <c r="R48" i="1"/>
  <c r="I48" i="1" s="1"/>
  <c r="P48" i="1" l="1"/>
  <c r="E49" i="1" s="1"/>
  <c r="J48" i="1"/>
  <c r="U48" i="1"/>
  <c r="V48" i="1" s="1"/>
  <c r="X48" i="1" s="1"/>
  <c r="Y48" i="1" s="1"/>
  <c r="Z48" i="1" s="1"/>
  <c r="AA48" i="1" s="1"/>
  <c r="AI48" i="1"/>
  <c r="AJ48" i="1" s="1"/>
  <c r="AG48" i="1"/>
  <c r="AK48" i="1"/>
  <c r="AL48" i="1" s="1"/>
  <c r="D49" i="1" l="1"/>
  <c r="L49" i="1"/>
  <c r="F49" i="1"/>
  <c r="G49" i="1"/>
  <c r="K49" i="1"/>
  <c r="T49" i="1" l="1"/>
  <c r="M49" i="1"/>
  <c r="N49" i="1" l="1"/>
  <c r="AC49" i="1"/>
  <c r="AD49" i="1" s="1"/>
  <c r="W49" i="1"/>
  <c r="AE49" i="1" l="1"/>
  <c r="AF49" i="1" s="1" a="1"/>
  <c r="AF49" i="1" s="1"/>
  <c r="AH49" i="1"/>
  <c r="R49" i="1"/>
  <c r="I49" i="1" s="1"/>
  <c r="O49" i="1"/>
  <c r="P49" i="1" l="1"/>
  <c r="E50" i="1" s="1"/>
  <c r="J49" i="1"/>
  <c r="U49" i="1"/>
  <c r="V49" i="1" s="1"/>
  <c r="X49" i="1" s="1"/>
  <c r="Y49" i="1" s="1"/>
  <c r="Z49" i="1" s="1"/>
  <c r="AA49" i="1" s="1"/>
  <c r="AI49" i="1"/>
  <c r="AJ49" i="1" s="1"/>
  <c r="AK49" i="1"/>
  <c r="AL49" i="1" s="1"/>
  <c r="AG49" i="1"/>
  <c r="F50" i="1" l="1"/>
  <c r="G50" i="1"/>
  <c r="K50" i="1"/>
  <c r="D50" i="1"/>
  <c r="L50" i="1"/>
  <c r="M50" i="1" l="1"/>
  <c r="T50" i="1"/>
  <c r="AC50" i="1" l="1"/>
  <c r="AD50" i="1" s="1"/>
  <c r="W50" i="1"/>
  <c r="N50" i="1"/>
  <c r="O50" i="1" l="1"/>
  <c r="R50" i="1"/>
  <c r="I50" i="1" s="1"/>
  <c r="AE50" i="1"/>
  <c r="AF50" i="1" s="1" a="1"/>
  <c r="AF50" i="1" s="1"/>
  <c r="AH50" i="1"/>
  <c r="AG50" i="1" l="1"/>
  <c r="AK50" i="1"/>
  <c r="AL50" i="1" s="1"/>
  <c r="AI50" i="1"/>
  <c r="AJ50" i="1" s="1"/>
  <c r="P50" i="1"/>
  <c r="E51" i="1" s="1"/>
  <c r="U50" i="1"/>
  <c r="V50" i="1" s="1"/>
  <c r="X50" i="1" s="1"/>
  <c r="Y50" i="1" s="1"/>
  <c r="Z50" i="1" s="1"/>
  <c r="AA50" i="1" s="1"/>
  <c r="J50" i="1"/>
  <c r="D51" i="1" l="1"/>
  <c r="K51" i="1"/>
  <c r="G51" i="1"/>
  <c r="L51" i="1"/>
  <c r="F51" i="1"/>
  <c r="T51" i="1" l="1"/>
  <c r="M51" i="1"/>
  <c r="N51" i="1" l="1"/>
  <c r="AC51" i="1"/>
  <c r="AD51" i="1" s="1"/>
  <c r="W51" i="1"/>
  <c r="AE51" i="1" l="1"/>
  <c r="AF51" i="1" s="1" a="1"/>
  <c r="AF51" i="1" s="1"/>
  <c r="AH51" i="1"/>
  <c r="R51" i="1"/>
  <c r="I51" i="1" s="1"/>
  <c r="O51" i="1"/>
  <c r="P51" i="1" l="1"/>
  <c r="E52" i="1" s="1"/>
  <c r="U51" i="1"/>
  <c r="V51" i="1" s="1"/>
  <c r="X51" i="1" s="1"/>
  <c r="Y51" i="1" s="1"/>
  <c r="Z51" i="1" s="1"/>
  <c r="AA51" i="1" s="1"/>
  <c r="J51" i="1"/>
  <c r="AI51" i="1"/>
  <c r="AJ51" i="1" s="1"/>
  <c r="AK51" i="1"/>
  <c r="AL51" i="1" s="1"/>
  <c r="AG51" i="1"/>
  <c r="G52" i="1" l="1"/>
  <c r="K52" i="1"/>
  <c r="F52" i="1"/>
  <c r="D52" i="1"/>
  <c r="L52" i="1"/>
  <c r="M52" i="1" l="1"/>
  <c r="T52" i="1"/>
  <c r="AC52" i="1" l="1"/>
  <c r="AD52" i="1" s="1"/>
  <c r="W52" i="1"/>
  <c r="N52" i="1"/>
  <c r="R52" i="1" l="1"/>
  <c r="I52" i="1" s="1"/>
  <c r="O52" i="1"/>
  <c r="AE52" i="1"/>
  <c r="AF52" i="1" s="1" a="1"/>
  <c r="AF52" i="1" s="1"/>
  <c r="AH52" i="1"/>
  <c r="AI52" i="1" l="1"/>
  <c r="AJ52" i="1" s="1"/>
  <c r="AG52" i="1"/>
  <c r="AK52" i="1"/>
  <c r="AL52" i="1" s="1"/>
  <c r="P52" i="1"/>
  <c r="E53" i="1" s="1"/>
  <c r="J52" i="1"/>
  <c r="U52" i="1"/>
  <c r="V52" i="1" s="1"/>
  <c r="X52" i="1" s="1"/>
  <c r="Y52" i="1" s="1"/>
  <c r="Z52" i="1" s="1"/>
  <c r="AA52" i="1" s="1"/>
  <c r="D53" i="1" l="1"/>
  <c r="L53" i="1"/>
  <c r="G53" i="1"/>
  <c r="F53" i="1"/>
  <c r="K53" i="1"/>
  <c r="T53" i="1" l="1"/>
  <c r="M53" i="1"/>
  <c r="N53" i="1" l="1"/>
  <c r="AC53" i="1"/>
  <c r="AD53" i="1" s="1"/>
  <c r="W53" i="1"/>
  <c r="AE53" i="1" l="1"/>
  <c r="AF53" i="1" s="1" a="1"/>
  <c r="AF53" i="1" s="1"/>
  <c r="AH53" i="1"/>
  <c r="O53" i="1"/>
  <c r="R53" i="1"/>
  <c r="I53" i="1" s="1"/>
  <c r="P53" i="1" l="1"/>
  <c r="E54" i="1" s="1"/>
  <c r="J53" i="1"/>
  <c r="U53" i="1"/>
  <c r="V53" i="1" s="1"/>
  <c r="X53" i="1" s="1"/>
  <c r="Y53" i="1" s="1"/>
  <c r="Z53" i="1" s="1"/>
  <c r="AA53" i="1" s="1"/>
  <c r="AI53" i="1"/>
  <c r="AJ53" i="1" s="1"/>
  <c r="AG53" i="1"/>
  <c r="AK53" i="1"/>
  <c r="AL53" i="1" s="1"/>
  <c r="F54" i="1" l="1"/>
  <c r="G54" i="1"/>
  <c r="L54" i="1"/>
  <c r="D54" i="1"/>
  <c r="K54" i="1"/>
  <c r="M54" i="1" l="1"/>
  <c r="T54" i="1"/>
  <c r="AC54" i="1" l="1"/>
  <c r="AD54" i="1" s="1"/>
  <c r="W54" i="1"/>
  <c r="N54" i="1"/>
  <c r="O54" i="1" l="1"/>
  <c r="R54" i="1"/>
  <c r="I54" i="1" s="1"/>
  <c r="AE54" i="1"/>
  <c r="AF54" i="1" s="1" a="1"/>
  <c r="AF54" i="1" s="1"/>
  <c r="AH54" i="1"/>
  <c r="AG54" i="1" l="1"/>
  <c r="AK54" i="1"/>
  <c r="AL54" i="1" s="1"/>
  <c r="AI54" i="1"/>
  <c r="AJ54" i="1" s="1"/>
  <c r="P54" i="1"/>
  <c r="E55" i="1" s="1"/>
  <c r="U54" i="1"/>
  <c r="V54" i="1" s="1"/>
  <c r="X54" i="1" s="1"/>
  <c r="Y54" i="1" s="1"/>
  <c r="Z54" i="1" s="1"/>
  <c r="AA54" i="1" s="1"/>
  <c r="J54" i="1"/>
  <c r="D55" i="1" l="1"/>
  <c r="K55" i="1"/>
  <c r="F55" i="1"/>
  <c r="G55" i="1"/>
  <c r="L55" i="1"/>
  <c r="T55" i="1" l="1"/>
  <c r="M55" i="1"/>
  <c r="N55" i="1" l="1"/>
  <c r="AC55" i="1"/>
  <c r="AD55" i="1" s="1"/>
  <c r="W55" i="1"/>
  <c r="AE55" i="1" l="1"/>
  <c r="AF55" i="1" s="1" a="1"/>
  <c r="AF55" i="1" s="1"/>
  <c r="AH55" i="1"/>
  <c r="R55" i="1"/>
  <c r="I55" i="1" s="1"/>
  <c r="O55" i="1"/>
  <c r="P55" i="1" l="1"/>
  <c r="E56" i="1" s="1"/>
  <c r="J55" i="1"/>
  <c r="U55" i="1"/>
  <c r="V55" i="1" s="1"/>
  <c r="X55" i="1" s="1"/>
  <c r="Y55" i="1" s="1"/>
  <c r="Z55" i="1" s="1"/>
  <c r="AA55" i="1" s="1"/>
  <c r="AI55" i="1"/>
  <c r="AJ55" i="1" s="1"/>
  <c r="AG55" i="1"/>
  <c r="AK55" i="1"/>
  <c r="AL55" i="1" s="1"/>
  <c r="F56" i="1" l="1"/>
  <c r="G56" i="1"/>
  <c r="K56" i="1"/>
  <c r="D56" i="1"/>
  <c r="L56" i="1"/>
  <c r="M56" i="1" l="1"/>
  <c r="T56" i="1"/>
  <c r="AC56" i="1" l="1"/>
  <c r="AD56" i="1" s="1"/>
  <c r="W56" i="1"/>
  <c r="N56" i="1"/>
  <c r="O56" i="1" l="1"/>
  <c r="R56" i="1"/>
  <c r="I56" i="1" s="1"/>
  <c r="AE56" i="1"/>
  <c r="AF56" i="1" s="1" a="1"/>
  <c r="AF56" i="1" s="1"/>
  <c r="AH56" i="1"/>
  <c r="AG56" i="1" l="1"/>
  <c r="AK56" i="1"/>
  <c r="AL56" i="1" s="1"/>
  <c r="AI56" i="1"/>
  <c r="AJ56" i="1" s="1"/>
  <c r="P56" i="1"/>
  <c r="E57" i="1" s="1"/>
  <c r="U56" i="1"/>
  <c r="V56" i="1" s="1"/>
  <c r="X56" i="1" s="1"/>
  <c r="Y56" i="1" s="1"/>
  <c r="Z56" i="1" s="1"/>
  <c r="AA56" i="1" s="1"/>
  <c r="J56" i="1"/>
  <c r="D57" i="1" l="1"/>
  <c r="L57" i="1"/>
  <c r="G57" i="1"/>
  <c r="F57" i="1"/>
  <c r="K57" i="1"/>
  <c r="T57" i="1" l="1"/>
  <c r="M57" i="1"/>
  <c r="N57" i="1" l="1"/>
  <c r="AC57" i="1"/>
  <c r="AD57" i="1" s="1"/>
  <c r="W57" i="1"/>
  <c r="AE57" i="1" l="1"/>
  <c r="AF57" i="1" s="1" a="1"/>
  <c r="AF57" i="1" s="1"/>
  <c r="AH57" i="1"/>
  <c r="O57" i="1"/>
  <c r="R57" i="1"/>
  <c r="I57" i="1" s="1"/>
  <c r="P57" i="1" l="1"/>
  <c r="E58" i="1" s="1"/>
  <c r="J57" i="1"/>
  <c r="U57" i="1"/>
  <c r="V57" i="1" s="1"/>
  <c r="X57" i="1" s="1"/>
  <c r="Y57" i="1" s="1"/>
  <c r="Z57" i="1" s="1"/>
  <c r="AA57" i="1" s="1"/>
  <c r="AI57" i="1"/>
  <c r="AJ57" i="1" s="1"/>
  <c r="AG57" i="1"/>
  <c r="AK57" i="1"/>
  <c r="AL57" i="1" s="1"/>
  <c r="L58" i="1" l="1"/>
  <c r="D58" i="1"/>
  <c r="K58" i="1"/>
  <c r="F58" i="1"/>
  <c r="G58" i="1"/>
  <c r="M58" i="1" l="1"/>
  <c r="T58" i="1"/>
  <c r="W58" i="1" l="1"/>
  <c r="N58" i="1"/>
  <c r="AC58" i="1"/>
  <c r="AD58" i="1" s="1"/>
  <c r="AE58" i="1" l="1"/>
  <c r="AF58" i="1" s="1" a="1"/>
  <c r="AF58" i="1" s="1"/>
  <c r="AH58" i="1"/>
  <c r="O58" i="1"/>
  <c r="R58" i="1"/>
  <c r="I58" i="1" s="1"/>
  <c r="P58" i="1" l="1"/>
  <c r="E59" i="1" s="1"/>
  <c r="J58" i="1"/>
  <c r="U58" i="1"/>
  <c r="V58" i="1" s="1"/>
  <c r="X58" i="1" s="1"/>
  <c r="Y58" i="1" s="1"/>
  <c r="Z58" i="1" s="1"/>
  <c r="AA58" i="1" s="1"/>
  <c r="AI58" i="1"/>
  <c r="AJ58" i="1" s="1"/>
  <c r="AK58" i="1"/>
  <c r="AL58" i="1" s="1"/>
  <c r="AG58" i="1"/>
  <c r="D59" i="1" l="1"/>
  <c r="K59" i="1"/>
  <c r="G59" i="1"/>
  <c r="F59" i="1"/>
  <c r="L59" i="1"/>
  <c r="T59" i="1" l="1"/>
  <c r="M59" i="1"/>
  <c r="N59" i="1" l="1"/>
  <c r="AC59" i="1"/>
  <c r="AD59" i="1" s="1"/>
  <c r="W59" i="1"/>
  <c r="AE59" i="1" l="1"/>
  <c r="AF59" i="1" s="1" a="1"/>
  <c r="AF59" i="1" s="1"/>
  <c r="AH59" i="1"/>
  <c r="R59" i="1"/>
  <c r="I59" i="1" s="1"/>
  <c r="O59" i="1"/>
  <c r="P59" i="1" l="1"/>
  <c r="E60" i="1" s="1"/>
  <c r="J59" i="1"/>
  <c r="U59" i="1"/>
  <c r="V59" i="1" s="1"/>
  <c r="X59" i="1" s="1"/>
  <c r="Y59" i="1" s="1"/>
  <c r="Z59" i="1" s="1"/>
  <c r="AA59" i="1" s="1"/>
  <c r="AI59" i="1"/>
  <c r="AJ59" i="1" s="1"/>
  <c r="AK59" i="1"/>
  <c r="AL59" i="1" s="1"/>
  <c r="AG59" i="1"/>
  <c r="F60" i="1" l="1"/>
  <c r="K60" i="1"/>
  <c r="D60" i="1"/>
  <c r="L60" i="1"/>
  <c r="G60" i="1"/>
  <c r="M60" i="1" l="1"/>
  <c r="T60" i="1"/>
  <c r="W60" i="1" l="1"/>
  <c r="N60" i="1"/>
  <c r="AC60" i="1"/>
  <c r="AD60" i="1" s="1"/>
  <c r="AE60" i="1" l="1"/>
  <c r="AF60" i="1" s="1" a="1"/>
  <c r="AF60" i="1" s="1"/>
  <c r="AH60" i="1"/>
  <c r="R60" i="1"/>
  <c r="I60" i="1" s="1"/>
  <c r="O60" i="1"/>
  <c r="P60" i="1" l="1"/>
  <c r="E61" i="1" s="1"/>
  <c r="J60" i="1"/>
  <c r="U60" i="1"/>
  <c r="V60" i="1" s="1"/>
  <c r="X60" i="1" s="1"/>
  <c r="Y60" i="1" s="1"/>
  <c r="Z60" i="1" s="1"/>
  <c r="AA60" i="1" s="1"/>
  <c r="AI60" i="1"/>
  <c r="AJ60" i="1" s="1"/>
  <c r="AK60" i="1"/>
  <c r="AL60" i="1" s="1"/>
  <c r="AG60" i="1"/>
  <c r="D61" i="1" l="1"/>
  <c r="K61" i="1"/>
  <c r="G61" i="1"/>
  <c r="F61" i="1"/>
  <c r="L61" i="1"/>
  <c r="T61" i="1" l="1"/>
  <c r="M61" i="1"/>
  <c r="N61" i="1" l="1"/>
  <c r="AC61" i="1"/>
  <c r="AD61" i="1" s="1"/>
  <c r="W61" i="1"/>
  <c r="AE61" i="1" l="1"/>
  <c r="AF61" i="1" s="1" a="1"/>
  <c r="AF61" i="1" s="1"/>
  <c r="AH61" i="1"/>
  <c r="O61" i="1"/>
  <c r="R61" i="1"/>
  <c r="I61" i="1" s="1"/>
  <c r="P61" i="1" l="1"/>
  <c r="E62" i="1" s="1"/>
  <c r="J61" i="1"/>
  <c r="U61" i="1"/>
  <c r="V61" i="1" s="1"/>
  <c r="X61" i="1" s="1"/>
  <c r="Y61" i="1" s="1"/>
  <c r="Z61" i="1" s="1"/>
  <c r="AA61" i="1" s="1"/>
  <c r="AI61" i="1"/>
  <c r="AJ61" i="1" s="1"/>
  <c r="AK61" i="1"/>
  <c r="AL61" i="1" s="1"/>
  <c r="AG61" i="1"/>
  <c r="G62" i="1" l="1"/>
  <c r="F62" i="1"/>
  <c r="K62" i="1"/>
  <c r="D62" i="1"/>
  <c r="L62" i="1"/>
  <c r="M62" i="1" l="1"/>
  <c r="T62" i="1"/>
  <c r="AC62" i="1" l="1"/>
  <c r="AD62" i="1" s="1"/>
  <c r="W62" i="1"/>
  <c r="N62" i="1"/>
  <c r="R62" i="1" l="1"/>
  <c r="I62" i="1" s="1"/>
  <c r="O62" i="1"/>
  <c r="AE62" i="1"/>
  <c r="AF62" i="1" s="1" a="1"/>
  <c r="AF62" i="1" s="1"/>
  <c r="AH62" i="1"/>
  <c r="AI62" i="1" l="1"/>
  <c r="AJ62" i="1" s="1"/>
  <c r="AK62" i="1"/>
  <c r="AL62" i="1" s="1"/>
  <c r="AG62" i="1"/>
  <c r="P62" i="1"/>
  <c r="E63" i="1" s="1"/>
  <c r="J62" i="1"/>
  <c r="U62" i="1"/>
  <c r="V62" i="1" s="1"/>
  <c r="X62" i="1" s="1"/>
  <c r="Y62" i="1" s="1"/>
  <c r="Z62" i="1" s="1"/>
  <c r="AA62" i="1" s="1"/>
  <c r="D63" i="1" l="1"/>
  <c r="L63" i="1"/>
  <c r="G63" i="1"/>
  <c r="K63" i="1"/>
  <c r="F63" i="1"/>
  <c r="T63" i="1" l="1"/>
  <c r="M63" i="1"/>
  <c r="N63" i="1" l="1"/>
  <c r="AC63" i="1"/>
  <c r="AD63" i="1" s="1"/>
  <c r="W63" i="1"/>
  <c r="AE63" i="1" l="1"/>
  <c r="AF63" i="1" s="1" a="1"/>
  <c r="AF63" i="1" s="1"/>
  <c r="AH63" i="1"/>
  <c r="R63" i="1"/>
  <c r="I63" i="1" s="1"/>
  <c r="O63" i="1"/>
  <c r="P63" i="1" l="1"/>
  <c r="E64" i="1" s="1"/>
  <c r="U63" i="1"/>
  <c r="V63" i="1" s="1"/>
  <c r="X63" i="1" s="1"/>
  <c r="Y63" i="1" s="1"/>
  <c r="Z63" i="1" s="1"/>
  <c r="AA63" i="1" s="1"/>
  <c r="J63" i="1"/>
  <c r="AI63" i="1"/>
  <c r="AJ63" i="1" s="1"/>
  <c r="AK63" i="1"/>
  <c r="AL63" i="1" s="1"/>
  <c r="AG63" i="1"/>
  <c r="F64" i="1" l="1"/>
  <c r="G64" i="1"/>
  <c r="L64" i="1"/>
  <c r="D64" i="1"/>
  <c r="K64" i="1"/>
  <c r="M64" i="1" l="1"/>
  <c r="T64" i="1"/>
  <c r="AC64" i="1" l="1"/>
  <c r="AD64" i="1" s="1"/>
  <c r="W64" i="1"/>
  <c r="N64" i="1"/>
  <c r="R64" i="1" l="1"/>
  <c r="I64" i="1" s="1"/>
  <c r="O64" i="1"/>
  <c r="AE64" i="1"/>
  <c r="AF64" i="1" s="1" a="1"/>
  <c r="AF64" i="1" s="1"/>
  <c r="AH64" i="1"/>
  <c r="AG64" i="1" l="1"/>
  <c r="AK64" i="1"/>
  <c r="AL64" i="1" s="1"/>
  <c r="AI64" i="1"/>
  <c r="AJ64" i="1" s="1"/>
  <c r="P64" i="1"/>
  <c r="E65" i="1" s="1"/>
  <c r="U64" i="1"/>
  <c r="V64" i="1" s="1"/>
  <c r="X64" i="1" s="1"/>
  <c r="Y64" i="1" s="1"/>
  <c r="Z64" i="1" s="1"/>
  <c r="AA64" i="1" s="1"/>
  <c r="J64" i="1"/>
  <c r="D65" i="1" l="1"/>
  <c r="K65" i="1"/>
  <c r="F65" i="1"/>
  <c r="G65" i="1"/>
  <c r="L65" i="1"/>
  <c r="T65" i="1" l="1"/>
  <c r="M65" i="1"/>
  <c r="N65" i="1" l="1"/>
  <c r="AC65" i="1"/>
  <c r="AD65" i="1" s="1"/>
  <c r="W65" i="1"/>
  <c r="AE65" i="1" l="1"/>
  <c r="AF65" i="1" s="1" a="1"/>
  <c r="AF65" i="1" s="1"/>
  <c r="AH65" i="1"/>
  <c r="R65" i="1"/>
  <c r="I65" i="1" s="1"/>
  <c r="O65" i="1"/>
  <c r="P65" i="1" l="1"/>
  <c r="E66" i="1" s="1"/>
  <c r="J65" i="1"/>
  <c r="U65" i="1"/>
  <c r="V65" i="1" s="1"/>
  <c r="X65" i="1" s="1"/>
  <c r="Y65" i="1" s="1"/>
  <c r="Z65" i="1" s="1"/>
  <c r="AA65" i="1" s="1"/>
  <c r="AI65" i="1"/>
  <c r="AJ65" i="1" s="1"/>
  <c r="AK65" i="1"/>
  <c r="AL65" i="1" s="1"/>
  <c r="AG65" i="1"/>
  <c r="G66" i="1" l="1"/>
  <c r="F66" i="1"/>
  <c r="L66" i="1"/>
  <c r="D66" i="1"/>
  <c r="K66" i="1"/>
  <c r="M66" i="1" l="1"/>
  <c r="T66" i="1"/>
  <c r="AC66" i="1" l="1"/>
  <c r="AD66" i="1" s="1"/>
  <c r="W66" i="1"/>
  <c r="N66" i="1"/>
  <c r="R66" i="1" l="1"/>
  <c r="I66" i="1" s="1"/>
  <c r="O66" i="1"/>
  <c r="AE66" i="1"/>
  <c r="AF66" i="1" s="1" a="1"/>
  <c r="AF66" i="1" s="1"/>
  <c r="AH66" i="1"/>
  <c r="AK66" i="1" l="1"/>
  <c r="AL66" i="1" s="1"/>
  <c r="AG66" i="1"/>
  <c r="AI66" i="1"/>
  <c r="AJ66" i="1" s="1"/>
  <c r="P66" i="1"/>
  <c r="E67" i="1" s="1"/>
  <c r="J66" i="1"/>
  <c r="U66" i="1"/>
  <c r="V66" i="1" s="1"/>
  <c r="X66" i="1" s="1"/>
  <c r="Y66" i="1" s="1"/>
  <c r="Z66" i="1" s="1"/>
  <c r="AA66" i="1" s="1"/>
  <c r="D67" i="1" l="1"/>
  <c r="L67" i="1"/>
  <c r="G67" i="1"/>
  <c r="F67" i="1"/>
  <c r="K67" i="1"/>
  <c r="T67" i="1" l="1"/>
  <c r="M67" i="1"/>
  <c r="N67" i="1" l="1"/>
  <c r="AC67" i="1"/>
  <c r="AD67" i="1" s="1"/>
  <c r="W67" i="1"/>
  <c r="AE67" i="1" l="1"/>
  <c r="AF67" i="1" s="1" a="1"/>
  <c r="AF67" i="1" s="1"/>
  <c r="AH67" i="1"/>
  <c r="R67" i="1"/>
  <c r="I67" i="1" s="1"/>
  <c r="O67" i="1"/>
  <c r="P67" i="1" l="1"/>
  <c r="E68" i="1" s="1"/>
  <c r="J67" i="1"/>
  <c r="U67" i="1"/>
  <c r="V67" i="1" s="1"/>
  <c r="X67" i="1" s="1"/>
  <c r="Y67" i="1" s="1"/>
  <c r="Z67" i="1" s="1"/>
  <c r="AA67" i="1" s="1"/>
  <c r="AI67" i="1"/>
  <c r="AJ67" i="1" s="1"/>
  <c r="AG67" i="1"/>
  <c r="AK67" i="1"/>
  <c r="AL67" i="1" s="1"/>
  <c r="G68" i="1" l="1"/>
  <c r="F68" i="1"/>
  <c r="L68" i="1"/>
  <c r="D68" i="1"/>
  <c r="K68" i="1"/>
  <c r="M68" i="1" l="1"/>
  <c r="T68" i="1"/>
  <c r="AC68" i="1" l="1"/>
  <c r="AD68" i="1" s="1"/>
  <c r="W68" i="1"/>
  <c r="N68" i="1"/>
  <c r="R68" i="1" l="1"/>
  <c r="I68" i="1" s="1"/>
  <c r="O68" i="1"/>
  <c r="AE68" i="1"/>
  <c r="AF68" i="1" s="1" a="1"/>
  <c r="AF68" i="1" s="1"/>
  <c r="AH68" i="1"/>
  <c r="AG68" i="1" l="1"/>
  <c r="AK68" i="1"/>
  <c r="AL68" i="1" s="1"/>
  <c r="AI68" i="1"/>
  <c r="AJ68" i="1" s="1"/>
  <c r="P68" i="1"/>
  <c r="E69" i="1" s="1"/>
  <c r="J68" i="1"/>
  <c r="U68" i="1"/>
  <c r="V68" i="1" s="1"/>
  <c r="X68" i="1" s="1"/>
  <c r="Y68" i="1" s="1"/>
  <c r="Z68" i="1" s="1"/>
  <c r="AA68" i="1" s="1"/>
  <c r="D69" i="1" l="1"/>
  <c r="K69" i="1"/>
  <c r="G69" i="1"/>
  <c r="F69" i="1"/>
  <c r="L69" i="1"/>
  <c r="T69" i="1" l="1"/>
  <c r="M69" i="1"/>
  <c r="N69" i="1" l="1"/>
  <c r="AC69" i="1"/>
  <c r="AD69" i="1" s="1"/>
  <c r="W69" i="1"/>
  <c r="AE69" i="1" l="1"/>
  <c r="AF69" i="1" s="1" a="1"/>
  <c r="AF69" i="1" s="1"/>
  <c r="AH69" i="1"/>
  <c r="O69" i="1"/>
  <c r="R69" i="1"/>
  <c r="I69" i="1" s="1"/>
  <c r="P69" i="1" l="1"/>
  <c r="E70" i="1" s="1"/>
  <c r="U69" i="1"/>
  <c r="V69" i="1" s="1"/>
  <c r="X69" i="1" s="1"/>
  <c r="Y69" i="1" s="1"/>
  <c r="Z69" i="1" s="1"/>
  <c r="AA69" i="1" s="1"/>
  <c r="J69" i="1"/>
  <c r="AI69" i="1"/>
  <c r="AJ69" i="1" s="1"/>
  <c r="AK69" i="1"/>
  <c r="AL69" i="1" s="1"/>
  <c r="AG69" i="1"/>
  <c r="F70" i="1" l="1"/>
  <c r="K70" i="1"/>
  <c r="D70" i="1"/>
  <c r="L70" i="1"/>
  <c r="G70" i="1"/>
  <c r="M70" i="1" l="1"/>
  <c r="T70" i="1"/>
  <c r="W70" i="1" l="1"/>
  <c r="N70" i="1"/>
  <c r="AC70" i="1"/>
  <c r="AD70" i="1" s="1"/>
  <c r="AE70" i="1" l="1"/>
  <c r="AF70" i="1" s="1" a="1"/>
  <c r="AF70" i="1" s="1"/>
  <c r="AH70" i="1"/>
  <c r="R70" i="1"/>
  <c r="I70" i="1" s="1"/>
  <c r="O70" i="1"/>
  <c r="P70" i="1" l="1"/>
  <c r="E71" i="1" s="1"/>
  <c r="J70" i="1"/>
  <c r="U70" i="1"/>
  <c r="V70" i="1" s="1"/>
  <c r="X70" i="1" s="1"/>
  <c r="Y70" i="1" s="1"/>
  <c r="Z70" i="1" s="1"/>
  <c r="AA70" i="1" s="1"/>
  <c r="AI70" i="1"/>
  <c r="AJ70" i="1" s="1"/>
  <c r="AK70" i="1"/>
  <c r="AL70" i="1" s="1"/>
  <c r="AG70" i="1"/>
  <c r="D71" i="1" l="1"/>
  <c r="L71" i="1"/>
  <c r="F71" i="1"/>
  <c r="G71" i="1"/>
  <c r="K71" i="1"/>
  <c r="T71" i="1" l="1"/>
  <c r="M71" i="1"/>
  <c r="N71" i="1" l="1"/>
  <c r="AC71" i="1"/>
  <c r="AD71" i="1" s="1"/>
  <c r="W71" i="1"/>
  <c r="AE71" i="1" l="1"/>
  <c r="AF71" i="1" s="1" a="1"/>
  <c r="AF71" i="1" s="1"/>
  <c r="AH71" i="1"/>
  <c r="AI71" i="1" s="1"/>
  <c r="AJ71" i="1" s="1"/>
  <c r="R71" i="1"/>
  <c r="I71" i="1" s="1"/>
  <c r="O71" i="1"/>
  <c r="P71" i="1" l="1"/>
  <c r="E72" i="1" s="1"/>
  <c r="J71" i="1"/>
  <c r="U71" i="1"/>
  <c r="V71" i="1" s="1"/>
  <c r="X71" i="1" s="1"/>
  <c r="Y71" i="1" s="1"/>
  <c r="Z71" i="1" s="1"/>
  <c r="AA71" i="1" s="1"/>
  <c r="AK71" i="1"/>
  <c r="AL71" i="1" s="1"/>
  <c r="AG71" i="1"/>
  <c r="F72" i="1" l="1"/>
  <c r="L72" i="1"/>
  <c r="D72" i="1"/>
  <c r="K72" i="1"/>
  <c r="G72" i="1"/>
  <c r="M72" i="1" l="1"/>
  <c r="T72" i="1"/>
  <c r="W72" i="1" l="1"/>
  <c r="N72" i="1"/>
  <c r="AC72" i="1"/>
  <c r="AD72" i="1" s="1"/>
  <c r="AE72" i="1" l="1"/>
  <c r="AF72" i="1" s="1" a="1"/>
  <c r="AF72" i="1" s="1"/>
  <c r="AH72" i="1"/>
  <c r="R72" i="1"/>
  <c r="I72" i="1" s="1"/>
  <c r="O72" i="1"/>
  <c r="P72" i="1" l="1"/>
  <c r="E73" i="1" s="1"/>
  <c r="U72" i="1"/>
  <c r="V72" i="1" s="1"/>
  <c r="X72" i="1" s="1"/>
  <c r="Y72" i="1" s="1"/>
  <c r="Z72" i="1" s="1"/>
  <c r="AA72" i="1" s="1"/>
  <c r="J72" i="1"/>
  <c r="AI72" i="1"/>
  <c r="AJ72" i="1" s="1"/>
  <c r="AK72" i="1"/>
  <c r="AL72" i="1" s="1"/>
  <c r="AG72" i="1"/>
  <c r="D73" i="1" l="1"/>
  <c r="K73" i="1"/>
  <c r="G73" i="1"/>
  <c r="F73" i="1"/>
  <c r="L73" i="1"/>
  <c r="T73" i="1" l="1"/>
  <c r="M73" i="1"/>
  <c r="N73" i="1" l="1"/>
  <c r="AC73" i="1"/>
  <c r="AD73" i="1" s="1"/>
  <c r="W73" i="1"/>
  <c r="AE73" i="1" l="1"/>
  <c r="AF73" i="1" s="1" a="1"/>
  <c r="AF73" i="1" s="1"/>
  <c r="AH73" i="1"/>
  <c r="O73" i="1"/>
  <c r="R73" i="1"/>
  <c r="I73" i="1" s="1"/>
  <c r="P73" i="1" l="1"/>
  <c r="E74" i="1" s="1"/>
  <c r="J73" i="1"/>
  <c r="U73" i="1"/>
  <c r="V73" i="1" s="1"/>
  <c r="X73" i="1" s="1"/>
  <c r="Y73" i="1" s="1"/>
  <c r="Z73" i="1" s="1"/>
  <c r="AA73" i="1" s="1"/>
  <c r="AI73" i="1"/>
  <c r="AJ73" i="1" s="1"/>
  <c r="AK73" i="1"/>
  <c r="AL73" i="1" s="1"/>
  <c r="AG73" i="1"/>
  <c r="F74" i="1" l="1"/>
  <c r="K74" i="1"/>
  <c r="D74" i="1"/>
  <c r="L74" i="1"/>
  <c r="G74" i="1"/>
  <c r="M74" i="1" l="1"/>
  <c r="T74" i="1"/>
  <c r="W74" i="1" l="1"/>
  <c r="N74" i="1"/>
  <c r="AC74" i="1"/>
  <c r="AD74" i="1" s="1"/>
  <c r="AE74" i="1" l="1"/>
  <c r="AF74" i="1" s="1" a="1"/>
  <c r="AF74" i="1" s="1"/>
  <c r="AH74" i="1"/>
  <c r="R74" i="1"/>
  <c r="I74" i="1" s="1"/>
  <c r="O74" i="1"/>
  <c r="P74" i="1" l="1"/>
  <c r="E75" i="1" s="1"/>
  <c r="U74" i="1"/>
  <c r="V74" i="1" s="1"/>
  <c r="X74" i="1" s="1"/>
  <c r="Y74" i="1" s="1"/>
  <c r="Z74" i="1" s="1"/>
  <c r="AA74" i="1" s="1"/>
  <c r="J74" i="1"/>
  <c r="AI74" i="1"/>
  <c r="AJ74" i="1" s="1"/>
  <c r="AK74" i="1"/>
  <c r="AL74" i="1" s="1"/>
  <c r="AG74" i="1"/>
  <c r="D75" i="1" l="1"/>
  <c r="K75" i="1"/>
  <c r="G75" i="1"/>
  <c r="F75" i="1"/>
  <c r="L75" i="1"/>
  <c r="T75" i="1" l="1"/>
  <c r="M75" i="1"/>
  <c r="N75" i="1" l="1"/>
  <c r="AC75" i="1"/>
  <c r="AD75" i="1" s="1"/>
  <c r="W75" i="1"/>
  <c r="AE75" i="1" l="1"/>
  <c r="AF75" i="1" s="1" a="1"/>
  <c r="AF75" i="1" s="1"/>
  <c r="AH75" i="1"/>
  <c r="R75" i="1"/>
  <c r="I75" i="1" s="1"/>
  <c r="O75" i="1"/>
  <c r="P75" i="1" l="1"/>
  <c r="E76" i="1" s="1"/>
  <c r="J75" i="1"/>
  <c r="U75" i="1"/>
  <c r="V75" i="1" s="1"/>
  <c r="X75" i="1" s="1"/>
  <c r="Y75" i="1" s="1"/>
  <c r="Z75" i="1" s="1"/>
  <c r="AA75" i="1" s="1"/>
  <c r="AI75" i="1"/>
  <c r="AJ75" i="1" s="1"/>
  <c r="AG75" i="1"/>
  <c r="AK75" i="1"/>
  <c r="AL75" i="1" s="1"/>
  <c r="F76" i="1" l="1"/>
  <c r="K76" i="1"/>
  <c r="D76" i="1"/>
  <c r="L76" i="1"/>
  <c r="G76" i="1"/>
  <c r="M76" i="1" l="1"/>
  <c r="T76" i="1"/>
  <c r="W76" i="1" l="1"/>
  <c r="N76" i="1"/>
  <c r="AC76" i="1"/>
  <c r="AD76" i="1" s="1"/>
  <c r="AE76" i="1" l="1"/>
  <c r="AF76" i="1" s="1" a="1"/>
  <c r="AF76" i="1" s="1"/>
  <c r="AH76" i="1"/>
  <c r="R76" i="1"/>
  <c r="I76" i="1" s="1"/>
  <c r="O76" i="1"/>
  <c r="P76" i="1" l="1"/>
  <c r="E77" i="1" s="1"/>
  <c r="J76" i="1"/>
  <c r="U76" i="1"/>
  <c r="V76" i="1" s="1"/>
  <c r="X76" i="1" s="1"/>
  <c r="Y76" i="1" s="1"/>
  <c r="Z76" i="1" s="1"/>
  <c r="AA76" i="1" s="1"/>
  <c r="AI76" i="1"/>
  <c r="AJ76" i="1" s="1"/>
  <c r="AG76" i="1"/>
  <c r="AK76" i="1"/>
  <c r="AL76" i="1" s="1"/>
  <c r="D77" i="1" l="1"/>
  <c r="K77" i="1"/>
  <c r="G77" i="1"/>
  <c r="F77" i="1"/>
  <c r="L77" i="1"/>
  <c r="T77" i="1" l="1"/>
  <c r="M77" i="1"/>
  <c r="N77" i="1" l="1"/>
  <c r="AC77" i="1"/>
  <c r="AD77" i="1" s="1"/>
  <c r="W77" i="1"/>
  <c r="AE77" i="1" l="1"/>
  <c r="AF77" i="1" s="1" a="1"/>
  <c r="AF77" i="1" s="1"/>
  <c r="AH77" i="1"/>
  <c r="R77" i="1"/>
  <c r="I77" i="1" s="1"/>
  <c r="O77" i="1"/>
  <c r="P77" i="1" l="1"/>
  <c r="E78" i="1" s="1"/>
  <c r="J77" i="1"/>
  <c r="U77" i="1"/>
  <c r="V77" i="1" s="1"/>
  <c r="X77" i="1" s="1"/>
  <c r="Y77" i="1" s="1"/>
  <c r="Z77" i="1" s="1"/>
  <c r="AA77" i="1" s="1"/>
  <c r="AI77" i="1"/>
  <c r="AJ77" i="1" s="1"/>
  <c r="AG77" i="1"/>
  <c r="AK77" i="1"/>
  <c r="AL77" i="1" s="1"/>
  <c r="F78" i="1" l="1"/>
  <c r="L78" i="1"/>
  <c r="D78" i="1"/>
  <c r="K78" i="1"/>
  <c r="G78" i="1"/>
  <c r="M78" i="1" l="1"/>
  <c r="T78" i="1"/>
  <c r="W78" i="1" l="1"/>
  <c r="N78" i="1"/>
  <c r="AC78" i="1"/>
  <c r="AD78" i="1" s="1"/>
  <c r="AE78" i="1" l="1"/>
  <c r="AF78" i="1" s="1" a="1"/>
  <c r="AF78" i="1" s="1"/>
  <c r="AH78" i="1"/>
  <c r="O78" i="1"/>
  <c r="R78" i="1"/>
  <c r="I78" i="1" s="1"/>
  <c r="P78" i="1" l="1"/>
  <c r="E79" i="1" s="1"/>
  <c r="U78" i="1"/>
  <c r="V78" i="1" s="1"/>
  <c r="X78" i="1" s="1"/>
  <c r="Y78" i="1" s="1"/>
  <c r="Z78" i="1" s="1"/>
  <c r="AA78" i="1" s="1"/>
  <c r="J78" i="1"/>
  <c r="AI78" i="1"/>
  <c r="AJ78" i="1" s="1"/>
  <c r="AK78" i="1"/>
  <c r="AL78" i="1" s="1"/>
  <c r="AG78" i="1"/>
  <c r="D79" i="1" l="1"/>
  <c r="K79" i="1"/>
  <c r="G79" i="1"/>
  <c r="F79" i="1"/>
  <c r="L79" i="1"/>
  <c r="T79" i="1" l="1"/>
  <c r="M79" i="1"/>
  <c r="N79" i="1" l="1"/>
  <c r="AC79" i="1"/>
  <c r="AD79" i="1" s="1"/>
  <c r="W79" i="1"/>
  <c r="AE79" i="1" l="1"/>
  <c r="AF79" i="1" s="1" a="1"/>
  <c r="AF79" i="1" s="1"/>
  <c r="AH79" i="1"/>
  <c r="O79" i="1"/>
  <c r="R79" i="1"/>
  <c r="I79" i="1" s="1"/>
  <c r="P79" i="1" l="1"/>
  <c r="E80" i="1" s="1"/>
  <c r="J79" i="1"/>
  <c r="U79" i="1"/>
  <c r="V79" i="1" s="1"/>
  <c r="X79" i="1" s="1"/>
  <c r="Y79" i="1" s="1"/>
  <c r="Z79" i="1" s="1"/>
  <c r="AA79" i="1" s="1"/>
  <c r="AI79" i="1"/>
  <c r="AJ79" i="1" s="1"/>
  <c r="AK79" i="1"/>
  <c r="AL79" i="1" s="1"/>
  <c r="AG79" i="1"/>
  <c r="F80" i="1" l="1"/>
  <c r="L80" i="1"/>
  <c r="D80" i="1"/>
  <c r="K80" i="1"/>
  <c r="G80" i="1"/>
  <c r="M80" i="1" l="1"/>
  <c r="T80" i="1"/>
  <c r="W80" i="1" l="1"/>
  <c r="N80" i="1"/>
  <c r="AC80" i="1"/>
  <c r="AD80" i="1" s="1"/>
  <c r="AE80" i="1" l="1"/>
  <c r="AF80" i="1" s="1" a="1"/>
  <c r="AF80" i="1" s="1"/>
  <c r="AH80" i="1"/>
  <c r="R80" i="1"/>
  <c r="I80" i="1" s="1"/>
  <c r="O80" i="1"/>
  <c r="P80" i="1" l="1"/>
  <c r="E81" i="1" s="1"/>
  <c r="J80" i="1"/>
  <c r="U80" i="1"/>
  <c r="V80" i="1" s="1"/>
  <c r="X80" i="1" s="1"/>
  <c r="Y80" i="1" s="1"/>
  <c r="Z80" i="1" s="1"/>
  <c r="AA80" i="1" s="1"/>
  <c r="AI80" i="1"/>
  <c r="AJ80" i="1" s="1"/>
  <c r="AG80" i="1"/>
  <c r="AK80" i="1"/>
  <c r="AL80" i="1" s="1"/>
  <c r="D81" i="1" l="1"/>
  <c r="L81" i="1"/>
  <c r="F81" i="1"/>
  <c r="G81" i="1"/>
  <c r="K81" i="1"/>
  <c r="T81" i="1" l="1"/>
  <c r="M81" i="1"/>
  <c r="N81" i="1" l="1"/>
  <c r="AC81" i="1"/>
  <c r="AD81" i="1" s="1"/>
  <c r="W81" i="1"/>
  <c r="AE81" i="1" l="1"/>
  <c r="AF81" i="1" s="1" a="1"/>
  <c r="AF81" i="1" s="1"/>
  <c r="AH81" i="1"/>
  <c r="R81" i="1"/>
  <c r="I81" i="1" s="1"/>
  <c r="O81" i="1"/>
  <c r="P81" i="1" l="1"/>
  <c r="E82" i="1" s="1"/>
  <c r="J81" i="1"/>
  <c r="U81" i="1"/>
  <c r="V81" i="1" s="1"/>
  <c r="X81" i="1" s="1"/>
  <c r="Y81" i="1" s="1"/>
  <c r="Z81" i="1" s="1"/>
  <c r="AA81" i="1" s="1"/>
  <c r="AI81" i="1"/>
  <c r="AJ81" i="1" s="1"/>
  <c r="AK81" i="1"/>
  <c r="AL81" i="1" s="1"/>
  <c r="AG81" i="1"/>
  <c r="F82" i="1" l="1"/>
  <c r="L82" i="1"/>
  <c r="D82" i="1"/>
  <c r="K82" i="1"/>
  <c r="G82" i="1"/>
  <c r="M82" i="1" l="1"/>
  <c r="T82" i="1"/>
  <c r="W82" i="1" l="1"/>
  <c r="N82" i="1"/>
  <c r="AC82" i="1"/>
  <c r="AD82" i="1" s="1"/>
  <c r="AE82" i="1" l="1"/>
  <c r="AF82" i="1" s="1" a="1"/>
  <c r="AF82" i="1" s="1"/>
  <c r="AH82" i="1"/>
  <c r="R82" i="1"/>
  <c r="I82" i="1" s="1"/>
  <c r="O82" i="1"/>
  <c r="P82" i="1" l="1"/>
  <c r="E83" i="1" s="1"/>
  <c r="J82" i="1"/>
  <c r="U82" i="1"/>
  <c r="V82" i="1" s="1"/>
  <c r="X82" i="1" s="1"/>
  <c r="Y82" i="1" s="1"/>
  <c r="Z82" i="1" s="1"/>
  <c r="AA82" i="1" s="1"/>
  <c r="AI82" i="1"/>
  <c r="AJ82" i="1" s="1"/>
  <c r="AG82" i="1"/>
  <c r="AK82" i="1"/>
  <c r="AL82" i="1" s="1"/>
  <c r="D83" i="1" l="1"/>
  <c r="L83" i="1"/>
  <c r="G83" i="1"/>
  <c r="F83" i="1"/>
  <c r="K83" i="1"/>
  <c r="T83" i="1" l="1"/>
  <c r="M83" i="1"/>
  <c r="N83" i="1" l="1"/>
  <c r="AC83" i="1"/>
  <c r="AD83" i="1" s="1"/>
  <c r="W83" i="1"/>
  <c r="AE83" i="1" l="1"/>
  <c r="AF83" i="1" s="1" a="1"/>
  <c r="AF83" i="1" s="1"/>
  <c r="AH83" i="1"/>
  <c r="O83" i="1"/>
  <c r="R83" i="1"/>
  <c r="I83" i="1" s="1"/>
  <c r="P83" i="1" l="1"/>
  <c r="E84" i="1" s="1"/>
  <c r="U83" i="1"/>
  <c r="V83" i="1" s="1"/>
  <c r="X83" i="1" s="1"/>
  <c r="Y83" i="1" s="1"/>
  <c r="Z83" i="1" s="1"/>
  <c r="AA83" i="1" s="1"/>
  <c r="J83" i="1"/>
  <c r="AI83" i="1"/>
  <c r="AJ83" i="1" s="1"/>
  <c r="AK83" i="1"/>
  <c r="AL83" i="1" s="1"/>
  <c r="AG83" i="1"/>
  <c r="F84" i="1" l="1"/>
  <c r="K84" i="1"/>
  <c r="D84" i="1"/>
  <c r="L84" i="1"/>
  <c r="G84" i="1"/>
  <c r="M84" i="1" l="1"/>
  <c r="T84" i="1"/>
  <c r="W84" i="1" l="1"/>
  <c r="N84" i="1"/>
  <c r="AC84" i="1"/>
  <c r="AD84" i="1" s="1"/>
  <c r="AE84" i="1" l="1"/>
  <c r="AF84" i="1" s="1" a="1"/>
  <c r="AF84" i="1" s="1"/>
  <c r="AH84" i="1"/>
  <c r="O84" i="1"/>
  <c r="R84" i="1"/>
  <c r="I84" i="1" s="1"/>
  <c r="P84" i="1" l="1"/>
  <c r="E85" i="1" s="1"/>
  <c r="J84" i="1"/>
  <c r="U84" i="1"/>
  <c r="V84" i="1" s="1"/>
  <c r="X84" i="1" s="1"/>
  <c r="Y84" i="1" s="1"/>
  <c r="Z84" i="1" s="1"/>
  <c r="AA84" i="1" s="1"/>
  <c r="AI84" i="1"/>
  <c r="AJ84" i="1" s="1"/>
  <c r="AK84" i="1"/>
  <c r="AL84" i="1" s="1"/>
  <c r="AG84" i="1"/>
  <c r="D85" i="1" l="1"/>
  <c r="K85" i="1"/>
  <c r="F85" i="1"/>
  <c r="G85" i="1"/>
  <c r="L85" i="1"/>
  <c r="T85" i="1" l="1"/>
  <c r="M85" i="1"/>
  <c r="N85" i="1" l="1"/>
  <c r="AC85" i="1"/>
  <c r="AD85" i="1" s="1"/>
  <c r="W85" i="1"/>
  <c r="AE85" i="1" l="1"/>
  <c r="AF85" i="1" s="1" a="1"/>
  <c r="AF85" i="1" s="1"/>
  <c r="AH85" i="1"/>
  <c r="O85" i="1"/>
  <c r="R85" i="1"/>
  <c r="I85" i="1" s="1"/>
  <c r="P85" i="1" l="1"/>
  <c r="E86" i="1" s="1"/>
  <c r="J85" i="1"/>
  <c r="U85" i="1"/>
  <c r="V85" i="1" s="1"/>
  <c r="X85" i="1" s="1"/>
  <c r="Y85" i="1" s="1"/>
  <c r="Z85" i="1" s="1"/>
  <c r="AA85" i="1" s="1"/>
  <c r="AI85" i="1"/>
  <c r="AJ85" i="1" s="1"/>
  <c r="AG85" i="1"/>
  <c r="AK85" i="1"/>
  <c r="AL85" i="1" s="1"/>
  <c r="G86" i="1" l="1"/>
  <c r="F86" i="1"/>
  <c r="L86" i="1"/>
  <c r="D86" i="1"/>
  <c r="K86" i="1"/>
  <c r="M86" i="1" l="1"/>
  <c r="T86" i="1"/>
  <c r="AC86" i="1" l="1"/>
  <c r="AD86" i="1" s="1"/>
  <c r="W86" i="1"/>
  <c r="N86" i="1"/>
  <c r="R86" i="1" l="1"/>
  <c r="I86" i="1" s="1"/>
  <c r="O86" i="1"/>
  <c r="AE86" i="1"/>
  <c r="AF86" i="1" s="1" a="1"/>
  <c r="AF86" i="1" s="1"/>
  <c r="AH86" i="1"/>
  <c r="AK86" i="1" l="1"/>
  <c r="AL86" i="1" s="1"/>
  <c r="AG86" i="1"/>
  <c r="AI86" i="1"/>
  <c r="AJ86" i="1" s="1"/>
  <c r="P86" i="1"/>
  <c r="E87" i="1" s="1"/>
  <c r="J86" i="1"/>
  <c r="U86" i="1"/>
  <c r="V86" i="1" s="1"/>
  <c r="X86" i="1" s="1"/>
  <c r="Y86" i="1" s="1"/>
  <c r="Z86" i="1" s="1"/>
  <c r="AA86" i="1" s="1"/>
  <c r="D87" i="1" l="1"/>
  <c r="K87" i="1"/>
  <c r="G87" i="1"/>
  <c r="L87" i="1"/>
  <c r="F87" i="1"/>
  <c r="T87" i="1" l="1"/>
  <c r="M87" i="1"/>
  <c r="N87" i="1" l="1"/>
  <c r="AC87" i="1"/>
  <c r="AD87" i="1" s="1"/>
  <c r="W87" i="1"/>
  <c r="AE87" i="1" l="1"/>
  <c r="AF87" i="1" s="1" a="1"/>
  <c r="AF87" i="1" s="1"/>
  <c r="AH87" i="1"/>
  <c r="O87" i="1"/>
  <c r="R87" i="1"/>
  <c r="I87" i="1" s="1"/>
  <c r="P87" i="1" l="1"/>
  <c r="E88" i="1" s="1"/>
  <c r="U87" i="1"/>
  <c r="V87" i="1" s="1"/>
  <c r="X87" i="1" s="1"/>
  <c r="Y87" i="1" s="1"/>
  <c r="Z87" i="1" s="1"/>
  <c r="AA87" i="1" s="1"/>
  <c r="J87" i="1"/>
  <c r="AI87" i="1"/>
  <c r="AJ87" i="1" s="1"/>
  <c r="AK87" i="1"/>
  <c r="AL87" i="1" s="1"/>
  <c r="AG87" i="1"/>
  <c r="F88" i="1" l="1"/>
  <c r="K88" i="1"/>
  <c r="D88" i="1"/>
  <c r="L88" i="1"/>
  <c r="G88" i="1"/>
  <c r="M88" i="1" l="1"/>
  <c r="T88" i="1"/>
  <c r="W88" i="1" l="1"/>
  <c r="N88" i="1"/>
  <c r="AC88" i="1"/>
  <c r="AD88" i="1" s="1"/>
  <c r="AE88" i="1" l="1"/>
  <c r="AF88" i="1" s="1" a="1"/>
  <c r="AF88" i="1" s="1"/>
  <c r="AH88" i="1"/>
  <c r="R88" i="1"/>
  <c r="I88" i="1" s="1"/>
  <c r="O88" i="1"/>
  <c r="P88" i="1" l="1"/>
  <c r="E89" i="1" s="1"/>
  <c r="J88" i="1"/>
  <c r="U88" i="1"/>
  <c r="V88" i="1" s="1"/>
  <c r="X88" i="1" s="1"/>
  <c r="Y88" i="1" s="1"/>
  <c r="Z88" i="1" s="1"/>
  <c r="AA88" i="1" s="1"/>
  <c r="AI88" i="1"/>
  <c r="AJ88" i="1" s="1"/>
  <c r="AK88" i="1"/>
  <c r="AL88" i="1" s="1"/>
  <c r="AG88" i="1"/>
  <c r="D89" i="1" l="1"/>
  <c r="K89" i="1"/>
  <c r="G89" i="1"/>
  <c r="F89" i="1"/>
  <c r="L89" i="1"/>
  <c r="T89" i="1" l="1"/>
  <c r="M89" i="1"/>
  <c r="N89" i="1" l="1"/>
  <c r="AC89" i="1"/>
  <c r="AD89" i="1" s="1"/>
  <c r="W89" i="1"/>
  <c r="AE89" i="1" l="1"/>
  <c r="AF89" i="1" s="1" a="1"/>
  <c r="AF89" i="1" s="1"/>
  <c r="AH89" i="1"/>
  <c r="O89" i="1"/>
  <c r="R89" i="1"/>
  <c r="I89" i="1" s="1"/>
  <c r="P89" i="1" l="1"/>
  <c r="E90" i="1" s="1"/>
  <c r="J89" i="1"/>
  <c r="U89" i="1"/>
  <c r="V89" i="1" s="1"/>
  <c r="X89" i="1" s="1"/>
  <c r="Y89" i="1" s="1"/>
  <c r="Z89" i="1" s="1"/>
  <c r="AA89" i="1" s="1"/>
  <c r="AI89" i="1"/>
  <c r="AJ89" i="1" s="1"/>
  <c r="AK89" i="1"/>
  <c r="AL89" i="1" s="1"/>
  <c r="AG89" i="1"/>
  <c r="F90" i="1" l="1"/>
  <c r="L90" i="1"/>
  <c r="D90" i="1"/>
  <c r="K90" i="1"/>
  <c r="G90" i="1"/>
  <c r="M90" i="1" l="1"/>
  <c r="T90" i="1"/>
  <c r="W90" i="1" l="1"/>
  <c r="N90" i="1"/>
  <c r="AC90" i="1"/>
  <c r="AD90" i="1" s="1"/>
  <c r="AE90" i="1" l="1"/>
  <c r="AF90" i="1" s="1" a="1"/>
  <c r="AF90" i="1" s="1"/>
  <c r="AH90" i="1"/>
  <c r="R90" i="1"/>
  <c r="I90" i="1" s="1"/>
  <c r="O90" i="1"/>
  <c r="P90" i="1" l="1"/>
  <c r="E91" i="1" s="1"/>
  <c r="J90" i="1"/>
  <c r="U90" i="1"/>
  <c r="V90" i="1" s="1"/>
  <c r="X90" i="1" s="1"/>
  <c r="Y90" i="1" s="1"/>
  <c r="Z90" i="1" s="1"/>
  <c r="AA90" i="1" s="1"/>
  <c r="AI90" i="1"/>
  <c r="AJ90" i="1" s="1"/>
  <c r="AK90" i="1"/>
  <c r="AL90" i="1" s="1"/>
  <c r="AG90" i="1"/>
  <c r="D91" i="1" l="1"/>
  <c r="L91" i="1"/>
  <c r="F91" i="1"/>
  <c r="G91" i="1"/>
  <c r="K91" i="1"/>
  <c r="T91" i="1" l="1"/>
  <c r="M91" i="1"/>
  <c r="N91" i="1" l="1"/>
  <c r="AC91" i="1"/>
  <c r="AD91" i="1" s="1"/>
  <c r="W91" i="1"/>
  <c r="AE91" i="1" l="1"/>
  <c r="AF91" i="1" s="1" a="1"/>
  <c r="AF91" i="1" s="1"/>
  <c r="AH91" i="1"/>
  <c r="R91" i="1"/>
  <c r="I91" i="1" s="1"/>
  <c r="O91" i="1"/>
  <c r="P91" i="1" l="1"/>
  <c r="E92" i="1" s="1"/>
  <c r="J91" i="1"/>
  <c r="U91" i="1"/>
  <c r="V91" i="1" s="1"/>
  <c r="X91" i="1" s="1"/>
  <c r="Y91" i="1" s="1"/>
  <c r="Z91" i="1" s="1"/>
  <c r="AA91" i="1" s="1"/>
  <c r="AI91" i="1"/>
  <c r="AJ91" i="1" s="1"/>
  <c r="AK91" i="1"/>
  <c r="AL91" i="1" s="1"/>
  <c r="AG91" i="1"/>
  <c r="L92" i="1" l="1"/>
  <c r="D92" i="1"/>
  <c r="K92" i="1"/>
  <c r="F92" i="1"/>
  <c r="G92" i="1"/>
  <c r="M92" i="1" l="1"/>
  <c r="T92" i="1"/>
  <c r="W92" i="1" l="1"/>
  <c r="N92" i="1"/>
  <c r="AC92" i="1"/>
  <c r="AD92" i="1" s="1"/>
  <c r="AE92" i="1" l="1"/>
  <c r="AF92" i="1" s="1" a="1"/>
  <c r="AF92" i="1" s="1"/>
  <c r="AH92" i="1"/>
  <c r="R92" i="1"/>
  <c r="I92" i="1" s="1"/>
  <c r="O92" i="1"/>
  <c r="P92" i="1" l="1"/>
  <c r="E93" i="1" s="1"/>
  <c r="J92" i="1"/>
  <c r="U92" i="1"/>
  <c r="V92" i="1" s="1"/>
  <c r="X92" i="1" s="1"/>
  <c r="Y92" i="1" s="1"/>
  <c r="Z92" i="1" s="1"/>
  <c r="AA92" i="1" s="1"/>
  <c r="AI92" i="1"/>
  <c r="AJ92" i="1" s="1"/>
  <c r="AK92" i="1"/>
  <c r="AL92" i="1" s="1"/>
  <c r="AG92" i="1"/>
  <c r="D93" i="1" l="1"/>
  <c r="L93" i="1"/>
  <c r="G93" i="1"/>
  <c r="F93" i="1"/>
  <c r="K93" i="1"/>
  <c r="T93" i="1" l="1"/>
  <c r="M93" i="1"/>
  <c r="N93" i="1" l="1"/>
  <c r="AC93" i="1"/>
  <c r="AD93" i="1" s="1"/>
  <c r="W93" i="1"/>
  <c r="AE93" i="1" l="1"/>
  <c r="AF93" i="1" s="1" a="1"/>
  <c r="AF93" i="1" s="1"/>
  <c r="AH93" i="1"/>
  <c r="R93" i="1"/>
  <c r="I93" i="1" s="1"/>
  <c r="O93" i="1"/>
  <c r="P93" i="1" l="1"/>
  <c r="E94" i="1" s="1"/>
  <c r="U93" i="1"/>
  <c r="V93" i="1" s="1"/>
  <c r="X93" i="1" s="1"/>
  <c r="Y93" i="1" s="1"/>
  <c r="Z93" i="1" s="1"/>
  <c r="AA93" i="1" s="1"/>
  <c r="J93" i="1"/>
  <c r="AI93" i="1"/>
  <c r="AJ93" i="1" s="1"/>
  <c r="AG93" i="1"/>
  <c r="AK93" i="1"/>
  <c r="AL93" i="1" s="1"/>
  <c r="G94" i="1" l="1"/>
  <c r="F94" i="1"/>
  <c r="L94" i="1"/>
  <c r="D94" i="1"/>
  <c r="K94" i="1"/>
  <c r="M94" i="1" l="1"/>
  <c r="T94" i="1"/>
  <c r="AC94" i="1" l="1"/>
  <c r="AD94" i="1" s="1"/>
  <c r="W94" i="1"/>
  <c r="N94" i="1"/>
  <c r="R94" i="1" l="1"/>
  <c r="I94" i="1" s="1"/>
  <c r="O94" i="1"/>
  <c r="AE94" i="1"/>
  <c r="AF94" i="1" s="1" a="1"/>
  <c r="AF94" i="1" s="1"/>
  <c r="AH94" i="1"/>
  <c r="AI94" i="1" l="1"/>
  <c r="AJ94" i="1" s="1"/>
  <c r="AG94" i="1"/>
  <c r="AK94" i="1"/>
  <c r="AL94" i="1" s="1"/>
  <c r="P94" i="1"/>
  <c r="E95" i="1" s="1"/>
  <c r="J94" i="1"/>
  <c r="U94" i="1"/>
  <c r="V94" i="1" s="1"/>
  <c r="X94" i="1" s="1"/>
  <c r="Y94" i="1" s="1"/>
  <c r="Z94" i="1" s="1"/>
  <c r="AA94" i="1" s="1"/>
  <c r="D95" i="1" l="1"/>
  <c r="L95" i="1"/>
  <c r="G95" i="1"/>
  <c r="F95" i="1"/>
  <c r="K95" i="1"/>
  <c r="T95" i="1" l="1"/>
  <c r="M95" i="1"/>
  <c r="N95" i="1" l="1"/>
  <c r="AC95" i="1"/>
  <c r="AD95" i="1" s="1"/>
  <c r="W95" i="1"/>
  <c r="AE95" i="1" l="1"/>
  <c r="AF95" i="1" s="1" a="1"/>
  <c r="AF95" i="1" s="1"/>
  <c r="AH95" i="1"/>
  <c r="O95" i="1"/>
  <c r="R95" i="1"/>
  <c r="I95" i="1" s="1"/>
  <c r="P95" i="1" l="1"/>
  <c r="E96" i="1" s="1"/>
  <c r="U95" i="1"/>
  <c r="V95" i="1" s="1"/>
  <c r="X95" i="1" s="1"/>
  <c r="Y95" i="1" s="1"/>
  <c r="Z95" i="1" s="1"/>
  <c r="AA95" i="1" s="1"/>
  <c r="J95" i="1"/>
  <c r="AI95" i="1"/>
  <c r="AJ95" i="1" s="1"/>
  <c r="AG95" i="1"/>
  <c r="AK95" i="1"/>
  <c r="AL95" i="1" s="1"/>
  <c r="L96" i="1" l="1"/>
  <c r="D96" i="1"/>
  <c r="K96" i="1"/>
  <c r="F96" i="1"/>
  <c r="G96" i="1"/>
  <c r="M96" i="1" l="1"/>
  <c r="T96" i="1"/>
  <c r="W96" i="1" l="1"/>
  <c r="N96" i="1"/>
  <c r="AC96" i="1"/>
  <c r="AD96" i="1" s="1"/>
  <c r="AE96" i="1" l="1"/>
  <c r="AF96" i="1" s="1" a="1"/>
  <c r="AF96" i="1" s="1"/>
  <c r="AH96" i="1"/>
  <c r="O96" i="1"/>
  <c r="R96" i="1"/>
  <c r="I96" i="1" s="1"/>
  <c r="P96" i="1" l="1"/>
  <c r="E97" i="1" s="1"/>
  <c r="J96" i="1"/>
  <c r="U96" i="1"/>
  <c r="V96" i="1" s="1"/>
  <c r="X96" i="1" s="1"/>
  <c r="Y96" i="1" s="1"/>
  <c r="Z96" i="1" s="1"/>
  <c r="AA96" i="1" s="1"/>
  <c r="AI96" i="1"/>
  <c r="AJ96" i="1" s="1"/>
  <c r="AK96" i="1"/>
  <c r="AL96" i="1" s="1"/>
  <c r="AG96" i="1"/>
  <c r="D97" i="1" l="1"/>
  <c r="L97" i="1"/>
  <c r="F97" i="1"/>
  <c r="G97" i="1"/>
  <c r="K97" i="1"/>
  <c r="T97" i="1" l="1"/>
  <c r="M97" i="1"/>
  <c r="N97" i="1" l="1"/>
  <c r="AC97" i="1"/>
  <c r="AD97" i="1" s="1"/>
  <c r="W97" i="1"/>
  <c r="AE97" i="1" l="1"/>
  <c r="AF97" i="1" s="1" a="1"/>
  <c r="AF97" i="1" s="1"/>
  <c r="AH97" i="1"/>
  <c r="R97" i="1"/>
  <c r="I97" i="1" s="1"/>
  <c r="O97" i="1"/>
  <c r="P97" i="1" l="1"/>
  <c r="E98" i="1" s="1"/>
  <c r="J97" i="1"/>
  <c r="U97" i="1"/>
  <c r="V97" i="1" s="1"/>
  <c r="X97" i="1" s="1"/>
  <c r="Y97" i="1" s="1"/>
  <c r="Z97" i="1" s="1"/>
  <c r="AA97" i="1" s="1"/>
  <c r="AI97" i="1"/>
  <c r="AJ97" i="1" s="1"/>
  <c r="AK97" i="1"/>
  <c r="AL97" i="1" s="1"/>
  <c r="AG97" i="1"/>
  <c r="F98" i="1" l="1"/>
  <c r="L98" i="1"/>
  <c r="D98" i="1"/>
  <c r="K98" i="1"/>
  <c r="G98" i="1"/>
  <c r="M98" i="1" l="1"/>
  <c r="T98" i="1"/>
  <c r="W98" i="1" l="1"/>
  <c r="N98" i="1"/>
  <c r="AC98" i="1"/>
  <c r="AD98" i="1" s="1"/>
  <c r="AE98" i="1" l="1"/>
  <c r="AF98" i="1" s="1" a="1"/>
  <c r="AF98" i="1" s="1"/>
  <c r="AH98" i="1"/>
  <c r="O98" i="1"/>
  <c r="R98" i="1"/>
  <c r="I98" i="1" s="1"/>
  <c r="P98" i="1" l="1"/>
  <c r="E99" i="1" s="1"/>
  <c r="U98" i="1"/>
  <c r="V98" i="1" s="1"/>
  <c r="X98" i="1" s="1"/>
  <c r="Y98" i="1" s="1"/>
  <c r="Z98" i="1" s="1"/>
  <c r="AA98" i="1" s="1"/>
  <c r="J98" i="1"/>
  <c r="AI98" i="1"/>
  <c r="AJ98" i="1" s="1"/>
  <c r="AG98" i="1"/>
  <c r="AK98" i="1"/>
  <c r="AL98" i="1" s="1"/>
  <c r="D99" i="1" l="1"/>
  <c r="K99" i="1"/>
  <c r="F99" i="1"/>
  <c r="G99" i="1"/>
  <c r="L99" i="1"/>
  <c r="T99" i="1" l="1"/>
  <c r="M99" i="1"/>
  <c r="N99" i="1" l="1"/>
  <c r="AC99" i="1"/>
  <c r="AD99" i="1" s="1"/>
  <c r="W99" i="1"/>
  <c r="AE99" i="1" l="1"/>
  <c r="AF99" i="1" s="1" a="1"/>
  <c r="AF99" i="1" s="1"/>
  <c r="AH99" i="1"/>
  <c r="O99" i="1"/>
  <c r="R99" i="1"/>
  <c r="I99" i="1" s="1"/>
  <c r="P99" i="1" l="1"/>
  <c r="E100" i="1" s="1"/>
  <c r="J99" i="1"/>
  <c r="U99" i="1"/>
  <c r="V99" i="1" s="1"/>
  <c r="X99" i="1" s="1"/>
  <c r="Y99" i="1" s="1"/>
  <c r="Z99" i="1" s="1"/>
  <c r="AA99" i="1" s="1"/>
  <c r="AI99" i="1"/>
  <c r="AJ99" i="1" s="1"/>
  <c r="AK99" i="1"/>
  <c r="AL99" i="1" s="1"/>
  <c r="AG99" i="1"/>
  <c r="G100" i="1" l="1"/>
  <c r="F100" i="1"/>
  <c r="K100" i="1"/>
  <c r="D100" i="1"/>
  <c r="L100" i="1"/>
  <c r="M100" i="1" l="1"/>
  <c r="T100" i="1"/>
  <c r="AC100" i="1" l="1"/>
  <c r="AD100" i="1" s="1"/>
  <c r="W100" i="1"/>
  <c r="N100" i="1"/>
  <c r="O100" i="1" l="1"/>
  <c r="R100" i="1"/>
  <c r="I100" i="1" s="1"/>
  <c r="AE100" i="1"/>
  <c r="AF100" i="1" s="1" a="1"/>
  <c r="AF100" i="1" s="1"/>
  <c r="AH100" i="1"/>
  <c r="AI100" i="1" l="1"/>
  <c r="AJ100" i="1" s="1"/>
  <c r="AK100" i="1"/>
  <c r="AL100" i="1" s="1"/>
  <c r="AG100" i="1"/>
  <c r="P100" i="1"/>
  <c r="E101" i="1" s="1"/>
  <c r="J100" i="1"/>
  <c r="U100" i="1"/>
  <c r="V100" i="1" s="1"/>
  <c r="X100" i="1" s="1"/>
  <c r="Y100" i="1" s="1"/>
  <c r="Z100" i="1" s="1"/>
  <c r="AA100" i="1" s="1"/>
  <c r="D101" i="1" l="1"/>
  <c r="L101" i="1"/>
  <c r="G101" i="1"/>
  <c r="F101" i="1"/>
  <c r="K101" i="1"/>
  <c r="T101" i="1" l="1"/>
  <c r="M101" i="1"/>
  <c r="N101" i="1" l="1"/>
  <c r="AC101" i="1"/>
  <c r="AD101" i="1" s="1"/>
  <c r="W101" i="1"/>
  <c r="AE101" i="1" l="1"/>
  <c r="AF101" i="1" s="1" a="1"/>
  <c r="AF101" i="1" s="1"/>
  <c r="AH101" i="1"/>
  <c r="R101" i="1"/>
  <c r="I101" i="1" s="1"/>
  <c r="O101" i="1"/>
  <c r="P101" i="1" l="1"/>
  <c r="E102" i="1" s="1"/>
  <c r="J101" i="1"/>
  <c r="U101" i="1"/>
  <c r="V101" i="1" s="1"/>
  <c r="X101" i="1" s="1"/>
  <c r="Y101" i="1" s="1"/>
  <c r="Z101" i="1" s="1"/>
  <c r="AA101" i="1" s="1"/>
  <c r="AI101" i="1"/>
  <c r="AJ101" i="1" s="1"/>
  <c r="AK101" i="1"/>
  <c r="AL101" i="1" s="1"/>
  <c r="AG101" i="1"/>
  <c r="F102" i="1" l="1"/>
  <c r="G102" i="1"/>
  <c r="L102" i="1"/>
  <c r="D102" i="1"/>
  <c r="K102" i="1"/>
  <c r="M102" i="1" l="1"/>
  <c r="T102" i="1"/>
  <c r="AC102" i="1" l="1"/>
  <c r="AD102" i="1" s="1"/>
  <c r="W102" i="1"/>
  <c r="N102" i="1"/>
  <c r="O102" i="1" l="1"/>
  <c r="R102" i="1"/>
  <c r="I102" i="1" s="1"/>
  <c r="AE102" i="1"/>
  <c r="AF102" i="1" s="1" a="1"/>
  <c r="AF102" i="1" s="1"/>
  <c r="AH102" i="1"/>
  <c r="AI102" i="1" l="1"/>
  <c r="AJ102" i="1" s="1"/>
  <c r="AG102" i="1"/>
  <c r="AK102" i="1"/>
  <c r="AL102" i="1" s="1"/>
  <c r="P102" i="1"/>
  <c r="E103" i="1" s="1"/>
  <c r="U102" i="1"/>
  <c r="V102" i="1" s="1"/>
  <c r="X102" i="1" s="1"/>
  <c r="Y102" i="1" s="1"/>
  <c r="Z102" i="1" s="1"/>
  <c r="AA102" i="1" s="1"/>
  <c r="J102" i="1"/>
  <c r="D103" i="1" l="1"/>
  <c r="K103" i="1"/>
  <c r="F103" i="1"/>
  <c r="G103" i="1"/>
  <c r="L103" i="1"/>
  <c r="T103" i="1" l="1"/>
  <c r="M103" i="1"/>
  <c r="N103" i="1" l="1"/>
  <c r="AC103" i="1"/>
  <c r="AD103" i="1" s="1"/>
  <c r="W103" i="1"/>
  <c r="AE103" i="1" l="1"/>
  <c r="AF103" i="1" s="1" a="1"/>
  <c r="AF103" i="1" s="1"/>
  <c r="AH103" i="1"/>
  <c r="R103" i="1"/>
  <c r="I103" i="1" s="1"/>
  <c r="O103" i="1"/>
  <c r="P103" i="1" l="1"/>
  <c r="E104" i="1" s="1"/>
  <c r="J103" i="1"/>
  <c r="U103" i="1"/>
  <c r="V103" i="1" s="1"/>
  <c r="X103" i="1" s="1"/>
  <c r="Y103" i="1" s="1"/>
  <c r="Z103" i="1" s="1"/>
  <c r="AA103" i="1" s="1"/>
  <c r="AI103" i="1"/>
  <c r="AJ103" i="1" s="1"/>
  <c r="AG103" i="1"/>
  <c r="AK103" i="1"/>
  <c r="AL103" i="1" s="1"/>
  <c r="G104" i="1" l="1"/>
  <c r="F104" i="1"/>
  <c r="K104" i="1"/>
  <c r="D104" i="1"/>
  <c r="L104" i="1"/>
  <c r="M104" i="1" l="1"/>
  <c r="T104" i="1"/>
  <c r="AC104" i="1" l="1"/>
  <c r="AD104" i="1" s="1"/>
  <c r="W104" i="1"/>
  <c r="N104" i="1"/>
  <c r="O104" i="1" l="1"/>
  <c r="R104" i="1"/>
  <c r="I104" i="1" s="1"/>
  <c r="AE104" i="1"/>
  <c r="AF104" i="1" s="1" a="1"/>
  <c r="AF104" i="1" s="1"/>
  <c r="AH104" i="1"/>
  <c r="AK104" i="1" l="1"/>
  <c r="AL104" i="1" s="1"/>
  <c r="AG104" i="1"/>
  <c r="AI104" i="1"/>
  <c r="AJ104" i="1" s="1"/>
  <c r="P104" i="1"/>
  <c r="E105" i="1" s="1"/>
  <c r="J104" i="1"/>
  <c r="U104" i="1"/>
  <c r="V104" i="1" s="1"/>
  <c r="X104" i="1" s="1"/>
  <c r="Y104" i="1" s="1"/>
  <c r="Z104" i="1" s="1"/>
  <c r="AA104" i="1" s="1"/>
  <c r="D105" i="1" l="1"/>
  <c r="K105" i="1"/>
  <c r="G105" i="1"/>
  <c r="F105" i="1"/>
  <c r="L105" i="1"/>
  <c r="T105" i="1" l="1"/>
  <c r="M105" i="1"/>
  <c r="N105" i="1" l="1"/>
  <c r="AC105" i="1"/>
  <c r="AD105" i="1" s="1"/>
  <c r="W105" i="1"/>
  <c r="AE105" i="1" l="1"/>
  <c r="AF105" i="1" s="1" a="1"/>
  <c r="AF105" i="1" s="1"/>
  <c r="AH105" i="1"/>
  <c r="R105" i="1"/>
  <c r="I105" i="1" s="1"/>
  <c r="O105" i="1"/>
  <c r="P105" i="1" l="1"/>
  <c r="E106" i="1" s="1"/>
  <c r="J105" i="1"/>
  <c r="U105" i="1"/>
  <c r="V105" i="1" s="1"/>
  <c r="X105" i="1" s="1"/>
  <c r="Y105" i="1" s="1"/>
  <c r="Z105" i="1" s="1"/>
  <c r="AA105" i="1" s="1"/>
  <c r="AI105" i="1"/>
  <c r="AJ105" i="1" s="1"/>
  <c r="AG105" i="1"/>
  <c r="AK105" i="1"/>
  <c r="AL105" i="1" s="1"/>
  <c r="F106" i="1" l="1"/>
  <c r="K106" i="1"/>
  <c r="D106" i="1"/>
  <c r="L106" i="1"/>
  <c r="G106" i="1"/>
  <c r="M106" i="1" l="1"/>
  <c r="T106" i="1"/>
  <c r="W106" i="1" l="1"/>
  <c r="N106" i="1"/>
  <c r="AC106" i="1"/>
  <c r="AD106" i="1" s="1"/>
  <c r="AE106" i="1" l="1"/>
  <c r="AF106" i="1" s="1" a="1"/>
  <c r="AF106" i="1" s="1"/>
  <c r="AH106" i="1"/>
  <c r="R106" i="1"/>
  <c r="I106" i="1" s="1"/>
  <c r="O106" i="1"/>
  <c r="P106" i="1" l="1"/>
  <c r="E107" i="1" s="1"/>
  <c r="J106" i="1"/>
  <c r="U106" i="1"/>
  <c r="V106" i="1" s="1"/>
  <c r="X106" i="1" s="1"/>
  <c r="Y106" i="1" s="1"/>
  <c r="Z106" i="1" s="1"/>
  <c r="AA106" i="1" s="1"/>
  <c r="AI106" i="1"/>
  <c r="AJ106" i="1" s="1"/>
  <c r="AK106" i="1"/>
  <c r="AL106" i="1" s="1"/>
  <c r="AG106" i="1"/>
  <c r="D107" i="1" l="1"/>
  <c r="L107" i="1"/>
  <c r="G107" i="1"/>
  <c r="F107" i="1"/>
  <c r="K107" i="1"/>
  <c r="T107" i="1" l="1"/>
  <c r="M107" i="1"/>
  <c r="N107" i="1" l="1"/>
  <c r="AC107" i="1"/>
  <c r="AD107" i="1" s="1"/>
  <c r="W107" i="1"/>
  <c r="AE107" i="1" l="1"/>
  <c r="AF107" i="1" s="1" a="1"/>
  <c r="AF107" i="1" s="1"/>
  <c r="AH107" i="1"/>
  <c r="O107" i="1"/>
  <c r="R107" i="1"/>
  <c r="I107" i="1" s="1"/>
  <c r="P107" i="1" l="1"/>
  <c r="E108" i="1" s="1"/>
  <c r="J107" i="1"/>
  <c r="U107" i="1"/>
  <c r="V107" i="1" s="1"/>
  <c r="X107" i="1" s="1"/>
  <c r="Y107" i="1" s="1"/>
  <c r="Z107" i="1" s="1"/>
  <c r="AA107" i="1" s="1"/>
  <c r="AI107" i="1"/>
  <c r="AJ107" i="1" s="1"/>
  <c r="AG107" i="1"/>
  <c r="AK107" i="1"/>
  <c r="AL107" i="1" s="1"/>
  <c r="G108" i="1" l="1"/>
  <c r="F108" i="1"/>
  <c r="K108" i="1"/>
  <c r="D108" i="1"/>
  <c r="L108" i="1"/>
  <c r="M108" i="1" l="1"/>
  <c r="T108" i="1"/>
  <c r="AC108" i="1" l="1"/>
  <c r="AD108" i="1" s="1"/>
  <c r="W108" i="1"/>
  <c r="N108" i="1"/>
  <c r="R108" i="1" l="1"/>
  <c r="I108" i="1" s="1"/>
  <c r="O108" i="1"/>
  <c r="AE108" i="1"/>
  <c r="AF108" i="1" s="1" a="1"/>
  <c r="AF108" i="1" s="1"/>
  <c r="AH108" i="1"/>
  <c r="AG108" i="1" l="1"/>
  <c r="AK108" i="1"/>
  <c r="AL108" i="1" s="1"/>
  <c r="AI108" i="1"/>
  <c r="AJ108" i="1" s="1"/>
  <c r="P108" i="1"/>
  <c r="E109" i="1" s="1"/>
  <c r="U108" i="1"/>
  <c r="V108" i="1" s="1"/>
  <c r="X108" i="1" s="1"/>
  <c r="Y108" i="1" s="1"/>
  <c r="Z108" i="1" s="1"/>
  <c r="AA108" i="1" s="1"/>
  <c r="J108" i="1"/>
  <c r="D109" i="1" l="1"/>
  <c r="L109" i="1"/>
  <c r="G109" i="1"/>
  <c r="F109" i="1"/>
  <c r="K109" i="1"/>
  <c r="T109" i="1" l="1"/>
  <c r="M109" i="1"/>
  <c r="N109" i="1" l="1"/>
  <c r="AC109" i="1"/>
  <c r="AD109" i="1" s="1"/>
  <c r="W109" i="1"/>
  <c r="AE109" i="1" l="1"/>
  <c r="AF109" i="1" s="1" a="1"/>
  <c r="AF109" i="1" s="1"/>
  <c r="AH109" i="1"/>
  <c r="R109" i="1"/>
  <c r="I109" i="1" s="1"/>
  <c r="O109" i="1"/>
  <c r="P109" i="1" l="1"/>
  <c r="E110" i="1" s="1"/>
  <c r="U109" i="1"/>
  <c r="V109" i="1" s="1"/>
  <c r="X109" i="1" s="1"/>
  <c r="Y109" i="1" s="1"/>
  <c r="Z109" i="1" s="1"/>
  <c r="AA109" i="1" s="1"/>
  <c r="J109" i="1"/>
  <c r="AI109" i="1"/>
  <c r="AJ109" i="1" s="1"/>
  <c r="AK109" i="1"/>
  <c r="AL109" i="1" s="1"/>
  <c r="AG109" i="1"/>
  <c r="F110" i="1" l="1"/>
  <c r="L110" i="1"/>
  <c r="D110" i="1"/>
  <c r="K110" i="1"/>
  <c r="G110" i="1"/>
  <c r="M110" i="1" l="1"/>
  <c r="T110" i="1"/>
  <c r="W110" i="1" l="1"/>
  <c r="N110" i="1"/>
  <c r="AC110" i="1"/>
  <c r="AD110" i="1" s="1"/>
  <c r="AE110" i="1" l="1"/>
  <c r="AF110" i="1" s="1" a="1"/>
  <c r="AF110" i="1" s="1"/>
  <c r="AH110" i="1"/>
  <c r="R110" i="1"/>
  <c r="I110" i="1" s="1"/>
  <c r="O110" i="1"/>
  <c r="P110" i="1" l="1"/>
  <c r="E111" i="1" s="1"/>
  <c r="J110" i="1"/>
  <c r="U110" i="1"/>
  <c r="V110" i="1" s="1"/>
  <c r="X110" i="1" s="1"/>
  <c r="Y110" i="1" s="1"/>
  <c r="Z110" i="1" s="1"/>
  <c r="AA110" i="1" s="1"/>
  <c r="AI110" i="1"/>
  <c r="AJ110" i="1" s="1"/>
  <c r="AK110" i="1"/>
  <c r="AL110" i="1" s="1"/>
  <c r="AG110" i="1"/>
  <c r="D111" i="1" l="1"/>
  <c r="L111" i="1"/>
  <c r="G111" i="1"/>
  <c r="F111" i="1"/>
  <c r="K111" i="1"/>
  <c r="T111" i="1" l="1"/>
  <c r="M111" i="1"/>
  <c r="N111" i="1" l="1"/>
  <c r="AC111" i="1"/>
  <c r="AD111" i="1" s="1"/>
  <c r="W111" i="1"/>
  <c r="AE111" i="1" l="1"/>
  <c r="AF111" i="1" s="1" a="1"/>
  <c r="AF111" i="1" s="1"/>
  <c r="AH111" i="1"/>
  <c r="R111" i="1"/>
  <c r="I111" i="1" s="1"/>
  <c r="O111" i="1"/>
  <c r="P111" i="1" l="1"/>
  <c r="E112" i="1" s="1"/>
  <c r="J111" i="1"/>
  <c r="U111" i="1"/>
  <c r="V111" i="1" s="1"/>
  <c r="X111" i="1" s="1"/>
  <c r="Y111" i="1" s="1"/>
  <c r="Z111" i="1" s="1"/>
  <c r="AA111" i="1" s="1"/>
  <c r="AI111" i="1"/>
  <c r="AJ111" i="1" s="1"/>
  <c r="AK111" i="1"/>
  <c r="AL111" i="1" s="1"/>
  <c r="AG111" i="1"/>
  <c r="G112" i="1" l="1"/>
  <c r="F112" i="1"/>
  <c r="K112" i="1"/>
  <c r="D112" i="1"/>
  <c r="L112" i="1"/>
  <c r="M112" i="1" l="1"/>
  <c r="T112" i="1"/>
  <c r="AC112" i="1" l="1"/>
  <c r="AD112" i="1" s="1"/>
  <c r="W112" i="1"/>
  <c r="N112" i="1"/>
  <c r="R112" i="1" l="1"/>
  <c r="I112" i="1" s="1"/>
  <c r="O112" i="1"/>
  <c r="AE112" i="1"/>
  <c r="AF112" i="1" s="1" a="1"/>
  <c r="AF112" i="1" s="1"/>
  <c r="AH112" i="1"/>
  <c r="AK112" i="1" l="1"/>
  <c r="AL112" i="1" s="1"/>
  <c r="AG112" i="1"/>
  <c r="AI112" i="1"/>
  <c r="AJ112" i="1" s="1"/>
  <c r="P112" i="1"/>
  <c r="E113" i="1" s="1"/>
  <c r="J112" i="1"/>
  <c r="U112" i="1"/>
  <c r="V112" i="1" s="1"/>
  <c r="X112" i="1" s="1"/>
  <c r="Y112" i="1" s="1"/>
  <c r="Z112" i="1" s="1"/>
  <c r="AA112" i="1" s="1"/>
  <c r="D113" i="1" l="1"/>
  <c r="L113" i="1"/>
  <c r="G113" i="1"/>
  <c r="K113" i="1"/>
  <c r="F113" i="1"/>
  <c r="T113" i="1" l="1"/>
  <c r="M113" i="1"/>
  <c r="N113" i="1" l="1"/>
  <c r="AC113" i="1"/>
  <c r="AD113" i="1" s="1"/>
  <c r="W113" i="1"/>
  <c r="AE113" i="1" l="1"/>
  <c r="AF113" i="1" s="1" a="1"/>
  <c r="AF113" i="1" s="1"/>
  <c r="AH113" i="1"/>
  <c r="O113" i="1"/>
  <c r="R113" i="1"/>
  <c r="I113" i="1" s="1"/>
  <c r="P113" i="1" l="1"/>
  <c r="E114" i="1" s="1"/>
  <c r="U113" i="1"/>
  <c r="V113" i="1" s="1"/>
  <c r="X113" i="1" s="1"/>
  <c r="Y113" i="1" s="1"/>
  <c r="Z113" i="1" s="1"/>
  <c r="AA113" i="1" s="1"/>
  <c r="J113" i="1"/>
  <c r="AI113" i="1"/>
  <c r="AJ113" i="1" s="1"/>
  <c r="AK113" i="1"/>
  <c r="AL113" i="1" s="1"/>
  <c r="AG113" i="1"/>
  <c r="G114" i="1" l="1"/>
  <c r="K114" i="1"/>
  <c r="F114" i="1"/>
  <c r="D114" i="1"/>
  <c r="L114" i="1"/>
  <c r="M114" i="1" l="1"/>
  <c r="T114" i="1"/>
  <c r="AC114" i="1" l="1"/>
  <c r="AD114" i="1" s="1"/>
  <c r="W114" i="1"/>
  <c r="N114" i="1"/>
  <c r="R114" i="1" l="1"/>
  <c r="I114" i="1" s="1"/>
  <c r="O114" i="1"/>
  <c r="AE114" i="1"/>
  <c r="AF114" i="1" s="1" a="1"/>
  <c r="AF114" i="1" s="1"/>
  <c r="AH114" i="1"/>
  <c r="AI114" i="1" l="1"/>
  <c r="AJ114" i="1" s="1"/>
  <c r="AG114" i="1"/>
  <c r="AK114" i="1"/>
  <c r="AL114" i="1" s="1"/>
  <c r="P114" i="1"/>
  <c r="E115" i="1" s="1"/>
  <c r="J114" i="1"/>
  <c r="U114" i="1"/>
  <c r="V114" i="1" s="1"/>
  <c r="X114" i="1" s="1"/>
  <c r="Y114" i="1" s="1"/>
  <c r="Z114" i="1" s="1"/>
  <c r="AA114" i="1" s="1"/>
  <c r="D115" i="1" l="1"/>
  <c r="K115" i="1"/>
  <c r="F115" i="1"/>
  <c r="G115" i="1"/>
  <c r="L115" i="1"/>
  <c r="T115" i="1" l="1"/>
  <c r="M115" i="1"/>
  <c r="N115" i="1" l="1"/>
  <c r="AC115" i="1"/>
  <c r="AD115" i="1" s="1"/>
  <c r="W115" i="1"/>
  <c r="AE115" i="1" l="1"/>
  <c r="AF115" i="1" s="1" a="1"/>
  <c r="AF115" i="1" s="1"/>
  <c r="AH115" i="1"/>
  <c r="R115" i="1"/>
  <c r="I115" i="1" s="1"/>
  <c r="O115" i="1"/>
  <c r="P115" i="1" l="1"/>
  <c r="E116" i="1" s="1"/>
  <c r="J115" i="1"/>
  <c r="U115" i="1"/>
  <c r="V115" i="1" s="1"/>
  <c r="X115" i="1" s="1"/>
  <c r="Y115" i="1" s="1"/>
  <c r="Z115" i="1" s="1"/>
  <c r="AA115" i="1" s="1"/>
  <c r="AI115" i="1"/>
  <c r="AJ115" i="1" s="1"/>
  <c r="AK115" i="1"/>
  <c r="AL115" i="1" s="1"/>
  <c r="AG115" i="1"/>
  <c r="F116" i="1" l="1"/>
  <c r="G116" i="1"/>
  <c r="L116" i="1"/>
  <c r="D116" i="1"/>
  <c r="K116" i="1"/>
  <c r="M116" i="1" l="1"/>
  <c r="T116" i="1"/>
  <c r="AC116" i="1" l="1"/>
  <c r="AD116" i="1" s="1"/>
  <c r="W116" i="1"/>
  <c r="N116" i="1"/>
  <c r="O116" i="1" l="1"/>
  <c r="R116" i="1"/>
  <c r="I116" i="1" s="1"/>
  <c r="AE116" i="1"/>
  <c r="AF116" i="1" s="1" a="1"/>
  <c r="AF116" i="1" s="1"/>
  <c r="AH116" i="1"/>
  <c r="AI116" i="1" l="1"/>
  <c r="AJ116" i="1" s="1"/>
  <c r="P116" i="1"/>
  <c r="E117" i="1" s="1"/>
  <c r="U116" i="1"/>
  <c r="V116" i="1" s="1"/>
  <c r="X116" i="1" s="1"/>
  <c r="Y116" i="1" s="1"/>
  <c r="Z116" i="1" s="1"/>
  <c r="AA116" i="1" s="1"/>
  <c r="J116" i="1"/>
  <c r="AK116" i="1"/>
  <c r="AL116" i="1" s="1"/>
  <c r="AG116" i="1"/>
  <c r="D117" i="1" l="1"/>
  <c r="L117" i="1"/>
  <c r="G117" i="1"/>
  <c r="F117" i="1"/>
  <c r="K117" i="1"/>
  <c r="T117" i="1" l="1"/>
  <c r="M117" i="1"/>
  <c r="N117" i="1" l="1"/>
  <c r="AC117" i="1"/>
  <c r="AD117" i="1" s="1"/>
  <c r="W117" i="1"/>
  <c r="AE117" i="1" l="1"/>
  <c r="AF117" i="1" s="1" a="1"/>
  <c r="AF117" i="1" s="1"/>
  <c r="AH117" i="1"/>
  <c r="O117" i="1"/>
  <c r="R117" i="1"/>
  <c r="I117" i="1" s="1"/>
  <c r="P117" i="1" l="1"/>
  <c r="E118" i="1" s="1"/>
  <c r="U117" i="1"/>
  <c r="V117" i="1" s="1"/>
  <c r="X117" i="1" s="1"/>
  <c r="Y117" i="1" s="1"/>
  <c r="Z117" i="1" s="1"/>
  <c r="AA117" i="1" s="1"/>
  <c r="J117" i="1"/>
  <c r="AI117" i="1"/>
  <c r="AJ117" i="1" s="1"/>
  <c r="AG117" i="1"/>
  <c r="AK117" i="1"/>
  <c r="AL117" i="1" s="1"/>
  <c r="F118" i="1" l="1"/>
  <c r="G118" i="1"/>
  <c r="K118" i="1"/>
  <c r="D118" i="1"/>
  <c r="L118" i="1"/>
  <c r="M118" i="1" l="1"/>
  <c r="T118" i="1"/>
  <c r="AC118" i="1" l="1"/>
  <c r="AD118" i="1" s="1"/>
  <c r="W118" i="1"/>
  <c r="N118" i="1"/>
  <c r="O118" i="1" l="1"/>
  <c r="R118" i="1"/>
  <c r="I118" i="1" s="1"/>
  <c r="AE118" i="1"/>
  <c r="AF118" i="1" s="1" a="1"/>
  <c r="AF118" i="1" s="1"/>
  <c r="AH118" i="1"/>
  <c r="AG118" i="1" l="1"/>
  <c r="AK118" i="1"/>
  <c r="AL118" i="1" s="1"/>
  <c r="AI118" i="1"/>
  <c r="AJ118" i="1" s="1"/>
  <c r="P118" i="1"/>
  <c r="E119" i="1" s="1"/>
  <c r="U118" i="1"/>
  <c r="V118" i="1" s="1"/>
  <c r="X118" i="1" s="1"/>
  <c r="Y118" i="1" s="1"/>
  <c r="Z118" i="1" s="1"/>
  <c r="AA118" i="1" s="1"/>
  <c r="J118" i="1"/>
  <c r="D119" i="1" l="1"/>
  <c r="K119" i="1"/>
  <c r="G119" i="1"/>
  <c r="L119" i="1"/>
  <c r="F119" i="1"/>
  <c r="T119" i="1" l="1"/>
  <c r="M119" i="1"/>
  <c r="N119" i="1" l="1"/>
  <c r="AC119" i="1"/>
  <c r="AD119" i="1" s="1"/>
  <c r="W119" i="1"/>
  <c r="AE119" i="1" l="1"/>
  <c r="AF119" i="1" s="1" a="1"/>
  <c r="AF119" i="1" s="1"/>
  <c r="AH119" i="1"/>
  <c r="O119" i="1"/>
  <c r="R119" i="1"/>
  <c r="I119" i="1" s="1"/>
  <c r="P119" i="1" l="1"/>
  <c r="E120" i="1" s="1"/>
  <c r="U119" i="1"/>
  <c r="V119" i="1" s="1"/>
  <c r="X119" i="1" s="1"/>
  <c r="Y119" i="1" s="1"/>
  <c r="Z119" i="1" s="1"/>
  <c r="AA119" i="1" s="1"/>
  <c r="J119" i="1"/>
  <c r="AI119" i="1"/>
  <c r="AJ119" i="1" s="1"/>
  <c r="AK119" i="1"/>
  <c r="AL119" i="1" s="1"/>
  <c r="AG119" i="1"/>
  <c r="F120" i="1" l="1"/>
  <c r="K120" i="1"/>
  <c r="D120" i="1"/>
  <c r="L120" i="1"/>
  <c r="G120" i="1"/>
  <c r="M120" i="1" l="1"/>
  <c r="T120" i="1"/>
  <c r="W120" i="1" l="1"/>
  <c r="N120" i="1"/>
  <c r="AC120" i="1"/>
  <c r="AD120" i="1" s="1"/>
  <c r="AE120" i="1" l="1"/>
  <c r="AF120" i="1" s="1" a="1"/>
  <c r="AF120" i="1" s="1"/>
  <c r="AH120" i="1"/>
  <c r="O120" i="1"/>
  <c r="R120" i="1"/>
  <c r="I120" i="1" s="1"/>
  <c r="P120" i="1" l="1"/>
  <c r="E121" i="1" s="1"/>
  <c r="J120" i="1"/>
  <c r="U120" i="1"/>
  <c r="V120" i="1" s="1"/>
  <c r="X120" i="1" s="1"/>
  <c r="Y120" i="1" s="1"/>
  <c r="Z120" i="1" s="1"/>
  <c r="AA120" i="1" s="1"/>
  <c r="AI120" i="1"/>
  <c r="AJ120" i="1" s="1"/>
  <c r="AG120" i="1"/>
  <c r="AK120" i="1"/>
  <c r="AL120" i="1" s="1"/>
  <c r="D121" i="1" l="1"/>
  <c r="L121" i="1"/>
  <c r="G121" i="1"/>
  <c r="F121" i="1"/>
  <c r="K121" i="1"/>
  <c r="T121" i="1" l="1"/>
  <c r="M121" i="1"/>
  <c r="N121" i="1" l="1"/>
  <c r="AC121" i="1"/>
  <c r="AD121" i="1" s="1"/>
  <c r="W121" i="1"/>
  <c r="AE121" i="1" l="1"/>
  <c r="AF121" i="1" s="1" a="1"/>
  <c r="AF121" i="1" s="1"/>
  <c r="AH121" i="1"/>
  <c r="R121" i="1"/>
  <c r="I121" i="1" s="1"/>
  <c r="O121" i="1"/>
  <c r="P121" i="1" l="1"/>
  <c r="E122" i="1" s="1"/>
  <c r="J121" i="1"/>
  <c r="U121" i="1"/>
  <c r="V121" i="1" s="1"/>
  <c r="X121" i="1" s="1"/>
  <c r="Y121" i="1" s="1"/>
  <c r="Z121" i="1" s="1"/>
  <c r="AA121" i="1" s="1"/>
  <c r="AI121" i="1"/>
  <c r="AJ121" i="1" s="1"/>
  <c r="AG121" i="1"/>
  <c r="AK121" i="1"/>
  <c r="AL121" i="1" s="1"/>
  <c r="F122" i="1" l="1"/>
  <c r="K122" i="1"/>
  <c r="D122" i="1"/>
  <c r="L122" i="1"/>
  <c r="G122" i="1"/>
  <c r="M122" i="1" l="1"/>
  <c r="T122" i="1"/>
  <c r="W122" i="1" l="1"/>
  <c r="N122" i="1"/>
  <c r="AC122" i="1"/>
  <c r="AD122" i="1" s="1"/>
  <c r="AE122" i="1" l="1"/>
  <c r="AF122" i="1" s="1" a="1"/>
  <c r="AF122" i="1" s="1"/>
  <c r="AH122" i="1"/>
  <c r="R122" i="1"/>
  <c r="I122" i="1" s="1"/>
  <c r="O122" i="1"/>
  <c r="P122" i="1" l="1"/>
  <c r="E123" i="1" s="1"/>
  <c r="J122" i="1"/>
  <c r="U122" i="1"/>
  <c r="V122" i="1" s="1"/>
  <c r="X122" i="1" s="1"/>
  <c r="Y122" i="1" s="1"/>
  <c r="Z122" i="1" s="1"/>
  <c r="AA122" i="1" s="1"/>
  <c r="AI122" i="1"/>
  <c r="AJ122" i="1" s="1"/>
  <c r="AG122" i="1"/>
  <c r="AK122" i="1"/>
  <c r="AL122" i="1" s="1"/>
  <c r="D123" i="1" l="1"/>
  <c r="L123" i="1"/>
  <c r="G123" i="1"/>
  <c r="F123" i="1"/>
  <c r="K123" i="1"/>
  <c r="T123" i="1" l="1"/>
  <c r="M123" i="1"/>
  <c r="N123" i="1" l="1"/>
  <c r="AC123" i="1"/>
  <c r="AD123" i="1" s="1"/>
  <c r="W123" i="1"/>
  <c r="AE123" i="1" l="1"/>
  <c r="AF123" i="1" s="1" a="1"/>
  <c r="AF123" i="1" s="1"/>
  <c r="AH123" i="1"/>
  <c r="R123" i="1"/>
  <c r="I123" i="1" s="1"/>
  <c r="O123" i="1"/>
  <c r="P123" i="1" l="1"/>
  <c r="E124" i="1" s="1"/>
  <c r="J123" i="1"/>
  <c r="U123" i="1"/>
  <c r="V123" i="1" s="1"/>
  <c r="X123" i="1" s="1"/>
  <c r="Y123" i="1" s="1"/>
  <c r="Z123" i="1" s="1"/>
  <c r="AA123" i="1" s="1"/>
  <c r="AI123" i="1"/>
  <c r="AJ123" i="1" s="1"/>
  <c r="AG123" i="1"/>
  <c r="AK123" i="1"/>
  <c r="AL123" i="1" s="1"/>
  <c r="F124" i="1" l="1"/>
  <c r="K124" i="1"/>
  <c r="D124" i="1"/>
  <c r="L124" i="1"/>
  <c r="G124" i="1"/>
  <c r="M124" i="1" l="1"/>
  <c r="T124" i="1"/>
  <c r="W124" i="1" l="1"/>
  <c r="N124" i="1"/>
  <c r="AC124" i="1"/>
  <c r="AD124" i="1" s="1"/>
  <c r="AE124" i="1" l="1"/>
  <c r="AF124" i="1" s="1" a="1"/>
  <c r="AF124" i="1" s="1"/>
  <c r="AH124" i="1"/>
  <c r="O124" i="1"/>
  <c r="R124" i="1"/>
  <c r="I124" i="1" s="1"/>
  <c r="P124" i="1" l="1"/>
  <c r="E125" i="1" s="1"/>
  <c r="J124" i="1"/>
  <c r="U124" i="1"/>
  <c r="V124" i="1" s="1"/>
  <c r="X124" i="1" s="1"/>
  <c r="Y124" i="1" s="1"/>
  <c r="Z124" i="1" s="1"/>
  <c r="AA124" i="1" s="1"/>
  <c r="AI124" i="1"/>
  <c r="AJ124" i="1" s="1"/>
  <c r="AK124" i="1"/>
  <c r="AL124" i="1" s="1"/>
  <c r="AG124" i="1"/>
  <c r="D125" i="1" l="1"/>
  <c r="K125" i="1"/>
  <c r="F125" i="1"/>
  <c r="G125" i="1"/>
  <c r="L125" i="1"/>
  <c r="T125" i="1" l="1"/>
  <c r="M125" i="1"/>
  <c r="N125" i="1" l="1"/>
  <c r="AC125" i="1"/>
  <c r="AD125" i="1" s="1"/>
  <c r="W125" i="1"/>
  <c r="AE125" i="1" l="1"/>
  <c r="AF125" i="1" s="1" a="1"/>
  <c r="AF125" i="1" s="1"/>
  <c r="AH125" i="1"/>
  <c r="R125" i="1"/>
  <c r="I125" i="1" s="1"/>
  <c r="O125" i="1"/>
  <c r="P125" i="1" l="1"/>
  <c r="E126" i="1" s="1"/>
  <c r="J125" i="1"/>
  <c r="U125" i="1"/>
  <c r="V125" i="1" s="1"/>
  <c r="X125" i="1" s="1"/>
  <c r="Y125" i="1" s="1"/>
  <c r="Z125" i="1" s="1"/>
  <c r="AA125" i="1" s="1"/>
  <c r="AI125" i="1"/>
  <c r="AJ125" i="1" s="1"/>
  <c r="AK125" i="1"/>
  <c r="AL125" i="1" s="1"/>
  <c r="AG125" i="1"/>
  <c r="F126" i="1" l="1"/>
  <c r="G126" i="1"/>
  <c r="K126" i="1"/>
  <c r="D126" i="1"/>
  <c r="L126" i="1"/>
  <c r="M126" i="1" l="1"/>
  <c r="T126" i="1"/>
  <c r="AC126" i="1" l="1"/>
  <c r="AD126" i="1" s="1"/>
  <c r="W126" i="1"/>
  <c r="N126" i="1"/>
  <c r="O126" i="1" l="1"/>
  <c r="R126" i="1"/>
  <c r="I126" i="1" s="1"/>
  <c r="AE126" i="1"/>
  <c r="AF126" i="1" s="1" a="1"/>
  <c r="AF126" i="1" s="1"/>
  <c r="AH126" i="1"/>
  <c r="AG126" i="1" l="1"/>
  <c r="AK126" i="1"/>
  <c r="AL126" i="1" s="1"/>
  <c r="AI126" i="1"/>
  <c r="AJ126" i="1" s="1"/>
  <c r="P126" i="1"/>
  <c r="E127" i="1" s="1"/>
  <c r="U126" i="1"/>
  <c r="V126" i="1" s="1"/>
  <c r="X126" i="1" s="1"/>
  <c r="Y126" i="1" s="1"/>
  <c r="Z126" i="1" s="1"/>
  <c r="AA126" i="1" s="1"/>
  <c r="J126" i="1"/>
  <c r="D127" i="1" l="1"/>
  <c r="L127" i="1"/>
  <c r="G127" i="1"/>
  <c r="F127" i="1"/>
  <c r="K127" i="1"/>
  <c r="T127" i="1" l="1"/>
  <c r="M127" i="1"/>
  <c r="N127" i="1" l="1"/>
  <c r="AC127" i="1"/>
  <c r="AD127" i="1" s="1"/>
  <c r="W127" i="1"/>
  <c r="AE127" i="1" l="1"/>
  <c r="AF127" i="1" s="1" a="1"/>
  <c r="AF127" i="1" s="1"/>
  <c r="AH127" i="1"/>
  <c r="R127" i="1"/>
  <c r="I127" i="1" s="1"/>
  <c r="O127" i="1"/>
  <c r="P127" i="1" l="1"/>
  <c r="E128" i="1" s="1"/>
  <c r="J127" i="1"/>
  <c r="U127" i="1"/>
  <c r="V127" i="1" s="1"/>
  <c r="X127" i="1" s="1"/>
  <c r="Y127" i="1" s="1"/>
  <c r="Z127" i="1" s="1"/>
  <c r="AA127" i="1" s="1"/>
  <c r="AI127" i="1"/>
  <c r="AJ127" i="1" s="1"/>
  <c r="AG127" i="1"/>
  <c r="AK127" i="1"/>
  <c r="AL127" i="1" s="1"/>
  <c r="F128" i="1" l="1"/>
  <c r="K128" i="1"/>
  <c r="D128" i="1"/>
  <c r="L128" i="1"/>
  <c r="G128" i="1"/>
  <c r="M128" i="1" l="1"/>
  <c r="T128" i="1"/>
  <c r="W128" i="1" l="1"/>
  <c r="N128" i="1"/>
  <c r="AC128" i="1"/>
  <c r="AD128" i="1" s="1"/>
  <c r="AE128" i="1" l="1"/>
  <c r="AF128" i="1" s="1" a="1"/>
  <c r="AF128" i="1" s="1"/>
  <c r="AH128" i="1"/>
  <c r="O128" i="1"/>
  <c r="R128" i="1"/>
  <c r="I128" i="1" s="1"/>
  <c r="P128" i="1" l="1"/>
  <c r="E129" i="1" s="1"/>
  <c r="J128" i="1"/>
  <c r="U128" i="1"/>
  <c r="V128" i="1" s="1"/>
  <c r="X128" i="1" s="1"/>
  <c r="Y128" i="1" s="1"/>
  <c r="Z128" i="1" s="1"/>
  <c r="AA128" i="1" s="1"/>
  <c r="AI128" i="1"/>
  <c r="AJ128" i="1" s="1"/>
  <c r="AK128" i="1"/>
  <c r="AL128" i="1" s="1"/>
  <c r="AG128" i="1"/>
  <c r="D129" i="1" l="1"/>
  <c r="K129" i="1"/>
  <c r="F129" i="1"/>
  <c r="G129" i="1"/>
  <c r="L129" i="1"/>
  <c r="T129" i="1" l="1"/>
  <c r="M129" i="1"/>
  <c r="N129" i="1" l="1"/>
  <c r="AC129" i="1"/>
  <c r="AD129" i="1" s="1"/>
  <c r="W129" i="1"/>
  <c r="AE129" i="1" l="1"/>
  <c r="AF129" i="1" s="1" a="1"/>
  <c r="AF129" i="1" s="1"/>
  <c r="AH129" i="1"/>
  <c r="O129" i="1"/>
  <c r="R129" i="1"/>
  <c r="I129" i="1" s="1"/>
  <c r="P129" i="1" l="1"/>
  <c r="E130" i="1" s="1"/>
  <c r="J129" i="1"/>
  <c r="U129" i="1"/>
  <c r="V129" i="1" s="1"/>
  <c r="X129" i="1" s="1"/>
  <c r="Y129" i="1" s="1"/>
  <c r="Z129" i="1" s="1"/>
  <c r="AA129" i="1" s="1"/>
  <c r="AI129" i="1"/>
  <c r="AJ129" i="1" s="1"/>
  <c r="AG129" i="1"/>
  <c r="AK129" i="1"/>
  <c r="AL129" i="1" s="1"/>
  <c r="F130" i="1" l="1"/>
  <c r="G130" i="1"/>
  <c r="L130" i="1"/>
  <c r="D130" i="1"/>
  <c r="K130" i="1"/>
  <c r="M130" i="1" l="1"/>
  <c r="T130" i="1"/>
  <c r="AC130" i="1" l="1"/>
  <c r="AD130" i="1" s="1"/>
  <c r="W130" i="1"/>
  <c r="N130" i="1"/>
  <c r="O130" i="1" l="1"/>
  <c r="R130" i="1"/>
  <c r="I130" i="1" s="1"/>
  <c r="AE130" i="1"/>
  <c r="AF130" i="1" s="1" a="1"/>
  <c r="AF130" i="1" s="1"/>
  <c r="AH130" i="1"/>
  <c r="AK130" i="1" l="1"/>
  <c r="AL130" i="1" s="1"/>
  <c r="AG130" i="1"/>
  <c r="AI130" i="1"/>
  <c r="AJ130" i="1" s="1"/>
  <c r="P130" i="1"/>
  <c r="E131" i="1" s="1"/>
  <c r="U130" i="1"/>
  <c r="V130" i="1" s="1"/>
  <c r="X130" i="1" s="1"/>
  <c r="Y130" i="1" s="1"/>
  <c r="Z130" i="1" s="1"/>
  <c r="AA130" i="1" s="1"/>
  <c r="J130" i="1"/>
  <c r="D131" i="1" l="1"/>
  <c r="K131" i="1"/>
  <c r="G131" i="1"/>
  <c r="F131" i="1"/>
  <c r="L131" i="1"/>
  <c r="T131" i="1" l="1"/>
  <c r="M131" i="1"/>
  <c r="N131" i="1" l="1"/>
  <c r="AC131" i="1"/>
  <c r="AD131" i="1" s="1"/>
  <c r="W131" i="1"/>
  <c r="AE131" i="1" l="1"/>
  <c r="AF131" i="1" s="1" a="1"/>
  <c r="AF131" i="1" s="1"/>
  <c r="AH131" i="1"/>
  <c r="O131" i="1"/>
  <c r="R131" i="1"/>
  <c r="I131" i="1" s="1"/>
  <c r="P131" i="1" l="1"/>
  <c r="E132" i="1" s="1"/>
  <c r="J131" i="1"/>
  <c r="U131" i="1"/>
  <c r="V131" i="1" s="1"/>
  <c r="X131" i="1" s="1"/>
  <c r="Y131" i="1" s="1"/>
  <c r="Z131" i="1" s="1"/>
  <c r="AA131" i="1" s="1"/>
  <c r="AI131" i="1"/>
  <c r="AJ131" i="1" s="1"/>
  <c r="AG131" i="1"/>
  <c r="AK131" i="1"/>
  <c r="AL131" i="1" s="1"/>
  <c r="F132" i="1" l="1"/>
  <c r="G132" i="1"/>
  <c r="K132" i="1"/>
  <c r="D132" i="1"/>
  <c r="L132" i="1"/>
  <c r="M132" i="1" l="1"/>
  <c r="T132" i="1"/>
  <c r="AC132" i="1" l="1"/>
  <c r="AD132" i="1" s="1"/>
  <c r="W132" i="1"/>
  <c r="N132" i="1"/>
  <c r="O132" i="1" l="1"/>
  <c r="R132" i="1"/>
  <c r="I132" i="1" s="1"/>
  <c r="AE132" i="1"/>
  <c r="AF132" i="1" s="1" a="1"/>
  <c r="AF132" i="1" s="1"/>
  <c r="AH132" i="1"/>
  <c r="AG132" i="1" l="1"/>
  <c r="AK132" i="1"/>
  <c r="AL132" i="1" s="1"/>
  <c r="AI132" i="1"/>
  <c r="AJ132" i="1" s="1"/>
  <c r="P132" i="1"/>
  <c r="E133" i="1" s="1"/>
  <c r="U132" i="1"/>
  <c r="V132" i="1" s="1"/>
  <c r="X132" i="1" s="1"/>
  <c r="Y132" i="1" s="1"/>
  <c r="Z132" i="1" s="1"/>
  <c r="AA132" i="1" s="1"/>
  <c r="J132" i="1"/>
  <c r="D133" i="1" l="1"/>
  <c r="L133" i="1"/>
  <c r="G133" i="1"/>
  <c r="K133" i="1"/>
  <c r="F133" i="1"/>
  <c r="T133" i="1" l="1"/>
  <c r="M133" i="1"/>
  <c r="N133" i="1" l="1"/>
  <c r="AC133" i="1"/>
  <c r="AD133" i="1" s="1"/>
  <c r="W133" i="1"/>
  <c r="AE133" i="1" l="1"/>
  <c r="AF133" i="1" s="1" a="1"/>
  <c r="AF133" i="1" s="1"/>
  <c r="AH133" i="1"/>
  <c r="O133" i="1"/>
  <c r="R133" i="1"/>
  <c r="I133" i="1" s="1"/>
  <c r="P133" i="1" l="1"/>
  <c r="E134" i="1" s="1"/>
  <c r="U133" i="1"/>
  <c r="V133" i="1" s="1"/>
  <c r="X133" i="1" s="1"/>
  <c r="Y133" i="1" s="1"/>
  <c r="Z133" i="1" s="1"/>
  <c r="AA133" i="1" s="1"/>
  <c r="J133" i="1"/>
  <c r="AI133" i="1"/>
  <c r="AJ133" i="1" s="1"/>
  <c r="AK133" i="1"/>
  <c r="AL133" i="1" s="1"/>
  <c r="AG133" i="1"/>
  <c r="F134" i="1" l="1"/>
  <c r="G134" i="1"/>
  <c r="K134" i="1"/>
  <c r="D134" i="1"/>
  <c r="L134" i="1"/>
  <c r="M134" i="1" l="1"/>
  <c r="T134" i="1"/>
  <c r="AC134" i="1" l="1"/>
  <c r="AD134" i="1" s="1"/>
  <c r="W134" i="1"/>
  <c r="N134" i="1"/>
  <c r="O134" i="1" l="1"/>
  <c r="R134" i="1"/>
  <c r="I134" i="1" s="1"/>
  <c r="AE134" i="1"/>
  <c r="AF134" i="1" s="1" a="1"/>
  <c r="AF134" i="1" s="1"/>
  <c r="AH134" i="1"/>
  <c r="AG134" i="1" l="1"/>
  <c r="AK134" i="1"/>
  <c r="AL134" i="1" s="1"/>
  <c r="AI134" i="1"/>
  <c r="AJ134" i="1" s="1"/>
  <c r="P134" i="1"/>
  <c r="E135" i="1" s="1"/>
  <c r="U134" i="1"/>
  <c r="V134" i="1" s="1"/>
  <c r="X134" i="1" s="1"/>
  <c r="Y134" i="1" s="1"/>
  <c r="Z134" i="1" s="1"/>
  <c r="AA134" i="1" s="1"/>
  <c r="J134" i="1"/>
  <c r="D135" i="1" l="1"/>
  <c r="L135" i="1"/>
  <c r="G135" i="1"/>
  <c r="F135" i="1"/>
  <c r="K135" i="1"/>
  <c r="T135" i="1" l="1"/>
  <c r="M135" i="1"/>
  <c r="N135" i="1" l="1"/>
  <c r="AC135" i="1"/>
  <c r="AD135" i="1" s="1"/>
  <c r="W135" i="1"/>
  <c r="AE135" i="1" l="1"/>
  <c r="AF135" i="1" s="1" a="1"/>
  <c r="AF135" i="1" s="1"/>
  <c r="AH135" i="1"/>
  <c r="R135" i="1"/>
  <c r="I135" i="1" s="1"/>
  <c r="O135" i="1"/>
  <c r="P135" i="1" l="1"/>
  <c r="E136" i="1" s="1"/>
  <c r="J135" i="1"/>
  <c r="U135" i="1"/>
  <c r="V135" i="1" s="1"/>
  <c r="X135" i="1" s="1"/>
  <c r="Y135" i="1" s="1"/>
  <c r="Z135" i="1" s="1"/>
  <c r="AA135" i="1" s="1"/>
  <c r="AI135" i="1"/>
  <c r="AJ135" i="1" s="1"/>
  <c r="AK135" i="1"/>
  <c r="AL135" i="1" s="1"/>
  <c r="AG135" i="1"/>
  <c r="G136" i="1" l="1"/>
  <c r="F136" i="1"/>
  <c r="K136" i="1"/>
  <c r="D136" i="1"/>
  <c r="L136" i="1"/>
  <c r="M136" i="1" l="1"/>
  <c r="T136" i="1"/>
  <c r="AC136" i="1" l="1"/>
  <c r="AD136" i="1" s="1"/>
  <c r="W136" i="1"/>
  <c r="N136" i="1"/>
  <c r="R136" i="1" l="1"/>
  <c r="I136" i="1" s="1"/>
  <c r="O136" i="1"/>
  <c r="AE136" i="1"/>
  <c r="AF136" i="1" s="1" a="1"/>
  <c r="AF136" i="1" s="1"/>
  <c r="AH136" i="1"/>
  <c r="AI136" i="1" l="1"/>
  <c r="AJ136" i="1" s="1"/>
  <c r="AG136" i="1"/>
  <c r="AK136" i="1"/>
  <c r="AL136" i="1" s="1"/>
  <c r="P136" i="1"/>
  <c r="E137" i="1" s="1"/>
  <c r="J136" i="1"/>
  <c r="U136" i="1"/>
  <c r="V136" i="1" s="1"/>
  <c r="X136" i="1" s="1"/>
  <c r="Y136" i="1" s="1"/>
  <c r="Z136" i="1" s="1"/>
  <c r="AA136" i="1" s="1"/>
  <c r="D137" i="1" l="1"/>
  <c r="K137" i="1"/>
  <c r="G137" i="1"/>
  <c r="L137" i="1"/>
  <c r="F137" i="1"/>
  <c r="T137" i="1" l="1"/>
  <c r="M137" i="1"/>
  <c r="N137" i="1" l="1"/>
  <c r="AC137" i="1"/>
  <c r="AD137" i="1" s="1"/>
  <c r="W137" i="1"/>
  <c r="AE137" i="1" l="1"/>
  <c r="AF137" i="1" s="1" a="1"/>
  <c r="AF137" i="1" s="1"/>
  <c r="AH137" i="1"/>
  <c r="O137" i="1"/>
  <c r="R137" i="1"/>
  <c r="I137" i="1" s="1"/>
  <c r="P137" i="1" l="1"/>
  <c r="E138" i="1" s="1"/>
  <c r="U137" i="1"/>
  <c r="V137" i="1" s="1"/>
  <c r="X137" i="1" s="1"/>
  <c r="Y137" i="1" s="1"/>
  <c r="Z137" i="1" s="1"/>
  <c r="AA137" i="1" s="1"/>
  <c r="J137" i="1"/>
  <c r="AI137" i="1"/>
  <c r="AJ137" i="1" s="1"/>
  <c r="AG137" i="1"/>
  <c r="AK137" i="1"/>
  <c r="AL137" i="1" s="1"/>
  <c r="G138" i="1" l="1"/>
  <c r="K138" i="1"/>
  <c r="F138" i="1"/>
  <c r="D138" i="1"/>
  <c r="L138" i="1"/>
  <c r="M138" i="1" l="1"/>
  <c r="T138" i="1"/>
  <c r="AC138" i="1" l="1"/>
  <c r="AD138" i="1" s="1"/>
  <c r="W138" i="1"/>
  <c r="N138" i="1"/>
  <c r="R138" i="1" l="1"/>
  <c r="I138" i="1" s="1"/>
  <c r="O138" i="1"/>
  <c r="AE138" i="1"/>
  <c r="AF138" i="1" s="1" a="1"/>
  <c r="AF138" i="1" s="1"/>
  <c r="AH138" i="1"/>
  <c r="AG138" i="1" l="1"/>
  <c r="AK138" i="1"/>
  <c r="AL138" i="1" s="1"/>
  <c r="AI138" i="1"/>
  <c r="AJ138" i="1" s="1"/>
  <c r="P138" i="1"/>
  <c r="E139" i="1" s="1"/>
  <c r="J138" i="1"/>
  <c r="U138" i="1"/>
  <c r="V138" i="1" s="1"/>
  <c r="X138" i="1" s="1"/>
  <c r="Y138" i="1" s="1"/>
  <c r="Z138" i="1" s="1"/>
  <c r="AA138" i="1" s="1"/>
  <c r="D139" i="1" l="1"/>
  <c r="L139" i="1"/>
  <c r="F139" i="1"/>
  <c r="G139" i="1"/>
  <c r="K139" i="1"/>
  <c r="T139" i="1" l="1"/>
  <c r="M139" i="1"/>
  <c r="N139" i="1" l="1"/>
  <c r="AC139" i="1"/>
  <c r="AD139" i="1" s="1"/>
  <c r="W139" i="1"/>
  <c r="AE139" i="1" l="1"/>
  <c r="AF139" i="1" s="1" a="1"/>
  <c r="AF139" i="1" s="1"/>
  <c r="AH139" i="1"/>
  <c r="R139" i="1"/>
  <c r="I139" i="1" s="1"/>
  <c r="O139" i="1"/>
  <c r="P139" i="1" l="1"/>
  <c r="E140" i="1" s="1"/>
  <c r="J139" i="1"/>
  <c r="U139" i="1"/>
  <c r="V139" i="1" s="1"/>
  <c r="X139" i="1" s="1"/>
  <c r="Y139" i="1" s="1"/>
  <c r="Z139" i="1" s="1"/>
  <c r="AA139" i="1" s="1"/>
  <c r="AI139" i="1"/>
  <c r="AJ139" i="1" s="1"/>
  <c r="AG139" i="1"/>
  <c r="AK139" i="1"/>
  <c r="AL139" i="1" s="1"/>
  <c r="F140" i="1" l="1"/>
  <c r="G140" i="1"/>
  <c r="K140" i="1"/>
  <c r="D140" i="1"/>
  <c r="L140" i="1"/>
  <c r="M140" i="1" l="1"/>
  <c r="T140" i="1"/>
  <c r="AC140" i="1" l="1"/>
  <c r="AD140" i="1" s="1"/>
  <c r="W140" i="1"/>
  <c r="N140" i="1"/>
  <c r="O140" i="1" l="1"/>
  <c r="R140" i="1"/>
  <c r="I140" i="1" s="1"/>
  <c r="AE140" i="1"/>
  <c r="AF140" i="1" s="1" a="1"/>
  <c r="AF140" i="1" s="1"/>
  <c r="AH140" i="1"/>
  <c r="AI140" i="1" l="1"/>
  <c r="AJ140" i="1" s="1"/>
  <c r="AK140" i="1"/>
  <c r="AL140" i="1" s="1"/>
  <c r="AG140" i="1"/>
  <c r="P140" i="1"/>
  <c r="E141" i="1" s="1"/>
  <c r="U140" i="1"/>
  <c r="V140" i="1" s="1"/>
  <c r="X140" i="1" s="1"/>
  <c r="Y140" i="1" s="1"/>
  <c r="Z140" i="1" s="1"/>
  <c r="AA140" i="1" s="1"/>
  <c r="J140" i="1"/>
  <c r="D141" i="1" l="1"/>
  <c r="L141" i="1"/>
  <c r="F141" i="1"/>
  <c r="G141" i="1"/>
  <c r="K141" i="1"/>
  <c r="T141" i="1" l="1"/>
  <c r="M141" i="1"/>
  <c r="N141" i="1" l="1"/>
  <c r="AC141" i="1"/>
  <c r="AD141" i="1" s="1"/>
  <c r="W141" i="1"/>
  <c r="AE141" i="1" l="1"/>
  <c r="AF141" i="1" s="1" a="1"/>
  <c r="AF141" i="1" s="1"/>
  <c r="AH141" i="1"/>
  <c r="R141" i="1"/>
  <c r="I141" i="1" s="1"/>
  <c r="O141" i="1"/>
  <c r="P141" i="1" l="1"/>
  <c r="E142" i="1" s="1"/>
  <c r="J141" i="1"/>
  <c r="U141" i="1"/>
  <c r="V141" i="1" s="1"/>
  <c r="X141" i="1" s="1"/>
  <c r="Y141" i="1" s="1"/>
  <c r="Z141" i="1" s="1"/>
  <c r="AA141" i="1" s="1"/>
  <c r="AI141" i="1"/>
  <c r="AJ141" i="1" s="1"/>
  <c r="AG141" i="1"/>
  <c r="AK141" i="1"/>
  <c r="AL141" i="1" s="1"/>
  <c r="K142" i="1" l="1"/>
  <c r="D142" i="1"/>
  <c r="L142" i="1"/>
  <c r="F142" i="1"/>
  <c r="G142" i="1"/>
  <c r="M142" i="1" l="1"/>
  <c r="T142" i="1"/>
  <c r="W142" i="1" l="1"/>
  <c r="N142" i="1"/>
  <c r="AC142" i="1"/>
  <c r="AD142" i="1" s="1"/>
  <c r="AE142" i="1" l="1"/>
  <c r="AF142" i="1" s="1" a="1"/>
  <c r="AF142" i="1" s="1"/>
  <c r="AH142" i="1"/>
  <c r="R142" i="1"/>
  <c r="I142" i="1" s="1"/>
  <c r="O142" i="1"/>
  <c r="P142" i="1" l="1"/>
  <c r="E143" i="1" s="1"/>
  <c r="J142" i="1"/>
  <c r="U142" i="1"/>
  <c r="V142" i="1" s="1"/>
  <c r="X142" i="1" s="1"/>
  <c r="Y142" i="1" s="1"/>
  <c r="Z142" i="1" s="1"/>
  <c r="AA142" i="1" s="1"/>
  <c r="AI142" i="1"/>
  <c r="AJ142" i="1" s="1"/>
  <c r="AK142" i="1"/>
  <c r="AL142" i="1" s="1"/>
  <c r="AG142" i="1"/>
  <c r="D143" i="1" l="1"/>
  <c r="L143" i="1"/>
  <c r="G143" i="1"/>
  <c r="F143" i="1"/>
  <c r="K143" i="1"/>
  <c r="T143" i="1" l="1"/>
  <c r="M143" i="1"/>
  <c r="N143" i="1" l="1"/>
  <c r="AC143" i="1"/>
  <c r="AD143" i="1" s="1"/>
  <c r="W143" i="1"/>
  <c r="AE143" i="1" l="1"/>
  <c r="AF143" i="1" s="1" a="1"/>
  <c r="AF143" i="1" s="1"/>
  <c r="AH143" i="1"/>
  <c r="O143" i="1"/>
  <c r="R143" i="1"/>
  <c r="I143" i="1" s="1"/>
  <c r="P143" i="1" l="1"/>
  <c r="E144" i="1" s="1"/>
  <c r="J143" i="1"/>
  <c r="U143" i="1"/>
  <c r="V143" i="1" s="1"/>
  <c r="X143" i="1" s="1"/>
  <c r="Y143" i="1" s="1"/>
  <c r="Z143" i="1" s="1"/>
  <c r="AA143" i="1" s="1"/>
  <c r="AI143" i="1"/>
  <c r="AJ143" i="1" s="1"/>
  <c r="AG143" i="1"/>
  <c r="AK143" i="1"/>
  <c r="AL143" i="1" s="1"/>
  <c r="F144" i="1" l="1"/>
  <c r="K144" i="1"/>
  <c r="D144" i="1"/>
  <c r="L144" i="1"/>
  <c r="G144" i="1"/>
  <c r="M144" i="1" l="1"/>
  <c r="T144" i="1"/>
  <c r="W144" i="1" l="1"/>
  <c r="N144" i="1"/>
  <c r="AC144" i="1"/>
  <c r="AD144" i="1" s="1"/>
  <c r="AE144" i="1" l="1"/>
  <c r="AF144" i="1" s="1" a="1"/>
  <c r="AF144" i="1" s="1"/>
  <c r="AH144" i="1"/>
  <c r="R144" i="1"/>
  <c r="I144" i="1" s="1"/>
  <c r="O144" i="1"/>
  <c r="P144" i="1" l="1"/>
  <c r="E145" i="1" s="1"/>
  <c r="U144" i="1"/>
  <c r="V144" i="1" s="1"/>
  <c r="X144" i="1" s="1"/>
  <c r="Y144" i="1" s="1"/>
  <c r="Z144" i="1" s="1"/>
  <c r="AA144" i="1" s="1"/>
  <c r="J144" i="1"/>
  <c r="AI144" i="1"/>
  <c r="AJ144" i="1" s="1"/>
  <c r="AG144" i="1"/>
  <c r="AK144" i="1"/>
  <c r="AL144" i="1" s="1"/>
  <c r="D145" i="1" l="1"/>
  <c r="K145" i="1"/>
  <c r="G145" i="1"/>
  <c r="F145" i="1"/>
  <c r="L145" i="1"/>
  <c r="T145" i="1" l="1"/>
  <c r="M145" i="1"/>
  <c r="N145" i="1" l="1"/>
  <c r="AC145" i="1"/>
  <c r="AD145" i="1" s="1"/>
  <c r="W145" i="1"/>
  <c r="AE145" i="1" l="1"/>
  <c r="AF145" i="1" s="1" a="1"/>
  <c r="AF145" i="1" s="1"/>
  <c r="AH145" i="1"/>
  <c r="O145" i="1"/>
  <c r="R145" i="1"/>
  <c r="I145" i="1" s="1"/>
  <c r="P145" i="1" l="1"/>
  <c r="E146" i="1" s="1"/>
  <c r="U145" i="1"/>
  <c r="V145" i="1" s="1"/>
  <c r="X145" i="1" s="1"/>
  <c r="Y145" i="1" s="1"/>
  <c r="Z145" i="1" s="1"/>
  <c r="AA145" i="1" s="1"/>
  <c r="J145" i="1"/>
  <c r="AI145" i="1"/>
  <c r="AJ145" i="1" s="1"/>
  <c r="AK145" i="1"/>
  <c r="AL145" i="1" s="1"/>
  <c r="AG145" i="1"/>
  <c r="F146" i="1" l="1"/>
  <c r="K146" i="1"/>
  <c r="D146" i="1"/>
  <c r="L146" i="1"/>
  <c r="G146" i="1"/>
  <c r="M146" i="1" l="1"/>
  <c r="T146" i="1"/>
  <c r="W146" i="1" l="1"/>
  <c r="N146" i="1"/>
  <c r="AC146" i="1"/>
  <c r="AD146" i="1" s="1"/>
  <c r="AE146" i="1" l="1"/>
  <c r="AF146" i="1" s="1" a="1"/>
  <c r="AF146" i="1" s="1"/>
  <c r="AH146" i="1"/>
  <c r="R146" i="1"/>
  <c r="I146" i="1" s="1"/>
  <c r="O146" i="1"/>
  <c r="P146" i="1" l="1"/>
  <c r="E147" i="1" s="1"/>
  <c r="U146" i="1"/>
  <c r="V146" i="1" s="1"/>
  <c r="X146" i="1" s="1"/>
  <c r="Y146" i="1" s="1"/>
  <c r="Z146" i="1" s="1"/>
  <c r="AA146" i="1" s="1"/>
  <c r="J146" i="1"/>
  <c r="AI146" i="1"/>
  <c r="AJ146" i="1" s="1"/>
  <c r="AG146" i="1"/>
  <c r="AK146" i="1"/>
  <c r="AL146" i="1" s="1"/>
  <c r="D147" i="1" l="1"/>
  <c r="K147" i="1"/>
  <c r="G147" i="1"/>
  <c r="F147" i="1"/>
  <c r="L147" i="1"/>
  <c r="T147" i="1" l="1"/>
  <c r="M147" i="1"/>
  <c r="N147" i="1" l="1"/>
  <c r="AC147" i="1"/>
  <c r="AD147" i="1" s="1"/>
  <c r="W147" i="1"/>
  <c r="AE147" i="1" l="1"/>
  <c r="AF147" i="1" s="1" a="1"/>
  <c r="AF147" i="1" s="1"/>
  <c r="AH147" i="1"/>
  <c r="R147" i="1"/>
  <c r="I147" i="1" s="1"/>
  <c r="O147" i="1"/>
  <c r="P147" i="1" l="1"/>
  <c r="E148" i="1" s="1"/>
  <c r="J147" i="1"/>
  <c r="U147" i="1"/>
  <c r="V147" i="1" s="1"/>
  <c r="X147" i="1" s="1"/>
  <c r="Y147" i="1" s="1"/>
  <c r="Z147" i="1" s="1"/>
  <c r="AA147" i="1" s="1"/>
  <c r="AI147" i="1"/>
  <c r="AJ147" i="1" s="1"/>
  <c r="AG147" i="1"/>
  <c r="AK147" i="1"/>
  <c r="AL147" i="1" s="1"/>
  <c r="F148" i="1" l="1"/>
  <c r="L148" i="1"/>
  <c r="D148" i="1"/>
  <c r="K148" i="1"/>
  <c r="G148" i="1"/>
  <c r="M148" i="1" l="1"/>
  <c r="T148" i="1"/>
  <c r="W148" i="1" l="1"/>
  <c r="N148" i="1"/>
  <c r="AC148" i="1"/>
  <c r="AD148" i="1" s="1"/>
  <c r="AE148" i="1" l="1"/>
  <c r="AF148" i="1" s="1" a="1"/>
  <c r="AF148" i="1" s="1"/>
  <c r="AH148" i="1"/>
  <c r="O148" i="1"/>
  <c r="R148" i="1"/>
  <c r="I148" i="1" s="1"/>
  <c r="P148" i="1" l="1"/>
  <c r="E149" i="1" s="1"/>
  <c r="U148" i="1"/>
  <c r="V148" i="1" s="1"/>
  <c r="X148" i="1" s="1"/>
  <c r="Y148" i="1" s="1"/>
  <c r="Z148" i="1" s="1"/>
  <c r="AA148" i="1" s="1"/>
  <c r="J148" i="1"/>
  <c r="AI148" i="1"/>
  <c r="AJ148" i="1" s="1"/>
  <c r="AK148" i="1"/>
  <c r="AL148" i="1" s="1"/>
  <c r="AG148" i="1"/>
  <c r="D149" i="1" l="1"/>
  <c r="K149" i="1"/>
  <c r="G149" i="1"/>
  <c r="F149" i="1"/>
  <c r="L149" i="1"/>
  <c r="T149" i="1" l="1"/>
  <c r="M149" i="1"/>
  <c r="N149" i="1" l="1"/>
  <c r="AC149" i="1"/>
  <c r="AD149" i="1" s="1"/>
  <c r="W149" i="1"/>
  <c r="AE149" i="1" l="1"/>
  <c r="AF149" i="1" s="1" a="1"/>
  <c r="AF149" i="1" s="1"/>
  <c r="AH149" i="1"/>
  <c r="O149" i="1"/>
  <c r="R149" i="1"/>
  <c r="I149" i="1" s="1"/>
  <c r="P149" i="1" l="1"/>
  <c r="E150" i="1" s="1"/>
  <c r="J149" i="1"/>
  <c r="U149" i="1"/>
  <c r="V149" i="1" s="1"/>
  <c r="X149" i="1" s="1"/>
  <c r="Y149" i="1" s="1"/>
  <c r="Z149" i="1" s="1"/>
  <c r="AA149" i="1" s="1"/>
  <c r="AI149" i="1"/>
  <c r="AJ149" i="1" s="1"/>
  <c r="AK149" i="1"/>
  <c r="AL149" i="1" s="1"/>
  <c r="AG149" i="1"/>
  <c r="F150" i="1" l="1"/>
  <c r="K150" i="1"/>
  <c r="D150" i="1"/>
  <c r="L150" i="1"/>
  <c r="G150" i="1"/>
  <c r="M150" i="1" l="1"/>
  <c r="T150" i="1"/>
  <c r="W150" i="1" l="1"/>
  <c r="N150" i="1"/>
  <c r="AC150" i="1"/>
  <c r="AD150" i="1" s="1"/>
  <c r="AE150" i="1" l="1"/>
  <c r="AF150" i="1" s="1" a="1"/>
  <c r="AF150" i="1" s="1"/>
  <c r="AH150" i="1"/>
  <c r="O150" i="1"/>
  <c r="R150" i="1"/>
  <c r="I150" i="1" s="1"/>
  <c r="P150" i="1" l="1"/>
  <c r="E151" i="1" s="1"/>
  <c r="U150" i="1"/>
  <c r="V150" i="1" s="1"/>
  <c r="X150" i="1" s="1"/>
  <c r="Y150" i="1" s="1"/>
  <c r="Z150" i="1" s="1"/>
  <c r="AA150" i="1" s="1"/>
  <c r="J150" i="1"/>
  <c r="AI150" i="1"/>
  <c r="AJ150" i="1" s="1"/>
  <c r="AK150" i="1"/>
  <c r="AL150" i="1" s="1"/>
  <c r="AG150" i="1"/>
  <c r="D151" i="1" l="1"/>
  <c r="L151" i="1"/>
  <c r="G151" i="1"/>
  <c r="F151" i="1"/>
  <c r="K151" i="1"/>
  <c r="T151" i="1" l="1"/>
  <c r="M151" i="1"/>
  <c r="N151" i="1" l="1"/>
  <c r="AC151" i="1"/>
  <c r="AD151" i="1" s="1"/>
  <c r="W151" i="1"/>
  <c r="AE151" i="1" l="1"/>
  <c r="AF151" i="1" s="1" a="1"/>
  <c r="AF151" i="1" s="1"/>
  <c r="AH151" i="1"/>
  <c r="R151" i="1"/>
  <c r="I151" i="1" s="1"/>
  <c r="O151" i="1"/>
  <c r="P151" i="1" l="1"/>
  <c r="E152" i="1" s="1"/>
  <c r="J151" i="1"/>
  <c r="U151" i="1"/>
  <c r="V151" i="1" s="1"/>
  <c r="X151" i="1" s="1"/>
  <c r="Y151" i="1" s="1"/>
  <c r="Z151" i="1" s="1"/>
  <c r="AA151" i="1" s="1"/>
  <c r="AI151" i="1"/>
  <c r="AJ151" i="1" s="1"/>
  <c r="AK151" i="1"/>
  <c r="AL151" i="1" s="1"/>
  <c r="AG151" i="1"/>
  <c r="F152" i="1" l="1"/>
  <c r="K152" i="1"/>
  <c r="D152" i="1"/>
  <c r="L152" i="1"/>
  <c r="G152" i="1"/>
  <c r="M152" i="1" l="1"/>
  <c r="T152" i="1"/>
  <c r="W152" i="1" l="1"/>
  <c r="N152" i="1"/>
  <c r="AC152" i="1"/>
  <c r="AD152" i="1" s="1"/>
  <c r="AE152" i="1" l="1"/>
  <c r="AF152" i="1" s="1" a="1"/>
  <c r="AF152" i="1" s="1"/>
  <c r="AH152" i="1"/>
  <c r="O152" i="1"/>
  <c r="R152" i="1"/>
  <c r="I152" i="1" s="1"/>
  <c r="P152" i="1" l="1"/>
  <c r="E153" i="1" s="1"/>
  <c r="J152" i="1"/>
  <c r="U152" i="1"/>
  <c r="V152" i="1" s="1"/>
  <c r="X152" i="1" s="1"/>
  <c r="Y152" i="1" s="1"/>
  <c r="Z152" i="1" s="1"/>
  <c r="AA152" i="1" s="1"/>
  <c r="AI152" i="1"/>
  <c r="AJ152" i="1" s="1"/>
  <c r="AG152" i="1"/>
  <c r="AK152" i="1"/>
  <c r="AL152" i="1" s="1"/>
  <c r="D153" i="1" l="1"/>
  <c r="K153" i="1"/>
  <c r="G153" i="1"/>
  <c r="F153" i="1"/>
  <c r="L153" i="1"/>
  <c r="T153" i="1" l="1"/>
  <c r="M153" i="1"/>
  <c r="N153" i="1" l="1"/>
  <c r="AC153" i="1"/>
  <c r="AD153" i="1" s="1"/>
  <c r="W153" i="1"/>
  <c r="AE153" i="1" l="1"/>
  <c r="AF153" i="1" s="1" a="1"/>
  <c r="AF153" i="1" s="1"/>
  <c r="AH153" i="1"/>
  <c r="O153" i="1"/>
  <c r="R153" i="1"/>
  <c r="I153" i="1" s="1"/>
  <c r="P153" i="1" l="1"/>
  <c r="E154" i="1" s="1"/>
  <c r="J153" i="1"/>
  <c r="U153" i="1"/>
  <c r="V153" i="1" s="1"/>
  <c r="X153" i="1" s="1"/>
  <c r="Y153" i="1" s="1"/>
  <c r="Z153" i="1" s="1"/>
  <c r="AA153" i="1" s="1"/>
  <c r="AI153" i="1"/>
  <c r="AJ153" i="1" s="1"/>
  <c r="AG153" i="1"/>
  <c r="AK153" i="1"/>
  <c r="AL153" i="1" s="1"/>
  <c r="F154" i="1" l="1"/>
  <c r="K154" i="1"/>
  <c r="D154" i="1"/>
  <c r="L154" i="1"/>
  <c r="G154" i="1"/>
  <c r="M154" i="1" l="1"/>
  <c r="T154" i="1"/>
  <c r="W154" i="1" l="1"/>
  <c r="N154" i="1"/>
  <c r="AC154" i="1"/>
  <c r="AD154" i="1" s="1"/>
  <c r="AE154" i="1" l="1"/>
  <c r="AF154" i="1" s="1" a="1"/>
  <c r="AF154" i="1" s="1"/>
  <c r="AH154" i="1"/>
  <c r="O154" i="1"/>
  <c r="R154" i="1"/>
  <c r="I154" i="1" s="1"/>
  <c r="P154" i="1" l="1"/>
  <c r="E155" i="1" s="1"/>
  <c r="U154" i="1"/>
  <c r="V154" i="1" s="1"/>
  <c r="X154" i="1" s="1"/>
  <c r="Y154" i="1" s="1"/>
  <c r="Z154" i="1" s="1"/>
  <c r="AA154" i="1" s="1"/>
  <c r="J154" i="1"/>
  <c r="AI154" i="1"/>
  <c r="AJ154" i="1" s="1"/>
  <c r="AK154" i="1"/>
  <c r="AL154" i="1" s="1"/>
  <c r="AG154" i="1"/>
  <c r="D155" i="1" l="1"/>
  <c r="L155" i="1"/>
  <c r="G155" i="1"/>
  <c r="F155" i="1"/>
  <c r="K155" i="1"/>
  <c r="T155" i="1" l="1"/>
  <c r="M155" i="1"/>
  <c r="N155" i="1" l="1"/>
  <c r="AC155" i="1"/>
  <c r="AD155" i="1" s="1"/>
  <c r="W155" i="1"/>
  <c r="AE155" i="1" l="1"/>
  <c r="AF155" i="1" s="1" a="1"/>
  <c r="AF155" i="1" s="1"/>
  <c r="AH155" i="1"/>
  <c r="O155" i="1"/>
  <c r="R155" i="1"/>
  <c r="I155" i="1" s="1"/>
  <c r="P155" i="1" l="1"/>
  <c r="E156" i="1" s="1"/>
  <c r="J155" i="1"/>
  <c r="U155" i="1"/>
  <c r="V155" i="1" s="1"/>
  <c r="X155" i="1" s="1"/>
  <c r="Y155" i="1" s="1"/>
  <c r="Z155" i="1" s="1"/>
  <c r="AA155" i="1" s="1"/>
  <c r="AI155" i="1"/>
  <c r="AJ155" i="1" s="1"/>
  <c r="AG155" i="1"/>
  <c r="AK155" i="1"/>
  <c r="AL155" i="1" s="1"/>
  <c r="F156" i="1" l="1"/>
  <c r="L156" i="1"/>
  <c r="D156" i="1"/>
  <c r="K156" i="1"/>
  <c r="G156" i="1"/>
  <c r="M156" i="1" l="1"/>
  <c r="T156" i="1"/>
  <c r="W156" i="1" l="1"/>
  <c r="N156" i="1"/>
  <c r="AC156" i="1"/>
  <c r="AD156" i="1" s="1"/>
  <c r="AE156" i="1" l="1"/>
  <c r="AF156" i="1" s="1" a="1"/>
  <c r="AF156" i="1" s="1"/>
  <c r="AH156" i="1"/>
  <c r="R156" i="1"/>
  <c r="I156" i="1" s="1"/>
  <c r="O156" i="1"/>
  <c r="P156" i="1" l="1"/>
  <c r="E157" i="1" s="1"/>
  <c r="J156" i="1"/>
  <c r="U156" i="1"/>
  <c r="V156" i="1" s="1"/>
  <c r="X156" i="1" s="1"/>
  <c r="Y156" i="1" s="1"/>
  <c r="Z156" i="1" s="1"/>
  <c r="AA156" i="1" s="1"/>
  <c r="AI156" i="1"/>
  <c r="AJ156" i="1" s="1"/>
  <c r="AK156" i="1"/>
  <c r="AL156" i="1" s="1"/>
  <c r="AG156" i="1"/>
  <c r="D157" i="1" l="1"/>
  <c r="K157" i="1"/>
  <c r="G157" i="1"/>
  <c r="F157" i="1"/>
  <c r="L157" i="1"/>
  <c r="T157" i="1" l="1"/>
  <c r="M157" i="1"/>
  <c r="N157" i="1" l="1"/>
  <c r="AC157" i="1"/>
  <c r="AD157" i="1" s="1"/>
  <c r="W157" i="1"/>
  <c r="AE157" i="1" l="1"/>
  <c r="AF157" i="1" s="1" a="1"/>
  <c r="AF157" i="1" s="1"/>
  <c r="AH157" i="1"/>
  <c r="O157" i="1"/>
  <c r="R157" i="1"/>
  <c r="I157" i="1" s="1"/>
  <c r="P157" i="1" l="1"/>
  <c r="E158" i="1" s="1"/>
  <c r="J157" i="1"/>
  <c r="U157" i="1"/>
  <c r="V157" i="1" s="1"/>
  <c r="X157" i="1" s="1"/>
  <c r="Y157" i="1" s="1"/>
  <c r="Z157" i="1" s="1"/>
  <c r="AA157" i="1" s="1"/>
  <c r="AI157" i="1"/>
  <c r="AJ157" i="1" s="1"/>
  <c r="AG157" i="1"/>
  <c r="AK157" i="1"/>
  <c r="AL157" i="1" s="1"/>
  <c r="F158" i="1" l="1"/>
  <c r="G158" i="1"/>
  <c r="K158" i="1"/>
  <c r="D158" i="1"/>
  <c r="L158" i="1"/>
  <c r="M158" i="1" l="1"/>
  <c r="T158" i="1"/>
  <c r="AC158" i="1" l="1"/>
  <c r="AD158" i="1" s="1"/>
  <c r="W158" i="1"/>
  <c r="N158" i="1"/>
  <c r="R158" i="1" l="1"/>
  <c r="I158" i="1" s="1"/>
  <c r="O158" i="1"/>
  <c r="AE158" i="1"/>
  <c r="AF158" i="1" s="1" a="1"/>
  <c r="AF158" i="1" s="1"/>
  <c r="AH158" i="1"/>
  <c r="AK158" i="1" l="1"/>
  <c r="AL158" i="1" s="1"/>
  <c r="AG158" i="1"/>
  <c r="AI158" i="1"/>
  <c r="AJ158" i="1" s="1"/>
  <c r="P158" i="1"/>
  <c r="E159" i="1" s="1"/>
  <c r="U158" i="1"/>
  <c r="V158" i="1" s="1"/>
  <c r="X158" i="1" s="1"/>
  <c r="Y158" i="1" s="1"/>
  <c r="Z158" i="1" s="1"/>
  <c r="AA158" i="1" s="1"/>
  <c r="J158" i="1"/>
  <c r="D159" i="1" l="1"/>
  <c r="K159" i="1"/>
  <c r="G159" i="1"/>
  <c r="F159" i="1"/>
  <c r="L159" i="1"/>
  <c r="T159" i="1" l="1"/>
  <c r="M159" i="1"/>
  <c r="N159" i="1" l="1"/>
  <c r="AC159" i="1"/>
  <c r="AD159" i="1" s="1"/>
  <c r="W159" i="1"/>
  <c r="AE159" i="1" l="1"/>
  <c r="AF159" i="1" s="1" a="1"/>
  <c r="AF159" i="1" s="1"/>
  <c r="AH159" i="1"/>
  <c r="R159" i="1"/>
  <c r="I159" i="1" s="1"/>
  <c r="O159" i="1"/>
  <c r="P159" i="1" l="1"/>
  <c r="E160" i="1" s="1"/>
  <c r="J159" i="1"/>
  <c r="U159" i="1"/>
  <c r="V159" i="1" s="1"/>
  <c r="X159" i="1" s="1"/>
  <c r="Y159" i="1" s="1"/>
  <c r="Z159" i="1" s="1"/>
  <c r="AA159" i="1" s="1"/>
  <c r="AI159" i="1"/>
  <c r="AJ159" i="1" s="1"/>
  <c r="AK159" i="1"/>
  <c r="AL159" i="1" s="1"/>
  <c r="AG159" i="1"/>
  <c r="F160" i="1" l="1"/>
  <c r="K160" i="1"/>
  <c r="D160" i="1"/>
  <c r="L160" i="1"/>
  <c r="G160" i="1"/>
  <c r="M160" i="1" l="1"/>
  <c r="T160" i="1"/>
  <c r="W160" i="1" l="1"/>
  <c r="N160" i="1"/>
  <c r="AC160" i="1"/>
  <c r="AD160" i="1" s="1"/>
  <c r="AE160" i="1" l="1"/>
  <c r="AF160" i="1" s="1" a="1"/>
  <c r="AF160" i="1" s="1"/>
  <c r="AH160" i="1"/>
  <c r="O160" i="1"/>
  <c r="R160" i="1"/>
  <c r="I160" i="1" s="1"/>
  <c r="P160" i="1" l="1"/>
  <c r="E161" i="1" s="1"/>
  <c r="J160" i="1"/>
  <c r="U160" i="1"/>
  <c r="V160" i="1" s="1"/>
  <c r="X160" i="1" s="1"/>
  <c r="Y160" i="1" s="1"/>
  <c r="Z160" i="1" s="1"/>
  <c r="AA160" i="1" s="1"/>
  <c r="AI160" i="1"/>
  <c r="AJ160" i="1" s="1"/>
  <c r="AG160" i="1"/>
  <c r="AK160" i="1"/>
  <c r="AL160" i="1" s="1"/>
  <c r="D161" i="1" l="1"/>
  <c r="L161" i="1"/>
  <c r="G161" i="1"/>
  <c r="F161" i="1"/>
  <c r="K161" i="1"/>
  <c r="T161" i="1" l="1"/>
  <c r="M161" i="1"/>
  <c r="N161" i="1" l="1"/>
  <c r="AC161" i="1"/>
  <c r="AD161" i="1" s="1"/>
  <c r="W161" i="1"/>
  <c r="AE161" i="1" l="1"/>
  <c r="AF161" i="1" s="1" a="1"/>
  <c r="AF161" i="1" s="1"/>
  <c r="AH161" i="1"/>
  <c r="R161" i="1"/>
  <c r="I161" i="1" s="1"/>
  <c r="O161" i="1"/>
  <c r="P161" i="1" l="1"/>
  <c r="E162" i="1" s="1"/>
  <c r="J161" i="1"/>
  <c r="U161" i="1"/>
  <c r="V161" i="1" s="1"/>
  <c r="X161" i="1" s="1"/>
  <c r="Y161" i="1" s="1"/>
  <c r="Z161" i="1" s="1"/>
  <c r="AA161" i="1" s="1"/>
  <c r="AI161" i="1"/>
  <c r="AJ161" i="1" s="1"/>
  <c r="AG161" i="1"/>
  <c r="AK161" i="1"/>
  <c r="AL161" i="1" s="1"/>
  <c r="E163" i="1" l="1"/>
  <c r="L162" i="1"/>
  <c r="G162" i="1"/>
  <c r="D162" i="1"/>
  <c r="K162" i="1"/>
  <c r="F162" i="1"/>
  <c r="D163" i="1" l="1"/>
  <c r="F163" i="1"/>
  <c r="G163" i="1"/>
  <c r="L163" i="1"/>
  <c r="E164" i="1"/>
  <c r="K163" i="1"/>
  <c r="M162" i="1"/>
  <c r="T162" i="1"/>
  <c r="L164" i="1" l="1"/>
  <c r="F164" i="1"/>
  <c r="D164" i="1"/>
  <c r="E165" i="1"/>
  <c r="K164" i="1"/>
  <c r="G164" i="1"/>
  <c r="T163" i="1"/>
  <c r="M163" i="1"/>
  <c r="AC162" i="1"/>
  <c r="AD162" i="1" s="1"/>
  <c r="N162" i="1"/>
  <c r="W162" i="1"/>
  <c r="M164" i="1" l="1"/>
  <c r="T164" i="1"/>
  <c r="O162" i="1"/>
  <c r="R162" i="1"/>
  <c r="I162" i="1" s="1"/>
  <c r="AE162" i="1"/>
  <c r="AF162" i="1" s="1" a="1"/>
  <c r="AF162" i="1" s="1"/>
  <c r="AH162" i="1"/>
  <c r="W163" i="1"/>
  <c r="N163" i="1"/>
  <c r="AC163" i="1"/>
  <c r="AD163" i="1" s="1"/>
  <c r="F165" i="1"/>
  <c r="L165" i="1"/>
  <c r="G165" i="1"/>
  <c r="D165" i="1"/>
  <c r="E166" i="1"/>
  <c r="K165" i="1"/>
  <c r="O163" i="1" l="1"/>
  <c r="R163" i="1"/>
  <c r="I163" i="1" s="1"/>
  <c r="K166" i="1"/>
  <c r="E167" i="1"/>
  <c r="D166" i="1"/>
  <c r="L166" i="1"/>
  <c r="F166" i="1"/>
  <c r="G166" i="1"/>
  <c r="U162" i="1"/>
  <c r="V162" i="1" s="1"/>
  <c r="X162" i="1" s="1"/>
  <c r="Y162" i="1" s="1"/>
  <c r="Z162" i="1" s="1"/>
  <c r="AA162" i="1" s="1"/>
  <c r="J162" i="1"/>
  <c r="AE163" i="1"/>
  <c r="AF163" i="1" s="1" a="1"/>
  <c r="AF163" i="1" s="1"/>
  <c r="AH163" i="1"/>
  <c r="AI162" i="1"/>
  <c r="AJ162" i="1" s="1"/>
  <c r="AG162" i="1"/>
  <c r="AK162" i="1"/>
  <c r="AL162" i="1" s="1"/>
  <c r="M165" i="1"/>
  <c r="T165" i="1"/>
  <c r="AC164" i="1"/>
  <c r="AD164" i="1" s="1"/>
  <c r="W164" i="1"/>
  <c r="N164" i="1"/>
  <c r="AE164" i="1" l="1"/>
  <c r="AF164" i="1" s="1" a="1"/>
  <c r="AF164" i="1" s="1"/>
  <c r="AH164" i="1"/>
  <c r="U163" i="1"/>
  <c r="V163" i="1" s="1"/>
  <c r="X163" i="1" s="1"/>
  <c r="Y163" i="1" s="1"/>
  <c r="Z163" i="1" s="1"/>
  <c r="AA163" i="1" s="1"/>
  <c r="J163" i="1"/>
  <c r="O164" i="1"/>
  <c r="R164" i="1"/>
  <c r="I164" i="1" s="1"/>
  <c r="AC165" i="1"/>
  <c r="AD165" i="1" s="1"/>
  <c r="N165" i="1"/>
  <c r="W165" i="1"/>
  <c r="AI163" i="1"/>
  <c r="AJ163" i="1" s="1"/>
  <c r="M166" i="1"/>
  <c r="T166" i="1"/>
  <c r="AK163" i="1"/>
  <c r="AL163" i="1" s="1"/>
  <c r="AG163" i="1"/>
  <c r="E168" i="1"/>
  <c r="K167" i="1"/>
  <c r="D167" i="1"/>
  <c r="L167" i="1"/>
  <c r="F167" i="1"/>
  <c r="G167" i="1"/>
  <c r="N166" i="1" l="1"/>
  <c r="W166" i="1"/>
  <c r="AC166" i="1"/>
  <c r="AD166" i="1" s="1"/>
  <c r="M167" i="1"/>
  <c r="T167" i="1"/>
  <c r="U164" i="1"/>
  <c r="V164" i="1" s="1"/>
  <c r="X164" i="1" s="1"/>
  <c r="Y164" i="1" s="1"/>
  <c r="Z164" i="1" s="1"/>
  <c r="AA164" i="1" s="1"/>
  <c r="J164" i="1"/>
  <c r="F168" i="1"/>
  <c r="G168" i="1"/>
  <c r="D168" i="1"/>
  <c r="L168" i="1"/>
  <c r="E169" i="1"/>
  <c r="K168" i="1"/>
  <c r="O165" i="1"/>
  <c r="R165" i="1"/>
  <c r="I165" i="1" s="1"/>
  <c r="AI164" i="1"/>
  <c r="AJ164" i="1" s="1"/>
  <c r="AE165" i="1"/>
  <c r="AF165" i="1" s="1" a="1"/>
  <c r="AF165" i="1" s="1"/>
  <c r="AH165" i="1"/>
  <c r="AG164" i="1"/>
  <c r="AK164" i="1"/>
  <c r="AL164" i="1" s="1"/>
  <c r="AE166" i="1" l="1"/>
  <c r="AF166" i="1" s="1" a="1"/>
  <c r="AF166" i="1" s="1"/>
  <c r="AH166" i="1"/>
  <c r="O166" i="1"/>
  <c r="R166" i="1"/>
  <c r="I166" i="1" s="1"/>
  <c r="AG165" i="1"/>
  <c r="AK165" i="1"/>
  <c r="AL165" i="1" s="1"/>
  <c r="G169" i="1"/>
  <c r="L169" i="1"/>
  <c r="E170" i="1"/>
  <c r="F169" i="1"/>
  <c r="K169" i="1"/>
  <c r="D169" i="1"/>
  <c r="U165" i="1"/>
  <c r="V165" i="1" s="1"/>
  <c r="X165" i="1" s="1"/>
  <c r="Y165" i="1" s="1"/>
  <c r="Z165" i="1" s="1"/>
  <c r="AA165" i="1" s="1"/>
  <c r="J165" i="1"/>
  <c r="AI165" i="1"/>
  <c r="AJ165" i="1" s="1"/>
  <c r="T168" i="1"/>
  <c r="M168" i="1"/>
  <c r="AC167" i="1"/>
  <c r="AD167" i="1" s="1"/>
  <c r="N167" i="1"/>
  <c r="W167" i="1"/>
  <c r="U166" i="1" l="1"/>
  <c r="V166" i="1" s="1"/>
  <c r="X166" i="1" s="1"/>
  <c r="Y166" i="1" s="1"/>
  <c r="Z166" i="1" s="1"/>
  <c r="AA166" i="1" s="1"/>
  <c r="J166" i="1"/>
  <c r="AC168" i="1"/>
  <c r="AD168" i="1" s="1"/>
  <c r="N168" i="1"/>
  <c r="W168" i="1"/>
  <c r="D170" i="1"/>
  <c r="K170" i="1"/>
  <c r="G170" i="1"/>
  <c r="E171" i="1"/>
  <c r="L170" i="1"/>
  <c r="F170" i="1"/>
  <c r="AI166" i="1"/>
  <c r="AJ166" i="1" s="1"/>
  <c r="O167" i="1"/>
  <c r="R167" i="1"/>
  <c r="I167" i="1" s="1"/>
  <c r="T169" i="1"/>
  <c r="M169" i="1"/>
  <c r="AK166" i="1"/>
  <c r="AL166" i="1" s="1"/>
  <c r="AG166" i="1"/>
  <c r="AE167" i="1"/>
  <c r="AF167" i="1" s="1" a="1"/>
  <c r="AF167" i="1" s="1"/>
  <c r="AH167" i="1"/>
  <c r="AL167" i="1" l="1"/>
  <c r="AE168" i="1"/>
  <c r="AF168" i="1" s="1" a="1"/>
  <c r="AF168" i="1" s="1"/>
  <c r="AH168" i="1"/>
  <c r="AI167" i="1"/>
  <c r="AJ167" i="1" s="1"/>
  <c r="AC169" i="1"/>
  <c r="AD169" i="1" s="1"/>
  <c r="N169" i="1"/>
  <c r="W169" i="1"/>
  <c r="U167" i="1"/>
  <c r="V167" i="1" s="1"/>
  <c r="X167" i="1" s="1"/>
  <c r="Y167" i="1" s="1"/>
  <c r="Z167" i="1" s="1"/>
  <c r="AA167" i="1" s="1"/>
  <c r="J167" i="1"/>
  <c r="M170" i="1"/>
  <c r="T170" i="1"/>
  <c r="F171" i="1"/>
  <c r="E172" i="1"/>
  <c r="D171" i="1"/>
  <c r="K171" i="1"/>
  <c r="G171" i="1"/>
  <c r="L171" i="1"/>
  <c r="AK167" i="1"/>
  <c r="AG167" i="1"/>
  <c r="O168" i="1"/>
  <c r="R168" i="1"/>
  <c r="I168" i="1" s="1"/>
  <c r="AE169" i="1" l="1"/>
  <c r="AF169" i="1" s="1" a="1"/>
  <c r="AF169" i="1" s="1"/>
  <c r="AH169" i="1"/>
  <c r="J168" i="1"/>
  <c r="U168" i="1"/>
  <c r="V168" i="1" s="1"/>
  <c r="X168" i="1" s="1"/>
  <c r="Y168" i="1" s="1"/>
  <c r="Z168" i="1" s="1"/>
  <c r="AA168" i="1" s="1"/>
  <c r="M171" i="1"/>
  <c r="T171" i="1"/>
  <c r="N170" i="1"/>
  <c r="W170" i="1"/>
  <c r="AC170" i="1"/>
  <c r="AD170" i="1" s="1"/>
  <c r="AI168" i="1"/>
  <c r="AJ168" i="1" s="1"/>
  <c r="F172" i="1"/>
  <c r="G172" i="1"/>
  <c r="D172" i="1"/>
  <c r="L172" i="1"/>
  <c r="K172" i="1"/>
  <c r="R169" i="1"/>
  <c r="I169" i="1" s="1"/>
  <c r="O169" i="1"/>
  <c r="AG168" i="1"/>
  <c r="AK168" i="1"/>
  <c r="AL168" i="1" s="1"/>
  <c r="AC171" i="1" l="1"/>
  <c r="AD171" i="1" s="1"/>
  <c r="N171" i="1"/>
  <c r="W171" i="1"/>
  <c r="U169" i="1"/>
  <c r="V169" i="1" s="1"/>
  <c r="X169" i="1" s="1"/>
  <c r="Y169" i="1" s="1"/>
  <c r="Z169" i="1" s="1"/>
  <c r="AA169" i="1" s="1"/>
  <c r="J169" i="1"/>
  <c r="T172" i="1"/>
  <c r="M172" i="1"/>
  <c r="AI169" i="1"/>
  <c r="AJ169" i="1" s="1"/>
  <c r="AG169" i="1"/>
  <c r="AK169" i="1"/>
  <c r="AL169" i="1" s="1"/>
  <c r="AE170" i="1"/>
  <c r="AF170" i="1" s="1" a="1"/>
  <c r="AF170" i="1" s="1"/>
  <c r="AH170" i="1"/>
  <c r="R170" i="1"/>
  <c r="I170" i="1" s="1"/>
  <c r="O170" i="1"/>
  <c r="AK170" i="1" l="1"/>
  <c r="AL170" i="1" s="1"/>
  <c r="AG170" i="1"/>
  <c r="AC172" i="1"/>
  <c r="AD172" i="1" s="1"/>
  <c r="W172" i="1"/>
  <c r="N172" i="1"/>
  <c r="U170" i="1"/>
  <c r="V170" i="1" s="1"/>
  <c r="X170" i="1" s="1"/>
  <c r="Y170" i="1" s="1"/>
  <c r="Z170" i="1" s="1"/>
  <c r="AA170" i="1" s="1"/>
  <c r="J170" i="1"/>
  <c r="O171" i="1"/>
  <c r="R171" i="1"/>
  <c r="I171" i="1" s="1"/>
  <c r="AE171" i="1"/>
  <c r="AF171" i="1" s="1" a="1"/>
  <c r="AF171" i="1" s="1"/>
  <c r="AH171" i="1"/>
  <c r="AI170" i="1"/>
  <c r="AJ170" i="1" s="1"/>
  <c r="AE172" i="1" l="1"/>
  <c r="AF172" i="1" s="1" a="1"/>
  <c r="AF172" i="1" s="1"/>
  <c r="AH172" i="1"/>
  <c r="AI171" i="1"/>
  <c r="AJ171" i="1" s="1"/>
  <c r="AK171" i="1"/>
  <c r="AL171" i="1" s="1"/>
  <c r="AG171" i="1"/>
  <c r="U171" i="1"/>
  <c r="V171" i="1" s="1"/>
  <c r="X171" i="1" s="1"/>
  <c r="Y171" i="1" s="1"/>
  <c r="Z171" i="1" s="1"/>
  <c r="AA171" i="1" s="1"/>
  <c r="J171" i="1"/>
  <c r="O172" i="1"/>
  <c r="R172" i="1"/>
  <c r="I172" i="1" s="1"/>
  <c r="AI172" i="1" l="1"/>
  <c r="AJ172" i="1" s="1"/>
  <c r="AG172" i="1"/>
  <c r="AK172" i="1"/>
  <c r="AL172" i="1" s="1"/>
  <c r="P172" i="1"/>
  <c r="E173" i="1" s="1"/>
  <c r="J172" i="1"/>
  <c r="U172" i="1"/>
  <c r="V172" i="1" s="1"/>
  <c r="X172" i="1" s="1"/>
  <c r="Y172" i="1" s="1"/>
  <c r="Z172" i="1" s="1"/>
  <c r="AA172" i="1" s="1"/>
  <c r="D173" i="1" l="1"/>
  <c r="K173" i="1"/>
  <c r="G173" i="1"/>
  <c r="F173" i="1"/>
  <c r="L173" i="1"/>
  <c r="T173" i="1" l="1"/>
  <c r="M173" i="1"/>
  <c r="N173" i="1" l="1"/>
  <c r="AC173" i="1"/>
  <c r="AD173" i="1" s="1"/>
  <c r="W173" i="1"/>
  <c r="AE173" i="1" l="1"/>
  <c r="AF173" i="1" s="1" a="1"/>
  <c r="AF173" i="1" s="1"/>
  <c r="AH173" i="1"/>
  <c r="R173" i="1"/>
  <c r="I173" i="1" s="1"/>
  <c r="O173" i="1"/>
  <c r="P173" i="1" l="1"/>
  <c r="E174" i="1" s="1"/>
  <c r="J173" i="1"/>
  <c r="U173" i="1"/>
  <c r="V173" i="1" s="1"/>
  <c r="X173" i="1" s="1"/>
  <c r="Y173" i="1" s="1"/>
  <c r="Z173" i="1" s="1"/>
  <c r="AA173" i="1" s="1"/>
  <c r="AI173" i="1"/>
  <c r="AJ173" i="1" s="1"/>
  <c r="AG173" i="1"/>
  <c r="AK173" i="1"/>
  <c r="AL173" i="1" s="1"/>
  <c r="G174" i="1" l="1"/>
  <c r="F174" i="1"/>
  <c r="K174" i="1"/>
  <c r="D174" i="1"/>
  <c r="L174" i="1"/>
  <c r="M174" i="1" l="1"/>
  <c r="T174" i="1"/>
  <c r="AC174" i="1" l="1"/>
  <c r="AD174" i="1" s="1"/>
  <c r="W174" i="1"/>
  <c r="N174" i="1"/>
  <c r="R174" i="1" l="1"/>
  <c r="I174" i="1" s="1"/>
  <c r="O174" i="1"/>
  <c r="AE174" i="1"/>
  <c r="AF174" i="1" s="1" a="1"/>
  <c r="AF174" i="1" s="1"/>
  <c r="AH174" i="1"/>
  <c r="AI174" i="1" l="1"/>
  <c r="AJ174" i="1" s="1"/>
  <c r="AK174" i="1"/>
  <c r="AL174" i="1" s="1"/>
  <c r="AG174" i="1"/>
  <c r="P174" i="1"/>
  <c r="E175" i="1" s="1"/>
  <c r="U174" i="1"/>
  <c r="V174" i="1" s="1"/>
  <c r="X174" i="1" s="1"/>
  <c r="Y174" i="1" s="1"/>
  <c r="Z174" i="1" s="1"/>
  <c r="AA174" i="1" s="1"/>
  <c r="J174" i="1"/>
  <c r="D175" i="1" l="1"/>
  <c r="L175" i="1"/>
  <c r="G175" i="1"/>
  <c r="F175" i="1"/>
  <c r="K175" i="1"/>
  <c r="T175" i="1" l="1"/>
  <c r="M175" i="1"/>
  <c r="N175" i="1" l="1"/>
  <c r="AC175" i="1"/>
  <c r="AD175" i="1" s="1"/>
  <c r="W175" i="1"/>
  <c r="AE175" i="1" l="1"/>
  <c r="AF175" i="1" s="1" a="1"/>
  <c r="AF175" i="1" s="1"/>
  <c r="AH175" i="1"/>
  <c r="O175" i="1"/>
  <c r="R175" i="1"/>
  <c r="I175" i="1" s="1"/>
  <c r="P175" i="1" l="1"/>
  <c r="E176" i="1" s="1"/>
  <c r="J175" i="1"/>
  <c r="U175" i="1"/>
  <c r="V175" i="1" s="1"/>
  <c r="X175" i="1" s="1"/>
  <c r="Y175" i="1" s="1"/>
  <c r="Z175" i="1" s="1"/>
  <c r="AA175" i="1" s="1"/>
  <c r="AI175" i="1"/>
  <c r="AJ175" i="1" s="1"/>
  <c r="AG175" i="1"/>
  <c r="AK175" i="1"/>
  <c r="AL175" i="1" s="1"/>
  <c r="F176" i="1" l="1"/>
  <c r="L176" i="1"/>
  <c r="D176" i="1"/>
  <c r="K176" i="1"/>
  <c r="G176" i="1"/>
  <c r="M176" i="1" l="1"/>
  <c r="T176" i="1"/>
  <c r="W176" i="1" l="1"/>
  <c r="N176" i="1"/>
  <c r="AC176" i="1"/>
  <c r="AD176" i="1" s="1"/>
  <c r="AE176" i="1" l="1"/>
  <c r="AF176" i="1" s="1" a="1"/>
  <c r="AF176" i="1" s="1"/>
  <c r="AH176" i="1"/>
  <c r="O176" i="1"/>
  <c r="R176" i="1"/>
  <c r="I176" i="1" s="1"/>
  <c r="P176" i="1" l="1"/>
  <c r="E177" i="1" s="1"/>
  <c r="U176" i="1"/>
  <c r="V176" i="1" s="1"/>
  <c r="X176" i="1" s="1"/>
  <c r="Y176" i="1" s="1"/>
  <c r="Z176" i="1" s="1"/>
  <c r="AA176" i="1" s="1"/>
  <c r="J176" i="1"/>
  <c r="AI176" i="1"/>
  <c r="AJ176" i="1" s="1"/>
  <c r="AG176" i="1"/>
  <c r="AK176" i="1"/>
  <c r="AL176" i="1" s="1"/>
  <c r="D177" i="1" l="1"/>
  <c r="K177" i="1"/>
  <c r="G177" i="1"/>
  <c r="F177" i="1"/>
  <c r="L177" i="1"/>
  <c r="T177" i="1" l="1"/>
  <c r="M177" i="1"/>
  <c r="N177" i="1" l="1"/>
  <c r="AC177" i="1"/>
  <c r="AD177" i="1" s="1"/>
  <c r="W177" i="1"/>
  <c r="AE177" i="1" l="1"/>
  <c r="AF177" i="1" s="1" a="1"/>
  <c r="AF177" i="1" s="1"/>
  <c r="AH177" i="1"/>
  <c r="O177" i="1"/>
  <c r="R177" i="1"/>
  <c r="I177" i="1" s="1"/>
  <c r="P177" i="1" l="1"/>
  <c r="E178" i="1" s="1"/>
  <c r="J177" i="1"/>
  <c r="U177" i="1"/>
  <c r="V177" i="1" s="1"/>
  <c r="X177" i="1" s="1"/>
  <c r="Y177" i="1" s="1"/>
  <c r="Z177" i="1" s="1"/>
  <c r="AA177" i="1" s="1"/>
  <c r="AI177" i="1"/>
  <c r="AJ177" i="1" s="1"/>
  <c r="AK177" i="1"/>
  <c r="AL177" i="1" s="1"/>
  <c r="AG177" i="1"/>
  <c r="F178" i="1" l="1"/>
  <c r="L178" i="1"/>
  <c r="D178" i="1"/>
  <c r="K178" i="1"/>
  <c r="G178" i="1"/>
  <c r="M178" i="1" l="1"/>
  <c r="T178" i="1"/>
  <c r="W178" i="1" l="1"/>
  <c r="N178" i="1"/>
  <c r="AC178" i="1"/>
  <c r="AD178" i="1" s="1"/>
  <c r="AE178" i="1" l="1"/>
  <c r="AF178" i="1" s="1" a="1"/>
  <c r="AF178" i="1" s="1"/>
  <c r="AH178" i="1"/>
  <c r="O178" i="1"/>
  <c r="R178" i="1"/>
  <c r="I178" i="1" s="1"/>
  <c r="P178" i="1" l="1"/>
  <c r="E179" i="1" s="1"/>
  <c r="J178" i="1"/>
  <c r="U178" i="1"/>
  <c r="V178" i="1" s="1"/>
  <c r="X178" i="1" s="1"/>
  <c r="Y178" i="1" s="1"/>
  <c r="Z178" i="1" s="1"/>
  <c r="AA178" i="1" s="1"/>
  <c r="AI178" i="1"/>
  <c r="AJ178" i="1" s="1"/>
  <c r="AG178" i="1"/>
  <c r="AK178" i="1"/>
  <c r="AL178" i="1" s="1"/>
  <c r="D179" i="1" l="1"/>
  <c r="L179" i="1"/>
  <c r="G179" i="1"/>
  <c r="F179" i="1"/>
  <c r="K179" i="1"/>
  <c r="T179" i="1" l="1"/>
  <c r="M179" i="1"/>
  <c r="N179" i="1" l="1"/>
  <c r="AC179" i="1"/>
  <c r="AD179" i="1" s="1"/>
  <c r="W179" i="1"/>
  <c r="AE179" i="1" l="1"/>
  <c r="AF179" i="1" s="1" a="1"/>
  <c r="AF179" i="1" s="1"/>
  <c r="AH179" i="1"/>
  <c r="O179" i="1"/>
  <c r="R179" i="1"/>
  <c r="I179" i="1" s="1"/>
  <c r="P179" i="1" l="1"/>
  <c r="E180" i="1" s="1"/>
  <c r="J179" i="1"/>
  <c r="U179" i="1"/>
  <c r="V179" i="1" s="1"/>
  <c r="X179" i="1" s="1"/>
  <c r="Y179" i="1" s="1"/>
  <c r="Z179" i="1" s="1"/>
  <c r="AA179" i="1" s="1"/>
  <c r="AI179" i="1"/>
  <c r="AJ179" i="1" s="1"/>
  <c r="AG179" i="1"/>
  <c r="AK179" i="1"/>
  <c r="AL179" i="1" s="1"/>
  <c r="F180" i="1" l="1"/>
  <c r="G180" i="1"/>
  <c r="K180" i="1"/>
  <c r="D180" i="1"/>
  <c r="L180" i="1"/>
  <c r="M180" i="1" l="1"/>
  <c r="T180" i="1"/>
  <c r="AC180" i="1" l="1"/>
  <c r="AD180" i="1" s="1"/>
  <c r="W180" i="1"/>
  <c r="N180" i="1"/>
  <c r="O180" i="1" l="1"/>
  <c r="R180" i="1"/>
  <c r="I180" i="1" s="1"/>
  <c r="AE180" i="1"/>
  <c r="AF180" i="1" s="1" a="1"/>
  <c r="AF180" i="1" s="1"/>
  <c r="AH180" i="1"/>
  <c r="AG180" i="1" l="1"/>
  <c r="AK180" i="1"/>
  <c r="AL180" i="1" s="1"/>
  <c r="AI180" i="1"/>
  <c r="AJ180" i="1" s="1"/>
  <c r="P180" i="1"/>
  <c r="E181" i="1" s="1"/>
  <c r="U180" i="1"/>
  <c r="V180" i="1" s="1"/>
  <c r="X180" i="1" s="1"/>
  <c r="Y180" i="1" s="1"/>
  <c r="Z180" i="1" s="1"/>
  <c r="AA180" i="1" s="1"/>
  <c r="J180" i="1"/>
  <c r="D181" i="1" l="1"/>
  <c r="L181" i="1"/>
  <c r="G181" i="1"/>
  <c r="F181" i="1"/>
  <c r="K181" i="1"/>
  <c r="T181" i="1" l="1"/>
  <c r="M181" i="1"/>
  <c r="N181" i="1" l="1"/>
  <c r="AC181" i="1"/>
  <c r="AD181" i="1" s="1"/>
  <c r="W181" i="1"/>
  <c r="AE181" i="1" l="1"/>
  <c r="AF181" i="1" s="1" a="1"/>
  <c r="AF181" i="1" s="1"/>
  <c r="AH181" i="1"/>
  <c r="O181" i="1"/>
  <c r="R181" i="1"/>
  <c r="I181" i="1" s="1"/>
  <c r="P181" i="1" l="1"/>
  <c r="E182" i="1" s="1"/>
  <c r="J181" i="1"/>
  <c r="U181" i="1"/>
  <c r="V181" i="1" s="1"/>
  <c r="X181" i="1" s="1"/>
  <c r="Y181" i="1" s="1"/>
  <c r="Z181" i="1" s="1"/>
  <c r="AA181" i="1" s="1"/>
  <c r="AI181" i="1"/>
  <c r="AJ181" i="1" s="1"/>
  <c r="AG181" i="1"/>
  <c r="AK181" i="1"/>
  <c r="AL181" i="1" s="1"/>
  <c r="G182" i="1" l="1"/>
  <c r="F182" i="1"/>
  <c r="L182" i="1"/>
  <c r="D182" i="1"/>
  <c r="K182" i="1"/>
  <c r="M182" i="1" l="1"/>
  <c r="T182" i="1"/>
  <c r="AC182" i="1" l="1"/>
  <c r="AD182" i="1" s="1"/>
  <c r="W182" i="1"/>
  <c r="N182" i="1"/>
  <c r="R182" i="1" l="1"/>
  <c r="I182" i="1" s="1"/>
  <c r="O182" i="1"/>
  <c r="AE182" i="1"/>
  <c r="AF182" i="1" s="1" a="1"/>
  <c r="AF182" i="1" s="1"/>
  <c r="AH182" i="1"/>
  <c r="AG182" i="1" l="1"/>
  <c r="AK182" i="1"/>
  <c r="AL182" i="1" s="1"/>
  <c r="AI182" i="1"/>
  <c r="AJ182" i="1" s="1"/>
  <c r="P182" i="1"/>
  <c r="E183" i="1" s="1"/>
  <c r="U182" i="1"/>
  <c r="V182" i="1" s="1"/>
  <c r="X182" i="1" s="1"/>
  <c r="Y182" i="1" s="1"/>
  <c r="Z182" i="1" s="1"/>
  <c r="AA182" i="1" s="1"/>
  <c r="J182" i="1"/>
  <c r="D183" i="1" l="1"/>
  <c r="K183" i="1"/>
  <c r="F183" i="1"/>
  <c r="G183" i="1"/>
  <c r="L183" i="1"/>
  <c r="T183" i="1" l="1"/>
  <c r="M183" i="1"/>
  <c r="N183" i="1" l="1"/>
  <c r="AC183" i="1"/>
  <c r="AD183" i="1" s="1"/>
  <c r="W183" i="1"/>
  <c r="AE183" i="1" l="1"/>
  <c r="AF183" i="1" s="1" a="1"/>
  <c r="AF183" i="1" s="1"/>
  <c r="AH183" i="1"/>
  <c r="R183" i="1"/>
  <c r="I183" i="1" s="1"/>
  <c r="O183" i="1"/>
  <c r="P183" i="1" l="1"/>
  <c r="E184" i="1" s="1"/>
  <c r="U183" i="1"/>
  <c r="V183" i="1" s="1"/>
  <c r="X183" i="1" s="1"/>
  <c r="Y183" i="1" s="1"/>
  <c r="Z183" i="1" s="1"/>
  <c r="AA183" i="1" s="1"/>
  <c r="J183" i="1"/>
  <c r="AI183" i="1"/>
  <c r="AJ183" i="1" s="1"/>
  <c r="AG183" i="1"/>
  <c r="AK183" i="1"/>
  <c r="AL183" i="1" s="1"/>
  <c r="F184" i="1" l="1"/>
  <c r="G184" i="1"/>
  <c r="K184" i="1"/>
  <c r="D184" i="1"/>
  <c r="L184" i="1"/>
  <c r="M184" i="1" l="1"/>
  <c r="T184" i="1"/>
  <c r="AC184" i="1" l="1"/>
  <c r="AD184" i="1" s="1"/>
  <c r="W184" i="1"/>
  <c r="N184" i="1"/>
  <c r="O184" i="1" l="1"/>
  <c r="R184" i="1"/>
  <c r="I184" i="1" s="1"/>
  <c r="AE184" i="1"/>
  <c r="AF184" i="1" s="1" a="1"/>
  <c r="AF184" i="1" s="1"/>
  <c r="AH184" i="1"/>
  <c r="AI184" i="1" l="1"/>
  <c r="AJ184" i="1" s="1"/>
  <c r="AG184" i="1"/>
  <c r="AK184" i="1"/>
  <c r="AL184" i="1" s="1"/>
  <c r="P184" i="1"/>
  <c r="E185" i="1" s="1"/>
  <c r="U184" i="1"/>
  <c r="V184" i="1" s="1"/>
  <c r="X184" i="1" s="1"/>
  <c r="Y184" i="1" s="1"/>
  <c r="Z184" i="1" s="1"/>
  <c r="AA184" i="1" s="1"/>
  <c r="J184" i="1"/>
  <c r="D185" i="1" l="1"/>
  <c r="K185" i="1"/>
  <c r="G185" i="1"/>
  <c r="F185" i="1"/>
  <c r="L185" i="1"/>
  <c r="T185" i="1" l="1"/>
  <c r="M185" i="1"/>
  <c r="N185" i="1" l="1"/>
  <c r="AC185" i="1"/>
  <c r="AD185" i="1" s="1"/>
  <c r="W185" i="1"/>
  <c r="AE185" i="1" l="1"/>
  <c r="AF185" i="1" s="1" a="1"/>
  <c r="AF185" i="1" s="1"/>
  <c r="AH185" i="1"/>
  <c r="O185" i="1"/>
  <c r="R185" i="1"/>
  <c r="I185" i="1" s="1"/>
  <c r="P185" i="1" l="1"/>
  <c r="E186" i="1" s="1"/>
  <c r="J185" i="1"/>
  <c r="U185" i="1"/>
  <c r="V185" i="1" s="1"/>
  <c r="X185" i="1" s="1"/>
  <c r="Y185" i="1" s="1"/>
  <c r="Z185" i="1" s="1"/>
  <c r="AA185" i="1" s="1"/>
  <c r="AI185" i="1"/>
  <c r="AJ185" i="1" s="1"/>
  <c r="AG185" i="1"/>
  <c r="AK185" i="1"/>
  <c r="AL185" i="1" s="1"/>
  <c r="F186" i="1" l="1"/>
  <c r="K186" i="1"/>
  <c r="D186" i="1"/>
  <c r="L186" i="1"/>
  <c r="G186" i="1"/>
  <c r="M186" i="1" l="1"/>
  <c r="T186" i="1"/>
  <c r="W186" i="1" l="1"/>
  <c r="N186" i="1"/>
  <c r="AC186" i="1"/>
  <c r="AD186" i="1" s="1"/>
  <c r="AE186" i="1" l="1"/>
  <c r="AF186" i="1" s="1" a="1"/>
  <c r="AF186" i="1" s="1"/>
  <c r="AH186" i="1"/>
  <c r="R186" i="1"/>
  <c r="I186" i="1" s="1"/>
  <c r="O186" i="1"/>
  <c r="P186" i="1" l="1"/>
  <c r="E187" i="1" s="1"/>
  <c r="J186" i="1"/>
  <c r="U186" i="1"/>
  <c r="V186" i="1" s="1"/>
  <c r="X186" i="1" s="1"/>
  <c r="Y186" i="1" s="1"/>
  <c r="Z186" i="1" s="1"/>
  <c r="AA186" i="1" s="1"/>
  <c r="AI186" i="1"/>
  <c r="AJ186" i="1" s="1"/>
  <c r="AK186" i="1"/>
  <c r="AL186" i="1" s="1"/>
  <c r="AG186" i="1"/>
  <c r="D187" i="1" l="1"/>
  <c r="L187" i="1"/>
  <c r="G187" i="1"/>
  <c r="F187" i="1"/>
  <c r="K187" i="1"/>
  <c r="T187" i="1" l="1"/>
  <c r="M187" i="1"/>
  <c r="N187" i="1" l="1"/>
  <c r="AC187" i="1"/>
  <c r="AD187" i="1" s="1"/>
  <c r="W187" i="1"/>
  <c r="AE187" i="1" l="1"/>
  <c r="AF187" i="1" s="1" a="1"/>
  <c r="AF187" i="1" s="1"/>
  <c r="AH187" i="1"/>
  <c r="R187" i="1"/>
  <c r="I187" i="1" s="1"/>
  <c r="O187" i="1"/>
  <c r="P187" i="1" l="1"/>
  <c r="E188" i="1" s="1"/>
  <c r="J187" i="1"/>
  <c r="U187" i="1"/>
  <c r="V187" i="1" s="1"/>
  <c r="X187" i="1" s="1"/>
  <c r="Y187" i="1" s="1"/>
  <c r="Z187" i="1" s="1"/>
  <c r="AA187" i="1" s="1"/>
  <c r="AI187" i="1"/>
  <c r="AJ187" i="1" s="1"/>
  <c r="AK187" i="1"/>
  <c r="AL187" i="1" s="1"/>
  <c r="AG187" i="1"/>
  <c r="F188" i="1" l="1"/>
  <c r="G188" i="1"/>
  <c r="L188" i="1"/>
  <c r="D188" i="1"/>
  <c r="K188" i="1"/>
  <c r="M188" i="1" l="1"/>
  <c r="T188" i="1"/>
  <c r="AC188" i="1" l="1"/>
  <c r="AD188" i="1" s="1"/>
  <c r="W188" i="1"/>
  <c r="N188" i="1"/>
  <c r="O188" i="1" l="1"/>
  <c r="R188" i="1"/>
  <c r="I188" i="1" s="1"/>
  <c r="AE188" i="1"/>
  <c r="AF188" i="1" s="1" a="1"/>
  <c r="AF188" i="1" s="1"/>
  <c r="AH188" i="1"/>
  <c r="AI188" i="1" l="1"/>
  <c r="AJ188" i="1" s="1"/>
  <c r="AK188" i="1"/>
  <c r="AL188" i="1" s="1"/>
  <c r="AG188" i="1"/>
  <c r="P188" i="1"/>
  <c r="E189" i="1" s="1"/>
  <c r="U188" i="1"/>
  <c r="V188" i="1" s="1"/>
  <c r="X188" i="1" s="1"/>
  <c r="Y188" i="1" s="1"/>
  <c r="Z188" i="1" s="1"/>
  <c r="AA188" i="1" s="1"/>
  <c r="J188" i="1"/>
  <c r="D189" i="1" l="1"/>
  <c r="K189" i="1"/>
  <c r="F189" i="1"/>
  <c r="G189" i="1"/>
  <c r="L189" i="1"/>
  <c r="T189" i="1" l="1"/>
  <c r="M189" i="1"/>
  <c r="N189" i="1" l="1"/>
  <c r="AC189" i="1"/>
  <c r="AD189" i="1" s="1"/>
  <c r="W189" i="1"/>
  <c r="AE189" i="1" l="1"/>
  <c r="AF189" i="1" s="1" a="1"/>
  <c r="AF189" i="1" s="1"/>
  <c r="AH189" i="1"/>
  <c r="R189" i="1"/>
  <c r="I189" i="1" s="1"/>
  <c r="O189" i="1"/>
  <c r="P189" i="1" l="1"/>
  <c r="E190" i="1" s="1"/>
  <c r="J189" i="1"/>
  <c r="U189" i="1"/>
  <c r="V189" i="1" s="1"/>
  <c r="X189" i="1" s="1"/>
  <c r="Y189" i="1" s="1"/>
  <c r="Z189" i="1" s="1"/>
  <c r="AA189" i="1" s="1"/>
  <c r="AI189" i="1"/>
  <c r="AJ189" i="1" s="1"/>
  <c r="AK189" i="1"/>
  <c r="AL189" i="1" s="1"/>
  <c r="AG189" i="1"/>
  <c r="F190" i="1" l="1"/>
  <c r="L190" i="1"/>
  <c r="D190" i="1"/>
  <c r="K190" i="1"/>
  <c r="G190" i="1"/>
  <c r="M190" i="1" l="1"/>
  <c r="T190" i="1"/>
  <c r="W190" i="1" l="1"/>
  <c r="N190" i="1"/>
  <c r="AC190" i="1"/>
  <c r="AD190" i="1" s="1"/>
  <c r="AE190" i="1" l="1"/>
  <c r="AF190" i="1" s="1" a="1"/>
  <c r="AF190" i="1" s="1"/>
  <c r="AH190" i="1"/>
  <c r="O190" i="1"/>
  <c r="R190" i="1"/>
  <c r="I190" i="1" s="1"/>
  <c r="P190" i="1" l="1"/>
  <c r="E191" i="1" s="1"/>
  <c r="J190" i="1"/>
  <c r="U190" i="1"/>
  <c r="V190" i="1" s="1"/>
  <c r="X190" i="1" s="1"/>
  <c r="Y190" i="1" s="1"/>
  <c r="Z190" i="1" s="1"/>
  <c r="AA190" i="1" s="1"/>
  <c r="AI190" i="1"/>
  <c r="AJ190" i="1" s="1"/>
  <c r="AK190" i="1"/>
  <c r="AL190" i="1" s="1"/>
  <c r="AG190" i="1"/>
  <c r="D191" i="1" l="1"/>
  <c r="L191" i="1"/>
  <c r="G191" i="1"/>
  <c r="F191" i="1"/>
  <c r="K191" i="1"/>
  <c r="T191" i="1" l="1"/>
  <c r="M191" i="1"/>
  <c r="N191" i="1" l="1"/>
  <c r="AC191" i="1"/>
  <c r="AD191" i="1" s="1"/>
  <c r="W191" i="1"/>
  <c r="AE191" i="1" l="1"/>
  <c r="AF191" i="1" s="1" a="1"/>
  <c r="AF191" i="1" s="1"/>
  <c r="AH191" i="1"/>
  <c r="O191" i="1"/>
  <c r="R191" i="1"/>
  <c r="I191" i="1" s="1"/>
  <c r="P191" i="1" l="1"/>
  <c r="E192" i="1" s="1"/>
  <c r="J191" i="1"/>
  <c r="U191" i="1"/>
  <c r="V191" i="1" s="1"/>
  <c r="X191" i="1" s="1"/>
  <c r="Y191" i="1" s="1"/>
  <c r="Z191" i="1" s="1"/>
  <c r="AA191" i="1" s="1"/>
  <c r="AI191" i="1"/>
  <c r="AJ191" i="1" s="1"/>
  <c r="AG191" i="1"/>
  <c r="AK191" i="1"/>
  <c r="AL191" i="1" s="1"/>
  <c r="F192" i="1" l="1"/>
  <c r="K192" i="1"/>
  <c r="D192" i="1"/>
  <c r="L192" i="1"/>
  <c r="G192" i="1"/>
  <c r="M192" i="1" l="1"/>
  <c r="T192" i="1"/>
  <c r="W192" i="1" l="1"/>
  <c r="N192" i="1"/>
  <c r="AC192" i="1"/>
  <c r="AD192" i="1" s="1"/>
  <c r="AE192" i="1" l="1"/>
  <c r="AF192" i="1" s="1" a="1"/>
  <c r="AF192" i="1" s="1"/>
  <c r="AH192" i="1"/>
  <c r="O192" i="1"/>
  <c r="R192" i="1"/>
  <c r="I192" i="1" s="1"/>
  <c r="P192" i="1" l="1"/>
  <c r="E193" i="1" s="1"/>
  <c r="J192" i="1"/>
  <c r="U192" i="1"/>
  <c r="V192" i="1" s="1"/>
  <c r="X192" i="1" s="1"/>
  <c r="Y192" i="1" s="1"/>
  <c r="Z192" i="1" s="1"/>
  <c r="AA192" i="1" s="1"/>
  <c r="AI192" i="1"/>
  <c r="AJ192" i="1" s="1"/>
  <c r="AK192" i="1"/>
  <c r="AL192" i="1" s="1"/>
  <c r="AG192" i="1"/>
  <c r="D193" i="1" l="1"/>
  <c r="K193" i="1"/>
  <c r="G193" i="1"/>
  <c r="L193" i="1"/>
  <c r="F193" i="1"/>
  <c r="T193" i="1" l="1"/>
  <c r="M193" i="1"/>
  <c r="N193" i="1" l="1"/>
  <c r="AC193" i="1"/>
  <c r="AD193" i="1" s="1"/>
  <c r="W193" i="1"/>
  <c r="AE193" i="1" l="1"/>
  <c r="AF193" i="1" s="1" a="1"/>
  <c r="AF193" i="1" s="1"/>
  <c r="AH193" i="1"/>
  <c r="R193" i="1"/>
  <c r="I193" i="1" s="1"/>
  <c r="O193" i="1"/>
  <c r="P193" i="1" l="1"/>
  <c r="E194" i="1" s="1"/>
  <c r="J193" i="1"/>
  <c r="U193" i="1"/>
  <c r="V193" i="1" s="1"/>
  <c r="X193" i="1" s="1"/>
  <c r="Y193" i="1" s="1"/>
  <c r="Z193" i="1" s="1"/>
  <c r="AA193" i="1" s="1"/>
  <c r="AI193" i="1"/>
  <c r="AJ193" i="1" s="1"/>
  <c r="AG193" i="1"/>
  <c r="AK193" i="1"/>
  <c r="AL193" i="1" s="1"/>
  <c r="F194" i="1" l="1"/>
  <c r="L194" i="1"/>
  <c r="D194" i="1"/>
  <c r="K194" i="1"/>
  <c r="G194" i="1"/>
  <c r="M194" i="1" l="1"/>
  <c r="T194" i="1"/>
  <c r="W194" i="1" l="1"/>
  <c r="N194" i="1"/>
  <c r="AC194" i="1"/>
  <c r="AD194" i="1" s="1"/>
  <c r="AE194" i="1" l="1"/>
  <c r="AF194" i="1" s="1" a="1"/>
  <c r="AF194" i="1" s="1"/>
  <c r="AH194" i="1"/>
  <c r="O194" i="1"/>
  <c r="R194" i="1"/>
  <c r="I194" i="1" s="1"/>
  <c r="P194" i="1" l="1"/>
  <c r="E195" i="1" s="1"/>
  <c r="J194" i="1"/>
  <c r="U194" i="1"/>
  <c r="V194" i="1" s="1"/>
  <c r="X194" i="1" s="1"/>
  <c r="Y194" i="1" s="1"/>
  <c r="Z194" i="1" s="1"/>
  <c r="AA194" i="1" s="1"/>
  <c r="AI194" i="1"/>
  <c r="AJ194" i="1" s="1"/>
  <c r="AG194" i="1"/>
  <c r="AK194" i="1"/>
  <c r="AL194" i="1" s="1"/>
  <c r="D195" i="1" l="1"/>
  <c r="K195" i="1"/>
  <c r="G195" i="1"/>
  <c r="F195" i="1"/>
  <c r="L195" i="1"/>
  <c r="T195" i="1" l="1"/>
  <c r="M195" i="1"/>
  <c r="N195" i="1" l="1"/>
  <c r="AC195" i="1"/>
  <c r="AD195" i="1" s="1"/>
  <c r="W195" i="1"/>
  <c r="AE195" i="1" l="1"/>
  <c r="AF195" i="1" s="1" a="1"/>
  <c r="AF195" i="1" s="1"/>
  <c r="AH195" i="1"/>
  <c r="O195" i="1"/>
  <c r="R195" i="1"/>
  <c r="I195" i="1" s="1"/>
  <c r="P195" i="1" l="1"/>
  <c r="E196" i="1" s="1"/>
  <c r="J195" i="1"/>
  <c r="U195" i="1"/>
  <c r="V195" i="1" s="1"/>
  <c r="X195" i="1" s="1"/>
  <c r="Y195" i="1" s="1"/>
  <c r="Z195" i="1" s="1"/>
  <c r="AA195" i="1" s="1"/>
  <c r="AI195" i="1"/>
  <c r="AJ195" i="1" s="1"/>
  <c r="AK195" i="1"/>
  <c r="AL195" i="1" s="1"/>
  <c r="AG195" i="1"/>
  <c r="F196" i="1" l="1"/>
  <c r="L196" i="1"/>
  <c r="D196" i="1"/>
  <c r="K196" i="1"/>
  <c r="G196" i="1"/>
  <c r="M196" i="1" l="1"/>
  <c r="T196" i="1"/>
  <c r="W196" i="1" l="1"/>
  <c r="N196" i="1"/>
  <c r="AC196" i="1"/>
  <c r="AD196" i="1" s="1"/>
  <c r="AE196" i="1" l="1"/>
  <c r="AF196" i="1" s="1" a="1"/>
  <c r="AF196" i="1" s="1"/>
  <c r="AH196" i="1"/>
  <c r="O196" i="1"/>
  <c r="R196" i="1"/>
  <c r="I196" i="1" s="1"/>
  <c r="P196" i="1" l="1"/>
  <c r="E197" i="1" s="1"/>
  <c r="U196" i="1"/>
  <c r="V196" i="1" s="1"/>
  <c r="X196" i="1" s="1"/>
  <c r="Y196" i="1" s="1"/>
  <c r="Z196" i="1" s="1"/>
  <c r="AA196" i="1" s="1"/>
  <c r="J196" i="1"/>
  <c r="AI196" i="1"/>
  <c r="AJ196" i="1" s="1"/>
  <c r="AG196" i="1"/>
  <c r="AK196" i="1"/>
  <c r="AL196" i="1" s="1"/>
  <c r="D197" i="1" l="1"/>
  <c r="K197" i="1"/>
  <c r="G197" i="1"/>
  <c r="F197" i="1"/>
  <c r="L197" i="1"/>
  <c r="T197" i="1" l="1"/>
  <c r="M197" i="1"/>
  <c r="N197" i="1" l="1"/>
  <c r="AC197" i="1"/>
  <c r="AD197" i="1" s="1"/>
  <c r="W197" i="1"/>
  <c r="AE197" i="1" l="1"/>
  <c r="AF197" i="1" s="1" a="1"/>
  <c r="AF197" i="1" s="1"/>
  <c r="AH197" i="1"/>
  <c r="O197" i="1"/>
  <c r="R197" i="1"/>
  <c r="I197" i="1" s="1"/>
  <c r="P197" i="1" l="1"/>
  <c r="E198" i="1" s="1"/>
  <c r="J197" i="1"/>
  <c r="U197" i="1"/>
  <c r="V197" i="1" s="1"/>
  <c r="X197" i="1" s="1"/>
  <c r="Y197" i="1" s="1"/>
  <c r="Z197" i="1" s="1"/>
  <c r="AA197" i="1" s="1"/>
  <c r="AI197" i="1"/>
  <c r="AJ197" i="1" s="1"/>
  <c r="AG197" i="1"/>
  <c r="AK197" i="1"/>
  <c r="AL197" i="1" s="1"/>
  <c r="G198" i="1" l="1"/>
  <c r="F198" i="1"/>
  <c r="L198" i="1"/>
  <c r="D198" i="1"/>
  <c r="K198" i="1"/>
  <c r="M198" i="1" l="1"/>
  <c r="T198" i="1"/>
  <c r="AC198" i="1" l="1"/>
  <c r="AD198" i="1" s="1"/>
  <c r="W198" i="1"/>
  <c r="N198" i="1"/>
  <c r="R198" i="1" l="1"/>
  <c r="I198" i="1" s="1"/>
  <c r="O198" i="1"/>
  <c r="AE198" i="1"/>
  <c r="AF198" i="1" s="1" a="1"/>
  <c r="AF198" i="1" s="1"/>
  <c r="AH198" i="1"/>
  <c r="AI198" i="1" l="1"/>
  <c r="AJ198" i="1" s="1"/>
  <c r="AK198" i="1"/>
  <c r="AL198" i="1" s="1"/>
  <c r="AG198" i="1"/>
  <c r="P198" i="1"/>
  <c r="E199" i="1" s="1"/>
  <c r="U198" i="1"/>
  <c r="V198" i="1" s="1"/>
  <c r="X198" i="1" s="1"/>
  <c r="Y198" i="1" s="1"/>
  <c r="Z198" i="1" s="1"/>
  <c r="AA198" i="1" s="1"/>
  <c r="J198" i="1"/>
  <c r="D199" i="1" l="1"/>
  <c r="L199" i="1"/>
  <c r="G199" i="1"/>
  <c r="F199" i="1"/>
  <c r="K199" i="1"/>
  <c r="T199" i="1" l="1"/>
  <c r="M199" i="1"/>
  <c r="N199" i="1" l="1"/>
  <c r="AC199" i="1"/>
  <c r="AD199" i="1" s="1"/>
  <c r="W199" i="1"/>
  <c r="AE199" i="1" l="1"/>
  <c r="AF199" i="1" s="1" a="1"/>
  <c r="AF199" i="1" s="1"/>
  <c r="AH199" i="1"/>
  <c r="O199" i="1"/>
  <c r="R199" i="1"/>
  <c r="I199" i="1" s="1"/>
  <c r="P199" i="1" l="1"/>
  <c r="E200" i="1" s="1"/>
  <c r="J199" i="1"/>
  <c r="U199" i="1"/>
  <c r="V199" i="1" s="1"/>
  <c r="X199" i="1" s="1"/>
  <c r="Y199" i="1" s="1"/>
  <c r="Z199" i="1" s="1"/>
  <c r="AA199" i="1" s="1"/>
  <c r="AI199" i="1"/>
  <c r="AJ199" i="1" s="1"/>
  <c r="AG199" i="1"/>
  <c r="AK199" i="1"/>
  <c r="AL199" i="1" s="1"/>
  <c r="F200" i="1" l="1"/>
  <c r="G200" i="1"/>
  <c r="L200" i="1"/>
  <c r="D200" i="1"/>
  <c r="K200" i="1"/>
  <c r="M200" i="1" l="1"/>
  <c r="T200" i="1"/>
  <c r="AC200" i="1" l="1"/>
  <c r="AD200" i="1" s="1"/>
  <c r="W200" i="1"/>
  <c r="N200" i="1"/>
  <c r="O200" i="1" l="1"/>
  <c r="R200" i="1"/>
  <c r="I200" i="1" s="1"/>
  <c r="AE200" i="1"/>
  <c r="AF200" i="1" s="1" a="1"/>
  <c r="AF200" i="1" s="1"/>
  <c r="AH200" i="1"/>
  <c r="AI200" i="1" l="1"/>
  <c r="AJ200" i="1" s="1"/>
  <c r="AK200" i="1"/>
  <c r="AL200" i="1" s="1"/>
  <c r="AG200" i="1"/>
  <c r="P200" i="1"/>
  <c r="E201" i="1" s="1"/>
  <c r="J200" i="1"/>
  <c r="U200" i="1"/>
  <c r="V200" i="1" s="1"/>
  <c r="X200" i="1" s="1"/>
  <c r="Y200" i="1" s="1"/>
  <c r="Z200" i="1" s="1"/>
  <c r="AA200" i="1" s="1"/>
  <c r="D201" i="1" l="1"/>
  <c r="K201" i="1"/>
  <c r="G201" i="1"/>
  <c r="F201" i="1"/>
  <c r="L201" i="1"/>
  <c r="T201" i="1" l="1"/>
  <c r="M201" i="1"/>
  <c r="N201" i="1" l="1"/>
  <c r="AC201" i="1"/>
  <c r="AD201" i="1" s="1"/>
  <c r="W201" i="1"/>
  <c r="AE201" i="1" l="1"/>
  <c r="AF201" i="1" s="1" a="1"/>
  <c r="AF201" i="1" s="1"/>
  <c r="AH201" i="1"/>
  <c r="O201" i="1"/>
  <c r="R201" i="1"/>
  <c r="I201" i="1" s="1"/>
  <c r="P201" i="1" l="1"/>
  <c r="E202" i="1" s="1"/>
  <c r="J201" i="1"/>
  <c r="U201" i="1"/>
  <c r="V201" i="1" s="1"/>
  <c r="X201" i="1" s="1"/>
  <c r="Y201" i="1" s="1"/>
  <c r="Z201" i="1" s="1"/>
  <c r="AA201" i="1" s="1"/>
  <c r="AI201" i="1"/>
  <c r="AJ201" i="1" s="1"/>
  <c r="AG201" i="1"/>
  <c r="AK201" i="1"/>
  <c r="AL201" i="1" s="1"/>
  <c r="F202" i="1" l="1"/>
  <c r="G202" i="1"/>
  <c r="K202" i="1"/>
  <c r="D202" i="1"/>
  <c r="L202" i="1"/>
  <c r="M202" i="1" l="1"/>
  <c r="T202" i="1"/>
  <c r="AC202" i="1" l="1"/>
  <c r="AD202" i="1" s="1"/>
  <c r="W202" i="1"/>
  <c r="N202" i="1"/>
  <c r="R202" i="1" l="1"/>
  <c r="I202" i="1" s="1"/>
  <c r="O202" i="1"/>
  <c r="AE202" i="1"/>
  <c r="AF202" i="1" s="1" a="1"/>
  <c r="AF202" i="1" s="1"/>
  <c r="AH202" i="1"/>
  <c r="AK202" i="1" l="1"/>
  <c r="AL202" i="1" s="1"/>
  <c r="AG202" i="1"/>
  <c r="AI202" i="1"/>
  <c r="AJ202" i="1" s="1"/>
  <c r="P202" i="1"/>
  <c r="E203" i="1" s="1"/>
  <c r="U202" i="1"/>
  <c r="V202" i="1" s="1"/>
  <c r="X202" i="1" s="1"/>
  <c r="Y202" i="1" s="1"/>
  <c r="Z202" i="1" s="1"/>
  <c r="AA202" i="1" s="1"/>
  <c r="J202" i="1"/>
  <c r="D203" i="1" l="1"/>
  <c r="L203" i="1"/>
  <c r="F203" i="1"/>
  <c r="G203" i="1"/>
  <c r="K203" i="1"/>
  <c r="T203" i="1" l="1"/>
  <c r="M203" i="1"/>
  <c r="N203" i="1" l="1"/>
  <c r="AC203" i="1"/>
  <c r="AD203" i="1" s="1"/>
  <c r="W203" i="1"/>
  <c r="AE203" i="1" l="1"/>
  <c r="AF203" i="1" s="1" a="1"/>
  <c r="AF203" i="1" s="1"/>
  <c r="AH203" i="1"/>
  <c r="R203" i="1"/>
  <c r="I203" i="1" s="1"/>
  <c r="O203" i="1"/>
  <c r="P203" i="1" l="1"/>
  <c r="E204" i="1" s="1"/>
  <c r="J203" i="1"/>
  <c r="U203" i="1"/>
  <c r="V203" i="1" s="1"/>
  <c r="X203" i="1" s="1"/>
  <c r="Y203" i="1" s="1"/>
  <c r="Z203" i="1" s="1"/>
  <c r="AA203" i="1" s="1"/>
  <c r="AI203" i="1"/>
  <c r="AJ203" i="1" s="1"/>
  <c r="AK203" i="1"/>
  <c r="AL203" i="1" s="1"/>
  <c r="AG203" i="1"/>
  <c r="G204" i="1" l="1"/>
  <c r="F204" i="1"/>
  <c r="K204" i="1"/>
  <c r="D204" i="1"/>
  <c r="L204" i="1"/>
  <c r="M204" i="1" l="1"/>
  <c r="T204" i="1"/>
  <c r="AC204" i="1" l="1"/>
  <c r="AD204" i="1" s="1"/>
  <c r="W204" i="1"/>
  <c r="N204" i="1"/>
  <c r="O204" i="1" l="1"/>
  <c r="R204" i="1"/>
  <c r="I204" i="1" s="1"/>
  <c r="AE204" i="1"/>
  <c r="AF204" i="1" s="1" a="1"/>
  <c r="AF204" i="1" s="1"/>
  <c r="AH204" i="1"/>
  <c r="AI204" i="1" l="1"/>
  <c r="AJ204" i="1" s="1"/>
  <c r="P204" i="1"/>
  <c r="E205" i="1" s="1"/>
  <c r="U204" i="1"/>
  <c r="V204" i="1" s="1"/>
  <c r="X204" i="1" s="1"/>
  <c r="Y204" i="1" s="1"/>
  <c r="Z204" i="1" s="1"/>
  <c r="AA204" i="1" s="1"/>
  <c r="J204" i="1"/>
  <c r="AK204" i="1"/>
  <c r="AL204" i="1" s="1"/>
  <c r="AG204" i="1"/>
  <c r="D205" i="1" l="1"/>
  <c r="L205" i="1"/>
  <c r="G205" i="1"/>
  <c r="F205" i="1"/>
  <c r="K205" i="1"/>
  <c r="T205" i="1" l="1"/>
  <c r="M205" i="1"/>
  <c r="N205" i="1" l="1"/>
  <c r="AC205" i="1"/>
  <c r="AD205" i="1" s="1"/>
  <c r="W205" i="1"/>
  <c r="AE205" i="1" l="1"/>
  <c r="AF205" i="1" s="1" a="1"/>
  <c r="AF205" i="1" s="1"/>
  <c r="AH205" i="1"/>
  <c r="O205" i="1"/>
  <c r="R205" i="1"/>
  <c r="I205" i="1" s="1"/>
  <c r="P205" i="1" l="1"/>
  <c r="E206" i="1" s="1"/>
  <c r="J205" i="1"/>
  <c r="U205" i="1"/>
  <c r="V205" i="1" s="1"/>
  <c r="X205" i="1" s="1"/>
  <c r="Y205" i="1" s="1"/>
  <c r="Z205" i="1" s="1"/>
  <c r="AA205" i="1" s="1"/>
  <c r="AI205" i="1"/>
  <c r="AJ205" i="1" s="1"/>
  <c r="AG205" i="1"/>
  <c r="AK205" i="1"/>
  <c r="AL205" i="1" s="1"/>
  <c r="F206" i="1" l="1"/>
  <c r="G206" i="1"/>
  <c r="L206" i="1"/>
  <c r="D206" i="1"/>
  <c r="K206" i="1"/>
  <c r="M206" i="1" l="1"/>
  <c r="T206" i="1"/>
  <c r="AC206" i="1" l="1"/>
  <c r="AD206" i="1" s="1"/>
  <c r="W206" i="1"/>
  <c r="N206" i="1"/>
  <c r="O206" i="1" l="1"/>
  <c r="R206" i="1"/>
  <c r="I206" i="1" s="1"/>
  <c r="AE206" i="1"/>
  <c r="AF206" i="1" s="1" a="1"/>
  <c r="AF206" i="1" s="1"/>
  <c r="AH206" i="1"/>
  <c r="AG206" i="1" l="1"/>
  <c r="AK206" i="1"/>
  <c r="AL206" i="1" s="1"/>
  <c r="AI206" i="1"/>
  <c r="AJ206" i="1" s="1"/>
  <c r="P206" i="1"/>
  <c r="E207" i="1" s="1"/>
  <c r="J206" i="1"/>
  <c r="U206" i="1"/>
  <c r="V206" i="1" s="1"/>
  <c r="X206" i="1" s="1"/>
  <c r="Y206" i="1" s="1"/>
  <c r="Z206" i="1" s="1"/>
  <c r="AA206" i="1" s="1"/>
  <c r="D207" i="1" l="1"/>
  <c r="L207" i="1"/>
  <c r="G207" i="1"/>
  <c r="F207" i="1"/>
  <c r="K207" i="1"/>
  <c r="T207" i="1" l="1"/>
  <c r="M207" i="1"/>
  <c r="N207" i="1" l="1"/>
  <c r="AC207" i="1"/>
  <c r="AD207" i="1" s="1"/>
  <c r="W207" i="1"/>
  <c r="AE207" i="1" l="1"/>
  <c r="AF207" i="1" s="1" a="1"/>
  <c r="AF207" i="1" s="1"/>
  <c r="AH207" i="1"/>
  <c r="R207" i="1"/>
  <c r="I207" i="1" s="1"/>
  <c r="O207" i="1"/>
  <c r="P207" i="1" l="1"/>
  <c r="E208" i="1" s="1"/>
  <c r="J207" i="1"/>
  <c r="U207" i="1"/>
  <c r="V207" i="1" s="1"/>
  <c r="X207" i="1" s="1"/>
  <c r="Y207" i="1" s="1"/>
  <c r="Z207" i="1" s="1"/>
  <c r="AA207" i="1" s="1"/>
  <c r="AI207" i="1"/>
  <c r="AJ207" i="1" s="1"/>
  <c r="AK207" i="1"/>
  <c r="AL207" i="1" s="1"/>
  <c r="AG207" i="1"/>
  <c r="F208" i="1" l="1"/>
  <c r="L208" i="1"/>
  <c r="D208" i="1"/>
  <c r="K208" i="1"/>
  <c r="G208" i="1"/>
  <c r="M208" i="1" l="1"/>
  <c r="T208" i="1"/>
  <c r="W208" i="1" l="1"/>
  <c r="N208" i="1"/>
  <c r="AC208" i="1"/>
  <c r="AD208" i="1" s="1"/>
  <c r="AE208" i="1" l="1"/>
  <c r="AF208" i="1" s="1" a="1"/>
  <c r="AF208" i="1" s="1"/>
  <c r="AH208" i="1"/>
  <c r="O208" i="1"/>
  <c r="R208" i="1"/>
  <c r="I208" i="1" s="1"/>
  <c r="P208" i="1" l="1"/>
  <c r="E209" i="1" s="1"/>
  <c r="U208" i="1"/>
  <c r="V208" i="1" s="1"/>
  <c r="X208" i="1" s="1"/>
  <c r="Y208" i="1" s="1"/>
  <c r="Z208" i="1" s="1"/>
  <c r="AA208" i="1" s="1"/>
  <c r="J208" i="1"/>
  <c r="AI208" i="1"/>
  <c r="AJ208" i="1" s="1"/>
  <c r="AK208" i="1"/>
  <c r="AL208" i="1" s="1"/>
  <c r="AG208" i="1"/>
  <c r="D209" i="1" l="1"/>
  <c r="K209" i="1"/>
  <c r="G209" i="1"/>
  <c r="F209" i="1"/>
  <c r="L209" i="1"/>
  <c r="T209" i="1" l="1"/>
  <c r="M209" i="1"/>
  <c r="N209" i="1" l="1"/>
  <c r="AC209" i="1"/>
  <c r="AD209" i="1" s="1"/>
  <c r="W209" i="1"/>
  <c r="AE209" i="1" l="1"/>
  <c r="AF209" i="1" s="1" a="1"/>
  <c r="AF209" i="1" s="1"/>
  <c r="AH209" i="1"/>
  <c r="R209" i="1"/>
  <c r="I209" i="1" s="1"/>
  <c r="O209" i="1"/>
  <c r="P209" i="1" l="1"/>
  <c r="E210" i="1" s="1"/>
  <c r="J209" i="1"/>
  <c r="U209" i="1"/>
  <c r="V209" i="1" s="1"/>
  <c r="X209" i="1" s="1"/>
  <c r="Y209" i="1" s="1"/>
  <c r="Z209" i="1" s="1"/>
  <c r="AA209" i="1" s="1"/>
  <c r="AI209" i="1"/>
  <c r="AJ209" i="1" s="1"/>
  <c r="AK209" i="1"/>
  <c r="AL209" i="1" s="1"/>
  <c r="AG209" i="1"/>
  <c r="F210" i="1" l="1"/>
  <c r="G210" i="1"/>
  <c r="L210" i="1"/>
  <c r="D210" i="1"/>
  <c r="K210" i="1"/>
  <c r="M210" i="1" l="1"/>
  <c r="T210" i="1"/>
  <c r="AC210" i="1" l="1"/>
  <c r="AD210" i="1" s="1"/>
  <c r="W210" i="1"/>
  <c r="N210" i="1"/>
  <c r="O210" i="1" l="1"/>
  <c r="R210" i="1"/>
  <c r="I210" i="1" s="1"/>
  <c r="AE210" i="1"/>
  <c r="AF210" i="1" s="1" a="1"/>
  <c r="AF210" i="1" s="1"/>
  <c r="AH210" i="1"/>
  <c r="AG210" i="1" l="1"/>
  <c r="AK210" i="1"/>
  <c r="AL210" i="1" s="1"/>
  <c r="AI210" i="1"/>
  <c r="AJ210" i="1" s="1"/>
  <c r="P210" i="1"/>
  <c r="E211" i="1" s="1"/>
  <c r="J210" i="1"/>
  <c r="U210" i="1"/>
  <c r="V210" i="1" s="1"/>
  <c r="X210" i="1" s="1"/>
  <c r="Y210" i="1" s="1"/>
  <c r="Z210" i="1" s="1"/>
  <c r="AA210" i="1" s="1"/>
  <c r="D211" i="1" l="1"/>
  <c r="L211" i="1"/>
  <c r="F211" i="1"/>
  <c r="G211" i="1"/>
  <c r="K211" i="1"/>
  <c r="T211" i="1" l="1"/>
  <c r="M211" i="1"/>
  <c r="N211" i="1" l="1"/>
  <c r="AC211" i="1"/>
  <c r="AD211" i="1" s="1"/>
  <c r="W211" i="1"/>
  <c r="AE211" i="1" l="1"/>
  <c r="AF211" i="1" s="1" a="1"/>
  <c r="AF211" i="1" s="1"/>
  <c r="AH211" i="1"/>
  <c r="R211" i="1"/>
  <c r="I211" i="1" s="1"/>
  <c r="O211" i="1"/>
  <c r="P211" i="1" l="1"/>
  <c r="E212" i="1" s="1"/>
  <c r="U211" i="1"/>
  <c r="V211" i="1" s="1"/>
  <c r="X211" i="1" s="1"/>
  <c r="Y211" i="1" s="1"/>
  <c r="Z211" i="1" s="1"/>
  <c r="AA211" i="1" s="1"/>
  <c r="J211" i="1"/>
  <c r="AI211" i="1"/>
  <c r="AJ211" i="1" s="1"/>
  <c r="AK211" i="1"/>
  <c r="AL211" i="1" s="1"/>
  <c r="AG211" i="1"/>
  <c r="F212" i="1" l="1"/>
  <c r="G212" i="1"/>
  <c r="K212" i="1"/>
  <c r="D212" i="1"/>
  <c r="L212" i="1"/>
  <c r="M212" i="1" l="1"/>
  <c r="T212" i="1"/>
  <c r="AC212" i="1" l="1"/>
  <c r="AD212" i="1" s="1"/>
  <c r="W212" i="1"/>
  <c r="N212" i="1"/>
  <c r="R212" i="1" l="1"/>
  <c r="I212" i="1" s="1"/>
  <c r="O212" i="1"/>
  <c r="AE212" i="1"/>
  <c r="AF212" i="1" s="1" a="1"/>
  <c r="AF212" i="1" s="1"/>
  <c r="AH212" i="1"/>
  <c r="AG212" i="1" l="1"/>
  <c r="AK212" i="1"/>
  <c r="AL212" i="1" s="1"/>
  <c r="AI212" i="1"/>
  <c r="AJ212" i="1" s="1"/>
  <c r="P212" i="1"/>
  <c r="E213" i="1" s="1"/>
  <c r="J212" i="1"/>
  <c r="U212" i="1"/>
  <c r="V212" i="1" s="1"/>
  <c r="X212" i="1" s="1"/>
  <c r="Y212" i="1" s="1"/>
  <c r="Z212" i="1" s="1"/>
  <c r="AA212" i="1" s="1"/>
  <c r="D213" i="1" l="1"/>
  <c r="K213" i="1"/>
  <c r="F213" i="1"/>
  <c r="G213" i="1"/>
  <c r="L213" i="1"/>
  <c r="T213" i="1" l="1"/>
  <c r="M213" i="1"/>
  <c r="N213" i="1" l="1"/>
  <c r="AC213" i="1"/>
  <c r="AD213" i="1" s="1"/>
  <c r="W213" i="1"/>
  <c r="AE213" i="1" l="1"/>
  <c r="AF213" i="1" s="1" a="1"/>
  <c r="AF213" i="1" s="1"/>
  <c r="AH213" i="1"/>
  <c r="O213" i="1"/>
  <c r="R213" i="1"/>
  <c r="I213" i="1" s="1"/>
  <c r="P213" i="1" l="1"/>
  <c r="E214" i="1" s="1"/>
  <c r="J213" i="1"/>
  <c r="U213" i="1"/>
  <c r="V213" i="1" s="1"/>
  <c r="X213" i="1" s="1"/>
  <c r="Y213" i="1" s="1"/>
  <c r="Z213" i="1" s="1"/>
  <c r="AA213" i="1" s="1"/>
  <c r="AI213" i="1"/>
  <c r="AJ213" i="1" s="1"/>
  <c r="AG213" i="1"/>
  <c r="AK213" i="1"/>
  <c r="AL213" i="1" s="1"/>
  <c r="F214" i="1" l="1"/>
  <c r="G214" i="1"/>
  <c r="L214" i="1"/>
  <c r="D214" i="1"/>
  <c r="K214" i="1"/>
  <c r="M214" i="1" l="1"/>
  <c r="T214" i="1"/>
  <c r="AC214" i="1" l="1"/>
  <c r="AD214" i="1" s="1"/>
  <c r="W214" i="1"/>
  <c r="N214" i="1"/>
  <c r="O214" i="1" l="1"/>
  <c r="R214" i="1"/>
  <c r="I214" i="1" s="1"/>
  <c r="AE214" i="1"/>
  <c r="AF214" i="1" s="1" a="1"/>
  <c r="AF214" i="1" s="1"/>
  <c r="AH214" i="1"/>
  <c r="AG214" i="1" l="1"/>
  <c r="AK214" i="1"/>
  <c r="AL214" i="1" s="1"/>
  <c r="AI214" i="1"/>
  <c r="AJ214" i="1" s="1"/>
  <c r="P214" i="1"/>
  <c r="E215" i="1" s="1"/>
  <c r="J214" i="1"/>
  <c r="U214" i="1"/>
  <c r="V214" i="1" s="1"/>
  <c r="X214" i="1" s="1"/>
  <c r="Y214" i="1" s="1"/>
  <c r="Z214" i="1" s="1"/>
  <c r="AA214" i="1" s="1"/>
  <c r="D215" i="1" l="1"/>
  <c r="K215" i="1"/>
  <c r="G215" i="1"/>
  <c r="F215" i="1"/>
  <c r="L215" i="1"/>
  <c r="T215" i="1" l="1"/>
  <c r="M215" i="1"/>
  <c r="N215" i="1" l="1"/>
  <c r="AC215" i="1"/>
  <c r="AD215" i="1" s="1"/>
  <c r="W215" i="1"/>
  <c r="AE215" i="1" l="1"/>
  <c r="AF215" i="1" s="1" a="1"/>
  <c r="AF215" i="1" s="1"/>
  <c r="AH215" i="1"/>
  <c r="R215" i="1"/>
  <c r="I215" i="1" s="1"/>
  <c r="O215" i="1"/>
  <c r="P215" i="1" l="1"/>
  <c r="E216" i="1" s="1"/>
  <c r="J215" i="1"/>
  <c r="U215" i="1"/>
  <c r="V215" i="1" s="1"/>
  <c r="X215" i="1" s="1"/>
  <c r="Y215" i="1" s="1"/>
  <c r="Z215" i="1" s="1"/>
  <c r="AA215" i="1" s="1"/>
  <c r="AI215" i="1"/>
  <c r="AJ215" i="1" s="1"/>
  <c r="AG215" i="1"/>
  <c r="AK215" i="1"/>
  <c r="AL215" i="1" s="1"/>
  <c r="F216" i="1" l="1"/>
  <c r="K216" i="1"/>
  <c r="D216" i="1"/>
  <c r="L216" i="1"/>
  <c r="G216" i="1"/>
  <c r="M216" i="1" l="1"/>
  <c r="T216" i="1"/>
  <c r="W216" i="1" l="1"/>
  <c r="N216" i="1"/>
  <c r="AC216" i="1"/>
  <c r="AD216" i="1" s="1"/>
  <c r="AE216" i="1" l="1"/>
  <c r="AF216" i="1" s="1" a="1"/>
  <c r="AF216" i="1" s="1"/>
  <c r="AH216" i="1"/>
  <c r="O216" i="1"/>
  <c r="R216" i="1"/>
  <c r="I216" i="1" s="1"/>
  <c r="P216" i="1" l="1"/>
  <c r="E217" i="1" s="1"/>
  <c r="U216" i="1"/>
  <c r="V216" i="1" s="1"/>
  <c r="X216" i="1" s="1"/>
  <c r="Y216" i="1" s="1"/>
  <c r="Z216" i="1" s="1"/>
  <c r="AA216" i="1" s="1"/>
  <c r="J216" i="1"/>
  <c r="AI216" i="1"/>
  <c r="AJ216" i="1" s="1"/>
  <c r="AG216" i="1"/>
  <c r="AK216" i="1"/>
  <c r="AL216" i="1" s="1"/>
  <c r="D217" i="1" l="1"/>
  <c r="K217" i="1"/>
  <c r="G217" i="1"/>
  <c r="F217" i="1"/>
  <c r="L217" i="1"/>
  <c r="T217" i="1" l="1"/>
  <c r="M217" i="1"/>
  <c r="N217" i="1" l="1"/>
  <c r="AC217" i="1"/>
  <c r="AD217" i="1" s="1"/>
  <c r="W217" i="1"/>
  <c r="AE217" i="1" l="1"/>
  <c r="AF217" i="1" s="1" a="1"/>
  <c r="AF217" i="1" s="1"/>
  <c r="AH217" i="1"/>
  <c r="O217" i="1"/>
  <c r="R217" i="1"/>
  <c r="I217" i="1" s="1"/>
  <c r="P217" i="1" l="1"/>
  <c r="E218" i="1" s="1"/>
  <c r="J217" i="1"/>
  <c r="U217" i="1"/>
  <c r="V217" i="1" s="1"/>
  <c r="X217" i="1" s="1"/>
  <c r="Y217" i="1" s="1"/>
  <c r="Z217" i="1" s="1"/>
  <c r="AA217" i="1" s="1"/>
  <c r="AI217" i="1"/>
  <c r="AJ217" i="1" s="1"/>
  <c r="AG217" i="1"/>
  <c r="AK217" i="1"/>
  <c r="AL217" i="1" s="1"/>
  <c r="F218" i="1" l="1"/>
  <c r="G218" i="1"/>
  <c r="K218" i="1"/>
  <c r="D218" i="1"/>
  <c r="L218" i="1"/>
  <c r="M218" i="1" l="1"/>
  <c r="T218" i="1"/>
  <c r="AC218" i="1" l="1"/>
  <c r="AD218" i="1" s="1"/>
  <c r="W218" i="1"/>
  <c r="N218" i="1"/>
  <c r="R218" i="1" l="1"/>
  <c r="I218" i="1" s="1"/>
  <c r="O218" i="1"/>
  <c r="AE218" i="1"/>
  <c r="AF218" i="1" s="1" a="1"/>
  <c r="AF218" i="1" s="1"/>
  <c r="AH218" i="1"/>
  <c r="AI218" i="1" l="1"/>
  <c r="AJ218" i="1" s="1"/>
  <c r="P218" i="1"/>
  <c r="E219" i="1" s="1"/>
  <c r="U218" i="1"/>
  <c r="V218" i="1" s="1"/>
  <c r="X218" i="1" s="1"/>
  <c r="Y218" i="1" s="1"/>
  <c r="Z218" i="1" s="1"/>
  <c r="AA218" i="1" s="1"/>
  <c r="J218" i="1"/>
  <c r="AG218" i="1"/>
  <c r="AK218" i="1"/>
  <c r="AL218" i="1" s="1"/>
  <c r="D219" i="1" l="1"/>
  <c r="K219" i="1"/>
  <c r="G219" i="1"/>
  <c r="F219" i="1"/>
  <c r="L219" i="1"/>
  <c r="T219" i="1" l="1"/>
  <c r="M219" i="1"/>
  <c r="N219" i="1" l="1"/>
  <c r="AC219" i="1"/>
  <c r="AD219" i="1" s="1"/>
  <c r="W219" i="1"/>
  <c r="AE219" i="1" l="1"/>
  <c r="AF219" i="1" s="1" a="1"/>
  <c r="AF219" i="1" s="1"/>
  <c r="AH219" i="1"/>
  <c r="R219" i="1"/>
  <c r="I219" i="1" s="1"/>
  <c r="O219" i="1"/>
  <c r="P219" i="1" l="1"/>
  <c r="E220" i="1" s="1"/>
  <c r="J219" i="1"/>
  <c r="U219" i="1"/>
  <c r="V219" i="1" s="1"/>
  <c r="X219" i="1" s="1"/>
  <c r="Y219" i="1" s="1"/>
  <c r="Z219" i="1" s="1"/>
  <c r="AA219" i="1" s="1"/>
  <c r="AI219" i="1"/>
  <c r="AJ219" i="1" s="1"/>
  <c r="AK219" i="1"/>
  <c r="AL219" i="1" s="1"/>
  <c r="AG219" i="1"/>
  <c r="F220" i="1" l="1"/>
  <c r="K220" i="1"/>
  <c r="D220" i="1"/>
  <c r="L220" i="1"/>
  <c r="G220" i="1"/>
  <c r="M220" i="1" l="1"/>
  <c r="T220" i="1"/>
  <c r="W220" i="1" l="1"/>
  <c r="N220" i="1"/>
  <c r="AC220" i="1"/>
  <c r="AD220" i="1" s="1"/>
  <c r="AE220" i="1" l="1"/>
  <c r="AF220" i="1" s="1" a="1"/>
  <c r="AF220" i="1" s="1"/>
  <c r="AH220" i="1"/>
  <c r="O220" i="1"/>
  <c r="R220" i="1"/>
  <c r="I220" i="1" s="1"/>
  <c r="P220" i="1" l="1"/>
  <c r="E221" i="1" s="1"/>
  <c r="U220" i="1"/>
  <c r="V220" i="1" s="1"/>
  <c r="X220" i="1" s="1"/>
  <c r="Y220" i="1" s="1"/>
  <c r="Z220" i="1" s="1"/>
  <c r="AA220" i="1" s="1"/>
  <c r="J220" i="1"/>
  <c r="AI220" i="1"/>
  <c r="AJ220" i="1" s="1"/>
  <c r="AK220" i="1"/>
  <c r="AL220" i="1" s="1"/>
  <c r="AG220" i="1"/>
  <c r="D221" i="1" l="1"/>
  <c r="L221" i="1"/>
  <c r="G221" i="1"/>
  <c r="F221" i="1"/>
  <c r="K221" i="1"/>
  <c r="T221" i="1" l="1"/>
  <c r="M221" i="1"/>
  <c r="N221" i="1" l="1"/>
  <c r="AC221" i="1"/>
  <c r="AD221" i="1" s="1"/>
  <c r="W221" i="1"/>
  <c r="AE221" i="1" l="1"/>
  <c r="AF221" i="1" s="1" a="1"/>
  <c r="AF221" i="1" s="1"/>
  <c r="AH221" i="1"/>
  <c r="O221" i="1"/>
  <c r="R221" i="1"/>
  <c r="I221" i="1" s="1"/>
  <c r="P221" i="1" l="1"/>
  <c r="E222" i="1" s="1"/>
  <c r="J221" i="1"/>
  <c r="U221" i="1"/>
  <c r="V221" i="1" s="1"/>
  <c r="X221" i="1" s="1"/>
  <c r="Y221" i="1" s="1"/>
  <c r="Z221" i="1" s="1"/>
  <c r="AA221" i="1" s="1"/>
  <c r="AI221" i="1"/>
  <c r="AJ221" i="1" s="1"/>
  <c r="AK221" i="1"/>
  <c r="AL221" i="1" s="1"/>
  <c r="AG221" i="1"/>
  <c r="F222" i="1" l="1"/>
  <c r="G222" i="1"/>
  <c r="K222" i="1"/>
  <c r="D222" i="1"/>
  <c r="L222" i="1"/>
  <c r="M222" i="1" l="1"/>
  <c r="T222" i="1"/>
  <c r="AC222" i="1" l="1"/>
  <c r="AD222" i="1" s="1"/>
  <c r="W222" i="1"/>
  <c r="N222" i="1"/>
  <c r="R222" i="1" l="1"/>
  <c r="I222" i="1" s="1"/>
  <c r="O222" i="1"/>
  <c r="AE222" i="1"/>
  <c r="AF222" i="1" s="1" a="1"/>
  <c r="AF222" i="1" s="1"/>
  <c r="AH222" i="1"/>
  <c r="AI222" i="1" l="1"/>
  <c r="AJ222" i="1" s="1"/>
  <c r="AG222" i="1"/>
  <c r="AK222" i="1"/>
  <c r="AL222" i="1" s="1"/>
  <c r="P222" i="1"/>
  <c r="E223" i="1" s="1"/>
  <c r="J222" i="1"/>
  <c r="U222" i="1"/>
  <c r="V222" i="1" s="1"/>
  <c r="X222" i="1" s="1"/>
  <c r="Y222" i="1" s="1"/>
  <c r="Z222" i="1" s="1"/>
  <c r="AA222" i="1" s="1"/>
  <c r="D223" i="1" l="1"/>
  <c r="L223" i="1"/>
  <c r="G223" i="1"/>
  <c r="F223" i="1"/>
  <c r="K223" i="1"/>
  <c r="T223" i="1" l="1"/>
  <c r="M223" i="1"/>
  <c r="N223" i="1" l="1"/>
  <c r="AC223" i="1"/>
  <c r="AD223" i="1" s="1"/>
  <c r="W223" i="1"/>
  <c r="AE223" i="1" l="1"/>
  <c r="AF223" i="1" s="1" a="1"/>
  <c r="AF223" i="1" s="1"/>
  <c r="AH223" i="1"/>
  <c r="R223" i="1"/>
  <c r="I223" i="1" s="1"/>
  <c r="O223" i="1"/>
  <c r="P223" i="1" l="1"/>
  <c r="E224" i="1" s="1"/>
  <c r="J223" i="1"/>
  <c r="U223" i="1"/>
  <c r="V223" i="1" s="1"/>
  <c r="X223" i="1" s="1"/>
  <c r="Y223" i="1" s="1"/>
  <c r="Z223" i="1" s="1"/>
  <c r="AA223" i="1" s="1"/>
  <c r="AI223" i="1"/>
  <c r="AJ223" i="1" s="1"/>
  <c r="AK223" i="1"/>
  <c r="AL223" i="1" s="1"/>
  <c r="AG223" i="1"/>
  <c r="F224" i="1" l="1"/>
  <c r="L224" i="1"/>
  <c r="D224" i="1"/>
  <c r="K224" i="1"/>
  <c r="G224" i="1"/>
  <c r="M224" i="1" l="1"/>
  <c r="T224" i="1"/>
  <c r="W224" i="1" l="1"/>
  <c r="N224" i="1"/>
  <c r="AC224" i="1"/>
  <c r="AD224" i="1" s="1"/>
  <c r="AE224" i="1" l="1"/>
  <c r="AF224" i="1" s="1" a="1"/>
  <c r="AF224" i="1" s="1"/>
  <c r="AH224" i="1"/>
  <c r="O224" i="1"/>
  <c r="R224" i="1"/>
  <c r="I224" i="1" s="1"/>
  <c r="P224" i="1" l="1"/>
  <c r="E225" i="1" s="1"/>
  <c r="J224" i="1"/>
  <c r="U224" i="1"/>
  <c r="V224" i="1" s="1"/>
  <c r="X224" i="1" s="1"/>
  <c r="Y224" i="1" s="1"/>
  <c r="Z224" i="1" s="1"/>
  <c r="AA224" i="1" s="1"/>
  <c r="AI224" i="1"/>
  <c r="AJ224" i="1" s="1"/>
  <c r="AK224" i="1"/>
  <c r="AL224" i="1" s="1"/>
  <c r="AG224" i="1"/>
  <c r="D225" i="1" l="1"/>
  <c r="L225" i="1"/>
  <c r="F225" i="1"/>
  <c r="G225" i="1"/>
  <c r="K225" i="1"/>
  <c r="T225" i="1" l="1"/>
  <c r="M225" i="1"/>
  <c r="N225" i="1" l="1"/>
  <c r="AC225" i="1"/>
  <c r="AD225" i="1" s="1"/>
  <c r="W225" i="1"/>
  <c r="AE225" i="1" l="1"/>
  <c r="AF225" i="1" s="1" a="1"/>
  <c r="AF225" i="1" s="1"/>
  <c r="AH225" i="1"/>
  <c r="R225" i="1"/>
  <c r="I225" i="1" s="1"/>
  <c r="O225" i="1"/>
  <c r="P225" i="1" l="1"/>
  <c r="E226" i="1" s="1"/>
  <c r="J225" i="1"/>
  <c r="U225" i="1"/>
  <c r="V225" i="1" s="1"/>
  <c r="X225" i="1" s="1"/>
  <c r="Y225" i="1" s="1"/>
  <c r="Z225" i="1" s="1"/>
  <c r="AA225" i="1" s="1"/>
  <c r="AI225" i="1"/>
  <c r="AJ225" i="1" s="1"/>
  <c r="AK225" i="1"/>
  <c r="AL225" i="1" s="1"/>
  <c r="AG225" i="1"/>
  <c r="F226" i="1" l="1"/>
  <c r="L226" i="1"/>
  <c r="D226" i="1"/>
  <c r="K226" i="1"/>
  <c r="G226" i="1"/>
  <c r="M226" i="1" l="1"/>
  <c r="T226" i="1"/>
  <c r="W226" i="1" l="1"/>
  <c r="N226" i="1"/>
  <c r="AC226" i="1"/>
  <c r="AD226" i="1" s="1"/>
  <c r="AE226" i="1" l="1"/>
  <c r="AF226" i="1" s="1" a="1"/>
  <c r="AF226" i="1" s="1"/>
  <c r="AH226" i="1"/>
  <c r="R226" i="1"/>
  <c r="I226" i="1" s="1"/>
  <c r="O226" i="1"/>
  <c r="P226" i="1" l="1"/>
  <c r="E227" i="1" s="1"/>
  <c r="J226" i="1"/>
  <c r="U226" i="1"/>
  <c r="V226" i="1" s="1"/>
  <c r="X226" i="1" s="1"/>
  <c r="Y226" i="1" s="1"/>
  <c r="Z226" i="1" s="1"/>
  <c r="AA226" i="1" s="1"/>
  <c r="AI226" i="1"/>
  <c r="AJ226" i="1" s="1"/>
  <c r="AG226" i="1"/>
  <c r="AK226" i="1"/>
  <c r="AL226" i="1" s="1"/>
  <c r="D227" i="1" l="1"/>
  <c r="K227" i="1"/>
  <c r="F227" i="1"/>
  <c r="G227" i="1"/>
  <c r="L227" i="1"/>
  <c r="T227" i="1" l="1"/>
  <c r="M227" i="1"/>
  <c r="N227" i="1" l="1"/>
  <c r="AC227" i="1"/>
  <c r="AD227" i="1" s="1"/>
  <c r="W227" i="1"/>
  <c r="AE227" i="1" l="1"/>
  <c r="AF227" i="1" s="1" a="1"/>
  <c r="AF227" i="1" s="1"/>
  <c r="AH227" i="1"/>
  <c r="O227" i="1"/>
  <c r="R227" i="1"/>
  <c r="I227" i="1" s="1"/>
  <c r="P227" i="1" l="1"/>
  <c r="E228" i="1" s="1"/>
  <c r="J227" i="1"/>
  <c r="U227" i="1"/>
  <c r="V227" i="1" s="1"/>
  <c r="X227" i="1" s="1"/>
  <c r="Y227" i="1" s="1"/>
  <c r="Z227" i="1" s="1"/>
  <c r="AA227" i="1" s="1"/>
  <c r="AI227" i="1"/>
  <c r="AJ227" i="1" s="1"/>
  <c r="AG227" i="1"/>
  <c r="AK227" i="1"/>
  <c r="AL227" i="1" s="1"/>
  <c r="F228" i="1" l="1"/>
  <c r="G228" i="1"/>
  <c r="K228" i="1"/>
  <c r="D228" i="1"/>
  <c r="L228" i="1"/>
  <c r="M228" i="1" l="1"/>
  <c r="T228" i="1"/>
  <c r="AC228" i="1" l="1"/>
  <c r="AD228" i="1" s="1"/>
  <c r="W228" i="1"/>
  <c r="N228" i="1"/>
  <c r="O228" i="1" l="1"/>
  <c r="R228" i="1"/>
  <c r="I228" i="1" s="1"/>
  <c r="AE228" i="1"/>
  <c r="AF228" i="1" s="1" a="1"/>
  <c r="AF228" i="1" s="1"/>
  <c r="AH228" i="1"/>
  <c r="AG228" i="1" l="1"/>
  <c r="AK228" i="1"/>
  <c r="AL228" i="1" s="1"/>
  <c r="AI228" i="1"/>
  <c r="AJ228" i="1" s="1"/>
  <c r="P228" i="1"/>
  <c r="E229" i="1" s="1"/>
  <c r="J228" i="1"/>
  <c r="U228" i="1"/>
  <c r="V228" i="1" s="1"/>
  <c r="X228" i="1" s="1"/>
  <c r="Y228" i="1" s="1"/>
  <c r="Z228" i="1" s="1"/>
  <c r="AA228" i="1" s="1"/>
  <c r="D229" i="1" l="1"/>
  <c r="K229" i="1"/>
  <c r="F229" i="1"/>
  <c r="G229" i="1"/>
  <c r="L229" i="1"/>
  <c r="T229" i="1" l="1"/>
  <c r="M229" i="1"/>
  <c r="N229" i="1" l="1"/>
  <c r="AC229" i="1"/>
  <c r="AD229" i="1" s="1"/>
  <c r="W229" i="1"/>
  <c r="AE229" i="1" l="1"/>
  <c r="AF229" i="1" s="1" a="1"/>
  <c r="AF229" i="1" s="1"/>
  <c r="AH229" i="1"/>
  <c r="R229" i="1"/>
  <c r="I229" i="1" s="1"/>
  <c r="O229" i="1"/>
  <c r="P229" i="1" l="1"/>
  <c r="E230" i="1" s="1"/>
  <c r="U229" i="1"/>
  <c r="V229" i="1" s="1"/>
  <c r="X229" i="1" s="1"/>
  <c r="Y229" i="1" s="1"/>
  <c r="Z229" i="1" s="1"/>
  <c r="AA229" i="1" s="1"/>
  <c r="J229" i="1"/>
  <c r="AI229" i="1"/>
  <c r="AJ229" i="1" s="1"/>
  <c r="AG229" i="1"/>
  <c r="AK229" i="1"/>
  <c r="AL229" i="1" s="1"/>
  <c r="G230" i="1" l="1"/>
  <c r="F230" i="1"/>
  <c r="L230" i="1"/>
  <c r="D230" i="1"/>
  <c r="K230" i="1"/>
  <c r="M230" i="1" l="1"/>
  <c r="T230" i="1"/>
  <c r="AC230" i="1" l="1"/>
  <c r="AD230" i="1" s="1"/>
  <c r="W230" i="1"/>
  <c r="N230" i="1"/>
  <c r="R230" i="1" l="1"/>
  <c r="I230" i="1" s="1"/>
  <c r="O230" i="1"/>
  <c r="AE230" i="1"/>
  <c r="AF230" i="1" s="1" a="1"/>
  <c r="AF230" i="1" s="1"/>
  <c r="AH230" i="1"/>
  <c r="AI230" i="1" l="1"/>
  <c r="AJ230" i="1" s="1"/>
  <c r="AG230" i="1"/>
  <c r="AK230" i="1"/>
  <c r="AL230" i="1" s="1"/>
  <c r="P230" i="1"/>
  <c r="E231" i="1" s="1"/>
  <c r="J230" i="1"/>
  <c r="U230" i="1"/>
  <c r="V230" i="1" s="1"/>
  <c r="X230" i="1" s="1"/>
  <c r="Y230" i="1" s="1"/>
  <c r="Z230" i="1" s="1"/>
  <c r="AA230" i="1" s="1"/>
  <c r="D231" i="1" l="1"/>
  <c r="K231" i="1"/>
  <c r="G231" i="1"/>
  <c r="F231" i="1"/>
  <c r="L231" i="1"/>
  <c r="T231" i="1" l="1"/>
  <c r="M231" i="1"/>
  <c r="N231" i="1" l="1"/>
  <c r="AC231" i="1"/>
  <c r="AD231" i="1" s="1"/>
  <c r="W231" i="1"/>
  <c r="AE231" i="1" l="1"/>
  <c r="AF231" i="1" s="1" a="1"/>
  <c r="AF231" i="1" s="1"/>
  <c r="AH231" i="1"/>
  <c r="O231" i="1"/>
  <c r="R231" i="1"/>
  <c r="I231" i="1" s="1"/>
  <c r="P231" i="1" l="1"/>
  <c r="E232" i="1" s="1"/>
  <c r="J231" i="1"/>
  <c r="U231" i="1"/>
  <c r="V231" i="1" s="1"/>
  <c r="X231" i="1" s="1"/>
  <c r="Y231" i="1" s="1"/>
  <c r="Z231" i="1" s="1"/>
  <c r="AA231" i="1" s="1"/>
  <c r="AI231" i="1"/>
  <c r="AJ231" i="1" s="1"/>
  <c r="AK231" i="1"/>
  <c r="AL231" i="1" s="1"/>
  <c r="AG231" i="1"/>
  <c r="F232" i="1" l="1"/>
  <c r="K232" i="1"/>
  <c r="D232" i="1"/>
  <c r="L232" i="1"/>
  <c r="G232" i="1"/>
  <c r="M232" i="1" l="1"/>
  <c r="T232" i="1"/>
  <c r="W232" i="1" l="1"/>
  <c r="N232" i="1"/>
  <c r="AC232" i="1"/>
  <c r="AD232" i="1" s="1"/>
  <c r="AE232" i="1" l="1"/>
  <c r="AF232" i="1" s="1" a="1"/>
  <c r="AF232" i="1" s="1"/>
  <c r="AH232" i="1"/>
  <c r="O232" i="1"/>
  <c r="R232" i="1"/>
  <c r="I232" i="1" s="1"/>
  <c r="P232" i="1" l="1"/>
  <c r="E233" i="1" s="1"/>
  <c r="U232" i="1"/>
  <c r="V232" i="1" s="1"/>
  <c r="X232" i="1" s="1"/>
  <c r="Y232" i="1" s="1"/>
  <c r="Z232" i="1" s="1"/>
  <c r="AA232" i="1" s="1"/>
  <c r="J232" i="1"/>
  <c r="AI232" i="1"/>
  <c r="AJ232" i="1" s="1"/>
  <c r="AK232" i="1"/>
  <c r="AL232" i="1" s="1"/>
  <c r="AG232" i="1"/>
  <c r="D233" i="1" l="1"/>
  <c r="L233" i="1"/>
  <c r="G233" i="1"/>
  <c r="F233" i="1"/>
  <c r="K233" i="1"/>
  <c r="T233" i="1" l="1"/>
  <c r="M233" i="1"/>
  <c r="N233" i="1" l="1"/>
  <c r="AC233" i="1"/>
  <c r="AD233" i="1" s="1"/>
  <c r="W233" i="1"/>
  <c r="AE233" i="1" l="1"/>
  <c r="AF233" i="1" s="1" a="1"/>
  <c r="AF233" i="1" s="1"/>
  <c r="AH233" i="1"/>
  <c r="R233" i="1"/>
  <c r="I233" i="1" s="1"/>
  <c r="O233" i="1"/>
  <c r="P233" i="1" l="1"/>
  <c r="E234" i="1" s="1"/>
  <c r="J233" i="1"/>
  <c r="U233" i="1"/>
  <c r="V233" i="1" s="1"/>
  <c r="X233" i="1" s="1"/>
  <c r="Y233" i="1" s="1"/>
  <c r="Z233" i="1" s="1"/>
  <c r="AA233" i="1" s="1"/>
  <c r="AI233" i="1"/>
  <c r="AJ233" i="1" s="1"/>
  <c r="AK233" i="1"/>
  <c r="AL233" i="1" s="1"/>
  <c r="AG233" i="1"/>
  <c r="F234" i="1" l="1"/>
  <c r="K234" i="1"/>
  <c r="D234" i="1"/>
  <c r="L234" i="1"/>
  <c r="G234" i="1"/>
  <c r="M234" i="1" l="1"/>
  <c r="T234" i="1"/>
  <c r="W234" i="1" l="1"/>
  <c r="N234" i="1"/>
  <c r="AC234" i="1"/>
  <c r="AD234" i="1" s="1"/>
  <c r="AE234" i="1" l="1"/>
  <c r="AF234" i="1" s="1" a="1"/>
  <c r="AF234" i="1" s="1"/>
  <c r="AH234" i="1"/>
  <c r="O234" i="1"/>
  <c r="R234" i="1"/>
  <c r="I234" i="1" s="1"/>
  <c r="P234" i="1" l="1"/>
  <c r="E235" i="1" s="1"/>
  <c r="J234" i="1"/>
  <c r="U234" i="1"/>
  <c r="V234" i="1" s="1"/>
  <c r="X234" i="1" s="1"/>
  <c r="Y234" i="1" s="1"/>
  <c r="Z234" i="1" s="1"/>
  <c r="AA234" i="1" s="1"/>
  <c r="AI234" i="1"/>
  <c r="AJ234" i="1" s="1"/>
  <c r="AK234" i="1"/>
  <c r="AL234" i="1" s="1"/>
  <c r="AG234" i="1"/>
  <c r="D235" i="1" l="1"/>
  <c r="L235" i="1"/>
  <c r="F235" i="1"/>
  <c r="G235" i="1"/>
  <c r="K235" i="1"/>
  <c r="T235" i="1" l="1"/>
  <c r="M235" i="1"/>
  <c r="N235" i="1" l="1"/>
  <c r="AC235" i="1"/>
  <c r="AD235" i="1" s="1"/>
  <c r="W235" i="1"/>
  <c r="AE235" i="1" l="1"/>
  <c r="AF235" i="1" s="1" a="1"/>
  <c r="AF235" i="1" s="1"/>
  <c r="AH235" i="1"/>
  <c r="R235" i="1"/>
  <c r="I235" i="1" s="1"/>
  <c r="O235" i="1"/>
  <c r="P235" i="1" l="1"/>
  <c r="E236" i="1" s="1"/>
  <c r="U235" i="1"/>
  <c r="V235" i="1" s="1"/>
  <c r="X235" i="1" s="1"/>
  <c r="Y235" i="1" s="1"/>
  <c r="Z235" i="1" s="1"/>
  <c r="AA235" i="1" s="1"/>
  <c r="J235" i="1"/>
  <c r="AI235" i="1"/>
  <c r="AJ235" i="1" s="1"/>
  <c r="AK235" i="1"/>
  <c r="AL235" i="1" s="1"/>
  <c r="AG235" i="1"/>
  <c r="G236" i="1" l="1"/>
  <c r="F236" i="1"/>
  <c r="L236" i="1"/>
  <c r="D236" i="1"/>
  <c r="K236" i="1"/>
  <c r="M236" i="1" l="1"/>
  <c r="T236" i="1"/>
  <c r="AC236" i="1" l="1"/>
  <c r="AD236" i="1" s="1"/>
  <c r="W236" i="1"/>
  <c r="N236" i="1"/>
  <c r="R236" i="1" l="1"/>
  <c r="I236" i="1" s="1"/>
  <c r="O236" i="1"/>
  <c r="AE236" i="1"/>
  <c r="AF236" i="1" s="1" a="1"/>
  <c r="AF236" i="1" s="1"/>
  <c r="AH236" i="1"/>
  <c r="AG236" i="1" l="1"/>
  <c r="AK236" i="1"/>
  <c r="AL236" i="1" s="1"/>
  <c r="AI236" i="1"/>
  <c r="AJ236" i="1" s="1"/>
  <c r="P236" i="1"/>
  <c r="E237" i="1" s="1"/>
  <c r="J236" i="1"/>
  <c r="U236" i="1"/>
  <c r="V236" i="1" s="1"/>
  <c r="X236" i="1" s="1"/>
  <c r="Y236" i="1" s="1"/>
  <c r="Z236" i="1" s="1"/>
  <c r="AA236" i="1" s="1"/>
  <c r="D237" i="1" l="1"/>
  <c r="K237" i="1"/>
  <c r="F237" i="1"/>
  <c r="G237" i="1"/>
  <c r="L237" i="1"/>
  <c r="T237" i="1" l="1"/>
  <c r="M237" i="1"/>
  <c r="N237" i="1" l="1"/>
  <c r="AC237" i="1"/>
  <c r="AD237" i="1" s="1"/>
  <c r="W237" i="1"/>
  <c r="AE237" i="1" l="1"/>
  <c r="AF237" i="1" s="1" a="1"/>
  <c r="AF237" i="1" s="1"/>
  <c r="AH237" i="1"/>
  <c r="R237" i="1"/>
  <c r="I237" i="1" s="1"/>
  <c r="O237" i="1"/>
  <c r="P237" i="1" l="1"/>
  <c r="E238" i="1" s="1"/>
  <c r="J237" i="1"/>
  <c r="U237" i="1"/>
  <c r="V237" i="1" s="1"/>
  <c r="X237" i="1" s="1"/>
  <c r="Y237" i="1" s="1"/>
  <c r="Z237" i="1" s="1"/>
  <c r="AA237" i="1" s="1"/>
  <c r="AI237" i="1"/>
  <c r="AJ237" i="1" s="1"/>
  <c r="AK237" i="1"/>
  <c r="AL237" i="1" s="1"/>
  <c r="AG237" i="1"/>
  <c r="F238" i="1" l="1"/>
  <c r="G238" i="1"/>
  <c r="L238" i="1"/>
  <c r="D238" i="1"/>
  <c r="K238" i="1"/>
  <c r="M238" i="1" l="1"/>
  <c r="T238" i="1"/>
  <c r="AC238" i="1" l="1"/>
  <c r="AD238" i="1" s="1"/>
  <c r="W238" i="1"/>
  <c r="N238" i="1"/>
  <c r="R238" i="1" l="1"/>
  <c r="I238" i="1" s="1"/>
  <c r="O238" i="1"/>
  <c r="AE238" i="1"/>
  <c r="AF238" i="1" s="1" a="1"/>
  <c r="AF238" i="1" s="1"/>
  <c r="AH238" i="1"/>
  <c r="AG238" i="1" l="1"/>
  <c r="AK238" i="1"/>
  <c r="AL238" i="1" s="1"/>
  <c r="AI238" i="1"/>
  <c r="AJ238" i="1" s="1"/>
  <c r="P238" i="1"/>
  <c r="E239" i="1" s="1"/>
  <c r="J238" i="1"/>
  <c r="U238" i="1"/>
  <c r="V238" i="1" s="1"/>
  <c r="X238" i="1" s="1"/>
  <c r="Y238" i="1" s="1"/>
  <c r="Z238" i="1" s="1"/>
  <c r="AA238" i="1" s="1"/>
  <c r="D239" i="1" l="1"/>
  <c r="L239" i="1"/>
  <c r="G239" i="1"/>
  <c r="F239" i="1"/>
  <c r="K239" i="1"/>
  <c r="T239" i="1" l="1"/>
  <c r="M239" i="1"/>
  <c r="N239" i="1" l="1"/>
  <c r="AC239" i="1"/>
  <c r="AD239" i="1" s="1"/>
  <c r="W239" i="1"/>
  <c r="AE239" i="1" l="1"/>
  <c r="AF239" i="1" s="1" a="1"/>
  <c r="AF239" i="1" s="1"/>
  <c r="AH239" i="1"/>
  <c r="R239" i="1"/>
  <c r="I239" i="1" s="1"/>
  <c r="O239" i="1"/>
  <c r="P239" i="1" l="1"/>
  <c r="E240" i="1" s="1"/>
  <c r="J239" i="1"/>
  <c r="U239" i="1"/>
  <c r="V239" i="1" s="1"/>
  <c r="X239" i="1" s="1"/>
  <c r="Y239" i="1" s="1"/>
  <c r="Z239" i="1" s="1"/>
  <c r="AA239" i="1" s="1"/>
  <c r="AI239" i="1"/>
  <c r="AJ239" i="1" s="1"/>
  <c r="AK239" i="1"/>
  <c r="AL239" i="1" s="1"/>
  <c r="AG239" i="1"/>
  <c r="F240" i="1" l="1"/>
  <c r="G240" i="1"/>
  <c r="K240" i="1"/>
  <c r="D240" i="1"/>
  <c r="L240" i="1"/>
  <c r="M240" i="1" l="1"/>
  <c r="T240" i="1"/>
  <c r="AC240" i="1" l="1"/>
  <c r="AD240" i="1" s="1"/>
  <c r="W240" i="1"/>
  <c r="N240" i="1"/>
  <c r="O240" i="1" l="1"/>
  <c r="R240" i="1"/>
  <c r="I240" i="1" s="1"/>
  <c r="AE240" i="1"/>
  <c r="AF240" i="1" s="1" a="1"/>
  <c r="AF240" i="1" s="1"/>
  <c r="AH240" i="1"/>
  <c r="AG240" i="1" l="1"/>
  <c r="AK240" i="1"/>
  <c r="AL240" i="1" s="1"/>
  <c r="AI240" i="1"/>
  <c r="AJ240" i="1" s="1"/>
  <c r="P240" i="1"/>
  <c r="E241" i="1" s="1"/>
  <c r="U240" i="1"/>
  <c r="V240" i="1" s="1"/>
  <c r="X240" i="1" s="1"/>
  <c r="Y240" i="1" s="1"/>
  <c r="Z240" i="1" s="1"/>
  <c r="AA240" i="1" s="1"/>
  <c r="J240" i="1"/>
  <c r="D241" i="1" l="1"/>
  <c r="L241" i="1"/>
  <c r="G241" i="1"/>
  <c r="F241" i="1"/>
  <c r="K241" i="1"/>
  <c r="T241" i="1" l="1"/>
  <c r="M241" i="1"/>
  <c r="N241" i="1" l="1"/>
  <c r="AC241" i="1"/>
  <c r="AD241" i="1" s="1"/>
  <c r="W241" i="1"/>
  <c r="AE241" i="1" l="1"/>
  <c r="AF241" i="1" s="1" a="1"/>
  <c r="AF241" i="1" s="1"/>
  <c r="AH241" i="1"/>
  <c r="R241" i="1"/>
  <c r="I241" i="1" s="1"/>
  <c r="O241" i="1"/>
  <c r="P241" i="1" l="1"/>
  <c r="E242" i="1" s="1"/>
  <c r="J241" i="1"/>
  <c r="U241" i="1"/>
  <c r="V241" i="1" s="1"/>
  <c r="X241" i="1" s="1"/>
  <c r="Y241" i="1" s="1"/>
  <c r="Z241" i="1" s="1"/>
  <c r="AA241" i="1" s="1"/>
  <c r="AI241" i="1"/>
  <c r="AJ241" i="1" s="1"/>
  <c r="AG241" i="1"/>
  <c r="AK241" i="1"/>
  <c r="AL241" i="1" s="1"/>
  <c r="F242" i="1" l="1"/>
  <c r="K242" i="1"/>
  <c r="D242" i="1"/>
  <c r="L242" i="1"/>
  <c r="G242" i="1"/>
  <c r="M242" i="1" l="1"/>
  <c r="T242" i="1"/>
  <c r="W242" i="1" l="1"/>
  <c r="N242" i="1"/>
  <c r="AC242" i="1"/>
  <c r="AD242" i="1" s="1"/>
  <c r="AE242" i="1" l="1"/>
  <c r="AF242" i="1" s="1" a="1"/>
  <c r="AF242" i="1" s="1"/>
  <c r="AH242" i="1"/>
  <c r="R242" i="1"/>
  <c r="I242" i="1" s="1"/>
  <c r="O242" i="1"/>
  <c r="P242" i="1" l="1"/>
  <c r="E243" i="1" s="1"/>
  <c r="U242" i="1"/>
  <c r="V242" i="1" s="1"/>
  <c r="X242" i="1" s="1"/>
  <c r="Y242" i="1" s="1"/>
  <c r="Z242" i="1" s="1"/>
  <c r="AA242" i="1" s="1"/>
  <c r="J242" i="1"/>
  <c r="AI242" i="1"/>
  <c r="AJ242" i="1" s="1"/>
  <c r="AK242" i="1"/>
  <c r="AL242" i="1" s="1"/>
  <c r="AG242" i="1"/>
  <c r="D243" i="1" l="1"/>
  <c r="L243" i="1"/>
  <c r="F243" i="1"/>
  <c r="G243" i="1"/>
  <c r="K243" i="1"/>
  <c r="T243" i="1" l="1"/>
  <c r="M243" i="1"/>
  <c r="N243" i="1" l="1"/>
  <c r="AC243" i="1"/>
  <c r="AD243" i="1" s="1"/>
  <c r="W243" i="1"/>
  <c r="AE243" i="1" l="1"/>
  <c r="AF243" i="1" s="1" a="1"/>
  <c r="AF243" i="1" s="1"/>
  <c r="AH243" i="1"/>
  <c r="O243" i="1"/>
  <c r="R243" i="1"/>
  <c r="I243" i="1" s="1"/>
  <c r="P243" i="1" l="1"/>
  <c r="E244" i="1" s="1"/>
  <c r="J243" i="1"/>
  <c r="U243" i="1"/>
  <c r="V243" i="1" s="1"/>
  <c r="X243" i="1" s="1"/>
  <c r="Y243" i="1" s="1"/>
  <c r="Z243" i="1" s="1"/>
  <c r="AA243" i="1" s="1"/>
  <c r="AI243" i="1"/>
  <c r="AJ243" i="1" s="1"/>
  <c r="AG243" i="1"/>
  <c r="AK243" i="1"/>
  <c r="AL243" i="1" s="1"/>
  <c r="F244" i="1" l="1"/>
  <c r="L244" i="1"/>
  <c r="D244" i="1"/>
  <c r="K244" i="1"/>
  <c r="G244" i="1"/>
  <c r="M244" i="1" l="1"/>
  <c r="T244" i="1"/>
  <c r="W244" i="1" l="1"/>
  <c r="N244" i="1"/>
  <c r="AC244" i="1"/>
  <c r="AD244" i="1" s="1"/>
  <c r="AE244" i="1" l="1"/>
  <c r="AF244" i="1" s="1" a="1"/>
  <c r="AF244" i="1" s="1"/>
  <c r="AH244" i="1"/>
  <c r="R244" i="1"/>
  <c r="I244" i="1" s="1"/>
  <c r="O244" i="1"/>
  <c r="P244" i="1" l="1"/>
  <c r="E245" i="1" s="1"/>
  <c r="J244" i="1"/>
  <c r="U244" i="1"/>
  <c r="V244" i="1" s="1"/>
  <c r="X244" i="1" s="1"/>
  <c r="Y244" i="1" s="1"/>
  <c r="Z244" i="1" s="1"/>
  <c r="AA244" i="1" s="1"/>
  <c r="AI244" i="1"/>
  <c r="AJ244" i="1" s="1"/>
  <c r="AG244" i="1"/>
  <c r="AK244" i="1"/>
  <c r="AL244" i="1" s="1"/>
  <c r="D245" i="1" l="1"/>
  <c r="L245" i="1"/>
  <c r="F245" i="1"/>
  <c r="G245" i="1"/>
  <c r="K245" i="1"/>
  <c r="T245" i="1" l="1"/>
  <c r="M245" i="1"/>
  <c r="N245" i="1" l="1"/>
  <c r="AC245" i="1"/>
  <c r="AD245" i="1" s="1"/>
  <c r="W245" i="1"/>
  <c r="AE245" i="1" l="1"/>
  <c r="AF245" i="1" s="1" a="1"/>
  <c r="AF245" i="1" s="1"/>
  <c r="AH245" i="1"/>
  <c r="R245" i="1"/>
  <c r="I245" i="1" s="1"/>
  <c r="O245" i="1"/>
  <c r="P245" i="1" l="1"/>
  <c r="E246" i="1" s="1"/>
  <c r="U245" i="1"/>
  <c r="V245" i="1" s="1"/>
  <c r="X245" i="1" s="1"/>
  <c r="Y245" i="1" s="1"/>
  <c r="Z245" i="1" s="1"/>
  <c r="AA245" i="1" s="1"/>
  <c r="J245" i="1"/>
  <c r="AI245" i="1"/>
  <c r="AJ245" i="1" s="1"/>
  <c r="AG245" i="1"/>
  <c r="AK245" i="1"/>
  <c r="AL245" i="1" s="1"/>
  <c r="F246" i="1" l="1"/>
  <c r="G246" i="1"/>
  <c r="L246" i="1"/>
  <c r="D246" i="1"/>
  <c r="K246" i="1"/>
  <c r="M246" i="1" l="1"/>
  <c r="T246" i="1"/>
  <c r="AC246" i="1" l="1"/>
  <c r="AD246" i="1" s="1"/>
  <c r="W246" i="1"/>
  <c r="N246" i="1"/>
  <c r="O246" i="1" l="1"/>
  <c r="R246" i="1"/>
  <c r="I246" i="1" s="1"/>
  <c r="AE246" i="1"/>
  <c r="AF246" i="1" s="1" a="1"/>
  <c r="AF246" i="1" s="1"/>
  <c r="AH246" i="1"/>
  <c r="AI246" i="1" l="1"/>
  <c r="AJ246" i="1" s="1"/>
  <c r="AG246" i="1"/>
  <c r="AK246" i="1"/>
  <c r="AL246" i="1" s="1"/>
  <c r="P246" i="1"/>
  <c r="E247" i="1" s="1"/>
  <c r="U246" i="1"/>
  <c r="V246" i="1" s="1"/>
  <c r="X246" i="1" s="1"/>
  <c r="Y246" i="1" s="1"/>
  <c r="Z246" i="1" s="1"/>
  <c r="AA246" i="1" s="1"/>
  <c r="J246" i="1"/>
  <c r="D247" i="1" l="1"/>
  <c r="K247" i="1"/>
  <c r="G247" i="1"/>
  <c r="F247" i="1"/>
  <c r="L247" i="1"/>
  <c r="T247" i="1" l="1"/>
  <c r="M247" i="1"/>
  <c r="N247" i="1" l="1"/>
  <c r="AC247" i="1"/>
  <c r="AD247" i="1" s="1"/>
  <c r="W247" i="1"/>
  <c r="AE247" i="1" l="1"/>
  <c r="AF247" i="1" s="1" a="1"/>
  <c r="AF247" i="1" s="1"/>
  <c r="AH247" i="1"/>
  <c r="O247" i="1"/>
  <c r="R247" i="1"/>
  <c r="I247" i="1" s="1"/>
  <c r="P247" i="1" l="1"/>
  <c r="E248" i="1" s="1"/>
  <c r="J247" i="1"/>
  <c r="U247" i="1"/>
  <c r="V247" i="1" s="1"/>
  <c r="X247" i="1" s="1"/>
  <c r="Y247" i="1" s="1"/>
  <c r="Z247" i="1" s="1"/>
  <c r="AA247" i="1" s="1"/>
  <c r="AI247" i="1"/>
  <c r="AJ247" i="1" s="1"/>
  <c r="AK247" i="1"/>
  <c r="AL247" i="1" s="1"/>
  <c r="AG247" i="1"/>
  <c r="F248" i="1" l="1"/>
  <c r="G248" i="1"/>
  <c r="K248" i="1"/>
  <c r="D248" i="1"/>
  <c r="L248" i="1"/>
  <c r="M248" i="1" l="1"/>
  <c r="T248" i="1"/>
  <c r="AC248" i="1" l="1"/>
  <c r="AD248" i="1" s="1"/>
  <c r="W248" i="1"/>
  <c r="N248" i="1"/>
  <c r="O248" i="1" l="1"/>
  <c r="R248" i="1"/>
  <c r="I248" i="1" s="1"/>
  <c r="AE248" i="1"/>
  <c r="AF248" i="1" s="1" a="1"/>
  <c r="AF248" i="1" s="1"/>
  <c r="AH248" i="1"/>
  <c r="AI248" i="1" l="1"/>
  <c r="AJ248" i="1" s="1"/>
  <c r="AG248" i="1"/>
  <c r="AK248" i="1"/>
  <c r="AL248" i="1" s="1"/>
  <c r="P248" i="1"/>
  <c r="E249" i="1" s="1"/>
  <c r="J248" i="1"/>
  <c r="U248" i="1"/>
  <c r="V248" i="1" s="1"/>
  <c r="X248" i="1" s="1"/>
  <c r="Y248" i="1" s="1"/>
  <c r="Z248" i="1" s="1"/>
  <c r="AA248" i="1" s="1"/>
  <c r="D249" i="1" l="1"/>
  <c r="L249" i="1"/>
  <c r="G249" i="1"/>
  <c r="F249" i="1"/>
  <c r="K249" i="1"/>
  <c r="T249" i="1" l="1"/>
  <c r="M249" i="1"/>
  <c r="N249" i="1" l="1"/>
  <c r="AC249" i="1"/>
  <c r="AD249" i="1" s="1"/>
  <c r="W249" i="1"/>
  <c r="AE249" i="1" l="1"/>
  <c r="AF249" i="1" s="1" a="1"/>
  <c r="AF249" i="1" s="1"/>
  <c r="AH249" i="1"/>
  <c r="O249" i="1"/>
  <c r="R249" i="1"/>
  <c r="I249" i="1" s="1"/>
  <c r="P249" i="1" l="1"/>
  <c r="E250" i="1" s="1"/>
  <c r="J249" i="1"/>
  <c r="U249" i="1"/>
  <c r="V249" i="1" s="1"/>
  <c r="X249" i="1" s="1"/>
  <c r="Y249" i="1" s="1"/>
  <c r="Z249" i="1" s="1"/>
  <c r="AA249" i="1" s="1"/>
  <c r="AI249" i="1"/>
  <c r="AJ249" i="1" s="1"/>
  <c r="AK249" i="1"/>
  <c r="AL249" i="1" s="1"/>
  <c r="AG249" i="1"/>
  <c r="G250" i="1" l="1"/>
  <c r="F250" i="1"/>
  <c r="L250" i="1"/>
  <c r="D250" i="1"/>
  <c r="K250" i="1"/>
  <c r="M250" i="1" l="1"/>
  <c r="T250" i="1"/>
  <c r="AC250" i="1" l="1"/>
  <c r="AD250" i="1" s="1"/>
  <c r="W250" i="1"/>
  <c r="N250" i="1"/>
  <c r="R250" i="1" l="1"/>
  <c r="I250" i="1" s="1"/>
  <c r="O250" i="1"/>
  <c r="AE250" i="1"/>
  <c r="AF250" i="1" s="1" a="1"/>
  <c r="AF250" i="1" s="1"/>
  <c r="AH250" i="1"/>
  <c r="AK250" i="1" l="1"/>
  <c r="AL250" i="1" s="1"/>
  <c r="AG250" i="1"/>
  <c r="AI250" i="1"/>
  <c r="AJ250" i="1" s="1"/>
  <c r="P250" i="1"/>
  <c r="E251" i="1" s="1"/>
  <c r="U250" i="1"/>
  <c r="V250" i="1" s="1"/>
  <c r="X250" i="1" s="1"/>
  <c r="Y250" i="1" s="1"/>
  <c r="Z250" i="1" s="1"/>
  <c r="AA250" i="1" s="1"/>
  <c r="J250" i="1"/>
  <c r="D251" i="1" l="1"/>
  <c r="L251" i="1"/>
  <c r="G251" i="1"/>
  <c r="F251" i="1"/>
  <c r="K251" i="1"/>
  <c r="T251" i="1" l="1"/>
  <c r="M251" i="1"/>
  <c r="N251" i="1" l="1"/>
  <c r="AC251" i="1"/>
  <c r="AD251" i="1" s="1"/>
  <c r="W251" i="1"/>
  <c r="AE251" i="1" l="1"/>
  <c r="AF251" i="1" s="1" a="1"/>
  <c r="AF251" i="1" s="1"/>
  <c r="AH251" i="1"/>
  <c r="O251" i="1"/>
  <c r="R251" i="1"/>
  <c r="I251" i="1" s="1"/>
  <c r="P251" i="1" l="1"/>
  <c r="E252" i="1" s="1"/>
  <c r="J251" i="1"/>
  <c r="U251" i="1"/>
  <c r="V251" i="1" s="1"/>
  <c r="X251" i="1" s="1"/>
  <c r="Y251" i="1" s="1"/>
  <c r="Z251" i="1" s="1"/>
  <c r="AA251" i="1" s="1"/>
  <c r="AI251" i="1"/>
  <c r="AJ251" i="1" s="1"/>
  <c r="AG251" i="1"/>
  <c r="AK251" i="1"/>
  <c r="AL251" i="1" s="1"/>
  <c r="F252" i="1" l="1"/>
  <c r="G252" i="1"/>
  <c r="K252" i="1"/>
  <c r="D252" i="1"/>
  <c r="L252" i="1"/>
  <c r="M252" i="1" l="1"/>
  <c r="T252" i="1"/>
  <c r="AC252" i="1" l="1"/>
  <c r="AD252" i="1" s="1"/>
  <c r="W252" i="1"/>
  <c r="N252" i="1"/>
  <c r="R252" i="1" l="1"/>
  <c r="I252" i="1" s="1"/>
  <c r="O252" i="1"/>
  <c r="AE252" i="1"/>
  <c r="AF252" i="1" s="1" a="1"/>
  <c r="AF252" i="1" s="1"/>
  <c r="AH252" i="1"/>
  <c r="AG252" i="1" l="1"/>
  <c r="AK252" i="1"/>
  <c r="AL252" i="1" s="1"/>
  <c r="AI252" i="1"/>
  <c r="AJ252" i="1" s="1"/>
  <c r="P252" i="1"/>
  <c r="E253" i="1" s="1"/>
  <c r="U252" i="1"/>
  <c r="V252" i="1" s="1"/>
  <c r="X252" i="1" s="1"/>
  <c r="Y252" i="1" s="1"/>
  <c r="Z252" i="1" s="1"/>
  <c r="AA252" i="1" s="1"/>
  <c r="J252" i="1"/>
  <c r="D253" i="1" l="1"/>
  <c r="L253" i="1"/>
  <c r="G253" i="1"/>
  <c r="F253" i="1"/>
  <c r="K253" i="1"/>
  <c r="T253" i="1" l="1"/>
  <c r="M253" i="1"/>
  <c r="N253" i="1" l="1"/>
  <c r="AC253" i="1"/>
  <c r="AD253" i="1" s="1"/>
  <c r="W253" i="1"/>
  <c r="AE253" i="1" l="1"/>
  <c r="AF253" i="1" s="1" a="1"/>
  <c r="AF253" i="1" s="1"/>
  <c r="AH253" i="1"/>
  <c r="O253" i="1"/>
  <c r="R253" i="1"/>
  <c r="I253" i="1" s="1"/>
  <c r="P253" i="1" l="1"/>
  <c r="E254" i="1" s="1"/>
  <c r="J253" i="1"/>
  <c r="U253" i="1"/>
  <c r="V253" i="1" s="1"/>
  <c r="X253" i="1" s="1"/>
  <c r="Y253" i="1" s="1"/>
  <c r="Z253" i="1" s="1"/>
  <c r="AA253" i="1" s="1"/>
  <c r="AI253" i="1"/>
  <c r="AJ253" i="1" s="1"/>
  <c r="AG253" i="1"/>
  <c r="AK253" i="1"/>
  <c r="AL253" i="1" s="1"/>
  <c r="F254" i="1" l="1"/>
  <c r="G254" i="1"/>
  <c r="L254" i="1"/>
  <c r="D254" i="1"/>
  <c r="K254" i="1"/>
  <c r="M254" i="1" l="1"/>
  <c r="T254" i="1"/>
  <c r="AC254" i="1" l="1"/>
  <c r="AD254" i="1" s="1"/>
  <c r="W254" i="1"/>
  <c r="N254" i="1"/>
  <c r="R254" i="1" l="1"/>
  <c r="I254" i="1" s="1"/>
  <c r="O254" i="1"/>
  <c r="AE254" i="1"/>
  <c r="AF254" i="1" s="1" a="1"/>
  <c r="AF254" i="1" s="1"/>
  <c r="AH254" i="1"/>
  <c r="AG254" i="1" l="1"/>
  <c r="AK254" i="1"/>
  <c r="AL254" i="1" s="1"/>
  <c r="AI254" i="1"/>
  <c r="AJ254" i="1" s="1"/>
  <c r="P254" i="1"/>
  <c r="E255" i="1" s="1"/>
  <c r="J254" i="1"/>
  <c r="U254" i="1"/>
  <c r="V254" i="1" s="1"/>
  <c r="X254" i="1" s="1"/>
  <c r="Y254" i="1" s="1"/>
  <c r="Z254" i="1" s="1"/>
  <c r="AA254" i="1" s="1"/>
  <c r="D255" i="1" l="1"/>
  <c r="L255" i="1"/>
  <c r="G255" i="1"/>
  <c r="F255" i="1"/>
  <c r="K255" i="1"/>
  <c r="T255" i="1" l="1"/>
  <c r="M255" i="1"/>
  <c r="N255" i="1" l="1"/>
  <c r="AC255" i="1"/>
  <c r="AD255" i="1" s="1"/>
  <c r="W255" i="1"/>
  <c r="AE255" i="1" l="1"/>
  <c r="AF255" i="1" s="1" a="1"/>
  <c r="AF255" i="1" s="1"/>
  <c r="AH255" i="1"/>
  <c r="O255" i="1"/>
  <c r="R255" i="1"/>
  <c r="I255" i="1" s="1"/>
  <c r="P255" i="1" l="1"/>
  <c r="E256" i="1" s="1"/>
  <c r="J255" i="1"/>
  <c r="U255" i="1"/>
  <c r="V255" i="1" s="1"/>
  <c r="X255" i="1" s="1"/>
  <c r="Y255" i="1" s="1"/>
  <c r="Z255" i="1" s="1"/>
  <c r="AA255" i="1" s="1"/>
  <c r="AI255" i="1"/>
  <c r="AJ255" i="1" s="1"/>
  <c r="AK255" i="1"/>
  <c r="AL255" i="1" s="1"/>
  <c r="AG255" i="1"/>
  <c r="F256" i="1" l="1"/>
  <c r="G256" i="1"/>
  <c r="L256" i="1"/>
  <c r="D256" i="1"/>
  <c r="K256" i="1"/>
  <c r="M256" i="1" l="1"/>
  <c r="T256" i="1"/>
  <c r="AC256" i="1" l="1"/>
  <c r="AD256" i="1" s="1"/>
  <c r="W256" i="1"/>
  <c r="N256" i="1"/>
  <c r="R256" i="1" l="1"/>
  <c r="I256" i="1" s="1"/>
  <c r="O256" i="1"/>
  <c r="AE256" i="1"/>
  <c r="AF256" i="1" s="1" a="1"/>
  <c r="AF256" i="1" s="1"/>
  <c r="AH256" i="1"/>
  <c r="AG256" i="1" l="1"/>
  <c r="AK256" i="1"/>
  <c r="AL256" i="1" s="1"/>
  <c r="AI256" i="1"/>
  <c r="AJ256" i="1" s="1"/>
  <c r="P256" i="1"/>
  <c r="E257" i="1" s="1"/>
  <c r="J256" i="1"/>
  <c r="U256" i="1"/>
  <c r="V256" i="1" s="1"/>
  <c r="X256" i="1" s="1"/>
  <c r="Y256" i="1" s="1"/>
  <c r="Z256" i="1" s="1"/>
  <c r="AA256" i="1" s="1"/>
  <c r="D257" i="1" l="1"/>
  <c r="L257" i="1"/>
  <c r="G257" i="1"/>
  <c r="F257" i="1"/>
  <c r="K257" i="1"/>
  <c r="T257" i="1" l="1"/>
  <c r="M257" i="1"/>
  <c r="N257" i="1" l="1"/>
  <c r="AC257" i="1"/>
  <c r="AD257" i="1" s="1"/>
  <c r="W257" i="1"/>
  <c r="AE257" i="1" l="1"/>
  <c r="AF257" i="1" s="1" a="1"/>
  <c r="AF257" i="1" s="1"/>
  <c r="AH257" i="1"/>
  <c r="O257" i="1"/>
  <c r="R257" i="1"/>
  <c r="I257" i="1" s="1"/>
  <c r="P257" i="1" l="1"/>
  <c r="E258" i="1" s="1"/>
  <c r="J257" i="1"/>
  <c r="U257" i="1"/>
  <c r="V257" i="1" s="1"/>
  <c r="X257" i="1" s="1"/>
  <c r="Y257" i="1" s="1"/>
  <c r="Z257" i="1" s="1"/>
  <c r="AA257" i="1" s="1"/>
  <c r="AI257" i="1"/>
  <c r="AJ257" i="1" s="1"/>
  <c r="AK257" i="1"/>
  <c r="AL257" i="1" s="1"/>
  <c r="AG257" i="1"/>
  <c r="G258" i="1" l="1"/>
  <c r="F258" i="1"/>
  <c r="K258" i="1"/>
  <c r="D258" i="1"/>
  <c r="L258" i="1"/>
  <c r="M258" i="1" l="1"/>
  <c r="T258" i="1"/>
  <c r="AC258" i="1" l="1"/>
  <c r="AD258" i="1" s="1"/>
  <c r="W258" i="1"/>
  <c r="N258" i="1"/>
  <c r="R258" i="1" l="1"/>
  <c r="I258" i="1" s="1"/>
  <c r="O258" i="1"/>
  <c r="AE258" i="1"/>
  <c r="AF258" i="1" s="1" a="1"/>
  <c r="AF258" i="1" s="1"/>
  <c r="AH258" i="1"/>
  <c r="AI258" i="1" l="1"/>
  <c r="AJ258" i="1" s="1"/>
  <c r="AK258" i="1"/>
  <c r="AL258" i="1" s="1"/>
  <c r="AG258" i="1"/>
  <c r="P258" i="1"/>
  <c r="E259" i="1" s="1"/>
  <c r="U258" i="1"/>
  <c r="V258" i="1" s="1"/>
  <c r="X258" i="1" s="1"/>
  <c r="Y258" i="1" s="1"/>
  <c r="Z258" i="1" s="1"/>
  <c r="AA258" i="1" s="1"/>
  <c r="J258" i="1"/>
  <c r="D259" i="1" l="1"/>
  <c r="L259" i="1"/>
  <c r="F259" i="1"/>
  <c r="G259" i="1"/>
  <c r="K259" i="1"/>
  <c r="T259" i="1" l="1"/>
  <c r="M259" i="1"/>
  <c r="N259" i="1" l="1"/>
  <c r="AC259" i="1"/>
  <c r="AD259" i="1" s="1"/>
  <c r="W259" i="1"/>
  <c r="AE259" i="1" l="1"/>
  <c r="AF259" i="1" s="1" a="1"/>
  <c r="AF259" i="1" s="1"/>
  <c r="AH259" i="1"/>
  <c r="R259" i="1"/>
  <c r="I259" i="1" s="1"/>
  <c r="O259" i="1"/>
  <c r="P259" i="1" l="1"/>
  <c r="E260" i="1" s="1"/>
  <c r="U259" i="1"/>
  <c r="V259" i="1" s="1"/>
  <c r="X259" i="1" s="1"/>
  <c r="Y259" i="1" s="1"/>
  <c r="Z259" i="1" s="1"/>
  <c r="AA259" i="1" s="1"/>
  <c r="J259" i="1"/>
  <c r="AI259" i="1"/>
  <c r="AJ259" i="1" s="1"/>
  <c r="AK259" i="1"/>
  <c r="AL259" i="1" s="1"/>
  <c r="AG259" i="1"/>
  <c r="F260" i="1" l="1"/>
  <c r="G260" i="1"/>
  <c r="K260" i="1"/>
  <c r="D260" i="1"/>
  <c r="L260" i="1"/>
  <c r="M260" i="1" l="1"/>
  <c r="T260" i="1"/>
  <c r="AC260" i="1" l="1"/>
  <c r="AD260" i="1" s="1"/>
  <c r="W260" i="1"/>
  <c r="N260" i="1"/>
  <c r="O260" i="1" l="1"/>
  <c r="R260" i="1"/>
  <c r="I260" i="1" s="1"/>
  <c r="AE260" i="1"/>
  <c r="AF260" i="1" s="1" a="1"/>
  <c r="AF260" i="1" s="1"/>
  <c r="AH260" i="1"/>
  <c r="AG260" i="1" l="1"/>
  <c r="AK260" i="1"/>
  <c r="AL260" i="1" s="1"/>
  <c r="AI260" i="1"/>
  <c r="AJ260" i="1" s="1"/>
  <c r="P260" i="1"/>
  <c r="E261" i="1" s="1"/>
  <c r="U260" i="1"/>
  <c r="V260" i="1" s="1"/>
  <c r="X260" i="1" s="1"/>
  <c r="Y260" i="1" s="1"/>
  <c r="Z260" i="1" s="1"/>
  <c r="AA260" i="1" s="1"/>
  <c r="J260" i="1"/>
  <c r="D261" i="1" l="1"/>
  <c r="L261" i="1"/>
  <c r="G261" i="1"/>
  <c r="F261" i="1"/>
  <c r="K261" i="1"/>
  <c r="T261" i="1" l="1"/>
  <c r="M261" i="1"/>
  <c r="N261" i="1" l="1"/>
  <c r="AC261" i="1"/>
  <c r="AD261" i="1" s="1"/>
  <c r="W261" i="1"/>
  <c r="AE261" i="1" l="1"/>
  <c r="AF261" i="1" s="1" a="1"/>
  <c r="AF261" i="1" s="1"/>
  <c r="AH261" i="1"/>
  <c r="R261" i="1"/>
  <c r="I261" i="1" s="1"/>
  <c r="O261" i="1"/>
  <c r="P261" i="1" l="1"/>
  <c r="E262" i="1" s="1"/>
  <c r="J261" i="1"/>
  <c r="U261" i="1"/>
  <c r="V261" i="1" s="1"/>
  <c r="X261" i="1" s="1"/>
  <c r="Y261" i="1" s="1"/>
  <c r="Z261" i="1" s="1"/>
  <c r="AA261" i="1" s="1"/>
  <c r="AI261" i="1"/>
  <c r="AJ261" i="1" s="1"/>
  <c r="AK261" i="1"/>
  <c r="AL261" i="1" s="1"/>
  <c r="AG261" i="1"/>
  <c r="G262" i="1" l="1"/>
  <c r="F262" i="1"/>
  <c r="K262" i="1"/>
  <c r="D262" i="1"/>
  <c r="L262" i="1"/>
  <c r="M262" i="1" l="1"/>
  <c r="T262" i="1"/>
  <c r="AC262" i="1" l="1"/>
  <c r="AD262" i="1" s="1"/>
  <c r="W262" i="1"/>
  <c r="N262" i="1"/>
  <c r="R262" i="1" l="1"/>
  <c r="I262" i="1" s="1"/>
  <c r="O262" i="1"/>
  <c r="AE262" i="1"/>
  <c r="AF262" i="1" s="1" a="1"/>
  <c r="AF262" i="1" s="1"/>
  <c r="AH262" i="1"/>
  <c r="AI262" i="1" l="1"/>
  <c r="AJ262" i="1" s="1"/>
  <c r="AK262" i="1"/>
  <c r="AL262" i="1" s="1"/>
  <c r="AG262" i="1"/>
  <c r="P262" i="1"/>
  <c r="E263" i="1" s="1"/>
  <c r="J262" i="1"/>
  <c r="U262" i="1"/>
  <c r="V262" i="1" s="1"/>
  <c r="X262" i="1" s="1"/>
  <c r="Y262" i="1" s="1"/>
  <c r="Z262" i="1" s="1"/>
  <c r="AA262" i="1" s="1"/>
  <c r="D263" i="1" l="1"/>
  <c r="L263" i="1"/>
  <c r="G263" i="1"/>
  <c r="F263" i="1"/>
  <c r="K263" i="1"/>
  <c r="T263" i="1" l="1"/>
  <c r="M263" i="1"/>
  <c r="N263" i="1" l="1"/>
  <c r="AC263" i="1"/>
  <c r="AD263" i="1" s="1"/>
  <c r="W263" i="1"/>
  <c r="AE263" i="1" l="1"/>
  <c r="AF263" i="1" s="1" a="1"/>
  <c r="AF263" i="1" s="1"/>
  <c r="AH263" i="1"/>
  <c r="O263" i="1"/>
  <c r="R263" i="1"/>
  <c r="I263" i="1" s="1"/>
  <c r="P263" i="1" l="1"/>
  <c r="E264" i="1" s="1"/>
  <c r="J263" i="1"/>
  <c r="U263" i="1"/>
  <c r="V263" i="1" s="1"/>
  <c r="X263" i="1" s="1"/>
  <c r="Y263" i="1" s="1"/>
  <c r="Z263" i="1" s="1"/>
  <c r="AA263" i="1" s="1"/>
  <c r="AI263" i="1"/>
  <c r="AJ263" i="1" s="1"/>
  <c r="AG263" i="1"/>
  <c r="AK263" i="1"/>
  <c r="AL263" i="1" s="1"/>
  <c r="F264" i="1" l="1"/>
  <c r="L264" i="1"/>
  <c r="D264" i="1"/>
  <c r="K264" i="1"/>
  <c r="G264" i="1"/>
  <c r="M264" i="1" l="1"/>
  <c r="T264" i="1"/>
  <c r="W264" i="1" l="1"/>
  <c r="N264" i="1"/>
  <c r="AC264" i="1"/>
  <c r="AD264" i="1" s="1"/>
  <c r="AE264" i="1" l="1"/>
  <c r="AF264" i="1" s="1" a="1"/>
  <c r="AF264" i="1" s="1"/>
  <c r="AH264" i="1"/>
  <c r="O264" i="1"/>
  <c r="R264" i="1"/>
  <c r="I264" i="1" s="1"/>
  <c r="AG264" i="1" l="1"/>
  <c r="AK264" i="1"/>
  <c r="AL264" i="1" s="1"/>
  <c r="P264" i="1"/>
  <c r="E265" i="1" s="1"/>
  <c r="U264" i="1"/>
  <c r="V264" i="1" s="1"/>
  <c r="X264" i="1" s="1"/>
  <c r="Y264" i="1" s="1"/>
  <c r="Z264" i="1" s="1"/>
  <c r="AA264" i="1" s="1"/>
  <c r="J264" i="1"/>
  <c r="AI264" i="1"/>
  <c r="AJ264" i="1" s="1"/>
  <c r="D265" i="1" l="1"/>
  <c r="K265" i="1"/>
  <c r="G265" i="1"/>
  <c r="F265" i="1"/>
  <c r="L265" i="1"/>
  <c r="T265" i="1" l="1"/>
  <c r="M265" i="1"/>
  <c r="N265" i="1" l="1"/>
  <c r="AC265" i="1"/>
  <c r="AD265" i="1" s="1"/>
  <c r="W265" i="1"/>
  <c r="AE265" i="1" l="1"/>
  <c r="AF265" i="1" s="1" a="1"/>
  <c r="AF265" i="1" s="1"/>
  <c r="AH265" i="1"/>
  <c r="R265" i="1"/>
  <c r="I265" i="1" s="1"/>
  <c r="O265" i="1"/>
  <c r="P265" i="1" l="1"/>
  <c r="E266" i="1" s="1"/>
  <c r="J265" i="1"/>
  <c r="U265" i="1"/>
  <c r="V265" i="1" s="1"/>
  <c r="X265" i="1" s="1"/>
  <c r="Y265" i="1" s="1"/>
  <c r="Z265" i="1" s="1"/>
  <c r="AA265" i="1" s="1"/>
  <c r="AI265" i="1"/>
  <c r="AJ265" i="1" s="1"/>
  <c r="AG265" i="1"/>
  <c r="AK265" i="1"/>
  <c r="AL265" i="1" s="1"/>
  <c r="G266" i="1" l="1"/>
  <c r="F266" i="1"/>
  <c r="K266" i="1"/>
  <c r="D266" i="1"/>
  <c r="L266" i="1"/>
  <c r="M266" i="1" l="1"/>
  <c r="T266" i="1"/>
  <c r="AC266" i="1" l="1"/>
  <c r="AD266" i="1" s="1"/>
  <c r="W266" i="1"/>
  <c r="N266" i="1"/>
  <c r="R266" i="1" l="1"/>
  <c r="I266" i="1" s="1"/>
  <c r="O266" i="1"/>
  <c r="AE266" i="1"/>
  <c r="AF266" i="1" s="1" a="1"/>
  <c r="AF266" i="1" s="1"/>
  <c r="AH266" i="1"/>
  <c r="AI266" i="1" l="1"/>
  <c r="AJ266" i="1" s="1"/>
  <c r="AG266" i="1"/>
  <c r="AK266" i="1"/>
  <c r="AL266" i="1" s="1"/>
  <c r="P266" i="1"/>
  <c r="E267" i="1" s="1"/>
  <c r="J266" i="1"/>
  <c r="U266" i="1"/>
  <c r="V266" i="1" s="1"/>
  <c r="X266" i="1" s="1"/>
  <c r="Y266" i="1" s="1"/>
  <c r="Z266" i="1" s="1"/>
  <c r="AA266" i="1" s="1"/>
  <c r="D267" i="1" l="1"/>
  <c r="K267" i="1"/>
  <c r="G267" i="1"/>
  <c r="F267" i="1"/>
  <c r="L267" i="1"/>
  <c r="T267" i="1" l="1"/>
  <c r="M267" i="1"/>
  <c r="N267" i="1" l="1"/>
  <c r="AC267" i="1"/>
  <c r="AD267" i="1" s="1"/>
  <c r="W267" i="1"/>
  <c r="AE267" i="1" l="1"/>
  <c r="AF267" i="1" s="1" a="1"/>
  <c r="AF267" i="1" s="1"/>
  <c r="AH267" i="1"/>
  <c r="R267" i="1"/>
  <c r="I267" i="1" s="1"/>
  <c r="O267" i="1"/>
  <c r="P267" i="1" l="1"/>
  <c r="E268" i="1" s="1"/>
  <c r="J267" i="1"/>
  <c r="U267" i="1"/>
  <c r="V267" i="1" s="1"/>
  <c r="X267" i="1" s="1"/>
  <c r="Y267" i="1" s="1"/>
  <c r="Z267" i="1" s="1"/>
  <c r="AA267" i="1" s="1"/>
  <c r="AI267" i="1"/>
  <c r="AJ267" i="1" s="1"/>
  <c r="AG267" i="1"/>
  <c r="AK267" i="1"/>
  <c r="AL267" i="1" s="1"/>
  <c r="F268" i="1" l="1"/>
  <c r="K268" i="1"/>
  <c r="D268" i="1"/>
  <c r="L268" i="1"/>
  <c r="G268" i="1"/>
  <c r="M268" i="1" l="1"/>
  <c r="T268" i="1"/>
  <c r="W268" i="1" l="1"/>
  <c r="N268" i="1"/>
  <c r="AC268" i="1"/>
  <c r="AD268" i="1" s="1"/>
  <c r="AE268" i="1" l="1"/>
  <c r="AF268" i="1" s="1" a="1"/>
  <c r="AF268" i="1" s="1"/>
  <c r="AH268" i="1"/>
  <c r="R268" i="1"/>
  <c r="I268" i="1" s="1"/>
  <c r="O268" i="1"/>
  <c r="P268" i="1" l="1"/>
  <c r="E269" i="1" s="1"/>
  <c r="U268" i="1"/>
  <c r="V268" i="1" s="1"/>
  <c r="X268" i="1" s="1"/>
  <c r="Y268" i="1" s="1"/>
  <c r="Z268" i="1" s="1"/>
  <c r="AA268" i="1" s="1"/>
  <c r="J268" i="1"/>
  <c r="AI268" i="1"/>
  <c r="AJ268" i="1" s="1"/>
  <c r="AK268" i="1"/>
  <c r="AL268" i="1" s="1"/>
  <c r="AG268" i="1"/>
  <c r="G269" i="1" l="1"/>
  <c r="D269" i="1"/>
  <c r="K269" i="1"/>
  <c r="E270" i="1"/>
  <c r="F269" i="1"/>
  <c r="L269" i="1"/>
  <c r="T269" i="1" l="1"/>
  <c r="M269" i="1"/>
  <c r="E271" i="1"/>
  <c r="K270" i="1"/>
  <c r="G270" i="1"/>
  <c r="F270" i="1"/>
  <c r="D270" i="1"/>
  <c r="L270" i="1"/>
  <c r="N269" i="1" l="1"/>
  <c r="AC269" i="1"/>
  <c r="AD269" i="1" s="1"/>
  <c r="W269" i="1"/>
  <c r="M270" i="1"/>
  <c r="T270" i="1"/>
  <c r="D271" i="1"/>
  <c r="E272" i="1"/>
  <c r="L271" i="1"/>
  <c r="F271" i="1"/>
  <c r="G271" i="1"/>
  <c r="K271" i="1"/>
  <c r="AE269" i="1" l="1"/>
  <c r="AF269" i="1" s="1" a="1"/>
  <c r="AF269" i="1" s="1"/>
  <c r="AH269" i="1"/>
  <c r="G272" i="1"/>
  <c r="L272" i="1"/>
  <c r="F272" i="1"/>
  <c r="E273" i="1"/>
  <c r="D272" i="1"/>
  <c r="K272" i="1"/>
  <c r="O269" i="1"/>
  <c r="R269" i="1"/>
  <c r="I269" i="1" s="1"/>
  <c r="T271" i="1"/>
  <c r="M271" i="1"/>
  <c r="N270" i="1"/>
  <c r="AC270" i="1"/>
  <c r="AD270" i="1" s="1"/>
  <c r="W270" i="1"/>
  <c r="AE270" i="1" l="1"/>
  <c r="AF270" i="1" s="1" a="1"/>
  <c r="AF270" i="1" s="1"/>
  <c r="AH270" i="1"/>
  <c r="U269" i="1"/>
  <c r="V269" i="1" s="1"/>
  <c r="X269" i="1" s="1"/>
  <c r="Y269" i="1" s="1"/>
  <c r="Z269" i="1" s="1"/>
  <c r="AA269" i="1" s="1"/>
  <c r="J269" i="1"/>
  <c r="M272" i="1"/>
  <c r="T272" i="1"/>
  <c r="R270" i="1"/>
  <c r="I270" i="1" s="1"/>
  <c r="O270" i="1"/>
  <c r="AC271" i="1"/>
  <c r="AD271" i="1" s="1"/>
  <c r="N271" i="1"/>
  <c r="W271" i="1"/>
  <c r="E274" i="1"/>
  <c r="L273" i="1"/>
  <c r="F273" i="1"/>
  <c r="G273" i="1"/>
  <c r="K273" i="1"/>
  <c r="D273" i="1"/>
  <c r="AI269" i="1"/>
  <c r="AJ269" i="1" s="1"/>
  <c r="AK269" i="1"/>
  <c r="AL269" i="1" s="1"/>
  <c r="AG269" i="1"/>
  <c r="AE271" i="1" l="1"/>
  <c r="AF271" i="1" s="1" a="1"/>
  <c r="AF271" i="1" s="1"/>
  <c r="AH271" i="1"/>
  <c r="R271" i="1"/>
  <c r="I271" i="1" s="1"/>
  <c r="O271" i="1"/>
  <c r="T273" i="1"/>
  <c r="M273" i="1"/>
  <c r="E275" i="1"/>
  <c r="F274" i="1"/>
  <c r="K274" i="1"/>
  <c r="D274" i="1"/>
  <c r="G274" i="1"/>
  <c r="L274" i="1"/>
  <c r="AC272" i="1"/>
  <c r="AD272" i="1" s="1"/>
  <c r="N272" i="1"/>
  <c r="W272" i="1"/>
  <c r="AI270" i="1"/>
  <c r="AJ270" i="1" s="1"/>
  <c r="J270" i="1"/>
  <c r="U270" i="1"/>
  <c r="V270" i="1" s="1"/>
  <c r="X270" i="1" s="1"/>
  <c r="Y270" i="1" s="1"/>
  <c r="Z270" i="1" s="1"/>
  <c r="AA270" i="1" s="1"/>
  <c r="AG270" i="1"/>
  <c r="AK270" i="1"/>
  <c r="AL270" i="1" s="1"/>
  <c r="AE272" i="1" l="1"/>
  <c r="AF272" i="1" s="1" a="1"/>
  <c r="AF272" i="1" s="1"/>
  <c r="AH272" i="1"/>
  <c r="D275" i="1"/>
  <c r="E276" i="1"/>
  <c r="L275" i="1"/>
  <c r="G275" i="1"/>
  <c r="F275" i="1"/>
  <c r="K275" i="1"/>
  <c r="AI271" i="1"/>
  <c r="AJ271" i="1" s="1"/>
  <c r="AG271" i="1"/>
  <c r="AK271" i="1"/>
  <c r="AL271" i="1" s="1"/>
  <c r="U271" i="1"/>
  <c r="V271" i="1" s="1"/>
  <c r="X271" i="1" s="1"/>
  <c r="Y271" i="1" s="1"/>
  <c r="Z271" i="1" s="1"/>
  <c r="AA271" i="1" s="1"/>
  <c r="J271" i="1"/>
  <c r="R272" i="1"/>
  <c r="I272" i="1" s="1"/>
  <c r="O272" i="1"/>
  <c r="M274" i="1"/>
  <c r="T274" i="1"/>
  <c r="N273" i="1"/>
  <c r="AC273" i="1"/>
  <c r="AD273" i="1" s="1"/>
  <c r="W273" i="1"/>
  <c r="AE273" i="1" l="1"/>
  <c r="AF273" i="1" s="1" a="1"/>
  <c r="AF273" i="1" s="1"/>
  <c r="AH273" i="1"/>
  <c r="T275" i="1"/>
  <c r="M275" i="1"/>
  <c r="AI272" i="1"/>
  <c r="AJ272" i="1" s="1"/>
  <c r="AK272" i="1"/>
  <c r="AL272" i="1" s="1"/>
  <c r="AG272" i="1"/>
  <c r="AC274" i="1"/>
  <c r="AD274" i="1" s="1"/>
  <c r="N274" i="1"/>
  <c r="W274" i="1"/>
  <c r="O273" i="1"/>
  <c r="R273" i="1"/>
  <c r="I273" i="1" s="1"/>
  <c r="U272" i="1"/>
  <c r="V272" i="1" s="1"/>
  <c r="X272" i="1" s="1"/>
  <c r="Y272" i="1" s="1"/>
  <c r="Z272" i="1" s="1"/>
  <c r="AA272" i="1" s="1"/>
  <c r="J272" i="1"/>
  <c r="F276" i="1"/>
  <c r="E277" i="1"/>
  <c r="G276" i="1"/>
  <c r="L276" i="1"/>
  <c r="D276" i="1"/>
  <c r="K276" i="1"/>
  <c r="F277" i="1" l="1"/>
  <c r="D277" i="1"/>
  <c r="G277" i="1"/>
  <c r="L277" i="1"/>
  <c r="E278" i="1"/>
  <c r="K277" i="1"/>
  <c r="M276" i="1"/>
  <c r="T276" i="1"/>
  <c r="O274" i="1"/>
  <c r="R274" i="1"/>
  <c r="I274" i="1" s="1"/>
  <c r="AE274" i="1"/>
  <c r="AF274" i="1" s="1" a="1"/>
  <c r="AF274" i="1" s="1"/>
  <c r="AH274" i="1"/>
  <c r="AI273" i="1"/>
  <c r="AJ273" i="1" s="1"/>
  <c r="J273" i="1"/>
  <c r="U273" i="1"/>
  <c r="V273" i="1" s="1"/>
  <c r="X273" i="1" s="1"/>
  <c r="Y273" i="1" s="1"/>
  <c r="Z273" i="1" s="1"/>
  <c r="AA273" i="1" s="1"/>
  <c r="AK273" i="1"/>
  <c r="AL273" i="1" s="1"/>
  <c r="AG273" i="1"/>
  <c r="N275" i="1"/>
  <c r="AC275" i="1"/>
  <c r="AD275" i="1" s="1"/>
  <c r="W275" i="1"/>
  <c r="U274" i="1" l="1"/>
  <c r="V274" i="1" s="1"/>
  <c r="X274" i="1" s="1"/>
  <c r="Y274" i="1" s="1"/>
  <c r="Z274" i="1" s="1"/>
  <c r="AA274" i="1" s="1"/>
  <c r="J274" i="1"/>
  <c r="W276" i="1"/>
  <c r="N276" i="1"/>
  <c r="AC276" i="1"/>
  <c r="AD276" i="1" s="1"/>
  <c r="M277" i="1"/>
  <c r="T277" i="1"/>
  <c r="AE275" i="1"/>
  <c r="AF275" i="1" s="1" a="1"/>
  <c r="AF275" i="1" s="1"/>
  <c r="AH275" i="1"/>
  <c r="AI274" i="1"/>
  <c r="AJ274" i="1" s="1"/>
  <c r="G278" i="1"/>
  <c r="K278" i="1"/>
  <c r="F278" i="1"/>
  <c r="L278" i="1"/>
  <c r="D278" i="1"/>
  <c r="E279" i="1"/>
  <c r="O275" i="1"/>
  <c r="R275" i="1"/>
  <c r="I275" i="1" s="1"/>
  <c r="AK274" i="1"/>
  <c r="AL274" i="1" s="1"/>
  <c r="AG274" i="1"/>
  <c r="L279" i="1" l="1"/>
  <c r="G279" i="1"/>
  <c r="K279" i="1"/>
  <c r="F279" i="1"/>
  <c r="D279" i="1"/>
  <c r="W277" i="1"/>
  <c r="AC277" i="1"/>
  <c r="AD277" i="1" s="1"/>
  <c r="N277" i="1"/>
  <c r="AI275" i="1"/>
  <c r="AJ275" i="1" s="1"/>
  <c r="AE276" i="1"/>
  <c r="AF276" i="1" s="1" a="1"/>
  <c r="AF276" i="1" s="1"/>
  <c r="AH276" i="1"/>
  <c r="AG275" i="1"/>
  <c r="AK275" i="1"/>
  <c r="AL275" i="1" s="1"/>
  <c r="U275" i="1"/>
  <c r="V275" i="1" s="1"/>
  <c r="X275" i="1" s="1"/>
  <c r="Y275" i="1" s="1"/>
  <c r="Z275" i="1" s="1"/>
  <c r="AA275" i="1" s="1"/>
  <c r="J275" i="1"/>
  <c r="M278" i="1"/>
  <c r="T278" i="1"/>
  <c r="O276" i="1"/>
  <c r="R276" i="1"/>
  <c r="I276" i="1" s="1"/>
  <c r="AK276" i="1" l="1"/>
  <c r="AL276" i="1" s="1"/>
  <c r="AG276" i="1"/>
  <c r="J276" i="1"/>
  <c r="U276" i="1"/>
  <c r="V276" i="1" s="1"/>
  <c r="X276" i="1" s="1"/>
  <c r="Y276" i="1" s="1"/>
  <c r="Z276" i="1" s="1"/>
  <c r="AA276" i="1" s="1"/>
  <c r="W278" i="1"/>
  <c r="AC278" i="1"/>
  <c r="AD278" i="1" s="1"/>
  <c r="N278" i="1"/>
  <c r="T279" i="1"/>
  <c r="M279" i="1"/>
  <c r="AI276" i="1"/>
  <c r="AJ276" i="1" s="1"/>
  <c r="R277" i="1"/>
  <c r="I277" i="1" s="1"/>
  <c r="O277" i="1"/>
  <c r="AE277" i="1"/>
  <c r="AF277" i="1" s="1" a="1"/>
  <c r="AF277" i="1" s="1"/>
  <c r="AH277" i="1"/>
  <c r="AE278" i="1" l="1"/>
  <c r="AF278" i="1" s="1" a="1"/>
  <c r="AF278" i="1" s="1"/>
  <c r="AH278" i="1"/>
  <c r="AK277" i="1"/>
  <c r="AL277" i="1" s="1"/>
  <c r="AG277" i="1"/>
  <c r="N279" i="1"/>
  <c r="AC279" i="1"/>
  <c r="AD279" i="1" s="1"/>
  <c r="W279" i="1"/>
  <c r="AI277" i="1"/>
  <c r="AJ277" i="1" s="1"/>
  <c r="U277" i="1"/>
  <c r="V277" i="1" s="1"/>
  <c r="X277" i="1" s="1"/>
  <c r="Y277" i="1" s="1"/>
  <c r="Z277" i="1" s="1"/>
  <c r="AA277" i="1" s="1"/>
  <c r="J277" i="1"/>
  <c r="R278" i="1"/>
  <c r="I278" i="1" s="1"/>
  <c r="O278" i="1"/>
  <c r="AE279" i="1" l="1"/>
  <c r="AF279" i="1" s="1" a="1"/>
  <c r="AF279" i="1" s="1"/>
  <c r="AH279" i="1"/>
  <c r="AI278" i="1"/>
  <c r="AJ278" i="1" s="1"/>
  <c r="AK278" i="1"/>
  <c r="AL278" i="1" s="1"/>
  <c r="AG278" i="1"/>
  <c r="U278" i="1"/>
  <c r="V278" i="1" s="1"/>
  <c r="X278" i="1" s="1"/>
  <c r="Y278" i="1" s="1"/>
  <c r="Z278" i="1" s="1"/>
  <c r="AA278" i="1" s="1"/>
  <c r="J278" i="1"/>
  <c r="O279" i="1"/>
  <c r="R279" i="1"/>
  <c r="I279" i="1" s="1"/>
  <c r="AI279" i="1" l="1"/>
  <c r="AJ279" i="1" s="1"/>
  <c r="P279" i="1"/>
  <c r="E280" i="1" s="1"/>
  <c r="U279" i="1"/>
  <c r="V279" i="1" s="1"/>
  <c r="X279" i="1" s="1"/>
  <c r="Y279" i="1" s="1"/>
  <c r="Z279" i="1" s="1"/>
  <c r="AA279" i="1" s="1"/>
  <c r="J279" i="1"/>
  <c r="AG279" i="1"/>
  <c r="AK279" i="1"/>
  <c r="AL279" i="1" s="1"/>
  <c r="F280" i="1" l="1"/>
  <c r="G280" i="1"/>
  <c r="K280" i="1"/>
  <c r="D280" i="1"/>
  <c r="L280" i="1"/>
  <c r="M280" i="1" l="1"/>
  <c r="T280" i="1"/>
  <c r="AC280" i="1" l="1"/>
  <c r="AD280" i="1" s="1"/>
  <c r="W280" i="1"/>
  <c r="N280" i="1"/>
  <c r="AE280" i="1" l="1"/>
  <c r="AF280" i="1" s="1" a="1"/>
  <c r="AF280" i="1" s="1"/>
  <c r="AH280" i="1"/>
  <c r="O280" i="1"/>
  <c r="R280" i="1"/>
  <c r="I280" i="1" s="1"/>
  <c r="P280" i="1" l="1"/>
  <c r="E281" i="1" s="1"/>
  <c r="U280" i="1"/>
  <c r="V280" i="1" s="1"/>
  <c r="X280" i="1" s="1"/>
  <c r="Y280" i="1" s="1"/>
  <c r="Z280" i="1" s="1"/>
  <c r="AA280" i="1" s="1"/>
  <c r="J280" i="1"/>
  <c r="AI280" i="1"/>
  <c r="AJ280" i="1" s="1"/>
  <c r="AG280" i="1"/>
  <c r="AK280" i="1"/>
  <c r="AL280" i="1" s="1"/>
  <c r="D281" i="1" l="1"/>
  <c r="K281" i="1"/>
  <c r="G281" i="1"/>
  <c r="L281" i="1"/>
  <c r="F281" i="1"/>
  <c r="T281" i="1" l="1"/>
  <c r="M281" i="1"/>
  <c r="N281" i="1" l="1"/>
  <c r="AC281" i="1"/>
  <c r="AD281" i="1" s="1"/>
  <c r="W281" i="1"/>
  <c r="AE281" i="1" l="1"/>
  <c r="AF281" i="1" s="1" a="1"/>
  <c r="AF281" i="1" s="1"/>
  <c r="AH281" i="1"/>
  <c r="R281" i="1"/>
  <c r="I281" i="1" s="1"/>
  <c r="O281" i="1"/>
  <c r="AI281" i="1" l="1"/>
  <c r="AJ281" i="1" s="1"/>
  <c r="P281" i="1"/>
  <c r="E282" i="1" s="1"/>
  <c r="J281" i="1"/>
  <c r="U281" i="1"/>
  <c r="V281" i="1" s="1"/>
  <c r="X281" i="1" s="1"/>
  <c r="Y281" i="1" s="1"/>
  <c r="Z281" i="1" s="1"/>
  <c r="AA281" i="1" s="1"/>
  <c r="AG281" i="1"/>
  <c r="AK281" i="1"/>
  <c r="AL281" i="1" s="1"/>
  <c r="F282" i="1" l="1"/>
  <c r="G282" i="1"/>
  <c r="K282" i="1"/>
  <c r="D282" i="1"/>
  <c r="L282" i="1"/>
  <c r="M282" i="1" l="1"/>
  <c r="T282" i="1"/>
  <c r="AC282" i="1" l="1"/>
  <c r="AD282" i="1" s="1"/>
  <c r="W282" i="1"/>
  <c r="N282" i="1"/>
  <c r="R282" i="1" l="1"/>
  <c r="I282" i="1" s="1"/>
  <c r="O282" i="1"/>
  <c r="AE282" i="1"/>
  <c r="AF282" i="1" s="1" a="1"/>
  <c r="AF282" i="1" s="1"/>
  <c r="AH282" i="1"/>
  <c r="AK282" i="1" l="1"/>
  <c r="AL282" i="1" s="1"/>
  <c r="AG282" i="1"/>
  <c r="AI282" i="1"/>
  <c r="AJ282" i="1" s="1"/>
  <c r="P282" i="1"/>
  <c r="E283" i="1" s="1"/>
  <c r="U282" i="1"/>
  <c r="V282" i="1" s="1"/>
  <c r="X282" i="1" s="1"/>
  <c r="Y282" i="1" s="1"/>
  <c r="Z282" i="1" s="1"/>
  <c r="AA282" i="1" s="1"/>
  <c r="J282" i="1"/>
  <c r="D283" i="1" l="1"/>
  <c r="L283" i="1"/>
  <c r="G283" i="1"/>
  <c r="F283" i="1"/>
  <c r="K283" i="1"/>
  <c r="T283" i="1" l="1"/>
  <c r="M283" i="1"/>
  <c r="N283" i="1" l="1"/>
  <c r="AC283" i="1"/>
  <c r="AD283" i="1" s="1"/>
  <c r="W283" i="1"/>
  <c r="AE283" i="1" l="1"/>
  <c r="AF283" i="1" s="1" a="1"/>
  <c r="AF283" i="1" s="1"/>
  <c r="AH283" i="1"/>
  <c r="O283" i="1"/>
  <c r="R283" i="1"/>
  <c r="I283" i="1" s="1"/>
  <c r="P283" i="1" l="1"/>
  <c r="E284" i="1" s="1"/>
  <c r="J283" i="1"/>
  <c r="U283" i="1"/>
  <c r="V283" i="1" s="1"/>
  <c r="X283" i="1" s="1"/>
  <c r="Y283" i="1" s="1"/>
  <c r="Z283" i="1" s="1"/>
  <c r="AA283" i="1" s="1"/>
  <c r="AI283" i="1"/>
  <c r="AJ283" i="1" s="1"/>
  <c r="AG283" i="1"/>
  <c r="AK283" i="1"/>
  <c r="AL283" i="1" s="1"/>
  <c r="D284" i="1" l="1"/>
  <c r="L284" i="1"/>
  <c r="G284" i="1"/>
  <c r="F284" i="1"/>
  <c r="K284" i="1"/>
  <c r="T284" i="1" l="1"/>
  <c r="M284" i="1"/>
  <c r="N284" i="1" l="1"/>
  <c r="W284" i="1"/>
  <c r="AC284" i="1"/>
  <c r="AD284" i="1" s="1"/>
  <c r="AE284" i="1" l="1"/>
  <c r="AF284" i="1" s="1" a="1"/>
  <c r="AF284" i="1" s="1"/>
  <c r="AH284" i="1"/>
  <c r="R284" i="1"/>
  <c r="I284" i="1" s="1"/>
  <c r="O284" i="1"/>
  <c r="P284" i="1" l="1"/>
  <c r="E285" i="1" s="1"/>
  <c r="J284" i="1"/>
  <c r="U284" i="1"/>
  <c r="V284" i="1" s="1"/>
  <c r="X284" i="1" s="1"/>
  <c r="Y284" i="1" s="1"/>
  <c r="Z284" i="1" s="1"/>
  <c r="AA284" i="1" s="1"/>
  <c r="AI284" i="1"/>
  <c r="AJ284" i="1" s="1"/>
  <c r="AG284" i="1"/>
  <c r="AK284" i="1"/>
  <c r="AL284" i="1" s="1"/>
  <c r="F285" i="1" l="1"/>
  <c r="G285" i="1"/>
  <c r="K285" i="1"/>
  <c r="D285" i="1"/>
  <c r="L285" i="1"/>
  <c r="M285" i="1" l="1"/>
  <c r="T285" i="1"/>
  <c r="AC285" i="1" l="1"/>
  <c r="AD285" i="1" s="1"/>
  <c r="W285" i="1"/>
  <c r="N285" i="1"/>
  <c r="O285" i="1" l="1"/>
  <c r="R285" i="1"/>
  <c r="I285" i="1" s="1"/>
  <c r="AE285" i="1"/>
  <c r="AF285" i="1" s="1" a="1"/>
  <c r="AF285" i="1" s="1"/>
  <c r="AH285" i="1"/>
  <c r="AK285" i="1" l="1"/>
  <c r="AL285" i="1" s="1"/>
  <c r="AG285" i="1"/>
  <c r="AI285" i="1"/>
  <c r="AJ285" i="1" s="1"/>
  <c r="P285" i="1"/>
  <c r="E286" i="1" s="1"/>
  <c r="J285" i="1"/>
  <c r="U285" i="1"/>
  <c r="V285" i="1" s="1"/>
  <c r="X285" i="1" s="1"/>
  <c r="Y285" i="1" s="1"/>
  <c r="Z285" i="1" s="1"/>
  <c r="AA285" i="1" s="1"/>
  <c r="D286" i="1" l="1"/>
  <c r="K286" i="1"/>
  <c r="G286" i="1"/>
  <c r="F286" i="1"/>
  <c r="L286" i="1"/>
  <c r="M286" i="1" l="1"/>
  <c r="T286" i="1"/>
  <c r="N286" i="1" l="1"/>
  <c r="W286" i="1"/>
  <c r="AC286" i="1"/>
  <c r="AD286" i="1" s="1"/>
  <c r="AE286" i="1" l="1"/>
  <c r="AF286" i="1" s="1" a="1"/>
  <c r="AF286" i="1" s="1"/>
  <c r="AH286" i="1"/>
  <c r="O286" i="1"/>
  <c r="R286" i="1"/>
  <c r="I286" i="1" s="1"/>
  <c r="P286" i="1" l="1"/>
  <c r="E287" i="1" s="1"/>
  <c r="U286" i="1"/>
  <c r="V286" i="1" s="1"/>
  <c r="X286" i="1" s="1"/>
  <c r="Y286" i="1" s="1"/>
  <c r="Z286" i="1" s="1"/>
  <c r="AA286" i="1" s="1"/>
  <c r="J286" i="1"/>
  <c r="AI286" i="1"/>
  <c r="AJ286" i="1" s="1"/>
  <c r="AG286" i="1"/>
  <c r="AK286" i="1"/>
  <c r="AL286" i="1" s="1"/>
  <c r="F287" i="1" l="1"/>
  <c r="G287" i="1"/>
  <c r="L287" i="1"/>
  <c r="K287" i="1"/>
  <c r="D287" i="1"/>
  <c r="M287" i="1" l="1"/>
  <c r="T287" i="1"/>
  <c r="AC287" i="1" l="1"/>
  <c r="AD287" i="1" s="1"/>
  <c r="N287" i="1"/>
  <c r="W287" i="1"/>
  <c r="O287" i="1" l="1"/>
  <c r="R287" i="1"/>
  <c r="I287" i="1" s="1"/>
  <c r="AE287" i="1"/>
  <c r="AF287" i="1" s="1" a="1"/>
  <c r="AF287" i="1" s="1"/>
  <c r="AH287" i="1"/>
  <c r="AK287" i="1" l="1"/>
  <c r="AL287" i="1" s="1"/>
  <c r="AG287" i="1"/>
  <c r="AI287" i="1"/>
  <c r="AJ287" i="1" s="1"/>
  <c r="P287" i="1"/>
  <c r="E288" i="1" s="1"/>
  <c r="J287" i="1"/>
  <c r="U287" i="1"/>
  <c r="V287" i="1" s="1"/>
  <c r="X287" i="1" s="1"/>
  <c r="Y287" i="1" s="1"/>
  <c r="Z287" i="1" s="1"/>
  <c r="AA287" i="1" s="1"/>
  <c r="D288" i="1" l="1"/>
  <c r="K288" i="1"/>
  <c r="G288" i="1"/>
  <c r="F288" i="1"/>
  <c r="L288" i="1"/>
  <c r="T288" i="1" l="1"/>
  <c r="M288" i="1"/>
  <c r="N288" i="1" l="1"/>
  <c r="W288" i="1"/>
  <c r="AC288" i="1"/>
  <c r="AD288" i="1" s="1"/>
  <c r="AE288" i="1" l="1"/>
  <c r="AF288" i="1" s="1" a="1"/>
  <c r="AF288" i="1" s="1"/>
  <c r="AH288" i="1"/>
  <c r="R288" i="1"/>
  <c r="I288" i="1" s="1"/>
  <c r="O288" i="1"/>
  <c r="P288" i="1" l="1"/>
  <c r="E289" i="1" s="1"/>
  <c r="U288" i="1"/>
  <c r="V288" i="1" s="1"/>
  <c r="X288" i="1" s="1"/>
  <c r="Y288" i="1" s="1"/>
  <c r="Z288" i="1" s="1"/>
  <c r="AA288" i="1" s="1"/>
  <c r="J288" i="1"/>
  <c r="AI288" i="1"/>
  <c r="AJ288" i="1" s="1"/>
  <c r="AK288" i="1"/>
  <c r="AL288" i="1" s="1"/>
  <c r="AG288" i="1"/>
  <c r="G289" i="1" l="1"/>
  <c r="F289" i="1"/>
  <c r="K289" i="1"/>
  <c r="D289" i="1"/>
  <c r="L289" i="1"/>
  <c r="M289" i="1" l="1"/>
  <c r="T289" i="1"/>
  <c r="AC289" i="1" l="1"/>
  <c r="AD289" i="1" s="1"/>
  <c r="W289" i="1"/>
  <c r="N289" i="1"/>
  <c r="O289" i="1" l="1"/>
  <c r="R289" i="1"/>
  <c r="I289" i="1" s="1"/>
  <c r="AE289" i="1"/>
  <c r="AF289" i="1" s="1" a="1"/>
  <c r="AF289" i="1" s="1"/>
  <c r="AH289" i="1"/>
  <c r="AG289" i="1" l="1"/>
  <c r="AK289" i="1"/>
  <c r="AL289" i="1" s="1"/>
  <c r="AI289" i="1"/>
  <c r="AJ289" i="1" s="1"/>
  <c r="P289" i="1"/>
  <c r="E290" i="1" s="1"/>
  <c r="J289" i="1"/>
  <c r="U289" i="1"/>
  <c r="V289" i="1" s="1"/>
  <c r="X289" i="1" s="1"/>
  <c r="Y289" i="1" s="1"/>
  <c r="Z289" i="1" s="1"/>
  <c r="AA289" i="1" s="1"/>
  <c r="D290" i="1" l="1"/>
  <c r="K290" i="1"/>
  <c r="F290" i="1"/>
  <c r="L290" i="1"/>
  <c r="G290" i="1"/>
  <c r="M290" i="1" l="1"/>
  <c r="T290" i="1"/>
  <c r="N290" i="1" l="1"/>
  <c r="W290" i="1"/>
  <c r="AC290" i="1"/>
  <c r="AD290" i="1" s="1"/>
  <c r="AE290" i="1" l="1"/>
  <c r="AF290" i="1" s="1" a="1"/>
  <c r="AF290" i="1" s="1"/>
  <c r="AH290" i="1"/>
  <c r="O290" i="1"/>
  <c r="R290" i="1"/>
  <c r="I290" i="1" s="1"/>
  <c r="P290" i="1" l="1"/>
  <c r="E291" i="1" s="1"/>
  <c r="J290" i="1"/>
  <c r="U290" i="1"/>
  <c r="V290" i="1" s="1"/>
  <c r="X290" i="1" s="1"/>
  <c r="Y290" i="1" s="1"/>
  <c r="Z290" i="1" s="1"/>
  <c r="AA290" i="1" s="1"/>
  <c r="AI290" i="1"/>
  <c r="AJ290" i="1" s="1"/>
  <c r="AG290" i="1"/>
  <c r="AK290" i="1"/>
  <c r="AL290" i="1" s="1"/>
  <c r="F291" i="1" l="1"/>
  <c r="L291" i="1"/>
  <c r="D291" i="1"/>
  <c r="K291" i="1"/>
  <c r="G291" i="1"/>
  <c r="M291" i="1" l="1"/>
  <c r="T291" i="1"/>
  <c r="N291" i="1" l="1"/>
  <c r="AC291" i="1"/>
  <c r="AD291" i="1" s="1"/>
  <c r="W291" i="1"/>
  <c r="AE291" i="1" l="1"/>
  <c r="AF291" i="1" s="1" a="1"/>
  <c r="AF291" i="1" s="1"/>
  <c r="AH291" i="1"/>
  <c r="O291" i="1"/>
  <c r="R291" i="1"/>
  <c r="I291" i="1" s="1"/>
  <c r="P291" i="1" l="1"/>
  <c r="E292" i="1" s="1"/>
  <c r="J291" i="1"/>
  <c r="U291" i="1"/>
  <c r="V291" i="1" s="1"/>
  <c r="X291" i="1" s="1"/>
  <c r="Y291" i="1" s="1"/>
  <c r="Z291" i="1" s="1"/>
  <c r="AA291" i="1" s="1"/>
  <c r="AI291" i="1"/>
  <c r="AJ291" i="1" s="1"/>
  <c r="AG291" i="1"/>
  <c r="AK291" i="1"/>
  <c r="AL291" i="1" s="1"/>
  <c r="D292" i="1" l="1"/>
  <c r="L292" i="1"/>
  <c r="G292" i="1"/>
  <c r="F292" i="1"/>
  <c r="K292" i="1"/>
  <c r="M292" i="1" l="1"/>
  <c r="T292" i="1"/>
  <c r="N292" i="1" l="1"/>
  <c r="AC292" i="1"/>
  <c r="AD292" i="1" s="1"/>
  <c r="W292" i="1"/>
  <c r="AE292" i="1" l="1"/>
  <c r="AF292" i="1" s="1" a="1"/>
  <c r="AF292" i="1" s="1"/>
  <c r="AH292" i="1"/>
  <c r="O292" i="1"/>
  <c r="R292" i="1"/>
  <c r="I292" i="1" s="1"/>
  <c r="P292" i="1" l="1"/>
  <c r="E293" i="1" s="1"/>
  <c r="U292" i="1"/>
  <c r="V292" i="1" s="1"/>
  <c r="X292" i="1" s="1"/>
  <c r="Y292" i="1" s="1"/>
  <c r="Z292" i="1" s="1"/>
  <c r="AA292" i="1" s="1"/>
  <c r="J292" i="1"/>
  <c r="AI292" i="1"/>
  <c r="AJ292" i="1" s="1"/>
  <c r="AK292" i="1"/>
  <c r="AL292" i="1" s="1"/>
  <c r="AG292" i="1"/>
  <c r="F293" i="1" l="1"/>
  <c r="K293" i="1"/>
  <c r="D293" i="1"/>
  <c r="L293" i="1"/>
  <c r="G293" i="1"/>
  <c r="M293" i="1" l="1"/>
  <c r="T293" i="1"/>
  <c r="N293" i="1" l="1"/>
  <c r="AC293" i="1"/>
  <c r="AD293" i="1" s="1"/>
  <c r="W293" i="1"/>
  <c r="AE293" i="1" l="1"/>
  <c r="AF293" i="1" s="1" a="1"/>
  <c r="AF293" i="1" s="1"/>
  <c r="AH293" i="1"/>
  <c r="O293" i="1"/>
  <c r="R293" i="1"/>
  <c r="I293" i="1" s="1"/>
  <c r="P293" i="1" l="1"/>
  <c r="E294" i="1" s="1"/>
  <c r="J293" i="1"/>
  <c r="U293" i="1"/>
  <c r="V293" i="1" s="1"/>
  <c r="X293" i="1" s="1"/>
  <c r="Y293" i="1" s="1"/>
  <c r="Z293" i="1" s="1"/>
  <c r="AA293" i="1" s="1"/>
  <c r="AI293" i="1"/>
  <c r="AJ293" i="1" s="1"/>
  <c r="AK293" i="1"/>
  <c r="AL293" i="1" s="1"/>
  <c r="AG293" i="1"/>
  <c r="D294" i="1" l="1"/>
  <c r="L294" i="1"/>
  <c r="E295" i="1"/>
  <c r="K294" i="1"/>
  <c r="G294" i="1"/>
  <c r="F294" i="1"/>
  <c r="F295" i="1" l="1"/>
  <c r="G295" i="1"/>
  <c r="D295" i="1"/>
  <c r="E296" i="1"/>
  <c r="K295" i="1"/>
  <c r="L295" i="1"/>
  <c r="M294" i="1"/>
  <c r="T294" i="1"/>
  <c r="L296" i="1" l="1"/>
  <c r="F296" i="1"/>
  <c r="G296" i="1"/>
  <c r="K296" i="1"/>
  <c r="D296" i="1"/>
  <c r="E297" i="1"/>
  <c r="T295" i="1"/>
  <c r="M295" i="1"/>
  <c r="AC294" i="1"/>
  <c r="AD294" i="1" s="1"/>
  <c r="N294" i="1"/>
  <c r="W294" i="1"/>
  <c r="W295" i="1" l="1"/>
  <c r="AC295" i="1"/>
  <c r="AD295" i="1" s="1"/>
  <c r="N295" i="1"/>
  <c r="AE294" i="1"/>
  <c r="AF294" i="1" s="1" a="1"/>
  <c r="AF294" i="1" s="1"/>
  <c r="AH294" i="1"/>
  <c r="O294" i="1"/>
  <c r="R294" i="1"/>
  <c r="I294" i="1" s="1"/>
  <c r="E298" i="1"/>
  <c r="K297" i="1"/>
  <c r="G297" i="1"/>
  <c r="D297" i="1"/>
  <c r="L297" i="1"/>
  <c r="F297" i="1"/>
  <c r="T296" i="1"/>
  <c r="M296" i="1"/>
  <c r="AI294" i="1" l="1"/>
  <c r="AJ294" i="1" s="1"/>
  <c r="U294" i="1"/>
  <c r="V294" i="1" s="1"/>
  <c r="X294" i="1" s="1"/>
  <c r="Y294" i="1" s="1"/>
  <c r="Z294" i="1" s="1"/>
  <c r="AA294" i="1" s="1"/>
  <c r="J294" i="1"/>
  <c r="AG294" i="1"/>
  <c r="AK294" i="1"/>
  <c r="AL294" i="1" s="1"/>
  <c r="O295" i="1"/>
  <c r="R295" i="1"/>
  <c r="I295" i="1" s="1"/>
  <c r="AE295" i="1"/>
  <c r="AF295" i="1" s="1" a="1"/>
  <c r="AF295" i="1" s="1"/>
  <c r="AH295" i="1"/>
  <c r="G298" i="1"/>
  <c r="D298" i="1"/>
  <c r="F298" i="1"/>
  <c r="E299" i="1"/>
  <c r="K298" i="1"/>
  <c r="L298" i="1"/>
  <c r="AC296" i="1"/>
  <c r="AD296" i="1" s="1"/>
  <c r="N296" i="1"/>
  <c r="W296" i="1"/>
  <c r="M297" i="1"/>
  <c r="T297" i="1"/>
  <c r="R296" i="1" l="1"/>
  <c r="I296" i="1" s="1"/>
  <c r="O296" i="1"/>
  <c r="L299" i="1"/>
  <c r="E300" i="1"/>
  <c r="D299" i="1"/>
  <c r="F299" i="1"/>
  <c r="G299" i="1"/>
  <c r="K299" i="1"/>
  <c r="AI295" i="1"/>
  <c r="AJ295" i="1" s="1"/>
  <c r="AG295" i="1"/>
  <c r="AK295" i="1"/>
  <c r="AE296" i="1"/>
  <c r="AF296" i="1" s="1" a="1"/>
  <c r="AF296" i="1" s="1"/>
  <c r="AH296" i="1"/>
  <c r="AL295" i="1"/>
  <c r="W297" i="1"/>
  <c r="AC297" i="1"/>
  <c r="AD297" i="1" s="1"/>
  <c r="N297" i="1"/>
  <c r="M298" i="1"/>
  <c r="T298" i="1"/>
  <c r="U295" i="1"/>
  <c r="V295" i="1" s="1"/>
  <c r="X295" i="1" s="1"/>
  <c r="Y295" i="1" s="1"/>
  <c r="Z295" i="1" s="1"/>
  <c r="AA295" i="1" s="1"/>
  <c r="J295" i="1"/>
  <c r="W298" i="1" l="1"/>
  <c r="AC298" i="1"/>
  <c r="AD298" i="1" s="1"/>
  <c r="N298" i="1"/>
  <c r="O297" i="1"/>
  <c r="R297" i="1"/>
  <c r="I297" i="1" s="1"/>
  <c r="AE297" i="1"/>
  <c r="AF297" i="1" s="1" a="1"/>
  <c r="AF297" i="1" s="1"/>
  <c r="AH297" i="1"/>
  <c r="AI296" i="1"/>
  <c r="AJ296" i="1" s="1"/>
  <c r="M299" i="1"/>
  <c r="T299" i="1"/>
  <c r="J296" i="1"/>
  <c r="U296" i="1"/>
  <c r="V296" i="1" s="1"/>
  <c r="X296" i="1" s="1"/>
  <c r="Y296" i="1" s="1"/>
  <c r="Z296" i="1" s="1"/>
  <c r="AA296" i="1" s="1"/>
  <c r="AG296" i="1"/>
  <c r="AK296" i="1"/>
  <c r="AL296" i="1" s="1"/>
  <c r="F300" i="1"/>
  <c r="D300" i="1"/>
  <c r="G300" i="1"/>
  <c r="L300" i="1"/>
  <c r="E301" i="1"/>
  <c r="K300" i="1"/>
  <c r="AG297" i="1" l="1"/>
  <c r="AK297" i="1"/>
  <c r="AL297" i="1" s="1"/>
  <c r="AC299" i="1"/>
  <c r="AD299" i="1" s="1"/>
  <c r="N299" i="1"/>
  <c r="W299" i="1"/>
  <c r="T300" i="1"/>
  <c r="M300" i="1"/>
  <c r="U297" i="1"/>
  <c r="V297" i="1" s="1"/>
  <c r="X297" i="1" s="1"/>
  <c r="Y297" i="1" s="1"/>
  <c r="Z297" i="1" s="1"/>
  <c r="AA297" i="1" s="1"/>
  <c r="J297" i="1"/>
  <c r="O298" i="1"/>
  <c r="R298" i="1"/>
  <c r="I298" i="1" s="1"/>
  <c r="AE298" i="1"/>
  <c r="AF298" i="1" s="1" a="1"/>
  <c r="AF298" i="1" s="1"/>
  <c r="AH298" i="1"/>
  <c r="E302" i="1"/>
  <c r="L301" i="1"/>
  <c r="F301" i="1"/>
  <c r="D301" i="1"/>
  <c r="G301" i="1"/>
  <c r="K301" i="1"/>
  <c r="AI297" i="1"/>
  <c r="AJ297" i="1" s="1"/>
  <c r="G302" i="1" l="1"/>
  <c r="D302" i="1"/>
  <c r="F302" i="1"/>
  <c r="L302" i="1"/>
  <c r="E303" i="1"/>
  <c r="K302" i="1"/>
  <c r="M301" i="1"/>
  <c r="T301" i="1"/>
  <c r="AI298" i="1"/>
  <c r="AJ298" i="1" s="1"/>
  <c r="AK298" i="1"/>
  <c r="AL298" i="1" s="1"/>
  <c r="AG298" i="1"/>
  <c r="U298" i="1"/>
  <c r="V298" i="1" s="1"/>
  <c r="X298" i="1" s="1"/>
  <c r="Y298" i="1" s="1"/>
  <c r="Z298" i="1" s="1"/>
  <c r="AA298" i="1" s="1"/>
  <c r="J298" i="1"/>
  <c r="AC300" i="1"/>
  <c r="AD300" i="1" s="1"/>
  <c r="N300" i="1"/>
  <c r="W300" i="1"/>
  <c r="O299" i="1"/>
  <c r="R299" i="1"/>
  <c r="I299" i="1" s="1"/>
  <c r="AE299" i="1"/>
  <c r="AF299" i="1" s="1" a="1"/>
  <c r="AF299" i="1" s="1"/>
  <c r="AH299" i="1"/>
  <c r="AI299" i="1" l="1"/>
  <c r="AJ299" i="1" s="1"/>
  <c r="U299" i="1"/>
  <c r="V299" i="1" s="1"/>
  <c r="X299" i="1" s="1"/>
  <c r="Y299" i="1" s="1"/>
  <c r="Z299" i="1" s="1"/>
  <c r="AA299" i="1" s="1"/>
  <c r="J299" i="1"/>
  <c r="M302" i="1"/>
  <c r="T302" i="1"/>
  <c r="G303" i="1"/>
  <c r="F303" i="1"/>
  <c r="L303" i="1"/>
  <c r="D303" i="1"/>
  <c r="E304" i="1"/>
  <c r="K303" i="1"/>
  <c r="AG299" i="1"/>
  <c r="AK299" i="1"/>
  <c r="AL299" i="1" s="1"/>
  <c r="O300" i="1"/>
  <c r="R300" i="1"/>
  <c r="I300" i="1" s="1"/>
  <c r="AE300" i="1"/>
  <c r="AF300" i="1" s="1" a="1"/>
  <c r="AF300" i="1" s="1"/>
  <c r="AH300" i="1"/>
  <c r="W301" i="1"/>
  <c r="N301" i="1"/>
  <c r="AC301" i="1"/>
  <c r="AD301" i="1" s="1"/>
  <c r="AI300" i="1" l="1"/>
  <c r="AJ300" i="1" s="1"/>
  <c r="K304" i="1"/>
  <c r="F304" i="1"/>
  <c r="G304" i="1"/>
  <c r="D304" i="1"/>
  <c r="L304" i="1"/>
  <c r="AG300" i="1"/>
  <c r="AK300" i="1"/>
  <c r="AL300" i="1" s="1"/>
  <c r="M303" i="1"/>
  <c r="T303" i="1"/>
  <c r="AE301" i="1"/>
  <c r="AF301" i="1" s="1" a="1"/>
  <c r="AF301" i="1" s="1"/>
  <c r="AH301" i="1"/>
  <c r="O301" i="1"/>
  <c r="R301" i="1"/>
  <c r="I301" i="1" s="1"/>
  <c r="J300" i="1"/>
  <c r="U300" i="1"/>
  <c r="V300" i="1" s="1"/>
  <c r="X300" i="1" s="1"/>
  <c r="Y300" i="1" s="1"/>
  <c r="Z300" i="1" s="1"/>
  <c r="AA300" i="1" s="1"/>
  <c r="N302" i="1"/>
  <c r="W302" i="1"/>
  <c r="AC302" i="1"/>
  <c r="AD302" i="1" s="1"/>
  <c r="AI301" i="1" l="1"/>
  <c r="AJ301" i="1" s="1"/>
  <c r="T304" i="1"/>
  <c r="M304" i="1"/>
  <c r="AK301" i="1"/>
  <c r="AL301" i="1" s="1"/>
  <c r="AG301" i="1"/>
  <c r="AE302" i="1"/>
  <c r="AF302" i="1" s="1" a="1"/>
  <c r="AF302" i="1" s="1"/>
  <c r="AH302" i="1"/>
  <c r="U301" i="1"/>
  <c r="V301" i="1" s="1"/>
  <c r="X301" i="1" s="1"/>
  <c r="Y301" i="1" s="1"/>
  <c r="Z301" i="1" s="1"/>
  <c r="AA301" i="1" s="1"/>
  <c r="J301" i="1"/>
  <c r="R302" i="1"/>
  <c r="I302" i="1" s="1"/>
  <c r="O302" i="1"/>
  <c r="N303" i="1"/>
  <c r="AC303" i="1"/>
  <c r="AD303" i="1" s="1"/>
  <c r="W303" i="1"/>
  <c r="AE303" i="1" l="1"/>
  <c r="AF303" i="1" s="1" a="1"/>
  <c r="AF303" i="1" s="1"/>
  <c r="AH303" i="1"/>
  <c r="N304" i="1"/>
  <c r="AC304" i="1"/>
  <c r="AD304" i="1" s="1"/>
  <c r="W304" i="1"/>
  <c r="U302" i="1"/>
  <c r="V302" i="1" s="1"/>
  <c r="X302" i="1" s="1"/>
  <c r="Y302" i="1" s="1"/>
  <c r="Z302" i="1" s="1"/>
  <c r="AA302" i="1" s="1"/>
  <c r="J302" i="1"/>
  <c r="O303" i="1"/>
  <c r="R303" i="1"/>
  <c r="I303" i="1" s="1"/>
  <c r="AI302" i="1"/>
  <c r="AJ302" i="1" s="1"/>
  <c r="AG302" i="1"/>
  <c r="AK302" i="1"/>
  <c r="AL302" i="1" s="1"/>
  <c r="R304" i="1" l="1"/>
  <c r="I304" i="1" s="1"/>
  <c r="O304" i="1"/>
  <c r="U303" i="1"/>
  <c r="V303" i="1" s="1"/>
  <c r="X303" i="1" s="1"/>
  <c r="Y303" i="1" s="1"/>
  <c r="Z303" i="1" s="1"/>
  <c r="AA303" i="1" s="1"/>
  <c r="J303" i="1"/>
  <c r="AI303" i="1"/>
  <c r="AJ303" i="1" s="1"/>
  <c r="AK303" i="1"/>
  <c r="AL303" i="1" s="1"/>
  <c r="AG303" i="1"/>
  <c r="AE304" i="1"/>
  <c r="AF304" i="1" s="1" a="1"/>
  <c r="AF304" i="1" s="1"/>
  <c r="AH304" i="1"/>
  <c r="AI304" i="1" l="1"/>
  <c r="AJ304" i="1" s="1"/>
  <c r="P304" i="1"/>
  <c r="E305" i="1" s="1"/>
  <c r="U304" i="1"/>
  <c r="V304" i="1" s="1"/>
  <c r="X304" i="1" s="1"/>
  <c r="Y304" i="1" s="1"/>
  <c r="Z304" i="1" s="1"/>
  <c r="AA304" i="1" s="1"/>
  <c r="J304" i="1"/>
  <c r="AK304" i="1"/>
  <c r="AL304" i="1" s="1"/>
  <c r="AG304" i="1"/>
  <c r="F305" i="1" l="1"/>
  <c r="L305" i="1"/>
  <c r="D305" i="1"/>
  <c r="K305" i="1"/>
  <c r="G305" i="1"/>
  <c r="M305" i="1" l="1"/>
  <c r="T305" i="1"/>
  <c r="W305" i="1" l="1"/>
  <c r="N305" i="1"/>
  <c r="AC305" i="1"/>
  <c r="AD305" i="1" s="1"/>
  <c r="AE305" i="1" l="1"/>
  <c r="AF305" i="1" s="1" a="1"/>
  <c r="AF305" i="1" s="1"/>
  <c r="AH305" i="1"/>
  <c r="R305" i="1"/>
  <c r="I305" i="1" s="1"/>
  <c r="O305" i="1"/>
  <c r="P305" i="1" l="1"/>
  <c r="E306" i="1" s="1"/>
  <c r="J305" i="1"/>
  <c r="U305" i="1"/>
  <c r="V305" i="1" s="1"/>
  <c r="X305" i="1" s="1"/>
  <c r="Y305" i="1" s="1"/>
  <c r="Z305" i="1" s="1"/>
  <c r="AA305" i="1" s="1"/>
  <c r="AI305" i="1"/>
  <c r="AJ305" i="1" s="1"/>
  <c r="AG305" i="1"/>
  <c r="AK305" i="1"/>
  <c r="AL305" i="1" s="1"/>
  <c r="D306" i="1" l="1"/>
  <c r="L306" i="1"/>
  <c r="F306" i="1"/>
  <c r="G306" i="1"/>
  <c r="K306" i="1"/>
  <c r="T306" i="1" l="1"/>
  <c r="M306" i="1"/>
  <c r="N306" i="1" l="1"/>
  <c r="AC306" i="1"/>
  <c r="AD306" i="1" s="1"/>
  <c r="W306" i="1"/>
  <c r="AE306" i="1" l="1"/>
  <c r="AF306" i="1" s="1" a="1"/>
  <c r="AF306" i="1" s="1"/>
  <c r="AH306" i="1"/>
  <c r="R306" i="1"/>
  <c r="I306" i="1" s="1"/>
  <c r="O306" i="1"/>
  <c r="P306" i="1" l="1"/>
  <c r="E307" i="1" s="1"/>
  <c r="U306" i="1"/>
  <c r="V306" i="1" s="1"/>
  <c r="X306" i="1" s="1"/>
  <c r="Y306" i="1" s="1"/>
  <c r="Z306" i="1" s="1"/>
  <c r="AA306" i="1" s="1"/>
  <c r="J306" i="1"/>
  <c r="AI306" i="1"/>
  <c r="AJ306" i="1" s="1"/>
  <c r="AK306" i="1"/>
  <c r="AL306" i="1" s="1"/>
  <c r="AG306" i="1"/>
  <c r="F307" i="1" l="1"/>
  <c r="G307" i="1"/>
  <c r="K307" i="1"/>
  <c r="D307" i="1"/>
  <c r="L307" i="1"/>
  <c r="M307" i="1" l="1"/>
  <c r="T307" i="1"/>
  <c r="AC307" i="1" l="1"/>
  <c r="AD307" i="1" s="1"/>
  <c r="W307" i="1"/>
  <c r="N307" i="1"/>
  <c r="O307" i="1" l="1"/>
  <c r="R307" i="1"/>
  <c r="I307" i="1" s="1"/>
  <c r="AE307" i="1"/>
  <c r="AF307" i="1" s="1" a="1"/>
  <c r="AF307" i="1" s="1"/>
  <c r="AH307" i="1"/>
  <c r="AK307" i="1" l="1"/>
  <c r="AL307" i="1" s="1"/>
  <c r="AG307" i="1"/>
  <c r="AI307" i="1"/>
  <c r="AJ307" i="1" s="1"/>
  <c r="P307" i="1"/>
  <c r="E308" i="1" s="1"/>
  <c r="U307" i="1"/>
  <c r="V307" i="1" s="1"/>
  <c r="X307" i="1" s="1"/>
  <c r="Y307" i="1" s="1"/>
  <c r="Z307" i="1" s="1"/>
  <c r="AA307" i="1" s="1"/>
  <c r="J307" i="1"/>
  <c r="D308" i="1" l="1"/>
  <c r="L308" i="1"/>
  <c r="F308" i="1"/>
  <c r="G308" i="1"/>
  <c r="K308" i="1"/>
  <c r="T308" i="1" l="1"/>
  <c r="M308" i="1"/>
  <c r="N308" i="1" l="1"/>
  <c r="AC308" i="1"/>
  <c r="AD308" i="1" s="1"/>
  <c r="W308" i="1"/>
  <c r="AE308" i="1" l="1"/>
  <c r="AF308" i="1" s="1" a="1"/>
  <c r="AF308" i="1" s="1"/>
  <c r="AH308" i="1"/>
  <c r="R308" i="1"/>
  <c r="I308" i="1" s="1"/>
  <c r="O308" i="1"/>
  <c r="P308" i="1" l="1"/>
  <c r="E309" i="1" s="1"/>
  <c r="U308" i="1"/>
  <c r="V308" i="1" s="1"/>
  <c r="X308" i="1" s="1"/>
  <c r="Y308" i="1" s="1"/>
  <c r="Z308" i="1" s="1"/>
  <c r="AA308" i="1" s="1"/>
  <c r="J308" i="1"/>
  <c r="AI308" i="1"/>
  <c r="AJ308" i="1" s="1"/>
  <c r="AG308" i="1"/>
  <c r="AK308" i="1"/>
  <c r="AL308" i="1" s="1"/>
  <c r="F309" i="1" l="1"/>
  <c r="G309" i="1"/>
  <c r="K309" i="1"/>
  <c r="D309" i="1"/>
  <c r="L309" i="1"/>
  <c r="M309" i="1" l="1"/>
  <c r="T309" i="1"/>
  <c r="AC309" i="1" l="1"/>
  <c r="AD309" i="1" s="1"/>
  <c r="W309" i="1"/>
  <c r="N309" i="1"/>
  <c r="R309" i="1" l="1"/>
  <c r="I309" i="1" s="1"/>
  <c r="O309" i="1"/>
  <c r="AE309" i="1"/>
  <c r="AF309" i="1" s="1" a="1"/>
  <c r="AF309" i="1" s="1"/>
  <c r="AH309" i="1"/>
  <c r="AK309" i="1" l="1"/>
  <c r="AL309" i="1" s="1"/>
  <c r="AG309" i="1"/>
  <c r="AI309" i="1"/>
  <c r="AJ309" i="1" s="1"/>
  <c r="P309" i="1"/>
  <c r="E310" i="1" s="1"/>
  <c r="J309" i="1"/>
  <c r="U309" i="1"/>
  <c r="V309" i="1" s="1"/>
  <c r="X309" i="1" s="1"/>
  <c r="Y309" i="1" s="1"/>
  <c r="Z309" i="1" s="1"/>
  <c r="AA309" i="1" s="1"/>
  <c r="D310" i="1" l="1"/>
  <c r="L310" i="1"/>
  <c r="G310" i="1"/>
  <c r="F310" i="1"/>
  <c r="K310" i="1"/>
  <c r="T310" i="1" l="1"/>
  <c r="M310" i="1"/>
  <c r="N310" i="1" l="1"/>
  <c r="AC310" i="1"/>
  <c r="AD310" i="1" s="1"/>
  <c r="W310" i="1"/>
  <c r="AE310" i="1" l="1"/>
  <c r="AF310" i="1" s="1" a="1"/>
  <c r="AF310" i="1" s="1"/>
  <c r="AH310" i="1"/>
  <c r="R310" i="1"/>
  <c r="I310" i="1" s="1"/>
  <c r="O310" i="1"/>
  <c r="P310" i="1" l="1"/>
  <c r="E311" i="1" s="1"/>
  <c r="J310" i="1"/>
  <c r="U310" i="1"/>
  <c r="V310" i="1" s="1"/>
  <c r="X310" i="1" s="1"/>
  <c r="Y310" i="1" s="1"/>
  <c r="Z310" i="1" s="1"/>
  <c r="AA310" i="1" s="1"/>
  <c r="AI310" i="1"/>
  <c r="AJ310" i="1" s="1"/>
  <c r="AK310" i="1"/>
  <c r="AL310" i="1" s="1"/>
  <c r="AG310" i="1"/>
  <c r="F311" i="1" l="1"/>
  <c r="L311" i="1"/>
  <c r="D311" i="1"/>
  <c r="K311" i="1"/>
  <c r="G311" i="1"/>
  <c r="M311" i="1" l="1"/>
  <c r="T311" i="1"/>
  <c r="W311" i="1" l="1"/>
  <c r="N311" i="1"/>
  <c r="AC311" i="1"/>
  <c r="AD311" i="1" s="1"/>
  <c r="AE311" i="1" l="1"/>
  <c r="AF311" i="1" s="1" a="1"/>
  <c r="AF311" i="1" s="1"/>
  <c r="AH311" i="1"/>
  <c r="R311" i="1"/>
  <c r="I311" i="1" s="1"/>
  <c r="O311" i="1"/>
  <c r="P311" i="1" l="1"/>
  <c r="E312" i="1" s="1"/>
  <c r="U311" i="1"/>
  <c r="V311" i="1" s="1"/>
  <c r="X311" i="1" s="1"/>
  <c r="Y311" i="1" s="1"/>
  <c r="Z311" i="1" s="1"/>
  <c r="AA311" i="1" s="1"/>
  <c r="J311" i="1"/>
  <c r="AI311" i="1"/>
  <c r="AJ311" i="1" s="1"/>
  <c r="AG311" i="1"/>
  <c r="AK311" i="1"/>
  <c r="AL311" i="1" s="1"/>
  <c r="D312" i="1" l="1"/>
  <c r="L312" i="1"/>
  <c r="G312" i="1"/>
  <c r="F312" i="1"/>
  <c r="K312" i="1"/>
  <c r="T312" i="1" l="1"/>
  <c r="M312" i="1"/>
  <c r="N312" i="1" l="1"/>
  <c r="AC312" i="1"/>
  <c r="AD312" i="1" s="1"/>
  <c r="W312" i="1"/>
  <c r="AE312" i="1" l="1"/>
  <c r="AF312" i="1" s="1" a="1"/>
  <c r="AF312" i="1" s="1"/>
  <c r="AH312" i="1"/>
  <c r="O312" i="1"/>
  <c r="R312" i="1"/>
  <c r="I312" i="1" s="1"/>
  <c r="P312" i="1" l="1"/>
  <c r="E313" i="1" s="1"/>
  <c r="J312" i="1"/>
  <c r="U312" i="1"/>
  <c r="V312" i="1" s="1"/>
  <c r="X312" i="1" s="1"/>
  <c r="Y312" i="1" s="1"/>
  <c r="Z312" i="1" s="1"/>
  <c r="AA312" i="1" s="1"/>
  <c r="AI312" i="1"/>
  <c r="AJ312" i="1" s="1"/>
  <c r="AK312" i="1"/>
  <c r="AL312" i="1" s="1"/>
  <c r="AG312" i="1"/>
  <c r="F313" i="1" l="1"/>
  <c r="L313" i="1"/>
  <c r="D313" i="1"/>
  <c r="K313" i="1"/>
  <c r="G313" i="1"/>
  <c r="M313" i="1" l="1"/>
  <c r="T313" i="1"/>
  <c r="W313" i="1" l="1"/>
  <c r="N313" i="1"/>
  <c r="AC313" i="1"/>
  <c r="AD313" i="1" s="1"/>
  <c r="AE313" i="1" l="1"/>
  <c r="AF313" i="1" s="1" a="1"/>
  <c r="AF313" i="1" s="1"/>
  <c r="AH313" i="1"/>
  <c r="O313" i="1"/>
  <c r="R313" i="1"/>
  <c r="I313" i="1" s="1"/>
  <c r="P313" i="1" l="1"/>
  <c r="E314" i="1" s="1"/>
  <c r="J313" i="1"/>
  <c r="U313" i="1"/>
  <c r="V313" i="1" s="1"/>
  <c r="X313" i="1" s="1"/>
  <c r="Y313" i="1" s="1"/>
  <c r="Z313" i="1" s="1"/>
  <c r="AA313" i="1" s="1"/>
  <c r="AI313" i="1"/>
  <c r="AJ313" i="1" s="1"/>
  <c r="AK313" i="1"/>
  <c r="AL313" i="1" s="1"/>
  <c r="AG313" i="1"/>
  <c r="D314" i="1" l="1"/>
  <c r="L314" i="1"/>
  <c r="F314" i="1"/>
  <c r="G314" i="1"/>
  <c r="K314" i="1"/>
  <c r="T314" i="1" l="1"/>
  <c r="M314" i="1"/>
  <c r="N314" i="1" l="1"/>
  <c r="AC314" i="1"/>
  <c r="AD314" i="1" s="1"/>
  <c r="W314" i="1"/>
  <c r="AE314" i="1" l="1"/>
  <c r="AF314" i="1" s="1" a="1"/>
  <c r="AF314" i="1" s="1"/>
  <c r="AH314" i="1"/>
  <c r="R314" i="1"/>
  <c r="I314" i="1" s="1"/>
  <c r="O314" i="1"/>
  <c r="P314" i="1" l="1"/>
  <c r="E315" i="1" s="1"/>
  <c r="U314" i="1"/>
  <c r="V314" i="1" s="1"/>
  <c r="X314" i="1" s="1"/>
  <c r="Y314" i="1" s="1"/>
  <c r="Z314" i="1" s="1"/>
  <c r="AA314" i="1" s="1"/>
  <c r="J314" i="1"/>
  <c r="AI314" i="1"/>
  <c r="AJ314" i="1" s="1"/>
  <c r="AK314" i="1"/>
  <c r="AL314" i="1" s="1"/>
  <c r="AG314" i="1"/>
  <c r="F315" i="1" l="1"/>
  <c r="G315" i="1"/>
  <c r="L315" i="1"/>
  <c r="D315" i="1"/>
  <c r="K315" i="1"/>
  <c r="M315" i="1" l="1"/>
  <c r="T315" i="1"/>
  <c r="AC315" i="1" l="1"/>
  <c r="AD315" i="1" s="1"/>
  <c r="W315" i="1"/>
  <c r="N315" i="1"/>
  <c r="O315" i="1" l="1"/>
  <c r="R315" i="1"/>
  <c r="I315" i="1" s="1"/>
  <c r="AE315" i="1"/>
  <c r="AF315" i="1" s="1" a="1"/>
  <c r="AF315" i="1" s="1"/>
  <c r="AH315" i="1"/>
  <c r="AI315" i="1" l="1"/>
  <c r="AJ315" i="1" s="1"/>
  <c r="AG315" i="1"/>
  <c r="AK315" i="1"/>
  <c r="AL315" i="1" s="1"/>
  <c r="P315" i="1"/>
  <c r="E316" i="1" s="1"/>
  <c r="J315" i="1"/>
  <c r="U315" i="1"/>
  <c r="V315" i="1" s="1"/>
  <c r="X315" i="1" s="1"/>
  <c r="Y315" i="1" s="1"/>
  <c r="Z315" i="1" s="1"/>
  <c r="AA315" i="1" s="1"/>
  <c r="D316" i="1" l="1"/>
  <c r="L316" i="1"/>
  <c r="F316" i="1"/>
  <c r="G316" i="1"/>
  <c r="K316" i="1"/>
  <c r="T316" i="1" l="1"/>
  <c r="M316" i="1"/>
  <c r="N316" i="1" l="1"/>
  <c r="AC316" i="1"/>
  <c r="AD316" i="1" s="1"/>
  <c r="W316" i="1"/>
  <c r="AE316" i="1" l="1"/>
  <c r="AF316" i="1" s="1" a="1"/>
  <c r="AF316" i="1" s="1"/>
  <c r="AH316" i="1"/>
  <c r="R316" i="1"/>
  <c r="I316" i="1" s="1"/>
  <c r="O316" i="1"/>
  <c r="P316" i="1" l="1"/>
  <c r="E317" i="1" s="1"/>
  <c r="U316" i="1"/>
  <c r="V316" i="1" s="1"/>
  <c r="X316" i="1" s="1"/>
  <c r="Y316" i="1" s="1"/>
  <c r="Z316" i="1" s="1"/>
  <c r="AA316" i="1" s="1"/>
  <c r="J316" i="1"/>
  <c r="AI316" i="1"/>
  <c r="AJ316" i="1" s="1"/>
  <c r="AK316" i="1"/>
  <c r="AL316" i="1" s="1"/>
  <c r="AG316" i="1"/>
  <c r="F317" i="1" l="1"/>
  <c r="K317" i="1"/>
  <c r="D317" i="1"/>
  <c r="L317" i="1"/>
  <c r="G317" i="1"/>
  <c r="M317" i="1" l="1"/>
  <c r="T317" i="1"/>
  <c r="W317" i="1" l="1"/>
  <c r="N317" i="1"/>
  <c r="AC317" i="1"/>
  <c r="AD317" i="1" s="1"/>
  <c r="AE317" i="1" l="1"/>
  <c r="AF317" i="1" s="1" a="1"/>
  <c r="AF317" i="1" s="1"/>
  <c r="AH317" i="1"/>
  <c r="R317" i="1"/>
  <c r="I317" i="1" s="1"/>
  <c r="O317" i="1"/>
  <c r="P317" i="1" l="1"/>
  <c r="E318" i="1" s="1"/>
  <c r="J317" i="1"/>
  <c r="U317" i="1"/>
  <c r="V317" i="1" s="1"/>
  <c r="X317" i="1" s="1"/>
  <c r="Y317" i="1" s="1"/>
  <c r="Z317" i="1" s="1"/>
  <c r="AA317" i="1" s="1"/>
  <c r="AI317" i="1"/>
  <c r="AJ317" i="1" s="1"/>
  <c r="AK317" i="1"/>
  <c r="AL317" i="1" s="1"/>
  <c r="AG317" i="1"/>
  <c r="D318" i="1" l="1"/>
  <c r="K318" i="1"/>
  <c r="F318" i="1"/>
  <c r="G318" i="1"/>
  <c r="L318" i="1"/>
  <c r="T318" i="1" l="1"/>
  <c r="M318" i="1"/>
  <c r="N318" i="1" l="1"/>
  <c r="AC318" i="1"/>
  <c r="AD318" i="1" s="1"/>
  <c r="W318" i="1"/>
  <c r="AE318" i="1" l="1"/>
  <c r="AF318" i="1" s="1" a="1"/>
  <c r="AF318" i="1" s="1"/>
  <c r="AH318" i="1"/>
  <c r="R318" i="1"/>
  <c r="I318" i="1" s="1"/>
  <c r="O318" i="1"/>
  <c r="P318" i="1" l="1"/>
  <c r="E319" i="1" s="1"/>
  <c r="J318" i="1"/>
  <c r="U318" i="1"/>
  <c r="V318" i="1" s="1"/>
  <c r="X318" i="1" s="1"/>
  <c r="Y318" i="1" s="1"/>
  <c r="Z318" i="1" s="1"/>
  <c r="AA318" i="1" s="1"/>
  <c r="AI318" i="1"/>
  <c r="AJ318" i="1" s="1"/>
  <c r="AK318" i="1"/>
  <c r="AL318" i="1" s="1"/>
  <c r="AG318" i="1"/>
  <c r="G319" i="1" l="1"/>
  <c r="F319" i="1"/>
  <c r="K319" i="1"/>
  <c r="D319" i="1"/>
  <c r="L319" i="1"/>
  <c r="M319" i="1" l="1"/>
  <c r="T319" i="1"/>
  <c r="AC319" i="1" l="1"/>
  <c r="AD319" i="1" s="1"/>
  <c r="W319" i="1"/>
  <c r="N319" i="1"/>
  <c r="O319" i="1" l="1"/>
  <c r="R319" i="1"/>
  <c r="I319" i="1" s="1"/>
  <c r="AE319" i="1"/>
  <c r="AF319" i="1" s="1" a="1"/>
  <c r="AF319" i="1" s="1"/>
  <c r="AH319" i="1"/>
  <c r="AI319" i="1" l="1"/>
  <c r="AJ319" i="1" s="1"/>
  <c r="AG319" i="1"/>
  <c r="AK319" i="1"/>
  <c r="AL319" i="1" s="1"/>
  <c r="P319" i="1"/>
  <c r="E320" i="1" s="1"/>
  <c r="J319" i="1"/>
  <c r="U319" i="1"/>
  <c r="V319" i="1" s="1"/>
  <c r="X319" i="1" s="1"/>
  <c r="Y319" i="1" s="1"/>
  <c r="Z319" i="1" s="1"/>
  <c r="AA319" i="1" s="1"/>
  <c r="D320" i="1" l="1"/>
  <c r="K320" i="1"/>
  <c r="G320" i="1"/>
  <c r="F320" i="1"/>
  <c r="L320" i="1"/>
  <c r="T320" i="1" l="1"/>
  <c r="M320" i="1"/>
  <c r="N320" i="1" l="1"/>
  <c r="AC320" i="1"/>
  <c r="AD320" i="1" s="1"/>
  <c r="W320" i="1"/>
  <c r="AE320" i="1" l="1"/>
  <c r="AF320" i="1" s="1" a="1"/>
  <c r="AF320" i="1" s="1"/>
  <c r="AH320" i="1"/>
  <c r="R320" i="1"/>
  <c r="I320" i="1" s="1"/>
  <c r="O320" i="1"/>
  <c r="P320" i="1" l="1"/>
  <c r="E321" i="1" s="1"/>
  <c r="J320" i="1"/>
  <c r="U320" i="1"/>
  <c r="V320" i="1" s="1"/>
  <c r="X320" i="1" s="1"/>
  <c r="Y320" i="1" s="1"/>
  <c r="Z320" i="1" s="1"/>
  <c r="AA320" i="1" s="1"/>
  <c r="AI320" i="1"/>
  <c r="AJ320" i="1" s="1"/>
  <c r="AK320" i="1"/>
  <c r="AL320" i="1" s="1"/>
  <c r="AG320" i="1"/>
  <c r="G321" i="1" l="1"/>
  <c r="F321" i="1"/>
  <c r="L321" i="1"/>
  <c r="D321" i="1"/>
  <c r="K321" i="1"/>
  <c r="M321" i="1" l="1"/>
  <c r="T321" i="1"/>
  <c r="AC321" i="1" l="1"/>
  <c r="AD321" i="1" s="1"/>
  <c r="W321" i="1"/>
  <c r="N321" i="1"/>
  <c r="O321" i="1" l="1"/>
  <c r="R321" i="1"/>
  <c r="I321" i="1" s="1"/>
  <c r="AE321" i="1"/>
  <c r="AF321" i="1" s="1" a="1"/>
  <c r="AF321" i="1" s="1"/>
  <c r="AH321" i="1"/>
  <c r="AK321" i="1" l="1"/>
  <c r="AL321" i="1" s="1"/>
  <c r="AG321" i="1"/>
  <c r="AI321" i="1"/>
  <c r="AJ321" i="1" s="1"/>
  <c r="P321" i="1"/>
  <c r="E322" i="1" s="1"/>
  <c r="J321" i="1"/>
  <c r="U321" i="1"/>
  <c r="V321" i="1" s="1"/>
  <c r="X321" i="1" s="1"/>
  <c r="Y321" i="1" s="1"/>
  <c r="Z321" i="1" s="1"/>
  <c r="AA321" i="1" s="1"/>
  <c r="D322" i="1" l="1"/>
  <c r="K322" i="1"/>
  <c r="G322" i="1"/>
  <c r="F322" i="1"/>
  <c r="L322" i="1"/>
  <c r="T322" i="1" l="1"/>
  <c r="M322" i="1"/>
  <c r="N322" i="1" l="1"/>
  <c r="AC322" i="1"/>
  <c r="AD322" i="1" s="1"/>
  <c r="W322" i="1"/>
  <c r="AE322" i="1" l="1"/>
  <c r="AF322" i="1" s="1" a="1"/>
  <c r="AF322" i="1" s="1"/>
  <c r="AH322" i="1"/>
  <c r="R322" i="1"/>
  <c r="I322" i="1" s="1"/>
  <c r="O322" i="1"/>
  <c r="P322" i="1" l="1"/>
  <c r="E323" i="1" s="1"/>
  <c r="J322" i="1"/>
  <c r="U322" i="1"/>
  <c r="V322" i="1" s="1"/>
  <c r="X322" i="1" s="1"/>
  <c r="Y322" i="1" s="1"/>
  <c r="Z322" i="1" s="1"/>
  <c r="AA322" i="1" s="1"/>
  <c r="AI322" i="1"/>
  <c r="AJ322" i="1" s="1"/>
  <c r="AK322" i="1"/>
  <c r="AL322" i="1" s="1"/>
  <c r="AG322" i="1"/>
  <c r="F323" i="1" l="1"/>
  <c r="K323" i="1"/>
  <c r="D323" i="1"/>
  <c r="L323" i="1"/>
  <c r="G323" i="1"/>
  <c r="M323" i="1" l="1"/>
  <c r="T323" i="1"/>
  <c r="W323" i="1" l="1"/>
  <c r="N323" i="1"/>
  <c r="AC323" i="1"/>
  <c r="AD323" i="1" s="1"/>
  <c r="AE323" i="1" l="1"/>
  <c r="AF323" i="1" s="1" a="1"/>
  <c r="AF323" i="1" s="1"/>
  <c r="AH323" i="1"/>
  <c r="O323" i="1"/>
  <c r="R323" i="1"/>
  <c r="I323" i="1" s="1"/>
  <c r="P323" i="1" l="1"/>
  <c r="E324" i="1" s="1"/>
  <c r="U323" i="1"/>
  <c r="V323" i="1" s="1"/>
  <c r="X323" i="1" s="1"/>
  <c r="Y323" i="1" s="1"/>
  <c r="Z323" i="1" s="1"/>
  <c r="AA323" i="1" s="1"/>
  <c r="J323" i="1"/>
  <c r="AI323" i="1"/>
  <c r="AJ323" i="1" s="1"/>
  <c r="AG323" i="1"/>
  <c r="AK323" i="1"/>
  <c r="AL323" i="1" s="1"/>
  <c r="D324" i="1" l="1"/>
  <c r="L324" i="1"/>
  <c r="G324" i="1"/>
  <c r="F324" i="1"/>
  <c r="K324" i="1"/>
  <c r="T324" i="1" l="1"/>
  <c r="M324" i="1"/>
  <c r="N324" i="1" l="1"/>
  <c r="AC324" i="1"/>
  <c r="AD324" i="1" s="1"/>
  <c r="W324" i="1"/>
  <c r="AE324" i="1" l="1"/>
  <c r="AF324" i="1" s="1" a="1"/>
  <c r="AF324" i="1" s="1"/>
  <c r="AH324" i="1"/>
  <c r="R324" i="1"/>
  <c r="I324" i="1" s="1"/>
  <c r="O324" i="1"/>
  <c r="P324" i="1" l="1"/>
  <c r="E325" i="1" s="1"/>
  <c r="J324" i="1"/>
  <c r="U324" i="1"/>
  <c r="V324" i="1" s="1"/>
  <c r="X324" i="1" s="1"/>
  <c r="Y324" i="1" s="1"/>
  <c r="Z324" i="1" s="1"/>
  <c r="AA324" i="1" s="1"/>
  <c r="AI324" i="1"/>
  <c r="AJ324" i="1" s="1"/>
  <c r="AK324" i="1"/>
  <c r="AL324" i="1" s="1"/>
  <c r="AG324" i="1"/>
  <c r="F325" i="1" l="1"/>
  <c r="L325" i="1"/>
  <c r="D325" i="1"/>
  <c r="K325" i="1"/>
  <c r="G325" i="1"/>
  <c r="M325" i="1" l="1"/>
  <c r="T325" i="1"/>
  <c r="W325" i="1" l="1"/>
  <c r="N325" i="1"/>
  <c r="AC325" i="1"/>
  <c r="AD325" i="1" s="1"/>
  <c r="AE325" i="1" l="1"/>
  <c r="AF325" i="1" s="1" a="1"/>
  <c r="AF325" i="1" s="1"/>
  <c r="AH325" i="1"/>
  <c r="R325" i="1"/>
  <c r="I325" i="1" s="1"/>
  <c r="O325" i="1"/>
  <c r="P325" i="1" l="1"/>
  <c r="E326" i="1" s="1"/>
  <c r="U325" i="1"/>
  <c r="V325" i="1" s="1"/>
  <c r="X325" i="1" s="1"/>
  <c r="Y325" i="1" s="1"/>
  <c r="Z325" i="1" s="1"/>
  <c r="AA325" i="1" s="1"/>
  <c r="J325" i="1"/>
  <c r="AI325" i="1"/>
  <c r="AJ325" i="1" s="1"/>
  <c r="AK325" i="1"/>
  <c r="AL325" i="1" s="1"/>
  <c r="AG325" i="1"/>
  <c r="D326" i="1" l="1"/>
  <c r="L326" i="1"/>
  <c r="G326" i="1"/>
  <c r="F326" i="1"/>
  <c r="K326" i="1"/>
  <c r="T326" i="1" l="1"/>
  <c r="M326" i="1"/>
  <c r="N326" i="1" l="1"/>
  <c r="AC326" i="1"/>
  <c r="AD326" i="1" s="1"/>
  <c r="W326" i="1"/>
  <c r="AE326" i="1" l="1"/>
  <c r="AF326" i="1" s="1" a="1"/>
  <c r="AF326" i="1" s="1"/>
  <c r="AH326" i="1"/>
  <c r="R326" i="1"/>
  <c r="I326" i="1" s="1"/>
  <c r="O326" i="1"/>
  <c r="P326" i="1" l="1"/>
  <c r="E327" i="1" s="1"/>
  <c r="J326" i="1"/>
  <c r="U326" i="1"/>
  <c r="V326" i="1" s="1"/>
  <c r="X326" i="1" s="1"/>
  <c r="Y326" i="1" s="1"/>
  <c r="Z326" i="1" s="1"/>
  <c r="AA326" i="1" s="1"/>
  <c r="AI326" i="1"/>
  <c r="AJ326" i="1" s="1"/>
  <c r="AK326" i="1"/>
  <c r="AL326" i="1" s="1"/>
  <c r="AG326" i="1"/>
  <c r="F327" i="1" l="1"/>
  <c r="L327" i="1"/>
  <c r="D327" i="1"/>
  <c r="K327" i="1"/>
  <c r="G327" i="1"/>
  <c r="M327" i="1" l="1"/>
  <c r="T327" i="1"/>
  <c r="W327" i="1" l="1"/>
  <c r="N327" i="1"/>
  <c r="AC327" i="1"/>
  <c r="AD327" i="1" s="1"/>
  <c r="AE327" i="1" l="1"/>
  <c r="AF327" i="1" s="1" a="1"/>
  <c r="AF327" i="1" s="1"/>
  <c r="AH327" i="1"/>
  <c r="R327" i="1"/>
  <c r="I327" i="1" s="1"/>
  <c r="O327" i="1"/>
  <c r="P327" i="1" l="1"/>
  <c r="E328" i="1" s="1"/>
  <c r="U327" i="1"/>
  <c r="V327" i="1" s="1"/>
  <c r="X327" i="1" s="1"/>
  <c r="Y327" i="1" s="1"/>
  <c r="Z327" i="1" s="1"/>
  <c r="AA327" i="1" s="1"/>
  <c r="J327" i="1"/>
  <c r="AI327" i="1"/>
  <c r="AJ327" i="1" s="1"/>
  <c r="AK327" i="1"/>
  <c r="AL327" i="1" s="1"/>
  <c r="AG327" i="1"/>
  <c r="D328" i="1" l="1"/>
  <c r="K328" i="1"/>
  <c r="F328" i="1"/>
  <c r="G328" i="1"/>
  <c r="L328" i="1"/>
  <c r="T328" i="1" l="1"/>
  <c r="M328" i="1"/>
  <c r="N328" i="1" l="1"/>
  <c r="AC328" i="1"/>
  <c r="AD328" i="1" s="1"/>
  <c r="W328" i="1"/>
  <c r="AE328" i="1" l="1"/>
  <c r="AF328" i="1" s="1" a="1"/>
  <c r="AF328" i="1" s="1"/>
  <c r="AH328" i="1"/>
  <c r="O328" i="1"/>
  <c r="R328" i="1"/>
  <c r="I328" i="1" s="1"/>
  <c r="P328" i="1" l="1"/>
  <c r="E329" i="1" s="1"/>
  <c r="J328" i="1"/>
  <c r="U328" i="1"/>
  <c r="V328" i="1" s="1"/>
  <c r="X328" i="1" s="1"/>
  <c r="Y328" i="1" s="1"/>
  <c r="Z328" i="1" s="1"/>
  <c r="AA328" i="1" s="1"/>
  <c r="AI328" i="1"/>
  <c r="AJ328" i="1" s="1"/>
  <c r="AG328" i="1"/>
  <c r="AK328" i="1"/>
  <c r="AL328" i="1" s="1"/>
  <c r="F329" i="1" l="1"/>
  <c r="K329" i="1"/>
  <c r="D329" i="1"/>
  <c r="L329" i="1"/>
  <c r="G329" i="1"/>
  <c r="M329" i="1" l="1"/>
  <c r="T329" i="1"/>
  <c r="W329" i="1" l="1"/>
  <c r="N329" i="1"/>
  <c r="AC329" i="1"/>
  <c r="AD329" i="1" s="1"/>
  <c r="AE329" i="1" l="1"/>
  <c r="AF329" i="1" s="1" a="1"/>
  <c r="AF329" i="1" s="1"/>
  <c r="AH329" i="1"/>
  <c r="R329" i="1"/>
  <c r="I329" i="1" s="1"/>
  <c r="O329" i="1"/>
  <c r="P329" i="1" l="1"/>
  <c r="E330" i="1" s="1"/>
  <c r="U329" i="1"/>
  <c r="V329" i="1" s="1"/>
  <c r="X329" i="1" s="1"/>
  <c r="Y329" i="1" s="1"/>
  <c r="Z329" i="1" s="1"/>
  <c r="AA329" i="1" s="1"/>
  <c r="J329" i="1"/>
  <c r="AI329" i="1"/>
  <c r="AJ329" i="1" s="1"/>
  <c r="AK329" i="1"/>
  <c r="AL329" i="1" s="1"/>
  <c r="AG329" i="1"/>
  <c r="D330" i="1" l="1"/>
  <c r="K330" i="1"/>
  <c r="F330" i="1"/>
  <c r="G330" i="1"/>
  <c r="L330" i="1"/>
  <c r="T330" i="1" l="1"/>
  <c r="M330" i="1"/>
  <c r="N330" i="1" l="1"/>
  <c r="AC330" i="1"/>
  <c r="AD330" i="1" s="1"/>
  <c r="W330" i="1"/>
  <c r="AE330" i="1" l="1"/>
  <c r="AF330" i="1" s="1" a="1"/>
  <c r="AF330" i="1" s="1"/>
  <c r="AH330" i="1"/>
  <c r="R330" i="1"/>
  <c r="I330" i="1" s="1"/>
  <c r="O330" i="1"/>
  <c r="P330" i="1" l="1"/>
  <c r="E331" i="1" s="1"/>
  <c r="J330" i="1"/>
  <c r="U330" i="1"/>
  <c r="V330" i="1" s="1"/>
  <c r="X330" i="1" s="1"/>
  <c r="Y330" i="1" s="1"/>
  <c r="Z330" i="1" s="1"/>
  <c r="AA330" i="1" s="1"/>
  <c r="AI330" i="1"/>
  <c r="AJ330" i="1" s="1"/>
  <c r="AK330" i="1"/>
  <c r="AL330" i="1" s="1"/>
  <c r="AG330" i="1"/>
  <c r="F331" i="1" l="1"/>
  <c r="K331" i="1"/>
  <c r="D331" i="1"/>
  <c r="L331" i="1"/>
  <c r="G331" i="1"/>
  <c r="M331" i="1" l="1"/>
  <c r="T331" i="1"/>
  <c r="W331" i="1" l="1"/>
  <c r="N331" i="1"/>
  <c r="AC331" i="1"/>
  <c r="AD331" i="1" s="1"/>
  <c r="AE331" i="1" l="1"/>
  <c r="AF331" i="1" s="1" a="1"/>
  <c r="AF331" i="1" s="1"/>
  <c r="AH331" i="1"/>
  <c r="O331" i="1"/>
  <c r="R331" i="1"/>
  <c r="I331" i="1" s="1"/>
  <c r="P331" i="1" l="1"/>
  <c r="E332" i="1" s="1"/>
  <c r="J331" i="1"/>
  <c r="U331" i="1"/>
  <c r="V331" i="1" s="1"/>
  <c r="X331" i="1" s="1"/>
  <c r="Y331" i="1" s="1"/>
  <c r="Z331" i="1" s="1"/>
  <c r="AA331" i="1" s="1"/>
  <c r="AI331" i="1"/>
  <c r="AJ331" i="1" s="1"/>
  <c r="AG331" i="1"/>
  <c r="AK331" i="1"/>
  <c r="AL331" i="1" s="1"/>
  <c r="D332" i="1" l="1"/>
  <c r="K332" i="1"/>
  <c r="G332" i="1"/>
  <c r="F332" i="1"/>
  <c r="L332" i="1"/>
  <c r="T332" i="1" l="1"/>
  <c r="M332" i="1"/>
  <c r="N332" i="1" l="1"/>
  <c r="AC332" i="1"/>
  <c r="AD332" i="1" s="1"/>
  <c r="W332" i="1"/>
  <c r="AE332" i="1" l="1"/>
  <c r="AF332" i="1" s="1" a="1"/>
  <c r="AF332" i="1" s="1"/>
  <c r="AH332" i="1"/>
  <c r="R332" i="1"/>
  <c r="I332" i="1" s="1"/>
  <c r="O332" i="1"/>
  <c r="P332" i="1" l="1"/>
  <c r="E333" i="1" s="1"/>
  <c r="J332" i="1"/>
  <c r="U332" i="1"/>
  <c r="V332" i="1" s="1"/>
  <c r="X332" i="1" s="1"/>
  <c r="Y332" i="1" s="1"/>
  <c r="Z332" i="1" s="1"/>
  <c r="AA332" i="1" s="1"/>
  <c r="AI332" i="1"/>
  <c r="AJ332" i="1" s="1"/>
  <c r="AG332" i="1"/>
  <c r="AK332" i="1"/>
  <c r="AL332" i="1" s="1"/>
  <c r="F333" i="1" l="1"/>
  <c r="K333" i="1"/>
  <c r="D333" i="1"/>
  <c r="L333" i="1"/>
  <c r="G333" i="1"/>
  <c r="M333" i="1" l="1"/>
  <c r="T333" i="1"/>
  <c r="W333" i="1" l="1"/>
  <c r="N333" i="1"/>
  <c r="AC333" i="1"/>
  <c r="AD333" i="1" s="1"/>
  <c r="AE333" i="1" l="1"/>
  <c r="AF333" i="1" s="1" a="1"/>
  <c r="AF333" i="1" s="1"/>
  <c r="AH333" i="1"/>
  <c r="R333" i="1"/>
  <c r="I333" i="1" s="1"/>
  <c r="O333" i="1"/>
  <c r="P333" i="1" l="1"/>
  <c r="E334" i="1" s="1"/>
  <c r="U333" i="1"/>
  <c r="V333" i="1" s="1"/>
  <c r="X333" i="1" s="1"/>
  <c r="Y333" i="1" s="1"/>
  <c r="Z333" i="1" s="1"/>
  <c r="AA333" i="1" s="1"/>
  <c r="J333" i="1"/>
  <c r="AI333" i="1"/>
  <c r="AJ333" i="1" s="1"/>
  <c r="AK333" i="1"/>
  <c r="AL333" i="1" s="1"/>
  <c r="AG333" i="1"/>
  <c r="D334" i="1" l="1"/>
  <c r="K334" i="1"/>
  <c r="F334" i="1"/>
  <c r="G334" i="1"/>
  <c r="L334" i="1"/>
  <c r="T334" i="1" l="1"/>
  <c r="M334" i="1"/>
  <c r="N334" i="1" l="1"/>
  <c r="AC334" i="1"/>
  <c r="AD334" i="1" s="1"/>
  <c r="W334" i="1"/>
  <c r="AE334" i="1" l="1"/>
  <c r="AF334" i="1" s="1" a="1"/>
  <c r="AF334" i="1" s="1"/>
  <c r="AH334" i="1"/>
  <c r="AI334" i="1" s="1"/>
  <c r="AJ334" i="1" s="1"/>
  <c r="R334" i="1"/>
  <c r="I334" i="1" s="1"/>
  <c r="O334" i="1"/>
  <c r="P334" i="1" l="1"/>
  <c r="E335" i="1" s="1"/>
  <c r="J334" i="1"/>
  <c r="U334" i="1"/>
  <c r="V334" i="1" s="1"/>
  <c r="X334" i="1" s="1"/>
  <c r="Y334" i="1" s="1"/>
  <c r="Z334" i="1" s="1"/>
  <c r="AA334" i="1" s="1"/>
  <c r="AK334" i="1"/>
  <c r="AL334" i="1" s="1"/>
  <c r="AG334" i="1"/>
  <c r="G335" i="1" l="1"/>
  <c r="F335" i="1"/>
  <c r="K335" i="1"/>
  <c r="D335" i="1"/>
  <c r="L335" i="1"/>
  <c r="M335" i="1" l="1"/>
  <c r="T335" i="1"/>
  <c r="AC335" i="1" l="1"/>
  <c r="AD335" i="1" s="1"/>
  <c r="W335" i="1"/>
  <c r="N335" i="1"/>
  <c r="R335" i="1" l="1"/>
  <c r="I335" i="1" s="1"/>
  <c r="O335" i="1"/>
  <c r="AE335" i="1"/>
  <c r="AF335" i="1" s="1" a="1"/>
  <c r="AF335" i="1" s="1"/>
  <c r="AH335" i="1"/>
  <c r="AI335" i="1" l="1"/>
  <c r="AJ335" i="1" s="1"/>
  <c r="AK335" i="1"/>
  <c r="AL335" i="1" s="1"/>
  <c r="AG335" i="1"/>
  <c r="P335" i="1"/>
  <c r="E336" i="1" s="1"/>
  <c r="U335" i="1"/>
  <c r="V335" i="1" s="1"/>
  <c r="X335" i="1" s="1"/>
  <c r="Y335" i="1" s="1"/>
  <c r="Z335" i="1" s="1"/>
  <c r="AA335" i="1" s="1"/>
  <c r="J335" i="1"/>
  <c r="D336" i="1" l="1"/>
  <c r="K336" i="1"/>
  <c r="G336" i="1"/>
  <c r="F336" i="1"/>
  <c r="L336" i="1"/>
  <c r="T336" i="1" l="1"/>
  <c r="M336" i="1"/>
  <c r="N336" i="1" l="1"/>
  <c r="AC336" i="1"/>
  <c r="AD336" i="1" s="1"/>
  <c r="W336" i="1"/>
  <c r="AE336" i="1" l="1"/>
  <c r="AF336" i="1" s="1" a="1"/>
  <c r="AF336" i="1" s="1"/>
  <c r="AH336" i="1"/>
  <c r="R336" i="1"/>
  <c r="I336" i="1" s="1"/>
  <c r="O336" i="1"/>
  <c r="P336" i="1" l="1"/>
  <c r="E337" i="1" s="1"/>
  <c r="U336" i="1"/>
  <c r="V336" i="1" s="1"/>
  <c r="X336" i="1" s="1"/>
  <c r="Y336" i="1" s="1"/>
  <c r="Z336" i="1" s="1"/>
  <c r="AA336" i="1" s="1"/>
  <c r="J336" i="1"/>
  <c r="AI336" i="1"/>
  <c r="AJ336" i="1" s="1"/>
  <c r="AG336" i="1"/>
  <c r="AK336" i="1"/>
  <c r="AL336" i="1" s="1"/>
  <c r="F337" i="1" l="1"/>
  <c r="L337" i="1"/>
  <c r="D337" i="1"/>
  <c r="K337" i="1"/>
  <c r="G337" i="1"/>
  <c r="M337" i="1" l="1"/>
  <c r="T337" i="1"/>
  <c r="W337" i="1" l="1"/>
  <c r="N337" i="1"/>
  <c r="AC337" i="1"/>
  <c r="AD337" i="1" s="1"/>
  <c r="AE337" i="1" l="1"/>
  <c r="AF337" i="1" s="1" a="1"/>
  <c r="AF337" i="1" s="1"/>
  <c r="AH337" i="1"/>
  <c r="R337" i="1"/>
  <c r="I337" i="1" s="1"/>
  <c r="O337" i="1"/>
  <c r="P337" i="1" l="1"/>
  <c r="E338" i="1" s="1"/>
  <c r="J337" i="1"/>
  <c r="U337" i="1"/>
  <c r="V337" i="1" s="1"/>
  <c r="X337" i="1" s="1"/>
  <c r="Y337" i="1" s="1"/>
  <c r="Z337" i="1" s="1"/>
  <c r="AA337" i="1" s="1"/>
  <c r="AI337" i="1"/>
  <c r="AJ337" i="1" s="1"/>
  <c r="AK337" i="1"/>
  <c r="AL337" i="1" s="1"/>
  <c r="AG337" i="1"/>
  <c r="D338" i="1" l="1"/>
  <c r="K338" i="1"/>
  <c r="G338" i="1"/>
  <c r="F338" i="1"/>
  <c r="L338" i="1"/>
  <c r="T338" i="1" l="1"/>
  <c r="M338" i="1"/>
  <c r="N338" i="1" l="1"/>
  <c r="AC338" i="1"/>
  <c r="AD338" i="1" s="1"/>
  <c r="W338" i="1"/>
  <c r="AE338" i="1" l="1"/>
  <c r="AF338" i="1" s="1" a="1"/>
  <c r="AF338" i="1" s="1"/>
  <c r="AH338" i="1"/>
  <c r="R338" i="1"/>
  <c r="I338" i="1" s="1"/>
  <c r="O338" i="1"/>
  <c r="P338" i="1" l="1"/>
  <c r="E339" i="1" s="1"/>
  <c r="U338" i="1"/>
  <c r="V338" i="1" s="1"/>
  <c r="X338" i="1" s="1"/>
  <c r="Y338" i="1" s="1"/>
  <c r="Z338" i="1" s="1"/>
  <c r="AA338" i="1" s="1"/>
  <c r="J338" i="1"/>
  <c r="AI338" i="1"/>
  <c r="AJ338" i="1" s="1"/>
  <c r="AK338" i="1"/>
  <c r="AL338" i="1" s="1"/>
  <c r="AG338" i="1"/>
  <c r="F339" i="1" l="1"/>
  <c r="K339" i="1"/>
  <c r="D339" i="1"/>
  <c r="L339" i="1"/>
  <c r="G339" i="1"/>
  <c r="M339" i="1" l="1"/>
  <c r="T339" i="1"/>
  <c r="W339" i="1" l="1"/>
  <c r="N339" i="1"/>
  <c r="AC339" i="1"/>
  <c r="AD339" i="1" s="1"/>
  <c r="AE339" i="1" l="1"/>
  <c r="AF339" i="1" s="1" a="1"/>
  <c r="AF339" i="1" s="1"/>
  <c r="AH339" i="1"/>
  <c r="O339" i="1"/>
  <c r="R339" i="1"/>
  <c r="I339" i="1" s="1"/>
  <c r="P339" i="1" l="1"/>
  <c r="E340" i="1" s="1"/>
  <c r="U339" i="1"/>
  <c r="V339" i="1" s="1"/>
  <c r="X339" i="1" s="1"/>
  <c r="Y339" i="1" s="1"/>
  <c r="Z339" i="1" s="1"/>
  <c r="AA339" i="1" s="1"/>
  <c r="J339" i="1"/>
  <c r="AI339" i="1"/>
  <c r="AJ339" i="1" s="1"/>
  <c r="AG339" i="1"/>
  <c r="AK339" i="1"/>
  <c r="AL339" i="1" s="1"/>
  <c r="D340" i="1" l="1"/>
  <c r="L340" i="1"/>
  <c r="G340" i="1"/>
  <c r="F340" i="1"/>
  <c r="K340" i="1"/>
  <c r="T340" i="1" l="1"/>
  <c r="M340" i="1"/>
  <c r="N340" i="1" l="1"/>
  <c r="AC340" i="1"/>
  <c r="AD340" i="1" s="1"/>
  <c r="W340" i="1"/>
  <c r="AE340" i="1" l="1"/>
  <c r="AF340" i="1" s="1" a="1"/>
  <c r="AF340" i="1" s="1"/>
  <c r="AH340" i="1"/>
  <c r="O340" i="1"/>
  <c r="R340" i="1"/>
  <c r="I340" i="1" s="1"/>
  <c r="P340" i="1" l="1"/>
  <c r="E341" i="1" s="1"/>
  <c r="U340" i="1"/>
  <c r="V340" i="1" s="1"/>
  <c r="X340" i="1" s="1"/>
  <c r="Y340" i="1" s="1"/>
  <c r="Z340" i="1" s="1"/>
  <c r="AA340" i="1" s="1"/>
  <c r="J340" i="1"/>
  <c r="AI340" i="1"/>
  <c r="AJ340" i="1" s="1"/>
  <c r="AG340" i="1"/>
  <c r="AK340" i="1"/>
  <c r="AL340" i="1" s="1"/>
  <c r="F341" i="1" l="1"/>
  <c r="K341" i="1"/>
  <c r="D341" i="1"/>
  <c r="L341" i="1"/>
  <c r="G341" i="1"/>
  <c r="M341" i="1" l="1"/>
  <c r="T341" i="1"/>
  <c r="W341" i="1" l="1"/>
  <c r="N341" i="1"/>
  <c r="AC341" i="1"/>
  <c r="AD341" i="1" s="1"/>
  <c r="AE341" i="1" l="1"/>
  <c r="AF341" i="1" s="1" a="1"/>
  <c r="AF341" i="1" s="1"/>
  <c r="AH341" i="1"/>
  <c r="O341" i="1"/>
  <c r="R341" i="1"/>
  <c r="I341" i="1" s="1"/>
  <c r="P341" i="1" l="1"/>
  <c r="E342" i="1" s="1"/>
  <c r="U341" i="1"/>
  <c r="V341" i="1" s="1"/>
  <c r="X341" i="1" s="1"/>
  <c r="Y341" i="1" s="1"/>
  <c r="Z341" i="1" s="1"/>
  <c r="AA341" i="1" s="1"/>
  <c r="J341" i="1"/>
  <c r="AI341" i="1"/>
  <c r="AJ341" i="1" s="1"/>
  <c r="AG341" i="1"/>
  <c r="AK341" i="1"/>
  <c r="AL341" i="1" s="1"/>
  <c r="D342" i="1" l="1"/>
  <c r="K342" i="1"/>
  <c r="F342" i="1"/>
  <c r="G342" i="1"/>
  <c r="L342" i="1"/>
  <c r="T342" i="1" l="1"/>
  <c r="M342" i="1"/>
  <c r="N342" i="1" l="1"/>
  <c r="AC342" i="1"/>
  <c r="AD342" i="1" s="1"/>
  <c r="W342" i="1"/>
  <c r="AE342" i="1" l="1"/>
  <c r="AF342" i="1" s="1" a="1"/>
  <c r="AF342" i="1" s="1"/>
  <c r="AH342" i="1"/>
  <c r="O342" i="1"/>
  <c r="R342" i="1"/>
  <c r="I342" i="1" s="1"/>
  <c r="P342" i="1" l="1"/>
  <c r="E343" i="1" s="1"/>
  <c r="U342" i="1"/>
  <c r="V342" i="1" s="1"/>
  <c r="X342" i="1" s="1"/>
  <c r="Y342" i="1" s="1"/>
  <c r="Z342" i="1" s="1"/>
  <c r="AA342" i="1" s="1"/>
  <c r="J342" i="1"/>
  <c r="AI342" i="1"/>
  <c r="AJ342" i="1" s="1"/>
  <c r="AK342" i="1"/>
  <c r="AL342" i="1" s="1"/>
  <c r="AG342" i="1"/>
  <c r="F343" i="1" l="1"/>
  <c r="G343" i="1"/>
  <c r="L343" i="1"/>
  <c r="D343" i="1"/>
  <c r="K343" i="1"/>
  <c r="M343" i="1" l="1"/>
  <c r="T343" i="1"/>
  <c r="AC343" i="1" l="1"/>
  <c r="AD343" i="1" s="1"/>
  <c r="W343" i="1"/>
  <c r="N343" i="1"/>
  <c r="O343" i="1" l="1"/>
  <c r="R343" i="1"/>
  <c r="I343" i="1" s="1"/>
  <c r="AE343" i="1"/>
  <c r="AF343" i="1" s="1" a="1"/>
  <c r="AF343" i="1" s="1"/>
  <c r="AH343" i="1"/>
  <c r="AG343" i="1" l="1"/>
  <c r="AK343" i="1"/>
  <c r="AL343" i="1" s="1"/>
  <c r="AI343" i="1"/>
  <c r="AJ343" i="1" s="1"/>
  <c r="P343" i="1"/>
  <c r="E344" i="1" s="1"/>
  <c r="U343" i="1"/>
  <c r="V343" i="1" s="1"/>
  <c r="X343" i="1" s="1"/>
  <c r="Y343" i="1" s="1"/>
  <c r="Z343" i="1" s="1"/>
  <c r="AA343" i="1" s="1"/>
  <c r="J343" i="1"/>
  <c r="D344" i="1" l="1"/>
  <c r="L344" i="1"/>
  <c r="G344" i="1"/>
  <c r="F344" i="1"/>
  <c r="K344" i="1"/>
  <c r="T344" i="1" l="1"/>
  <c r="M344" i="1"/>
  <c r="N344" i="1" l="1"/>
  <c r="AC344" i="1"/>
  <c r="AD344" i="1" s="1"/>
  <c r="W344" i="1"/>
  <c r="AE344" i="1" l="1"/>
  <c r="AF344" i="1" s="1" a="1"/>
  <c r="AF344" i="1" s="1"/>
  <c r="AH344" i="1"/>
  <c r="R344" i="1"/>
  <c r="I344" i="1" s="1"/>
  <c r="O344" i="1"/>
  <c r="P344" i="1" l="1"/>
  <c r="E345" i="1" s="1"/>
  <c r="J344" i="1"/>
  <c r="U344" i="1"/>
  <c r="V344" i="1" s="1"/>
  <c r="X344" i="1" s="1"/>
  <c r="Y344" i="1" s="1"/>
  <c r="Z344" i="1" s="1"/>
  <c r="AA344" i="1" s="1"/>
  <c r="AI344" i="1"/>
  <c r="AJ344" i="1" s="1"/>
  <c r="AG344" i="1"/>
  <c r="AK344" i="1"/>
  <c r="AL344" i="1" s="1"/>
  <c r="F345" i="1" l="1"/>
  <c r="K345" i="1"/>
  <c r="D345" i="1"/>
  <c r="L345" i="1"/>
  <c r="G345" i="1"/>
  <c r="M345" i="1" l="1"/>
  <c r="T345" i="1"/>
  <c r="W345" i="1" l="1"/>
  <c r="N345" i="1"/>
  <c r="AC345" i="1"/>
  <c r="AD345" i="1" s="1"/>
  <c r="AE345" i="1" l="1"/>
  <c r="AF345" i="1" s="1" a="1"/>
  <c r="AF345" i="1" s="1"/>
  <c r="AH345" i="1"/>
  <c r="R345" i="1"/>
  <c r="I345" i="1" s="1"/>
  <c r="O345" i="1"/>
  <c r="P345" i="1" l="1"/>
  <c r="E346" i="1" s="1"/>
  <c r="J345" i="1"/>
  <c r="U345" i="1"/>
  <c r="V345" i="1" s="1"/>
  <c r="X345" i="1" s="1"/>
  <c r="Y345" i="1" s="1"/>
  <c r="Z345" i="1" s="1"/>
  <c r="AA345" i="1" s="1"/>
  <c r="AI345" i="1"/>
  <c r="AJ345" i="1" s="1"/>
  <c r="AK345" i="1"/>
  <c r="AL345" i="1" s="1"/>
  <c r="AG345" i="1"/>
  <c r="D346" i="1" l="1"/>
  <c r="K346" i="1"/>
  <c r="G346" i="1"/>
  <c r="F346" i="1"/>
  <c r="L346" i="1"/>
  <c r="T346" i="1" l="1"/>
  <c r="M346" i="1"/>
  <c r="N346" i="1" l="1"/>
  <c r="AC346" i="1"/>
  <c r="AD346" i="1" s="1"/>
  <c r="W346" i="1"/>
  <c r="AE346" i="1" l="1"/>
  <c r="AF346" i="1" s="1" a="1"/>
  <c r="AF346" i="1" s="1"/>
  <c r="AH346" i="1"/>
  <c r="O346" i="1"/>
  <c r="R346" i="1"/>
  <c r="I346" i="1" s="1"/>
  <c r="P346" i="1" l="1"/>
  <c r="E347" i="1" s="1"/>
  <c r="J346" i="1"/>
  <c r="U346" i="1"/>
  <c r="V346" i="1" s="1"/>
  <c r="X346" i="1" s="1"/>
  <c r="Y346" i="1" s="1"/>
  <c r="Z346" i="1" s="1"/>
  <c r="AA346" i="1" s="1"/>
  <c r="AI346" i="1"/>
  <c r="AJ346" i="1" s="1"/>
  <c r="AK346" i="1"/>
  <c r="AL346" i="1" s="1"/>
  <c r="AG346" i="1"/>
  <c r="F347" i="1" l="1"/>
  <c r="K347" i="1"/>
  <c r="D347" i="1"/>
  <c r="L347" i="1"/>
  <c r="G347" i="1"/>
  <c r="M347" i="1" l="1"/>
  <c r="T347" i="1"/>
  <c r="W347" i="1" l="1"/>
  <c r="N347" i="1"/>
  <c r="AC347" i="1"/>
  <c r="AD347" i="1" s="1"/>
  <c r="AE347" i="1" l="1"/>
  <c r="AF347" i="1" s="1" a="1"/>
  <c r="AF347" i="1" s="1"/>
  <c r="AH347" i="1"/>
  <c r="R347" i="1"/>
  <c r="I347" i="1" s="1"/>
  <c r="O347" i="1"/>
  <c r="P347" i="1" l="1"/>
  <c r="E348" i="1" s="1"/>
  <c r="U347" i="1"/>
  <c r="V347" i="1" s="1"/>
  <c r="X347" i="1" s="1"/>
  <c r="Y347" i="1" s="1"/>
  <c r="Z347" i="1" s="1"/>
  <c r="AA347" i="1" s="1"/>
  <c r="J347" i="1"/>
  <c r="AI347" i="1"/>
  <c r="AJ347" i="1" s="1"/>
  <c r="AK347" i="1"/>
  <c r="AL347" i="1" s="1"/>
  <c r="AG347" i="1"/>
  <c r="D348" i="1" l="1"/>
  <c r="K348" i="1"/>
  <c r="G348" i="1"/>
  <c r="F348" i="1"/>
  <c r="L348" i="1"/>
  <c r="T348" i="1" l="1"/>
  <c r="M348" i="1"/>
  <c r="N348" i="1" l="1"/>
  <c r="AC348" i="1"/>
  <c r="AD348" i="1" s="1"/>
  <c r="W348" i="1"/>
  <c r="AE348" i="1" l="1"/>
  <c r="AF348" i="1" s="1" a="1"/>
  <c r="AF348" i="1" s="1"/>
  <c r="AH348" i="1"/>
  <c r="O348" i="1"/>
  <c r="R348" i="1"/>
  <c r="I348" i="1" s="1"/>
  <c r="P348" i="1" l="1"/>
  <c r="E349" i="1" s="1"/>
  <c r="J348" i="1"/>
  <c r="U348" i="1"/>
  <c r="V348" i="1" s="1"/>
  <c r="X348" i="1" s="1"/>
  <c r="Y348" i="1" s="1"/>
  <c r="Z348" i="1" s="1"/>
  <c r="AA348" i="1" s="1"/>
  <c r="AI348" i="1"/>
  <c r="AJ348" i="1" s="1"/>
  <c r="AK348" i="1"/>
  <c r="AL348" i="1" s="1"/>
  <c r="AG348" i="1"/>
  <c r="G349" i="1" l="1"/>
  <c r="F349" i="1"/>
  <c r="L349" i="1"/>
  <c r="D349" i="1"/>
  <c r="K349" i="1"/>
  <c r="M349" i="1" l="1"/>
  <c r="T349" i="1"/>
  <c r="AC349" i="1" l="1"/>
  <c r="AD349" i="1" s="1"/>
  <c r="W349" i="1"/>
  <c r="N349" i="1"/>
  <c r="R349" i="1" l="1"/>
  <c r="I349" i="1" s="1"/>
  <c r="O349" i="1"/>
  <c r="AE349" i="1"/>
  <c r="AF349" i="1" s="1" a="1"/>
  <c r="AF349" i="1" s="1"/>
  <c r="AH349" i="1"/>
  <c r="AI349" i="1" l="1"/>
  <c r="AJ349" i="1" s="1"/>
  <c r="AK349" i="1"/>
  <c r="AL349" i="1" s="1"/>
  <c r="AG349" i="1"/>
  <c r="P349" i="1"/>
  <c r="E350" i="1" s="1"/>
  <c r="J349" i="1"/>
  <c r="U349" i="1"/>
  <c r="V349" i="1" s="1"/>
  <c r="X349" i="1" s="1"/>
  <c r="Y349" i="1" s="1"/>
  <c r="Z349" i="1" s="1"/>
  <c r="AA349" i="1" s="1"/>
  <c r="D350" i="1" l="1"/>
  <c r="K350" i="1"/>
  <c r="G350" i="1"/>
  <c r="F350" i="1"/>
  <c r="L350" i="1"/>
  <c r="T350" i="1" l="1"/>
  <c r="M350" i="1"/>
  <c r="N350" i="1" l="1"/>
  <c r="AC350" i="1"/>
  <c r="AD350" i="1" s="1"/>
  <c r="W350" i="1"/>
  <c r="AE350" i="1" l="1"/>
  <c r="AF350" i="1" s="1" a="1"/>
  <c r="AF350" i="1" s="1"/>
  <c r="AH350" i="1"/>
  <c r="O350" i="1"/>
  <c r="R350" i="1"/>
  <c r="I350" i="1" s="1"/>
  <c r="P350" i="1" l="1"/>
  <c r="E351" i="1" s="1"/>
  <c r="J350" i="1"/>
  <c r="U350" i="1"/>
  <c r="V350" i="1" s="1"/>
  <c r="X350" i="1" s="1"/>
  <c r="Y350" i="1" s="1"/>
  <c r="Z350" i="1" s="1"/>
  <c r="AA350" i="1" s="1"/>
  <c r="AI350" i="1"/>
  <c r="AJ350" i="1" s="1"/>
  <c r="AG350" i="1"/>
  <c r="AK350" i="1"/>
  <c r="AL350" i="1" s="1"/>
  <c r="G351" i="1" l="1"/>
  <c r="F351" i="1"/>
  <c r="K351" i="1"/>
  <c r="D351" i="1"/>
  <c r="L351" i="1"/>
  <c r="M351" i="1" l="1"/>
  <c r="T351" i="1"/>
  <c r="AC351" i="1" l="1"/>
  <c r="AD351" i="1" s="1"/>
  <c r="W351" i="1"/>
  <c r="N351" i="1"/>
  <c r="R351" i="1" l="1"/>
  <c r="I351" i="1" s="1"/>
  <c r="O351" i="1"/>
  <c r="AE351" i="1"/>
  <c r="AF351" i="1" s="1" a="1"/>
  <c r="AF351" i="1" s="1"/>
  <c r="AH351" i="1"/>
  <c r="AI351" i="1" l="1"/>
  <c r="AJ351" i="1" s="1"/>
  <c r="AG351" i="1"/>
  <c r="AK351" i="1"/>
  <c r="AL351" i="1" s="1"/>
  <c r="P351" i="1"/>
  <c r="E352" i="1" s="1"/>
  <c r="U351" i="1"/>
  <c r="V351" i="1" s="1"/>
  <c r="X351" i="1" s="1"/>
  <c r="Y351" i="1" s="1"/>
  <c r="Z351" i="1" s="1"/>
  <c r="AA351" i="1" s="1"/>
  <c r="J351" i="1"/>
  <c r="D352" i="1" l="1"/>
  <c r="L352" i="1"/>
  <c r="F352" i="1"/>
  <c r="G352" i="1"/>
  <c r="K352" i="1"/>
  <c r="T352" i="1" l="1"/>
  <c r="M352" i="1"/>
  <c r="N352" i="1" l="1"/>
  <c r="AC352" i="1"/>
  <c r="AD352" i="1" s="1"/>
  <c r="W352" i="1"/>
  <c r="AE352" i="1" l="1"/>
  <c r="AF352" i="1" s="1" a="1"/>
  <c r="AF352" i="1" s="1"/>
  <c r="AH352" i="1"/>
  <c r="R352" i="1"/>
  <c r="I352" i="1" s="1"/>
  <c r="O352" i="1"/>
  <c r="P352" i="1" l="1"/>
  <c r="E353" i="1" s="1"/>
  <c r="J352" i="1"/>
  <c r="U352" i="1"/>
  <c r="V352" i="1" s="1"/>
  <c r="X352" i="1" s="1"/>
  <c r="Y352" i="1" s="1"/>
  <c r="Z352" i="1" s="1"/>
  <c r="AA352" i="1" s="1"/>
  <c r="AI352" i="1"/>
  <c r="AJ352" i="1" s="1"/>
  <c r="AG352" i="1"/>
  <c r="AK352" i="1"/>
  <c r="AL352" i="1" s="1"/>
  <c r="F353" i="1" l="1"/>
  <c r="G353" i="1"/>
  <c r="K353" i="1"/>
  <c r="D353" i="1"/>
  <c r="L353" i="1"/>
  <c r="M353" i="1" l="1"/>
  <c r="T353" i="1"/>
  <c r="AC353" i="1" l="1"/>
  <c r="AD353" i="1" s="1"/>
  <c r="W353" i="1"/>
  <c r="N353" i="1"/>
  <c r="O353" i="1" l="1"/>
  <c r="R353" i="1"/>
  <c r="I353" i="1" s="1"/>
  <c r="AE353" i="1"/>
  <c r="AF353" i="1" s="1" a="1"/>
  <c r="AF353" i="1" s="1"/>
  <c r="AH353" i="1"/>
  <c r="AG353" i="1" l="1"/>
  <c r="AK353" i="1"/>
  <c r="AL353" i="1" s="1"/>
  <c r="AI353" i="1"/>
  <c r="AJ353" i="1" s="1"/>
  <c r="P353" i="1"/>
  <c r="E354" i="1" s="1"/>
  <c r="U353" i="1"/>
  <c r="V353" i="1" s="1"/>
  <c r="X353" i="1" s="1"/>
  <c r="Y353" i="1" s="1"/>
  <c r="Z353" i="1" s="1"/>
  <c r="AA353" i="1" s="1"/>
  <c r="J353" i="1"/>
  <c r="D354" i="1" l="1"/>
  <c r="K354" i="1"/>
  <c r="G354" i="1"/>
  <c r="F354" i="1"/>
  <c r="L354" i="1"/>
  <c r="T354" i="1" l="1"/>
  <c r="M354" i="1"/>
  <c r="N354" i="1" l="1"/>
  <c r="AC354" i="1"/>
  <c r="AD354" i="1" s="1"/>
  <c r="W354" i="1"/>
  <c r="AE354" i="1" l="1"/>
  <c r="AF354" i="1" s="1" a="1"/>
  <c r="AF354" i="1" s="1"/>
  <c r="AH354" i="1"/>
  <c r="R354" i="1"/>
  <c r="I354" i="1" s="1"/>
  <c r="O354" i="1"/>
  <c r="P354" i="1" l="1"/>
  <c r="E355" i="1" s="1"/>
  <c r="J354" i="1"/>
  <c r="U354" i="1"/>
  <c r="V354" i="1" s="1"/>
  <c r="X354" i="1" s="1"/>
  <c r="Y354" i="1" s="1"/>
  <c r="Z354" i="1" s="1"/>
  <c r="AA354" i="1" s="1"/>
  <c r="AI354" i="1"/>
  <c r="AJ354" i="1" s="1"/>
  <c r="AK354" i="1"/>
  <c r="AL354" i="1" s="1"/>
  <c r="AG354" i="1"/>
  <c r="G355" i="1" l="1"/>
  <c r="F355" i="1"/>
  <c r="L355" i="1"/>
  <c r="D355" i="1"/>
  <c r="K355" i="1"/>
  <c r="M355" i="1" l="1"/>
  <c r="T355" i="1"/>
  <c r="AC355" i="1" l="1"/>
  <c r="AD355" i="1" s="1"/>
  <c r="W355" i="1"/>
  <c r="N355" i="1"/>
  <c r="O355" i="1" l="1"/>
  <c r="R355" i="1"/>
  <c r="I355" i="1" s="1"/>
  <c r="AE355" i="1"/>
  <c r="AF355" i="1" s="1" a="1"/>
  <c r="AF355" i="1" s="1"/>
  <c r="AH355" i="1"/>
  <c r="AG355" i="1" l="1"/>
  <c r="AK355" i="1"/>
  <c r="AL355" i="1" s="1"/>
  <c r="AI355" i="1"/>
  <c r="AJ355" i="1" s="1"/>
  <c r="P355" i="1"/>
  <c r="E356" i="1" s="1"/>
  <c r="U355" i="1"/>
  <c r="V355" i="1" s="1"/>
  <c r="X355" i="1" s="1"/>
  <c r="Y355" i="1" s="1"/>
  <c r="Z355" i="1" s="1"/>
  <c r="AA355" i="1" s="1"/>
  <c r="J355" i="1"/>
  <c r="D356" i="1" l="1"/>
  <c r="L356" i="1"/>
  <c r="F356" i="1"/>
  <c r="G356" i="1"/>
  <c r="K356" i="1"/>
  <c r="T356" i="1" l="1"/>
  <c r="M356" i="1"/>
  <c r="N356" i="1" l="1"/>
  <c r="AC356" i="1"/>
  <c r="AD356" i="1" s="1"/>
  <c r="W356" i="1"/>
  <c r="AE356" i="1" l="1"/>
  <c r="AF356" i="1" s="1" a="1"/>
  <c r="AF356" i="1" s="1"/>
  <c r="AH356" i="1"/>
  <c r="R356" i="1"/>
  <c r="I356" i="1" s="1"/>
  <c r="O356" i="1"/>
  <c r="P356" i="1" l="1"/>
  <c r="E357" i="1" s="1"/>
  <c r="U356" i="1"/>
  <c r="V356" i="1" s="1"/>
  <c r="X356" i="1" s="1"/>
  <c r="Y356" i="1" s="1"/>
  <c r="Z356" i="1" s="1"/>
  <c r="AA356" i="1" s="1"/>
  <c r="J356" i="1"/>
  <c r="AI356" i="1"/>
  <c r="AJ356" i="1" s="1"/>
  <c r="AK356" i="1"/>
  <c r="AL356" i="1" s="1"/>
  <c r="AG356" i="1"/>
  <c r="F357" i="1" l="1"/>
  <c r="K357" i="1"/>
  <c r="D357" i="1"/>
  <c r="L357" i="1"/>
  <c r="G357" i="1"/>
  <c r="M357" i="1" l="1"/>
  <c r="T357" i="1"/>
  <c r="W357" i="1" l="1"/>
  <c r="N357" i="1"/>
  <c r="AC357" i="1"/>
  <c r="AD357" i="1" s="1"/>
  <c r="AE357" i="1" l="1"/>
  <c r="AF357" i="1" s="1" a="1"/>
  <c r="AF357" i="1" s="1"/>
  <c r="AH357" i="1"/>
  <c r="O357" i="1"/>
  <c r="R357" i="1"/>
  <c r="I357" i="1" s="1"/>
  <c r="P357" i="1" l="1"/>
  <c r="E358" i="1" s="1"/>
  <c r="J357" i="1"/>
  <c r="U357" i="1"/>
  <c r="V357" i="1" s="1"/>
  <c r="X357" i="1" s="1"/>
  <c r="Y357" i="1" s="1"/>
  <c r="Z357" i="1" s="1"/>
  <c r="AA357" i="1" s="1"/>
  <c r="AI357" i="1"/>
  <c r="AJ357" i="1" s="1"/>
  <c r="AK357" i="1"/>
  <c r="AL357" i="1" s="1"/>
  <c r="AG357" i="1"/>
  <c r="D358" i="1" l="1"/>
  <c r="L358" i="1"/>
  <c r="G358" i="1"/>
  <c r="F358" i="1"/>
  <c r="K358" i="1"/>
  <c r="T358" i="1" l="1"/>
  <c r="M358" i="1"/>
  <c r="N358" i="1" l="1"/>
  <c r="AC358" i="1"/>
  <c r="AD358" i="1" s="1"/>
  <c r="W358" i="1"/>
  <c r="AE358" i="1" l="1"/>
  <c r="AF358" i="1" s="1" a="1"/>
  <c r="AF358" i="1" s="1"/>
  <c r="AH358" i="1"/>
  <c r="O358" i="1"/>
  <c r="R358" i="1"/>
  <c r="I358" i="1" s="1"/>
  <c r="P358" i="1" l="1"/>
  <c r="E359" i="1" s="1"/>
  <c r="J358" i="1"/>
  <c r="U358" i="1"/>
  <c r="V358" i="1" s="1"/>
  <c r="X358" i="1" s="1"/>
  <c r="Y358" i="1" s="1"/>
  <c r="Z358" i="1" s="1"/>
  <c r="AA358" i="1" s="1"/>
  <c r="AI358" i="1"/>
  <c r="AJ358" i="1" s="1"/>
  <c r="AG358" i="1"/>
  <c r="AK358" i="1"/>
  <c r="AL358" i="1" s="1"/>
  <c r="F359" i="1" l="1"/>
  <c r="K359" i="1"/>
  <c r="D359" i="1"/>
  <c r="L359" i="1"/>
  <c r="G359" i="1"/>
  <c r="M359" i="1" l="1"/>
  <c r="T359" i="1"/>
  <c r="W359" i="1" l="1"/>
  <c r="N359" i="1"/>
  <c r="AC359" i="1"/>
  <c r="AD359" i="1" s="1"/>
  <c r="AE359" i="1" l="1"/>
  <c r="AF359" i="1" s="1" a="1"/>
  <c r="AF359" i="1" s="1"/>
  <c r="AH359" i="1"/>
  <c r="R359" i="1"/>
  <c r="I359" i="1" s="1"/>
  <c r="O359" i="1"/>
  <c r="P359" i="1" l="1"/>
  <c r="E360" i="1" s="1"/>
  <c r="U359" i="1"/>
  <c r="V359" i="1" s="1"/>
  <c r="X359" i="1" s="1"/>
  <c r="Y359" i="1" s="1"/>
  <c r="Z359" i="1" s="1"/>
  <c r="AA359" i="1" s="1"/>
  <c r="J359" i="1"/>
  <c r="AI359" i="1"/>
  <c r="AJ359" i="1" s="1"/>
  <c r="AK359" i="1"/>
  <c r="AL359" i="1" s="1"/>
  <c r="AG359" i="1"/>
  <c r="D360" i="1" l="1"/>
  <c r="L360" i="1"/>
  <c r="F360" i="1"/>
  <c r="G360" i="1"/>
  <c r="K360" i="1"/>
  <c r="T360" i="1" l="1"/>
  <c r="M360" i="1"/>
  <c r="N360" i="1" l="1"/>
  <c r="AC360" i="1"/>
  <c r="AD360" i="1" s="1"/>
  <c r="W360" i="1"/>
  <c r="AE360" i="1" l="1"/>
  <c r="AF360" i="1" s="1" a="1"/>
  <c r="AF360" i="1" s="1"/>
  <c r="AH360" i="1"/>
  <c r="R360" i="1"/>
  <c r="I360" i="1" s="1"/>
  <c r="O360" i="1"/>
  <c r="P360" i="1" l="1"/>
  <c r="E361" i="1" s="1"/>
  <c r="J360" i="1"/>
  <c r="U360" i="1"/>
  <c r="V360" i="1" s="1"/>
  <c r="X360" i="1" s="1"/>
  <c r="Y360" i="1" s="1"/>
  <c r="Z360" i="1" s="1"/>
  <c r="AA360" i="1" s="1"/>
  <c r="AI360" i="1"/>
  <c r="AJ360" i="1" s="1"/>
  <c r="AK360" i="1"/>
  <c r="AL360" i="1" s="1"/>
  <c r="AG360" i="1"/>
  <c r="F361" i="1" l="1"/>
  <c r="G361" i="1"/>
  <c r="L361" i="1"/>
  <c r="D361" i="1"/>
  <c r="K361" i="1"/>
  <c r="M361" i="1" l="1"/>
  <c r="T361" i="1"/>
  <c r="AC361" i="1" l="1"/>
  <c r="AD361" i="1" s="1"/>
  <c r="W361" i="1"/>
  <c r="N361" i="1"/>
  <c r="R361" i="1" l="1"/>
  <c r="I361" i="1" s="1"/>
  <c r="O361" i="1"/>
  <c r="AE361" i="1"/>
  <c r="AF361" i="1" s="1" a="1"/>
  <c r="AF361" i="1" s="1"/>
  <c r="AH361" i="1"/>
  <c r="AG361" i="1" l="1"/>
  <c r="AK361" i="1"/>
  <c r="AL361" i="1" s="1"/>
  <c r="AI361" i="1"/>
  <c r="AJ361" i="1" s="1"/>
  <c r="P361" i="1"/>
  <c r="E362" i="1" s="1"/>
  <c r="U361" i="1"/>
  <c r="V361" i="1" s="1"/>
  <c r="X361" i="1" s="1"/>
  <c r="Y361" i="1" s="1"/>
  <c r="Z361" i="1" s="1"/>
  <c r="AA361" i="1" s="1"/>
  <c r="J361" i="1"/>
  <c r="D362" i="1" l="1"/>
  <c r="K362" i="1"/>
  <c r="G362" i="1"/>
  <c r="F362" i="1"/>
  <c r="L362" i="1"/>
  <c r="T362" i="1" l="1"/>
  <c r="M362" i="1"/>
  <c r="N362" i="1" l="1"/>
  <c r="AC362" i="1"/>
  <c r="AD362" i="1" s="1"/>
  <c r="W362" i="1"/>
  <c r="AE362" i="1" l="1"/>
  <c r="AF362" i="1" s="1" a="1"/>
  <c r="AF362" i="1" s="1"/>
  <c r="AH362" i="1"/>
  <c r="O362" i="1"/>
  <c r="R362" i="1"/>
  <c r="I362" i="1" s="1"/>
  <c r="P362" i="1" l="1"/>
  <c r="E363" i="1" s="1"/>
  <c r="J362" i="1"/>
  <c r="U362" i="1"/>
  <c r="V362" i="1" s="1"/>
  <c r="X362" i="1" s="1"/>
  <c r="Y362" i="1" s="1"/>
  <c r="Z362" i="1" s="1"/>
  <c r="AA362" i="1" s="1"/>
  <c r="AI362" i="1"/>
  <c r="AJ362" i="1" s="1"/>
  <c r="AK362" i="1"/>
  <c r="AL362" i="1" s="1"/>
  <c r="AG362" i="1"/>
  <c r="E364" i="1" l="1"/>
  <c r="K363" i="1"/>
  <c r="G363" i="1"/>
  <c r="D363" i="1"/>
  <c r="L363" i="1"/>
  <c r="F363" i="1"/>
  <c r="G364" i="1" l="1"/>
  <c r="D364" i="1"/>
  <c r="E365" i="1"/>
  <c r="L364" i="1"/>
  <c r="F364" i="1"/>
  <c r="K364" i="1"/>
  <c r="M363" i="1"/>
  <c r="T363" i="1"/>
  <c r="T364" i="1" l="1"/>
  <c r="M364" i="1"/>
  <c r="N363" i="1"/>
  <c r="AC363" i="1"/>
  <c r="AD363" i="1" s="1"/>
  <c r="W363" i="1"/>
  <c r="L365" i="1"/>
  <c r="G365" i="1"/>
  <c r="F365" i="1"/>
  <c r="E366" i="1"/>
  <c r="D365" i="1"/>
  <c r="K365" i="1"/>
  <c r="L366" i="1" l="1"/>
  <c r="G366" i="1"/>
  <c r="E367" i="1"/>
  <c r="F366" i="1"/>
  <c r="K366" i="1"/>
  <c r="D366" i="1"/>
  <c r="M365" i="1"/>
  <c r="T365" i="1"/>
  <c r="AE363" i="1"/>
  <c r="AF363" i="1" s="1" a="1"/>
  <c r="AF363" i="1" s="1"/>
  <c r="AH363" i="1"/>
  <c r="W364" i="1"/>
  <c r="N364" i="1"/>
  <c r="AC364" i="1"/>
  <c r="AD364" i="1" s="1"/>
  <c r="R363" i="1"/>
  <c r="I363" i="1" s="1"/>
  <c r="O363" i="1"/>
  <c r="AE364" i="1" l="1"/>
  <c r="AF364" i="1" s="1" a="1"/>
  <c r="AF364" i="1" s="1"/>
  <c r="AH364" i="1"/>
  <c r="O364" i="1"/>
  <c r="R364" i="1"/>
  <c r="I364" i="1" s="1"/>
  <c r="W365" i="1"/>
  <c r="AC365" i="1"/>
  <c r="AD365" i="1" s="1"/>
  <c r="N365" i="1"/>
  <c r="G367" i="1"/>
  <c r="L367" i="1"/>
  <c r="D367" i="1"/>
  <c r="F367" i="1"/>
  <c r="K367" i="1"/>
  <c r="E368" i="1"/>
  <c r="U363" i="1"/>
  <c r="V363" i="1" s="1"/>
  <c r="X363" i="1" s="1"/>
  <c r="Y363" i="1" s="1"/>
  <c r="Z363" i="1" s="1"/>
  <c r="AA363" i="1" s="1"/>
  <c r="J363" i="1"/>
  <c r="AI363" i="1"/>
  <c r="AJ363" i="1" s="1"/>
  <c r="M366" i="1"/>
  <c r="T366" i="1"/>
  <c r="AG363" i="1"/>
  <c r="AK363" i="1"/>
  <c r="AL363" i="1" s="1"/>
  <c r="M367" i="1" l="1"/>
  <c r="T367" i="1"/>
  <c r="N366" i="1"/>
  <c r="W366" i="1"/>
  <c r="AC366" i="1"/>
  <c r="AD366" i="1" s="1"/>
  <c r="R365" i="1"/>
  <c r="I365" i="1" s="1"/>
  <c r="O365" i="1"/>
  <c r="U364" i="1"/>
  <c r="V364" i="1" s="1"/>
  <c r="X364" i="1" s="1"/>
  <c r="Y364" i="1" s="1"/>
  <c r="Z364" i="1" s="1"/>
  <c r="AA364" i="1" s="1"/>
  <c r="J364" i="1"/>
  <c r="AE365" i="1"/>
  <c r="AF365" i="1" s="1" a="1"/>
  <c r="AF365" i="1" s="1"/>
  <c r="AH365" i="1"/>
  <c r="D368" i="1"/>
  <c r="L368" i="1"/>
  <c r="G368" i="1"/>
  <c r="K368" i="1"/>
  <c r="F368" i="1"/>
  <c r="E369" i="1"/>
  <c r="AI364" i="1"/>
  <c r="AJ364" i="1" s="1"/>
  <c r="AL364" i="1"/>
  <c r="AK364" i="1"/>
  <c r="AG364" i="1"/>
  <c r="T368" i="1" l="1"/>
  <c r="M368" i="1"/>
  <c r="AK365" i="1"/>
  <c r="AG365" i="1"/>
  <c r="U365" i="1"/>
  <c r="V365" i="1" s="1"/>
  <c r="X365" i="1" s="1"/>
  <c r="Y365" i="1" s="1"/>
  <c r="Z365" i="1" s="1"/>
  <c r="AA365" i="1" s="1"/>
  <c r="J365" i="1"/>
  <c r="R366" i="1"/>
  <c r="I366" i="1" s="1"/>
  <c r="O366" i="1"/>
  <c r="AL365" i="1"/>
  <c r="AI365" i="1"/>
  <c r="AJ365" i="1" s="1"/>
  <c r="K369" i="1"/>
  <c r="G369" i="1"/>
  <c r="D369" i="1"/>
  <c r="E370" i="1"/>
  <c r="L369" i="1"/>
  <c r="F369" i="1"/>
  <c r="AE366" i="1"/>
  <c r="AF366" i="1" s="1" a="1"/>
  <c r="AF366" i="1" s="1"/>
  <c r="AH366" i="1"/>
  <c r="AC367" i="1"/>
  <c r="AD367" i="1" s="1"/>
  <c r="W367" i="1"/>
  <c r="N367" i="1"/>
  <c r="AI366" i="1" l="1"/>
  <c r="AJ366" i="1" s="1"/>
  <c r="E371" i="1"/>
  <c r="L370" i="1"/>
  <c r="F370" i="1"/>
  <c r="D370" i="1"/>
  <c r="K370" i="1"/>
  <c r="G370" i="1"/>
  <c r="U366" i="1"/>
  <c r="V366" i="1" s="1"/>
  <c r="X366" i="1" s="1"/>
  <c r="Y366" i="1" s="1"/>
  <c r="Z366" i="1" s="1"/>
  <c r="AA366" i="1" s="1"/>
  <c r="J366" i="1"/>
  <c r="AG366" i="1"/>
  <c r="AK366" i="1"/>
  <c r="AL366" i="1" s="1"/>
  <c r="T369" i="1"/>
  <c r="M369" i="1"/>
  <c r="W368" i="1"/>
  <c r="N368" i="1"/>
  <c r="AC368" i="1"/>
  <c r="AD368" i="1" s="1"/>
  <c r="R367" i="1"/>
  <c r="I367" i="1" s="1"/>
  <c r="O367" i="1"/>
  <c r="AE367" i="1"/>
  <c r="AF367" i="1" s="1" a="1"/>
  <c r="AF367" i="1" s="1"/>
  <c r="AH367" i="1"/>
  <c r="AE368" i="1" l="1"/>
  <c r="AF368" i="1" s="1" a="1"/>
  <c r="AF368" i="1" s="1"/>
  <c r="AH368" i="1"/>
  <c r="AI367" i="1"/>
  <c r="AJ367" i="1" s="1"/>
  <c r="O368" i="1"/>
  <c r="R368" i="1"/>
  <c r="I368" i="1" s="1"/>
  <c r="G371" i="1"/>
  <c r="E372" i="1"/>
  <c r="L371" i="1"/>
  <c r="D371" i="1"/>
  <c r="F371" i="1"/>
  <c r="K371" i="1"/>
  <c r="AG367" i="1"/>
  <c r="AK367" i="1"/>
  <c r="AL367" i="1" s="1"/>
  <c r="U367" i="1"/>
  <c r="V367" i="1" s="1"/>
  <c r="X367" i="1" s="1"/>
  <c r="Y367" i="1" s="1"/>
  <c r="Z367" i="1" s="1"/>
  <c r="AA367" i="1" s="1"/>
  <c r="J367" i="1"/>
  <c r="AC369" i="1"/>
  <c r="AD369" i="1" s="1"/>
  <c r="W369" i="1"/>
  <c r="N369" i="1"/>
  <c r="T370" i="1"/>
  <c r="M370" i="1"/>
  <c r="M371" i="1" l="1"/>
  <c r="T371" i="1"/>
  <c r="AI368" i="1"/>
  <c r="AJ368" i="1" s="1"/>
  <c r="AK368" i="1"/>
  <c r="AL368" i="1" s="1"/>
  <c r="AG368" i="1"/>
  <c r="AE369" i="1"/>
  <c r="AF369" i="1" s="1" a="1"/>
  <c r="AF369" i="1" s="1"/>
  <c r="AH369" i="1"/>
  <c r="U368" i="1"/>
  <c r="V368" i="1" s="1"/>
  <c r="X368" i="1" s="1"/>
  <c r="Y368" i="1" s="1"/>
  <c r="Z368" i="1" s="1"/>
  <c r="AA368" i="1" s="1"/>
  <c r="J368" i="1"/>
  <c r="K372" i="1"/>
  <c r="G372" i="1"/>
  <c r="D372" i="1"/>
  <c r="E373" i="1"/>
  <c r="L372" i="1"/>
  <c r="F372" i="1"/>
  <c r="AC370" i="1"/>
  <c r="AD370" i="1" s="1"/>
  <c r="N370" i="1"/>
  <c r="W370" i="1"/>
  <c r="O369" i="1"/>
  <c r="R369" i="1"/>
  <c r="I369" i="1" s="1"/>
  <c r="J369" i="1" l="1"/>
  <c r="U369" i="1"/>
  <c r="V369" i="1" s="1"/>
  <c r="X369" i="1" s="1"/>
  <c r="Y369" i="1" s="1"/>
  <c r="Z369" i="1" s="1"/>
  <c r="AA369" i="1" s="1"/>
  <c r="AI369" i="1"/>
  <c r="AJ369" i="1" s="1"/>
  <c r="AG369" i="1"/>
  <c r="AK369" i="1"/>
  <c r="AL369" i="1" s="1"/>
  <c r="O370" i="1"/>
  <c r="R370" i="1"/>
  <c r="I370" i="1" s="1"/>
  <c r="G373" i="1"/>
  <c r="E374" i="1"/>
  <c r="D373" i="1"/>
  <c r="L373" i="1"/>
  <c r="F373" i="1"/>
  <c r="K373" i="1"/>
  <c r="N371" i="1"/>
  <c r="W371" i="1"/>
  <c r="AC371" i="1"/>
  <c r="AD371" i="1" s="1"/>
  <c r="AE370" i="1"/>
  <c r="AF370" i="1" s="1" a="1"/>
  <c r="AF370" i="1" s="1"/>
  <c r="AH370" i="1"/>
  <c r="M372" i="1"/>
  <c r="T372" i="1"/>
  <c r="AK370" i="1" l="1"/>
  <c r="AL370" i="1" s="1"/>
  <c r="AG370" i="1"/>
  <c r="D374" i="1"/>
  <c r="F374" i="1"/>
  <c r="E375" i="1"/>
  <c r="K374" i="1"/>
  <c r="G374" i="1"/>
  <c r="L374" i="1"/>
  <c r="U370" i="1"/>
  <c r="V370" i="1" s="1"/>
  <c r="X370" i="1" s="1"/>
  <c r="Y370" i="1" s="1"/>
  <c r="Z370" i="1" s="1"/>
  <c r="AA370" i="1" s="1"/>
  <c r="J370" i="1"/>
  <c r="AE371" i="1"/>
  <c r="AF371" i="1" s="1" a="1"/>
  <c r="AF371" i="1" s="1"/>
  <c r="AH371" i="1"/>
  <c r="N372" i="1"/>
  <c r="AC372" i="1"/>
  <c r="AD372" i="1" s="1"/>
  <c r="W372" i="1"/>
  <c r="AI370" i="1"/>
  <c r="AJ370" i="1" s="1"/>
  <c r="O371" i="1"/>
  <c r="R371" i="1"/>
  <c r="I371" i="1" s="1"/>
  <c r="M373" i="1"/>
  <c r="T373" i="1"/>
  <c r="AE372" i="1" l="1"/>
  <c r="AF372" i="1" s="1" a="1"/>
  <c r="AF372" i="1" s="1"/>
  <c r="AH372" i="1"/>
  <c r="R372" i="1"/>
  <c r="I372" i="1" s="1"/>
  <c r="O372" i="1"/>
  <c r="T374" i="1"/>
  <c r="M374" i="1"/>
  <c r="AC373" i="1"/>
  <c r="AD373" i="1" s="1"/>
  <c r="N373" i="1"/>
  <c r="W373" i="1"/>
  <c r="J371" i="1"/>
  <c r="U371" i="1"/>
  <c r="V371" i="1" s="1"/>
  <c r="X371" i="1" s="1"/>
  <c r="Y371" i="1" s="1"/>
  <c r="Z371" i="1" s="1"/>
  <c r="AA371" i="1" s="1"/>
  <c r="AI371" i="1"/>
  <c r="AJ371" i="1" s="1"/>
  <c r="F375" i="1"/>
  <c r="K375" i="1"/>
  <c r="D375" i="1"/>
  <c r="L375" i="1"/>
  <c r="G375" i="1"/>
  <c r="AG371" i="1"/>
  <c r="AK371" i="1"/>
  <c r="AL371" i="1" s="1"/>
  <c r="T375" i="1" l="1"/>
  <c r="M375" i="1"/>
  <c r="W374" i="1"/>
  <c r="N374" i="1"/>
  <c r="AC374" i="1"/>
  <c r="AD374" i="1" s="1"/>
  <c r="U372" i="1"/>
  <c r="V372" i="1" s="1"/>
  <c r="X372" i="1" s="1"/>
  <c r="Y372" i="1" s="1"/>
  <c r="Z372" i="1" s="1"/>
  <c r="AA372" i="1" s="1"/>
  <c r="J372" i="1"/>
  <c r="AI372" i="1"/>
  <c r="AJ372" i="1" s="1"/>
  <c r="R373" i="1"/>
  <c r="I373" i="1" s="1"/>
  <c r="O373" i="1"/>
  <c r="AG372" i="1"/>
  <c r="AK372" i="1"/>
  <c r="AL372" i="1" s="1"/>
  <c r="AE373" i="1"/>
  <c r="AF373" i="1" s="1" a="1"/>
  <c r="AF373" i="1" s="1"/>
  <c r="AH373" i="1"/>
  <c r="AK373" i="1" l="1"/>
  <c r="AL373" i="1" s="1"/>
  <c r="AG373" i="1"/>
  <c r="AE374" i="1"/>
  <c r="AF374" i="1" s="1" a="1"/>
  <c r="AF374" i="1" s="1"/>
  <c r="AH374" i="1"/>
  <c r="W375" i="1"/>
  <c r="AC375" i="1"/>
  <c r="AD375" i="1" s="1"/>
  <c r="N375" i="1"/>
  <c r="AI373" i="1"/>
  <c r="AJ373" i="1" s="1"/>
  <c r="U373" i="1"/>
  <c r="V373" i="1" s="1"/>
  <c r="X373" i="1" s="1"/>
  <c r="Y373" i="1" s="1"/>
  <c r="Z373" i="1" s="1"/>
  <c r="AA373" i="1" s="1"/>
  <c r="J373" i="1"/>
  <c r="R374" i="1"/>
  <c r="I374" i="1" s="1"/>
  <c r="O374" i="1"/>
  <c r="AG374" i="1" l="1"/>
  <c r="AK374" i="1"/>
  <c r="AL374" i="1" s="1"/>
  <c r="AE375" i="1"/>
  <c r="AF375" i="1" s="1" a="1"/>
  <c r="AF375" i="1" s="1"/>
  <c r="AH375" i="1"/>
  <c r="U374" i="1"/>
  <c r="V374" i="1" s="1"/>
  <c r="X374" i="1" s="1"/>
  <c r="Y374" i="1" s="1"/>
  <c r="Z374" i="1" s="1"/>
  <c r="AA374" i="1" s="1"/>
  <c r="J374" i="1"/>
  <c r="R375" i="1"/>
  <c r="I375" i="1" s="1"/>
  <c r="O375" i="1"/>
  <c r="AI374" i="1"/>
  <c r="AJ374" i="1" s="1"/>
  <c r="AG375" i="1" l="1"/>
  <c r="AK375" i="1"/>
  <c r="AL375" i="1" s="1"/>
  <c r="P375" i="1"/>
  <c r="E376" i="1" s="1"/>
  <c r="U375" i="1"/>
  <c r="V375" i="1" s="1"/>
  <c r="X375" i="1" s="1"/>
  <c r="Y375" i="1" s="1"/>
  <c r="Z375" i="1" s="1"/>
  <c r="AA375" i="1" s="1"/>
  <c r="J375" i="1"/>
  <c r="AI375" i="1"/>
  <c r="AJ375" i="1" s="1"/>
  <c r="D376" i="1" l="1"/>
  <c r="L376" i="1"/>
  <c r="G376" i="1"/>
  <c r="K376" i="1"/>
  <c r="F376" i="1"/>
  <c r="T376" i="1" l="1"/>
  <c r="M376" i="1"/>
  <c r="N376" i="1" l="1"/>
  <c r="AC376" i="1"/>
  <c r="AD376" i="1" s="1"/>
  <c r="W376" i="1"/>
  <c r="AE376" i="1" l="1"/>
  <c r="AF376" i="1" s="1" a="1"/>
  <c r="AF376" i="1" s="1"/>
  <c r="AH376" i="1"/>
  <c r="O376" i="1"/>
  <c r="R376" i="1"/>
  <c r="I376" i="1" s="1"/>
  <c r="P376" i="1" l="1"/>
  <c r="E377" i="1" s="1"/>
  <c r="U376" i="1"/>
  <c r="V376" i="1" s="1"/>
  <c r="X376" i="1" s="1"/>
  <c r="Y376" i="1" s="1"/>
  <c r="Z376" i="1" s="1"/>
  <c r="AA376" i="1" s="1"/>
  <c r="J376" i="1"/>
  <c r="AI376" i="1"/>
  <c r="AJ376" i="1" s="1"/>
  <c r="AK376" i="1"/>
  <c r="AL376" i="1" s="1"/>
  <c r="AG376" i="1"/>
  <c r="G377" i="1" l="1"/>
  <c r="F377" i="1"/>
  <c r="K377" i="1"/>
  <c r="D377" i="1"/>
  <c r="L377" i="1"/>
  <c r="M377" i="1" l="1"/>
  <c r="T377" i="1"/>
  <c r="AC377" i="1" l="1"/>
  <c r="AD377" i="1" s="1"/>
  <c r="W377" i="1"/>
  <c r="N377" i="1"/>
  <c r="R377" i="1" l="1"/>
  <c r="I377" i="1" s="1"/>
  <c r="O377" i="1"/>
  <c r="AE377" i="1"/>
  <c r="AF377" i="1" s="1" a="1"/>
  <c r="AF377" i="1" s="1"/>
  <c r="AH377" i="1"/>
  <c r="AG377" i="1" l="1"/>
  <c r="AK377" i="1"/>
  <c r="AL377" i="1" s="1"/>
  <c r="AI377" i="1"/>
  <c r="AJ377" i="1" s="1"/>
  <c r="P377" i="1"/>
  <c r="E378" i="1" s="1"/>
  <c r="J377" i="1"/>
  <c r="U377" i="1"/>
  <c r="V377" i="1" s="1"/>
  <c r="X377" i="1" s="1"/>
  <c r="Y377" i="1" s="1"/>
  <c r="Z377" i="1" s="1"/>
  <c r="AA377" i="1" s="1"/>
  <c r="D378" i="1" l="1"/>
  <c r="K378" i="1"/>
  <c r="G378" i="1"/>
  <c r="F378" i="1"/>
  <c r="L378" i="1"/>
  <c r="T378" i="1" l="1"/>
  <c r="M378" i="1"/>
  <c r="N378" i="1" l="1"/>
  <c r="AC378" i="1"/>
  <c r="AD378" i="1" s="1"/>
  <c r="W378" i="1"/>
  <c r="AE378" i="1" l="1"/>
  <c r="AF378" i="1" s="1" a="1"/>
  <c r="AF378" i="1" s="1"/>
  <c r="AH378" i="1"/>
  <c r="R378" i="1"/>
  <c r="I378" i="1" s="1"/>
  <c r="O378" i="1"/>
  <c r="P378" i="1" l="1"/>
  <c r="E379" i="1" s="1"/>
  <c r="J378" i="1"/>
  <c r="U378" i="1"/>
  <c r="V378" i="1" s="1"/>
  <c r="X378" i="1" s="1"/>
  <c r="Y378" i="1" s="1"/>
  <c r="Z378" i="1" s="1"/>
  <c r="AA378" i="1" s="1"/>
  <c r="AI378" i="1"/>
  <c r="AJ378" i="1" s="1"/>
  <c r="AK378" i="1"/>
  <c r="AL378" i="1" s="1"/>
  <c r="AG378" i="1"/>
  <c r="F379" i="1" l="1"/>
  <c r="L379" i="1"/>
  <c r="D379" i="1"/>
  <c r="K379" i="1"/>
  <c r="G379" i="1"/>
  <c r="M379" i="1" l="1"/>
  <c r="T379" i="1"/>
  <c r="W379" i="1" l="1"/>
  <c r="N379" i="1"/>
  <c r="AC379" i="1"/>
  <c r="AD379" i="1" s="1"/>
  <c r="AE379" i="1" l="1"/>
  <c r="AF379" i="1" s="1" a="1"/>
  <c r="AF379" i="1" s="1"/>
  <c r="AH379" i="1"/>
  <c r="R379" i="1"/>
  <c r="I379" i="1" s="1"/>
  <c r="O379" i="1"/>
  <c r="P379" i="1" l="1"/>
  <c r="E380" i="1" s="1"/>
  <c r="J379" i="1"/>
  <c r="U379" i="1"/>
  <c r="V379" i="1" s="1"/>
  <c r="X379" i="1" s="1"/>
  <c r="Y379" i="1" s="1"/>
  <c r="Z379" i="1" s="1"/>
  <c r="AA379" i="1" s="1"/>
  <c r="AI379" i="1"/>
  <c r="AJ379" i="1" s="1"/>
  <c r="AK379" i="1"/>
  <c r="AL379" i="1" s="1"/>
  <c r="AG379" i="1"/>
  <c r="D380" i="1" l="1"/>
  <c r="L380" i="1"/>
  <c r="G380" i="1"/>
  <c r="F380" i="1"/>
  <c r="K380" i="1"/>
  <c r="T380" i="1" l="1"/>
  <c r="M380" i="1"/>
  <c r="N380" i="1" l="1"/>
  <c r="AC380" i="1"/>
  <c r="AD380" i="1" s="1"/>
  <c r="W380" i="1"/>
  <c r="AE380" i="1" l="1"/>
  <c r="AF380" i="1" s="1" a="1"/>
  <c r="AF380" i="1" s="1"/>
  <c r="AH380" i="1"/>
  <c r="R380" i="1"/>
  <c r="I380" i="1" s="1"/>
  <c r="O380" i="1"/>
  <c r="P380" i="1" l="1"/>
  <c r="E381" i="1" s="1"/>
  <c r="J380" i="1"/>
  <c r="U380" i="1"/>
  <c r="V380" i="1" s="1"/>
  <c r="X380" i="1" s="1"/>
  <c r="Y380" i="1" s="1"/>
  <c r="Z380" i="1" s="1"/>
  <c r="AA380" i="1" s="1"/>
  <c r="AI380" i="1"/>
  <c r="AJ380" i="1" s="1"/>
  <c r="AK380" i="1"/>
  <c r="AL380" i="1" s="1"/>
  <c r="AG380" i="1"/>
  <c r="F381" i="1" l="1"/>
  <c r="G381" i="1"/>
  <c r="K381" i="1"/>
  <c r="D381" i="1"/>
  <c r="L381" i="1"/>
  <c r="M381" i="1" l="1"/>
  <c r="T381" i="1"/>
  <c r="AC381" i="1" l="1"/>
  <c r="AD381" i="1" s="1"/>
  <c r="W381" i="1"/>
  <c r="N381" i="1"/>
  <c r="O381" i="1" l="1"/>
  <c r="R381" i="1"/>
  <c r="I381" i="1" s="1"/>
  <c r="AE381" i="1"/>
  <c r="AF381" i="1" s="1" a="1"/>
  <c r="AF381" i="1" s="1"/>
  <c r="AH381" i="1"/>
  <c r="AG381" i="1" l="1"/>
  <c r="AK381" i="1"/>
  <c r="AL381" i="1" s="1"/>
  <c r="AI381" i="1"/>
  <c r="AJ381" i="1" s="1"/>
  <c r="P381" i="1"/>
  <c r="E382" i="1" s="1"/>
  <c r="U381" i="1"/>
  <c r="V381" i="1" s="1"/>
  <c r="X381" i="1" s="1"/>
  <c r="Y381" i="1" s="1"/>
  <c r="Z381" i="1" s="1"/>
  <c r="AA381" i="1" s="1"/>
  <c r="J381" i="1"/>
  <c r="D382" i="1" l="1"/>
  <c r="L382" i="1"/>
  <c r="G382" i="1"/>
  <c r="F382" i="1"/>
  <c r="K382" i="1"/>
  <c r="T382" i="1" l="1"/>
  <c r="M382" i="1"/>
  <c r="N382" i="1" l="1"/>
  <c r="AC382" i="1"/>
  <c r="AD382" i="1" s="1"/>
  <c r="W382" i="1"/>
  <c r="AE382" i="1" l="1"/>
  <c r="AF382" i="1" s="1" a="1"/>
  <c r="AF382" i="1" s="1"/>
  <c r="AH382" i="1"/>
  <c r="R382" i="1"/>
  <c r="I382" i="1" s="1"/>
  <c r="O382" i="1"/>
  <c r="P382" i="1" l="1"/>
  <c r="E383" i="1" s="1"/>
  <c r="J382" i="1"/>
  <c r="U382" i="1"/>
  <c r="V382" i="1" s="1"/>
  <c r="X382" i="1" s="1"/>
  <c r="Y382" i="1" s="1"/>
  <c r="Z382" i="1" s="1"/>
  <c r="AA382" i="1" s="1"/>
  <c r="AI382" i="1"/>
  <c r="AJ382" i="1" s="1"/>
  <c r="AG382" i="1"/>
  <c r="AK382" i="1"/>
  <c r="AL382" i="1" s="1"/>
  <c r="F383" i="1" l="1"/>
  <c r="K383" i="1"/>
  <c r="D383" i="1"/>
  <c r="L383" i="1"/>
  <c r="G383" i="1"/>
  <c r="M383" i="1" l="1"/>
  <c r="T383" i="1"/>
  <c r="W383" i="1" l="1"/>
  <c r="N383" i="1"/>
  <c r="AC383" i="1"/>
  <c r="AD383" i="1" s="1"/>
  <c r="AE383" i="1" l="1"/>
  <c r="AF383" i="1" s="1" a="1"/>
  <c r="AF383" i="1" s="1"/>
  <c r="AH383" i="1"/>
  <c r="O383" i="1"/>
  <c r="R383" i="1"/>
  <c r="I383" i="1" s="1"/>
  <c r="P383" i="1" l="1"/>
  <c r="E384" i="1" s="1"/>
  <c r="J383" i="1"/>
  <c r="U383" i="1"/>
  <c r="V383" i="1" s="1"/>
  <c r="X383" i="1" s="1"/>
  <c r="Y383" i="1" s="1"/>
  <c r="Z383" i="1" s="1"/>
  <c r="AA383" i="1" s="1"/>
  <c r="AI383" i="1"/>
  <c r="AJ383" i="1" s="1"/>
  <c r="AK383" i="1"/>
  <c r="AL383" i="1" s="1"/>
  <c r="AG383" i="1"/>
  <c r="D384" i="1" l="1"/>
  <c r="K384" i="1"/>
  <c r="G384" i="1"/>
  <c r="F384" i="1"/>
  <c r="L384" i="1"/>
  <c r="T384" i="1" l="1"/>
  <c r="M384" i="1"/>
  <c r="N384" i="1" l="1"/>
  <c r="AC384" i="1"/>
  <c r="AD384" i="1" s="1"/>
  <c r="W384" i="1"/>
  <c r="AE384" i="1" l="1"/>
  <c r="AF384" i="1" s="1" a="1"/>
  <c r="AF384" i="1" s="1"/>
  <c r="AH384" i="1"/>
  <c r="O384" i="1"/>
  <c r="R384" i="1"/>
  <c r="I384" i="1" s="1"/>
  <c r="P384" i="1" l="1"/>
  <c r="E385" i="1" s="1"/>
  <c r="J384" i="1"/>
  <c r="U384" i="1"/>
  <c r="V384" i="1" s="1"/>
  <c r="X384" i="1" s="1"/>
  <c r="Y384" i="1" s="1"/>
  <c r="Z384" i="1" s="1"/>
  <c r="AA384" i="1" s="1"/>
  <c r="AI384" i="1"/>
  <c r="AJ384" i="1" s="1"/>
  <c r="AK384" i="1"/>
  <c r="AL384" i="1" s="1"/>
  <c r="AG384" i="1"/>
  <c r="G385" i="1" l="1"/>
  <c r="F385" i="1"/>
  <c r="L385" i="1"/>
  <c r="D385" i="1"/>
  <c r="K385" i="1"/>
  <c r="M385" i="1" l="1"/>
  <c r="T385" i="1"/>
  <c r="AC385" i="1" l="1"/>
  <c r="AD385" i="1" s="1"/>
  <c r="W385" i="1"/>
  <c r="N385" i="1"/>
  <c r="R385" i="1" l="1"/>
  <c r="I385" i="1" s="1"/>
  <c r="O385" i="1"/>
  <c r="AE385" i="1"/>
  <c r="AF385" i="1" s="1" a="1"/>
  <c r="AF385" i="1" s="1"/>
  <c r="AH385" i="1"/>
  <c r="AK385" i="1" l="1"/>
  <c r="AL385" i="1" s="1"/>
  <c r="AG385" i="1"/>
  <c r="AI385" i="1"/>
  <c r="AJ385" i="1" s="1"/>
  <c r="P385" i="1"/>
  <c r="E386" i="1" s="1"/>
  <c r="U385" i="1"/>
  <c r="V385" i="1" s="1"/>
  <c r="X385" i="1" s="1"/>
  <c r="Y385" i="1" s="1"/>
  <c r="Z385" i="1" s="1"/>
  <c r="AA385" i="1" s="1"/>
  <c r="J385" i="1"/>
  <c r="D386" i="1" l="1"/>
  <c r="L386" i="1"/>
  <c r="G386" i="1"/>
  <c r="F386" i="1"/>
  <c r="K386" i="1"/>
  <c r="T386" i="1" l="1"/>
  <c r="M386" i="1"/>
  <c r="N386" i="1" l="1"/>
  <c r="AC386" i="1"/>
  <c r="AD386" i="1" s="1"/>
  <c r="W386" i="1"/>
  <c r="AE386" i="1" l="1"/>
  <c r="AF386" i="1" s="1" a="1"/>
  <c r="AF386" i="1" s="1"/>
  <c r="AH386" i="1"/>
  <c r="R386" i="1"/>
  <c r="I386" i="1" s="1"/>
  <c r="O386" i="1"/>
  <c r="P386" i="1" l="1"/>
  <c r="E387" i="1" s="1"/>
  <c r="J386" i="1"/>
  <c r="U386" i="1"/>
  <c r="V386" i="1" s="1"/>
  <c r="X386" i="1" s="1"/>
  <c r="Y386" i="1" s="1"/>
  <c r="Z386" i="1" s="1"/>
  <c r="AA386" i="1" s="1"/>
  <c r="AI386" i="1"/>
  <c r="AJ386" i="1" s="1"/>
  <c r="AG386" i="1"/>
  <c r="AK386" i="1"/>
  <c r="AL386" i="1" s="1"/>
  <c r="F387" i="1" l="1"/>
  <c r="G387" i="1"/>
  <c r="L387" i="1"/>
  <c r="D387" i="1"/>
  <c r="K387" i="1"/>
  <c r="M387" i="1" l="1"/>
  <c r="T387" i="1"/>
  <c r="AC387" i="1" l="1"/>
  <c r="AD387" i="1" s="1"/>
  <c r="W387" i="1"/>
  <c r="N387" i="1"/>
  <c r="R387" i="1" l="1"/>
  <c r="I387" i="1" s="1"/>
  <c r="O387" i="1"/>
  <c r="AE387" i="1"/>
  <c r="AF387" i="1" s="1" a="1"/>
  <c r="AF387" i="1" s="1"/>
  <c r="AH387" i="1"/>
  <c r="AI387" i="1" l="1"/>
  <c r="AJ387" i="1" s="1"/>
  <c r="AK387" i="1"/>
  <c r="AL387" i="1" s="1"/>
  <c r="AG387" i="1"/>
  <c r="P387" i="1"/>
  <c r="E388" i="1" s="1"/>
  <c r="U387" i="1"/>
  <c r="V387" i="1" s="1"/>
  <c r="X387" i="1" s="1"/>
  <c r="Y387" i="1" s="1"/>
  <c r="Z387" i="1" s="1"/>
  <c r="AA387" i="1" s="1"/>
  <c r="J387" i="1"/>
  <c r="D388" i="1" l="1"/>
  <c r="L388" i="1"/>
  <c r="F388" i="1"/>
  <c r="G388" i="1"/>
  <c r="K388" i="1"/>
  <c r="T388" i="1" l="1"/>
  <c r="M388" i="1"/>
  <c r="N388" i="1" l="1"/>
  <c r="AC388" i="1"/>
  <c r="AD388" i="1" s="1"/>
  <c r="W388" i="1"/>
  <c r="AE388" i="1" l="1"/>
  <c r="AF388" i="1" s="1" a="1"/>
  <c r="AF388" i="1" s="1"/>
  <c r="AH388" i="1"/>
  <c r="R388" i="1"/>
  <c r="I388" i="1" s="1"/>
  <c r="O388" i="1"/>
  <c r="P388" i="1" l="1"/>
  <c r="E389" i="1" s="1"/>
  <c r="U388" i="1"/>
  <c r="V388" i="1" s="1"/>
  <c r="X388" i="1" s="1"/>
  <c r="Y388" i="1" s="1"/>
  <c r="Z388" i="1" s="1"/>
  <c r="AA388" i="1" s="1"/>
  <c r="J388" i="1"/>
  <c r="AI388" i="1"/>
  <c r="AJ388" i="1" s="1"/>
  <c r="AG388" i="1"/>
  <c r="AK388" i="1"/>
  <c r="AL388" i="1" s="1"/>
  <c r="F389" i="1" l="1"/>
  <c r="K389" i="1"/>
  <c r="D389" i="1"/>
  <c r="L389" i="1"/>
  <c r="G389" i="1"/>
  <c r="M389" i="1" l="1"/>
  <c r="T389" i="1"/>
  <c r="W389" i="1" l="1"/>
  <c r="N389" i="1"/>
  <c r="AC389" i="1"/>
  <c r="AD389" i="1" s="1"/>
  <c r="AE389" i="1" l="1"/>
  <c r="AF389" i="1" s="1" a="1"/>
  <c r="AF389" i="1" s="1"/>
  <c r="AH389" i="1"/>
  <c r="R389" i="1"/>
  <c r="I389" i="1" s="1"/>
  <c r="O389" i="1"/>
  <c r="P389" i="1" l="1"/>
  <c r="E390" i="1" s="1"/>
  <c r="U389" i="1"/>
  <c r="V389" i="1" s="1"/>
  <c r="X389" i="1" s="1"/>
  <c r="Y389" i="1" s="1"/>
  <c r="Z389" i="1" s="1"/>
  <c r="AA389" i="1" s="1"/>
  <c r="J389" i="1"/>
  <c r="AI389" i="1"/>
  <c r="AJ389" i="1" s="1"/>
  <c r="AK389" i="1"/>
  <c r="AL389" i="1" s="1"/>
  <c r="AG389" i="1"/>
  <c r="D390" i="1" l="1"/>
  <c r="K390" i="1"/>
  <c r="G390" i="1"/>
  <c r="F390" i="1"/>
  <c r="L390" i="1"/>
  <c r="T390" i="1" l="1"/>
  <c r="M390" i="1"/>
  <c r="N390" i="1" l="1"/>
  <c r="AC390" i="1"/>
  <c r="AD390" i="1" s="1"/>
  <c r="W390" i="1"/>
  <c r="AE390" i="1" l="1"/>
  <c r="AF390" i="1" s="1" a="1"/>
  <c r="AF390" i="1" s="1"/>
  <c r="AH390" i="1"/>
  <c r="O390" i="1"/>
  <c r="R390" i="1"/>
  <c r="I390" i="1" s="1"/>
  <c r="P390" i="1" l="1"/>
  <c r="E391" i="1" s="1"/>
  <c r="J390" i="1"/>
  <c r="U390" i="1"/>
  <c r="V390" i="1" s="1"/>
  <c r="X390" i="1" s="1"/>
  <c r="Y390" i="1" s="1"/>
  <c r="Z390" i="1" s="1"/>
  <c r="AA390" i="1" s="1"/>
  <c r="AI390" i="1"/>
  <c r="AJ390" i="1" s="1"/>
  <c r="AG390" i="1"/>
  <c r="AK390" i="1"/>
  <c r="AL390" i="1" s="1"/>
  <c r="F391" i="1" l="1"/>
  <c r="G391" i="1"/>
  <c r="L391" i="1"/>
  <c r="D391" i="1"/>
  <c r="K391" i="1"/>
  <c r="M391" i="1" l="1"/>
  <c r="T391" i="1"/>
  <c r="AC391" i="1" l="1"/>
  <c r="AD391" i="1" s="1"/>
  <c r="W391" i="1"/>
  <c r="N391" i="1"/>
  <c r="R391" i="1" l="1"/>
  <c r="I391" i="1" s="1"/>
  <c r="O391" i="1"/>
  <c r="AE391" i="1"/>
  <c r="AF391" i="1" s="1" a="1"/>
  <c r="AF391" i="1" s="1"/>
  <c r="AH391" i="1"/>
  <c r="AI391" i="1" l="1"/>
  <c r="AJ391" i="1" s="1"/>
  <c r="AK391" i="1"/>
  <c r="AL391" i="1" s="1"/>
  <c r="AG391" i="1"/>
  <c r="P391" i="1"/>
  <c r="E392" i="1" s="1"/>
  <c r="J391" i="1"/>
  <c r="U391" i="1"/>
  <c r="V391" i="1" s="1"/>
  <c r="X391" i="1" s="1"/>
  <c r="Y391" i="1" s="1"/>
  <c r="Z391" i="1" s="1"/>
  <c r="AA391" i="1" s="1"/>
  <c r="D392" i="1" l="1"/>
  <c r="K392" i="1"/>
  <c r="F392" i="1"/>
  <c r="G392" i="1"/>
  <c r="L392" i="1"/>
  <c r="T392" i="1" l="1"/>
  <c r="M392" i="1"/>
  <c r="N392" i="1" l="1"/>
  <c r="AC392" i="1"/>
  <c r="AD392" i="1" s="1"/>
  <c r="W392" i="1"/>
  <c r="AE392" i="1" l="1"/>
  <c r="AF392" i="1" s="1" a="1"/>
  <c r="AF392" i="1" s="1"/>
  <c r="AH392" i="1"/>
  <c r="O392" i="1"/>
  <c r="R392" i="1"/>
  <c r="I392" i="1" s="1"/>
  <c r="P392" i="1" l="1"/>
  <c r="E393" i="1" s="1"/>
  <c r="U392" i="1"/>
  <c r="V392" i="1" s="1"/>
  <c r="X392" i="1" s="1"/>
  <c r="Y392" i="1" s="1"/>
  <c r="Z392" i="1" s="1"/>
  <c r="AA392" i="1" s="1"/>
  <c r="J392" i="1"/>
  <c r="AI392" i="1"/>
  <c r="AJ392" i="1" s="1"/>
  <c r="AG392" i="1"/>
  <c r="AK392" i="1"/>
  <c r="AL392" i="1" s="1"/>
  <c r="F393" i="1" l="1"/>
  <c r="K393" i="1"/>
  <c r="D393" i="1"/>
  <c r="L393" i="1"/>
  <c r="G393" i="1"/>
  <c r="M393" i="1" l="1"/>
  <c r="T393" i="1"/>
  <c r="W393" i="1" l="1"/>
  <c r="N393" i="1"/>
  <c r="AC393" i="1"/>
  <c r="AD393" i="1" s="1"/>
  <c r="AE393" i="1" l="1"/>
  <c r="AF393" i="1" s="1" a="1"/>
  <c r="AF393" i="1" s="1"/>
  <c r="AH393" i="1"/>
  <c r="O393" i="1"/>
  <c r="R393" i="1"/>
  <c r="I393" i="1" s="1"/>
  <c r="P393" i="1" l="1"/>
  <c r="E394" i="1" s="1"/>
  <c r="U393" i="1"/>
  <c r="V393" i="1" s="1"/>
  <c r="X393" i="1" s="1"/>
  <c r="Y393" i="1" s="1"/>
  <c r="Z393" i="1" s="1"/>
  <c r="AA393" i="1" s="1"/>
  <c r="J393" i="1"/>
  <c r="AI393" i="1"/>
  <c r="AJ393" i="1" s="1"/>
  <c r="AK393" i="1"/>
  <c r="AL393" i="1" s="1"/>
  <c r="AG393" i="1"/>
  <c r="D394" i="1" l="1"/>
  <c r="L394" i="1"/>
  <c r="G394" i="1"/>
  <c r="F394" i="1"/>
  <c r="K394" i="1"/>
  <c r="T394" i="1" l="1"/>
  <c r="M394" i="1"/>
  <c r="N394" i="1" l="1"/>
  <c r="AC394" i="1"/>
  <c r="AD394" i="1" s="1"/>
  <c r="W394" i="1"/>
  <c r="AE394" i="1" l="1"/>
  <c r="AF394" i="1" s="1" a="1"/>
  <c r="AF394" i="1" s="1"/>
  <c r="AH394" i="1"/>
  <c r="R394" i="1"/>
  <c r="I394" i="1" s="1"/>
  <c r="O394" i="1"/>
  <c r="P394" i="1" l="1"/>
  <c r="E395" i="1" s="1"/>
  <c r="J394" i="1"/>
  <c r="U394" i="1"/>
  <c r="V394" i="1" s="1"/>
  <c r="X394" i="1" s="1"/>
  <c r="Y394" i="1" s="1"/>
  <c r="Z394" i="1" s="1"/>
  <c r="AA394" i="1" s="1"/>
  <c r="AI394" i="1"/>
  <c r="AJ394" i="1" s="1"/>
  <c r="AK394" i="1"/>
  <c r="AL394" i="1" s="1"/>
  <c r="AG394" i="1"/>
  <c r="F395" i="1" l="1"/>
  <c r="K395" i="1"/>
  <c r="D395" i="1"/>
  <c r="L395" i="1"/>
  <c r="G395" i="1"/>
  <c r="M395" i="1" l="1"/>
  <c r="T395" i="1"/>
  <c r="W395" i="1" l="1"/>
  <c r="N395" i="1"/>
  <c r="AC395" i="1"/>
  <c r="AD395" i="1" s="1"/>
  <c r="AE395" i="1" l="1"/>
  <c r="AF395" i="1" s="1" a="1"/>
  <c r="AF395" i="1" s="1"/>
  <c r="AH395" i="1"/>
  <c r="O395" i="1"/>
  <c r="R395" i="1"/>
  <c r="I395" i="1" s="1"/>
  <c r="P395" i="1" l="1"/>
  <c r="E396" i="1" s="1"/>
  <c r="U395" i="1"/>
  <c r="V395" i="1" s="1"/>
  <c r="X395" i="1" s="1"/>
  <c r="Y395" i="1" s="1"/>
  <c r="Z395" i="1" s="1"/>
  <c r="AA395" i="1" s="1"/>
  <c r="J395" i="1"/>
  <c r="AI395" i="1"/>
  <c r="AJ395" i="1" s="1"/>
  <c r="AG395" i="1"/>
  <c r="AK395" i="1"/>
  <c r="AL395" i="1" s="1"/>
  <c r="D396" i="1" l="1"/>
  <c r="K396" i="1"/>
  <c r="G396" i="1"/>
  <c r="F396" i="1"/>
  <c r="L396" i="1"/>
  <c r="T396" i="1" l="1"/>
  <c r="M396" i="1"/>
  <c r="N396" i="1" l="1"/>
  <c r="AC396" i="1"/>
  <c r="AD396" i="1" s="1"/>
  <c r="W396" i="1"/>
  <c r="AE396" i="1" l="1"/>
  <c r="AF396" i="1" s="1" a="1"/>
  <c r="AF396" i="1" s="1"/>
  <c r="AH396" i="1"/>
  <c r="O396" i="1"/>
  <c r="R396" i="1"/>
  <c r="I396" i="1" s="1"/>
  <c r="P396" i="1" l="1"/>
  <c r="E397" i="1" s="1"/>
  <c r="J396" i="1"/>
  <c r="U396" i="1"/>
  <c r="V396" i="1" s="1"/>
  <c r="X396" i="1" s="1"/>
  <c r="Y396" i="1" s="1"/>
  <c r="Z396" i="1" s="1"/>
  <c r="AA396" i="1" s="1"/>
  <c r="AI396" i="1"/>
  <c r="AJ396" i="1" s="1"/>
  <c r="AG396" i="1"/>
  <c r="AK396" i="1"/>
  <c r="AL396" i="1" s="1"/>
  <c r="F397" i="1" l="1"/>
  <c r="L397" i="1"/>
  <c r="D397" i="1"/>
  <c r="K397" i="1"/>
  <c r="G397" i="1"/>
  <c r="M397" i="1" l="1"/>
  <c r="T397" i="1"/>
  <c r="W397" i="1" l="1"/>
  <c r="N397" i="1"/>
  <c r="AC397" i="1"/>
  <c r="AD397" i="1" s="1"/>
  <c r="AE397" i="1" l="1"/>
  <c r="AF397" i="1" s="1" a="1"/>
  <c r="AF397" i="1" s="1"/>
  <c r="AH397" i="1"/>
  <c r="O397" i="1"/>
  <c r="R397" i="1"/>
  <c r="I397" i="1" s="1"/>
  <c r="P397" i="1" l="1"/>
  <c r="E398" i="1" s="1"/>
  <c r="U397" i="1"/>
  <c r="V397" i="1" s="1"/>
  <c r="X397" i="1" s="1"/>
  <c r="Y397" i="1" s="1"/>
  <c r="Z397" i="1" s="1"/>
  <c r="AA397" i="1" s="1"/>
  <c r="J397" i="1"/>
  <c r="AI397" i="1"/>
  <c r="AJ397" i="1" s="1"/>
  <c r="AG397" i="1"/>
  <c r="AK397" i="1"/>
  <c r="AL397" i="1" s="1"/>
  <c r="D398" i="1" l="1"/>
  <c r="K398" i="1"/>
  <c r="G398" i="1"/>
  <c r="F398" i="1"/>
  <c r="L398" i="1"/>
  <c r="T398" i="1" l="1"/>
  <c r="M398" i="1"/>
  <c r="N398" i="1" l="1"/>
  <c r="AC398" i="1"/>
  <c r="AD398" i="1" s="1"/>
  <c r="W398" i="1"/>
  <c r="AE398" i="1" l="1"/>
  <c r="AF398" i="1" s="1" a="1"/>
  <c r="AF398" i="1" s="1"/>
  <c r="AH398" i="1"/>
  <c r="R398" i="1"/>
  <c r="I398" i="1" s="1"/>
  <c r="O398" i="1"/>
  <c r="P398" i="1" l="1"/>
  <c r="E399" i="1" s="1"/>
  <c r="J398" i="1"/>
  <c r="U398" i="1"/>
  <c r="V398" i="1" s="1"/>
  <c r="X398" i="1" s="1"/>
  <c r="Y398" i="1" s="1"/>
  <c r="Z398" i="1" s="1"/>
  <c r="AA398" i="1" s="1"/>
  <c r="AI398" i="1"/>
  <c r="AJ398" i="1" s="1"/>
  <c r="AK398" i="1"/>
  <c r="AL398" i="1" s="1"/>
  <c r="AG398" i="1"/>
  <c r="G399" i="1" l="1"/>
  <c r="F399" i="1"/>
  <c r="L399" i="1"/>
  <c r="D399" i="1"/>
  <c r="K399" i="1"/>
  <c r="M399" i="1" l="1"/>
  <c r="T399" i="1"/>
  <c r="AC399" i="1" l="1"/>
  <c r="AD399" i="1" s="1"/>
  <c r="W399" i="1"/>
  <c r="N399" i="1"/>
  <c r="R399" i="1" l="1"/>
  <c r="I399" i="1" s="1"/>
  <c r="O399" i="1"/>
  <c r="AE399" i="1"/>
  <c r="AF399" i="1" s="1" a="1"/>
  <c r="AF399" i="1" s="1"/>
  <c r="AH399" i="1"/>
  <c r="AI399" i="1" l="1"/>
  <c r="AJ399" i="1" s="1"/>
  <c r="AK399" i="1"/>
  <c r="AL399" i="1" s="1"/>
  <c r="AG399" i="1"/>
  <c r="P399" i="1"/>
  <c r="E400" i="1" s="1"/>
  <c r="U399" i="1"/>
  <c r="V399" i="1" s="1"/>
  <c r="X399" i="1" s="1"/>
  <c r="Y399" i="1" s="1"/>
  <c r="Z399" i="1" s="1"/>
  <c r="AA399" i="1" s="1"/>
  <c r="J399" i="1"/>
  <c r="D400" i="1" l="1"/>
  <c r="L400" i="1"/>
  <c r="G400" i="1"/>
  <c r="F400" i="1"/>
  <c r="K400" i="1"/>
  <c r="T400" i="1" l="1"/>
  <c r="M400" i="1"/>
  <c r="N400" i="1" l="1"/>
  <c r="AC400" i="1"/>
  <c r="AD400" i="1" s="1"/>
  <c r="W400" i="1"/>
  <c r="AE400" i="1" l="1"/>
  <c r="AF400" i="1" s="1" a="1"/>
  <c r="AF400" i="1" s="1"/>
  <c r="AH400" i="1"/>
  <c r="O400" i="1"/>
  <c r="R400" i="1"/>
  <c r="I400" i="1" s="1"/>
  <c r="P400" i="1" l="1"/>
  <c r="E401" i="1" s="1"/>
  <c r="J400" i="1"/>
  <c r="U400" i="1"/>
  <c r="V400" i="1" s="1"/>
  <c r="X400" i="1" s="1"/>
  <c r="Y400" i="1" s="1"/>
  <c r="Z400" i="1" s="1"/>
  <c r="AA400" i="1" s="1"/>
  <c r="AI400" i="1"/>
  <c r="AJ400" i="1" s="1"/>
  <c r="AG400" i="1"/>
  <c r="AK400" i="1"/>
  <c r="AL400" i="1" s="1"/>
  <c r="F401" i="1" l="1"/>
  <c r="L401" i="1"/>
  <c r="D401" i="1"/>
  <c r="K401" i="1"/>
  <c r="G401" i="1"/>
  <c r="M401" i="1" l="1"/>
  <c r="T401" i="1"/>
  <c r="W401" i="1" l="1"/>
  <c r="N401" i="1"/>
  <c r="AC401" i="1"/>
  <c r="AD401" i="1" s="1"/>
  <c r="AE401" i="1" l="1"/>
  <c r="AF401" i="1" s="1" a="1"/>
  <c r="AF401" i="1" s="1"/>
  <c r="AH401" i="1"/>
  <c r="R401" i="1"/>
  <c r="I401" i="1" s="1"/>
  <c r="O401" i="1"/>
  <c r="P401" i="1" l="1"/>
  <c r="E402" i="1" s="1"/>
  <c r="J401" i="1"/>
  <c r="U401" i="1"/>
  <c r="V401" i="1" s="1"/>
  <c r="X401" i="1" s="1"/>
  <c r="Y401" i="1" s="1"/>
  <c r="Z401" i="1" s="1"/>
  <c r="AA401" i="1" s="1"/>
  <c r="AI401" i="1"/>
  <c r="AJ401" i="1" s="1"/>
  <c r="AG401" i="1"/>
  <c r="AK401" i="1"/>
  <c r="AL401" i="1" s="1"/>
  <c r="D402" i="1" l="1"/>
  <c r="K402" i="1"/>
  <c r="F402" i="1"/>
  <c r="G402" i="1"/>
  <c r="L402" i="1"/>
  <c r="T402" i="1" l="1"/>
  <c r="M402" i="1"/>
  <c r="N402" i="1" l="1"/>
  <c r="AC402" i="1"/>
  <c r="AD402" i="1" s="1"/>
  <c r="W402" i="1"/>
  <c r="AE402" i="1" l="1"/>
  <c r="AF402" i="1" s="1" a="1"/>
  <c r="AF402" i="1" s="1"/>
  <c r="AH402" i="1"/>
  <c r="R402" i="1"/>
  <c r="I402" i="1" s="1"/>
  <c r="O402" i="1"/>
  <c r="P402" i="1" l="1"/>
  <c r="E403" i="1" s="1"/>
  <c r="J402" i="1"/>
  <c r="U402" i="1"/>
  <c r="V402" i="1" s="1"/>
  <c r="X402" i="1" s="1"/>
  <c r="Y402" i="1" s="1"/>
  <c r="Z402" i="1" s="1"/>
  <c r="AA402" i="1" s="1"/>
  <c r="AI402" i="1"/>
  <c r="AJ402" i="1" s="1"/>
  <c r="AG402" i="1"/>
  <c r="AK402" i="1"/>
  <c r="AL402" i="1" s="1"/>
  <c r="F403" i="1" l="1"/>
  <c r="L403" i="1"/>
  <c r="D403" i="1"/>
  <c r="K403" i="1"/>
  <c r="G403" i="1"/>
  <c r="M403" i="1" l="1"/>
  <c r="T403" i="1"/>
  <c r="W403" i="1" l="1"/>
  <c r="N403" i="1"/>
  <c r="AC403" i="1"/>
  <c r="AD403" i="1" s="1"/>
  <c r="AE403" i="1" l="1"/>
  <c r="AF403" i="1" s="1" a="1"/>
  <c r="AF403" i="1" s="1"/>
  <c r="AH403" i="1"/>
  <c r="O403" i="1"/>
  <c r="R403" i="1"/>
  <c r="I403" i="1" s="1"/>
  <c r="P403" i="1" l="1"/>
  <c r="E404" i="1" s="1"/>
  <c r="J403" i="1"/>
  <c r="U403" i="1"/>
  <c r="V403" i="1" s="1"/>
  <c r="X403" i="1" s="1"/>
  <c r="Y403" i="1" s="1"/>
  <c r="Z403" i="1" s="1"/>
  <c r="AA403" i="1" s="1"/>
  <c r="AI403" i="1"/>
  <c r="AJ403" i="1" s="1"/>
  <c r="AK403" i="1"/>
  <c r="AL403" i="1" s="1"/>
  <c r="AG403" i="1"/>
  <c r="D404" i="1" l="1"/>
  <c r="L404" i="1"/>
  <c r="G404" i="1"/>
  <c r="F404" i="1"/>
  <c r="K404" i="1"/>
  <c r="T404" i="1" l="1"/>
  <c r="M404" i="1"/>
  <c r="N404" i="1" l="1"/>
  <c r="AC404" i="1"/>
  <c r="AD404" i="1" s="1"/>
  <c r="W404" i="1"/>
  <c r="AE404" i="1" l="1"/>
  <c r="AF404" i="1" s="1" a="1"/>
  <c r="AF404" i="1" s="1"/>
  <c r="AH404" i="1"/>
  <c r="O404" i="1"/>
  <c r="R404" i="1"/>
  <c r="I404" i="1" s="1"/>
  <c r="P404" i="1" l="1"/>
  <c r="E405" i="1" s="1"/>
  <c r="J404" i="1"/>
  <c r="U404" i="1"/>
  <c r="V404" i="1" s="1"/>
  <c r="X404" i="1" s="1"/>
  <c r="Y404" i="1" s="1"/>
  <c r="Z404" i="1" s="1"/>
  <c r="AA404" i="1" s="1"/>
  <c r="AI404" i="1"/>
  <c r="AJ404" i="1" s="1"/>
  <c r="AK404" i="1"/>
  <c r="AL404" i="1" s="1"/>
  <c r="AG404" i="1"/>
  <c r="F405" i="1" l="1"/>
  <c r="G405" i="1"/>
  <c r="K405" i="1"/>
  <c r="D405" i="1"/>
  <c r="L405" i="1"/>
  <c r="M405" i="1" l="1"/>
  <c r="T405" i="1"/>
  <c r="AC405" i="1" l="1"/>
  <c r="AD405" i="1" s="1"/>
  <c r="W405" i="1"/>
  <c r="N405" i="1"/>
  <c r="R405" i="1" l="1"/>
  <c r="I405" i="1" s="1"/>
  <c r="O405" i="1"/>
  <c r="AE405" i="1"/>
  <c r="AF405" i="1" s="1" a="1"/>
  <c r="AF405" i="1" s="1"/>
  <c r="AH405" i="1"/>
  <c r="AK405" i="1" l="1"/>
  <c r="AL405" i="1" s="1"/>
  <c r="AG405" i="1"/>
  <c r="AI405" i="1"/>
  <c r="AJ405" i="1" s="1"/>
  <c r="P405" i="1"/>
  <c r="E406" i="1" s="1"/>
  <c r="U405" i="1"/>
  <c r="V405" i="1" s="1"/>
  <c r="X405" i="1" s="1"/>
  <c r="Y405" i="1" s="1"/>
  <c r="Z405" i="1" s="1"/>
  <c r="AA405" i="1" s="1"/>
  <c r="J405" i="1"/>
  <c r="D406" i="1" l="1"/>
  <c r="L406" i="1"/>
  <c r="G406" i="1"/>
  <c r="F406" i="1"/>
  <c r="K406" i="1"/>
  <c r="T406" i="1" l="1"/>
  <c r="M406" i="1"/>
  <c r="N406" i="1" l="1"/>
  <c r="AC406" i="1"/>
  <c r="AD406" i="1" s="1"/>
  <c r="W406" i="1"/>
  <c r="AE406" i="1" l="1"/>
  <c r="AF406" i="1" s="1" a="1"/>
  <c r="AF406" i="1" s="1"/>
  <c r="AH406" i="1"/>
  <c r="O406" i="1"/>
  <c r="R406" i="1"/>
  <c r="I406" i="1" s="1"/>
  <c r="P406" i="1" l="1"/>
  <c r="E407" i="1" s="1"/>
  <c r="U406" i="1"/>
  <c r="V406" i="1" s="1"/>
  <c r="X406" i="1" s="1"/>
  <c r="Y406" i="1" s="1"/>
  <c r="Z406" i="1" s="1"/>
  <c r="AA406" i="1" s="1"/>
  <c r="J406" i="1"/>
  <c r="AI406" i="1"/>
  <c r="AJ406" i="1" s="1"/>
  <c r="AG406" i="1"/>
  <c r="AK406" i="1"/>
  <c r="AL406" i="1" s="1"/>
  <c r="G407" i="1" l="1"/>
  <c r="F407" i="1"/>
  <c r="L407" i="1"/>
  <c r="D407" i="1"/>
  <c r="K407" i="1"/>
  <c r="M407" i="1" l="1"/>
  <c r="T407" i="1"/>
  <c r="AC407" i="1" l="1"/>
  <c r="AD407" i="1" s="1"/>
  <c r="W407" i="1"/>
  <c r="N407" i="1"/>
  <c r="R407" i="1" l="1"/>
  <c r="I407" i="1" s="1"/>
  <c r="O407" i="1"/>
  <c r="AE407" i="1"/>
  <c r="AF407" i="1" s="1" a="1"/>
  <c r="AF407" i="1" s="1"/>
  <c r="AH407" i="1"/>
  <c r="AK407" i="1" l="1"/>
  <c r="AL407" i="1" s="1"/>
  <c r="AG407" i="1"/>
  <c r="AI407" i="1"/>
  <c r="AJ407" i="1" s="1"/>
  <c r="P407" i="1"/>
  <c r="E408" i="1" s="1"/>
  <c r="J407" i="1"/>
  <c r="U407" i="1"/>
  <c r="V407" i="1" s="1"/>
  <c r="X407" i="1" s="1"/>
  <c r="Y407" i="1" s="1"/>
  <c r="Z407" i="1" s="1"/>
  <c r="AA407" i="1" s="1"/>
  <c r="D408" i="1" l="1"/>
  <c r="L408" i="1"/>
  <c r="G408" i="1"/>
  <c r="F408" i="1"/>
  <c r="K408" i="1"/>
  <c r="T408" i="1" l="1"/>
  <c r="M408" i="1"/>
  <c r="N408" i="1" l="1"/>
  <c r="AC408" i="1"/>
  <c r="AD408" i="1" s="1"/>
  <c r="W408" i="1"/>
  <c r="AE408" i="1" l="1"/>
  <c r="AF408" i="1" s="1" a="1"/>
  <c r="AF408" i="1" s="1"/>
  <c r="AH408" i="1"/>
  <c r="R408" i="1"/>
  <c r="I408" i="1" s="1"/>
  <c r="O408" i="1"/>
  <c r="P408" i="1" l="1"/>
  <c r="E409" i="1" s="1"/>
  <c r="J408" i="1"/>
  <c r="U408" i="1"/>
  <c r="V408" i="1" s="1"/>
  <c r="X408" i="1" s="1"/>
  <c r="Y408" i="1" s="1"/>
  <c r="Z408" i="1" s="1"/>
  <c r="AA408" i="1" s="1"/>
  <c r="AI408" i="1"/>
  <c r="AJ408" i="1" s="1"/>
  <c r="AK408" i="1"/>
  <c r="AL408" i="1" s="1"/>
  <c r="AG408" i="1"/>
  <c r="G409" i="1" l="1"/>
  <c r="F409" i="1"/>
  <c r="L409" i="1"/>
  <c r="D409" i="1"/>
  <c r="K409" i="1"/>
  <c r="M409" i="1" l="1"/>
  <c r="T409" i="1"/>
  <c r="AC409" i="1" l="1"/>
  <c r="AD409" i="1" s="1"/>
  <c r="W409" i="1"/>
  <c r="N409" i="1"/>
  <c r="R409" i="1" l="1"/>
  <c r="I409" i="1" s="1"/>
  <c r="O409" i="1"/>
  <c r="AE409" i="1"/>
  <c r="AF409" i="1" s="1" a="1"/>
  <c r="AF409" i="1" s="1"/>
  <c r="AH409" i="1"/>
  <c r="AK409" i="1" l="1"/>
  <c r="AL409" i="1" s="1"/>
  <c r="AG409" i="1"/>
  <c r="AI409" i="1"/>
  <c r="AJ409" i="1" s="1"/>
  <c r="P409" i="1"/>
  <c r="E410" i="1" s="1"/>
  <c r="J409" i="1"/>
  <c r="U409" i="1"/>
  <c r="V409" i="1" s="1"/>
  <c r="X409" i="1" s="1"/>
  <c r="Y409" i="1" s="1"/>
  <c r="Z409" i="1" s="1"/>
  <c r="AA409" i="1" s="1"/>
  <c r="D410" i="1" l="1"/>
  <c r="K410" i="1"/>
  <c r="G410" i="1"/>
  <c r="F410" i="1"/>
  <c r="L410" i="1"/>
  <c r="T410" i="1" l="1"/>
  <c r="M410" i="1"/>
  <c r="N410" i="1" l="1"/>
  <c r="AC410" i="1"/>
  <c r="AD410" i="1" s="1"/>
  <c r="W410" i="1"/>
  <c r="AE410" i="1" l="1"/>
  <c r="AF410" i="1" s="1" a="1"/>
  <c r="AF410" i="1" s="1"/>
  <c r="AH410" i="1"/>
  <c r="R410" i="1"/>
  <c r="I410" i="1" s="1"/>
  <c r="O410" i="1"/>
  <c r="P410" i="1" l="1"/>
  <c r="E411" i="1" s="1"/>
  <c r="J410" i="1"/>
  <c r="U410" i="1"/>
  <c r="V410" i="1" s="1"/>
  <c r="X410" i="1" s="1"/>
  <c r="Y410" i="1" s="1"/>
  <c r="Z410" i="1" s="1"/>
  <c r="AA410" i="1" s="1"/>
  <c r="AI410" i="1"/>
  <c r="AJ410" i="1" s="1"/>
  <c r="AK410" i="1"/>
  <c r="AL410" i="1" s="1"/>
  <c r="AG410" i="1"/>
  <c r="F411" i="1" l="1"/>
  <c r="G411" i="1"/>
  <c r="K411" i="1"/>
  <c r="D411" i="1"/>
  <c r="L411" i="1"/>
  <c r="M411" i="1" l="1"/>
  <c r="T411" i="1"/>
  <c r="AC411" i="1" l="1"/>
  <c r="AD411" i="1" s="1"/>
  <c r="W411" i="1"/>
  <c r="N411" i="1"/>
  <c r="O411" i="1" l="1"/>
  <c r="R411" i="1"/>
  <c r="I411" i="1" s="1"/>
  <c r="AE411" i="1"/>
  <c r="AF411" i="1" s="1" a="1"/>
  <c r="AF411" i="1" s="1"/>
  <c r="AH411" i="1"/>
  <c r="AI411" i="1" l="1"/>
  <c r="AJ411" i="1" s="1"/>
  <c r="AK411" i="1"/>
  <c r="AL411" i="1" s="1"/>
  <c r="AG411" i="1"/>
  <c r="P411" i="1"/>
  <c r="E412" i="1" s="1"/>
  <c r="J411" i="1"/>
  <c r="U411" i="1"/>
  <c r="V411" i="1" s="1"/>
  <c r="X411" i="1" s="1"/>
  <c r="Y411" i="1" s="1"/>
  <c r="Z411" i="1" s="1"/>
  <c r="AA411" i="1" s="1"/>
  <c r="D412" i="1" l="1"/>
  <c r="L412" i="1"/>
  <c r="F412" i="1"/>
  <c r="G412" i="1"/>
  <c r="K412" i="1"/>
  <c r="T412" i="1" l="1"/>
  <c r="M412" i="1"/>
  <c r="N412" i="1" l="1"/>
  <c r="AC412" i="1"/>
  <c r="AD412" i="1" s="1"/>
  <c r="W412" i="1"/>
  <c r="AE412" i="1" l="1"/>
  <c r="AF412" i="1" s="1" a="1"/>
  <c r="AF412" i="1" s="1"/>
  <c r="AH412" i="1"/>
  <c r="R412" i="1"/>
  <c r="I412" i="1" s="1"/>
  <c r="O412" i="1"/>
  <c r="P412" i="1" l="1"/>
  <c r="E413" i="1" s="1"/>
  <c r="U412" i="1"/>
  <c r="V412" i="1" s="1"/>
  <c r="X412" i="1" s="1"/>
  <c r="Y412" i="1" s="1"/>
  <c r="Z412" i="1" s="1"/>
  <c r="AA412" i="1" s="1"/>
  <c r="J412" i="1"/>
  <c r="AI412" i="1"/>
  <c r="AJ412" i="1" s="1"/>
  <c r="AG412" i="1"/>
  <c r="AK412" i="1"/>
  <c r="AL412" i="1" s="1"/>
  <c r="F413" i="1" l="1"/>
  <c r="G413" i="1"/>
  <c r="K413" i="1"/>
  <c r="D413" i="1"/>
  <c r="L413" i="1"/>
  <c r="M413" i="1" l="1"/>
  <c r="T413" i="1"/>
  <c r="AC413" i="1" l="1"/>
  <c r="AD413" i="1" s="1"/>
  <c r="W413" i="1"/>
  <c r="N413" i="1"/>
  <c r="R413" i="1" l="1"/>
  <c r="I413" i="1" s="1"/>
  <c r="O413" i="1"/>
  <c r="AE413" i="1"/>
  <c r="AF413" i="1" s="1" a="1"/>
  <c r="AF413" i="1" s="1"/>
  <c r="AH413" i="1"/>
  <c r="AK413" i="1" l="1"/>
  <c r="AL413" i="1" s="1"/>
  <c r="AG413" i="1"/>
  <c r="AI413" i="1"/>
  <c r="AJ413" i="1" s="1"/>
  <c r="P413" i="1"/>
  <c r="E414" i="1" s="1"/>
  <c r="U413" i="1"/>
  <c r="V413" i="1" s="1"/>
  <c r="X413" i="1" s="1"/>
  <c r="Y413" i="1" s="1"/>
  <c r="Z413" i="1" s="1"/>
  <c r="AA413" i="1" s="1"/>
  <c r="J413" i="1"/>
  <c r="D414" i="1" l="1"/>
  <c r="K414" i="1"/>
  <c r="G414" i="1"/>
  <c r="F414" i="1"/>
  <c r="L414" i="1"/>
  <c r="T414" i="1" l="1"/>
  <c r="M414" i="1"/>
  <c r="N414" i="1" l="1"/>
  <c r="AC414" i="1"/>
  <c r="AD414" i="1" s="1"/>
  <c r="W414" i="1"/>
  <c r="AE414" i="1" l="1"/>
  <c r="AF414" i="1" s="1" a="1"/>
  <c r="AF414" i="1" s="1"/>
  <c r="AH414" i="1"/>
  <c r="R414" i="1"/>
  <c r="I414" i="1" s="1"/>
  <c r="O414" i="1"/>
  <c r="P414" i="1" l="1"/>
  <c r="E415" i="1" s="1"/>
  <c r="J414" i="1"/>
  <c r="U414" i="1"/>
  <c r="V414" i="1" s="1"/>
  <c r="X414" i="1" s="1"/>
  <c r="Y414" i="1" s="1"/>
  <c r="Z414" i="1" s="1"/>
  <c r="AA414" i="1" s="1"/>
  <c r="AI414" i="1"/>
  <c r="AJ414" i="1" s="1"/>
  <c r="AG414" i="1"/>
  <c r="AK414" i="1"/>
  <c r="AL414" i="1" s="1"/>
  <c r="F415" i="1" l="1"/>
  <c r="K415" i="1"/>
  <c r="D415" i="1"/>
  <c r="L415" i="1"/>
  <c r="G415" i="1"/>
  <c r="M415" i="1" l="1"/>
  <c r="T415" i="1"/>
  <c r="W415" i="1" l="1"/>
  <c r="N415" i="1"/>
  <c r="AC415" i="1"/>
  <c r="AD415" i="1" s="1"/>
  <c r="AE415" i="1" l="1"/>
  <c r="AF415" i="1" s="1" a="1"/>
  <c r="AF415" i="1" s="1"/>
  <c r="AH415" i="1"/>
  <c r="O415" i="1"/>
  <c r="R415" i="1"/>
  <c r="I415" i="1" s="1"/>
  <c r="P415" i="1" l="1"/>
  <c r="E416" i="1" s="1"/>
  <c r="U415" i="1"/>
  <c r="V415" i="1" s="1"/>
  <c r="X415" i="1" s="1"/>
  <c r="Y415" i="1" s="1"/>
  <c r="Z415" i="1" s="1"/>
  <c r="AA415" i="1" s="1"/>
  <c r="J415" i="1"/>
  <c r="AI415" i="1"/>
  <c r="AJ415" i="1" s="1"/>
  <c r="AK415" i="1"/>
  <c r="AL415" i="1" s="1"/>
  <c r="AG415" i="1"/>
  <c r="D416" i="1" l="1"/>
  <c r="K416" i="1"/>
  <c r="G416" i="1"/>
  <c r="F416" i="1"/>
  <c r="L416" i="1"/>
  <c r="T416" i="1" l="1"/>
  <c r="M416" i="1"/>
  <c r="N416" i="1" l="1"/>
  <c r="AC416" i="1"/>
  <c r="AD416" i="1" s="1"/>
  <c r="W416" i="1"/>
  <c r="AE416" i="1" l="1"/>
  <c r="AF416" i="1" s="1" a="1"/>
  <c r="AF416" i="1" s="1"/>
  <c r="AH416" i="1"/>
  <c r="O416" i="1"/>
  <c r="R416" i="1"/>
  <c r="I416" i="1" s="1"/>
  <c r="P416" i="1" l="1"/>
  <c r="E417" i="1" s="1"/>
  <c r="J416" i="1"/>
  <c r="U416" i="1"/>
  <c r="V416" i="1" s="1"/>
  <c r="X416" i="1" s="1"/>
  <c r="Y416" i="1" s="1"/>
  <c r="Z416" i="1" s="1"/>
  <c r="AA416" i="1" s="1"/>
  <c r="AI416" i="1"/>
  <c r="AJ416" i="1" s="1"/>
  <c r="AK416" i="1"/>
  <c r="AL416" i="1" s="1"/>
  <c r="AG416" i="1"/>
  <c r="G417" i="1" l="1"/>
  <c r="F417" i="1"/>
  <c r="K417" i="1"/>
  <c r="D417" i="1"/>
  <c r="L417" i="1"/>
  <c r="M417" i="1" l="1"/>
  <c r="T417" i="1"/>
  <c r="AC417" i="1" l="1"/>
  <c r="AD417" i="1" s="1"/>
  <c r="W417" i="1"/>
  <c r="N417" i="1"/>
  <c r="O417" i="1" l="1"/>
  <c r="R417" i="1"/>
  <c r="I417" i="1" s="1"/>
  <c r="AE417" i="1"/>
  <c r="AF417" i="1" s="1" a="1"/>
  <c r="AF417" i="1" s="1"/>
  <c r="AH417" i="1"/>
  <c r="AG417" i="1" l="1"/>
  <c r="AK417" i="1"/>
  <c r="AL417" i="1" s="1"/>
  <c r="AI417" i="1"/>
  <c r="AJ417" i="1" s="1"/>
  <c r="P417" i="1"/>
  <c r="E418" i="1" s="1"/>
  <c r="U417" i="1"/>
  <c r="V417" i="1" s="1"/>
  <c r="X417" i="1" s="1"/>
  <c r="Y417" i="1" s="1"/>
  <c r="Z417" i="1" s="1"/>
  <c r="AA417" i="1" s="1"/>
  <c r="J417" i="1"/>
  <c r="D418" i="1" l="1"/>
  <c r="K418" i="1"/>
  <c r="F418" i="1"/>
  <c r="G418" i="1"/>
  <c r="L418" i="1"/>
  <c r="T418" i="1" l="1"/>
  <c r="M418" i="1"/>
  <c r="N418" i="1" l="1"/>
  <c r="AC418" i="1"/>
  <c r="AD418" i="1" s="1"/>
  <c r="W418" i="1"/>
  <c r="AE418" i="1" l="1"/>
  <c r="AF418" i="1" s="1" a="1"/>
  <c r="AF418" i="1" s="1"/>
  <c r="AH418" i="1"/>
  <c r="O418" i="1"/>
  <c r="R418" i="1"/>
  <c r="I418" i="1" s="1"/>
  <c r="P418" i="1" l="1"/>
  <c r="E419" i="1" s="1"/>
  <c r="U418" i="1"/>
  <c r="V418" i="1" s="1"/>
  <c r="X418" i="1" s="1"/>
  <c r="Y418" i="1" s="1"/>
  <c r="Z418" i="1" s="1"/>
  <c r="AA418" i="1" s="1"/>
  <c r="J418" i="1"/>
  <c r="AI418" i="1"/>
  <c r="AJ418" i="1" s="1"/>
  <c r="AK418" i="1"/>
  <c r="AL418" i="1" s="1"/>
  <c r="AG418" i="1"/>
  <c r="F419" i="1" l="1"/>
  <c r="G419" i="1"/>
  <c r="K419" i="1"/>
  <c r="D419" i="1"/>
  <c r="L419" i="1"/>
  <c r="M419" i="1" l="1"/>
  <c r="T419" i="1"/>
  <c r="AC419" i="1" l="1"/>
  <c r="AD419" i="1" s="1"/>
  <c r="W419" i="1"/>
  <c r="N419" i="1"/>
  <c r="R419" i="1" l="1"/>
  <c r="I419" i="1" s="1"/>
  <c r="O419" i="1"/>
  <c r="AE419" i="1"/>
  <c r="AF419" i="1" s="1" a="1"/>
  <c r="AF419" i="1" s="1"/>
  <c r="AH419" i="1"/>
  <c r="AK419" i="1" l="1"/>
  <c r="AL419" i="1" s="1"/>
  <c r="AG419" i="1"/>
  <c r="AI419" i="1"/>
  <c r="AJ419" i="1" s="1"/>
  <c r="P419" i="1"/>
  <c r="E420" i="1" s="1"/>
  <c r="U419" i="1"/>
  <c r="V419" i="1" s="1"/>
  <c r="X419" i="1" s="1"/>
  <c r="Y419" i="1" s="1"/>
  <c r="Z419" i="1" s="1"/>
  <c r="AA419" i="1" s="1"/>
  <c r="J419" i="1"/>
  <c r="D420" i="1" l="1"/>
  <c r="L420" i="1"/>
  <c r="G420" i="1"/>
  <c r="F420" i="1"/>
  <c r="K420" i="1"/>
  <c r="T420" i="1" l="1"/>
  <c r="M420" i="1"/>
  <c r="N420" i="1" l="1"/>
  <c r="AC420" i="1"/>
  <c r="AD420" i="1" s="1"/>
  <c r="W420" i="1"/>
  <c r="AE420" i="1" l="1"/>
  <c r="AF420" i="1" s="1" a="1"/>
  <c r="AF420" i="1" s="1"/>
  <c r="AH420" i="1"/>
  <c r="O420" i="1"/>
  <c r="R420" i="1"/>
  <c r="I420" i="1" s="1"/>
  <c r="P420" i="1" l="1"/>
  <c r="E421" i="1" s="1"/>
  <c r="J420" i="1"/>
  <c r="U420" i="1"/>
  <c r="V420" i="1" s="1"/>
  <c r="X420" i="1" s="1"/>
  <c r="Y420" i="1" s="1"/>
  <c r="Z420" i="1" s="1"/>
  <c r="AA420" i="1" s="1"/>
  <c r="AI420" i="1"/>
  <c r="AJ420" i="1" s="1"/>
  <c r="AG420" i="1"/>
  <c r="AK420" i="1"/>
  <c r="AL420" i="1" s="1"/>
  <c r="F421" i="1" l="1"/>
  <c r="K421" i="1"/>
  <c r="D421" i="1"/>
  <c r="L421" i="1"/>
  <c r="G421" i="1"/>
  <c r="M421" i="1" l="1"/>
  <c r="T421" i="1"/>
  <c r="W421" i="1" l="1"/>
  <c r="N421" i="1"/>
  <c r="AC421" i="1"/>
  <c r="AD421" i="1" s="1"/>
  <c r="AE421" i="1" l="1"/>
  <c r="AF421" i="1" s="1" a="1"/>
  <c r="AF421" i="1" s="1"/>
  <c r="AH421" i="1"/>
  <c r="O421" i="1"/>
  <c r="R421" i="1"/>
  <c r="I421" i="1" s="1"/>
  <c r="P421" i="1" l="1"/>
  <c r="E422" i="1" s="1"/>
  <c r="U421" i="1"/>
  <c r="V421" i="1" s="1"/>
  <c r="X421" i="1" s="1"/>
  <c r="Y421" i="1" s="1"/>
  <c r="Z421" i="1" s="1"/>
  <c r="AA421" i="1" s="1"/>
  <c r="J421" i="1"/>
  <c r="AI421" i="1"/>
  <c r="AJ421" i="1" s="1"/>
  <c r="AK421" i="1"/>
  <c r="AL421" i="1" s="1"/>
  <c r="AG421" i="1"/>
  <c r="D422" i="1" l="1"/>
  <c r="K422" i="1"/>
  <c r="G422" i="1"/>
  <c r="F422" i="1"/>
  <c r="L422" i="1"/>
  <c r="T422" i="1" l="1"/>
  <c r="M422" i="1"/>
  <c r="N422" i="1" l="1"/>
  <c r="AC422" i="1"/>
  <c r="AD422" i="1" s="1"/>
  <c r="W422" i="1"/>
  <c r="AE422" i="1" l="1"/>
  <c r="AF422" i="1" s="1" a="1"/>
  <c r="AF422" i="1" s="1"/>
  <c r="AH422" i="1"/>
  <c r="O422" i="1"/>
  <c r="R422" i="1"/>
  <c r="I422" i="1" s="1"/>
  <c r="P422" i="1" l="1"/>
  <c r="E423" i="1" s="1"/>
  <c r="J422" i="1"/>
  <c r="U422" i="1"/>
  <c r="V422" i="1" s="1"/>
  <c r="X422" i="1" s="1"/>
  <c r="Y422" i="1" s="1"/>
  <c r="Z422" i="1" s="1"/>
  <c r="AA422" i="1" s="1"/>
  <c r="AI422" i="1"/>
  <c r="AJ422" i="1" s="1"/>
  <c r="AK422" i="1"/>
  <c r="AL422" i="1" s="1"/>
  <c r="AG422" i="1"/>
  <c r="F423" i="1" l="1"/>
  <c r="L423" i="1"/>
  <c r="D423" i="1"/>
  <c r="K423" i="1"/>
  <c r="G423" i="1"/>
  <c r="M423" i="1" l="1"/>
  <c r="T423" i="1"/>
  <c r="W423" i="1" l="1"/>
  <c r="N423" i="1"/>
  <c r="AC423" i="1"/>
  <c r="AD423" i="1" s="1"/>
  <c r="AE423" i="1" l="1"/>
  <c r="AF423" i="1" s="1" a="1"/>
  <c r="AF423" i="1" s="1"/>
  <c r="AH423" i="1"/>
  <c r="R423" i="1"/>
  <c r="I423" i="1" s="1"/>
  <c r="O423" i="1"/>
  <c r="P423" i="1" l="1"/>
  <c r="E424" i="1" s="1"/>
  <c r="J423" i="1"/>
  <c r="U423" i="1"/>
  <c r="V423" i="1" s="1"/>
  <c r="X423" i="1" s="1"/>
  <c r="Y423" i="1" s="1"/>
  <c r="Z423" i="1" s="1"/>
  <c r="AA423" i="1" s="1"/>
  <c r="AI423" i="1"/>
  <c r="AJ423" i="1" s="1"/>
  <c r="AK423" i="1"/>
  <c r="AL423" i="1" s="1"/>
  <c r="AG423" i="1"/>
  <c r="D424" i="1" l="1"/>
  <c r="L424" i="1"/>
  <c r="G424" i="1"/>
  <c r="F424" i="1"/>
  <c r="K424" i="1"/>
  <c r="T424" i="1" l="1"/>
  <c r="M424" i="1"/>
  <c r="N424" i="1" l="1"/>
  <c r="AC424" i="1"/>
  <c r="AD424" i="1" s="1"/>
  <c r="W424" i="1"/>
  <c r="AE424" i="1" l="1"/>
  <c r="AF424" i="1" s="1" a="1"/>
  <c r="AF424" i="1" s="1"/>
  <c r="AH424" i="1"/>
  <c r="O424" i="1"/>
  <c r="R424" i="1"/>
  <c r="I424" i="1" s="1"/>
  <c r="P424" i="1" l="1"/>
  <c r="E425" i="1" s="1"/>
  <c r="J424" i="1"/>
  <c r="U424" i="1"/>
  <c r="V424" i="1" s="1"/>
  <c r="X424" i="1" s="1"/>
  <c r="Y424" i="1" s="1"/>
  <c r="Z424" i="1" s="1"/>
  <c r="AA424" i="1" s="1"/>
  <c r="AI424" i="1"/>
  <c r="AJ424" i="1" s="1"/>
  <c r="AG424" i="1"/>
  <c r="AK424" i="1"/>
  <c r="AL424" i="1" s="1"/>
  <c r="F425" i="1" l="1"/>
  <c r="G425" i="1"/>
  <c r="L425" i="1"/>
  <c r="D425" i="1"/>
  <c r="K425" i="1"/>
  <c r="M425" i="1" l="1"/>
  <c r="T425" i="1"/>
  <c r="AC425" i="1" l="1"/>
  <c r="AD425" i="1" s="1"/>
  <c r="W425" i="1"/>
  <c r="N425" i="1"/>
  <c r="R425" i="1" l="1"/>
  <c r="I425" i="1" s="1"/>
  <c r="O425" i="1"/>
  <c r="AE425" i="1"/>
  <c r="AF425" i="1" s="1" a="1"/>
  <c r="AF425" i="1" s="1"/>
  <c r="AH425" i="1"/>
  <c r="AI425" i="1" l="1"/>
  <c r="AJ425" i="1" s="1"/>
  <c r="AK425" i="1"/>
  <c r="AL425" i="1" s="1"/>
  <c r="AG425" i="1"/>
  <c r="P425" i="1"/>
  <c r="E426" i="1" s="1"/>
  <c r="U425" i="1"/>
  <c r="V425" i="1" s="1"/>
  <c r="X425" i="1" s="1"/>
  <c r="Y425" i="1" s="1"/>
  <c r="Z425" i="1" s="1"/>
  <c r="AA425" i="1" s="1"/>
  <c r="J425" i="1"/>
  <c r="D426" i="1" l="1"/>
  <c r="L426" i="1"/>
  <c r="F426" i="1"/>
  <c r="G426" i="1"/>
  <c r="K426" i="1"/>
  <c r="T426" i="1" l="1"/>
  <c r="M426" i="1"/>
  <c r="N426" i="1" l="1"/>
  <c r="AC426" i="1"/>
  <c r="AD426" i="1" s="1"/>
  <c r="W426" i="1"/>
  <c r="AE426" i="1" l="1"/>
  <c r="AF426" i="1" s="1" a="1"/>
  <c r="AF426" i="1" s="1"/>
  <c r="AH426" i="1"/>
  <c r="O426" i="1"/>
  <c r="R426" i="1"/>
  <c r="I426" i="1" s="1"/>
  <c r="P426" i="1" l="1"/>
  <c r="E427" i="1" s="1"/>
  <c r="U426" i="1"/>
  <c r="V426" i="1" s="1"/>
  <c r="X426" i="1" s="1"/>
  <c r="Y426" i="1" s="1"/>
  <c r="Z426" i="1" s="1"/>
  <c r="AA426" i="1" s="1"/>
  <c r="J426" i="1"/>
  <c r="AI426" i="1"/>
  <c r="AJ426" i="1" s="1"/>
  <c r="AK426" i="1"/>
  <c r="AL426" i="1" s="1"/>
  <c r="AG426" i="1"/>
  <c r="F427" i="1" l="1"/>
  <c r="L427" i="1"/>
  <c r="D427" i="1"/>
  <c r="K427" i="1"/>
  <c r="G427" i="1"/>
  <c r="M427" i="1" l="1"/>
  <c r="T427" i="1"/>
  <c r="W427" i="1" l="1"/>
  <c r="N427" i="1"/>
  <c r="AC427" i="1"/>
  <c r="AD427" i="1" s="1"/>
  <c r="AE427" i="1" l="1"/>
  <c r="AF427" i="1" s="1" a="1"/>
  <c r="AF427" i="1" s="1"/>
  <c r="AH427" i="1"/>
  <c r="O427" i="1"/>
  <c r="R427" i="1"/>
  <c r="I427" i="1" s="1"/>
  <c r="P427" i="1" l="1"/>
  <c r="E428" i="1" s="1"/>
  <c r="J427" i="1"/>
  <c r="U427" i="1"/>
  <c r="V427" i="1" s="1"/>
  <c r="X427" i="1" s="1"/>
  <c r="Y427" i="1" s="1"/>
  <c r="Z427" i="1" s="1"/>
  <c r="AA427" i="1" s="1"/>
  <c r="AI427" i="1"/>
  <c r="AJ427" i="1" s="1"/>
  <c r="AK427" i="1"/>
  <c r="AL427" i="1" s="1"/>
  <c r="AG427" i="1"/>
  <c r="D428" i="1" l="1"/>
  <c r="L428" i="1"/>
  <c r="F428" i="1"/>
  <c r="G428" i="1"/>
  <c r="K428" i="1"/>
  <c r="T428" i="1" l="1"/>
  <c r="M428" i="1"/>
  <c r="N428" i="1" l="1"/>
  <c r="AC428" i="1"/>
  <c r="AD428" i="1" s="1"/>
  <c r="W428" i="1"/>
  <c r="AE428" i="1" l="1"/>
  <c r="AF428" i="1" s="1" a="1"/>
  <c r="AF428" i="1" s="1"/>
  <c r="AH428" i="1"/>
  <c r="R428" i="1"/>
  <c r="I428" i="1" s="1"/>
  <c r="O428" i="1"/>
  <c r="P428" i="1" l="1"/>
  <c r="E429" i="1" s="1"/>
  <c r="J428" i="1"/>
  <c r="U428" i="1"/>
  <c r="V428" i="1" s="1"/>
  <c r="X428" i="1" s="1"/>
  <c r="Y428" i="1" s="1"/>
  <c r="Z428" i="1" s="1"/>
  <c r="AA428" i="1" s="1"/>
  <c r="AI428" i="1"/>
  <c r="AJ428" i="1" s="1"/>
  <c r="AK428" i="1"/>
  <c r="AL428" i="1" s="1"/>
  <c r="AG428" i="1"/>
  <c r="F429" i="1" l="1"/>
  <c r="K429" i="1"/>
  <c r="D429" i="1"/>
  <c r="L429" i="1"/>
  <c r="G429" i="1"/>
  <c r="M429" i="1" l="1"/>
  <c r="T429" i="1"/>
  <c r="W429" i="1" l="1"/>
  <c r="N429" i="1"/>
  <c r="AC429" i="1"/>
  <c r="AD429" i="1" s="1"/>
  <c r="AE429" i="1" l="1"/>
  <c r="AF429" i="1" s="1" a="1"/>
  <c r="AF429" i="1" s="1"/>
  <c r="AH429" i="1"/>
  <c r="R429" i="1"/>
  <c r="I429" i="1" s="1"/>
  <c r="O429" i="1"/>
  <c r="P429" i="1" l="1"/>
  <c r="E430" i="1" s="1"/>
  <c r="J429" i="1"/>
  <c r="U429" i="1"/>
  <c r="V429" i="1" s="1"/>
  <c r="X429" i="1" s="1"/>
  <c r="Y429" i="1" s="1"/>
  <c r="Z429" i="1" s="1"/>
  <c r="AA429" i="1" s="1"/>
  <c r="AI429" i="1"/>
  <c r="AJ429" i="1" s="1"/>
  <c r="AG429" i="1"/>
  <c r="AK429" i="1"/>
  <c r="AL429" i="1" s="1"/>
  <c r="D430" i="1" l="1"/>
  <c r="L430" i="1"/>
  <c r="G430" i="1"/>
  <c r="F430" i="1"/>
  <c r="K430" i="1"/>
  <c r="T430" i="1" l="1"/>
  <c r="M430" i="1"/>
  <c r="N430" i="1" l="1"/>
  <c r="AC430" i="1"/>
  <c r="AD430" i="1" s="1"/>
  <c r="W430" i="1"/>
  <c r="AE430" i="1" l="1"/>
  <c r="AF430" i="1" s="1" a="1"/>
  <c r="AF430" i="1" s="1"/>
  <c r="AH430" i="1"/>
  <c r="O430" i="1"/>
  <c r="R430" i="1"/>
  <c r="I430" i="1" s="1"/>
  <c r="P430" i="1" l="1"/>
  <c r="E431" i="1" s="1"/>
  <c r="J430" i="1"/>
  <c r="U430" i="1"/>
  <c r="V430" i="1" s="1"/>
  <c r="X430" i="1" s="1"/>
  <c r="Y430" i="1" s="1"/>
  <c r="Z430" i="1" s="1"/>
  <c r="AA430" i="1" s="1"/>
  <c r="AI430" i="1"/>
  <c r="AJ430" i="1" s="1"/>
  <c r="AK430" i="1"/>
  <c r="AL430" i="1" s="1"/>
  <c r="AG430" i="1"/>
  <c r="F431" i="1" l="1"/>
  <c r="K431" i="1"/>
  <c r="D431" i="1"/>
  <c r="L431" i="1"/>
  <c r="G431" i="1"/>
  <c r="M431" i="1" l="1"/>
  <c r="T431" i="1"/>
  <c r="W431" i="1" l="1"/>
  <c r="N431" i="1"/>
  <c r="AC431" i="1"/>
  <c r="AD431" i="1" s="1"/>
  <c r="AE431" i="1" l="1"/>
  <c r="AF431" i="1" s="1" a="1"/>
  <c r="AF431" i="1" s="1"/>
  <c r="AH431" i="1"/>
  <c r="O431" i="1"/>
  <c r="R431" i="1"/>
  <c r="I431" i="1" s="1"/>
  <c r="P431" i="1" l="1"/>
  <c r="E432" i="1" s="1"/>
  <c r="J431" i="1"/>
  <c r="U431" i="1"/>
  <c r="V431" i="1" s="1"/>
  <c r="X431" i="1" s="1"/>
  <c r="Y431" i="1" s="1"/>
  <c r="Z431" i="1" s="1"/>
  <c r="AA431" i="1" s="1"/>
  <c r="AI431" i="1"/>
  <c r="AJ431" i="1" s="1"/>
  <c r="AG431" i="1"/>
  <c r="AK431" i="1"/>
  <c r="AL431" i="1" s="1"/>
  <c r="D432" i="1" l="1"/>
  <c r="K432" i="1"/>
  <c r="G432" i="1"/>
  <c r="L432" i="1"/>
  <c r="F432" i="1"/>
  <c r="T432" i="1" l="1"/>
  <c r="M432" i="1"/>
  <c r="N432" i="1" l="1"/>
  <c r="AC432" i="1"/>
  <c r="AD432" i="1" s="1"/>
  <c r="W432" i="1"/>
  <c r="AE432" i="1" l="1"/>
  <c r="AF432" i="1" s="1" a="1"/>
  <c r="AF432" i="1" s="1"/>
  <c r="AH432" i="1"/>
  <c r="O432" i="1"/>
  <c r="R432" i="1"/>
  <c r="I432" i="1" s="1"/>
  <c r="P432" i="1" l="1"/>
  <c r="E433" i="1" s="1"/>
  <c r="J432" i="1"/>
  <c r="U432" i="1"/>
  <c r="V432" i="1" s="1"/>
  <c r="X432" i="1" s="1"/>
  <c r="Y432" i="1" s="1"/>
  <c r="Z432" i="1" s="1"/>
  <c r="AA432" i="1" s="1"/>
  <c r="AI432" i="1"/>
  <c r="AJ432" i="1" s="1"/>
  <c r="AG432" i="1"/>
  <c r="AK432" i="1"/>
  <c r="AL432" i="1" s="1"/>
  <c r="G433" i="1" l="1"/>
  <c r="L433" i="1"/>
  <c r="F433" i="1"/>
  <c r="D433" i="1"/>
  <c r="K433" i="1"/>
  <c r="T433" i="1" l="1"/>
  <c r="M433" i="1"/>
  <c r="AC433" i="1" l="1"/>
  <c r="AD433" i="1" s="1"/>
  <c r="W433" i="1"/>
  <c r="N433" i="1"/>
  <c r="R433" i="1" l="1"/>
  <c r="I433" i="1" s="1"/>
  <c r="O433" i="1"/>
  <c r="AE433" i="1"/>
  <c r="AF433" i="1" s="1" a="1"/>
  <c r="AF433" i="1" s="1"/>
  <c r="AH433" i="1"/>
  <c r="AG433" i="1" l="1"/>
  <c r="AK433" i="1"/>
  <c r="AL433" i="1" s="1"/>
  <c r="AI433" i="1"/>
  <c r="AJ433" i="1" s="1"/>
  <c r="P433" i="1"/>
  <c r="E434" i="1" s="1"/>
  <c r="J433" i="1"/>
  <c r="U433" i="1"/>
  <c r="V433" i="1" s="1"/>
  <c r="X433" i="1" s="1"/>
  <c r="Y433" i="1" s="1"/>
  <c r="Z433" i="1" s="1"/>
  <c r="AA433" i="1" s="1"/>
  <c r="G434" i="1" l="1"/>
  <c r="D434" i="1"/>
  <c r="F434" i="1"/>
  <c r="L434" i="1"/>
  <c r="K434" i="1"/>
  <c r="T434" i="1" l="1"/>
  <c r="M434" i="1"/>
  <c r="W434" i="1" l="1"/>
  <c r="AC434" i="1"/>
  <c r="AD434" i="1" s="1"/>
  <c r="N434" i="1"/>
  <c r="AE434" i="1" l="1"/>
  <c r="AF434" i="1" s="1" a="1"/>
  <c r="AF434" i="1" s="1"/>
  <c r="AH434" i="1"/>
  <c r="R434" i="1"/>
  <c r="I434" i="1" s="1"/>
  <c r="O434" i="1"/>
  <c r="P434" i="1" l="1"/>
  <c r="E435" i="1" s="1"/>
  <c r="U434" i="1"/>
  <c r="V434" i="1" s="1"/>
  <c r="X434" i="1" s="1"/>
  <c r="Y434" i="1" s="1"/>
  <c r="Z434" i="1" s="1"/>
  <c r="AA434" i="1" s="1"/>
  <c r="J434" i="1"/>
  <c r="AI434" i="1"/>
  <c r="AJ434" i="1" s="1"/>
  <c r="AG434" i="1"/>
  <c r="AK434" i="1"/>
  <c r="AL434" i="1" s="1"/>
  <c r="L435" i="1" l="1"/>
  <c r="G435" i="1"/>
  <c r="D435" i="1"/>
  <c r="F435" i="1"/>
  <c r="K435" i="1"/>
  <c r="T435" i="1" l="1"/>
  <c r="M435" i="1"/>
  <c r="W435" i="1" l="1"/>
  <c r="N435" i="1"/>
  <c r="AC435" i="1"/>
  <c r="AD435" i="1" s="1"/>
  <c r="AE435" i="1" l="1"/>
  <c r="AF435" i="1" s="1" a="1"/>
  <c r="AF435" i="1" s="1"/>
  <c r="AH435" i="1"/>
  <c r="O435" i="1"/>
  <c r="R435" i="1"/>
  <c r="I435" i="1" s="1"/>
  <c r="P435" i="1" l="1"/>
  <c r="E436" i="1" s="1"/>
  <c r="J435" i="1"/>
  <c r="U435" i="1"/>
  <c r="V435" i="1" s="1"/>
  <c r="X435" i="1" s="1"/>
  <c r="Y435" i="1" s="1"/>
  <c r="Z435" i="1" s="1"/>
  <c r="AA435" i="1" s="1"/>
  <c r="AI435" i="1"/>
  <c r="AJ435" i="1" s="1"/>
  <c r="AK435" i="1"/>
  <c r="AL435" i="1" s="1"/>
  <c r="AG435" i="1"/>
  <c r="F436" i="1" l="1"/>
  <c r="G436" i="1"/>
  <c r="K436" i="1"/>
  <c r="L436" i="1"/>
  <c r="D436" i="1"/>
  <c r="T436" i="1" l="1"/>
  <c r="M436" i="1"/>
  <c r="W436" i="1" l="1"/>
  <c r="N436" i="1"/>
  <c r="AC436" i="1"/>
  <c r="AD436" i="1" s="1"/>
  <c r="AE436" i="1" l="1"/>
  <c r="AF436" i="1" s="1" a="1"/>
  <c r="AF436" i="1" s="1"/>
  <c r="AH436" i="1"/>
  <c r="R436" i="1"/>
  <c r="I436" i="1" s="1"/>
  <c r="O436" i="1"/>
  <c r="P436" i="1" l="1"/>
  <c r="E437" i="1" s="1"/>
  <c r="U436" i="1"/>
  <c r="V436" i="1" s="1"/>
  <c r="X436" i="1" s="1"/>
  <c r="Y436" i="1" s="1"/>
  <c r="Z436" i="1" s="1"/>
  <c r="AA436" i="1" s="1"/>
  <c r="J436" i="1"/>
  <c r="AI436" i="1"/>
  <c r="AJ436" i="1" s="1"/>
  <c r="AK436" i="1"/>
  <c r="AL436" i="1" s="1"/>
  <c r="AG436" i="1"/>
  <c r="D437" i="1" l="1"/>
  <c r="F437" i="1"/>
  <c r="L437" i="1"/>
  <c r="K437" i="1"/>
  <c r="G437" i="1"/>
  <c r="T437" i="1" l="1"/>
  <c r="M437" i="1"/>
  <c r="W437" i="1" l="1"/>
  <c r="AC437" i="1"/>
  <c r="AD437" i="1" s="1"/>
  <c r="N437" i="1"/>
  <c r="O437" i="1" l="1"/>
  <c r="R437" i="1"/>
  <c r="I437" i="1" s="1"/>
  <c r="AE437" i="1"/>
  <c r="AF437" i="1" s="1" a="1"/>
  <c r="AF437" i="1" s="1"/>
  <c r="AH437" i="1"/>
  <c r="AG437" i="1" l="1"/>
  <c r="AK437" i="1"/>
  <c r="AL437" i="1" s="1"/>
  <c r="AI437" i="1"/>
  <c r="AJ437" i="1" s="1"/>
  <c r="P437" i="1"/>
  <c r="E438" i="1" s="1"/>
  <c r="J437" i="1"/>
  <c r="U437" i="1"/>
  <c r="V437" i="1" s="1"/>
  <c r="X437" i="1" s="1"/>
  <c r="Y437" i="1" s="1"/>
  <c r="Z437" i="1" s="1"/>
  <c r="AA437" i="1" s="1"/>
  <c r="G438" i="1" l="1"/>
  <c r="D438" i="1"/>
  <c r="F438" i="1"/>
  <c r="K438" i="1"/>
  <c r="L438" i="1"/>
  <c r="T438" i="1" l="1"/>
  <c r="M438" i="1"/>
  <c r="W438" i="1" l="1"/>
  <c r="AC438" i="1"/>
  <c r="AD438" i="1" s="1"/>
  <c r="N438" i="1"/>
  <c r="O438" i="1" l="1"/>
  <c r="R438" i="1"/>
  <c r="I438" i="1" s="1"/>
  <c r="AE438" i="1"/>
  <c r="AF438" i="1" s="1" a="1"/>
  <c r="AF438" i="1" s="1"/>
  <c r="AH438" i="1"/>
  <c r="AK438" i="1" l="1"/>
  <c r="AL438" i="1" s="1"/>
  <c r="AG438" i="1"/>
  <c r="AI438" i="1"/>
  <c r="AJ438" i="1" s="1"/>
  <c r="P438" i="1"/>
  <c r="E439" i="1" s="1"/>
  <c r="U438" i="1"/>
  <c r="V438" i="1" s="1"/>
  <c r="X438" i="1" s="1"/>
  <c r="Y438" i="1" s="1"/>
  <c r="Z438" i="1" s="1"/>
  <c r="AA438" i="1" s="1"/>
  <c r="J438" i="1"/>
  <c r="L439" i="1" l="1"/>
  <c r="D439" i="1"/>
  <c r="F439" i="1"/>
  <c r="G439" i="1"/>
  <c r="K439" i="1"/>
  <c r="T439" i="1" l="1"/>
  <c r="M439" i="1"/>
  <c r="W439" i="1" l="1"/>
  <c r="N439" i="1"/>
  <c r="AC439" i="1"/>
  <c r="AD439" i="1" s="1"/>
  <c r="AE439" i="1" l="1"/>
  <c r="AF439" i="1" s="1" a="1"/>
  <c r="AF439" i="1" s="1"/>
  <c r="AH439" i="1"/>
  <c r="R439" i="1"/>
  <c r="I439" i="1" s="1"/>
  <c r="O439" i="1"/>
  <c r="P439" i="1" l="1"/>
  <c r="E440" i="1" s="1"/>
  <c r="J439" i="1"/>
  <c r="U439" i="1"/>
  <c r="V439" i="1" s="1"/>
  <c r="X439" i="1" s="1"/>
  <c r="Y439" i="1" s="1"/>
  <c r="Z439" i="1" s="1"/>
  <c r="AA439" i="1" s="1"/>
  <c r="AI439" i="1"/>
  <c r="AJ439" i="1" s="1"/>
  <c r="AG439" i="1"/>
  <c r="AK439" i="1"/>
  <c r="AL439" i="1" s="1"/>
  <c r="G440" i="1" l="1"/>
  <c r="F440" i="1"/>
  <c r="K440" i="1"/>
  <c r="L440" i="1"/>
  <c r="D440" i="1"/>
  <c r="T440" i="1" l="1"/>
  <c r="M440" i="1"/>
  <c r="W440" i="1" l="1"/>
  <c r="AC440" i="1"/>
  <c r="AD440" i="1" s="1"/>
  <c r="N440" i="1"/>
  <c r="O440" i="1" l="1"/>
  <c r="R440" i="1"/>
  <c r="I440" i="1" s="1"/>
  <c r="AE440" i="1"/>
  <c r="AF440" i="1" s="1" a="1"/>
  <c r="AF440" i="1" s="1"/>
  <c r="AH440" i="1"/>
  <c r="AK440" i="1" l="1"/>
  <c r="AL440" i="1" s="1"/>
  <c r="AG440" i="1"/>
  <c r="AI440" i="1"/>
  <c r="AJ440" i="1" s="1"/>
  <c r="P440" i="1"/>
  <c r="E441" i="1" s="1"/>
  <c r="J440" i="1"/>
  <c r="U440" i="1"/>
  <c r="V440" i="1" s="1"/>
  <c r="X440" i="1" s="1"/>
  <c r="Y440" i="1" s="1"/>
  <c r="Z440" i="1" s="1"/>
  <c r="AA440" i="1" s="1"/>
  <c r="G441" i="1" l="1"/>
  <c r="D441" i="1"/>
  <c r="F441" i="1"/>
  <c r="L441" i="1"/>
  <c r="K441" i="1"/>
  <c r="T441" i="1" l="1"/>
  <c r="M441" i="1"/>
  <c r="AC441" i="1" l="1"/>
  <c r="AD441" i="1" s="1"/>
  <c r="W441" i="1"/>
  <c r="N441" i="1"/>
  <c r="O441" i="1" l="1"/>
  <c r="R441" i="1"/>
  <c r="I441" i="1" s="1"/>
  <c r="AE441" i="1"/>
  <c r="AF441" i="1" s="1" a="1"/>
  <c r="AF441" i="1" s="1"/>
  <c r="AH441" i="1"/>
  <c r="AI441" i="1" l="1"/>
  <c r="AJ441" i="1" s="1"/>
  <c r="AK441" i="1"/>
  <c r="AL441" i="1" s="1"/>
  <c r="AG441" i="1"/>
  <c r="P441" i="1"/>
  <c r="E442" i="1" s="1"/>
  <c r="U441" i="1"/>
  <c r="V441" i="1" s="1"/>
  <c r="X441" i="1" s="1"/>
  <c r="Y441" i="1" s="1"/>
  <c r="Z441" i="1" s="1"/>
  <c r="AA441" i="1" s="1"/>
  <c r="J441" i="1"/>
  <c r="G442" i="1" l="1"/>
  <c r="D442" i="1"/>
  <c r="F442" i="1"/>
  <c r="L442" i="1"/>
  <c r="K442" i="1"/>
  <c r="T442" i="1" l="1"/>
  <c r="M442" i="1"/>
  <c r="W442" i="1" l="1"/>
  <c r="AC442" i="1"/>
  <c r="AD442" i="1" s="1"/>
  <c r="N442" i="1"/>
  <c r="R442" i="1" l="1"/>
  <c r="I442" i="1" s="1"/>
  <c r="O442" i="1"/>
  <c r="AE442" i="1"/>
  <c r="AF442" i="1" s="1" a="1"/>
  <c r="AF442" i="1" s="1"/>
  <c r="AH442" i="1"/>
  <c r="AI442" i="1" l="1"/>
  <c r="AJ442" i="1" s="1"/>
  <c r="AK442" i="1"/>
  <c r="AL442" i="1" s="1"/>
  <c r="AG442" i="1"/>
  <c r="P442" i="1"/>
  <c r="E443" i="1" s="1"/>
  <c r="U442" i="1"/>
  <c r="V442" i="1" s="1"/>
  <c r="X442" i="1" s="1"/>
  <c r="Y442" i="1" s="1"/>
  <c r="Z442" i="1" s="1"/>
  <c r="AA442" i="1" s="1"/>
  <c r="J442" i="1"/>
  <c r="G443" i="1" l="1"/>
  <c r="L443" i="1"/>
  <c r="D443" i="1"/>
  <c r="F443" i="1"/>
  <c r="K443" i="1"/>
  <c r="T443" i="1" l="1"/>
  <c r="M443" i="1"/>
  <c r="AC443" i="1" l="1"/>
  <c r="AD443" i="1" s="1"/>
  <c r="W443" i="1"/>
  <c r="N443" i="1"/>
  <c r="O443" i="1" l="1"/>
  <c r="R443" i="1"/>
  <c r="I443" i="1" s="1"/>
  <c r="AE443" i="1"/>
  <c r="AF443" i="1" s="1" a="1"/>
  <c r="AF443" i="1" s="1"/>
  <c r="AH443" i="1"/>
  <c r="AK443" i="1" l="1"/>
  <c r="AL443" i="1" s="1"/>
  <c r="AG443" i="1"/>
  <c r="AI443" i="1"/>
  <c r="AJ443" i="1" s="1"/>
  <c r="P443" i="1"/>
  <c r="E444" i="1" s="1"/>
  <c r="J443" i="1"/>
  <c r="U443" i="1"/>
  <c r="V443" i="1" s="1"/>
  <c r="X443" i="1" s="1"/>
  <c r="Y443" i="1" s="1"/>
  <c r="Z443" i="1" s="1"/>
  <c r="AA443" i="1" s="1"/>
  <c r="G444" i="1" l="1"/>
  <c r="F444" i="1"/>
  <c r="L444" i="1"/>
  <c r="K444" i="1"/>
  <c r="D444" i="1"/>
  <c r="T444" i="1" l="1"/>
  <c r="M444" i="1"/>
  <c r="W444" i="1" l="1"/>
  <c r="AC444" i="1"/>
  <c r="AD444" i="1" s="1"/>
  <c r="N444" i="1"/>
  <c r="R444" i="1" l="1"/>
  <c r="I444" i="1" s="1"/>
  <c r="O444" i="1"/>
  <c r="AE444" i="1"/>
  <c r="AF444" i="1" s="1" a="1"/>
  <c r="AF444" i="1" s="1"/>
  <c r="AH444" i="1"/>
  <c r="AI444" i="1" l="1"/>
  <c r="AJ444" i="1" s="1"/>
  <c r="AK444" i="1"/>
  <c r="AL444" i="1" s="1"/>
  <c r="AG444" i="1"/>
  <c r="P444" i="1"/>
  <c r="E445" i="1" s="1"/>
  <c r="U444" i="1"/>
  <c r="V444" i="1" s="1"/>
  <c r="X444" i="1" s="1"/>
  <c r="Y444" i="1" s="1"/>
  <c r="Z444" i="1" s="1"/>
  <c r="AA444" i="1" s="1"/>
  <c r="J444" i="1"/>
  <c r="G445" i="1" l="1"/>
  <c r="D445" i="1"/>
  <c r="F445" i="1"/>
  <c r="K445" i="1"/>
  <c r="L445" i="1"/>
  <c r="T445" i="1" l="1"/>
  <c r="M445" i="1"/>
  <c r="AC445" i="1" l="1"/>
  <c r="AD445" i="1" s="1"/>
  <c r="W445" i="1"/>
  <c r="N445" i="1"/>
  <c r="R445" i="1" l="1"/>
  <c r="I445" i="1" s="1"/>
  <c r="O445" i="1"/>
  <c r="AE445" i="1"/>
  <c r="AF445" i="1" s="1" a="1"/>
  <c r="AF445" i="1" s="1"/>
  <c r="AH445" i="1"/>
  <c r="AK445" i="1" l="1"/>
  <c r="AL445" i="1" s="1"/>
  <c r="AG445" i="1"/>
  <c r="AI445" i="1"/>
  <c r="AJ445" i="1" s="1"/>
  <c r="P445" i="1"/>
  <c r="E446" i="1" s="1"/>
  <c r="J445" i="1"/>
  <c r="U445" i="1"/>
  <c r="V445" i="1" s="1"/>
  <c r="X445" i="1" s="1"/>
  <c r="Y445" i="1" s="1"/>
  <c r="Z445" i="1" s="1"/>
  <c r="AA445" i="1" s="1"/>
  <c r="G446" i="1" l="1"/>
  <c r="D446" i="1"/>
  <c r="F446" i="1"/>
  <c r="L446" i="1"/>
  <c r="K446" i="1"/>
  <c r="T446" i="1" l="1"/>
  <c r="M446" i="1"/>
  <c r="W446" i="1" l="1"/>
  <c r="AC446" i="1"/>
  <c r="AD446" i="1" s="1"/>
  <c r="N446" i="1"/>
  <c r="O446" i="1" l="1"/>
  <c r="R446" i="1"/>
  <c r="I446" i="1" s="1"/>
  <c r="AE446" i="1"/>
  <c r="AF446" i="1" s="1" a="1"/>
  <c r="AF446" i="1" s="1"/>
  <c r="AH446" i="1"/>
  <c r="AK446" i="1" l="1"/>
  <c r="AL446" i="1" s="1"/>
  <c r="AG446" i="1"/>
  <c r="AI446" i="1"/>
  <c r="AJ446" i="1" s="1"/>
  <c r="P446" i="1"/>
  <c r="E447" i="1" s="1"/>
  <c r="J446" i="1"/>
  <c r="U446" i="1"/>
  <c r="V446" i="1" s="1"/>
  <c r="X446" i="1" s="1"/>
  <c r="Y446" i="1" s="1"/>
  <c r="Z446" i="1" s="1"/>
  <c r="AA446" i="1" s="1"/>
  <c r="L447" i="1" l="1"/>
  <c r="G447" i="1"/>
  <c r="D447" i="1"/>
  <c r="F447" i="1"/>
  <c r="K447" i="1"/>
  <c r="T447" i="1" l="1"/>
  <c r="M447" i="1"/>
  <c r="W447" i="1" l="1"/>
  <c r="N447" i="1"/>
  <c r="AC447" i="1"/>
  <c r="AD447" i="1" s="1"/>
  <c r="AE447" i="1" l="1"/>
  <c r="AF447" i="1" s="1" a="1"/>
  <c r="AF447" i="1" s="1"/>
  <c r="AH447" i="1"/>
  <c r="R447" i="1"/>
  <c r="I447" i="1" s="1"/>
  <c r="O447" i="1"/>
  <c r="P447" i="1" l="1"/>
  <c r="E448" i="1" s="1"/>
  <c r="J447" i="1"/>
  <c r="U447" i="1"/>
  <c r="V447" i="1" s="1"/>
  <c r="X447" i="1" s="1"/>
  <c r="Y447" i="1" s="1"/>
  <c r="Z447" i="1" s="1"/>
  <c r="AA447" i="1" s="1"/>
  <c r="AI447" i="1"/>
  <c r="AJ447" i="1" s="1"/>
  <c r="AG447" i="1"/>
  <c r="AK447" i="1"/>
  <c r="AL447" i="1" s="1"/>
  <c r="G448" i="1" l="1"/>
  <c r="F448" i="1"/>
  <c r="L448" i="1"/>
  <c r="K448" i="1"/>
  <c r="D448" i="1"/>
  <c r="T448" i="1" l="1"/>
  <c r="M448" i="1"/>
  <c r="W448" i="1" l="1"/>
  <c r="AC448" i="1"/>
  <c r="AD448" i="1" s="1"/>
  <c r="N448" i="1"/>
  <c r="O448" i="1" l="1"/>
  <c r="R448" i="1"/>
  <c r="I448" i="1" s="1"/>
  <c r="AE448" i="1"/>
  <c r="AF448" i="1" s="1" a="1"/>
  <c r="AF448" i="1" s="1"/>
  <c r="AH448" i="1"/>
  <c r="AG448" i="1" l="1"/>
  <c r="AK448" i="1"/>
  <c r="AL448" i="1" s="1"/>
  <c r="AI448" i="1"/>
  <c r="AJ448" i="1" s="1"/>
  <c r="P448" i="1"/>
  <c r="E449" i="1" s="1"/>
  <c r="U448" i="1"/>
  <c r="V448" i="1" s="1"/>
  <c r="X448" i="1" s="1"/>
  <c r="Y448" i="1" s="1"/>
  <c r="Z448" i="1" s="1"/>
  <c r="AA448" i="1" s="1"/>
  <c r="J448" i="1"/>
  <c r="G449" i="1" l="1"/>
  <c r="D449" i="1"/>
  <c r="F449" i="1"/>
  <c r="L449" i="1"/>
  <c r="K449" i="1"/>
  <c r="T449" i="1" l="1"/>
  <c r="M449" i="1"/>
  <c r="AC449" i="1" l="1"/>
  <c r="AD449" i="1" s="1"/>
  <c r="W449" i="1"/>
  <c r="N449" i="1"/>
  <c r="O449" i="1" l="1"/>
  <c r="R449" i="1"/>
  <c r="I449" i="1" s="1"/>
  <c r="AE449" i="1"/>
  <c r="AF449" i="1" s="1" a="1"/>
  <c r="AF449" i="1" s="1"/>
  <c r="AH449" i="1"/>
  <c r="AG449" i="1" l="1"/>
  <c r="AK449" i="1"/>
  <c r="AL449" i="1" s="1"/>
  <c r="AI449" i="1"/>
  <c r="AJ449" i="1" s="1"/>
  <c r="P449" i="1"/>
  <c r="E450" i="1" s="1"/>
  <c r="J449" i="1"/>
  <c r="U449" i="1"/>
  <c r="V449" i="1" s="1"/>
  <c r="X449" i="1" s="1"/>
  <c r="Y449" i="1" s="1"/>
  <c r="Z449" i="1" s="1"/>
  <c r="AA449" i="1" s="1"/>
  <c r="G450" i="1" l="1"/>
  <c r="D450" i="1"/>
  <c r="F450" i="1"/>
  <c r="L450" i="1"/>
  <c r="K450" i="1"/>
  <c r="T450" i="1" l="1"/>
  <c r="M450" i="1"/>
  <c r="W450" i="1" l="1"/>
  <c r="AC450" i="1"/>
  <c r="AD450" i="1" s="1"/>
  <c r="N450" i="1"/>
  <c r="O450" i="1" l="1"/>
  <c r="R450" i="1"/>
  <c r="I450" i="1" s="1"/>
  <c r="AE450" i="1"/>
  <c r="AF450" i="1" s="1" a="1"/>
  <c r="AF450" i="1" s="1"/>
  <c r="AH450" i="1"/>
  <c r="AG450" i="1" l="1"/>
  <c r="AK450" i="1"/>
  <c r="AL450" i="1" s="1"/>
  <c r="AI450" i="1"/>
  <c r="AJ450" i="1" s="1"/>
  <c r="P450" i="1"/>
  <c r="E451" i="1" s="1"/>
  <c r="U450" i="1"/>
  <c r="V450" i="1" s="1"/>
  <c r="X450" i="1" s="1"/>
  <c r="Y450" i="1" s="1"/>
  <c r="Z450" i="1" s="1"/>
  <c r="AA450" i="1" s="1"/>
  <c r="J450" i="1"/>
  <c r="L451" i="1" l="1"/>
  <c r="D451" i="1"/>
  <c r="F451" i="1"/>
  <c r="G451" i="1"/>
  <c r="K451" i="1"/>
  <c r="T451" i="1" l="1"/>
  <c r="M451" i="1"/>
  <c r="W451" i="1" l="1"/>
  <c r="N451" i="1"/>
  <c r="AC451" i="1"/>
  <c r="AD451" i="1" s="1"/>
  <c r="AE451" i="1" l="1"/>
  <c r="AF451" i="1" s="1" a="1"/>
  <c r="AF451" i="1" s="1"/>
  <c r="AH451" i="1"/>
  <c r="R451" i="1"/>
  <c r="I451" i="1" s="1"/>
  <c r="O451" i="1"/>
  <c r="P451" i="1" l="1"/>
  <c r="E452" i="1" s="1"/>
  <c r="J451" i="1"/>
  <c r="U451" i="1"/>
  <c r="V451" i="1" s="1"/>
  <c r="X451" i="1" s="1"/>
  <c r="Y451" i="1" s="1"/>
  <c r="Z451" i="1" s="1"/>
  <c r="AA451" i="1" s="1"/>
  <c r="AI451" i="1"/>
  <c r="AJ451" i="1" s="1"/>
  <c r="AG451" i="1"/>
  <c r="AK451" i="1"/>
  <c r="AL451" i="1" s="1"/>
  <c r="F452" i="1" l="1"/>
  <c r="G452" i="1"/>
  <c r="L452" i="1"/>
  <c r="K452" i="1"/>
  <c r="D452" i="1"/>
  <c r="T452" i="1" l="1"/>
  <c r="M452" i="1"/>
  <c r="W452" i="1" l="1"/>
  <c r="N452" i="1"/>
  <c r="AC452" i="1"/>
  <c r="AD452" i="1" s="1"/>
  <c r="AE452" i="1" l="1"/>
  <c r="AF452" i="1" s="1" a="1"/>
  <c r="AF452" i="1" s="1"/>
  <c r="AH452" i="1"/>
  <c r="O452" i="1"/>
  <c r="R452" i="1"/>
  <c r="I452" i="1" s="1"/>
  <c r="P452" i="1" l="1"/>
  <c r="E453" i="1" s="1"/>
  <c r="J452" i="1"/>
  <c r="U452" i="1"/>
  <c r="V452" i="1" s="1"/>
  <c r="X452" i="1" s="1"/>
  <c r="Y452" i="1" s="1"/>
  <c r="Z452" i="1" s="1"/>
  <c r="AA452" i="1" s="1"/>
  <c r="AI452" i="1"/>
  <c r="AJ452" i="1" s="1"/>
  <c r="AK452" i="1"/>
  <c r="AL452" i="1" s="1"/>
  <c r="AG452" i="1"/>
  <c r="D453" i="1" l="1"/>
  <c r="F453" i="1"/>
  <c r="G453" i="1"/>
  <c r="K453" i="1"/>
  <c r="L453" i="1"/>
  <c r="T453" i="1" l="1"/>
  <c r="M453" i="1"/>
  <c r="W453" i="1" l="1"/>
  <c r="N453" i="1"/>
  <c r="AC453" i="1"/>
  <c r="AD453" i="1" s="1"/>
  <c r="AE453" i="1" l="1"/>
  <c r="AF453" i="1" s="1" a="1"/>
  <c r="AF453" i="1" s="1"/>
  <c r="AH453" i="1"/>
  <c r="R453" i="1"/>
  <c r="I453" i="1" s="1"/>
  <c r="O453" i="1"/>
  <c r="P453" i="1" l="1"/>
  <c r="E454" i="1" s="1"/>
  <c r="J453" i="1"/>
  <c r="U453" i="1"/>
  <c r="V453" i="1" s="1"/>
  <c r="X453" i="1" s="1"/>
  <c r="Y453" i="1" s="1"/>
  <c r="Z453" i="1" s="1"/>
  <c r="AA453" i="1" s="1"/>
  <c r="AI453" i="1"/>
  <c r="AJ453" i="1" s="1"/>
  <c r="AG453" i="1"/>
  <c r="AK453" i="1"/>
  <c r="AL453" i="1" s="1"/>
  <c r="G454" i="1" l="1"/>
  <c r="D454" i="1"/>
  <c r="F454" i="1"/>
  <c r="L454" i="1"/>
  <c r="K454" i="1"/>
  <c r="T454" i="1" l="1"/>
  <c r="M454" i="1"/>
  <c r="W454" i="1" l="1"/>
  <c r="AC454" i="1"/>
  <c r="AD454" i="1" s="1"/>
  <c r="N454" i="1"/>
  <c r="O454" i="1" l="1"/>
  <c r="R454" i="1"/>
  <c r="I454" i="1" s="1"/>
  <c r="AE454" i="1"/>
  <c r="AF454" i="1" s="1" a="1"/>
  <c r="AF454" i="1" s="1"/>
  <c r="AH454" i="1"/>
  <c r="AI454" i="1" l="1"/>
  <c r="AJ454" i="1" s="1"/>
  <c r="AG454" i="1"/>
  <c r="AK454" i="1"/>
  <c r="AL454" i="1" s="1"/>
  <c r="P454" i="1"/>
  <c r="E455" i="1" s="1"/>
  <c r="U454" i="1"/>
  <c r="V454" i="1" s="1"/>
  <c r="X454" i="1" s="1"/>
  <c r="Y454" i="1" s="1"/>
  <c r="Z454" i="1" s="1"/>
  <c r="AA454" i="1" s="1"/>
  <c r="J454" i="1"/>
  <c r="L455" i="1" l="1"/>
  <c r="D455" i="1"/>
  <c r="F455" i="1"/>
  <c r="G455" i="1"/>
  <c r="K455" i="1"/>
  <c r="T455" i="1" l="1"/>
  <c r="M455" i="1"/>
  <c r="W455" i="1" l="1"/>
  <c r="N455" i="1"/>
  <c r="AC455" i="1"/>
  <c r="AD455" i="1" s="1"/>
  <c r="AE455" i="1" l="1"/>
  <c r="AF455" i="1" s="1" a="1"/>
  <c r="AF455" i="1" s="1"/>
  <c r="AH455" i="1"/>
  <c r="R455" i="1"/>
  <c r="I455" i="1" s="1"/>
  <c r="O455" i="1"/>
  <c r="P455" i="1" l="1"/>
  <c r="E456" i="1" s="1"/>
  <c r="J455" i="1"/>
  <c r="U455" i="1"/>
  <c r="V455" i="1" s="1"/>
  <c r="X455" i="1" s="1"/>
  <c r="Y455" i="1" s="1"/>
  <c r="Z455" i="1" s="1"/>
  <c r="AA455" i="1" s="1"/>
  <c r="AI455" i="1"/>
  <c r="AJ455" i="1" s="1"/>
  <c r="AG455" i="1"/>
  <c r="AK455" i="1"/>
  <c r="AL455" i="1" s="1"/>
  <c r="G456" i="1" l="1"/>
  <c r="F456" i="1"/>
  <c r="L456" i="1"/>
  <c r="K456" i="1"/>
  <c r="D456" i="1"/>
  <c r="T456" i="1" l="1"/>
  <c r="M456" i="1"/>
  <c r="W456" i="1" l="1"/>
  <c r="AC456" i="1"/>
  <c r="AD456" i="1" s="1"/>
  <c r="N456" i="1"/>
  <c r="O456" i="1" l="1"/>
  <c r="R456" i="1"/>
  <c r="I456" i="1" s="1"/>
  <c r="AE456" i="1"/>
  <c r="AF456" i="1" s="1" a="1"/>
  <c r="AF456" i="1" s="1"/>
  <c r="AH456" i="1"/>
  <c r="AG456" i="1" l="1"/>
  <c r="AK456" i="1"/>
  <c r="AL456" i="1" s="1"/>
  <c r="AI456" i="1"/>
  <c r="AJ456" i="1" s="1"/>
  <c r="P456" i="1"/>
  <c r="E457" i="1" s="1"/>
  <c r="U456" i="1"/>
  <c r="V456" i="1" s="1"/>
  <c r="X456" i="1" s="1"/>
  <c r="Y456" i="1" s="1"/>
  <c r="Z456" i="1" s="1"/>
  <c r="AA456" i="1" s="1"/>
  <c r="J456" i="1"/>
  <c r="D457" i="1" l="1"/>
  <c r="F457" i="1"/>
  <c r="K457" i="1"/>
  <c r="L457" i="1"/>
  <c r="G457" i="1"/>
  <c r="T457" i="1" l="1"/>
  <c r="M457" i="1"/>
  <c r="W457" i="1" l="1"/>
  <c r="AC457" i="1"/>
  <c r="AD457" i="1" s="1"/>
  <c r="N457" i="1"/>
  <c r="R457" i="1" l="1"/>
  <c r="I457" i="1" s="1"/>
  <c r="O457" i="1"/>
  <c r="AE457" i="1"/>
  <c r="AF457" i="1" s="1" a="1"/>
  <c r="AF457" i="1" s="1"/>
  <c r="AH457" i="1"/>
  <c r="AG457" i="1" l="1"/>
  <c r="AK457" i="1"/>
  <c r="AL457" i="1" s="1"/>
  <c r="AI457" i="1"/>
  <c r="AJ457" i="1" s="1"/>
  <c r="P457" i="1"/>
  <c r="E458" i="1" s="1"/>
  <c r="J457" i="1"/>
  <c r="U457" i="1"/>
  <c r="V457" i="1" s="1"/>
  <c r="X457" i="1" s="1"/>
  <c r="Y457" i="1" s="1"/>
  <c r="Z457" i="1" s="1"/>
  <c r="AA457" i="1" s="1"/>
  <c r="D458" i="1" l="1"/>
  <c r="F458" i="1"/>
  <c r="G458" i="1"/>
  <c r="K458" i="1"/>
  <c r="L458" i="1"/>
  <c r="T458" i="1" l="1"/>
  <c r="M458" i="1"/>
  <c r="W458" i="1" l="1"/>
  <c r="AC458" i="1"/>
  <c r="AD458" i="1" s="1"/>
  <c r="N458" i="1"/>
  <c r="R458" i="1" l="1"/>
  <c r="I458" i="1" s="1"/>
  <c r="O458" i="1"/>
  <c r="AE458" i="1"/>
  <c r="AF458" i="1" s="1" a="1"/>
  <c r="AF458" i="1" s="1"/>
  <c r="AH458" i="1"/>
  <c r="AG458" i="1" l="1"/>
  <c r="AK458" i="1"/>
  <c r="AL458" i="1" s="1"/>
  <c r="AI458" i="1"/>
  <c r="AJ458" i="1" s="1"/>
  <c r="P458" i="1"/>
  <c r="E459" i="1" s="1"/>
  <c r="U458" i="1"/>
  <c r="V458" i="1" s="1"/>
  <c r="X458" i="1" s="1"/>
  <c r="Y458" i="1" s="1"/>
  <c r="Z458" i="1" s="1"/>
  <c r="AA458" i="1" s="1"/>
  <c r="J458" i="1"/>
  <c r="G459" i="1" l="1"/>
  <c r="K459" i="1"/>
  <c r="D459" i="1"/>
  <c r="F459" i="1"/>
  <c r="L459" i="1"/>
  <c r="T459" i="1" l="1"/>
  <c r="M459" i="1"/>
  <c r="AC459" i="1" l="1"/>
  <c r="AD459" i="1" s="1"/>
  <c r="W459" i="1"/>
  <c r="N459" i="1"/>
  <c r="O459" i="1" l="1"/>
  <c r="R459" i="1"/>
  <c r="I459" i="1" s="1"/>
  <c r="AE459" i="1"/>
  <c r="AF459" i="1" s="1" a="1"/>
  <c r="AF459" i="1" s="1"/>
  <c r="AH459" i="1"/>
  <c r="AI459" i="1" l="1"/>
  <c r="AJ459" i="1" s="1"/>
  <c r="AK459" i="1"/>
  <c r="AL459" i="1" s="1"/>
  <c r="AG459" i="1"/>
  <c r="P459" i="1"/>
  <c r="E460" i="1" s="1"/>
  <c r="J459" i="1"/>
  <c r="U459" i="1"/>
  <c r="V459" i="1" s="1"/>
  <c r="X459" i="1" s="1"/>
  <c r="Y459" i="1" s="1"/>
  <c r="Z459" i="1" s="1"/>
  <c r="AA459" i="1" s="1"/>
  <c r="G460" i="1" l="1"/>
  <c r="F460" i="1"/>
  <c r="L460" i="1"/>
  <c r="K460" i="1"/>
  <c r="D460" i="1"/>
  <c r="T460" i="1" l="1"/>
  <c r="M460" i="1"/>
  <c r="W460" i="1" l="1"/>
  <c r="AC460" i="1"/>
  <c r="AD460" i="1" s="1"/>
  <c r="N460" i="1"/>
  <c r="R460" i="1" l="1"/>
  <c r="I460" i="1" s="1"/>
  <c r="O460" i="1"/>
  <c r="AE460" i="1"/>
  <c r="AF460" i="1" s="1" a="1"/>
  <c r="AF460" i="1" s="1"/>
  <c r="AH460" i="1"/>
  <c r="AK460" i="1" l="1"/>
  <c r="AL460" i="1" s="1"/>
  <c r="AG460" i="1"/>
  <c r="AI460" i="1"/>
  <c r="AJ460" i="1" s="1"/>
  <c r="P460" i="1"/>
  <c r="E461" i="1" s="1"/>
  <c r="U460" i="1"/>
  <c r="V460" i="1" s="1"/>
  <c r="X460" i="1" s="1"/>
  <c r="Y460" i="1" s="1"/>
  <c r="Z460" i="1" s="1"/>
  <c r="AA460" i="1" s="1"/>
  <c r="J460" i="1"/>
  <c r="G461" i="1" l="1"/>
  <c r="D461" i="1"/>
  <c r="F461" i="1"/>
  <c r="K461" i="1"/>
  <c r="L461" i="1"/>
  <c r="T461" i="1" l="1"/>
  <c r="M461" i="1"/>
  <c r="W461" i="1" l="1"/>
  <c r="AC461" i="1"/>
  <c r="AD461" i="1" s="1"/>
  <c r="N461" i="1"/>
  <c r="O461" i="1" l="1"/>
  <c r="R461" i="1"/>
  <c r="I461" i="1" s="1"/>
  <c r="AE461" i="1"/>
  <c r="AF461" i="1" s="1" a="1"/>
  <c r="AF461" i="1" s="1"/>
  <c r="AH461" i="1"/>
  <c r="AG461" i="1" l="1"/>
  <c r="AK461" i="1"/>
  <c r="AL461" i="1" s="1"/>
  <c r="AI461" i="1"/>
  <c r="AJ461" i="1" s="1"/>
  <c r="P461" i="1"/>
  <c r="E462" i="1" s="1"/>
  <c r="J461" i="1"/>
  <c r="U461" i="1"/>
  <c r="V461" i="1" s="1"/>
  <c r="X461" i="1" s="1"/>
  <c r="Y461" i="1" s="1"/>
  <c r="Z461" i="1" s="1"/>
  <c r="AA461" i="1" s="1"/>
  <c r="D462" i="1" l="1"/>
  <c r="K462" i="1"/>
  <c r="G462" i="1"/>
  <c r="L462" i="1"/>
  <c r="F462" i="1"/>
  <c r="T462" i="1" l="1"/>
  <c r="M462" i="1"/>
  <c r="W462" i="1" l="1"/>
  <c r="N462" i="1"/>
  <c r="AC462" i="1"/>
  <c r="AD462" i="1" s="1"/>
  <c r="AE462" i="1" l="1"/>
  <c r="AF462" i="1" s="1" a="1"/>
  <c r="AF462" i="1" s="1"/>
  <c r="AH462" i="1"/>
  <c r="R462" i="1"/>
  <c r="I462" i="1" s="1"/>
  <c r="O462" i="1"/>
  <c r="P462" i="1" l="1"/>
  <c r="E463" i="1" s="1"/>
  <c r="J462" i="1"/>
  <c r="U462" i="1"/>
  <c r="V462" i="1" s="1"/>
  <c r="X462" i="1" s="1"/>
  <c r="Y462" i="1" s="1"/>
  <c r="Z462" i="1" s="1"/>
  <c r="AA462" i="1" s="1"/>
  <c r="AI462" i="1"/>
  <c r="AJ462" i="1" s="1"/>
  <c r="AG462" i="1"/>
  <c r="AK462" i="1"/>
  <c r="AL462" i="1" s="1"/>
  <c r="G463" i="1" l="1"/>
  <c r="F463" i="1"/>
  <c r="K463" i="1"/>
  <c r="D463" i="1"/>
  <c r="L463" i="1"/>
  <c r="T463" i="1" l="1"/>
  <c r="M463" i="1"/>
  <c r="AC463" i="1" l="1"/>
  <c r="AD463" i="1" s="1"/>
  <c r="W463" i="1"/>
  <c r="N463" i="1"/>
  <c r="O463" i="1" l="1"/>
  <c r="R463" i="1"/>
  <c r="I463" i="1" s="1"/>
  <c r="AE463" i="1"/>
  <c r="AF463" i="1" s="1" a="1"/>
  <c r="AF463" i="1" s="1"/>
  <c r="AH463" i="1"/>
  <c r="AG463" i="1" l="1"/>
  <c r="AK463" i="1"/>
  <c r="AL463" i="1" s="1"/>
  <c r="AI463" i="1"/>
  <c r="AJ463" i="1" s="1"/>
  <c r="P463" i="1"/>
  <c r="E464" i="1" s="1"/>
  <c r="U463" i="1"/>
  <c r="V463" i="1" s="1"/>
  <c r="X463" i="1" s="1"/>
  <c r="Y463" i="1" s="1"/>
  <c r="Z463" i="1" s="1"/>
  <c r="AA463" i="1" s="1"/>
  <c r="J463" i="1"/>
  <c r="D464" i="1" l="1"/>
  <c r="L464" i="1"/>
  <c r="F464" i="1"/>
  <c r="G464" i="1"/>
  <c r="K464" i="1"/>
  <c r="T464" i="1" l="1"/>
  <c r="M464" i="1"/>
  <c r="W464" i="1" l="1"/>
  <c r="N464" i="1"/>
  <c r="AC464" i="1"/>
  <c r="AD464" i="1" s="1"/>
  <c r="AE464" i="1" l="1"/>
  <c r="AF464" i="1" s="1" a="1"/>
  <c r="AF464" i="1" s="1"/>
  <c r="AH464" i="1"/>
  <c r="R464" i="1"/>
  <c r="I464" i="1" s="1"/>
  <c r="O464" i="1"/>
  <c r="P464" i="1" l="1"/>
  <c r="E465" i="1" s="1"/>
  <c r="U464" i="1"/>
  <c r="V464" i="1" s="1"/>
  <c r="X464" i="1" s="1"/>
  <c r="Y464" i="1" s="1"/>
  <c r="Z464" i="1" s="1"/>
  <c r="AA464" i="1" s="1"/>
  <c r="J464" i="1"/>
  <c r="AI464" i="1"/>
  <c r="AJ464" i="1" s="1"/>
  <c r="AK464" i="1"/>
  <c r="AL464" i="1" s="1"/>
  <c r="AG464" i="1"/>
  <c r="F465" i="1" l="1"/>
  <c r="G465" i="1"/>
  <c r="K465" i="1"/>
  <c r="D465" i="1"/>
  <c r="L465" i="1"/>
  <c r="T465" i="1" l="1"/>
  <c r="M465" i="1"/>
  <c r="AC465" i="1" l="1"/>
  <c r="AD465" i="1" s="1"/>
  <c r="W465" i="1"/>
  <c r="N465" i="1"/>
  <c r="R465" i="1" l="1"/>
  <c r="I465" i="1" s="1"/>
  <c r="O465" i="1"/>
  <c r="AE465" i="1"/>
  <c r="AF465" i="1" s="1" a="1"/>
  <c r="AF465" i="1" s="1"/>
  <c r="AH465" i="1"/>
  <c r="AI465" i="1" l="1"/>
  <c r="AJ465" i="1" s="1"/>
  <c r="AK465" i="1"/>
  <c r="AL465" i="1" s="1"/>
  <c r="AG465" i="1"/>
  <c r="P465" i="1"/>
  <c r="E466" i="1" s="1"/>
  <c r="J465" i="1"/>
  <c r="U465" i="1"/>
  <c r="V465" i="1" s="1"/>
  <c r="X465" i="1" s="1"/>
  <c r="Y465" i="1" s="1"/>
  <c r="Z465" i="1" s="1"/>
  <c r="AA465" i="1" s="1"/>
  <c r="D466" i="1" l="1"/>
  <c r="L466" i="1"/>
  <c r="G466" i="1"/>
  <c r="F466" i="1"/>
  <c r="K466" i="1"/>
  <c r="T466" i="1" l="1"/>
  <c r="M466" i="1"/>
  <c r="W466" i="1" l="1"/>
  <c r="N466" i="1"/>
  <c r="AC466" i="1"/>
  <c r="AD466" i="1" s="1"/>
  <c r="AE466" i="1" l="1"/>
  <c r="AF466" i="1" s="1" a="1"/>
  <c r="AF466" i="1" s="1"/>
  <c r="AH466" i="1"/>
  <c r="O466" i="1"/>
  <c r="R466" i="1"/>
  <c r="I466" i="1" s="1"/>
  <c r="P466" i="1" l="1"/>
  <c r="E467" i="1" s="1"/>
  <c r="U466" i="1"/>
  <c r="V466" i="1" s="1"/>
  <c r="X466" i="1" s="1"/>
  <c r="Y466" i="1" s="1"/>
  <c r="Z466" i="1" s="1"/>
  <c r="AA466" i="1" s="1"/>
  <c r="J466" i="1"/>
  <c r="AI466" i="1"/>
  <c r="AJ466" i="1" s="1"/>
  <c r="AK466" i="1"/>
  <c r="AL466" i="1" s="1"/>
  <c r="AG466" i="1"/>
  <c r="G467" i="1" l="1"/>
  <c r="F467" i="1"/>
  <c r="L467" i="1"/>
  <c r="K467" i="1"/>
  <c r="D467" i="1"/>
  <c r="T467" i="1" l="1"/>
  <c r="M467" i="1"/>
  <c r="AC467" i="1" l="1"/>
  <c r="AD467" i="1" s="1"/>
  <c r="W467" i="1"/>
  <c r="N467" i="1"/>
  <c r="R467" i="1" l="1"/>
  <c r="I467" i="1" s="1"/>
  <c r="O467" i="1"/>
  <c r="AE467" i="1"/>
  <c r="AF467" i="1" s="1" a="1"/>
  <c r="AF467" i="1" s="1"/>
  <c r="AH467" i="1"/>
  <c r="AK467" i="1" l="1"/>
  <c r="AL467" i="1" s="1"/>
  <c r="AG467" i="1"/>
  <c r="AI467" i="1"/>
  <c r="AJ467" i="1" s="1"/>
  <c r="P467" i="1"/>
  <c r="E468" i="1" s="1"/>
  <c r="J467" i="1"/>
  <c r="U467" i="1"/>
  <c r="V467" i="1" s="1"/>
  <c r="X467" i="1" s="1"/>
  <c r="Y467" i="1" s="1"/>
  <c r="Z467" i="1" s="1"/>
  <c r="AA467" i="1" s="1"/>
  <c r="D468" i="1" l="1"/>
  <c r="K468" i="1"/>
  <c r="G468" i="1"/>
  <c r="L468" i="1"/>
  <c r="F468" i="1"/>
  <c r="T468" i="1" l="1"/>
  <c r="M468" i="1"/>
  <c r="W468" i="1" l="1"/>
  <c r="N468" i="1"/>
  <c r="AC468" i="1"/>
  <c r="AD468" i="1" s="1"/>
  <c r="AE468" i="1" l="1"/>
  <c r="AF468" i="1" s="1" a="1"/>
  <c r="AF468" i="1" s="1"/>
  <c r="AH468" i="1"/>
  <c r="O468" i="1"/>
  <c r="R468" i="1"/>
  <c r="I468" i="1" s="1"/>
  <c r="AI468" i="1" l="1"/>
  <c r="AJ468" i="1" s="1"/>
  <c r="P468" i="1"/>
  <c r="E469" i="1" s="1"/>
  <c r="U468" i="1"/>
  <c r="V468" i="1" s="1"/>
  <c r="X468" i="1" s="1"/>
  <c r="Y468" i="1" s="1"/>
  <c r="Z468" i="1" s="1"/>
  <c r="AA468" i="1" s="1"/>
  <c r="J468" i="1"/>
  <c r="AK468" i="1"/>
  <c r="AL468" i="1" s="1"/>
  <c r="AG468" i="1"/>
  <c r="G469" i="1" l="1"/>
  <c r="F469" i="1"/>
  <c r="K469" i="1"/>
  <c r="D469" i="1"/>
  <c r="L469" i="1"/>
  <c r="T469" i="1" l="1"/>
  <c r="M469" i="1"/>
  <c r="AC469" i="1" l="1"/>
  <c r="AD469" i="1" s="1"/>
  <c r="W469" i="1"/>
  <c r="N469" i="1"/>
  <c r="O469" i="1" l="1"/>
  <c r="R469" i="1"/>
  <c r="I469" i="1" s="1"/>
  <c r="AE469" i="1"/>
  <c r="AF469" i="1" s="1" a="1"/>
  <c r="AF469" i="1" s="1"/>
  <c r="AH469" i="1"/>
  <c r="AI469" i="1" l="1"/>
  <c r="AJ469" i="1" s="1"/>
  <c r="AK469" i="1"/>
  <c r="AL469" i="1" s="1"/>
  <c r="AG469" i="1"/>
  <c r="P469" i="1"/>
  <c r="E470" i="1" s="1"/>
  <c r="J469" i="1"/>
  <c r="U469" i="1"/>
  <c r="V469" i="1" s="1"/>
  <c r="X469" i="1" s="1"/>
  <c r="Y469" i="1" s="1"/>
  <c r="Z469" i="1" s="1"/>
  <c r="AA469" i="1" s="1"/>
  <c r="D470" i="1" l="1"/>
  <c r="L470" i="1"/>
  <c r="G470" i="1"/>
  <c r="K470" i="1"/>
  <c r="F470" i="1"/>
  <c r="T470" i="1" l="1"/>
  <c r="M470" i="1"/>
  <c r="W470" i="1" l="1"/>
  <c r="N470" i="1"/>
  <c r="AC470" i="1"/>
  <c r="AD470" i="1" s="1"/>
  <c r="AE470" i="1" l="1"/>
  <c r="AF470" i="1" s="1" a="1"/>
  <c r="AF470" i="1" s="1"/>
  <c r="AH470" i="1"/>
  <c r="O470" i="1"/>
  <c r="R470" i="1"/>
  <c r="I470" i="1" s="1"/>
  <c r="P470" i="1" l="1"/>
  <c r="E471" i="1" s="1"/>
  <c r="J470" i="1"/>
  <c r="U470" i="1"/>
  <c r="V470" i="1" s="1"/>
  <c r="X470" i="1" s="1"/>
  <c r="Y470" i="1" s="1"/>
  <c r="Z470" i="1" s="1"/>
  <c r="AA470" i="1" s="1"/>
  <c r="AI470" i="1"/>
  <c r="AJ470" i="1" s="1"/>
  <c r="AG470" i="1"/>
  <c r="AK470" i="1"/>
  <c r="AL470" i="1" s="1"/>
  <c r="F471" i="1" l="1"/>
  <c r="G471" i="1"/>
  <c r="L471" i="1"/>
  <c r="D471" i="1"/>
  <c r="K471" i="1"/>
  <c r="T471" i="1" l="1"/>
  <c r="M471" i="1"/>
  <c r="AC471" i="1" l="1"/>
  <c r="AD471" i="1" s="1"/>
  <c r="W471" i="1"/>
  <c r="N471" i="1"/>
  <c r="R471" i="1" l="1"/>
  <c r="I471" i="1" s="1"/>
  <c r="O471" i="1"/>
  <c r="AE471" i="1"/>
  <c r="AF471" i="1" s="1" a="1"/>
  <c r="AF471" i="1" s="1"/>
  <c r="AH471" i="1"/>
  <c r="AI471" i="1" l="1"/>
  <c r="AJ471" i="1" s="1"/>
  <c r="AG471" i="1"/>
  <c r="AK471" i="1"/>
  <c r="AL471" i="1" s="1"/>
  <c r="P471" i="1"/>
  <c r="E472" i="1" s="1"/>
  <c r="J471" i="1"/>
  <c r="U471" i="1"/>
  <c r="V471" i="1" s="1"/>
  <c r="X471" i="1" s="1"/>
  <c r="Y471" i="1" s="1"/>
  <c r="Z471" i="1" s="1"/>
  <c r="AA471" i="1" s="1"/>
  <c r="D472" i="1" l="1"/>
  <c r="K472" i="1"/>
  <c r="G472" i="1"/>
  <c r="F472" i="1"/>
  <c r="L472" i="1"/>
  <c r="T472" i="1" l="1"/>
  <c r="M472" i="1"/>
  <c r="W472" i="1" l="1"/>
  <c r="N472" i="1"/>
  <c r="AC472" i="1"/>
  <c r="AD472" i="1" s="1"/>
  <c r="AE472" i="1" l="1"/>
  <c r="AF472" i="1" s="1" a="1"/>
  <c r="AF472" i="1" s="1"/>
  <c r="AH472" i="1"/>
  <c r="R472" i="1"/>
  <c r="I472" i="1" s="1"/>
  <c r="O472" i="1"/>
  <c r="P472" i="1" l="1"/>
  <c r="E473" i="1" s="1"/>
  <c r="J472" i="1"/>
  <c r="U472" i="1"/>
  <c r="V472" i="1" s="1"/>
  <c r="X472" i="1" s="1"/>
  <c r="Y472" i="1" s="1"/>
  <c r="Z472" i="1" s="1"/>
  <c r="AA472" i="1" s="1"/>
  <c r="AI472" i="1"/>
  <c r="AJ472" i="1" s="1"/>
  <c r="AG472" i="1"/>
  <c r="AK472" i="1"/>
  <c r="AL472" i="1" s="1"/>
  <c r="F473" i="1" l="1"/>
  <c r="G473" i="1"/>
  <c r="L473" i="1"/>
  <c r="D473" i="1"/>
  <c r="K473" i="1"/>
  <c r="T473" i="1" l="1"/>
  <c r="M473" i="1"/>
  <c r="AC473" i="1" l="1"/>
  <c r="AD473" i="1" s="1"/>
  <c r="W473" i="1"/>
  <c r="N473" i="1"/>
  <c r="O473" i="1" l="1"/>
  <c r="R473" i="1"/>
  <c r="I473" i="1" s="1"/>
  <c r="AE473" i="1"/>
  <c r="AF473" i="1" s="1" a="1"/>
  <c r="AF473" i="1" s="1"/>
  <c r="AH473" i="1"/>
  <c r="AK473" i="1" l="1"/>
  <c r="AL473" i="1" s="1"/>
  <c r="AG473" i="1"/>
  <c r="AI473" i="1"/>
  <c r="AJ473" i="1" s="1"/>
  <c r="P473" i="1"/>
  <c r="E474" i="1" s="1"/>
  <c r="J473" i="1"/>
  <c r="U473" i="1"/>
  <c r="V473" i="1" s="1"/>
  <c r="X473" i="1" s="1"/>
  <c r="Y473" i="1" s="1"/>
  <c r="Z473" i="1" s="1"/>
  <c r="AA473" i="1" s="1"/>
  <c r="D474" i="1" l="1"/>
  <c r="L474" i="1"/>
  <c r="F474" i="1"/>
  <c r="G474" i="1"/>
  <c r="K474" i="1"/>
  <c r="T474" i="1" l="1"/>
  <c r="M474" i="1"/>
  <c r="W474" i="1" l="1"/>
  <c r="N474" i="1"/>
  <c r="AC474" i="1"/>
  <c r="AD474" i="1" s="1"/>
  <c r="AE474" i="1" l="1"/>
  <c r="AF474" i="1" s="1" a="1"/>
  <c r="AF474" i="1" s="1"/>
  <c r="AH474" i="1"/>
  <c r="R474" i="1"/>
  <c r="I474" i="1" s="1"/>
  <c r="O474" i="1"/>
  <c r="P474" i="1" l="1"/>
  <c r="E475" i="1" s="1"/>
  <c r="U474" i="1"/>
  <c r="V474" i="1" s="1"/>
  <c r="X474" i="1" s="1"/>
  <c r="Y474" i="1" s="1"/>
  <c r="Z474" i="1" s="1"/>
  <c r="AA474" i="1" s="1"/>
  <c r="J474" i="1"/>
  <c r="AI474" i="1"/>
  <c r="AJ474" i="1" s="1"/>
  <c r="AG474" i="1"/>
  <c r="AK474" i="1"/>
  <c r="AL474" i="1" s="1"/>
  <c r="F475" i="1" l="1"/>
  <c r="G475" i="1"/>
  <c r="K475" i="1"/>
  <c r="L475" i="1"/>
  <c r="D475" i="1"/>
  <c r="T475" i="1" l="1"/>
  <c r="M475" i="1"/>
  <c r="AC475" i="1" l="1"/>
  <c r="AD475" i="1" s="1"/>
  <c r="W475" i="1"/>
  <c r="N475" i="1"/>
  <c r="R475" i="1" l="1"/>
  <c r="I475" i="1" s="1"/>
  <c r="O475" i="1"/>
  <c r="AE475" i="1"/>
  <c r="AF475" i="1" s="1" a="1"/>
  <c r="AF475" i="1" s="1"/>
  <c r="AH475" i="1"/>
  <c r="AG475" i="1" l="1"/>
  <c r="AK475" i="1"/>
  <c r="AL475" i="1" s="1"/>
  <c r="AI475" i="1"/>
  <c r="AJ475" i="1" s="1"/>
  <c r="P475" i="1"/>
  <c r="E476" i="1" s="1"/>
  <c r="J475" i="1"/>
  <c r="U475" i="1"/>
  <c r="V475" i="1" s="1"/>
  <c r="X475" i="1" s="1"/>
  <c r="Y475" i="1" s="1"/>
  <c r="Z475" i="1" s="1"/>
  <c r="AA475" i="1" s="1"/>
  <c r="D476" i="1" l="1"/>
  <c r="L476" i="1"/>
  <c r="K476" i="1"/>
  <c r="F476" i="1"/>
  <c r="G476" i="1"/>
  <c r="T476" i="1" l="1"/>
  <c r="M476" i="1"/>
  <c r="W476" i="1" l="1"/>
  <c r="N476" i="1"/>
  <c r="AC476" i="1"/>
  <c r="AD476" i="1" s="1"/>
  <c r="AE476" i="1" l="1"/>
  <c r="AF476" i="1" s="1" a="1"/>
  <c r="AF476" i="1" s="1"/>
  <c r="AH476" i="1"/>
  <c r="R476" i="1"/>
  <c r="I476" i="1" s="1"/>
  <c r="O476" i="1"/>
  <c r="P476" i="1" l="1"/>
  <c r="E477" i="1" s="1"/>
  <c r="U476" i="1"/>
  <c r="V476" i="1" s="1"/>
  <c r="X476" i="1" s="1"/>
  <c r="Y476" i="1" s="1"/>
  <c r="Z476" i="1" s="1"/>
  <c r="AA476" i="1" s="1"/>
  <c r="J476" i="1"/>
  <c r="AI476" i="1"/>
  <c r="AJ476" i="1" s="1"/>
  <c r="AK476" i="1"/>
  <c r="AL476" i="1" s="1"/>
  <c r="AG476" i="1"/>
  <c r="G477" i="1" l="1"/>
  <c r="F477" i="1"/>
  <c r="K477" i="1"/>
  <c r="D477" i="1"/>
  <c r="L477" i="1"/>
  <c r="T477" i="1" l="1"/>
  <c r="M477" i="1"/>
  <c r="AC477" i="1" l="1"/>
  <c r="AD477" i="1" s="1"/>
  <c r="W477" i="1"/>
  <c r="N477" i="1"/>
  <c r="O477" i="1" l="1"/>
  <c r="R477" i="1"/>
  <c r="I477" i="1" s="1"/>
  <c r="AE477" i="1"/>
  <c r="AF477" i="1" s="1" a="1"/>
  <c r="AF477" i="1" s="1"/>
  <c r="AH477" i="1"/>
  <c r="AK477" i="1" l="1"/>
  <c r="AL477" i="1" s="1"/>
  <c r="AG477" i="1"/>
  <c r="AI477" i="1"/>
  <c r="AJ477" i="1" s="1"/>
  <c r="P477" i="1"/>
  <c r="E478" i="1" s="1"/>
  <c r="J477" i="1"/>
  <c r="U477" i="1"/>
  <c r="V477" i="1" s="1"/>
  <c r="X477" i="1" s="1"/>
  <c r="Y477" i="1" s="1"/>
  <c r="Z477" i="1" s="1"/>
  <c r="AA477" i="1" s="1"/>
  <c r="D478" i="1" l="1"/>
  <c r="L478" i="1"/>
  <c r="G478" i="1"/>
  <c r="K478" i="1"/>
  <c r="F478" i="1"/>
  <c r="T478" i="1" l="1"/>
  <c r="M478" i="1"/>
  <c r="W478" i="1" l="1"/>
  <c r="N478" i="1"/>
  <c r="AC478" i="1"/>
  <c r="AD478" i="1" s="1"/>
  <c r="AE478" i="1" l="1"/>
  <c r="AF478" i="1" s="1" a="1"/>
  <c r="AF478" i="1" s="1"/>
  <c r="AH478" i="1"/>
  <c r="O478" i="1"/>
  <c r="R478" i="1"/>
  <c r="I478" i="1" s="1"/>
  <c r="P478" i="1" l="1"/>
  <c r="E479" i="1" s="1"/>
  <c r="U478" i="1"/>
  <c r="V478" i="1" s="1"/>
  <c r="X478" i="1" s="1"/>
  <c r="Y478" i="1" s="1"/>
  <c r="Z478" i="1" s="1"/>
  <c r="AA478" i="1" s="1"/>
  <c r="J478" i="1"/>
  <c r="AI478" i="1"/>
  <c r="AJ478" i="1" s="1"/>
  <c r="AK478" i="1"/>
  <c r="AL478" i="1" s="1"/>
  <c r="AG478" i="1"/>
  <c r="F479" i="1" l="1"/>
  <c r="G479" i="1"/>
  <c r="L479" i="1"/>
  <c r="D479" i="1"/>
  <c r="K479" i="1"/>
  <c r="T479" i="1" l="1"/>
  <c r="M479" i="1"/>
  <c r="AC479" i="1" l="1"/>
  <c r="AD479" i="1" s="1"/>
  <c r="W479" i="1"/>
  <c r="N479" i="1"/>
  <c r="R479" i="1" l="1"/>
  <c r="I479" i="1" s="1"/>
  <c r="O479" i="1"/>
  <c r="AE479" i="1"/>
  <c r="AF479" i="1" s="1" a="1"/>
  <c r="AF479" i="1" s="1"/>
  <c r="AH479" i="1"/>
  <c r="AI479" i="1" l="1"/>
  <c r="AJ479" i="1" s="1"/>
  <c r="AK479" i="1"/>
  <c r="AL479" i="1" s="1"/>
  <c r="AG479" i="1"/>
  <c r="P479" i="1"/>
  <c r="E480" i="1" s="1"/>
  <c r="J479" i="1"/>
  <c r="U479" i="1"/>
  <c r="V479" i="1" s="1"/>
  <c r="X479" i="1" s="1"/>
  <c r="Y479" i="1" s="1"/>
  <c r="Z479" i="1" s="1"/>
  <c r="AA479" i="1" s="1"/>
  <c r="D480" i="1" l="1"/>
  <c r="L480" i="1"/>
  <c r="G480" i="1"/>
  <c r="F480" i="1"/>
  <c r="K480" i="1"/>
  <c r="T480" i="1" l="1"/>
  <c r="M480" i="1"/>
  <c r="W480" i="1" l="1"/>
  <c r="N480" i="1"/>
  <c r="AC480" i="1"/>
  <c r="AD480" i="1" s="1"/>
  <c r="AE480" i="1" l="1"/>
  <c r="AF480" i="1" s="1" a="1"/>
  <c r="AF480" i="1" s="1"/>
  <c r="AH480" i="1"/>
  <c r="O480" i="1"/>
  <c r="R480" i="1"/>
  <c r="I480" i="1" s="1"/>
  <c r="P480" i="1" l="1"/>
  <c r="E481" i="1" s="1"/>
  <c r="J480" i="1"/>
  <c r="U480" i="1"/>
  <c r="V480" i="1" s="1"/>
  <c r="X480" i="1" s="1"/>
  <c r="Y480" i="1" s="1"/>
  <c r="Z480" i="1" s="1"/>
  <c r="AA480" i="1" s="1"/>
  <c r="AI480" i="1"/>
  <c r="AJ480" i="1" s="1"/>
  <c r="AG480" i="1"/>
  <c r="AK480" i="1"/>
  <c r="AL480" i="1" s="1"/>
  <c r="F481" i="1" l="1"/>
  <c r="G481" i="1"/>
  <c r="L481" i="1"/>
  <c r="D481" i="1"/>
  <c r="K481" i="1"/>
  <c r="T481" i="1" l="1"/>
  <c r="M481" i="1"/>
  <c r="AC481" i="1" l="1"/>
  <c r="AD481" i="1" s="1"/>
  <c r="W481" i="1"/>
  <c r="N481" i="1"/>
  <c r="R481" i="1" l="1"/>
  <c r="I481" i="1" s="1"/>
  <c r="O481" i="1"/>
  <c r="AE481" i="1"/>
  <c r="AF481" i="1" s="1" a="1"/>
  <c r="AF481" i="1" s="1"/>
  <c r="AH481" i="1"/>
  <c r="AI481" i="1" l="1"/>
  <c r="AJ481" i="1" s="1"/>
  <c r="AK481" i="1"/>
  <c r="AL481" i="1" s="1"/>
  <c r="AG481" i="1"/>
  <c r="P481" i="1"/>
  <c r="E482" i="1" s="1"/>
  <c r="J481" i="1"/>
  <c r="U481" i="1"/>
  <c r="V481" i="1" s="1"/>
  <c r="X481" i="1" s="1"/>
  <c r="Y481" i="1" s="1"/>
  <c r="Z481" i="1" s="1"/>
  <c r="AA481" i="1" s="1"/>
  <c r="D482" i="1" l="1"/>
  <c r="K482" i="1"/>
  <c r="F482" i="1"/>
  <c r="G482" i="1"/>
  <c r="L482" i="1"/>
  <c r="T482" i="1" l="1"/>
  <c r="M482" i="1"/>
  <c r="W482" i="1" l="1"/>
  <c r="N482" i="1"/>
  <c r="AC482" i="1"/>
  <c r="AD482" i="1" s="1"/>
  <c r="O482" i="1" l="1"/>
  <c r="R482" i="1"/>
  <c r="I482" i="1" s="1"/>
  <c r="AE482" i="1"/>
  <c r="AF482" i="1" s="1" a="1"/>
  <c r="AF482" i="1" s="1"/>
  <c r="AH482" i="1"/>
  <c r="AI482" i="1" l="1"/>
  <c r="AJ482" i="1" s="1"/>
  <c r="AG482" i="1"/>
  <c r="AK482" i="1"/>
  <c r="AL482" i="1" s="1"/>
  <c r="P482" i="1"/>
  <c r="E483" i="1" s="1"/>
  <c r="U482" i="1"/>
  <c r="V482" i="1" s="1"/>
  <c r="X482" i="1" s="1"/>
  <c r="Y482" i="1" s="1"/>
  <c r="Z482" i="1" s="1"/>
  <c r="AA482" i="1" s="1"/>
  <c r="J482" i="1"/>
  <c r="G483" i="1" l="1"/>
  <c r="F483" i="1"/>
  <c r="L483" i="1"/>
  <c r="K483" i="1"/>
  <c r="D483" i="1"/>
  <c r="T483" i="1" l="1"/>
  <c r="M483" i="1"/>
  <c r="AC483" i="1" l="1"/>
  <c r="AD483" i="1" s="1"/>
  <c r="W483" i="1"/>
  <c r="N483" i="1"/>
  <c r="R483" i="1" l="1"/>
  <c r="I483" i="1" s="1"/>
  <c r="O483" i="1"/>
  <c r="AE483" i="1"/>
  <c r="AF483" i="1" s="1" a="1"/>
  <c r="AF483" i="1" s="1"/>
  <c r="AH483" i="1"/>
  <c r="AI483" i="1" l="1"/>
  <c r="AJ483" i="1" s="1"/>
  <c r="AK483" i="1"/>
  <c r="AL483" i="1" s="1"/>
  <c r="AG483" i="1"/>
  <c r="P483" i="1"/>
  <c r="E484" i="1" s="1"/>
  <c r="J483" i="1"/>
  <c r="U483" i="1"/>
  <c r="V483" i="1" s="1"/>
  <c r="X483" i="1" s="1"/>
  <c r="Y483" i="1" s="1"/>
  <c r="Z483" i="1" s="1"/>
  <c r="AA483" i="1" s="1"/>
  <c r="D484" i="1" l="1"/>
  <c r="K484" i="1"/>
  <c r="G484" i="1"/>
  <c r="L484" i="1"/>
  <c r="F484" i="1"/>
  <c r="T484" i="1" l="1"/>
  <c r="M484" i="1"/>
  <c r="W484" i="1" l="1"/>
  <c r="N484" i="1"/>
  <c r="AC484" i="1"/>
  <c r="AD484" i="1" s="1"/>
  <c r="AE484" i="1" l="1"/>
  <c r="AF484" i="1" s="1" a="1"/>
  <c r="AF484" i="1" s="1"/>
  <c r="AH484" i="1"/>
  <c r="R484" i="1"/>
  <c r="I484" i="1" s="1"/>
  <c r="O484" i="1"/>
  <c r="P484" i="1" l="1"/>
  <c r="E485" i="1" s="1"/>
  <c r="J484" i="1"/>
  <c r="U484" i="1"/>
  <c r="V484" i="1" s="1"/>
  <c r="X484" i="1" s="1"/>
  <c r="Y484" i="1" s="1"/>
  <c r="Z484" i="1" s="1"/>
  <c r="AA484" i="1" s="1"/>
  <c r="AI484" i="1"/>
  <c r="AJ484" i="1" s="1"/>
  <c r="AK484" i="1"/>
  <c r="AL484" i="1" s="1"/>
  <c r="AG484" i="1"/>
  <c r="G485" i="1" l="1"/>
  <c r="F485" i="1"/>
  <c r="L485" i="1"/>
  <c r="D485" i="1"/>
  <c r="K485" i="1"/>
  <c r="T485" i="1" l="1"/>
  <c r="M485" i="1"/>
  <c r="AC485" i="1" l="1"/>
  <c r="AD485" i="1" s="1"/>
  <c r="W485" i="1"/>
  <c r="N485" i="1"/>
  <c r="R485" i="1" l="1"/>
  <c r="I485" i="1" s="1"/>
  <c r="O485" i="1"/>
  <c r="AE485" i="1"/>
  <c r="AF485" i="1" s="1" a="1"/>
  <c r="AF485" i="1" s="1"/>
  <c r="AH485" i="1"/>
  <c r="AI485" i="1" l="1"/>
  <c r="AJ485" i="1" s="1"/>
  <c r="AK485" i="1"/>
  <c r="AL485" i="1" s="1"/>
  <c r="AG485" i="1"/>
  <c r="P485" i="1"/>
  <c r="E486" i="1" s="1"/>
  <c r="U485" i="1"/>
  <c r="V485" i="1" s="1"/>
  <c r="X485" i="1" s="1"/>
  <c r="Y485" i="1" s="1"/>
  <c r="Z485" i="1" s="1"/>
  <c r="AA485" i="1" s="1"/>
  <c r="J485" i="1"/>
  <c r="D486" i="1" l="1"/>
  <c r="L486" i="1"/>
  <c r="G486" i="1"/>
  <c r="K486" i="1"/>
  <c r="F486" i="1"/>
  <c r="T486" i="1" l="1"/>
  <c r="M486" i="1"/>
  <c r="W486" i="1" l="1"/>
  <c r="N486" i="1"/>
  <c r="AC486" i="1"/>
  <c r="AD486" i="1" s="1"/>
  <c r="AE486" i="1" l="1"/>
  <c r="AF486" i="1" s="1" a="1"/>
  <c r="AF486" i="1" s="1"/>
  <c r="AH486" i="1"/>
  <c r="R486" i="1"/>
  <c r="I486" i="1" s="1"/>
  <c r="O486" i="1"/>
  <c r="P486" i="1" l="1"/>
  <c r="E487" i="1" s="1"/>
  <c r="U486" i="1"/>
  <c r="V486" i="1" s="1"/>
  <c r="X486" i="1" s="1"/>
  <c r="Y486" i="1" s="1"/>
  <c r="Z486" i="1" s="1"/>
  <c r="AA486" i="1" s="1"/>
  <c r="J486" i="1"/>
  <c r="AI486" i="1"/>
  <c r="AJ486" i="1" s="1"/>
  <c r="AK486" i="1"/>
  <c r="AL486" i="1" s="1"/>
  <c r="AG486" i="1"/>
  <c r="F487" i="1" l="1"/>
  <c r="G487" i="1"/>
  <c r="K487" i="1"/>
  <c r="D487" i="1"/>
  <c r="L487" i="1"/>
  <c r="T487" i="1" l="1"/>
  <c r="M487" i="1"/>
  <c r="AC487" i="1" l="1"/>
  <c r="AD487" i="1" s="1"/>
  <c r="W487" i="1"/>
  <c r="N487" i="1"/>
  <c r="R487" i="1" l="1"/>
  <c r="I487" i="1" s="1"/>
  <c r="O487" i="1"/>
  <c r="AE487" i="1"/>
  <c r="AF487" i="1" s="1" a="1"/>
  <c r="AF487" i="1" s="1"/>
  <c r="AH487" i="1"/>
  <c r="AG487" i="1" l="1"/>
  <c r="AK487" i="1"/>
  <c r="AL487" i="1" s="1"/>
  <c r="AI487" i="1"/>
  <c r="AJ487" i="1" s="1"/>
  <c r="P487" i="1"/>
  <c r="E488" i="1" s="1"/>
  <c r="J487" i="1"/>
  <c r="U487" i="1"/>
  <c r="V487" i="1" s="1"/>
  <c r="X487" i="1" s="1"/>
  <c r="Y487" i="1" s="1"/>
  <c r="Z487" i="1" s="1"/>
  <c r="AA487" i="1" s="1"/>
  <c r="D488" i="1" l="1"/>
  <c r="K488" i="1"/>
  <c r="G488" i="1"/>
  <c r="F488" i="1"/>
  <c r="L488" i="1"/>
  <c r="T488" i="1" l="1"/>
  <c r="M488" i="1"/>
  <c r="W488" i="1" l="1"/>
  <c r="N488" i="1"/>
  <c r="AC488" i="1"/>
  <c r="AD488" i="1" s="1"/>
  <c r="AE488" i="1" l="1"/>
  <c r="AF488" i="1" s="1" a="1"/>
  <c r="AF488" i="1" s="1"/>
  <c r="AH488" i="1"/>
  <c r="O488" i="1"/>
  <c r="R488" i="1"/>
  <c r="I488" i="1" s="1"/>
  <c r="P488" i="1" l="1"/>
  <c r="E489" i="1" s="1"/>
  <c r="U488" i="1"/>
  <c r="V488" i="1" s="1"/>
  <c r="X488" i="1" s="1"/>
  <c r="Y488" i="1" s="1"/>
  <c r="Z488" i="1" s="1"/>
  <c r="AA488" i="1" s="1"/>
  <c r="J488" i="1"/>
  <c r="AI488" i="1"/>
  <c r="AJ488" i="1" s="1"/>
  <c r="AG488" i="1"/>
  <c r="AK488" i="1"/>
  <c r="AL488" i="1" s="1"/>
  <c r="G489" i="1" l="1"/>
  <c r="F489" i="1"/>
  <c r="K489" i="1"/>
  <c r="D489" i="1"/>
  <c r="L489" i="1"/>
  <c r="T489" i="1" l="1"/>
  <c r="M489" i="1"/>
  <c r="AC489" i="1" l="1"/>
  <c r="AD489" i="1" s="1"/>
  <c r="W489" i="1"/>
  <c r="N489" i="1"/>
  <c r="R489" i="1" l="1"/>
  <c r="I489" i="1" s="1"/>
  <c r="O489" i="1"/>
  <c r="AE489" i="1"/>
  <c r="AF489" i="1" s="1" a="1"/>
  <c r="AF489" i="1" s="1"/>
  <c r="AH489" i="1"/>
  <c r="AI489" i="1" l="1"/>
  <c r="AJ489" i="1" s="1"/>
  <c r="AK489" i="1"/>
  <c r="AL489" i="1" s="1"/>
  <c r="AG489" i="1"/>
  <c r="P489" i="1"/>
  <c r="E490" i="1" s="1"/>
  <c r="J489" i="1"/>
  <c r="U489" i="1"/>
  <c r="V489" i="1" s="1"/>
  <c r="X489" i="1" s="1"/>
  <c r="Y489" i="1" s="1"/>
  <c r="Z489" i="1" s="1"/>
  <c r="AA489" i="1" s="1"/>
  <c r="D490" i="1" l="1"/>
  <c r="K490" i="1"/>
  <c r="G490" i="1"/>
  <c r="F490" i="1"/>
  <c r="L490" i="1"/>
  <c r="T490" i="1" l="1"/>
  <c r="M490" i="1"/>
  <c r="W490" i="1" l="1"/>
  <c r="N490" i="1"/>
  <c r="AC490" i="1"/>
  <c r="AD490" i="1" s="1"/>
  <c r="AE490" i="1" l="1"/>
  <c r="AF490" i="1" s="1" a="1"/>
  <c r="AF490" i="1" s="1"/>
  <c r="AH490" i="1"/>
  <c r="O490" i="1"/>
  <c r="R490" i="1"/>
  <c r="I490" i="1" s="1"/>
  <c r="P490" i="1" l="1"/>
  <c r="E491" i="1" s="1"/>
  <c r="J490" i="1"/>
  <c r="U490" i="1"/>
  <c r="V490" i="1" s="1"/>
  <c r="X490" i="1" s="1"/>
  <c r="Y490" i="1" s="1"/>
  <c r="Z490" i="1" s="1"/>
  <c r="AA490" i="1" s="1"/>
  <c r="AI490" i="1"/>
  <c r="AJ490" i="1" s="1"/>
  <c r="AK490" i="1"/>
  <c r="AL490" i="1" s="1"/>
  <c r="AG490" i="1"/>
  <c r="D491" i="1" l="1"/>
  <c r="K491" i="1"/>
  <c r="G491" i="1"/>
  <c r="I491" i="1" s="1"/>
  <c r="L491" i="1"/>
  <c r="F491" i="1"/>
  <c r="T491" i="1" l="1"/>
  <c r="M491" i="1"/>
  <c r="U491" i="1"/>
  <c r="V491" i="1" s="1"/>
  <c r="AC491" i="1" l="1"/>
  <c r="AD491" i="1" s="1"/>
  <c r="N491" i="1"/>
  <c r="W491" i="1"/>
  <c r="X491" i="1" s="1"/>
  <c r="Y491" i="1" s="1"/>
  <c r="Z491" i="1" s="1"/>
  <c r="AA491" i="1" s="1"/>
  <c r="O491" i="1" l="1"/>
  <c r="J491" i="1"/>
  <c r="P491" i="1"/>
  <c r="E492" i="1" s="1"/>
  <c r="AE491" i="1"/>
  <c r="AF491" i="1" s="1" a="1"/>
  <c r="AF491" i="1" s="1"/>
  <c r="AH491" i="1"/>
  <c r="K492" i="1" l="1"/>
  <c r="F492" i="1"/>
  <c r="D492" i="1"/>
  <c r="G492" i="1"/>
  <c r="I492" i="1" s="1"/>
  <c r="L492" i="1"/>
  <c r="AK491" i="1"/>
  <c r="AL491" i="1" s="1"/>
  <c r="AG491" i="1"/>
  <c r="AI491" i="1"/>
  <c r="AJ491" i="1" s="1"/>
  <c r="M492" i="1" l="1"/>
  <c r="T492" i="1"/>
  <c r="U492" i="1"/>
  <c r="V492" i="1" s="1"/>
  <c r="AC492" i="1" l="1"/>
  <c r="AD492" i="1" s="1"/>
  <c r="N492" i="1"/>
  <c r="W492" i="1"/>
  <c r="X492" i="1" s="1"/>
  <c r="Y492" i="1" s="1"/>
  <c r="Z492" i="1" s="1"/>
  <c r="AA492" i="1" s="1"/>
  <c r="O492" i="1" l="1"/>
  <c r="P492" i="1"/>
  <c r="E493" i="1" s="1"/>
  <c r="J492" i="1"/>
  <c r="AE492" i="1"/>
  <c r="AF492" i="1" s="1" a="1"/>
  <c r="AF492" i="1" s="1"/>
  <c r="AH492" i="1"/>
  <c r="F493" i="1" l="1"/>
  <c r="G493" i="1"/>
  <c r="I493" i="1" s="1"/>
  <c r="L493" i="1"/>
  <c r="D493" i="1"/>
  <c r="K493" i="1"/>
  <c r="AG492" i="1"/>
  <c r="AK492" i="1"/>
  <c r="AL492" i="1" s="1"/>
  <c r="AI492" i="1"/>
  <c r="AJ492" i="1" s="1"/>
  <c r="U493" i="1" l="1"/>
  <c r="V493" i="1" s="1"/>
  <c r="M493" i="1"/>
  <c r="T493" i="1"/>
  <c r="AC493" i="1" l="1"/>
  <c r="AD493" i="1" s="1"/>
  <c r="N493" i="1"/>
  <c r="W493" i="1"/>
  <c r="X493" i="1" s="1"/>
  <c r="Y493" i="1" s="1"/>
  <c r="Z493" i="1" s="1"/>
  <c r="AA493" i="1" s="1"/>
  <c r="O493" i="1" l="1"/>
  <c r="P493" i="1"/>
  <c r="E494" i="1" s="1"/>
  <c r="J493" i="1"/>
  <c r="AE493" i="1"/>
  <c r="AF493" i="1" s="1" a="1"/>
  <c r="AF493" i="1" s="1"/>
  <c r="AH493" i="1"/>
  <c r="F494" i="1" l="1"/>
  <c r="D494" i="1"/>
  <c r="L494" i="1"/>
  <c r="G494" i="1"/>
  <c r="I494" i="1" s="1"/>
  <c r="K494" i="1"/>
  <c r="AK493" i="1"/>
  <c r="AL493" i="1" s="1"/>
  <c r="AG493" i="1"/>
  <c r="AI493" i="1"/>
  <c r="AJ493" i="1" s="1"/>
  <c r="T494" i="1" l="1"/>
  <c r="M494" i="1"/>
  <c r="U494" i="1"/>
  <c r="V494" i="1" s="1"/>
  <c r="N494" i="1" l="1"/>
  <c r="W494" i="1"/>
  <c r="X494" i="1" s="1"/>
  <c r="Y494" i="1" s="1"/>
  <c r="Z494" i="1" s="1"/>
  <c r="AA494" i="1" s="1"/>
  <c r="AC494" i="1"/>
  <c r="AD494" i="1" s="1"/>
  <c r="AE494" i="1" l="1"/>
  <c r="AF494" i="1" s="1" a="1"/>
  <c r="AF494" i="1" s="1"/>
  <c r="AH494" i="1"/>
  <c r="O494" i="1"/>
  <c r="J494" i="1"/>
  <c r="P494" i="1"/>
  <c r="E495" i="1" s="1"/>
  <c r="D495" i="1" l="1"/>
  <c r="L495" i="1"/>
  <c r="F495" i="1"/>
  <c r="G495" i="1"/>
  <c r="I495" i="1" s="1"/>
  <c r="K495" i="1"/>
  <c r="AI494" i="1"/>
  <c r="AJ494" i="1" s="1"/>
  <c r="AK494" i="1"/>
  <c r="AL494" i="1" s="1"/>
  <c r="AG494" i="1"/>
  <c r="T495" i="1" l="1"/>
  <c r="M495" i="1"/>
  <c r="U495" i="1"/>
  <c r="V495" i="1" s="1"/>
  <c r="AC495" i="1" l="1"/>
  <c r="AD495" i="1" s="1"/>
  <c r="W495" i="1"/>
  <c r="X495" i="1" s="1"/>
  <c r="Y495" i="1" s="1"/>
  <c r="Z495" i="1" s="1"/>
  <c r="AA495" i="1" s="1"/>
  <c r="N495" i="1"/>
  <c r="O495" i="1" l="1"/>
  <c r="P495" i="1"/>
  <c r="E496" i="1" s="1"/>
  <c r="J495" i="1"/>
  <c r="AE495" i="1"/>
  <c r="AF495" i="1" s="1" a="1"/>
  <c r="AF495" i="1" s="1"/>
  <c r="AH495" i="1"/>
  <c r="G496" i="1" l="1"/>
  <c r="I496" i="1" s="1"/>
  <c r="K496" i="1"/>
  <c r="F496" i="1"/>
  <c r="D496" i="1"/>
  <c r="L496" i="1"/>
  <c r="AG495" i="1"/>
  <c r="AK495" i="1"/>
  <c r="AL495" i="1" s="1"/>
  <c r="AI495" i="1"/>
  <c r="AJ495" i="1" s="1"/>
  <c r="T496" i="1" l="1"/>
  <c r="M496" i="1"/>
  <c r="U496" i="1"/>
  <c r="V496" i="1" s="1"/>
  <c r="AC496" i="1" l="1"/>
  <c r="AD496" i="1" s="1"/>
  <c r="N496" i="1"/>
  <c r="W496" i="1"/>
  <c r="X496" i="1" s="1"/>
  <c r="Y496" i="1" s="1"/>
  <c r="Z496" i="1" s="1"/>
  <c r="AA496" i="1" s="1"/>
  <c r="O496" i="1" l="1"/>
  <c r="P496" i="1"/>
  <c r="E497" i="1" s="1"/>
  <c r="J496" i="1"/>
  <c r="AE496" i="1"/>
  <c r="AF496" i="1" s="1" a="1"/>
  <c r="AF496" i="1" s="1"/>
  <c r="AH496" i="1"/>
  <c r="F497" i="1" l="1"/>
  <c r="K497" i="1"/>
  <c r="D497" i="1"/>
  <c r="G497" i="1"/>
  <c r="I497" i="1" s="1"/>
  <c r="L497" i="1"/>
  <c r="AG496" i="1"/>
  <c r="AK496" i="1"/>
  <c r="AL496" i="1" s="1"/>
  <c r="AI496" i="1"/>
  <c r="AJ496" i="1" s="1"/>
  <c r="M497" i="1" l="1"/>
  <c r="T497" i="1"/>
  <c r="U497" i="1"/>
  <c r="V497" i="1" s="1"/>
  <c r="AC497" i="1" l="1"/>
  <c r="AD497" i="1" s="1"/>
  <c r="N497" i="1"/>
  <c r="W497" i="1"/>
  <c r="X497" i="1" s="1"/>
  <c r="Y497" i="1" s="1"/>
  <c r="Z497" i="1" s="1"/>
  <c r="AA497" i="1" s="1"/>
  <c r="O497" i="1" l="1"/>
  <c r="J497" i="1"/>
  <c r="P497" i="1"/>
  <c r="E498" i="1" s="1"/>
  <c r="AE497" i="1"/>
  <c r="AF497" i="1" s="1" a="1"/>
  <c r="AF497" i="1" s="1"/>
  <c r="AH497" i="1"/>
  <c r="AK497" i="1" l="1"/>
  <c r="AL497" i="1" s="1"/>
  <c r="AG497" i="1"/>
  <c r="F498" i="1"/>
  <c r="D498" i="1"/>
  <c r="G498" i="1"/>
  <c r="I498" i="1" s="1"/>
  <c r="K498" i="1"/>
  <c r="L498" i="1"/>
  <c r="AI497" i="1"/>
  <c r="AJ497" i="1" s="1"/>
  <c r="T498" i="1" l="1"/>
  <c r="M498" i="1"/>
  <c r="U498" i="1"/>
  <c r="V498" i="1" s="1"/>
  <c r="N498" i="1" l="1"/>
  <c r="W498" i="1"/>
  <c r="X498" i="1" s="1"/>
  <c r="Y498" i="1" s="1"/>
  <c r="Z498" i="1" s="1"/>
  <c r="AA498" i="1" s="1"/>
  <c r="AC498" i="1"/>
  <c r="AD498" i="1" s="1"/>
  <c r="AE498" i="1" l="1"/>
  <c r="AF498" i="1" s="1" a="1"/>
  <c r="AF498" i="1" s="1"/>
  <c r="AH498" i="1"/>
  <c r="O498" i="1"/>
  <c r="J498" i="1"/>
  <c r="P498" i="1"/>
  <c r="E499" i="1" s="1"/>
  <c r="G499" i="1" l="1"/>
  <c r="I499" i="1" s="1"/>
  <c r="L499" i="1"/>
  <c r="F499" i="1"/>
  <c r="D499" i="1"/>
  <c r="K499" i="1"/>
  <c r="AI498" i="1"/>
  <c r="AJ498" i="1" s="1"/>
  <c r="AK498" i="1"/>
  <c r="AL498" i="1" s="1"/>
  <c r="AG498" i="1"/>
  <c r="U499" i="1" l="1"/>
  <c r="V499" i="1" s="1"/>
  <c r="T499" i="1"/>
  <c r="M499" i="1"/>
  <c r="AC499" i="1" l="1"/>
  <c r="AD499" i="1" s="1"/>
  <c r="W499" i="1"/>
  <c r="X499" i="1" s="1"/>
  <c r="Y499" i="1" s="1"/>
  <c r="Z499" i="1" s="1"/>
  <c r="AA499" i="1" s="1"/>
  <c r="N499" i="1"/>
  <c r="O499" i="1" l="1"/>
  <c r="P499" i="1"/>
  <c r="E500" i="1" s="1"/>
  <c r="J499" i="1"/>
  <c r="AE499" i="1"/>
  <c r="AF499" i="1" s="1" a="1"/>
  <c r="AF499" i="1" s="1"/>
  <c r="AH499" i="1"/>
  <c r="F500" i="1" l="1"/>
  <c r="G500" i="1"/>
  <c r="I500" i="1" s="1"/>
  <c r="K500" i="1"/>
  <c r="D500" i="1"/>
  <c r="L500" i="1"/>
  <c r="AK499" i="1"/>
  <c r="AL499" i="1" s="1"/>
  <c r="AG499" i="1"/>
  <c r="AI499" i="1"/>
  <c r="AJ499" i="1" s="1"/>
  <c r="T500" i="1" l="1"/>
  <c r="M500" i="1"/>
  <c r="U500" i="1"/>
  <c r="V500" i="1" s="1"/>
  <c r="AC500" i="1" l="1"/>
  <c r="AD500" i="1" s="1"/>
  <c r="N500" i="1"/>
  <c r="W500" i="1"/>
  <c r="X500" i="1" s="1"/>
  <c r="Y500" i="1" s="1"/>
  <c r="Z500" i="1" s="1"/>
  <c r="AA500" i="1" s="1"/>
  <c r="O500" i="1" l="1"/>
  <c r="J500" i="1"/>
  <c r="P500" i="1"/>
  <c r="E501" i="1" s="1"/>
  <c r="AE500" i="1"/>
  <c r="AF500" i="1" s="1" a="1"/>
  <c r="AF500" i="1" s="1"/>
  <c r="AH500" i="1"/>
  <c r="L501" i="1" l="1"/>
  <c r="F501" i="1"/>
  <c r="D501" i="1"/>
  <c r="G501" i="1"/>
  <c r="I501" i="1" s="1"/>
  <c r="K501" i="1"/>
  <c r="AG500" i="1"/>
  <c r="AK500" i="1"/>
  <c r="AL500" i="1" s="1"/>
  <c r="AI500" i="1"/>
  <c r="AJ500" i="1" s="1"/>
  <c r="M501" i="1" l="1"/>
  <c r="T501" i="1"/>
  <c r="U501" i="1"/>
  <c r="V501" i="1" s="1"/>
  <c r="AC501" i="1" l="1"/>
  <c r="AD501" i="1" s="1"/>
  <c r="N501" i="1"/>
  <c r="W501" i="1"/>
  <c r="X501" i="1" s="1"/>
  <c r="Y501" i="1" s="1"/>
  <c r="Z501" i="1" s="1"/>
  <c r="AA501" i="1" s="1"/>
  <c r="O501" i="1" l="1"/>
  <c r="P501" i="1"/>
  <c r="E502" i="1" s="1"/>
  <c r="J501" i="1"/>
  <c r="AE501" i="1"/>
  <c r="AF501" i="1" s="1" a="1"/>
  <c r="AF501" i="1" s="1"/>
  <c r="AH501" i="1"/>
  <c r="D502" i="1" l="1"/>
  <c r="G502" i="1"/>
  <c r="I502" i="1" s="1"/>
  <c r="L502" i="1"/>
  <c r="F502" i="1"/>
  <c r="K502" i="1"/>
  <c r="AG501" i="1"/>
  <c r="AK501" i="1"/>
  <c r="AL501" i="1" s="1"/>
  <c r="AI501" i="1"/>
  <c r="AJ501" i="1" s="1"/>
  <c r="U502" i="1" l="1"/>
  <c r="V502" i="1" s="1"/>
  <c r="T502" i="1"/>
  <c r="M502" i="1"/>
  <c r="N502" i="1" l="1"/>
  <c r="W502" i="1"/>
  <c r="X502" i="1" s="1"/>
  <c r="Y502" i="1" s="1"/>
  <c r="Z502" i="1" s="1"/>
  <c r="AA502" i="1" s="1"/>
  <c r="AC502" i="1"/>
  <c r="AD502" i="1" s="1"/>
  <c r="AE502" i="1" l="1"/>
  <c r="AF502" i="1" s="1" a="1"/>
  <c r="AF502" i="1" s="1"/>
  <c r="AH502" i="1"/>
  <c r="O502" i="1"/>
  <c r="P502" i="1"/>
  <c r="E503" i="1" s="1"/>
  <c r="J502" i="1"/>
  <c r="D503" i="1" l="1"/>
  <c r="L503" i="1"/>
  <c r="F503" i="1"/>
  <c r="G503" i="1"/>
  <c r="I503" i="1" s="1"/>
  <c r="K503" i="1"/>
  <c r="AI502" i="1"/>
  <c r="AJ502" i="1" s="1"/>
  <c r="AK502" i="1"/>
  <c r="AL502" i="1" s="1"/>
  <c r="AG502" i="1"/>
  <c r="T503" i="1" l="1"/>
  <c r="M503" i="1"/>
  <c r="U503" i="1"/>
  <c r="V503" i="1" s="1"/>
  <c r="AC503" i="1" l="1"/>
  <c r="AD503" i="1" s="1"/>
  <c r="N503" i="1"/>
  <c r="W503" i="1"/>
  <c r="X503" i="1" s="1"/>
  <c r="Y503" i="1" s="1"/>
  <c r="Z503" i="1" s="1"/>
  <c r="AA503" i="1" s="1"/>
  <c r="O503" i="1" l="1"/>
  <c r="P503" i="1"/>
  <c r="E504" i="1" s="1"/>
  <c r="J503" i="1"/>
  <c r="AE503" i="1"/>
  <c r="AF503" i="1" s="1" a="1"/>
  <c r="AF503" i="1" s="1"/>
  <c r="AH503" i="1"/>
  <c r="F504" i="1" l="1"/>
  <c r="K504" i="1"/>
  <c r="D504" i="1"/>
  <c r="G504" i="1"/>
  <c r="I504" i="1" s="1"/>
  <c r="L504" i="1"/>
  <c r="AK503" i="1"/>
  <c r="AL503" i="1" s="1"/>
  <c r="AG503" i="1"/>
  <c r="AI503" i="1"/>
  <c r="AJ503" i="1" s="1"/>
  <c r="U504" i="1" l="1"/>
  <c r="V504" i="1" s="1"/>
  <c r="M504" i="1"/>
  <c r="T504" i="1"/>
  <c r="AC504" i="1" l="1"/>
  <c r="AD504" i="1" s="1"/>
  <c r="N504" i="1"/>
  <c r="W504" i="1"/>
  <c r="X504" i="1" s="1"/>
  <c r="Y504" i="1" s="1"/>
  <c r="Z504" i="1" s="1"/>
  <c r="AA504" i="1" s="1"/>
  <c r="O504" i="1" l="1"/>
  <c r="P504" i="1"/>
  <c r="E505" i="1" s="1"/>
  <c r="J504" i="1"/>
  <c r="AE504" i="1"/>
  <c r="AF504" i="1" s="1" a="1"/>
  <c r="AF504" i="1" s="1"/>
  <c r="AH504" i="1"/>
  <c r="K505" i="1" l="1"/>
  <c r="F505" i="1"/>
  <c r="D505" i="1"/>
  <c r="G505" i="1"/>
  <c r="I505" i="1" s="1"/>
  <c r="L505" i="1"/>
  <c r="AG504" i="1"/>
  <c r="AK504" i="1"/>
  <c r="AL504" i="1" s="1"/>
  <c r="AI504" i="1"/>
  <c r="AJ504" i="1" s="1"/>
  <c r="M505" i="1" l="1"/>
  <c r="T505" i="1"/>
  <c r="U505" i="1"/>
  <c r="V505" i="1" s="1"/>
  <c r="AC505" i="1" l="1"/>
  <c r="AD505" i="1" s="1"/>
  <c r="N505" i="1"/>
  <c r="W505" i="1"/>
  <c r="X505" i="1" s="1"/>
  <c r="Y505" i="1" s="1"/>
  <c r="Z505" i="1" s="1"/>
  <c r="AA505" i="1" s="1"/>
  <c r="O505" i="1" l="1"/>
  <c r="P505" i="1"/>
  <c r="E506" i="1" s="1"/>
  <c r="J505" i="1"/>
  <c r="AE505" i="1"/>
  <c r="AF505" i="1" s="1" a="1"/>
  <c r="AF505" i="1" s="1"/>
  <c r="AH505" i="1"/>
  <c r="D506" i="1" l="1"/>
  <c r="G506" i="1"/>
  <c r="I506" i="1" s="1"/>
  <c r="K506" i="1"/>
  <c r="F506" i="1"/>
  <c r="L506" i="1"/>
  <c r="AG505" i="1"/>
  <c r="AK505" i="1"/>
  <c r="AL505" i="1" s="1"/>
  <c r="AI505" i="1"/>
  <c r="AJ505" i="1" s="1"/>
  <c r="U506" i="1" l="1"/>
  <c r="V506" i="1" s="1"/>
  <c r="T506" i="1"/>
  <c r="M506" i="1"/>
  <c r="N506" i="1" l="1"/>
  <c r="W506" i="1"/>
  <c r="X506" i="1" s="1"/>
  <c r="Y506" i="1" s="1"/>
  <c r="Z506" i="1" s="1"/>
  <c r="AA506" i="1" s="1"/>
  <c r="AC506" i="1"/>
  <c r="AD506" i="1" s="1"/>
  <c r="AE506" i="1" l="1"/>
  <c r="AF506" i="1" s="1" a="1"/>
  <c r="AF506" i="1" s="1"/>
  <c r="AH506" i="1"/>
  <c r="O506" i="1"/>
  <c r="P506" i="1"/>
  <c r="E507" i="1" s="1"/>
  <c r="J506" i="1"/>
  <c r="G507" i="1" l="1"/>
  <c r="I507" i="1" s="1"/>
  <c r="L507" i="1"/>
  <c r="F507" i="1"/>
  <c r="K507" i="1"/>
  <c r="D507" i="1"/>
  <c r="AI506" i="1"/>
  <c r="AJ506" i="1" s="1"/>
  <c r="AG506" i="1"/>
  <c r="AK506" i="1"/>
  <c r="AL506" i="1" s="1"/>
  <c r="U507" i="1" l="1"/>
  <c r="V507" i="1" s="1"/>
  <c r="T507" i="1"/>
  <c r="M507" i="1"/>
  <c r="AC507" i="1" l="1"/>
  <c r="AD507" i="1" s="1"/>
  <c r="N507" i="1"/>
  <c r="W507" i="1"/>
  <c r="X507" i="1" s="1"/>
  <c r="Y507" i="1" s="1"/>
  <c r="Z507" i="1" s="1"/>
  <c r="AA507" i="1" s="1"/>
  <c r="O507" i="1" l="1"/>
  <c r="P507" i="1"/>
  <c r="E508" i="1" s="1"/>
  <c r="J507" i="1"/>
  <c r="AE507" i="1"/>
  <c r="AF507" i="1" s="1" a="1"/>
  <c r="AF507" i="1" s="1"/>
  <c r="AH507" i="1"/>
  <c r="F508" i="1" l="1"/>
  <c r="G508" i="1"/>
  <c r="I508" i="1" s="1"/>
  <c r="L508" i="1"/>
  <c r="D508" i="1"/>
  <c r="K508" i="1"/>
  <c r="AK507" i="1"/>
  <c r="AL507" i="1" s="1"/>
  <c r="AG507" i="1"/>
  <c r="AI507" i="1"/>
  <c r="AJ507" i="1" s="1"/>
  <c r="U508" i="1" l="1"/>
  <c r="V508" i="1" s="1"/>
  <c r="T508" i="1"/>
  <c r="M508" i="1"/>
  <c r="AC508" i="1" l="1"/>
  <c r="AD508" i="1" s="1"/>
  <c r="N508" i="1"/>
  <c r="W508" i="1"/>
  <c r="X508" i="1" s="1"/>
  <c r="Y508" i="1" s="1"/>
  <c r="Z508" i="1" s="1"/>
  <c r="AA508" i="1" s="1"/>
  <c r="O508" i="1" l="1"/>
  <c r="J508" i="1"/>
  <c r="P508" i="1"/>
  <c r="E509" i="1" s="1"/>
  <c r="AE508" i="1"/>
  <c r="AF508" i="1" s="1" a="1"/>
  <c r="AF508" i="1" s="1"/>
  <c r="AH508" i="1"/>
  <c r="AK508" i="1" l="1"/>
  <c r="AL508" i="1" s="1"/>
  <c r="AG508" i="1"/>
  <c r="G509" i="1"/>
  <c r="I509" i="1" s="1"/>
  <c r="K509" i="1"/>
  <c r="F509" i="1"/>
  <c r="D509" i="1"/>
  <c r="L509" i="1"/>
  <c r="AI508" i="1"/>
  <c r="AJ508" i="1" s="1"/>
  <c r="U509" i="1" l="1"/>
  <c r="V509" i="1" s="1"/>
  <c r="M509" i="1"/>
  <c r="T509" i="1"/>
  <c r="N509" i="1" l="1"/>
  <c r="W509" i="1"/>
  <c r="X509" i="1" s="1"/>
  <c r="Y509" i="1" s="1"/>
  <c r="Z509" i="1" s="1"/>
  <c r="AA509" i="1" s="1"/>
  <c r="AC509" i="1"/>
  <c r="AD509" i="1" s="1"/>
  <c r="AE509" i="1" l="1"/>
  <c r="AF509" i="1" s="1" a="1"/>
  <c r="AF509" i="1" s="1"/>
  <c r="AH509" i="1"/>
  <c r="O509" i="1"/>
  <c r="P509" i="1"/>
  <c r="E510" i="1" s="1"/>
  <c r="J509" i="1"/>
  <c r="F510" i="1" l="1"/>
  <c r="D510" i="1"/>
  <c r="K510" i="1"/>
  <c r="G510" i="1"/>
  <c r="I510" i="1" s="1"/>
  <c r="L510" i="1"/>
  <c r="AI509" i="1"/>
  <c r="AJ509" i="1" s="1"/>
  <c r="AK509" i="1"/>
  <c r="AL509" i="1" s="1"/>
  <c r="AG509" i="1"/>
  <c r="T510" i="1" l="1"/>
  <c r="M510" i="1"/>
  <c r="U510" i="1"/>
  <c r="V510" i="1" s="1"/>
  <c r="N510" i="1" l="1"/>
  <c r="W510" i="1"/>
  <c r="X510" i="1" s="1"/>
  <c r="Y510" i="1" s="1"/>
  <c r="Z510" i="1" s="1"/>
  <c r="AA510" i="1" s="1"/>
  <c r="AC510" i="1"/>
  <c r="AD510" i="1" s="1"/>
  <c r="AE510" i="1" l="1"/>
  <c r="AF510" i="1" s="1" a="1"/>
  <c r="AF510" i="1" s="1"/>
  <c r="AH510" i="1"/>
  <c r="O510" i="1"/>
  <c r="J510" i="1"/>
  <c r="P510" i="1"/>
  <c r="E511" i="1" s="1"/>
  <c r="G511" i="1" l="1"/>
  <c r="I511" i="1" s="1"/>
  <c r="L511" i="1"/>
  <c r="F511" i="1"/>
  <c r="K511" i="1"/>
  <c r="D511" i="1"/>
  <c r="AI510" i="1"/>
  <c r="AJ510" i="1" s="1"/>
  <c r="AK510" i="1"/>
  <c r="AL510" i="1" s="1"/>
  <c r="AG510" i="1"/>
  <c r="U511" i="1" l="1"/>
  <c r="V511" i="1" s="1"/>
  <c r="T511" i="1"/>
  <c r="M511" i="1"/>
  <c r="AC511" i="1" l="1"/>
  <c r="AD511" i="1" s="1"/>
  <c r="W511" i="1"/>
  <c r="X511" i="1" s="1"/>
  <c r="Y511" i="1" s="1"/>
  <c r="Z511" i="1" s="1"/>
  <c r="AA511" i="1" s="1"/>
  <c r="N511" i="1"/>
  <c r="O511" i="1" l="1"/>
  <c r="P511" i="1"/>
  <c r="E512" i="1" s="1"/>
  <c r="J511" i="1"/>
  <c r="AE511" i="1"/>
  <c r="AF511" i="1" s="1" a="1"/>
  <c r="AF511" i="1" s="1"/>
  <c r="AH511" i="1"/>
  <c r="L512" i="1" l="1"/>
  <c r="F512" i="1"/>
  <c r="D512" i="1"/>
  <c r="G512" i="1"/>
  <c r="I512" i="1" s="1"/>
  <c r="K512" i="1"/>
  <c r="AK511" i="1"/>
  <c r="AL511" i="1" s="1"/>
  <c r="AG511" i="1"/>
  <c r="AI511" i="1"/>
  <c r="AJ511" i="1" s="1"/>
  <c r="U512" i="1" l="1"/>
  <c r="V512" i="1" s="1"/>
  <c r="M512" i="1"/>
  <c r="T512" i="1"/>
  <c r="AC512" i="1" l="1"/>
  <c r="AD512" i="1" s="1"/>
  <c r="N512" i="1"/>
  <c r="W512" i="1"/>
  <c r="X512" i="1" s="1"/>
  <c r="Y512" i="1" s="1"/>
  <c r="Z512" i="1" s="1"/>
  <c r="AA512" i="1" s="1"/>
  <c r="O512" i="1" l="1"/>
  <c r="P512" i="1"/>
  <c r="E513" i="1" s="1"/>
  <c r="J512" i="1"/>
  <c r="AE512" i="1"/>
  <c r="AF512" i="1" s="1" a="1"/>
  <c r="AF512" i="1" s="1"/>
  <c r="AH512" i="1"/>
  <c r="F513" i="1" l="1"/>
  <c r="G513" i="1"/>
  <c r="I513" i="1" s="1"/>
  <c r="K513" i="1"/>
  <c r="D513" i="1"/>
  <c r="L513" i="1"/>
  <c r="AK512" i="1"/>
  <c r="AL512" i="1" s="1"/>
  <c r="AG512" i="1"/>
  <c r="AI512" i="1"/>
  <c r="AJ512" i="1" s="1"/>
  <c r="U513" i="1" l="1"/>
  <c r="V513" i="1" s="1"/>
  <c r="M513" i="1"/>
  <c r="T513" i="1"/>
  <c r="AC513" i="1" l="1"/>
  <c r="AD513" i="1" s="1"/>
  <c r="N513" i="1"/>
  <c r="W513" i="1"/>
  <c r="X513" i="1" s="1"/>
  <c r="Y513" i="1" s="1"/>
  <c r="Z513" i="1" s="1"/>
  <c r="AA513" i="1" s="1"/>
  <c r="O513" i="1" l="1"/>
  <c r="P513" i="1"/>
  <c r="E514" i="1" s="1"/>
  <c r="J513" i="1"/>
  <c r="AE513" i="1"/>
  <c r="AF513" i="1" s="1" a="1"/>
  <c r="AF513" i="1" s="1"/>
  <c r="AH513" i="1"/>
  <c r="D514" i="1" l="1"/>
  <c r="L514" i="1"/>
  <c r="F514" i="1"/>
  <c r="G514" i="1"/>
  <c r="I514" i="1" s="1"/>
  <c r="K514" i="1"/>
  <c r="AG513" i="1"/>
  <c r="AK513" i="1"/>
  <c r="AL513" i="1" s="1"/>
  <c r="AI513" i="1"/>
  <c r="AJ513" i="1" s="1"/>
  <c r="T514" i="1" l="1"/>
  <c r="M514" i="1"/>
  <c r="U514" i="1"/>
  <c r="V514" i="1" s="1"/>
  <c r="N514" i="1" l="1"/>
  <c r="W514" i="1"/>
  <c r="X514" i="1" s="1"/>
  <c r="Y514" i="1" s="1"/>
  <c r="Z514" i="1" s="1"/>
  <c r="AA514" i="1" s="1"/>
  <c r="AC514" i="1"/>
  <c r="AD514" i="1" s="1"/>
  <c r="AE514" i="1" l="1"/>
  <c r="AF514" i="1" s="1" a="1"/>
  <c r="AF514" i="1" s="1"/>
  <c r="AH514" i="1"/>
  <c r="O514" i="1"/>
  <c r="P514" i="1"/>
  <c r="E515" i="1" s="1"/>
  <c r="J514" i="1"/>
  <c r="G515" i="1" l="1"/>
  <c r="I515" i="1" s="1"/>
  <c r="L515" i="1"/>
  <c r="F515" i="1"/>
  <c r="K515" i="1"/>
  <c r="D515" i="1"/>
  <c r="AI514" i="1"/>
  <c r="AJ514" i="1" s="1"/>
  <c r="AG514" i="1"/>
  <c r="AK514" i="1"/>
  <c r="AL514" i="1" s="1"/>
  <c r="U515" i="1" l="1"/>
  <c r="V515" i="1" s="1"/>
  <c r="T515" i="1"/>
  <c r="M515" i="1"/>
  <c r="AC515" i="1" l="1"/>
  <c r="AD515" i="1" s="1"/>
  <c r="W515" i="1"/>
  <c r="X515" i="1" s="1"/>
  <c r="Y515" i="1" s="1"/>
  <c r="Z515" i="1" s="1"/>
  <c r="AA515" i="1" s="1"/>
  <c r="N515" i="1"/>
  <c r="O515" i="1" l="1"/>
  <c r="J515" i="1"/>
  <c r="P515" i="1"/>
  <c r="E516" i="1" s="1"/>
  <c r="AE515" i="1"/>
  <c r="AF515" i="1" s="1" a="1"/>
  <c r="AF515" i="1" s="1"/>
  <c r="AH515" i="1"/>
  <c r="AG515" i="1" l="1"/>
  <c r="AK515" i="1"/>
  <c r="AL515" i="1" s="1"/>
  <c r="F516" i="1"/>
  <c r="G516" i="1"/>
  <c r="I516" i="1" s="1"/>
  <c r="K516" i="1"/>
  <c r="D516" i="1"/>
  <c r="L516" i="1"/>
  <c r="AI515" i="1"/>
  <c r="AJ515" i="1" s="1"/>
  <c r="U516" i="1" l="1"/>
  <c r="V516" i="1" s="1"/>
  <c r="T516" i="1"/>
  <c r="M516" i="1"/>
  <c r="AC516" i="1" l="1"/>
  <c r="AD516" i="1" s="1"/>
  <c r="N516" i="1"/>
  <c r="W516" i="1"/>
  <c r="X516" i="1" s="1"/>
  <c r="Y516" i="1" s="1"/>
  <c r="Z516" i="1" s="1"/>
  <c r="AA516" i="1" s="1"/>
  <c r="O516" i="1" l="1"/>
  <c r="P516" i="1"/>
  <c r="E517" i="1" s="1"/>
  <c r="J516" i="1"/>
  <c r="AE516" i="1"/>
  <c r="AF516" i="1" s="1" a="1"/>
  <c r="AF516" i="1" s="1"/>
  <c r="AH516" i="1"/>
  <c r="F517" i="1" l="1"/>
  <c r="K517" i="1"/>
  <c r="D517" i="1"/>
  <c r="G517" i="1"/>
  <c r="I517" i="1" s="1"/>
  <c r="L517" i="1"/>
  <c r="AG516" i="1"/>
  <c r="AK516" i="1"/>
  <c r="AL516" i="1" s="1"/>
  <c r="AI516" i="1"/>
  <c r="AJ516" i="1" s="1"/>
  <c r="M517" i="1" l="1"/>
  <c r="T517" i="1"/>
  <c r="U517" i="1"/>
  <c r="V517" i="1" s="1"/>
  <c r="AC517" i="1" l="1"/>
  <c r="AD517" i="1" s="1"/>
  <c r="N517" i="1"/>
  <c r="W517" i="1"/>
  <c r="X517" i="1" s="1"/>
  <c r="Y517" i="1" s="1"/>
  <c r="Z517" i="1" s="1"/>
  <c r="AA517" i="1" s="1"/>
  <c r="O517" i="1" l="1"/>
  <c r="J517" i="1"/>
  <c r="P517" i="1"/>
  <c r="E518" i="1" s="1"/>
  <c r="AE517" i="1"/>
  <c r="AF517" i="1" s="1" a="1"/>
  <c r="AF517" i="1" s="1"/>
  <c r="AH517" i="1"/>
  <c r="D518" i="1" l="1"/>
  <c r="G518" i="1"/>
  <c r="I518" i="1" s="1"/>
  <c r="K518" i="1"/>
  <c r="F518" i="1"/>
  <c r="L518" i="1"/>
  <c r="AK517" i="1"/>
  <c r="AL517" i="1" s="1"/>
  <c r="AG517" i="1"/>
  <c r="AI517" i="1"/>
  <c r="AJ517" i="1" s="1"/>
  <c r="U518" i="1" l="1"/>
  <c r="V518" i="1" s="1"/>
  <c r="T518" i="1"/>
  <c r="M518" i="1"/>
  <c r="N518" i="1" l="1"/>
  <c r="W518" i="1"/>
  <c r="X518" i="1" s="1"/>
  <c r="Y518" i="1" s="1"/>
  <c r="Z518" i="1" s="1"/>
  <c r="AA518" i="1" s="1"/>
  <c r="AC518" i="1"/>
  <c r="AD518" i="1" s="1"/>
  <c r="AE518" i="1" l="1"/>
  <c r="AF518" i="1" s="1" a="1"/>
  <c r="AF518" i="1" s="1"/>
  <c r="AH518" i="1"/>
  <c r="O518" i="1"/>
  <c r="P518" i="1"/>
  <c r="E519" i="1" s="1"/>
  <c r="J518" i="1"/>
  <c r="D519" i="1" l="1"/>
  <c r="L519" i="1"/>
  <c r="F519" i="1"/>
  <c r="G519" i="1"/>
  <c r="I519" i="1" s="1"/>
  <c r="K519" i="1"/>
  <c r="AI518" i="1"/>
  <c r="AJ518" i="1" s="1"/>
  <c r="AK518" i="1"/>
  <c r="AL518" i="1" s="1"/>
  <c r="AG518" i="1"/>
  <c r="T519" i="1" l="1"/>
  <c r="M519" i="1"/>
  <c r="U519" i="1"/>
  <c r="V519" i="1" s="1"/>
  <c r="AC519" i="1" l="1"/>
  <c r="AD519" i="1" s="1"/>
  <c r="N519" i="1"/>
  <c r="W519" i="1"/>
  <c r="X519" i="1" s="1"/>
  <c r="Y519" i="1" s="1"/>
  <c r="Z519" i="1" s="1"/>
  <c r="AA519" i="1" s="1"/>
  <c r="O519" i="1" l="1"/>
  <c r="P519" i="1"/>
  <c r="E520" i="1" s="1"/>
  <c r="J519" i="1"/>
  <c r="AE519" i="1"/>
  <c r="AF519" i="1" s="1" a="1"/>
  <c r="AF519" i="1" s="1"/>
  <c r="AH519" i="1"/>
  <c r="F520" i="1" l="1"/>
  <c r="K520" i="1"/>
  <c r="D520" i="1"/>
  <c r="G520" i="1"/>
  <c r="I520" i="1" s="1"/>
  <c r="L520" i="1"/>
  <c r="AK519" i="1"/>
  <c r="AL519" i="1" s="1"/>
  <c r="AG519" i="1"/>
  <c r="AI519" i="1"/>
  <c r="AJ519" i="1" s="1"/>
  <c r="U520" i="1" l="1"/>
  <c r="V520" i="1" s="1"/>
  <c r="M520" i="1"/>
  <c r="T520" i="1"/>
  <c r="AC520" i="1" l="1"/>
  <c r="AD520" i="1" s="1"/>
  <c r="N520" i="1"/>
  <c r="W520" i="1"/>
  <c r="X520" i="1" s="1"/>
  <c r="Y520" i="1" s="1"/>
  <c r="Z520" i="1" s="1"/>
  <c r="AA520" i="1" s="1"/>
  <c r="O520" i="1" l="1"/>
  <c r="P520" i="1"/>
  <c r="E521" i="1" s="1"/>
  <c r="J520" i="1"/>
  <c r="AE520" i="1"/>
  <c r="AF520" i="1" s="1" a="1"/>
  <c r="AF520" i="1" s="1"/>
  <c r="AH520" i="1"/>
  <c r="F521" i="1" l="1"/>
  <c r="G521" i="1"/>
  <c r="I521" i="1" s="1"/>
  <c r="K521" i="1"/>
  <c r="D521" i="1"/>
  <c r="L521" i="1"/>
  <c r="AK520" i="1"/>
  <c r="AL520" i="1" s="1"/>
  <c r="AG520" i="1"/>
  <c r="AI520" i="1"/>
  <c r="AJ520" i="1" s="1"/>
  <c r="U521" i="1" l="1"/>
  <c r="V521" i="1" s="1"/>
  <c r="M521" i="1"/>
  <c r="T521" i="1"/>
  <c r="AC521" i="1" l="1"/>
  <c r="AD521" i="1" s="1"/>
  <c r="N521" i="1"/>
  <c r="W521" i="1"/>
  <c r="X521" i="1" s="1"/>
  <c r="Y521" i="1" s="1"/>
  <c r="Z521" i="1" s="1"/>
  <c r="AA521" i="1" s="1"/>
  <c r="O521" i="1" l="1"/>
  <c r="P521" i="1"/>
  <c r="E522" i="1" s="1"/>
  <c r="J521" i="1"/>
  <c r="AE521" i="1"/>
  <c r="AF521" i="1" s="1" a="1"/>
  <c r="AF521" i="1" s="1"/>
  <c r="AH521" i="1"/>
  <c r="D522" i="1" l="1"/>
  <c r="G522" i="1"/>
  <c r="I522" i="1" s="1"/>
  <c r="K522" i="1"/>
  <c r="F522" i="1"/>
  <c r="L522" i="1"/>
  <c r="AG521" i="1"/>
  <c r="AK521" i="1"/>
  <c r="AL521" i="1" s="1"/>
  <c r="AI521" i="1"/>
  <c r="AJ521" i="1" s="1"/>
  <c r="U522" i="1" l="1"/>
  <c r="V522" i="1" s="1"/>
  <c r="T522" i="1"/>
  <c r="M522" i="1"/>
  <c r="N522" i="1" l="1"/>
  <c r="W522" i="1"/>
  <c r="X522" i="1" s="1"/>
  <c r="Y522" i="1" s="1"/>
  <c r="Z522" i="1" s="1"/>
  <c r="AA522" i="1" s="1"/>
  <c r="AC522" i="1"/>
  <c r="AD522" i="1" s="1"/>
  <c r="AE522" i="1" l="1"/>
  <c r="AF522" i="1" s="1" a="1"/>
  <c r="AF522" i="1" s="1"/>
  <c r="AH522" i="1"/>
  <c r="O522" i="1"/>
  <c r="P522" i="1"/>
  <c r="E523" i="1" s="1"/>
  <c r="J522" i="1"/>
  <c r="G523" i="1" l="1"/>
  <c r="I523" i="1" s="1"/>
  <c r="K523" i="1"/>
  <c r="L523" i="1"/>
  <c r="F523" i="1"/>
  <c r="D523" i="1"/>
  <c r="AI522" i="1"/>
  <c r="AJ522" i="1" s="1"/>
  <c r="AK522" i="1"/>
  <c r="AL522" i="1" s="1"/>
  <c r="AG522" i="1"/>
  <c r="T523" i="1" l="1"/>
  <c r="M523" i="1"/>
  <c r="U523" i="1"/>
  <c r="V523" i="1" s="1"/>
  <c r="AC523" i="1" l="1"/>
  <c r="AD523" i="1" s="1"/>
  <c r="N523" i="1"/>
  <c r="W523" i="1"/>
  <c r="X523" i="1" s="1"/>
  <c r="Y523" i="1" s="1"/>
  <c r="Z523" i="1" s="1"/>
  <c r="AA523" i="1" s="1"/>
  <c r="O523" i="1" l="1"/>
  <c r="J523" i="1"/>
  <c r="P523" i="1"/>
  <c r="E524" i="1" s="1"/>
  <c r="AE523" i="1"/>
  <c r="AF523" i="1" s="1" a="1"/>
  <c r="AF523" i="1" s="1"/>
  <c r="AH523" i="1"/>
  <c r="AK523" i="1" l="1"/>
  <c r="AL523" i="1" s="1"/>
  <c r="AG523" i="1"/>
  <c r="F524" i="1"/>
  <c r="K524" i="1"/>
  <c r="D524" i="1"/>
  <c r="G524" i="1"/>
  <c r="I524" i="1" s="1"/>
  <c r="L524" i="1"/>
  <c r="AI523" i="1"/>
  <c r="AJ523" i="1" s="1"/>
  <c r="U524" i="1" l="1"/>
  <c r="V524" i="1" s="1"/>
  <c r="M524" i="1"/>
  <c r="T524" i="1"/>
  <c r="AC524" i="1" l="1"/>
  <c r="AD524" i="1" s="1"/>
  <c r="N524" i="1"/>
  <c r="W524" i="1"/>
  <c r="X524" i="1" s="1"/>
  <c r="Y524" i="1" s="1"/>
  <c r="Z524" i="1" s="1"/>
  <c r="AA524" i="1" s="1"/>
  <c r="O524" i="1" l="1"/>
  <c r="J524" i="1"/>
  <c r="P524" i="1"/>
  <c r="E525" i="1" s="1"/>
  <c r="AE524" i="1"/>
  <c r="AF524" i="1" s="1" a="1"/>
  <c r="AF524" i="1" s="1"/>
  <c r="AH524" i="1"/>
  <c r="L525" i="1" l="1"/>
  <c r="F525" i="1"/>
  <c r="D525" i="1"/>
  <c r="G525" i="1"/>
  <c r="I525" i="1" s="1"/>
  <c r="K525" i="1"/>
  <c r="AK524" i="1"/>
  <c r="AL524" i="1" s="1"/>
  <c r="AG524" i="1"/>
  <c r="AI524" i="1"/>
  <c r="AJ524" i="1" s="1"/>
  <c r="M525" i="1" l="1"/>
  <c r="T525" i="1"/>
  <c r="U525" i="1"/>
  <c r="V525" i="1" s="1"/>
  <c r="AC525" i="1" l="1"/>
  <c r="AD525" i="1" s="1"/>
  <c r="N525" i="1"/>
  <c r="W525" i="1"/>
  <c r="X525" i="1" s="1"/>
  <c r="Y525" i="1" s="1"/>
  <c r="Z525" i="1" s="1"/>
  <c r="AA525" i="1" s="1"/>
  <c r="O525" i="1" l="1"/>
  <c r="P525" i="1"/>
  <c r="E526" i="1" s="1"/>
  <c r="J525" i="1"/>
  <c r="AE525" i="1"/>
  <c r="AF525" i="1" s="1" a="1"/>
  <c r="AF525" i="1" s="1"/>
  <c r="AH525" i="1"/>
  <c r="F526" i="1" l="1"/>
  <c r="D526" i="1"/>
  <c r="L526" i="1"/>
  <c r="G526" i="1"/>
  <c r="I526" i="1" s="1"/>
  <c r="K526" i="1"/>
  <c r="AK525" i="1"/>
  <c r="AL525" i="1" s="1"/>
  <c r="AG525" i="1"/>
  <c r="AI525" i="1"/>
  <c r="AJ525" i="1" s="1"/>
  <c r="T526" i="1" l="1"/>
  <c r="M526" i="1"/>
  <c r="U526" i="1"/>
  <c r="V526" i="1" s="1"/>
  <c r="N526" i="1" l="1"/>
  <c r="W526" i="1"/>
  <c r="AC526" i="1"/>
  <c r="AD526" i="1" s="1"/>
  <c r="X526" i="1"/>
  <c r="Y526" i="1" s="1"/>
  <c r="Z526" i="1" s="1"/>
  <c r="AA526" i="1" s="1"/>
  <c r="AE526" i="1" l="1"/>
  <c r="AF526" i="1" s="1" a="1"/>
  <c r="AF526" i="1" s="1"/>
  <c r="AH526" i="1"/>
  <c r="O526" i="1"/>
  <c r="J526" i="1"/>
  <c r="P526" i="1"/>
  <c r="E527" i="1" s="1"/>
  <c r="G527" i="1" l="1"/>
  <c r="I527" i="1" s="1"/>
  <c r="K527" i="1"/>
  <c r="F527" i="1"/>
  <c r="L527" i="1"/>
  <c r="D527" i="1"/>
  <c r="AI526" i="1"/>
  <c r="AJ526" i="1" s="1"/>
  <c r="AK526" i="1"/>
  <c r="AL526" i="1" s="1"/>
  <c r="AG526" i="1"/>
  <c r="U527" i="1" l="1"/>
  <c r="V527" i="1" s="1"/>
  <c r="T527" i="1"/>
  <c r="M527" i="1"/>
  <c r="AC527" i="1" l="1"/>
  <c r="AD527" i="1" s="1"/>
  <c r="W527" i="1"/>
  <c r="X527" i="1" s="1"/>
  <c r="Y527" i="1" s="1"/>
  <c r="Z527" i="1" s="1"/>
  <c r="AA527" i="1" s="1"/>
  <c r="N527" i="1"/>
  <c r="O527" i="1" l="1"/>
  <c r="P527" i="1"/>
  <c r="E528" i="1" s="1"/>
  <c r="J527" i="1"/>
  <c r="AE527" i="1"/>
  <c r="AF527" i="1" s="1" a="1"/>
  <c r="AF527" i="1" s="1"/>
  <c r="AH527" i="1"/>
  <c r="AK527" i="1" l="1"/>
  <c r="AL527" i="1" s="1"/>
  <c r="AG527" i="1"/>
  <c r="L528" i="1"/>
  <c r="F528" i="1"/>
  <c r="D528" i="1"/>
  <c r="G528" i="1"/>
  <c r="I528" i="1" s="1"/>
  <c r="K528" i="1"/>
  <c r="AI527" i="1"/>
  <c r="AJ527" i="1" s="1"/>
  <c r="U528" i="1" l="1"/>
  <c r="V528" i="1" s="1"/>
  <c r="M528" i="1"/>
  <c r="T528" i="1"/>
  <c r="AC528" i="1" l="1"/>
  <c r="AD528" i="1" s="1"/>
  <c r="N528" i="1"/>
  <c r="W528" i="1"/>
  <c r="X528" i="1" s="1"/>
  <c r="Y528" i="1" s="1"/>
  <c r="Z528" i="1" s="1"/>
  <c r="AA528" i="1" s="1"/>
  <c r="O528" i="1" l="1"/>
  <c r="P528" i="1"/>
  <c r="E529" i="1" s="1"/>
  <c r="J528" i="1"/>
  <c r="AE528" i="1"/>
  <c r="AF528" i="1" s="1" a="1"/>
  <c r="AF528" i="1" s="1"/>
  <c r="AH528" i="1"/>
  <c r="AK528" i="1" l="1"/>
  <c r="AL528" i="1" s="1"/>
  <c r="AG528" i="1"/>
  <c r="G529" i="1"/>
  <c r="I529" i="1" s="1"/>
  <c r="L529" i="1"/>
  <c r="F529" i="1"/>
  <c r="D529" i="1"/>
  <c r="K529" i="1"/>
  <c r="AI528" i="1"/>
  <c r="AJ528" i="1" s="1"/>
  <c r="U529" i="1" l="1"/>
  <c r="V529" i="1" s="1"/>
  <c r="M529" i="1"/>
  <c r="T529" i="1"/>
  <c r="N529" i="1" l="1"/>
  <c r="W529" i="1"/>
  <c r="X529" i="1" s="1"/>
  <c r="Y529" i="1" s="1"/>
  <c r="Z529" i="1" s="1"/>
  <c r="AA529" i="1" s="1"/>
  <c r="AC529" i="1"/>
  <c r="AD529" i="1" s="1"/>
  <c r="AE529" i="1" l="1"/>
  <c r="AF529" i="1" s="1" a="1"/>
  <c r="AF529" i="1" s="1"/>
  <c r="AH529" i="1"/>
  <c r="O529" i="1"/>
  <c r="J529" i="1"/>
  <c r="P529" i="1"/>
  <c r="E530" i="1" s="1"/>
  <c r="K530" i="1" l="1"/>
  <c r="D530" i="1"/>
  <c r="L530" i="1"/>
  <c r="F530" i="1"/>
  <c r="G530" i="1"/>
  <c r="I530" i="1" s="1"/>
  <c r="AI529" i="1"/>
  <c r="AJ529" i="1" s="1"/>
  <c r="AK529" i="1"/>
  <c r="AL529" i="1" s="1"/>
  <c r="AG529" i="1"/>
  <c r="T530" i="1" l="1"/>
  <c r="M530" i="1"/>
  <c r="U530" i="1"/>
  <c r="V530" i="1" s="1"/>
  <c r="N530" i="1" l="1"/>
  <c r="W530" i="1"/>
  <c r="X530" i="1" s="1"/>
  <c r="Y530" i="1" s="1"/>
  <c r="Z530" i="1" s="1"/>
  <c r="AA530" i="1" s="1"/>
  <c r="AC530" i="1"/>
  <c r="AD530" i="1" s="1"/>
  <c r="AE530" i="1" l="1"/>
  <c r="AF530" i="1" s="1" a="1"/>
  <c r="AF530" i="1" s="1"/>
  <c r="AH530" i="1"/>
  <c r="O530" i="1"/>
  <c r="J530" i="1"/>
  <c r="P530" i="1"/>
  <c r="E531" i="1" s="1"/>
  <c r="D531" i="1" l="1"/>
  <c r="L531" i="1"/>
  <c r="G531" i="1"/>
  <c r="I531" i="1" s="1"/>
  <c r="K531" i="1"/>
  <c r="F531" i="1"/>
  <c r="AI530" i="1"/>
  <c r="AJ530" i="1" s="1"/>
  <c r="AG530" i="1"/>
  <c r="AK530" i="1"/>
  <c r="AL530" i="1" s="1"/>
  <c r="U531" i="1" l="1"/>
  <c r="V531" i="1" s="1"/>
  <c r="T531" i="1"/>
  <c r="M531" i="1"/>
  <c r="AC531" i="1" l="1"/>
  <c r="AD531" i="1" s="1"/>
  <c r="W531" i="1"/>
  <c r="X531" i="1" s="1"/>
  <c r="Y531" i="1" s="1"/>
  <c r="Z531" i="1" s="1"/>
  <c r="AA531" i="1" s="1"/>
  <c r="N531" i="1"/>
  <c r="O531" i="1" l="1"/>
  <c r="P531" i="1"/>
  <c r="E532" i="1" s="1"/>
  <c r="J531" i="1"/>
  <c r="AE531" i="1"/>
  <c r="AF531" i="1" s="1" a="1"/>
  <c r="AF531" i="1" s="1"/>
  <c r="AH531" i="1"/>
  <c r="L532" i="1" l="1"/>
  <c r="G532" i="1"/>
  <c r="I532" i="1" s="1"/>
  <c r="F532" i="1"/>
  <c r="K532" i="1"/>
  <c r="D532" i="1"/>
  <c r="AG531" i="1"/>
  <c r="AK531" i="1"/>
  <c r="AL531" i="1" s="1"/>
  <c r="AI531" i="1"/>
  <c r="AJ531" i="1" s="1"/>
  <c r="U532" i="1" l="1"/>
  <c r="V532" i="1" s="1"/>
  <c r="T532" i="1"/>
  <c r="M532" i="1"/>
  <c r="AC532" i="1" l="1"/>
  <c r="AD532" i="1" s="1"/>
  <c r="N532" i="1"/>
  <c r="W532" i="1"/>
  <c r="X532" i="1" s="1"/>
  <c r="Y532" i="1" s="1"/>
  <c r="Z532" i="1" s="1"/>
  <c r="AA532" i="1" s="1"/>
  <c r="O532" i="1" l="1"/>
  <c r="J532" i="1"/>
  <c r="P532" i="1"/>
  <c r="E533" i="1" s="1"/>
  <c r="AE532" i="1"/>
  <c r="AF532" i="1" s="1" a="1"/>
  <c r="AF532" i="1" s="1"/>
  <c r="AH532" i="1"/>
  <c r="F533" i="1" l="1"/>
  <c r="D533" i="1"/>
  <c r="K533" i="1"/>
  <c r="G533" i="1"/>
  <c r="I533" i="1" s="1"/>
  <c r="L533" i="1"/>
  <c r="AK532" i="1"/>
  <c r="AL532" i="1" s="1"/>
  <c r="AG532" i="1"/>
  <c r="AI532" i="1"/>
  <c r="AJ532" i="1" s="1"/>
  <c r="M533" i="1" l="1"/>
  <c r="T533" i="1"/>
  <c r="U533" i="1"/>
  <c r="V533" i="1" s="1"/>
  <c r="AC533" i="1" l="1"/>
  <c r="AD533" i="1" s="1"/>
  <c r="N533" i="1"/>
  <c r="W533" i="1"/>
  <c r="X533" i="1" s="1"/>
  <c r="Y533" i="1" s="1"/>
  <c r="Z533" i="1" s="1"/>
  <c r="AA533" i="1" s="1"/>
  <c r="O533" i="1" l="1"/>
  <c r="J533" i="1"/>
  <c r="P533" i="1"/>
  <c r="E534" i="1" s="1"/>
  <c r="AE533" i="1"/>
  <c r="AF533" i="1" s="1" a="1"/>
  <c r="AF533" i="1" s="1"/>
  <c r="AH533" i="1"/>
  <c r="F534" i="1" l="1"/>
  <c r="D534" i="1"/>
  <c r="K534" i="1"/>
  <c r="G534" i="1"/>
  <c r="I534" i="1" s="1"/>
  <c r="E535" i="1"/>
  <c r="L534" i="1"/>
  <c r="AK533" i="1"/>
  <c r="AL533" i="1" s="1"/>
  <c r="AG533" i="1"/>
  <c r="AI533" i="1"/>
  <c r="AJ533" i="1" s="1"/>
  <c r="U534" i="1" l="1"/>
  <c r="V534" i="1" s="1"/>
  <c r="M534" i="1"/>
  <c r="T534" i="1"/>
  <c r="D535" i="1"/>
  <c r="L535" i="1"/>
  <c r="F535" i="1"/>
  <c r="G535" i="1"/>
  <c r="I535" i="1" s="1"/>
  <c r="E536" i="1"/>
  <c r="K535" i="1"/>
  <c r="N534" i="1" l="1"/>
  <c r="W534" i="1"/>
  <c r="X534" i="1" s="1"/>
  <c r="Y534" i="1" s="1"/>
  <c r="Z534" i="1" s="1"/>
  <c r="AA534" i="1" s="1"/>
  <c r="AC534" i="1"/>
  <c r="AD534" i="1" s="1"/>
  <c r="T535" i="1"/>
  <c r="M535" i="1"/>
  <c r="F536" i="1"/>
  <c r="E537" i="1"/>
  <c r="K536" i="1"/>
  <c r="D536" i="1"/>
  <c r="G536" i="1"/>
  <c r="I536" i="1" s="1"/>
  <c r="L536" i="1"/>
  <c r="U535" i="1"/>
  <c r="V535" i="1" s="1"/>
  <c r="U536" i="1" l="1"/>
  <c r="V536" i="1" s="1"/>
  <c r="AE534" i="1"/>
  <c r="AF534" i="1" s="1" a="1"/>
  <c r="AF534" i="1" s="1"/>
  <c r="AH534" i="1"/>
  <c r="M536" i="1"/>
  <c r="T536" i="1"/>
  <c r="AC535" i="1"/>
  <c r="AD535" i="1" s="1"/>
  <c r="N535" i="1"/>
  <c r="W535" i="1"/>
  <c r="X535" i="1" s="1"/>
  <c r="Y535" i="1" s="1"/>
  <c r="Z535" i="1" s="1"/>
  <c r="AA535" i="1" s="1"/>
  <c r="D537" i="1"/>
  <c r="L537" i="1"/>
  <c r="G537" i="1"/>
  <c r="I537" i="1" s="1"/>
  <c r="F537" i="1"/>
  <c r="K537" i="1"/>
  <c r="E538" i="1"/>
  <c r="O534" i="1"/>
  <c r="J534" i="1"/>
  <c r="AK534" i="1" l="1"/>
  <c r="AL534" i="1" s="1"/>
  <c r="AG534" i="1"/>
  <c r="F538" i="1"/>
  <c r="D538" i="1"/>
  <c r="G538" i="1"/>
  <c r="I538" i="1" s="1"/>
  <c r="K538" i="1"/>
  <c r="E539" i="1"/>
  <c r="L538" i="1"/>
  <c r="M537" i="1"/>
  <c r="T537" i="1"/>
  <c r="U537" i="1"/>
  <c r="V537" i="1" s="1"/>
  <c r="O535" i="1"/>
  <c r="J535" i="1"/>
  <c r="N536" i="1"/>
  <c r="AC536" i="1"/>
  <c r="AD536" i="1" s="1"/>
  <c r="W536" i="1"/>
  <c r="X536" i="1" s="1"/>
  <c r="Y536" i="1" s="1"/>
  <c r="Z536" i="1" s="1"/>
  <c r="AA536" i="1" s="1"/>
  <c r="AE535" i="1"/>
  <c r="AF535" i="1" s="1" a="1"/>
  <c r="AF535" i="1" s="1"/>
  <c r="AH535" i="1"/>
  <c r="AI534" i="1"/>
  <c r="AJ534" i="1" s="1"/>
  <c r="AI535" i="1" l="1"/>
  <c r="AJ535" i="1" s="1"/>
  <c r="O536" i="1"/>
  <c r="J536" i="1"/>
  <c r="M538" i="1"/>
  <c r="T538" i="1"/>
  <c r="AG535" i="1"/>
  <c r="AK535" i="1"/>
  <c r="D539" i="1"/>
  <c r="F539" i="1"/>
  <c r="G539" i="1"/>
  <c r="I539" i="1" s="1"/>
  <c r="E540" i="1"/>
  <c r="L539" i="1"/>
  <c r="K539" i="1"/>
  <c r="AE536" i="1"/>
  <c r="AF536" i="1" s="1" a="1"/>
  <c r="AF536" i="1" s="1"/>
  <c r="AH536" i="1"/>
  <c r="N537" i="1"/>
  <c r="AC537" i="1"/>
  <c r="AD537" i="1" s="1"/>
  <c r="W537" i="1"/>
  <c r="X537" i="1" s="1"/>
  <c r="Y537" i="1" s="1"/>
  <c r="Z537" i="1" s="1"/>
  <c r="AA537" i="1" s="1"/>
  <c r="U538" i="1"/>
  <c r="V538" i="1" s="1"/>
  <c r="AL535" i="1"/>
  <c r="AK536" i="1" l="1"/>
  <c r="AG536" i="1"/>
  <c r="F540" i="1"/>
  <c r="G540" i="1"/>
  <c r="I540" i="1" s="1"/>
  <c r="K540" i="1"/>
  <c r="E541" i="1"/>
  <c r="D540" i="1"/>
  <c r="L540" i="1"/>
  <c r="U539" i="1"/>
  <c r="V539" i="1" s="1"/>
  <c r="AL536" i="1"/>
  <c r="O537" i="1"/>
  <c r="J537" i="1"/>
  <c r="AE537" i="1"/>
  <c r="AF537" i="1" s="1" a="1"/>
  <c r="AF537" i="1" s="1"/>
  <c r="AH537" i="1"/>
  <c r="AI536" i="1"/>
  <c r="AJ536" i="1" s="1"/>
  <c r="M539" i="1"/>
  <c r="T539" i="1"/>
  <c r="AC538" i="1"/>
  <c r="AD538" i="1" s="1"/>
  <c r="N538" i="1"/>
  <c r="W538" i="1"/>
  <c r="X538" i="1" s="1"/>
  <c r="Y538" i="1" s="1"/>
  <c r="Z538" i="1" s="1"/>
  <c r="AA538" i="1" s="1"/>
  <c r="AI537" i="1" l="1"/>
  <c r="AJ537" i="1" s="1"/>
  <c r="U540" i="1"/>
  <c r="V540" i="1" s="1"/>
  <c r="AG537" i="1"/>
  <c r="AK537" i="1"/>
  <c r="AL537" i="1"/>
  <c r="T540" i="1"/>
  <c r="M540" i="1"/>
  <c r="AC539" i="1"/>
  <c r="AD539" i="1" s="1"/>
  <c r="N539" i="1"/>
  <c r="W539" i="1"/>
  <c r="X539" i="1" s="1"/>
  <c r="Y539" i="1" s="1"/>
  <c r="Z539" i="1" s="1"/>
  <c r="AA539" i="1" s="1"/>
  <c r="O538" i="1"/>
  <c r="J538" i="1"/>
  <c r="D541" i="1"/>
  <c r="L541" i="1"/>
  <c r="F541" i="1"/>
  <c r="G541" i="1"/>
  <c r="I541" i="1" s="1"/>
  <c r="E542" i="1"/>
  <c r="K541" i="1"/>
  <c r="AE538" i="1"/>
  <c r="AF538" i="1" s="1" a="1"/>
  <c r="AF538" i="1" s="1"/>
  <c r="AH538" i="1"/>
  <c r="N540" i="1" l="1"/>
  <c r="W540" i="1"/>
  <c r="X540" i="1" s="1"/>
  <c r="Y540" i="1" s="1"/>
  <c r="Z540" i="1" s="1"/>
  <c r="AA540" i="1" s="1"/>
  <c r="AC540" i="1"/>
  <c r="AD540" i="1" s="1"/>
  <c r="AI538" i="1"/>
  <c r="AJ538" i="1" s="1"/>
  <c r="U541" i="1"/>
  <c r="V541" i="1" s="1"/>
  <c r="L542" i="1"/>
  <c r="D542" i="1"/>
  <c r="E543" i="1"/>
  <c r="K542" i="1"/>
  <c r="F542" i="1"/>
  <c r="G542" i="1"/>
  <c r="I542" i="1" s="1"/>
  <c r="T541" i="1"/>
  <c r="M541" i="1"/>
  <c r="O539" i="1"/>
  <c r="J539" i="1"/>
  <c r="AE539" i="1"/>
  <c r="AF539" i="1" s="1" a="1"/>
  <c r="AF539" i="1" s="1"/>
  <c r="AH539" i="1"/>
  <c r="AL538" i="1"/>
  <c r="AG538" i="1"/>
  <c r="AK538" i="1"/>
  <c r="W541" i="1" l="1"/>
  <c r="X541" i="1" s="1"/>
  <c r="Y541" i="1" s="1"/>
  <c r="Z541" i="1" s="1"/>
  <c r="AA541" i="1" s="1"/>
  <c r="AC541" i="1"/>
  <c r="AD541" i="1" s="1"/>
  <c r="N541" i="1"/>
  <c r="U542" i="1"/>
  <c r="V542" i="1" s="1"/>
  <c r="M542" i="1"/>
  <c r="T542" i="1"/>
  <c r="AE540" i="1"/>
  <c r="AF540" i="1" s="1" a="1"/>
  <c r="AF540" i="1" s="1"/>
  <c r="AH540" i="1"/>
  <c r="AI539" i="1"/>
  <c r="AJ539" i="1" s="1"/>
  <c r="AG539" i="1"/>
  <c r="AK539" i="1"/>
  <c r="AL539" i="1" s="1"/>
  <c r="K543" i="1"/>
  <c r="D543" i="1"/>
  <c r="G543" i="1"/>
  <c r="I543" i="1" s="1"/>
  <c r="E544" i="1"/>
  <c r="F543" i="1"/>
  <c r="L543" i="1"/>
  <c r="O540" i="1"/>
  <c r="J540" i="1"/>
  <c r="AI540" i="1" l="1"/>
  <c r="AJ540" i="1" s="1"/>
  <c r="U543" i="1"/>
  <c r="V543" i="1" s="1"/>
  <c r="AC542" i="1"/>
  <c r="AD542" i="1" s="1"/>
  <c r="N542" i="1"/>
  <c r="W542" i="1"/>
  <c r="X542" i="1" s="1"/>
  <c r="Y542" i="1" s="1"/>
  <c r="Z542" i="1" s="1"/>
  <c r="AA542" i="1" s="1"/>
  <c r="O541" i="1"/>
  <c r="J541" i="1"/>
  <c r="AE541" i="1"/>
  <c r="AF541" i="1" s="1" a="1"/>
  <c r="AF541" i="1" s="1"/>
  <c r="AH541" i="1"/>
  <c r="E545" i="1"/>
  <c r="G544" i="1"/>
  <c r="I544" i="1" s="1"/>
  <c r="L544" i="1"/>
  <c r="D544" i="1"/>
  <c r="F544" i="1"/>
  <c r="K544" i="1"/>
  <c r="AK540" i="1"/>
  <c r="AL540" i="1" s="1"/>
  <c r="AG540" i="1"/>
  <c r="M543" i="1"/>
  <c r="T543" i="1"/>
  <c r="AG541" i="1" l="1"/>
  <c r="AK541" i="1"/>
  <c r="AL541" i="1" s="1"/>
  <c r="O542" i="1"/>
  <c r="J542" i="1"/>
  <c r="AE542" i="1"/>
  <c r="AF542" i="1" s="1" a="1"/>
  <c r="AF542" i="1" s="1"/>
  <c r="AH542" i="1"/>
  <c r="M544" i="1"/>
  <c r="T544" i="1"/>
  <c r="AI541" i="1"/>
  <c r="AJ541" i="1" s="1"/>
  <c r="N543" i="1"/>
  <c r="AC543" i="1"/>
  <c r="AD543" i="1" s="1"/>
  <c r="W543" i="1"/>
  <c r="X543" i="1" s="1"/>
  <c r="Y543" i="1" s="1"/>
  <c r="Z543" i="1" s="1"/>
  <c r="AA543" i="1" s="1"/>
  <c r="U544" i="1"/>
  <c r="V544" i="1" s="1"/>
  <c r="G545" i="1"/>
  <c r="I545" i="1" s="1"/>
  <c r="E546" i="1"/>
  <c r="L545" i="1"/>
  <c r="F545" i="1"/>
  <c r="D545" i="1"/>
  <c r="K545" i="1"/>
  <c r="M545" i="1" l="1"/>
  <c r="T545" i="1"/>
  <c r="U545" i="1"/>
  <c r="V545" i="1" s="1"/>
  <c r="O543" i="1"/>
  <c r="J543" i="1"/>
  <c r="AI542" i="1"/>
  <c r="AJ542" i="1" s="1"/>
  <c r="AK542" i="1"/>
  <c r="AL542" i="1" s="1"/>
  <c r="AG542" i="1"/>
  <c r="K546" i="1"/>
  <c r="E547" i="1"/>
  <c r="F546" i="1"/>
  <c r="G546" i="1"/>
  <c r="I546" i="1" s="1"/>
  <c r="D546" i="1"/>
  <c r="L546" i="1"/>
  <c r="AE543" i="1"/>
  <c r="AF543" i="1" s="1" a="1"/>
  <c r="AF543" i="1" s="1"/>
  <c r="AH543" i="1"/>
  <c r="W544" i="1"/>
  <c r="X544" i="1" s="1"/>
  <c r="Y544" i="1" s="1"/>
  <c r="Z544" i="1" s="1"/>
  <c r="AA544" i="1" s="1"/>
  <c r="AC544" i="1"/>
  <c r="AD544" i="1" s="1"/>
  <c r="N544" i="1"/>
  <c r="O544" i="1" l="1"/>
  <c r="J544" i="1"/>
  <c r="AI543" i="1"/>
  <c r="AJ543" i="1" s="1"/>
  <c r="U546" i="1"/>
  <c r="V546" i="1" s="1"/>
  <c r="AG543" i="1"/>
  <c r="AK543" i="1"/>
  <c r="AL543" i="1" s="1"/>
  <c r="AC545" i="1"/>
  <c r="AD545" i="1" s="1"/>
  <c r="N545" i="1"/>
  <c r="W545" i="1"/>
  <c r="X545" i="1" s="1"/>
  <c r="Y545" i="1" s="1"/>
  <c r="Z545" i="1" s="1"/>
  <c r="AA545" i="1" s="1"/>
  <c r="AE544" i="1"/>
  <c r="AF544" i="1" s="1" a="1"/>
  <c r="AF544" i="1" s="1"/>
  <c r="AH544" i="1"/>
  <c r="G547" i="1"/>
  <c r="I547" i="1" s="1"/>
  <c r="E548" i="1"/>
  <c r="K547" i="1"/>
  <c r="F547" i="1"/>
  <c r="D547" i="1"/>
  <c r="L547" i="1"/>
  <c r="T546" i="1"/>
  <c r="M546" i="1"/>
  <c r="AC546" i="1" l="1"/>
  <c r="AD546" i="1" s="1"/>
  <c r="W546" i="1"/>
  <c r="X546" i="1" s="1"/>
  <c r="Y546" i="1" s="1"/>
  <c r="Z546" i="1" s="1"/>
  <c r="AA546" i="1" s="1"/>
  <c r="N546" i="1"/>
  <c r="AI544" i="1"/>
  <c r="AJ544" i="1" s="1"/>
  <c r="E549" i="1"/>
  <c r="K548" i="1"/>
  <c r="F548" i="1"/>
  <c r="G548" i="1"/>
  <c r="I548" i="1" s="1"/>
  <c r="L548" i="1"/>
  <c r="D548" i="1"/>
  <c r="M547" i="1"/>
  <c r="T547" i="1"/>
  <c r="U547" i="1"/>
  <c r="V547" i="1" s="1"/>
  <c r="O545" i="1"/>
  <c r="J545" i="1"/>
  <c r="AE545" i="1"/>
  <c r="AF545" i="1" s="1" a="1"/>
  <c r="AF545" i="1" s="1"/>
  <c r="AH545" i="1"/>
  <c r="AK544" i="1"/>
  <c r="AL544" i="1" s="1"/>
  <c r="AG544" i="1"/>
  <c r="AG545" i="1" l="1"/>
  <c r="AK545" i="1"/>
  <c r="AL545" i="1" s="1"/>
  <c r="G549" i="1"/>
  <c r="I549" i="1" s="1"/>
  <c r="E550" i="1"/>
  <c r="F549" i="1"/>
  <c r="D549" i="1"/>
  <c r="K549" i="1"/>
  <c r="L549" i="1"/>
  <c r="AI545" i="1"/>
  <c r="AJ545" i="1" s="1"/>
  <c r="T548" i="1"/>
  <c r="M548" i="1"/>
  <c r="O546" i="1"/>
  <c r="J546" i="1"/>
  <c r="AE546" i="1"/>
  <c r="AF546" i="1" s="1" a="1"/>
  <c r="AF546" i="1" s="1"/>
  <c r="AH546" i="1"/>
  <c r="U548" i="1"/>
  <c r="V548" i="1" s="1"/>
  <c r="N547" i="1"/>
  <c r="W547" i="1"/>
  <c r="X547" i="1" s="1"/>
  <c r="Y547" i="1" s="1"/>
  <c r="Z547" i="1" s="1"/>
  <c r="AA547" i="1" s="1"/>
  <c r="AC547" i="1"/>
  <c r="AD547" i="1" s="1"/>
  <c r="O547" i="1" l="1"/>
  <c r="J547" i="1"/>
  <c r="AI546" i="1"/>
  <c r="AJ546" i="1" s="1"/>
  <c r="W548" i="1"/>
  <c r="X548" i="1" s="1"/>
  <c r="Y548" i="1" s="1"/>
  <c r="Z548" i="1" s="1"/>
  <c r="AA548" i="1" s="1"/>
  <c r="AC548" i="1"/>
  <c r="AD548" i="1" s="1"/>
  <c r="N548" i="1"/>
  <c r="U549" i="1"/>
  <c r="V549" i="1" s="1"/>
  <c r="AG546" i="1"/>
  <c r="AK546" i="1"/>
  <c r="AL546" i="1" s="1"/>
  <c r="M549" i="1"/>
  <c r="T549" i="1"/>
  <c r="AE547" i="1"/>
  <c r="AF547" i="1" s="1" a="1"/>
  <c r="AF547" i="1" s="1"/>
  <c r="AH547" i="1"/>
  <c r="K550" i="1"/>
  <c r="F550" i="1"/>
  <c r="E551" i="1"/>
  <c r="G550" i="1"/>
  <c r="I550" i="1" s="1"/>
  <c r="D550" i="1"/>
  <c r="L550" i="1"/>
  <c r="AK547" i="1" l="1"/>
  <c r="AL547" i="1" s="1"/>
  <c r="AG547" i="1"/>
  <c r="D551" i="1"/>
  <c r="L551" i="1"/>
  <c r="G551" i="1"/>
  <c r="I551" i="1" s="1"/>
  <c r="F551" i="1"/>
  <c r="E552" i="1"/>
  <c r="K551" i="1"/>
  <c r="AC549" i="1"/>
  <c r="AD549" i="1" s="1"/>
  <c r="N549" i="1"/>
  <c r="W549" i="1"/>
  <c r="X549" i="1" s="1"/>
  <c r="Y549" i="1" s="1"/>
  <c r="Z549" i="1" s="1"/>
  <c r="AA549" i="1" s="1"/>
  <c r="T550" i="1"/>
  <c r="M550" i="1"/>
  <c r="AI547" i="1"/>
  <c r="AJ547" i="1" s="1"/>
  <c r="O548" i="1"/>
  <c r="J548" i="1"/>
  <c r="AE548" i="1"/>
  <c r="AF548" i="1" s="1" a="1"/>
  <c r="AF548" i="1" s="1"/>
  <c r="AH548" i="1"/>
  <c r="U550" i="1"/>
  <c r="V550" i="1" s="1"/>
  <c r="AK548" i="1" l="1"/>
  <c r="AL548" i="1" s="1"/>
  <c r="AG548" i="1"/>
  <c r="O549" i="1"/>
  <c r="J549" i="1"/>
  <c r="AE549" i="1"/>
  <c r="AF549" i="1" s="1" a="1"/>
  <c r="AF549" i="1" s="1"/>
  <c r="AH549" i="1"/>
  <c r="U551" i="1"/>
  <c r="V551" i="1" s="1"/>
  <c r="AI548" i="1"/>
  <c r="AJ548" i="1" s="1"/>
  <c r="W550" i="1"/>
  <c r="X550" i="1" s="1"/>
  <c r="Y550" i="1" s="1"/>
  <c r="Z550" i="1" s="1"/>
  <c r="AA550" i="1" s="1"/>
  <c r="AC550" i="1"/>
  <c r="AD550" i="1" s="1"/>
  <c r="N550" i="1"/>
  <c r="G552" i="1"/>
  <c r="I552" i="1" s="1"/>
  <c r="E553" i="1"/>
  <c r="L552" i="1"/>
  <c r="F552" i="1"/>
  <c r="D552" i="1"/>
  <c r="K552" i="1"/>
  <c r="M551" i="1"/>
  <c r="T551" i="1"/>
  <c r="AI549" i="1" l="1"/>
  <c r="AJ549" i="1" s="1"/>
  <c r="AG549" i="1"/>
  <c r="AK549" i="1"/>
  <c r="AL549" i="1" s="1"/>
  <c r="E554" i="1"/>
  <c r="D553" i="1"/>
  <c r="K553" i="1"/>
  <c r="G553" i="1"/>
  <c r="I553" i="1" s="1"/>
  <c r="F553" i="1"/>
  <c r="L553" i="1"/>
  <c r="M552" i="1"/>
  <c r="T552" i="1"/>
  <c r="U552" i="1"/>
  <c r="V552" i="1" s="1"/>
  <c r="N551" i="1"/>
  <c r="AC551" i="1"/>
  <c r="AD551" i="1" s="1"/>
  <c r="W551" i="1"/>
  <c r="X551" i="1" s="1"/>
  <c r="Y551" i="1" s="1"/>
  <c r="Z551" i="1" s="1"/>
  <c r="AA551" i="1" s="1"/>
  <c r="O550" i="1"/>
  <c r="J550" i="1"/>
  <c r="AE550" i="1"/>
  <c r="AF550" i="1" s="1" a="1"/>
  <c r="AF550" i="1" s="1"/>
  <c r="AH550" i="1"/>
  <c r="AK550" i="1" l="1"/>
  <c r="AL550" i="1" s="1"/>
  <c r="AG550" i="1"/>
  <c r="O551" i="1"/>
  <c r="J551" i="1"/>
  <c r="U553" i="1"/>
  <c r="V553" i="1" s="1"/>
  <c r="AI550" i="1"/>
  <c r="AJ550" i="1" s="1"/>
  <c r="W552" i="1"/>
  <c r="X552" i="1" s="1"/>
  <c r="Y552" i="1" s="1"/>
  <c r="Z552" i="1" s="1"/>
  <c r="AA552" i="1" s="1"/>
  <c r="AC552" i="1"/>
  <c r="AD552" i="1" s="1"/>
  <c r="N552" i="1"/>
  <c r="T553" i="1"/>
  <c r="M553" i="1"/>
  <c r="AE551" i="1"/>
  <c r="AF551" i="1" s="1" a="1"/>
  <c r="AF551" i="1" s="1"/>
  <c r="AH551" i="1"/>
  <c r="D554" i="1"/>
  <c r="K554" i="1"/>
  <c r="F554" i="1"/>
  <c r="G554" i="1"/>
  <c r="I554" i="1" s="1"/>
  <c r="E555" i="1"/>
  <c r="L554" i="1"/>
  <c r="U554" i="1" l="1"/>
  <c r="V554" i="1" s="1"/>
  <c r="W553" i="1"/>
  <c r="X553" i="1" s="1"/>
  <c r="Y553" i="1" s="1"/>
  <c r="Z553" i="1" s="1"/>
  <c r="AA553" i="1" s="1"/>
  <c r="AC553" i="1"/>
  <c r="AD553" i="1" s="1"/>
  <c r="N553" i="1"/>
  <c r="E556" i="1"/>
  <c r="K555" i="1"/>
  <c r="F555" i="1"/>
  <c r="G555" i="1"/>
  <c r="I555" i="1" s="1"/>
  <c r="D555" i="1"/>
  <c r="L555" i="1"/>
  <c r="T554" i="1"/>
  <c r="M554" i="1"/>
  <c r="AI551" i="1"/>
  <c r="AJ551" i="1" s="1"/>
  <c r="O552" i="1"/>
  <c r="J552" i="1"/>
  <c r="AE552" i="1"/>
  <c r="AF552" i="1" s="1" a="1"/>
  <c r="AF552" i="1" s="1"/>
  <c r="AH552" i="1"/>
  <c r="AG551" i="1"/>
  <c r="AK551" i="1"/>
  <c r="AL551" i="1" s="1"/>
  <c r="AI552" i="1" l="1"/>
  <c r="AJ552" i="1" s="1"/>
  <c r="E557" i="1"/>
  <c r="F556" i="1"/>
  <c r="G556" i="1"/>
  <c r="I556" i="1" s="1"/>
  <c r="L556" i="1"/>
  <c r="D556" i="1"/>
  <c r="K556" i="1"/>
  <c r="N554" i="1"/>
  <c r="AC554" i="1"/>
  <c r="AD554" i="1" s="1"/>
  <c r="W554" i="1"/>
  <c r="X554" i="1" s="1"/>
  <c r="Y554" i="1" s="1"/>
  <c r="Z554" i="1" s="1"/>
  <c r="AA554" i="1" s="1"/>
  <c r="U555" i="1"/>
  <c r="V555" i="1" s="1"/>
  <c r="AG552" i="1"/>
  <c r="AK552" i="1"/>
  <c r="AL552" i="1" s="1"/>
  <c r="M555" i="1"/>
  <c r="T555" i="1"/>
  <c r="O553" i="1"/>
  <c r="J553" i="1"/>
  <c r="AE553" i="1"/>
  <c r="AF553" i="1" s="1" a="1"/>
  <c r="AF553" i="1" s="1"/>
  <c r="AH553" i="1"/>
  <c r="AI553" i="1" l="1"/>
  <c r="AJ553" i="1" s="1"/>
  <c r="N555" i="1"/>
  <c r="W555" i="1"/>
  <c r="X555" i="1" s="1"/>
  <c r="Y555" i="1" s="1"/>
  <c r="Z555" i="1" s="1"/>
  <c r="AA555" i="1" s="1"/>
  <c r="AC555" i="1"/>
  <c r="AD555" i="1" s="1"/>
  <c r="M556" i="1"/>
  <c r="T556" i="1"/>
  <c r="F557" i="1"/>
  <c r="E558" i="1"/>
  <c r="L557" i="1"/>
  <c r="G557" i="1"/>
  <c r="I557" i="1" s="1"/>
  <c r="D557" i="1"/>
  <c r="K557" i="1"/>
  <c r="AE554" i="1"/>
  <c r="AF554" i="1" s="1" a="1"/>
  <c r="AF554" i="1" s="1"/>
  <c r="AH554" i="1"/>
  <c r="AK553" i="1"/>
  <c r="AL553" i="1" s="1"/>
  <c r="AG553" i="1"/>
  <c r="O554" i="1"/>
  <c r="J554" i="1"/>
  <c r="U556" i="1"/>
  <c r="V556" i="1" s="1"/>
  <c r="AG554" i="1" l="1"/>
  <c r="AK554" i="1"/>
  <c r="AL554" i="1" s="1"/>
  <c r="AC556" i="1"/>
  <c r="AD556" i="1" s="1"/>
  <c r="N556" i="1"/>
  <c r="W556" i="1"/>
  <c r="X556" i="1" s="1"/>
  <c r="Y556" i="1" s="1"/>
  <c r="Z556" i="1" s="1"/>
  <c r="AA556" i="1" s="1"/>
  <c r="O555" i="1"/>
  <c r="J555" i="1"/>
  <c r="T557" i="1"/>
  <c r="M557" i="1"/>
  <c r="AI554" i="1"/>
  <c r="AJ554" i="1" s="1"/>
  <c r="U557" i="1"/>
  <c r="V557" i="1" s="1"/>
  <c r="G558" i="1"/>
  <c r="I558" i="1" s="1"/>
  <c r="E559" i="1"/>
  <c r="K558" i="1"/>
  <c r="F558" i="1"/>
  <c r="L558" i="1"/>
  <c r="D558" i="1"/>
  <c r="AE555" i="1"/>
  <c r="AF555" i="1" s="1" a="1"/>
  <c r="AF555" i="1" s="1"/>
  <c r="AH555" i="1"/>
  <c r="N557" i="1" l="1"/>
  <c r="W557" i="1"/>
  <c r="X557" i="1" s="1"/>
  <c r="Y557" i="1" s="1"/>
  <c r="Z557" i="1" s="1"/>
  <c r="AA557" i="1" s="1"/>
  <c r="AC557" i="1"/>
  <c r="AD557" i="1" s="1"/>
  <c r="T558" i="1"/>
  <c r="M558" i="1"/>
  <c r="F559" i="1"/>
  <c r="E560" i="1"/>
  <c r="K559" i="1"/>
  <c r="G559" i="1"/>
  <c r="I559" i="1" s="1"/>
  <c r="D559" i="1"/>
  <c r="L559" i="1"/>
  <c r="U558" i="1"/>
  <c r="V558" i="1" s="1"/>
  <c r="AI555" i="1"/>
  <c r="AJ555" i="1" s="1"/>
  <c r="AG555" i="1"/>
  <c r="AK555" i="1"/>
  <c r="AL555" i="1" s="1"/>
  <c r="O556" i="1"/>
  <c r="J556" i="1"/>
  <c r="AE556" i="1"/>
  <c r="AF556" i="1" s="1" a="1"/>
  <c r="AF556" i="1" s="1"/>
  <c r="AH556" i="1"/>
  <c r="E561" i="1" l="1"/>
  <c r="D560" i="1"/>
  <c r="K560" i="1"/>
  <c r="F560" i="1"/>
  <c r="G560" i="1"/>
  <c r="I560" i="1" s="1"/>
  <c r="L560" i="1"/>
  <c r="M559" i="1"/>
  <c r="T559" i="1"/>
  <c r="AI556" i="1"/>
  <c r="AJ556" i="1" s="1"/>
  <c r="U559" i="1"/>
  <c r="V559" i="1" s="1"/>
  <c r="N558" i="1"/>
  <c r="AC558" i="1"/>
  <c r="AD558" i="1" s="1"/>
  <c r="W558" i="1"/>
  <c r="X558" i="1" s="1"/>
  <c r="Y558" i="1" s="1"/>
  <c r="Z558" i="1" s="1"/>
  <c r="AA558" i="1" s="1"/>
  <c r="O557" i="1"/>
  <c r="J557" i="1"/>
  <c r="AK556" i="1"/>
  <c r="AL556" i="1" s="1"/>
  <c r="AG556" i="1"/>
  <c r="AE557" i="1"/>
  <c r="AF557" i="1" s="1" a="1"/>
  <c r="AF557" i="1" s="1"/>
  <c r="AH557" i="1"/>
  <c r="N559" i="1" l="1"/>
  <c r="W559" i="1"/>
  <c r="X559" i="1" s="1"/>
  <c r="Y559" i="1" s="1"/>
  <c r="Z559" i="1" s="1"/>
  <c r="AA559" i="1" s="1"/>
  <c r="AC559" i="1"/>
  <c r="AD559" i="1" s="1"/>
  <c r="AE558" i="1"/>
  <c r="AF558" i="1" s="1" a="1"/>
  <c r="AF558" i="1" s="1"/>
  <c r="AH558" i="1"/>
  <c r="T560" i="1"/>
  <c r="M560" i="1"/>
  <c r="AK557" i="1"/>
  <c r="AL557" i="1" s="1"/>
  <c r="AG557" i="1"/>
  <c r="U560" i="1"/>
  <c r="V560" i="1" s="1"/>
  <c r="G561" i="1"/>
  <c r="I561" i="1" s="1"/>
  <c r="L561" i="1"/>
  <c r="F561" i="1"/>
  <c r="D561" i="1"/>
  <c r="E562" i="1"/>
  <c r="K561" i="1"/>
  <c r="AI557" i="1"/>
  <c r="AJ557" i="1" s="1"/>
  <c r="O558" i="1"/>
  <c r="J558" i="1"/>
  <c r="AE559" i="1" l="1"/>
  <c r="AF559" i="1" s="1" a="1"/>
  <c r="AF559" i="1" s="1"/>
  <c r="AH559" i="1"/>
  <c r="K562" i="1"/>
  <c r="F562" i="1"/>
  <c r="E563" i="1"/>
  <c r="D562" i="1"/>
  <c r="L562" i="1"/>
  <c r="G562" i="1"/>
  <c r="I562" i="1" s="1"/>
  <c r="T561" i="1"/>
  <c r="M561" i="1"/>
  <c r="N560" i="1"/>
  <c r="W560" i="1"/>
  <c r="X560" i="1" s="1"/>
  <c r="Y560" i="1" s="1"/>
  <c r="Z560" i="1" s="1"/>
  <c r="AA560" i="1" s="1"/>
  <c r="AC560" i="1"/>
  <c r="AD560" i="1" s="1"/>
  <c r="AI558" i="1"/>
  <c r="AJ558" i="1" s="1"/>
  <c r="O559" i="1"/>
  <c r="J559" i="1"/>
  <c r="U561" i="1"/>
  <c r="V561" i="1" s="1"/>
  <c r="AK558" i="1"/>
  <c r="AL558" i="1" s="1"/>
  <c r="AG558" i="1"/>
  <c r="AC561" i="1" l="1"/>
  <c r="AD561" i="1" s="1"/>
  <c r="N561" i="1"/>
  <c r="W561" i="1"/>
  <c r="X561" i="1" s="1"/>
  <c r="Y561" i="1" s="1"/>
  <c r="Z561" i="1" s="1"/>
  <c r="AA561" i="1" s="1"/>
  <c r="M562" i="1"/>
  <c r="T562" i="1"/>
  <c r="AE560" i="1"/>
  <c r="AF560" i="1" s="1" a="1"/>
  <c r="AF560" i="1" s="1"/>
  <c r="AH560" i="1"/>
  <c r="G563" i="1"/>
  <c r="I563" i="1" s="1"/>
  <c r="K563" i="1"/>
  <c r="E564" i="1"/>
  <c r="L563" i="1"/>
  <c r="F563" i="1"/>
  <c r="D563" i="1"/>
  <c r="AI559" i="1"/>
  <c r="AJ559" i="1" s="1"/>
  <c r="AK559" i="1"/>
  <c r="AL559" i="1" s="1"/>
  <c r="AG559" i="1"/>
  <c r="U562" i="1"/>
  <c r="V562" i="1" s="1"/>
  <c r="O560" i="1"/>
  <c r="J560" i="1"/>
  <c r="AK560" i="1" l="1"/>
  <c r="AL560" i="1" s="1"/>
  <c r="AG560" i="1"/>
  <c r="O561" i="1"/>
  <c r="J561" i="1"/>
  <c r="AE561" i="1"/>
  <c r="AF561" i="1" s="1" a="1"/>
  <c r="AF561" i="1" s="1"/>
  <c r="AH561" i="1"/>
  <c r="G564" i="1"/>
  <c r="I564" i="1" s="1"/>
  <c r="E565" i="1"/>
  <c r="D564" i="1"/>
  <c r="L564" i="1"/>
  <c r="F564" i="1"/>
  <c r="K564" i="1"/>
  <c r="M563" i="1"/>
  <c r="T563" i="1"/>
  <c r="U563" i="1"/>
  <c r="V563" i="1" s="1"/>
  <c r="AC562" i="1"/>
  <c r="AD562" i="1" s="1"/>
  <c r="W562" i="1"/>
  <c r="X562" i="1" s="1"/>
  <c r="Y562" i="1" s="1"/>
  <c r="Z562" i="1" s="1"/>
  <c r="AA562" i="1" s="1"/>
  <c r="N562" i="1"/>
  <c r="AI560" i="1"/>
  <c r="AJ560" i="1" s="1"/>
  <c r="AE562" i="1" l="1"/>
  <c r="AF562" i="1" s="1" a="1"/>
  <c r="AF562" i="1" s="1"/>
  <c r="AH562" i="1"/>
  <c r="O562" i="1"/>
  <c r="J562" i="1"/>
  <c r="D565" i="1"/>
  <c r="F565" i="1"/>
  <c r="K565" i="1"/>
  <c r="G565" i="1"/>
  <c r="I565" i="1" s="1"/>
  <c r="E566" i="1"/>
  <c r="L565" i="1"/>
  <c r="W563" i="1"/>
  <c r="X563" i="1" s="1"/>
  <c r="Y563" i="1" s="1"/>
  <c r="Z563" i="1" s="1"/>
  <c r="AA563" i="1" s="1"/>
  <c r="N563" i="1"/>
  <c r="AC563" i="1"/>
  <c r="AD563" i="1" s="1"/>
  <c r="M564" i="1"/>
  <c r="T564" i="1"/>
  <c r="AI561" i="1"/>
  <c r="AJ561" i="1" s="1"/>
  <c r="AG561" i="1"/>
  <c r="AK561" i="1"/>
  <c r="AL561" i="1" s="1"/>
  <c r="U564" i="1"/>
  <c r="V564" i="1" s="1"/>
  <c r="U565" i="1" l="1"/>
  <c r="V565" i="1" s="1"/>
  <c r="AC564" i="1"/>
  <c r="AD564" i="1" s="1"/>
  <c r="N564" i="1"/>
  <c r="W564" i="1"/>
  <c r="X564" i="1" s="1"/>
  <c r="Y564" i="1" s="1"/>
  <c r="Z564" i="1" s="1"/>
  <c r="AA564" i="1" s="1"/>
  <c r="AE563" i="1"/>
  <c r="AF563" i="1" s="1" a="1"/>
  <c r="AF563" i="1" s="1"/>
  <c r="AH563" i="1"/>
  <c r="D566" i="1"/>
  <c r="K566" i="1"/>
  <c r="G566" i="1"/>
  <c r="I566" i="1" s="1"/>
  <c r="F566" i="1"/>
  <c r="L566" i="1"/>
  <c r="E567" i="1"/>
  <c r="T565" i="1"/>
  <c r="M565" i="1"/>
  <c r="AI562" i="1"/>
  <c r="AJ562" i="1" s="1"/>
  <c r="AG562" i="1"/>
  <c r="AK562" i="1"/>
  <c r="AL562" i="1" s="1"/>
  <c r="O563" i="1"/>
  <c r="J563" i="1"/>
  <c r="AK563" i="1" l="1"/>
  <c r="AL563" i="1" s="1"/>
  <c r="AG563" i="1"/>
  <c r="K567" i="1"/>
  <c r="G567" i="1"/>
  <c r="I567" i="1" s="1"/>
  <c r="D567" i="1"/>
  <c r="L567" i="1"/>
  <c r="F567" i="1"/>
  <c r="U566" i="1"/>
  <c r="V566" i="1" s="1"/>
  <c r="M566" i="1"/>
  <c r="T566" i="1"/>
  <c r="AC565" i="1"/>
  <c r="AD565" i="1" s="1"/>
  <c r="N565" i="1"/>
  <c r="W565" i="1"/>
  <c r="X565" i="1" s="1"/>
  <c r="Y565" i="1" s="1"/>
  <c r="Z565" i="1" s="1"/>
  <c r="AA565" i="1" s="1"/>
  <c r="AI563" i="1"/>
  <c r="AJ563" i="1" s="1"/>
  <c r="O564" i="1"/>
  <c r="J564" i="1"/>
  <c r="AE564" i="1"/>
  <c r="AF564" i="1" s="1" a="1"/>
  <c r="AF564" i="1" s="1"/>
  <c r="AH564" i="1"/>
  <c r="AI564" i="1" l="1"/>
  <c r="AJ564" i="1" s="1"/>
  <c r="O565" i="1"/>
  <c r="J565" i="1"/>
  <c r="AE565" i="1"/>
  <c r="AF565" i="1" s="1" a="1"/>
  <c r="AF565" i="1" s="1"/>
  <c r="AH565" i="1"/>
  <c r="M567" i="1"/>
  <c r="T567" i="1"/>
  <c r="AG564" i="1"/>
  <c r="AK564" i="1"/>
  <c r="AL564" i="1" s="1"/>
  <c r="U567" i="1"/>
  <c r="V567" i="1" s="1"/>
  <c r="N566" i="1"/>
  <c r="W566" i="1"/>
  <c r="X566" i="1" s="1"/>
  <c r="Y566" i="1" s="1"/>
  <c r="Z566" i="1" s="1"/>
  <c r="AA566" i="1" s="1"/>
  <c r="AC566" i="1"/>
  <c r="AD566" i="1" s="1"/>
  <c r="AE566" i="1" l="1"/>
  <c r="AF566" i="1" s="1" a="1"/>
  <c r="AF566" i="1" s="1"/>
  <c r="AH566" i="1"/>
  <c r="N567" i="1"/>
  <c r="W567" i="1"/>
  <c r="X567" i="1" s="1"/>
  <c r="Y567" i="1" s="1"/>
  <c r="Z567" i="1" s="1"/>
  <c r="AA567" i="1" s="1"/>
  <c r="AC567" i="1"/>
  <c r="AD567" i="1" s="1"/>
  <c r="O566" i="1"/>
  <c r="J566" i="1"/>
  <c r="AI565" i="1"/>
  <c r="AJ565" i="1" s="1"/>
  <c r="AK565" i="1"/>
  <c r="AL565" i="1" s="1"/>
  <c r="AG565" i="1"/>
  <c r="O567" i="1" l="1"/>
  <c r="J567" i="1"/>
  <c r="P567" i="1"/>
  <c r="E568" i="1" s="1"/>
  <c r="AE567" i="1"/>
  <c r="AF567" i="1" s="1" a="1"/>
  <c r="AF567" i="1" s="1"/>
  <c r="AH567" i="1"/>
  <c r="AI566" i="1"/>
  <c r="AJ566" i="1" s="1"/>
  <c r="AK566" i="1"/>
  <c r="AL566" i="1" s="1"/>
  <c r="AG566" i="1"/>
  <c r="D568" i="1" l="1"/>
  <c r="L568" i="1"/>
  <c r="F568" i="1"/>
  <c r="G568" i="1"/>
  <c r="I568" i="1" s="1"/>
  <c r="K568" i="1"/>
  <c r="AI567" i="1"/>
  <c r="AJ567" i="1" s="1"/>
  <c r="AK567" i="1"/>
  <c r="AL567" i="1" s="1"/>
  <c r="AG567" i="1"/>
  <c r="U568" i="1" l="1"/>
  <c r="V568" i="1" s="1"/>
  <c r="T568" i="1"/>
  <c r="M568" i="1"/>
  <c r="AC568" i="1" l="1"/>
  <c r="AD568" i="1" s="1"/>
  <c r="N568" i="1"/>
  <c r="W568" i="1"/>
  <c r="X568" i="1" s="1"/>
  <c r="Y568" i="1" s="1"/>
  <c r="Z568" i="1" s="1"/>
  <c r="AA568" i="1" s="1"/>
  <c r="O568" i="1" l="1"/>
  <c r="J568" i="1"/>
  <c r="P568" i="1"/>
  <c r="E569" i="1" s="1"/>
  <c r="AE568" i="1"/>
  <c r="AF568" i="1" s="1" a="1"/>
  <c r="AF568" i="1" s="1"/>
  <c r="AH568" i="1"/>
  <c r="AK568" i="1" l="1"/>
  <c r="AL568" i="1" s="1"/>
  <c r="AG568" i="1"/>
  <c r="K569" i="1"/>
  <c r="F569" i="1"/>
  <c r="D569" i="1"/>
  <c r="G569" i="1"/>
  <c r="I569" i="1" s="1"/>
  <c r="L569" i="1"/>
  <c r="AI568" i="1"/>
  <c r="AJ568" i="1" s="1"/>
  <c r="U569" i="1" l="1"/>
  <c r="V569" i="1" s="1"/>
  <c r="M569" i="1"/>
  <c r="T569" i="1"/>
  <c r="AC569" i="1" l="1"/>
  <c r="AD569" i="1" s="1"/>
  <c r="N569" i="1"/>
  <c r="W569" i="1"/>
  <c r="X569" i="1" s="1"/>
  <c r="Y569" i="1" s="1"/>
  <c r="Z569" i="1" s="1"/>
  <c r="AA569" i="1" s="1"/>
  <c r="O569" i="1" l="1"/>
  <c r="P569" i="1"/>
  <c r="E570" i="1" s="1"/>
  <c r="J569" i="1"/>
  <c r="AE569" i="1"/>
  <c r="AF569" i="1" s="1" a="1"/>
  <c r="AF569" i="1" s="1"/>
  <c r="AH569" i="1"/>
  <c r="F570" i="1" l="1"/>
  <c r="D570" i="1"/>
  <c r="K570" i="1"/>
  <c r="G570" i="1"/>
  <c r="I570" i="1" s="1"/>
  <c r="L570" i="1"/>
  <c r="AK569" i="1"/>
  <c r="AL569" i="1" s="1"/>
  <c r="AG569" i="1"/>
  <c r="AI569" i="1"/>
  <c r="AJ569" i="1" s="1"/>
  <c r="U570" i="1" l="1"/>
  <c r="V570" i="1" s="1"/>
  <c r="M570" i="1"/>
  <c r="T570" i="1"/>
  <c r="N570" i="1" l="1"/>
  <c r="W570" i="1"/>
  <c r="X570" i="1" s="1"/>
  <c r="Y570" i="1" s="1"/>
  <c r="Z570" i="1" s="1"/>
  <c r="AA570" i="1" s="1"/>
  <c r="AC570" i="1"/>
  <c r="AD570" i="1" s="1"/>
  <c r="AE570" i="1" l="1"/>
  <c r="AF570" i="1" s="1" a="1"/>
  <c r="AF570" i="1" s="1"/>
  <c r="AH570" i="1"/>
  <c r="O570" i="1"/>
  <c r="P570" i="1"/>
  <c r="E571" i="1" s="1"/>
  <c r="J570" i="1"/>
  <c r="F571" i="1" l="1"/>
  <c r="D571" i="1"/>
  <c r="L571" i="1"/>
  <c r="G571" i="1"/>
  <c r="I571" i="1" s="1"/>
  <c r="K571" i="1"/>
  <c r="AI570" i="1"/>
  <c r="AJ570" i="1" s="1"/>
  <c r="AK570" i="1"/>
  <c r="AL570" i="1" s="1"/>
  <c r="AG570" i="1"/>
  <c r="U571" i="1" l="1"/>
  <c r="V571" i="1" s="1"/>
  <c r="T571" i="1"/>
  <c r="M571" i="1"/>
  <c r="N571" i="1" l="1"/>
  <c r="W571" i="1"/>
  <c r="X571" i="1" s="1"/>
  <c r="Y571" i="1" s="1"/>
  <c r="Z571" i="1" s="1"/>
  <c r="AA571" i="1" s="1"/>
  <c r="AC571" i="1"/>
  <c r="AD571" i="1" s="1"/>
  <c r="AE571" i="1" l="1"/>
  <c r="AF571" i="1" s="1" a="1"/>
  <c r="AF571" i="1" s="1"/>
  <c r="AH571" i="1"/>
  <c r="O571" i="1"/>
  <c r="P571" i="1"/>
  <c r="E572" i="1" s="1"/>
  <c r="J571" i="1"/>
  <c r="G572" i="1" l="1"/>
  <c r="I572" i="1" s="1"/>
  <c r="L572" i="1"/>
  <c r="F572" i="1"/>
  <c r="D572" i="1"/>
  <c r="K572" i="1"/>
  <c r="AI571" i="1"/>
  <c r="AJ571" i="1" s="1"/>
  <c r="AK571" i="1"/>
  <c r="AL571" i="1" s="1"/>
  <c r="AG571" i="1"/>
  <c r="U572" i="1" l="1"/>
  <c r="V572" i="1" s="1"/>
  <c r="T572" i="1"/>
  <c r="M572" i="1"/>
  <c r="AC572" i="1" l="1"/>
  <c r="AD572" i="1" s="1"/>
  <c r="N572" i="1"/>
  <c r="W572" i="1"/>
  <c r="X572" i="1" s="1"/>
  <c r="Y572" i="1" s="1"/>
  <c r="Z572" i="1" s="1"/>
  <c r="AA572" i="1" s="1"/>
  <c r="O572" i="1" l="1"/>
  <c r="P572" i="1"/>
  <c r="E573" i="1" s="1"/>
  <c r="J572" i="1"/>
  <c r="AE572" i="1"/>
  <c r="AF572" i="1" s="1" a="1"/>
  <c r="AF572" i="1" s="1"/>
  <c r="AH572" i="1"/>
  <c r="G573" i="1" l="1"/>
  <c r="I573" i="1" s="1"/>
  <c r="K573" i="1"/>
  <c r="F573" i="1"/>
  <c r="D573" i="1"/>
  <c r="L573" i="1"/>
  <c r="AK572" i="1"/>
  <c r="AL572" i="1" s="1"/>
  <c r="AG572" i="1"/>
  <c r="AI572" i="1"/>
  <c r="AJ572" i="1" s="1"/>
  <c r="T573" i="1" l="1"/>
  <c r="M573" i="1"/>
  <c r="U573" i="1"/>
  <c r="V573" i="1" s="1"/>
  <c r="AC573" i="1" l="1"/>
  <c r="AD573" i="1" s="1"/>
  <c r="N573" i="1"/>
  <c r="W573" i="1"/>
  <c r="X573" i="1" s="1"/>
  <c r="Y573" i="1" s="1"/>
  <c r="Z573" i="1" s="1"/>
  <c r="AA573" i="1" s="1"/>
  <c r="O573" i="1" l="1"/>
  <c r="P573" i="1"/>
  <c r="E574" i="1" s="1"/>
  <c r="J573" i="1"/>
  <c r="AE573" i="1"/>
  <c r="AF573" i="1" s="1" a="1"/>
  <c r="AF573" i="1" s="1"/>
  <c r="AH573" i="1"/>
  <c r="K574" i="1" l="1"/>
  <c r="F574" i="1"/>
  <c r="D574" i="1"/>
  <c r="G574" i="1"/>
  <c r="I574" i="1" s="1"/>
  <c r="L574" i="1"/>
  <c r="AG573" i="1"/>
  <c r="AK573" i="1"/>
  <c r="AL573" i="1" s="1"/>
  <c r="AI573" i="1"/>
  <c r="AJ573" i="1" s="1"/>
  <c r="U574" i="1" l="1"/>
  <c r="V574" i="1" s="1"/>
  <c r="M574" i="1"/>
  <c r="T574" i="1"/>
  <c r="N574" i="1" l="1"/>
  <c r="W574" i="1"/>
  <c r="X574" i="1" s="1"/>
  <c r="Y574" i="1" s="1"/>
  <c r="Z574" i="1" s="1"/>
  <c r="AA574" i="1" s="1"/>
  <c r="AC574" i="1"/>
  <c r="AD574" i="1" s="1"/>
  <c r="AE574" i="1" l="1"/>
  <c r="AF574" i="1" s="1" a="1"/>
  <c r="AF574" i="1" s="1"/>
  <c r="AH574" i="1"/>
  <c r="O574" i="1"/>
  <c r="P574" i="1"/>
  <c r="E575" i="1" s="1"/>
  <c r="J574" i="1"/>
  <c r="K575" i="1" l="1"/>
  <c r="D575" i="1"/>
  <c r="L575" i="1"/>
  <c r="F575" i="1"/>
  <c r="G575" i="1"/>
  <c r="I575" i="1" s="1"/>
  <c r="AI574" i="1"/>
  <c r="AJ574" i="1" s="1"/>
  <c r="AG574" i="1"/>
  <c r="AK574" i="1"/>
  <c r="AL574" i="1" s="1"/>
  <c r="T575" i="1" l="1"/>
  <c r="M575" i="1"/>
  <c r="U575" i="1"/>
  <c r="V575" i="1" s="1"/>
  <c r="N575" i="1" l="1"/>
  <c r="W575" i="1"/>
  <c r="X575" i="1" s="1"/>
  <c r="Y575" i="1" s="1"/>
  <c r="Z575" i="1" s="1"/>
  <c r="AA575" i="1" s="1"/>
  <c r="AC575" i="1"/>
  <c r="AD575" i="1" s="1"/>
  <c r="AE575" i="1" l="1"/>
  <c r="AF575" i="1" s="1" a="1"/>
  <c r="AF575" i="1" s="1"/>
  <c r="AH575" i="1"/>
  <c r="O575" i="1"/>
  <c r="J575" i="1"/>
  <c r="P575" i="1"/>
  <c r="E576" i="1" s="1"/>
  <c r="D576" i="1" l="1"/>
  <c r="K576" i="1"/>
  <c r="G576" i="1"/>
  <c r="I576" i="1" s="1"/>
  <c r="L576" i="1"/>
  <c r="F576" i="1"/>
  <c r="AI575" i="1"/>
  <c r="AJ575" i="1" s="1"/>
  <c r="AG575" i="1"/>
  <c r="AK575" i="1"/>
  <c r="AL575" i="1" s="1"/>
  <c r="U576" i="1" l="1"/>
  <c r="V576" i="1" s="1"/>
  <c r="T576" i="1"/>
  <c r="M576" i="1"/>
  <c r="AC576" i="1" l="1"/>
  <c r="AD576" i="1" s="1"/>
  <c r="N576" i="1"/>
  <c r="W576" i="1"/>
  <c r="X576" i="1" s="1"/>
  <c r="Y576" i="1" s="1"/>
  <c r="Z576" i="1" s="1"/>
  <c r="AA576" i="1" s="1"/>
  <c r="O576" i="1" l="1"/>
  <c r="P576" i="1"/>
  <c r="E577" i="1" s="1"/>
  <c r="J576" i="1"/>
  <c r="AE576" i="1"/>
  <c r="AF576" i="1" s="1" a="1"/>
  <c r="AF576" i="1" s="1"/>
  <c r="AH576" i="1"/>
  <c r="L577" i="1" l="1"/>
  <c r="F577" i="1"/>
  <c r="G577" i="1"/>
  <c r="I577" i="1" s="1"/>
  <c r="K577" i="1"/>
  <c r="D577" i="1"/>
  <c r="AG576" i="1"/>
  <c r="AK576" i="1"/>
  <c r="AL576" i="1" s="1"/>
  <c r="AI576" i="1"/>
  <c r="AJ576" i="1" s="1"/>
  <c r="U577" i="1" l="1"/>
  <c r="V577" i="1" s="1"/>
  <c r="T577" i="1"/>
  <c r="M577" i="1"/>
  <c r="AC577" i="1" l="1"/>
  <c r="AD577" i="1" s="1"/>
  <c r="N577" i="1"/>
  <c r="W577" i="1"/>
  <c r="X577" i="1" s="1"/>
  <c r="Y577" i="1" s="1"/>
  <c r="Z577" i="1" s="1"/>
  <c r="AA577" i="1" s="1"/>
  <c r="O577" i="1" l="1"/>
  <c r="P577" i="1"/>
  <c r="E578" i="1" s="1"/>
  <c r="J577" i="1"/>
  <c r="AE577" i="1"/>
  <c r="AF577" i="1" s="1" a="1"/>
  <c r="AF577" i="1" s="1"/>
  <c r="AH577" i="1"/>
  <c r="K578" i="1" l="1"/>
  <c r="F578" i="1"/>
  <c r="D578" i="1"/>
  <c r="G578" i="1"/>
  <c r="I578" i="1" s="1"/>
  <c r="L578" i="1"/>
  <c r="AG577" i="1"/>
  <c r="AK577" i="1"/>
  <c r="AL577" i="1" s="1"/>
  <c r="AI577" i="1"/>
  <c r="AJ577" i="1" s="1"/>
  <c r="U578" i="1" l="1"/>
  <c r="V578" i="1" s="1"/>
  <c r="M578" i="1"/>
  <c r="T578" i="1"/>
  <c r="N578" i="1" l="1"/>
  <c r="W578" i="1"/>
  <c r="X578" i="1" s="1"/>
  <c r="Y578" i="1" s="1"/>
  <c r="Z578" i="1" s="1"/>
  <c r="AA578" i="1" s="1"/>
  <c r="AC578" i="1"/>
  <c r="AD578" i="1" s="1"/>
  <c r="AE578" i="1" l="1"/>
  <c r="AF578" i="1" s="1" a="1"/>
  <c r="AF578" i="1" s="1"/>
  <c r="AH578" i="1"/>
  <c r="O578" i="1"/>
  <c r="P578" i="1"/>
  <c r="E579" i="1" s="1"/>
  <c r="J578" i="1"/>
  <c r="F579" i="1" l="1"/>
  <c r="L579" i="1"/>
  <c r="D579" i="1"/>
  <c r="K579" i="1"/>
  <c r="G579" i="1"/>
  <c r="I579" i="1" s="1"/>
  <c r="AI578" i="1"/>
  <c r="AJ578" i="1" s="1"/>
  <c r="AG578" i="1"/>
  <c r="AK578" i="1"/>
  <c r="AL578" i="1" s="1"/>
  <c r="T579" i="1" l="1"/>
  <c r="M579" i="1"/>
  <c r="U579" i="1"/>
  <c r="V579" i="1" s="1"/>
  <c r="N579" i="1" l="1"/>
  <c r="W579" i="1"/>
  <c r="X579" i="1" s="1"/>
  <c r="Y579" i="1" s="1"/>
  <c r="Z579" i="1" s="1"/>
  <c r="AA579" i="1" s="1"/>
  <c r="AC579" i="1"/>
  <c r="AD579" i="1" s="1"/>
  <c r="AE579" i="1" l="1"/>
  <c r="AF579" i="1" s="1" a="1"/>
  <c r="AF579" i="1" s="1"/>
  <c r="AH579" i="1"/>
  <c r="O579" i="1"/>
  <c r="J579" i="1"/>
  <c r="P579" i="1"/>
  <c r="E580" i="1" s="1"/>
  <c r="G580" i="1" l="1"/>
  <c r="I580" i="1" s="1"/>
  <c r="L580" i="1"/>
  <c r="F580" i="1"/>
  <c r="D580" i="1"/>
  <c r="K580" i="1"/>
  <c r="AI579" i="1"/>
  <c r="AJ579" i="1" s="1"/>
  <c r="AG579" i="1"/>
  <c r="AK579" i="1"/>
  <c r="AL579" i="1" s="1"/>
  <c r="T580" i="1" l="1"/>
  <c r="M580" i="1"/>
  <c r="U580" i="1"/>
  <c r="V580" i="1" s="1"/>
  <c r="AC580" i="1" l="1"/>
  <c r="AD580" i="1" s="1"/>
  <c r="N580" i="1"/>
  <c r="W580" i="1"/>
  <c r="X580" i="1" s="1"/>
  <c r="Y580" i="1" s="1"/>
  <c r="Z580" i="1" s="1"/>
  <c r="AA580" i="1" s="1"/>
  <c r="O580" i="1" l="1"/>
  <c r="P580" i="1"/>
  <c r="E581" i="1" s="1"/>
  <c r="J580" i="1"/>
  <c r="AE580" i="1"/>
  <c r="AF580" i="1" s="1" a="1"/>
  <c r="AF580" i="1" s="1"/>
  <c r="AH580" i="1"/>
  <c r="K581" i="1" l="1"/>
  <c r="G581" i="1"/>
  <c r="I581" i="1" s="1"/>
  <c r="F581" i="1"/>
  <c r="L581" i="1"/>
  <c r="D581" i="1"/>
  <c r="AG580" i="1"/>
  <c r="AK580" i="1"/>
  <c r="AL580" i="1" s="1"/>
  <c r="AI580" i="1"/>
  <c r="AJ580" i="1" s="1"/>
  <c r="U581" i="1" l="1"/>
  <c r="V581" i="1" s="1"/>
  <c r="T581" i="1"/>
  <c r="M581" i="1"/>
  <c r="AC581" i="1" l="1"/>
  <c r="AD581" i="1" s="1"/>
  <c r="N581" i="1"/>
  <c r="W581" i="1"/>
  <c r="X581" i="1" s="1"/>
  <c r="Y581" i="1" s="1"/>
  <c r="Z581" i="1" s="1"/>
  <c r="AA581" i="1" s="1"/>
  <c r="O581" i="1" l="1"/>
  <c r="J581" i="1"/>
  <c r="P581" i="1"/>
  <c r="E582" i="1" s="1"/>
  <c r="AE581" i="1"/>
  <c r="AF581" i="1" s="1" a="1"/>
  <c r="AF581" i="1" s="1"/>
  <c r="AH581" i="1"/>
  <c r="AK581" i="1" l="1"/>
  <c r="AL581" i="1" s="1"/>
  <c r="AG581" i="1"/>
  <c r="G582" i="1"/>
  <c r="I582" i="1" s="1"/>
  <c r="F582" i="1"/>
  <c r="L582" i="1"/>
  <c r="D582" i="1"/>
  <c r="K582" i="1"/>
  <c r="AI581" i="1"/>
  <c r="AJ581" i="1" s="1"/>
  <c r="U582" i="1" l="1"/>
  <c r="V582" i="1" s="1"/>
  <c r="M582" i="1"/>
  <c r="T582" i="1"/>
  <c r="N582" i="1" l="1"/>
  <c r="W582" i="1"/>
  <c r="X582" i="1" s="1"/>
  <c r="Y582" i="1" s="1"/>
  <c r="Z582" i="1" s="1"/>
  <c r="AA582" i="1" s="1"/>
  <c r="AC582" i="1"/>
  <c r="AD582" i="1" s="1"/>
  <c r="AE582" i="1" l="1"/>
  <c r="AF582" i="1" s="1" a="1"/>
  <c r="AF582" i="1" s="1"/>
  <c r="AH582" i="1"/>
  <c r="O582" i="1"/>
  <c r="P582" i="1"/>
  <c r="E583" i="1" s="1"/>
  <c r="J582" i="1"/>
  <c r="D583" i="1" l="1"/>
  <c r="K583" i="1"/>
  <c r="G583" i="1"/>
  <c r="I583" i="1" s="1"/>
  <c r="L583" i="1"/>
  <c r="F583" i="1"/>
  <c r="AI582" i="1"/>
  <c r="AJ582" i="1" s="1"/>
  <c r="AK582" i="1"/>
  <c r="AL582" i="1" s="1"/>
  <c r="AG582" i="1"/>
  <c r="U583" i="1" l="1"/>
  <c r="V583" i="1" s="1"/>
  <c r="T583" i="1"/>
  <c r="M583" i="1"/>
  <c r="N583" i="1" l="1"/>
  <c r="W583" i="1"/>
  <c r="X583" i="1" s="1"/>
  <c r="Y583" i="1" s="1"/>
  <c r="Z583" i="1" s="1"/>
  <c r="AA583" i="1" s="1"/>
  <c r="AC583" i="1"/>
  <c r="AD583" i="1" s="1"/>
  <c r="AE583" i="1" l="1"/>
  <c r="AF583" i="1" s="1" a="1"/>
  <c r="AF583" i="1" s="1"/>
  <c r="AH583" i="1"/>
  <c r="O583" i="1"/>
  <c r="P583" i="1"/>
  <c r="E584" i="1" s="1"/>
  <c r="J583" i="1"/>
  <c r="D584" i="1" l="1"/>
  <c r="K584" i="1"/>
  <c r="F584" i="1"/>
  <c r="G584" i="1"/>
  <c r="I584" i="1" s="1"/>
  <c r="L584" i="1"/>
  <c r="AI583" i="1"/>
  <c r="AJ583" i="1" s="1"/>
  <c r="AK583" i="1"/>
  <c r="AL583" i="1" s="1"/>
  <c r="AG583" i="1"/>
  <c r="T584" i="1" l="1"/>
  <c r="M584" i="1"/>
  <c r="U584" i="1"/>
  <c r="V584" i="1" s="1"/>
  <c r="AC584" i="1" l="1"/>
  <c r="AD584" i="1" s="1"/>
  <c r="N584" i="1"/>
  <c r="W584" i="1"/>
  <c r="X584" i="1" s="1"/>
  <c r="Y584" i="1" s="1"/>
  <c r="Z584" i="1" s="1"/>
  <c r="AA584" i="1" s="1"/>
  <c r="O584" i="1" l="1"/>
  <c r="P584" i="1"/>
  <c r="E585" i="1" s="1"/>
  <c r="J584" i="1"/>
  <c r="AE584" i="1"/>
  <c r="AF584" i="1" s="1" a="1"/>
  <c r="AF584" i="1" s="1"/>
  <c r="AH584" i="1"/>
  <c r="AG584" i="1" l="1"/>
  <c r="AK584" i="1"/>
  <c r="AL584" i="1" s="1"/>
  <c r="K585" i="1"/>
  <c r="F585" i="1"/>
  <c r="D585" i="1"/>
  <c r="G585" i="1"/>
  <c r="I585" i="1" s="1"/>
  <c r="L585" i="1"/>
  <c r="AI584" i="1"/>
  <c r="AJ584" i="1" s="1"/>
  <c r="U585" i="1" l="1"/>
  <c r="V585" i="1" s="1"/>
  <c r="M585" i="1"/>
  <c r="T585" i="1"/>
  <c r="AC585" i="1" l="1"/>
  <c r="AD585" i="1" s="1"/>
  <c r="N585" i="1"/>
  <c r="W585" i="1"/>
  <c r="X585" i="1" s="1"/>
  <c r="Y585" i="1" s="1"/>
  <c r="Z585" i="1" s="1"/>
  <c r="AA585" i="1" s="1"/>
  <c r="O585" i="1" l="1"/>
  <c r="P585" i="1"/>
  <c r="E586" i="1" s="1"/>
  <c r="J585" i="1"/>
  <c r="AE585" i="1"/>
  <c r="AF585" i="1" s="1" a="1"/>
  <c r="AF585" i="1" s="1"/>
  <c r="AH585" i="1"/>
  <c r="AK585" i="1" l="1"/>
  <c r="AL585" i="1" s="1"/>
  <c r="AG585" i="1"/>
  <c r="L586" i="1"/>
  <c r="F586" i="1"/>
  <c r="D586" i="1"/>
  <c r="G586" i="1"/>
  <c r="I586" i="1" s="1"/>
  <c r="K586" i="1"/>
  <c r="AI585" i="1"/>
  <c r="AJ585" i="1" s="1"/>
  <c r="U586" i="1" l="1"/>
  <c r="V586" i="1" s="1"/>
  <c r="M586" i="1"/>
  <c r="T586" i="1"/>
  <c r="N586" i="1" l="1"/>
  <c r="W586" i="1"/>
  <c r="X586" i="1" s="1"/>
  <c r="Y586" i="1" s="1"/>
  <c r="Z586" i="1" s="1"/>
  <c r="AA586" i="1" s="1"/>
  <c r="AC586" i="1"/>
  <c r="AD586" i="1" s="1"/>
  <c r="AE586" i="1" l="1"/>
  <c r="AF586" i="1" s="1" a="1"/>
  <c r="AF586" i="1" s="1"/>
  <c r="AH586" i="1"/>
  <c r="O586" i="1"/>
  <c r="P586" i="1"/>
  <c r="E587" i="1" s="1"/>
  <c r="J586" i="1"/>
  <c r="L587" i="1" l="1"/>
  <c r="D587" i="1"/>
  <c r="K587" i="1"/>
  <c r="F587" i="1"/>
  <c r="G587" i="1"/>
  <c r="I587" i="1" s="1"/>
  <c r="AI586" i="1"/>
  <c r="AJ586" i="1" s="1"/>
  <c r="AG586" i="1"/>
  <c r="AK586" i="1"/>
  <c r="AL586" i="1" s="1"/>
  <c r="T587" i="1" l="1"/>
  <c r="M587" i="1"/>
  <c r="U587" i="1"/>
  <c r="V587" i="1" s="1"/>
  <c r="N587" i="1" l="1"/>
  <c r="W587" i="1"/>
  <c r="X587" i="1" s="1"/>
  <c r="Y587" i="1" s="1"/>
  <c r="Z587" i="1" s="1"/>
  <c r="AA587" i="1" s="1"/>
  <c r="AC587" i="1"/>
  <c r="AD587" i="1" s="1"/>
  <c r="AE587" i="1" l="1"/>
  <c r="AF587" i="1" s="1" a="1"/>
  <c r="AF587" i="1" s="1"/>
  <c r="AH587" i="1"/>
  <c r="O587" i="1"/>
  <c r="P587" i="1"/>
  <c r="E588" i="1" s="1"/>
  <c r="J587" i="1"/>
  <c r="G588" i="1" l="1"/>
  <c r="I588" i="1" s="1"/>
  <c r="L588" i="1"/>
  <c r="F588" i="1"/>
  <c r="K588" i="1"/>
  <c r="D588" i="1"/>
  <c r="AI587" i="1"/>
  <c r="AJ587" i="1" s="1"/>
  <c r="AK587" i="1"/>
  <c r="AL587" i="1" s="1"/>
  <c r="AG587" i="1"/>
  <c r="U588" i="1" l="1"/>
  <c r="V588" i="1" s="1"/>
  <c r="T588" i="1"/>
  <c r="M588" i="1"/>
  <c r="AC588" i="1" l="1"/>
  <c r="AD588" i="1" s="1"/>
  <c r="N588" i="1"/>
  <c r="W588" i="1"/>
  <c r="X588" i="1" s="1"/>
  <c r="Y588" i="1" s="1"/>
  <c r="Z588" i="1" s="1"/>
  <c r="AA588" i="1" s="1"/>
  <c r="O588" i="1" l="1"/>
  <c r="J588" i="1"/>
  <c r="P588" i="1"/>
  <c r="E589" i="1" s="1"/>
  <c r="AE588" i="1"/>
  <c r="AF588" i="1" s="1" a="1"/>
  <c r="AF588" i="1" s="1"/>
  <c r="AH588" i="1"/>
  <c r="AK588" i="1" l="1"/>
  <c r="AL588" i="1" s="1"/>
  <c r="AG588" i="1"/>
  <c r="L589" i="1"/>
  <c r="F589" i="1"/>
  <c r="D589" i="1"/>
  <c r="G589" i="1"/>
  <c r="I589" i="1" s="1"/>
  <c r="K589" i="1"/>
  <c r="AI588" i="1"/>
  <c r="AJ588" i="1" s="1"/>
  <c r="U589" i="1" l="1"/>
  <c r="V589" i="1" s="1"/>
  <c r="M589" i="1"/>
  <c r="T589" i="1"/>
  <c r="AC589" i="1" l="1"/>
  <c r="AD589" i="1" s="1"/>
  <c r="N589" i="1"/>
  <c r="W589" i="1"/>
  <c r="X589" i="1" s="1"/>
  <c r="Y589" i="1" s="1"/>
  <c r="Z589" i="1" s="1"/>
  <c r="AA589" i="1" s="1"/>
  <c r="O589" i="1" l="1"/>
  <c r="P589" i="1"/>
  <c r="E590" i="1" s="1"/>
  <c r="J589" i="1"/>
  <c r="AE589" i="1"/>
  <c r="AF589" i="1" s="1" a="1"/>
  <c r="AF589" i="1" s="1"/>
  <c r="AH589" i="1"/>
  <c r="AG589" i="1" l="1"/>
  <c r="AK589" i="1"/>
  <c r="AL589" i="1" s="1"/>
  <c r="G590" i="1"/>
  <c r="I590" i="1" s="1"/>
  <c r="L590" i="1"/>
  <c r="F590" i="1"/>
  <c r="D590" i="1"/>
  <c r="K590" i="1"/>
  <c r="AI589" i="1"/>
  <c r="AJ589" i="1" s="1"/>
  <c r="U590" i="1" l="1"/>
  <c r="V590" i="1" s="1"/>
  <c r="M590" i="1"/>
  <c r="T590" i="1"/>
  <c r="N590" i="1" l="1"/>
  <c r="W590" i="1"/>
  <c r="X590" i="1" s="1"/>
  <c r="Y590" i="1" s="1"/>
  <c r="Z590" i="1" s="1"/>
  <c r="AA590" i="1" s="1"/>
  <c r="AC590" i="1"/>
  <c r="AD590" i="1" s="1"/>
  <c r="AE590" i="1" l="1"/>
  <c r="AF590" i="1" s="1" a="1"/>
  <c r="AF590" i="1" s="1"/>
  <c r="AH590" i="1"/>
  <c r="O590" i="1"/>
  <c r="P590" i="1"/>
  <c r="E591" i="1" s="1"/>
  <c r="J590" i="1"/>
  <c r="F591" i="1" l="1"/>
  <c r="K591" i="1"/>
  <c r="D591" i="1"/>
  <c r="L591" i="1"/>
  <c r="G591" i="1"/>
  <c r="I591" i="1" s="1"/>
  <c r="AI590" i="1"/>
  <c r="AJ590" i="1" s="1"/>
  <c r="AK590" i="1"/>
  <c r="AL590" i="1" s="1"/>
  <c r="AG590" i="1"/>
  <c r="T591" i="1" l="1"/>
  <c r="M591" i="1"/>
  <c r="U591" i="1"/>
  <c r="V591" i="1" s="1"/>
  <c r="N591" i="1" l="1"/>
  <c r="W591" i="1"/>
  <c r="X591" i="1" s="1"/>
  <c r="Y591" i="1" s="1"/>
  <c r="Z591" i="1" s="1"/>
  <c r="AA591" i="1" s="1"/>
  <c r="AC591" i="1"/>
  <c r="AD591" i="1" s="1"/>
  <c r="AE591" i="1" l="1"/>
  <c r="AF591" i="1" s="1" a="1"/>
  <c r="AF591" i="1" s="1"/>
  <c r="AH591" i="1"/>
  <c r="O591" i="1"/>
  <c r="J591" i="1"/>
  <c r="P591" i="1"/>
  <c r="E592" i="1" s="1"/>
  <c r="D592" i="1" l="1"/>
  <c r="L592" i="1"/>
  <c r="F592" i="1"/>
  <c r="G592" i="1"/>
  <c r="I592" i="1" s="1"/>
  <c r="K592" i="1"/>
  <c r="AI591" i="1"/>
  <c r="AJ591" i="1" s="1"/>
  <c r="AK591" i="1"/>
  <c r="AL591" i="1" s="1"/>
  <c r="AG591" i="1"/>
  <c r="T592" i="1" l="1"/>
  <c r="M592" i="1"/>
  <c r="U592" i="1"/>
  <c r="V592" i="1" s="1"/>
  <c r="AC592" i="1" l="1"/>
  <c r="AD592" i="1" s="1"/>
  <c r="N592" i="1"/>
  <c r="W592" i="1"/>
  <c r="X592" i="1" s="1"/>
  <c r="Y592" i="1" s="1"/>
  <c r="Z592" i="1" s="1"/>
  <c r="AA592" i="1" s="1"/>
  <c r="O592" i="1" l="1"/>
  <c r="P592" i="1"/>
  <c r="E593" i="1" s="1"/>
  <c r="J592" i="1"/>
  <c r="AE592" i="1"/>
  <c r="AF592" i="1" s="1" a="1"/>
  <c r="AF592" i="1" s="1"/>
  <c r="AH592" i="1"/>
  <c r="AK592" i="1" l="1"/>
  <c r="AL592" i="1" s="1"/>
  <c r="AG592" i="1"/>
  <c r="K593" i="1"/>
  <c r="F593" i="1"/>
  <c r="D593" i="1"/>
  <c r="G593" i="1"/>
  <c r="I593" i="1" s="1"/>
  <c r="L593" i="1"/>
  <c r="AI592" i="1"/>
  <c r="AJ592" i="1" s="1"/>
  <c r="U593" i="1" l="1"/>
  <c r="V593" i="1" s="1"/>
  <c r="M593" i="1"/>
  <c r="T593" i="1"/>
  <c r="AC593" i="1" l="1"/>
  <c r="AD593" i="1" s="1"/>
  <c r="N593" i="1"/>
  <c r="W593" i="1"/>
  <c r="X593" i="1" s="1"/>
  <c r="Y593" i="1" s="1"/>
  <c r="Z593" i="1" s="1"/>
  <c r="AA593" i="1" s="1"/>
  <c r="O593" i="1" l="1"/>
  <c r="P593" i="1"/>
  <c r="E594" i="1" s="1"/>
  <c r="J593" i="1"/>
  <c r="AE593" i="1"/>
  <c r="AF593" i="1" s="1" a="1"/>
  <c r="AF593" i="1" s="1"/>
  <c r="AH593" i="1"/>
  <c r="AG593" i="1" l="1"/>
  <c r="AK593" i="1"/>
  <c r="AL593" i="1" s="1"/>
  <c r="F594" i="1"/>
  <c r="K594" i="1"/>
  <c r="D594" i="1"/>
  <c r="G594" i="1"/>
  <c r="I594" i="1" s="1"/>
  <c r="L594" i="1"/>
  <c r="AI593" i="1"/>
  <c r="AJ593" i="1" s="1"/>
  <c r="U594" i="1" l="1"/>
  <c r="V594" i="1" s="1"/>
  <c r="M594" i="1"/>
  <c r="T594" i="1"/>
  <c r="AC594" i="1" l="1"/>
  <c r="AD594" i="1" s="1"/>
  <c r="N594" i="1"/>
  <c r="W594" i="1"/>
  <c r="X594" i="1" s="1"/>
  <c r="Y594" i="1" s="1"/>
  <c r="Z594" i="1" s="1"/>
  <c r="AA594" i="1" s="1"/>
  <c r="O594" i="1" l="1"/>
  <c r="P594" i="1"/>
  <c r="E595" i="1" s="1"/>
  <c r="J594" i="1"/>
  <c r="AE594" i="1"/>
  <c r="AF594" i="1" s="1" a="1"/>
  <c r="AF594" i="1" s="1"/>
  <c r="AH594" i="1"/>
  <c r="F595" i="1" l="1"/>
  <c r="D595" i="1"/>
  <c r="L595" i="1"/>
  <c r="G595" i="1"/>
  <c r="I595" i="1" s="1"/>
  <c r="K595" i="1"/>
  <c r="AG594" i="1"/>
  <c r="AK594" i="1"/>
  <c r="AL594" i="1" s="1"/>
  <c r="AI594" i="1"/>
  <c r="AJ594" i="1" s="1"/>
  <c r="T595" i="1" l="1"/>
  <c r="M595" i="1"/>
  <c r="U595" i="1"/>
  <c r="V595" i="1" s="1"/>
  <c r="N595" i="1" l="1"/>
  <c r="W595" i="1"/>
  <c r="X595" i="1" s="1"/>
  <c r="Y595" i="1" s="1"/>
  <c r="Z595" i="1" s="1"/>
  <c r="AA595" i="1" s="1"/>
  <c r="AC595" i="1"/>
  <c r="AD595" i="1" s="1"/>
  <c r="AE595" i="1" l="1"/>
  <c r="AF595" i="1" s="1" a="1"/>
  <c r="AF595" i="1" s="1"/>
  <c r="AH595" i="1"/>
  <c r="O595" i="1"/>
  <c r="J595" i="1"/>
  <c r="P595" i="1"/>
  <c r="E596" i="1" s="1"/>
  <c r="G596" i="1" l="1"/>
  <c r="I596" i="1" s="1"/>
  <c r="K596" i="1"/>
  <c r="F596" i="1"/>
  <c r="D596" i="1"/>
  <c r="L596" i="1"/>
  <c r="AI595" i="1"/>
  <c r="AJ595" i="1" s="1"/>
  <c r="AK595" i="1"/>
  <c r="AL595" i="1" s="1"/>
  <c r="AG595" i="1"/>
  <c r="U596" i="1" l="1"/>
  <c r="V596" i="1" s="1"/>
  <c r="T596" i="1"/>
  <c r="M596" i="1"/>
  <c r="AC596" i="1" l="1"/>
  <c r="AD596" i="1" s="1"/>
  <c r="N596" i="1"/>
  <c r="W596" i="1"/>
  <c r="X596" i="1" s="1"/>
  <c r="Y596" i="1" s="1"/>
  <c r="Z596" i="1" s="1"/>
  <c r="AA596" i="1" s="1"/>
  <c r="O596" i="1" l="1"/>
  <c r="J596" i="1"/>
  <c r="P596" i="1"/>
  <c r="E597" i="1" s="1"/>
  <c r="AE596" i="1"/>
  <c r="AF596" i="1" s="1" a="1"/>
  <c r="AF596" i="1" s="1"/>
  <c r="AH596" i="1"/>
  <c r="AG596" i="1" l="1"/>
  <c r="AK596" i="1"/>
  <c r="AL596" i="1" s="1"/>
  <c r="F597" i="1"/>
  <c r="K597" i="1"/>
  <c r="D597" i="1"/>
  <c r="G597" i="1"/>
  <c r="I597" i="1" s="1"/>
  <c r="L597" i="1"/>
  <c r="AI596" i="1"/>
  <c r="AJ596" i="1" s="1"/>
  <c r="U597" i="1" l="1"/>
  <c r="V597" i="1" s="1"/>
  <c r="M597" i="1"/>
  <c r="T597" i="1"/>
  <c r="AC597" i="1" l="1"/>
  <c r="AD597" i="1" s="1"/>
  <c r="N597" i="1"/>
  <c r="W597" i="1"/>
  <c r="X597" i="1" s="1"/>
  <c r="Y597" i="1" s="1"/>
  <c r="Z597" i="1" s="1"/>
  <c r="AA597" i="1" s="1"/>
  <c r="O597" i="1" l="1"/>
  <c r="P597" i="1"/>
  <c r="E598" i="1" s="1"/>
  <c r="J597" i="1"/>
  <c r="AE597" i="1"/>
  <c r="AF597" i="1" s="1" a="1"/>
  <c r="AF597" i="1" s="1"/>
  <c r="AH597" i="1"/>
  <c r="G598" i="1" l="1"/>
  <c r="I598" i="1" s="1"/>
  <c r="K598" i="1"/>
  <c r="F598" i="1"/>
  <c r="D598" i="1"/>
  <c r="L598" i="1"/>
  <c r="AG597" i="1"/>
  <c r="AK597" i="1"/>
  <c r="AL597" i="1" s="1"/>
  <c r="AI597" i="1"/>
  <c r="AJ597" i="1" s="1"/>
  <c r="M598" i="1" l="1"/>
  <c r="T598" i="1"/>
  <c r="U598" i="1"/>
  <c r="V598" i="1" s="1"/>
  <c r="AC598" i="1" l="1"/>
  <c r="AD598" i="1" s="1"/>
  <c r="N598" i="1"/>
  <c r="W598" i="1"/>
  <c r="X598" i="1" s="1"/>
  <c r="Y598" i="1" s="1"/>
  <c r="Z598" i="1" s="1"/>
  <c r="AA598" i="1" s="1"/>
  <c r="O598" i="1" l="1"/>
  <c r="P598" i="1"/>
  <c r="E599" i="1" s="1"/>
  <c r="J598" i="1"/>
  <c r="AE598" i="1"/>
  <c r="AF598" i="1" s="1" a="1"/>
  <c r="AF598" i="1" s="1"/>
  <c r="AH598" i="1"/>
  <c r="F599" i="1" l="1"/>
  <c r="D599" i="1"/>
  <c r="G599" i="1"/>
  <c r="I599" i="1" s="1"/>
  <c r="L599" i="1"/>
  <c r="K599" i="1"/>
  <c r="AG598" i="1"/>
  <c r="AK598" i="1"/>
  <c r="AL598" i="1" s="1"/>
  <c r="AI598" i="1"/>
  <c r="AJ598" i="1" s="1"/>
  <c r="U599" i="1" l="1"/>
  <c r="V599" i="1" s="1"/>
  <c r="T599" i="1"/>
  <c r="M599" i="1"/>
  <c r="N599" i="1" l="1"/>
  <c r="W599" i="1"/>
  <c r="X599" i="1" s="1"/>
  <c r="Y599" i="1" s="1"/>
  <c r="Z599" i="1" s="1"/>
  <c r="AA599" i="1" s="1"/>
  <c r="AC599" i="1"/>
  <c r="AD599" i="1" s="1"/>
  <c r="AE599" i="1" l="1"/>
  <c r="AF599" i="1" s="1" a="1"/>
  <c r="AF599" i="1" s="1"/>
  <c r="AH599" i="1"/>
  <c r="O599" i="1"/>
  <c r="P599" i="1"/>
  <c r="E600" i="1" s="1"/>
  <c r="J599" i="1"/>
  <c r="G600" i="1" l="1"/>
  <c r="I600" i="1" s="1"/>
  <c r="K600" i="1"/>
  <c r="F600" i="1"/>
  <c r="D600" i="1"/>
  <c r="L600" i="1"/>
  <c r="AI599" i="1"/>
  <c r="AJ599" i="1" s="1"/>
  <c r="AG599" i="1"/>
  <c r="AK599" i="1"/>
  <c r="AL599" i="1" s="1"/>
  <c r="T600" i="1" l="1"/>
  <c r="M600" i="1"/>
  <c r="U600" i="1"/>
  <c r="V600" i="1" s="1"/>
  <c r="AC600" i="1" l="1"/>
  <c r="AD600" i="1" s="1"/>
  <c r="N600" i="1"/>
  <c r="W600" i="1"/>
  <c r="X600" i="1" s="1"/>
  <c r="Y600" i="1" s="1"/>
  <c r="Z600" i="1" s="1"/>
  <c r="AA600" i="1" s="1"/>
  <c r="O600" i="1" l="1"/>
  <c r="P600" i="1"/>
  <c r="E601" i="1" s="1"/>
  <c r="J600" i="1"/>
  <c r="AE600" i="1"/>
  <c r="AF600" i="1" s="1" a="1"/>
  <c r="AF600" i="1" s="1"/>
  <c r="AH600" i="1"/>
  <c r="K601" i="1" l="1"/>
  <c r="F601" i="1"/>
  <c r="D601" i="1"/>
  <c r="L601" i="1"/>
  <c r="G601" i="1"/>
  <c r="I601" i="1" s="1"/>
  <c r="AG600" i="1"/>
  <c r="AK600" i="1"/>
  <c r="AL600" i="1" s="1"/>
  <c r="AI600" i="1"/>
  <c r="AJ600" i="1" s="1"/>
  <c r="M601" i="1" l="1"/>
  <c r="T601" i="1"/>
  <c r="U601" i="1"/>
  <c r="V601" i="1" s="1"/>
  <c r="AC601" i="1" l="1"/>
  <c r="AD601" i="1" s="1"/>
  <c r="N601" i="1"/>
  <c r="W601" i="1"/>
  <c r="X601" i="1" s="1"/>
  <c r="Y601" i="1" s="1"/>
  <c r="Z601" i="1" s="1"/>
  <c r="AA601" i="1" s="1"/>
  <c r="O601" i="1" l="1"/>
  <c r="P601" i="1"/>
  <c r="E602" i="1" s="1"/>
  <c r="J601" i="1"/>
  <c r="AE601" i="1"/>
  <c r="AF601" i="1" s="1" a="1"/>
  <c r="AF601" i="1" s="1"/>
  <c r="AH601" i="1"/>
  <c r="F602" i="1" l="1"/>
  <c r="G602" i="1"/>
  <c r="I602" i="1" s="1"/>
  <c r="L602" i="1"/>
  <c r="D602" i="1"/>
  <c r="K602" i="1"/>
  <c r="AG601" i="1"/>
  <c r="AK601" i="1"/>
  <c r="AL601" i="1" s="1"/>
  <c r="AI601" i="1"/>
  <c r="AJ601" i="1" s="1"/>
  <c r="U602" i="1" l="1"/>
  <c r="V602" i="1" s="1"/>
  <c r="M602" i="1"/>
  <c r="T602" i="1"/>
  <c r="AC602" i="1" l="1"/>
  <c r="AD602" i="1" s="1"/>
  <c r="N602" i="1"/>
  <c r="W602" i="1"/>
  <c r="X602" i="1" s="1"/>
  <c r="Y602" i="1" s="1"/>
  <c r="Z602" i="1" s="1"/>
  <c r="AA602" i="1" s="1"/>
  <c r="O602" i="1" l="1"/>
  <c r="P602" i="1"/>
  <c r="E603" i="1" s="1"/>
  <c r="J602" i="1"/>
  <c r="AE602" i="1"/>
  <c r="AF602" i="1" s="1" a="1"/>
  <c r="AF602" i="1" s="1"/>
  <c r="AH602" i="1"/>
  <c r="F603" i="1" l="1"/>
  <c r="D603" i="1"/>
  <c r="G603" i="1"/>
  <c r="I603" i="1" s="1"/>
  <c r="L603" i="1"/>
  <c r="K603" i="1"/>
  <c r="AK602" i="1"/>
  <c r="AL602" i="1" s="1"/>
  <c r="AG602" i="1"/>
  <c r="AI602" i="1"/>
  <c r="AJ602" i="1" s="1"/>
  <c r="U603" i="1" l="1"/>
  <c r="V603" i="1" s="1"/>
  <c r="T603" i="1"/>
  <c r="M603" i="1"/>
  <c r="N603" i="1" l="1"/>
  <c r="W603" i="1"/>
  <c r="X603" i="1" s="1"/>
  <c r="Y603" i="1" s="1"/>
  <c r="Z603" i="1" s="1"/>
  <c r="AA603" i="1" s="1"/>
  <c r="AC603" i="1"/>
  <c r="AD603" i="1" s="1"/>
  <c r="AE603" i="1" l="1"/>
  <c r="AF603" i="1" s="1" a="1"/>
  <c r="AF603" i="1" s="1"/>
  <c r="AH603" i="1"/>
  <c r="O603" i="1"/>
  <c r="P603" i="1"/>
  <c r="E604" i="1" s="1"/>
  <c r="J603" i="1"/>
  <c r="D604" i="1" l="1"/>
  <c r="K604" i="1"/>
  <c r="G604" i="1"/>
  <c r="I604" i="1" s="1"/>
  <c r="L604" i="1"/>
  <c r="F604" i="1"/>
  <c r="AI603" i="1"/>
  <c r="AJ603" i="1" s="1"/>
  <c r="AK603" i="1"/>
  <c r="AL603" i="1" s="1"/>
  <c r="AG603" i="1"/>
  <c r="U604" i="1" l="1"/>
  <c r="V604" i="1" s="1"/>
  <c r="T604" i="1"/>
  <c r="M604" i="1"/>
  <c r="AC604" i="1" l="1"/>
  <c r="AD604" i="1" s="1"/>
  <c r="N604" i="1"/>
  <c r="W604" i="1"/>
  <c r="X604" i="1" s="1"/>
  <c r="Y604" i="1" s="1"/>
  <c r="Z604" i="1" s="1"/>
  <c r="AA604" i="1" s="1"/>
  <c r="O604" i="1" l="1"/>
  <c r="P604" i="1"/>
  <c r="E605" i="1" s="1"/>
  <c r="J604" i="1"/>
  <c r="AE604" i="1"/>
  <c r="AF604" i="1" s="1" a="1"/>
  <c r="AF604" i="1" s="1"/>
  <c r="AH604" i="1"/>
  <c r="AG604" i="1" l="1"/>
  <c r="AK604" i="1"/>
  <c r="AL604" i="1" s="1"/>
  <c r="K605" i="1"/>
  <c r="F605" i="1"/>
  <c r="G605" i="1"/>
  <c r="I605" i="1" s="1"/>
  <c r="L605" i="1"/>
  <c r="D605" i="1"/>
  <c r="AI604" i="1"/>
  <c r="AJ604" i="1" s="1"/>
  <c r="T605" i="1" l="1"/>
  <c r="M605" i="1"/>
  <c r="U605" i="1"/>
  <c r="V605" i="1" s="1"/>
  <c r="AC605" i="1" l="1"/>
  <c r="AD605" i="1" s="1"/>
  <c r="N605" i="1"/>
  <c r="W605" i="1"/>
  <c r="X605" i="1" s="1"/>
  <c r="Y605" i="1" s="1"/>
  <c r="Z605" i="1" s="1"/>
  <c r="AA605" i="1" s="1"/>
  <c r="O605" i="1" l="1"/>
  <c r="P605" i="1"/>
  <c r="E606" i="1" s="1"/>
  <c r="J605" i="1"/>
  <c r="AE605" i="1"/>
  <c r="AF605" i="1" s="1" a="1"/>
  <c r="AF605" i="1" s="1"/>
  <c r="AH605" i="1"/>
  <c r="AG605" i="1" l="1"/>
  <c r="AK605" i="1"/>
  <c r="AL605" i="1" s="1"/>
  <c r="K606" i="1"/>
  <c r="F606" i="1"/>
  <c r="D606" i="1"/>
  <c r="G606" i="1"/>
  <c r="I606" i="1" s="1"/>
  <c r="L606" i="1"/>
  <c r="AI605" i="1"/>
  <c r="AJ605" i="1" s="1"/>
  <c r="U606" i="1" l="1"/>
  <c r="V606" i="1" s="1"/>
  <c r="M606" i="1"/>
  <c r="T606" i="1"/>
  <c r="AC606" i="1" l="1"/>
  <c r="AD606" i="1" s="1"/>
  <c r="N606" i="1"/>
  <c r="W606" i="1"/>
  <c r="X606" i="1" s="1"/>
  <c r="Y606" i="1" s="1"/>
  <c r="Z606" i="1" s="1"/>
  <c r="AA606" i="1" s="1"/>
  <c r="O606" i="1" l="1"/>
  <c r="P606" i="1"/>
  <c r="E607" i="1" s="1"/>
  <c r="J606" i="1"/>
  <c r="AE606" i="1"/>
  <c r="AF606" i="1" s="1" a="1"/>
  <c r="AF606" i="1" s="1"/>
  <c r="AH606" i="1"/>
  <c r="AK606" i="1" l="1"/>
  <c r="AL606" i="1" s="1"/>
  <c r="AG606" i="1"/>
  <c r="D607" i="1"/>
  <c r="K607" i="1"/>
  <c r="F607" i="1"/>
  <c r="G607" i="1"/>
  <c r="I607" i="1" s="1"/>
  <c r="L607" i="1"/>
  <c r="AI606" i="1"/>
  <c r="AJ606" i="1" s="1"/>
  <c r="T607" i="1" l="1"/>
  <c r="M607" i="1"/>
  <c r="U607" i="1"/>
  <c r="V607" i="1" s="1"/>
  <c r="N607" i="1" l="1"/>
  <c r="W607" i="1"/>
  <c r="X607" i="1" s="1"/>
  <c r="Y607" i="1" s="1"/>
  <c r="Z607" i="1" s="1"/>
  <c r="AA607" i="1" s="1"/>
  <c r="AC607" i="1"/>
  <c r="AD607" i="1" s="1"/>
  <c r="AE607" i="1" l="1"/>
  <c r="AF607" i="1" s="1" a="1"/>
  <c r="AF607" i="1" s="1"/>
  <c r="AH607" i="1"/>
  <c r="O607" i="1"/>
  <c r="J607" i="1"/>
  <c r="P607" i="1"/>
  <c r="E608" i="1" s="1"/>
  <c r="D608" i="1" l="1"/>
  <c r="L608" i="1"/>
  <c r="G608" i="1"/>
  <c r="I608" i="1" s="1"/>
  <c r="K608" i="1"/>
  <c r="F608" i="1"/>
  <c r="AI607" i="1"/>
  <c r="AJ607" i="1" s="1"/>
  <c r="AK607" i="1"/>
  <c r="AL607" i="1" s="1"/>
  <c r="AG607" i="1"/>
  <c r="U608" i="1" l="1"/>
  <c r="V608" i="1" s="1"/>
  <c r="T608" i="1"/>
  <c r="M608" i="1"/>
  <c r="AC608" i="1" l="1"/>
  <c r="AD608" i="1" s="1"/>
  <c r="N608" i="1"/>
  <c r="W608" i="1"/>
  <c r="X608" i="1" s="1"/>
  <c r="Y608" i="1" s="1"/>
  <c r="Z608" i="1" s="1"/>
  <c r="AA608" i="1" s="1"/>
  <c r="O608" i="1" l="1"/>
  <c r="P608" i="1"/>
  <c r="E609" i="1" s="1"/>
  <c r="J608" i="1"/>
  <c r="AE608" i="1"/>
  <c r="AF608" i="1" s="1" a="1"/>
  <c r="AF608" i="1" s="1"/>
  <c r="AH608" i="1"/>
  <c r="L609" i="1" l="1"/>
  <c r="F609" i="1"/>
  <c r="D609" i="1"/>
  <c r="G609" i="1"/>
  <c r="I609" i="1" s="1"/>
  <c r="K609" i="1"/>
  <c r="AK608" i="1"/>
  <c r="AL608" i="1" s="1"/>
  <c r="AG608" i="1"/>
  <c r="AI608" i="1"/>
  <c r="AJ608" i="1" s="1"/>
  <c r="M609" i="1" l="1"/>
  <c r="T609" i="1"/>
  <c r="U609" i="1"/>
  <c r="V609" i="1" s="1"/>
  <c r="AC609" i="1" l="1"/>
  <c r="AD609" i="1" s="1"/>
  <c r="N609" i="1"/>
  <c r="W609" i="1"/>
  <c r="X609" i="1" s="1"/>
  <c r="Y609" i="1" s="1"/>
  <c r="Z609" i="1" s="1"/>
  <c r="AA609" i="1" s="1"/>
  <c r="O609" i="1" l="1"/>
  <c r="P609" i="1"/>
  <c r="E610" i="1" s="1"/>
  <c r="J609" i="1"/>
  <c r="AE609" i="1"/>
  <c r="AF609" i="1" s="1" a="1"/>
  <c r="AF609" i="1" s="1"/>
  <c r="AH609" i="1"/>
  <c r="AG609" i="1" l="1"/>
  <c r="AK609" i="1"/>
  <c r="AL609" i="1" s="1"/>
  <c r="G610" i="1"/>
  <c r="I610" i="1" s="1"/>
  <c r="F610" i="1"/>
  <c r="L610" i="1"/>
  <c r="D610" i="1"/>
  <c r="K610" i="1"/>
  <c r="AI609" i="1"/>
  <c r="AJ609" i="1" s="1"/>
  <c r="M610" i="1" l="1"/>
  <c r="T610" i="1"/>
  <c r="U610" i="1"/>
  <c r="V610" i="1" s="1"/>
  <c r="AC610" i="1" l="1"/>
  <c r="AD610" i="1" s="1"/>
  <c r="N610" i="1"/>
  <c r="W610" i="1"/>
  <c r="X610" i="1" s="1"/>
  <c r="Y610" i="1" s="1"/>
  <c r="Z610" i="1" s="1"/>
  <c r="AA610" i="1" s="1"/>
  <c r="O610" i="1" l="1"/>
  <c r="P610" i="1"/>
  <c r="E611" i="1" s="1"/>
  <c r="J610" i="1"/>
  <c r="AE610" i="1"/>
  <c r="AF610" i="1" s="1" a="1"/>
  <c r="AF610" i="1" s="1"/>
  <c r="AH610" i="1"/>
  <c r="AG610" i="1" l="1"/>
  <c r="AK610" i="1"/>
  <c r="AL610" i="1" s="1"/>
  <c r="D611" i="1"/>
  <c r="G611" i="1"/>
  <c r="I611" i="1" s="1"/>
  <c r="K611" i="1"/>
  <c r="F611" i="1"/>
  <c r="L611" i="1"/>
  <c r="AI610" i="1"/>
  <c r="AJ610" i="1" s="1"/>
  <c r="T611" i="1" l="1"/>
  <c r="M611" i="1"/>
  <c r="U611" i="1"/>
  <c r="V611" i="1" s="1"/>
  <c r="N611" i="1" l="1"/>
  <c r="W611" i="1"/>
  <c r="X611" i="1" s="1"/>
  <c r="Y611" i="1" s="1"/>
  <c r="Z611" i="1" s="1"/>
  <c r="AA611" i="1" s="1"/>
  <c r="AC611" i="1"/>
  <c r="AD611" i="1" s="1"/>
  <c r="AE611" i="1" l="1"/>
  <c r="AF611" i="1" s="1" a="1"/>
  <c r="AF611" i="1" s="1"/>
  <c r="AH611" i="1"/>
  <c r="O611" i="1"/>
  <c r="P611" i="1"/>
  <c r="E612" i="1" s="1"/>
  <c r="J611" i="1"/>
  <c r="G612" i="1" l="1"/>
  <c r="I612" i="1" s="1"/>
  <c r="K612" i="1"/>
  <c r="L612" i="1"/>
  <c r="F612" i="1"/>
  <c r="D612" i="1"/>
  <c r="AI611" i="1"/>
  <c r="AJ611" i="1" s="1"/>
  <c r="AK611" i="1"/>
  <c r="AL611" i="1" s="1"/>
  <c r="AG611" i="1"/>
  <c r="T612" i="1" l="1"/>
  <c r="M612" i="1"/>
  <c r="U612" i="1"/>
  <c r="V612" i="1" s="1"/>
  <c r="AC612" i="1" l="1"/>
  <c r="AD612" i="1" s="1"/>
  <c r="N612" i="1"/>
  <c r="W612" i="1"/>
  <c r="X612" i="1" s="1"/>
  <c r="Y612" i="1" s="1"/>
  <c r="Z612" i="1" s="1"/>
  <c r="AA612" i="1" s="1"/>
  <c r="O612" i="1" l="1"/>
  <c r="J612" i="1"/>
  <c r="P612" i="1"/>
  <c r="E613" i="1" s="1"/>
  <c r="AE612" i="1"/>
  <c r="AF612" i="1" s="1" a="1"/>
  <c r="AF612" i="1" s="1"/>
  <c r="AH612" i="1"/>
  <c r="AG612" i="1" l="1"/>
  <c r="AK612" i="1"/>
  <c r="AL612" i="1" s="1"/>
  <c r="F613" i="1"/>
  <c r="G613" i="1"/>
  <c r="I613" i="1" s="1"/>
  <c r="L613" i="1"/>
  <c r="D613" i="1"/>
  <c r="K613" i="1"/>
  <c r="AI612" i="1"/>
  <c r="AJ612" i="1" s="1"/>
  <c r="U613" i="1" l="1"/>
  <c r="V613" i="1" s="1"/>
  <c r="T613" i="1"/>
  <c r="M613" i="1"/>
  <c r="AC613" i="1" l="1"/>
  <c r="AD613" i="1" s="1"/>
  <c r="N613" i="1"/>
  <c r="W613" i="1"/>
  <c r="X613" i="1" s="1"/>
  <c r="Y613" i="1" s="1"/>
  <c r="Z613" i="1" s="1"/>
  <c r="AA613" i="1" s="1"/>
  <c r="O613" i="1" l="1"/>
  <c r="P613" i="1"/>
  <c r="E614" i="1" s="1"/>
  <c r="J613" i="1"/>
  <c r="AE613" i="1"/>
  <c r="AF613" i="1" s="1" a="1"/>
  <c r="AF613" i="1" s="1"/>
  <c r="AH613" i="1"/>
  <c r="L614" i="1" l="1"/>
  <c r="F614" i="1"/>
  <c r="D614" i="1"/>
  <c r="G614" i="1"/>
  <c r="I614" i="1" s="1"/>
  <c r="K614" i="1"/>
  <c r="AG613" i="1"/>
  <c r="AK613" i="1"/>
  <c r="AL613" i="1" s="1"/>
  <c r="AI613" i="1"/>
  <c r="AJ613" i="1" s="1"/>
  <c r="M614" i="1" l="1"/>
  <c r="T614" i="1"/>
  <c r="U614" i="1"/>
  <c r="V614" i="1" s="1"/>
  <c r="AC614" i="1" l="1"/>
  <c r="AD614" i="1" s="1"/>
  <c r="N614" i="1"/>
  <c r="W614" i="1"/>
  <c r="X614" i="1" s="1"/>
  <c r="Y614" i="1" s="1"/>
  <c r="Z614" i="1" s="1"/>
  <c r="AA614" i="1" s="1"/>
  <c r="O614" i="1" l="1"/>
  <c r="P614" i="1"/>
  <c r="E615" i="1" s="1"/>
  <c r="J614" i="1"/>
  <c r="AE614" i="1"/>
  <c r="AF614" i="1" s="1" a="1"/>
  <c r="AF614" i="1" s="1"/>
  <c r="AH614" i="1"/>
  <c r="D615" i="1" l="1"/>
  <c r="G615" i="1"/>
  <c r="I615" i="1" s="1"/>
  <c r="L615" i="1"/>
  <c r="F615" i="1"/>
  <c r="K615" i="1"/>
  <c r="AK614" i="1"/>
  <c r="AL614" i="1" s="1"/>
  <c r="AG614" i="1"/>
  <c r="AI614" i="1"/>
  <c r="AJ614" i="1" s="1"/>
  <c r="U615" i="1" l="1"/>
  <c r="V615" i="1" s="1"/>
  <c r="T615" i="1"/>
  <c r="M615" i="1"/>
  <c r="N615" i="1" l="1"/>
  <c r="W615" i="1"/>
  <c r="X615" i="1" s="1"/>
  <c r="Y615" i="1" s="1"/>
  <c r="Z615" i="1" s="1"/>
  <c r="AA615" i="1" s="1"/>
  <c r="AC615" i="1"/>
  <c r="AD615" i="1" s="1"/>
  <c r="AE615" i="1" l="1"/>
  <c r="AF615" i="1" s="1" a="1"/>
  <c r="AF615" i="1" s="1"/>
  <c r="AH615" i="1"/>
  <c r="O615" i="1"/>
  <c r="P615" i="1"/>
  <c r="E616" i="1" s="1"/>
  <c r="J615" i="1"/>
  <c r="G616" i="1" l="1"/>
  <c r="I616" i="1" s="1"/>
  <c r="L616" i="1"/>
  <c r="K616" i="1"/>
  <c r="F616" i="1"/>
  <c r="D616" i="1"/>
  <c r="AI615" i="1"/>
  <c r="AJ615" i="1" s="1"/>
  <c r="AG615" i="1"/>
  <c r="AK615" i="1"/>
  <c r="AL615" i="1" s="1"/>
  <c r="T616" i="1" l="1"/>
  <c r="M616" i="1"/>
  <c r="U616" i="1"/>
  <c r="V616" i="1" s="1"/>
  <c r="AC616" i="1" l="1"/>
  <c r="AD616" i="1" s="1"/>
  <c r="N616" i="1"/>
  <c r="W616" i="1"/>
  <c r="X616" i="1" s="1"/>
  <c r="Y616" i="1" s="1"/>
  <c r="Z616" i="1" s="1"/>
  <c r="AA616" i="1" s="1"/>
  <c r="O616" i="1" l="1"/>
  <c r="P616" i="1"/>
  <c r="E617" i="1" s="1"/>
  <c r="J616" i="1"/>
  <c r="AE616" i="1"/>
  <c r="AF616" i="1" s="1" a="1"/>
  <c r="AF616" i="1" s="1"/>
  <c r="AH616" i="1"/>
  <c r="AG616" i="1" l="1"/>
  <c r="AK616" i="1"/>
  <c r="AL616" i="1" s="1"/>
  <c r="F617" i="1"/>
  <c r="L617" i="1"/>
  <c r="D617" i="1"/>
  <c r="K617" i="1"/>
  <c r="G617" i="1"/>
  <c r="I617" i="1" s="1"/>
  <c r="AI616" i="1"/>
  <c r="AJ616" i="1" s="1"/>
  <c r="M617" i="1" l="1"/>
  <c r="T617" i="1"/>
  <c r="U617" i="1"/>
  <c r="V617" i="1" s="1"/>
  <c r="AC617" i="1" l="1"/>
  <c r="AD617" i="1" s="1"/>
  <c r="W617" i="1"/>
  <c r="X617" i="1" s="1"/>
  <c r="Y617" i="1" s="1"/>
  <c r="Z617" i="1" s="1"/>
  <c r="AA617" i="1" s="1"/>
  <c r="N617" i="1"/>
  <c r="O617" i="1" l="1"/>
  <c r="J617" i="1"/>
  <c r="P617" i="1"/>
  <c r="E618" i="1" s="1"/>
  <c r="AE617" i="1"/>
  <c r="AF617" i="1" s="1" a="1"/>
  <c r="AF617" i="1" s="1"/>
  <c r="AH617" i="1"/>
  <c r="AG617" i="1" l="1"/>
  <c r="AK617" i="1"/>
  <c r="AL617" i="1" s="1"/>
  <c r="G618" i="1"/>
  <c r="I618" i="1" s="1"/>
  <c r="L618" i="1"/>
  <c r="F618" i="1"/>
  <c r="D618" i="1"/>
  <c r="K618" i="1"/>
  <c r="AI617" i="1"/>
  <c r="AJ617" i="1" s="1"/>
  <c r="M618" i="1" l="1"/>
  <c r="T618" i="1"/>
  <c r="U618" i="1"/>
  <c r="V618" i="1" s="1"/>
  <c r="AC618" i="1" l="1"/>
  <c r="AD618" i="1" s="1"/>
  <c r="N618" i="1"/>
  <c r="W618" i="1"/>
  <c r="X618" i="1" s="1"/>
  <c r="Y618" i="1" s="1"/>
  <c r="Z618" i="1" s="1"/>
  <c r="AA618" i="1" s="1"/>
  <c r="O618" i="1" l="1"/>
  <c r="J618" i="1"/>
  <c r="P618" i="1"/>
  <c r="E619" i="1" s="1"/>
  <c r="AE618" i="1"/>
  <c r="AF618" i="1" s="1" a="1"/>
  <c r="AF618" i="1" s="1"/>
  <c r="AH618" i="1"/>
  <c r="D619" i="1" l="1"/>
  <c r="G619" i="1"/>
  <c r="I619" i="1" s="1"/>
  <c r="K619" i="1"/>
  <c r="F619" i="1"/>
  <c r="L619" i="1"/>
  <c r="AK618" i="1"/>
  <c r="AL618" i="1" s="1"/>
  <c r="AG618" i="1"/>
  <c r="AI618" i="1"/>
  <c r="AJ618" i="1" s="1"/>
  <c r="U619" i="1" l="1"/>
  <c r="V619" i="1" s="1"/>
  <c r="T619" i="1"/>
  <c r="M619" i="1"/>
  <c r="N619" i="1" l="1"/>
  <c r="W619" i="1"/>
  <c r="X619" i="1" s="1"/>
  <c r="Y619" i="1" s="1"/>
  <c r="Z619" i="1" s="1"/>
  <c r="AA619" i="1" s="1"/>
  <c r="AC619" i="1"/>
  <c r="AD619" i="1" s="1"/>
  <c r="AE619" i="1" l="1"/>
  <c r="AF619" i="1" s="1" a="1"/>
  <c r="AF619" i="1" s="1"/>
  <c r="AH619" i="1"/>
  <c r="O619" i="1"/>
  <c r="P619" i="1"/>
  <c r="E620" i="1" s="1"/>
  <c r="J619" i="1"/>
  <c r="D620" i="1" l="1"/>
  <c r="K620" i="1"/>
  <c r="G620" i="1"/>
  <c r="I620" i="1" s="1"/>
  <c r="L620" i="1"/>
  <c r="F620" i="1"/>
  <c r="AI619" i="1"/>
  <c r="AJ619" i="1" s="1"/>
  <c r="AK619" i="1"/>
  <c r="AL619" i="1" s="1"/>
  <c r="AG619" i="1"/>
  <c r="U620" i="1" l="1"/>
  <c r="V620" i="1" s="1"/>
  <c r="T620" i="1"/>
  <c r="M620" i="1"/>
  <c r="AC620" i="1" l="1"/>
  <c r="AD620" i="1" s="1"/>
  <c r="N620" i="1"/>
  <c r="W620" i="1"/>
  <c r="X620" i="1" s="1"/>
  <c r="Y620" i="1" s="1"/>
  <c r="Z620" i="1" s="1"/>
  <c r="AA620" i="1" s="1"/>
  <c r="O620" i="1" l="1"/>
  <c r="J620" i="1"/>
  <c r="P620" i="1"/>
  <c r="E621" i="1" s="1"/>
  <c r="AE620" i="1"/>
  <c r="AF620" i="1" s="1" a="1"/>
  <c r="AF620" i="1" s="1"/>
  <c r="AH620" i="1"/>
  <c r="AG620" i="1" l="1"/>
  <c r="AK620" i="1"/>
  <c r="AL620" i="1" s="1"/>
  <c r="K621" i="1"/>
  <c r="G621" i="1"/>
  <c r="I621" i="1" s="1"/>
  <c r="F621" i="1"/>
  <c r="L621" i="1"/>
  <c r="D621" i="1"/>
  <c r="AI620" i="1"/>
  <c r="AJ620" i="1" s="1"/>
  <c r="T621" i="1" l="1"/>
  <c r="M621" i="1"/>
  <c r="U621" i="1"/>
  <c r="V621" i="1" s="1"/>
  <c r="AC621" i="1" l="1"/>
  <c r="AD621" i="1" s="1"/>
  <c r="N621" i="1"/>
  <c r="W621" i="1"/>
  <c r="X621" i="1" s="1"/>
  <c r="Y621" i="1" s="1"/>
  <c r="Z621" i="1" s="1"/>
  <c r="AA621" i="1" s="1"/>
  <c r="O621" i="1" l="1"/>
  <c r="P621" i="1"/>
  <c r="E622" i="1" s="1"/>
  <c r="J621" i="1"/>
  <c r="AE621" i="1"/>
  <c r="AF621" i="1" s="1" a="1"/>
  <c r="AF621" i="1" s="1"/>
  <c r="AH621" i="1"/>
  <c r="F622" i="1" l="1"/>
  <c r="D622" i="1"/>
  <c r="L622" i="1"/>
  <c r="G622" i="1"/>
  <c r="I622" i="1" s="1"/>
  <c r="K622" i="1"/>
  <c r="AK621" i="1"/>
  <c r="AL621" i="1" s="1"/>
  <c r="AG621" i="1"/>
  <c r="AI621" i="1"/>
  <c r="AJ621" i="1" s="1"/>
  <c r="M622" i="1" l="1"/>
  <c r="T622" i="1"/>
  <c r="U622" i="1"/>
  <c r="V622" i="1" s="1"/>
  <c r="AC622" i="1" l="1"/>
  <c r="AD622" i="1" s="1"/>
  <c r="N622" i="1"/>
  <c r="W622" i="1"/>
  <c r="X622" i="1" s="1"/>
  <c r="Y622" i="1" s="1"/>
  <c r="Z622" i="1" s="1"/>
  <c r="AA622" i="1" s="1"/>
  <c r="O622" i="1" l="1"/>
  <c r="J622" i="1"/>
  <c r="P622" i="1"/>
  <c r="E623" i="1" s="1"/>
  <c r="AE622" i="1"/>
  <c r="AF622" i="1" s="1" a="1"/>
  <c r="AF622" i="1" s="1"/>
  <c r="AH622" i="1"/>
  <c r="AK622" i="1" l="1"/>
  <c r="AL622" i="1" s="1"/>
  <c r="AG622" i="1"/>
  <c r="F623" i="1"/>
  <c r="D623" i="1"/>
  <c r="G623" i="1"/>
  <c r="I623" i="1" s="1"/>
  <c r="K623" i="1"/>
  <c r="L623" i="1"/>
  <c r="AI622" i="1"/>
  <c r="AJ622" i="1" s="1"/>
  <c r="T623" i="1" l="1"/>
  <c r="M623" i="1"/>
  <c r="U623" i="1"/>
  <c r="V623" i="1" s="1"/>
  <c r="N623" i="1" l="1"/>
  <c r="W623" i="1"/>
  <c r="X623" i="1" s="1"/>
  <c r="Y623" i="1" s="1"/>
  <c r="Z623" i="1" s="1"/>
  <c r="AA623" i="1" s="1"/>
  <c r="AC623" i="1"/>
  <c r="AD623" i="1" s="1"/>
  <c r="AE623" i="1" l="1"/>
  <c r="AF623" i="1" s="1" a="1"/>
  <c r="AF623" i="1" s="1"/>
  <c r="AH623" i="1"/>
  <c r="O623" i="1"/>
  <c r="J623" i="1"/>
  <c r="P623" i="1"/>
  <c r="E624" i="1" s="1"/>
  <c r="D624" i="1" l="1"/>
  <c r="L624" i="1"/>
  <c r="G624" i="1"/>
  <c r="I624" i="1" s="1"/>
  <c r="F624" i="1"/>
  <c r="K624" i="1"/>
  <c r="AI623" i="1"/>
  <c r="AJ623" i="1" s="1"/>
  <c r="AK623" i="1"/>
  <c r="AL623" i="1" s="1"/>
  <c r="AG623" i="1"/>
  <c r="U624" i="1" l="1"/>
  <c r="V624" i="1" s="1"/>
  <c r="T624" i="1"/>
  <c r="M624" i="1"/>
  <c r="AC624" i="1" l="1"/>
  <c r="AD624" i="1" s="1"/>
  <c r="W624" i="1"/>
  <c r="X624" i="1" s="1"/>
  <c r="Y624" i="1" s="1"/>
  <c r="Z624" i="1" s="1"/>
  <c r="AA624" i="1" s="1"/>
  <c r="N624" i="1"/>
  <c r="O624" i="1" l="1"/>
  <c r="P624" i="1"/>
  <c r="E625" i="1" s="1"/>
  <c r="J624" i="1"/>
  <c r="AE624" i="1"/>
  <c r="AF624" i="1" s="1" a="1"/>
  <c r="AF624" i="1" s="1"/>
  <c r="AH624" i="1"/>
  <c r="AK624" i="1" l="1"/>
  <c r="AL624" i="1" s="1"/>
  <c r="AG624" i="1"/>
  <c r="F625" i="1"/>
  <c r="G625" i="1"/>
  <c r="I625" i="1" s="1"/>
  <c r="L625" i="1"/>
  <c r="D625" i="1"/>
  <c r="K625" i="1"/>
  <c r="AI624" i="1"/>
  <c r="AJ624" i="1" s="1"/>
  <c r="T625" i="1" l="1"/>
  <c r="M625" i="1"/>
  <c r="U625" i="1"/>
  <c r="V625" i="1" s="1"/>
  <c r="AC625" i="1" l="1"/>
  <c r="AD625" i="1" s="1"/>
  <c r="N625" i="1"/>
  <c r="W625" i="1"/>
  <c r="X625" i="1" s="1"/>
  <c r="Y625" i="1" s="1"/>
  <c r="Z625" i="1" s="1"/>
  <c r="AA625" i="1" s="1"/>
  <c r="O625" i="1" l="1"/>
  <c r="J625" i="1"/>
  <c r="P625" i="1"/>
  <c r="E626" i="1" s="1"/>
  <c r="AE625" i="1"/>
  <c r="AF625" i="1" s="1" a="1"/>
  <c r="AF625" i="1" s="1"/>
  <c r="AH625" i="1"/>
  <c r="AG625" i="1" l="1"/>
  <c r="AK625" i="1"/>
  <c r="AL625" i="1" s="1"/>
  <c r="G626" i="1"/>
  <c r="I626" i="1" s="1"/>
  <c r="L626" i="1"/>
  <c r="F626" i="1"/>
  <c r="D626" i="1"/>
  <c r="K626" i="1"/>
  <c r="AI625" i="1"/>
  <c r="AJ625" i="1" s="1"/>
  <c r="U626" i="1" l="1"/>
  <c r="V626" i="1" s="1"/>
  <c r="T626" i="1"/>
  <c r="M626" i="1"/>
  <c r="AC626" i="1" l="1"/>
  <c r="AD626" i="1" s="1"/>
  <c r="N626" i="1"/>
  <c r="W626" i="1"/>
  <c r="X626" i="1" s="1"/>
  <c r="Y626" i="1" s="1"/>
  <c r="Z626" i="1" s="1"/>
  <c r="AA626" i="1" s="1"/>
  <c r="O626" i="1" l="1"/>
  <c r="P626" i="1"/>
  <c r="E627" i="1" s="1"/>
  <c r="J626" i="1"/>
  <c r="AE626" i="1"/>
  <c r="AF626" i="1" s="1" a="1"/>
  <c r="AF626" i="1" s="1"/>
  <c r="AH626" i="1"/>
  <c r="F627" i="1" l="1"/>
  <c r="G627" i="1"/>
  <c r="I627" i="1" s="1"/>
  <c r="K627" i="1"/>
  <c r="D627" i="1"/>
  <c r="L627" i="1"/>
  <c r="AK626" i="1"/>
  <c r="AL626" i="1" s="1"/>
  <c r="AG626" i="1"/>
  <c r="AI626" i="1"/>
  <c r="AJ626" i="1" s="1"/>
  <c r="U627" i="1" l="1"/>
  <c r="V627" i="1" s="1"/>
  <c r="M627" i="1"/>
  <c r="T627" i="1"/>
  <c r="AC627" i="1" l="1"/>
  <c r="AD627" i="1" s="1"/>
  <c r="N627" i="1"/>
  <c r="W627" i="1"/>
  <c r="X627" i="1" s="1"/>
  <c r="Y627" i="1" s="1"/>
  <c r="Z627" i="1" s="1"/>
  <c r="AA627" i="1" s="1"/>
  <c r="O627" i="1" l="1"/>
  <c r="P627" i="1"/>
  <c r="E628" i="1" s="1"/>
  <c r="J627" i="1"/>
  <c r="AE627" i="1"/>
  <c r="AF627" i="1" s="1" a="1"/>
  <c r="AF627" i="1" s="1"/>
  <c r="AH627" i="1"/>
  <c r="AG627" i="1" l="1"/>
  <c r="AK627" i="1"/>
  <c r="AL627" i="1" s="1"/>
  <c r="F628" i="1"/>
  <c r="D628" i="1"/>
  <c r="L628" i="1"/>
  <c r="G628" i="1"/>
  <c r="I628" i="1" s="1"/>
  <c r="K628" i="1"/>
  <c r="AI627" i="1"/>
  <c r="AJ627" i="1" s="1"/>
  <c r="T628" i="1" l="1"/>
  <c r="M628" i="1"/>
  <c r="U628" i="1"/>
  <c r="V628" i="1" s="1"/>
  <c r="N628" i="1" l="1"/>
  <c r="W628" i="1"/>
  <c r="X628" i="1" s="1"/>
  <c r="Y628" i="1" s="1"/>
  <c r="Z628" i="1" s="1"/>
  <c r="AA628" i="1" s="1"/>
  <c r="AC628" i="1"/>
  <c r="AD628" i="1" s="1"/>
  <c r="AE628" i="1" l="1"/>
  <c r="AF628" i="1" s="1" a="1"/>
  <c r="AF628" i="1" s="1"/>
  <c r="AH628" i="1"/>
  <c r="O628" i="1"/>
  <c r="J628" i="1"/>
  <c r="P628" i="1"/>
  <c r="E629" i="1" s="1"/>
  <c r="D629" i="1" l="1"/>
  <c r="L629" i="1"/>
  <c r="G629" i="1"/>
  <c r="I629" i="1" s="1"/>
  <c r="F629" i="1"/>
  <c r="K629" i="1"/>
  <c r="AI628" i="1"/>
  <c r="AJ628" i="1" s="1"/>
  <c r="AG628" i="1"/>
  <c r="AK628" i="1"/>
  <c r="AL628" i="1" s="1"/>
  <c r="U629" i="1" l="1"/>
  <c r="V629" i="1" s="1"/>
  <c r="T629" i="1"/>
  <c r="M629" i="1"/>
  <c r="AC629" i="1" l="1"/>
  <c r="AD629" i="1" s="1"/>
  <c r="N629" i="1"/>
  <c r="W629" i="1"/>
  <c r="X629" i="1" s="1"/>
  <c r="Y629" i="1" s="1"/>
  <c r="Z629" i="1" s="1"/>
  <c r="AA629" i="1" s="1"/>
  <c r="O629" i="1" l="1"/>
  <c r="P629" i="1"/>
  <c r="E630" i="1" s="1"/>
  <c r="J629" i="1"/>
  <c r="AE629" i="1"/>
  <c r="AF629" i="1" s="1" a="1"/>
  <c r="AF629" i="1" s="1"/>
  <c r="AH629" i="1"/>
  <c r="L630" i="1" l="1"/>
  <c r="G630" i="1"/>
  <c r="I630" i="1" s="1"/>
  <c r="F630" i="1"/>
  <c r="K630" i="1"/>
  <c r="D630" i="1"/>
  <c r="AK629" i="1"/>
  <c r="AL629" i="1" s="1"/>
  <c r="AG629" i="1"/>
  <c r="AI629" i="1"/>
  <c r="AJ629" i="1" s="1"/>
  <c r="U630" i="1" l="1"/>
  <c r="V630" i="1" s="1"/>
  <c r="T630" i="1"/>
  <c r="M630" i="1"/>
  <c r="AC630" i="1" l="1"/>
  <c r="AD630" i="1" s="1"/>
  <c r="N630" i="1"/>
  <c r="W630" i="1"/>
  <c r="X630" i="1" s="1"/>
  <c r="Y630" i="1" s="1"/>
  <c r="Z630" i="1" s="1"/>
  <c r="AA630" i="1" s="1"/>
  <c r="O630" i="1" l="1"/>
  <c r="P630" i="1"/>
  <c r="E631" i="1" s="1"/>
  <c r="J630" i="1"/>
  <c r="AE630" i="1"/>
  <c r="AF630" i="1" s="1" a="1"/>
  <c r="AF630" i="1" s="1"/>
  <c r="AH630" i="1"/>
  <c r="AG630" i="1" l="1"/>
  <c r="AK630" i="1"/>
  <c r="AL630" i="1" s="1"/>
  <c r="F631" i="1"/>
  <c r="D631" i="1"/>
  <c r="K631" i="1"/>
  <c r="G631" i="1"/>
  <c r="I631" i="1" s="1"/>
  <c r="L631" i="1"/>
  <c r="AI630" i="1"/>
  <c r="AJ630" i="1" s="1"/>
  <c r="M631" i="1" l="1"/>
  <c r="T631" i="1"/>
  <c r="U631" i="1"/>
  <c r="V631" i="1" s="1"/>
  <c r="N631" i="1" l="1"/>
  <c r="W631" i="1"/>
  <c r="X631" i="1" s="1"/>
  <c r="Y631" i="1" s="1"/>
  <c r="Z631" i="1" s="1"/>
  <c r="AA631" i="1" s="1"/>
  <c r="AC631" i="1"/>
  <c r="AD631" i="1" s="1"/>
  <c r="AE631" i="1" l="1"/>
  <c r="AF631" i="1" s="1" a="1"/>
  <c r="AF631" i="1" s="1"/>
  <c r="AH631" i="1"/>
  <c r="O631" i="1"/>
  <c r="P631" i="1"/>
  <c r="E632" i="1" s="1"/>
  <c r="J631" i="1"/>
  <c r="D632" i="1" l="1"/>
  <c r="K632" i="1"/>
  <c r="G632" i="1"/>
  <c r="I632" i="1" s="1"/>
  <c r="L632" i="1"/>
  <c r="F632" i="1"/>
  <c r="AI631" i="1"/>
  <c r="AJ631" i="1" s="1"/>
  <c r="AK631" i="1"/>
  <c r="AL631" i="1" s="1"/>
  <c r="AG631" i="1"/>
  <c r="U632" i="1" l="1"/>
  <c r="V632" i="1" s="1"/>
  <c r="T632" i="1"/>
  <c r="M632" i="1"/>
  <c r="N632" i="1" l="1"/>
  <c r="W632" i="1"/>
  <c r="X632" i="1" s="1"/>
  <c r="Y632" i="1" s="1"/>
  <c r="Z632" i="1" s="1"/>
  <c r="AA632" i="1" s="1"/>
  <c r="AC632" i="1"/>
  <c r="AD632" i="1" s="1"/>
  <c r="AE632" i="1" l="1"/>
  <c r="AF632" i="1" s="1" a="1"/>
  <c r="AF632" i="1" s="1"/>
  <c r="AH632" i="1"/>
  <c r="O632" i="1"/>
  <c r="P632" i="1"/>
  <c r="E633" i="1" s="1"/>
  <c r="J632" i="1"/>
  <c r="D633" i="1" l="1"/>
  <c r="L633" i="1"/>
  <c r="G633" i="1"/>
  <c r="I633" i="1" s="1"/>
  <c r="K633" i="1"/>
  <c r="F633" i="1"/>
  <c r="AI632" i="1"/>
  <c r="AJ632" i="1" s="1"/>
  <c r="AK632" i="1"/>
  <c r="AL632" i="1" s="1"/>
  <c r="AG632" i="1"/>
  <c r="U633" i="1" l="1"/>
  <c r="V633" i="1" s="1"/>
  <c r="T633" i="1"/>
  <c r="M633" i="1"/>
  <c r="AC633" i="1" l="1"/>
  <c r="AD633" i="1" s="1"/>
  <c r="N633" i="1"/>
  <c r="W633" i="1"/>
  <c r="X633" i="1" s="1"/>
  <c r="Y633" i="1" s="1"/>
  <c r="Z633" i="1" s="1"/>
  <c r="AA633" i="1" s="1"/>
  <c r="AE633" i="1" l="1"/>
  <c r="AF633" i="1" s="1" a="1"/>
  <c r="AF633" i="1" s="1"/>
  <c r="AH633" i="1"/>
  <c r="O633" i="1"/>
  <c r="P633" i="1"/>
  <c r="E634" i="1" s="1"/>
  <c r="J633" i="1"/>
  <c r="L634" i="1" l="1"/>
  <c r="F634" i="1"/>
  <c r="D634" i="1"/>
  <c r="K634" i="1"/>
  <c r="G634" i="1"/>
  <c r="I634" i="1" s="1"/>
  <c r="AI633" i="1"/>
  <c r="AJ633" i="1" s="1"/>
  <c r="AG633" i="1"/>
  <c r="AK633" i="1"/>
  <c r="AL633" i="1" s="1"/>
  <c r="M634" i="1" l="1"/>
  <c r="T634" i="1"/>
  <c r="U634" i="1"/>
  <c r="V634" i="1" s="1"/>
  <c r="AC634" i="1" l="1"/>
  <c r="AD634" i="1" s="1"/>
  <c r="N634" i="1"/>
  <c r="W634" i="1"/>
  <c r="X634" i="1" s="1"/>
  <c r="Y634" i="1" s="1"/>
  <c r="Z634" i="1" s="1"/>
  <c r="AA634" i="1" s="1"/>
  <c r="AE634" i="1" l="1"/>
  <c r="AF634" i="1" s="1" a="1"/>
  <c r="AF634" i="1" s="1"/>
  <c r="AH634" i="1"/>
  <c r="O634" i="1"/>
  <c r="J634" i="1"/>
  <c r="P634" i="1"/>
  <c r="E635" i="1" s="1"/>
  <c r="G635" i="1" l="1"/>
  <c r="I635" i="1" s="1"/>
  <c r="K635" i="1"/>
  <c r="F635" i="1"/>
  <c r="D635" i="1"/>
  <c r="L635" i="1"/>
  <c r="AI634" i="1"/>
  <c r="AJ634" i="1" s="1"/>
  <c r="AK634" i="1"/>
  <c r="AL634" i="1" s="1"/>
  <c r="AG634" i="1"/>
  <c r="M635" i="1" l="1"/>
  <c r="T635" i="1"/>
  <c r="U635" i="1"/>
  <c r="V635" i="1" s="1"/>
  <c r="N635" i="1" l="1"/>
  <c r="W635" i="1"/>
  <c r="X635" i="1" s="1"/>
  <c r="Y635" i="1" s="1"/>
  <c r="Z635" i="1" s="1"/>
  <c r="AA635" i="1" s="1"/>
  <c r="AC635" i="1"/>
  <c r="AD635" i="1" s="1"/>
  <c r="AE635" i="1" l="1"/>
  <c r="AF635" i="1" s="1" a="1"/>
  <c r="AF635" i="1" s="1"/>
  <c r="AH635" i="1"/>
  <c r="O635" i="1"/>
  <c r="P635" i="1"/>
  <c r="E636" i="1" s="1"/>
  <c r="J635" i="1"/>
  <c r="F636" i="1" l="1"/>
  <c r="D636" i="1"/>
  <c r="K636" i="1"/>
  <c r="G636" i="1"/>
  <c r="I636" i="1" s="1"/>
  <c r="L636" i="1"/>
  <c r="AI635" i="1"/>
  <c r="AJ635" i="1" s="1"/>
  <c r="AK635" i="1"/>
  <c r="AL635" i="1" s="1"/>
  <c r="AG635" i="1"/>
  <c r="T636" i="1" l="1"/>
  <c r="M636" i="1"/>
  <c r="U636" i="1"/>
  <c r="V636" i="1" s="1"/>
  <c r="N636" i="1" l="1"/>
  <c r="W636" i="1"/>
  <c r="X636" i="1" s="1"/>
  <c r="Y636" i="1" s="1"/>
  <c r="Z636" i="1" s="1"/>
  <c r="AA636" i="1" s="1"/>
  <c r="AC636" i="1"/>
  <c r="AD636" i="1" s="1"/>
  <c r="AE636" i="1" l="1"/>
  <c r="AF636" i="1" s="1" a="1"/>
  <c r="AF636" i="1" s="1"/>
  <c r="AH636" i="1"/>
  <c r="O636" i="1"/>
  <c r="J636" i="1"/>
  <c r="P636" i="1"/>
  <c r="E637" i="1" s="1"/>
  <c r="G637" i="1" l="1"/>
  <c r="I637" i="1" s="1"/>
  <c r="K637" i="1"/>
  <c r="F637" i="1"/>
  <c r="L637" i="1"/>
  <c r="D637" i="1"/>
  <c r="AI636" i="1"/>
  <c r="AJ636" i="1" s="1"/>
  <c r="AG636" i="1"/>
  <c r="AK636" i="1"/>
  <c r="AL636" i="1" s="1"/>
  <c r="U637" i="1" l="1"/>
  <c r="V637" i="1" s="1"/>
  <c r="T637" i="1"/>
  <c r="M637" i="1"/>
  <c r="AC637" i="1" l="1"/>
  <c r="AD637" i="1" s="1"/>
  <c r="N637" i="1"/>
  <c r="W637" i="1"/>
  <c r="X637" i="1" s="1"/>
  <c r="Y637" i="1" s="1"/>
  <c r="Z637" i="1" s="1"/>
  <c r="AA637" i="1" s="1"/>
  <c r="O637" i="1" l="1"/>
  <c r="P637" i="1"/>
  <c r="E638" i="1" s="1"/>
  <c r="J637" i="1"/>
  <c r="AE637" i="1"/>
  <c r="AF637" i="1" s="1" a="1"/>
  <c r="AF637" i="1" s="1"/>
  <c r="AH637" i="1"/>
  <c r="F638" i="1" l="1"/>
  <c r="G638" i="1"/>
  <c r="I638" i="1" s="1"/>
  <c r="L638" i="1"/>
  <c r="D638" i="1"/>
  <c r="K638" i="1"/>
  <c r="AK637" i="1"/>
  <c r="AL637" i="1" s="1"/>
  <c r="AG637" i="1"/>
  <c r="AI637" i="1"/>
  <c r="AJ637" i="1" s="1"/>
  <c r="U638" i="1" l="1"/>
  <c r="V638" i="1" s="1"/>
  <c r="T638" i="1"/>
  <c r="M638" i="1"/>
  <c r="AC638" i="1" l="1"/>
  <c r="AD638" i="1" s="1"/>
  <c r="N638" i="1"/>
  <c r="W638" i="1"/>
  <c r="X638" i="1" s="1"/>
  <c r="Y638" i="1" s="1"/>
  <c r="Z638" i="1" s="1"/>
  <c r="AA638" i="1" s="1"/>
  <c r="O638" i="1" l="1"/>
  <c r="P638" i="1"/>
  <c r="E639" i="1" s="1"/>
  <c r="J638" i="1"/>
  <c r="AE638" i="1"/>
  <c r="AF638" i="1" s="1" a="1"/>
  <c r="AF638" i="1" s="1"/>
  <c r="AH638" i="1"/>
  <c r="L639" i="1" l="1"/>
  <c r="F639" i="1"/>
  <c r="D639" i="1"/>
  <c r="G639" i="1"/>
  <c r="I639" i="1" s="1"/>
  <c r="K639" i="1"/>
  <c r="AG638" i="1"/>
  <c r="AK638" i="1"/>
  <c r="AL638" i="1" s="1"/>
  <c r="AI638" i="1"/>
  <c r="AJ638" i="1" s="1"/>
  <c r="M639" i="1" l="1"/>
  <c r="T639" i="1"/>
  <c r="U639" i="1"/>
  <c r="V639" i="1" s="1"/>
  <c r="AC639" i="1" l="1"/>
  <c r="AD639" i="1" s="1"/>
  <c r="N639" i="1"/>
  <c r="W639" i="1"/>
  <c r="X639" i="1" s="1"/>
  <c r="Y639" i="1" s="1"/>
  <c r="Z639" i="1" s="1"/>
  <c r="AA639" i="1" s="1"/>
  <c r="O639" i="1" l="1"/>
  <c r="P639" i="1"/>
  <c r="E640" i="1" s="1"/>
  <c r="J639" i="1"/>
  <c r="AE639" i="1"/>
  <c r="AF639" i="1" s="1" a="1"/>
  <c r="AF639" i="1" s="1"/>
  <c r="AH639" i="1"/>
  <c r="AK639" i="1" l="1"/>
  <c r="AL639" i="1" s="1"/>
  <c r="AG639" i="1"/>
  <c r="F640" i="1"/>
  <c r="D640" i="1"/>
  <c r="K640" i="1"/>
  <c r="G640" i="1"/>
  <c r="I640" i="1" s="1"/>
  <c r="L640" i="1"/>
  <c r="AI639" i="1"/>
  <c r="AJ639" i="1" s="1"/>
  <c r="U640" i="1" l="1"/>
  <c r="V640" i="1" s="1"/>
  <c r="T640" i="1"/>
  <c r="M640" i="1"/>
  <c r="N640" i="1" l="1"/>
  <c r="W640" i="1"/>
  <c r="X640" i="1" s="1"/>
  <c r="Y640" i="1" s="1"/>
  <c r="Z640" i="1" s="1"/>
  <c r="AA640" i="1" s="1"/>
  <c r="AC640" i="1"/>
  <c r="AD640" i="1" s="1"/>
  <c r="AE640" i="1" l="1"/>
  <c r="AF640" i="1" s="1" a="1"/>
  <c r="AF640" i="1" s="1"/>
  <c r="AH640" i="1"/>
  <c r="O640" i="1"/>
  <c r="P640" i="1"/>
  <c r="E641" i="1" s="1"/>
  <c r="J640" i="1"/>
  <c r="AI640" i="1" l="1"/>
  <c r="AJ640" i="1" s="1"/>
  <c r="G641" i="1"/>
  <c r="I641" i="1" s="1"/>
  <c r="K641" i="1"/>
  <c r="L641" i="1"/>
  <c r="F641" i="1"/>
  <c r="D641" i="1"/>
  <c r="AK640" i="1"/>
  <c r="AL640" i="1" s="1"/>
  <c r="AG640" i="1"/>
  <c r="T641" i="1" l="1"/>
  <c r="M641" i="1"/>
  <c r="U641" i="1"/>
  <c r="V641" i="1" s="1"/>
  <c r="AC641" i="1" l="1"/>
  <c r="AD641" i="1" s="1"/>
  <c r="N641" i="1"/>
  <c r="W641" i="1"/>
  <c r="X641" i="1" s="1"/>
  <c r="Y641" i="1" s="1"/>
  <c r="Z641" i="1" s="1"/>
  <c r="AA641" i="1" s="1"/>
  <c r="O641" i="1" l="1"/>
  <c r="P641" i="1"/>
  <c r="E642" i="1" s="1"/>
  <c r="J641" i="1"/>
  <c r="AE641" i="1"/>
  <c r="AF641" i="1" s="1" a="1"/>
  <c r="AF641" i="1" s="1"/>
  <c r="AH641" i="1"/>
  <c r="AG641" i="1" l="1"/>
  <c r="AK641" i="1"/>
  <c r="AL641" i="1" s="1"/>
  <c r="K642" i="1"/>
  <c r="F642" i="1"/>
  <c r="D642" i="1"/>
  <c r="L642" i="1"/>
  <c r="G642" i="1"/>
  <c r="I642" i="1" s="1"/>
  <c r="AI641" i="1"/>
  <c r="AJ641" i="1" s="1"/>
  <c r="U642" i="1" l="1"/>
  <c r="V642" i="1" s="1"/>
  <c r="M642" i="1"/>
  <c r="T642" i="1"/>
  <c r="AC642" i="1" l="1"/>
  <c r="AD642" i="1" s="1"/>
  <c r="N642" i="1"/>
  <c r="W642" i="1"/>
  <c r="X642" i="1" s="1"/>
  <c r="Y642" i="1" s="1"/>
  <c r="Z642" i="1" s="1"/>
  <c r="AA642" i="1" s="1"/>
  <c r="O642" i="1" l="1"/>
  <c r="P642" i="1"/>
  <c r="E643" i="1" s="1"/>
  <c r="J642" i="1"/>
  <c r="AE642" i="1"/>
  <c r="AF642" i="1" s="1" a="1"/>
  <c r="AF642" i="1" s="1"/>
  <c r="AH642" i="1"/>
  <c r="AK642" i="1" l="1"/>
  <c r="AL642" i="1" s="1"/>
  <c r="AG642" i="1"/>
  <c r="F643" i="1"/>
  <c r="G643" i="1"/>
  <c r="I643" i="1" s="1"/>
  <c r="K643" i="1"/>
  <c r="D643" i="1"/>
  <c r="L643" i="1"/>
  <c r="AI642" i="1"/>
  <c r="AJ642" i="1" s="1"/>
  <c r="U643" i="1" l="1"/>
  <c r="V643" i="1" s="1"/>
  <c r="M643" i="1"/>
  <c r="T643" i="1"/>
  <c r="AC643" i="1" l="1"/>
  <c r="AD643" i="1" s="1"/>
  <c r="N643" i="1"/>
  <c r="W643" i="1"/>
  <c r="X643" i="1" s="1"/>
  <c r="Y643" i="1" s="1"/>
  <c r="Z643" i="1" s="1"/>
  <c r="AA643" i="1" s="1"/>
  <c r="O643" i="1" l="1"/>
  <c r="J643" i="1"/>
  <c r="P643" i="1"/>
  <c r="E644" i="1" s="1"/>
  <c r="AE643" i="1"/>
  <c r="AF643" i="1" s="1" a="1"/>
  <c r="AF643" i="1" s="1"/>
  <c r="AH643" i="1"/>
  <c r="F644" i="1" l="1"/>
  <c r="D644" i="1"/>
  <c r="G644" i="1"/>
  <c r="I644" i="1" s="1"/>
  <c r="L644" i="1"/>
  <c r="K644" i="1"/>
  <c r="AG643" i="1"/>
  <c r="AK643" i="1"/>
  <c r="AL643" i="1" s="1"/>
  <c r="AI643" i="1"/>
  <c r="AJ643" i="1" s="1"/>
  <c r="T644" i="1" l="1"/>
  <c r="M644" i="1"/>
  <c r="U644" i="1"/>
  <c r="V644" i="1" s="1"/>
  <c r="N644" i="1" l="1"/>
  <c r="W644" i="1"/>
  <c r="X644" i="1" s="1"/>
  <c r="Y644" i="1" s="1"/>
  <c r="Z644" i="1" s="1"/>
  <c r="AA644" i="1" s="1"/>
  <c r="AC644" i="1"/>
  <c r="AD644" i="1" s="1"/>
  <c r="AE644" i="1" l="1"/>
  <c r="AF644" i="1" s="1" a="1"/>
  <c r="AF644" i="1" s="1"/>
  <c r="AH644" i="1"/>
  <c r="O644" i="1"/>
  <c r="J644" i="1"/>
  <c r="P644" i="1"/>
  <c r="E645" i="1" s="1"/>
  <c r="D645" i="1" l="1"/>
  <c r="L645" i="1"/>
  <c r="G645" i="1"/>
  <c r="I645" i="1" s="1"/>
  <c r="K645" i="1"/>
  <c r="F645" i="1"/>
  <c r="AI644" i="1"/>
  <c r="AJ644" i="1" s="1"/>
  <c r="AK644" i="1"/>
  <c r="AL644" i="1" s="1"/>
  <c r="AG644" i="1"/>
  <c r="U645" i="1" l="1"/>
  <c r="V645" i="1" s="1"/>
  <c r="T645" i="1"/>
  <c r="M645" i="1"/>
  <c r="AC645" i="1" l="1"/>
  <c r="AD645" i="1" s="1"/>
  <c r="N645" i="1"/>
  <c r="W645" i="1"/>
  <c r="X645" i="1" s="1"/>
  <c r="Y645" i="1" s="1"/>
  <c r="Z645" i="1" s="1"/>
  <c r="AA645" i="1" s="1"/>
  <c r="O645" i="1" l="1"/>
  <c r="P645" i="1"/>
  <c r="E646" i="1" s="1"/>
  <c r="J645" i="1"/>
  <c r="AE645" i="1"/>
  <c r="AF645" i="1" s="1" a="1"/>
  <c r="AF645" i="1" s="1"/>
  <c r="AH645" i="1"/>
  <c r="AG645" i="1" l="1"/>
  <c r="AK645" i="1"/>
  <c r="AL645" i="1" s="1"/>
  <c r="F646" i="1"/>
  <c r="G646" i="1"/>
  <c r="I646" i="1" s="1"/>
  <c r="L646" i="1"/>
  <c r="D646" i="1"/>
  <c r="K646" i="1"/>
  <c r="AI645" i="1"/>
  <c r="AJ645" i="1" s="1"/>
  <c r="U646" i="1" l="1"/>
  <c r="V646" i="1" s="1"/>
  <c r="T646" i="1"/>
  <c r="M646" i="1"/>
  <c r="AC646" i="1" l="1"/>
  <c r="AD646" i="1" s="1"/>
  <c r="N646" i="1"/>
  <c r="W646" i="1"/>
  <c r="X646" i="1" s="1"/>
  <c r="Y646" i="1" s="1"/>
  <c r="Z646" i="1" s="1"/>
  <c r="AA646" i="1" s="1"/>
  <c r="O646" i="1" l="1"/>
  <c r="P646" i="1"/>
  <c r="E647" i="1" s="1"/>
  <c r="J646" i="1"/>
  <c r="AE646" i="1"/>
  <c r="AF646" i="1" s="1" a="1"/>
  <c r="AF646" i="1" s="1"/>
  <c r="AH646" i="1"/>
  <c r="F647" i="1" l="1"/>
  <c r="G647" i="1"/>
  <c r="I647" i="1" s="1"/>
  <c r="L647" i="1"/>
  <c r="D647" i="1"/>
  <c r="K647" i="1"/>
  <c r="AG646" i="1"/>
  <c r="AK646" i="1"/>
  <c r="AL646" i="1" s="1"/>
  <c r="AI646" i="1"/>
  <c r="AJ646" i="1" s="1"/>
  <c r="U647" i="1" l="1"/>
  <c r="V647" i="1" s="1"/>
  <c r="M647" i="1"/>
  <c r="T647" i="1"/>
  <c r="AC647" i="1" l="1"/>
  <c r="AD647" i="1" s="1"/>
  <c r="N647" i="1"/>
  <c r="W647" i="1"/>
  <c r="X647" i="1" s="1"/>
  <c r="Y647" i="1" s="1"/>
  <c r="Z647" i="1" s="1"/>
  <c r="AA647" i="1" s="1"/>
  <c r="O647" i="1" l="1"/>
  <c r="P647" i="1"/>
  <c r="E648" i="1" s="1"/>
  <c r="J647" i="1"/>
  <c r="AE647" i="1"/>
  <c r="AF647" i="1" s="1" a="1"/>
  <c r="AF647" i="1" s="1"/>
  <c r="AH647" i="1"/>
  <c r="AG647" i="1" l="1"/>
  <c r="AK647" i="1"/>
  <c r="AL647" i="1" s="1"/>
  <c r="F648" i="1"/>
  <c r="D648" i="1"/>
  <c r="K648" i="1"/>
  <c r="G648" i="1"/>
  <c r="I648" i="1" s="1"/>
  <c r="L648" i="1"/>
  <c r="AI647" i="1"/>
  <c r="AJ647" i="1" s="1"/>
  <c r="U648" i="1" l="1"/>
  <c r="V648" i="1" s="1"/>
  <c r="T648" i="1"/>
  <c r="M648" i="1"/>
  <c r="N648" i="1" l="1"/>
  <c r="W648" i="1"/>
  <c r="X648" i="1" s="1"/>
  <c r="Y648" i="1" s="1"/>
  <c r="Z648" i="1" s="1"/>
  <c r="AA648" i="1" s="1"/>
  <c r="AC648" i="1"/>
  <c r="AD648" i="1" s="1"/>
  <c r="AE648" i="1" l="1"/>
  <c r="AF648" i="1" s="1" a="1"/>
  <c r="AF648" i="1" s="1"/>
  <c r="AH648" i="1"/>
  <c r="O648" i="1"/>
  <c r="P648" i="1"/>
  <c r="E649" i="1" s="1"/>
  <c r="J648" i="1"/>
  <c r="D649" i="1" l="1"/>
  <c r="K649" i="1"/>
  <c r="G649" i="1"/>
  <c r="I649" i="1" s="1"/>
  <c r="L649" i="1"/>
  <c r="F649" i="1"/>
  <c r="AI648" i="1"/>
  <c r="AJ648" i="1" s="1"/>
  <c r="AG648" i="1"/>
  <c r="AK648" i="1"/>
  <c r="AL648" i="1" s="1"/>
  <c r="T649" i="1" l="1"/>
  <c r="M649" i="1"/>
  <c r="U649" i="1"/>
  <c r="V649" i="1" s="1"/>
  <c r="AC649" i="1" l="1"/>
  <c r="AD649" i="1" s="1"/>
  <c r="N649" i="1"/>
  <c r="W649" i="1"/>
  <c r="X649" i="1" s="1"/>
  <c r="Y649" i="1" s="1"/>
  <c r="Z649" i="1" s="1"/>
  <c r="AA649" i="1" s="1"/>
  <c r="O649" i="1" l="1"/>
  <c r="J649" i="1"/>
  <c r="P649" i="1"/>
  <c r="E650" i="1" s="1"/>
  <c r="AE649" i="1"/>
  <c r="AF649" i="1" s="1" a="1"/>
  <c r="AF649" i="1" s="1"/>
  <c r="AH649" i="1"/>
  <c r="AG649" i="1" l="1"/>
  <c r="AK649" i="1"/>
  <c r="AL649" i="1" s="1"/>
  <c r="G650" i="1"/>
  <c r="I650" i="1" s="1"/>
  <c r="K650" i="1"/>
  <c r="F650" i="1"/>
  <c r="D650" i="1"/>
  <c r="L650" i="1"/>
  <c r="AI649" i="1"/>
  <c r="AJ649" i="1" s="1"/>
  <c r="U650" i="1" l="1"/>
  <c r="V650" i="1" s="1"/>
  <c r="T650" i="1"/>
  <c r="M650" i="1"/>
  <c r="AC650" i="1" l="1"/>
  <c r="AD650" i="1" s="1"/>
  <c r="N650" i="1"/>
  <c r="W650" i="1"/>
  <c r="X650" i="1" s="1"/>
  <c r="Y650" i="1" s="1"/>
  <c r="Z650" i="1" s="1"/>
  <c r="AA650" i="1" s="1"/>
  <c r="O650" i="1" l="1"/>
  <c r="P650" i="1"/>
  <c r="E651" i="1" s="1"/>
  <c r="J650" i="1"/>
  <c r="AE650" i="1"/>
  <c r="AF650" i="1" s="1" a="1"/>
  <c r="AF650" i="1" s="1"/>
  <c r="AH650" i="1"/>
  <c r="L651" i="1" l="1"/>
  <c r="F651" i="1"/>
  <c r="D651" i="1"/>
  <c r="G651" i="1"/>
  <c r="I651" i="1" s="1"/>
  <c r="K651" i="1"/>
  <c r="AG650" i="1"/>
  <c r="AK650" i="1"/>
  <c r="AL650" i="1" s="1"/>
  <c r="AI650" i="1"/>
  <c r="AJ650" i="1" s="1"/>
  <c r="M651" i="1" l="1"/>
  <c r="T651" i="1"/>
  <c r="U651" i="1"/>
  <c r="V651" i="1" s="1"/>
  <c r="N651" i="1" l="1"/>
  <c r="W651" i="1"/>
  <c r="X651" i="1" s="1"/>
  <c r="Y651" i="1" s="1"/>
  <c r="Z651" i="1" s="1"/>
  <c r="AA651" i="1" s="1"/>
  <c r="AC651" i="1"/>
  <c r="AD651" i="1" s="1"/>
  <c r="AE651" i="1" l="1"/>
  <c r="AF651" i="1" s="1" a="1"/>
  <c r="AF651" i="1" s="1"/>
  <c r="AH651" i="1"/>
  <c r="O651" i="1"/>
  <c r="J651" i="1"/>
  <c r="P651" i="1"/>
  <c r="E652" i="1" s="1"/>
  <c r="F652" i="1" l="1"/>
  <c r="D652" i="1"/>
  <c r="K652" i="1"/>
  <c r="G652" i="1"/>
  <c r="I652" i="1" s="1"/>
  <c r="L652" i="1"/>
  <c r="AI651" i="1"/>
  <c r="AJ651" i="1" s="1"/>
  <c r="AG651" i="1"/>
  <c r="AK651" i="1"/>
  <c r="AL651" i="1" s="1"/>
  <c r="U652" i="1" l="1"/>
  <c r="V652" i="1" s="1"/>
  <c r="T652" i="1"/>
  <c r="M652" i="1"/>
  <c r="N652" i="1" l="1"/>
  <c r="W652" i="1"/>
  <c r="X652" i="1" s="1"/>
  <c r="Y652" i="1" s="1"/>
  <c r="Z652" i="1" s="1"/>
  <c r="AA652" i="1" s="1"/>
  <c r="AC652" i="1"/>
  <c r="AD652" i="1" s="1"/>
  <c r="AE652" i="1" l="1"/>
  <c r="AF652" i="1" s="1" a="1"/>
  <c r="AF652" i="1" s="1"/>
  <c r="AH652" i="1"/>
  <c r="O652" i="1"/>
  <c r="P652" i="1"/>
  <c r="E653" i="1" s="1"/>
  <c r="J652" i="1"/>
  <c r="G653" i="1" l="1"/>
  <c r="I653" i="1" s="1"/>
  <c r="L653" i="1"/>
  <c r="F653" i="1"/>
  <c r="D653" i="1"/>
  <c r="K653" i="1"/>
  <c r="AI652" i="1"/>
  <c r="AJ652" i="1" s="1"/>
  <c r="AG652" i="1"/>
  <c r="AK652" i="1"/>
  <c r="AL652" i="1" s="1"/>
  <c r="T653" i="1" l="1"/>
  <c r="M653" i="1"/>
  <c r="U653" i="1"/>
  <c r="V653" i="1" s="1"/>
  <c r="AC653" i="1" l="1"/>
  <c r="AD653" i="1" s="1"/>
  <c r="N653" i="1"/>
  <c r="W653" i="1"/>
  <c r="X653" i="1" s="1"/>
  <c r="Y653" i="1" s="1"/>
  <c r="Z653" i="1" s="1"/>
  <c r="AA653" i="1" s="1"/>
  <c r="O653" i="1" l="1"/>
  <c r="P653" i="1"/>
  <c r="E654" i="1" s="1"/>
  <c r="J653" i="1"/>
  <c r="AE653" i="1"/>
  <c r="AF653" i="1" s="1" a="1"/>
  <c r="AF653" i="1" s="1"/>
  <c r="AH653" i="1"/>
  <c r="AG653" i="1" l="1"/>
  <c r="AK653" i="1"/>
  <c r="AL653" i="1" s="1"/>
  <c r="L654" i="1"/>
  <c r="F654" i="1"/>
  <c r="D654" i="1"/>
  <c r="K654" i="1"/>
  <c r="G654" i="1"/>
  <c r="I654" i="1" s="1"/>
  <c r="AI653" i="1"/>
  <c r="AJ653" i="1" s="1"/>
  <c r="U654" i="1" l="1"/>
  <c r="V654" i="1" s="1"/>
  <c r="M654" i="1"/>
  <c r="T654" i="1"/>
  <c r="AC654" i="1" l="1"/>
  <c r="AD654" i="1" s="1"/>
  <c r="N654" i="1"/>
  <c r="W654" i="1"/>
  <c r="X654" i="1" s="1"/>
  <c r="Y654" i="1" s="1"/>
  <c r="Z654" i="1" s="1"/>
  <c r="AA654" i="1" s="1"/>
  <c r="O654" i="1" l="1"/>
  <c r="P654" i="1"/>
  <c r="E655" i="1" s="1"/>
  <c r="J654" i="1"/>
  <c r="AE654" i="1"/>
  <c r="AF654" i="1" s="1" a="1"/>
  <c r="AF654" i="1" s="1"/>
  <c r="AH654" i="1"/>
  <c r="AG654" i="1" l="1"/>
  <c r="AK654" i="1"/>
  <c r="AL654" i="1" s="1"/>
  <c r="G655" i="1"/>
  <c r="I655" i="1" s="1"/>
  <c r="L655" i="1"/>
  <c r="F655" i="1"/>
  <c r="D655" i="1"/>
  <c r="K655" i="1"/>
  <c r="AI654" i="1"/>
  <c r="AJ654" i="1" s="1"/>
  <c r="U655" i="1" l="1"/>
  <c r="V655" i="1" s="1"/>
  <c r="M655" i="1"/>
  <c r="T655" i="1"/>
  <c r="AC655" i="1" l="1"/>
  <c r="AD655" i="1" s="1"/>
  <c r="N655" i="1"/>
  <c r="W655" i="1"/>
  <c r="X655" i="1" s="1"/>
  <c r="Y655" i="1" s="1"/>
  <c r="Z655" i="1" s="1"/>
  <c r="AA655" i="1" s="1"/>
  <c r="O655" i="1" l="1"/>
  <c r="P655" i="1"/>
  <c r="E656" i="1" s="1"/>
  <c r="J655" i="1"/>
  <c r="AE655" i="1"/>
  <c r="AF655" i="1" s="1" a="1"/>
  <c r="AF655" i="1" s="1"/>
  <c r="AH655" i="1"/>
  <c r="AG655" i="1" l="1"/>
  <c r="AK655" i="1"/>
  <c r="AL655" i="1" s="1"/>
  <c r="D656" i="1"/>
  <c r="G656" i="1"/>
  <c r="I656" i="1" s="1"/>
  <c r="K656" i="1"/>
  <c r="F656" i="1"/>
  <c r="L656" i="1"/>
  <c r="AI655" i="1"/>
  <c r="AJ655" i="1" s="1"/>
  <c r="T656" i="1" l="1"/>
  <c r="M656" i="1"/>
  <c r="U656" i="1"/>
  <c r="V656" i="1" s="1"/>
  <c r="N656" i="1" l="1"/>
  <c r="W656" i="1"/>
  <c r="X656" i="1" s="1"/>
  <c r="Y656" i="1" s="1"/>
  <c r="Z656" i="1" s="1"/>
  <c r="AA656" i="1" s="1"/>
  <c r="AC656" i="1"/>
  <c r="AD656" i="1" s="1"/>
  <c r="AE656" i="1" l="1"/>
  <c r="AF656" i="1" s="1" a="1"/>
  <c r="AF656" i="1" s="1"/>
  <c r="AH656" i="1"/>
  <c r="O656" i="1"/>
  <c r="P656" i="1"/>
  <c r="E657" i="1" s="1"/>
  <c r="J656" i="1"/>
  <c r="D657" i="1" l="1"/>
  <c r="K657" i="1"/>
  <c r="F657" i="1"/>
  <c r="G657" i="1"/>
  <c r="I657" i="1" s="1"/>
  <c r="L657" i="1"/>
  <c r="AI656" i="1"/>
  <c r="AJ656" i="1" s="1"/>
  <c r="AK656" i="1"/>
  <c r="AL656" i="1" s="1"/>
  <c r="AG656" i="1"/>
  <c r="T657" i="1" l="1"/>
  <c r="M657" i="1"/>
  <c r="U657" i="1"/>
  <c r="V657" i="1" s="1"/>
  <c r="AC657" i="1" l="1"/>
  <c r="AD657" i="1" s="1"/>
  <c r="N657" i="1"/>
  <c r="W657" i="1"/>
  <c r="X657" i="1" s="1"/>
  <c r="Y657" i="1" s="1"/>
  <c r="Z657" i="1" s="1"/>
  <c r="AA657" i="1" s="1"/>
  <c r="O657" i="1" l="1"/>
  <c r="P657" i="1"/>
  <c r="E658" i="1" s="1"/>
  <c r="J657" i="1"/>
  <c r="AE657" i="1"/>
  <c r="AF657" i="1" s="1" a="1"/>
  <c r="AF657" i="1" s="1"/>
  <c r="AH657" i="1"/>
  <c r="AG657" i="1" l="1"/>
  <c r="AK657" i="1"/>
  <c r="AL657" i="1" s="1"/>
  <c r="L658" i="1"/>
  <c r="F658" i="1"/>
  <c r="D658" i="1"/>
  <c r="G658" i="1"/>
  <c r="I658" i="1" s="1"/>
  <c r="K658" i="1"/>
  <c r="AI657" i="1"/>
  <c r="AJ657" i="1" s="1"/>
  <c r="U658" i="1" l="1"/>
  <c r="V658" i="1" s="1"/>
  <c r="M658" i="1"/>
  <c r="T658" i="1"/>
  <c r="AC658" i="1" l="1"/>
  <c r="AD658" i="1" s="1"/>
  <c r="N658" i="1"/>
  <c r="W658" i="1"/>
  <c r="X658" i="1" s="1"/>
  <c r="Y658" i="1" s="1"/>
  <c r="Z658" i="1" s="1"/>
  <c r="AA658" i="1" s="1"/>
  <c r="O658" i="1" l="1"/>
  <c r="P658" i="1"/>
  <c r="E659" i="1" s="1"/>
  <c r="J658" i="1"/>
  <c r="AE658" i="1"/>
  <c r="AF658" i="1" s="1" a="1"/>
  <c r="AF658" i="1" s="1"/>
  <c r="AH658" i="1"/>
  <c r="G659" i="1" l="1"/>
  <c r="I659" i="1" s="1"/>
  <c r="L659" i="1"/>
  <c r="F659" i="1"/>
  <c r="D659" i="1"/>
  <c r="K659" i="1"/>
  <c r="AG658" i="1"/>
  <c r="AK658" i="1"/>
  <c r="AL658" i="1" s="1"/>
  <c r="AI658" i="1"/>
  <c r="AJ658" i="1" s="1"/>
  <c r="M659" i="1" l="1"/>
  <c r="T659" i="1"/>
  <c r="U659" i="1"/>
  <c r="V659" i="1" s="1"/>
  <c r="N659" i="1" l="1"/>
  <c r="W659" i="1"/>
  <c r="X659" i="1" s="1"/>
  <c r="Y659" i="1" s="1"/>
  <c r="Z659" i="1" s="1"/>
  <c r="AA659" i="1" s="1"/>
  <c r="AC659" i="1"/>
  <c r="AD659" i="1" s="1"/>
  <c r="AE659" i="1" l="1"/>
  <c r="AF659" i="1" s="1" a="1"/>
  <c r="AF659" i="1" s="1"/>
  <c r="AH659" i="1"/>
  <c r="O659" i="1"/>
  <c r="P659" i="1"/>
  <c r="E660" i="1" s="1"/>
  <c r="J659" i="1"/>
  <c r="F660" i="1" l="1"/>
  <c r="K660" i="1"/>
  <c r="D660" i="1"/>
  <c r="L660" i="1"/>
  <c r="G660" i="1"/>
  <c r="I660" i="1" s="1"/>
  <c r="AI659" i="1"/>
  <c r="AJ659" i="1" s="1"/>
  <c r="AK659" i="1"/>
  <c r="AL659" i="1" s="1"/>
  <c r="AG659" i="1"/>
  <c r="T660" i="1" l="1"/>
  <c r="M660" i="1"/>
  <c r="U660" i="1"/>
  <c r="V660" i="1" s="1"/>
  <c r="N660" i="1" l="1"/>
  <c r="W660" i="1"/>
  <c r="X660" i="1" s="1"/>
  <c r="Y660" i="1" s="1"/>
  <c r="Z660" i="1" s="1"/>
  <c r="AA660" i="1" s="1"/>
  <c r="AC660" i="1"/>
  <c r="AD660" i="1" s="1"/>
  <c r="AE660" i="1" l="1"/>
  <c r="AF660" i="1" s="1" a="1"/>
  <c r="AF660" i="1" s="1"/>
  <c r="AH660" i="1"/>
  <c r="O660" i="1"/>
  <c r="J660" i="1"/>
  <c r="P660" i="1"/>
  <c r="E661" i="1" s="1"/>
  <c r="D661" i="1" l="1"/>
  <c r="K661" i="1"/>
  <c r="G661" i="1"/>
  <c r="I661" i="1" s="1"/>
  <c r="F661" i="1"/>
  <c r="L661" i="1"/>
  <c r="AI660" i="1"/>
  <c r="AJ660" i="1" s="1"/>
  <c r="AG660" i="1"/>
  <c r="AK660" i="1"/>
  <c r="AL660" i="1" s="1"/>
  <c r="U661" i="1" l="1"/>
  <c r="V661" i="1" s="1"/>
  <c r="T661" i="1"/>
  <c r="M661" i="1"/>
  <c r="AC661" i="1" l="1"/>
  <c r="AD661" i="1" s="1"/>
  <c r="N661" i="1"/>
  <c r="W661" i="1"/>
  <c r="X661" i="1" s="1"/>
  <c r="Y661" i="1" s="1"/>
  <c r="Z661" i="1" s="1"/>
  <c r="AA661" i="1" s="1"/>
  <c r="O661" i="1" l="1"/>
  <c r="P661" i="1"/>
  <c r="E662" i="1" s="1"/>
  <c r="J661" i="1"/>
  <c r="AE661" i="1"/>
  <c r="AF661" i="1" s="1" a="1"/>
  <c r="AF661" i="1" s="1"/>
  <c r="AH661" i="1"/>
  <c r="AK661" i="1" l="1"/>
  <c r="AL661" i="1" s="1"/>
  <c r="AG661" i="1"/>
  <c r="F662" i="1"/>
  <c r="L662" i="1"/>
  <c r="D662" i="1"/>
  <c r="G662" i="1"/>
  <c r="I662" i="1" s="1"/>
  <c r="K662" i="1"/>
  <c r="AI661" i="1"/>
  <c r="AJ661" i="1" s="1"/>
  <c r="U662" i="1" l="1"/>
  <c r="V662" i="1" s="1"/>
  <c r="M662" i="1"/>
  <c r="T662" i="1"/>
  <c r="X662" i="1" l="1"/>
  <c r="Y662" i="1" s="1"/>
  <c r="Z662" i="1" s="1"/>
  <c r="AA662" i="1" s="1"/>
  <c r="AC662" i="1"/>
  <c r="AD662" i="1" s="1"/>
  <c r="N662" i="1"/>
  <c r="W662" i="1"/>
  <c r="O662" i="1" l="1"/>
  <c r="J662" i="1"/>
  <c r="P662" i="1"/>
  <c r="E663" i="1" s="1"/>
  <c r="AE662" i="1"/>
  <c r="AF662" i="1" s="1" a="1"/>
  <c r="AF662" i="1" s="1"/>
  <c r="AH662" i="1"/>
  <c r="AK662" i="1" l="1"/>
  <c r="AL662" i="1" s="1"/>
  <c r="AG662" i="1"/>
  <c r="L663" i="1"/>
  <c r="F663" i="1"/>
  <c r="D663" i="1"/>
  <c r="G663" i="1"/>
  <c r="I663" i="1" s="1"/>
  <c r="K663" i="1"/>
  <c r="AI662" i="1"/>
  <c r="AJ662" i="1" s="1"/>
  <c r="U663" i="1" l="1"/>
  <c r="V663" i="1" s="1"/>
  <c r="M663" i="1"/>
  <c r="T663" i="1"/>
  <c r="N663" i="1" l="1"/>
  <c r="W663" i="1"/>
  <c r="X663" i="1" s="1"/>
  <c r="Y663" i="1" s="1"/>
  <c r="Z663" i="1" s="1"/>
  <c r="AA663" i="1" s="1"/>
  <c r="AC663" i="1"/>
  <c r="AD663" i="1" s="1"/>
  <c r="AE663" i="1" l="1"/>
  <c r="AF663" i="1" s="1" a="1"/>
  <c r="AF663" i="1" s="1"/>
  <c r="AH663" i="1"/>
  <c r="O663" i="1"/>
  <c r="P663" i="1"/>
  <c r="E664" i="1" s="1"/>
  <c r="J663" i="1"/>
  <c r="L664" i="1" l="1"/>
  <c r="D664" i="1"/>
  <c r="K664" i="1"/>
  <c r="F664" i="1"/>
  <c r="G664" i="1"/>
  <c r="I664" i="1" s="1"/>
  <c r="AI663" i="1"/>
  <c r="AJ663" i="1" s="1"/>
  <c r="AK663" i="1"/>
  <c r="AL663" i="1" s="1"/>
  <c r="AG663" i="1"/>
  <c r="T664" i="1" l="1"/>
  <c r="M664" i="1"/>
  <c r="U664" i="1"/>
  <c r="V664" i="1" s="1"/>
  <c r="N664" i="1" l="1"/>
  <c r="W664" i="1"/>
  <c r="X664" i="1" s="1"/>
  <c r="Y664" i="1" s="1"/>
  <c r="Z664" i="1" s="1"/>
  <c r="AA664" i="1" s="1"/>
  <c r="AC664" i="1"/>
  <c r="AD664" i="1" s="1"/>
  <c r="AE664" i="1" l="1"/>
  <c r="AF664" i="1" s="1" a="1"/>
  <c r="AF664" i="1" s="1"/>
  <c r="AH664" i="1"/>
  <c r="O664" i="1"/>
  <c r="J664" i="1"/>
  <c r="P664" i="1"/>
  <c r="E665" i="1" s="1"/>
  <c r="D665" i="1" l="1"/>
  <c r="L665" i="1"/>
  <c r="G665" i="1"/>
  <c r="I665" i="1" s="1"/>
  <c r="K665" i="1"/>
  <c r="F665" i="1"/>
  <c r="AI664" i="1"/>
  <c r="AJ664" i="1" s="1"/>
  <c r="AG664" i="1"/>
  <c r="AK664" i="1"/>
  <c r="AL664" i="1" s="1"/>
  <c r="U665" i="1" l="1"/>
  <c r="V665" i="1" s="1"/>
  <c r="T665" i="1"/>
  <c r="M665" i="1"/>
  <c r="AC665" i="1" l="1"/>
  <c r="AD665" i="1" s="1"/>
  <c r="N665" i="1"/>
  <c r="W665" i="1"/>
  <c r="X665" i="1" s="1"/>
  <c r="Y665" i="1" s="1"/>
  <c r="Z665" i="1" s="1"/>
  <c r="AA665" i="1" s="1"/>
  <c r="O665" i="1" l="1"/>
  <c r="P665" i="1"/>
  <c r="E666" i="1" s="1"/>
  <c r="J665" i="1"/>
  <c r="AE665" i="1"/>
  <c r="AF665" i="1" s="1" a="1"/>
  <c r="AF665" i="1" s="1"/>
  <c r="AH665" i="1"/>
  <c r="AK665" i="1" l="1"/>
  <c r="AL665" i="1" s="1"/>
  <c r="AG665" i="1"/>
  <c r="F666" i="1"/>
  <c r="L666" i="1"/>
  <c r="D666" i="1"/>
  <c r="G666" i="1"/>
  <c r="I666" i="1" s="1"/>
  <c r="K666" i="1"/>
  <c r="AI665" i="1"/>
  <c r="AJ665" i="1" s="1"/>
  <c r="U666" i="1" l="1"/>
  <c r="V666" i="1" s="1"/>
  <c r="M666" i="1"/>
  <c r="T666" i="1"/>
  <c r="AC666" i="1" l="1"/>
  <c r="AD666" i="1" s="1"/>
  <c r="N666" i="1"/>
  <c r="W666" i="1"/>
  <c r="X666" i="1" s="1"/>
  <c r="Y666" i="1" s="1"/>
  <c r="Z666" i="1" s="1"/>
  <c r="AA666" i="1" s="1"/>
  <c r="O666" i="1" l="1"/>
  <c r="P666" i="1"/>
  <c r="E667" i="1" s="1"/>
  <c r="J666" i="1"/>
  <c r="AE666" i="1"/>
  <c r="AF666" i="1" s="1" a="1"/>
  <c r="AF666" i="1" s="1"/>
  <c r="AH666" i="1"/>
  <c r="F667" i="1" l="1"/>
  <c r="K667" i="1"/>
  <c r="D667" i="1"/>
  <c r="G667" i="1"/>
  <c r="I667" i="1" s="1"/>
  <c r="L667" i="1"/>
  <c r="AK666" i="1"/>
  <c r="AL666" i="1" s="1"/>
  <c r="AG666" i="1"/>
  <c r="AI666" i="1"/>
  <c r="AJ666" i="1" s="1"/>
  <c r="M667" i="1" l="1"/>
  <c r="T667" i="1"/>
  <c r="U667" i="1"/>
  <c r="V667" i="1" s="1"/>
  <c r="AC667" i="1" l="1"/>
  <c r="AD667" i="1" s="1"/>
  <c r="N667" i="1"/>
  <c r="W667" i="1"/>
  <c r="X667" i="1" s="1"/>
  <c r="Y667" i="1" s="1"/>
  <c r="Z667" i="1" s="1"/>
  <c r="AA667" i="1" s="1"/>
  <c r="O667" i="1" l="1"/>
  <c r="J667" i="1"/>
  <c r="P667" i="1"/>
  <c r="E668" i="1" s="1"/>
  <c r="AE667" i="1"/>
  <c r="AF667" i="1" s="1" a="1"/>
  <c r="AF667" i="1" s="1"/>
  <c r="AH667" i="1"/>
  <c r="AK667" i="1" l="1"/>
  <c r="AL667" i="1" s="1"/>
  <c r="AG667" i="1"/>
  <c r="F668" i="1"/>
  <c r="D668" i="1"/>
  <c r="K668" i="1"/>
  <c r="G668" i="1"/>
  <c r="I668" i="1" s="1"/>
  <c r="L668" i="1"/>
  <c r="AI667" i="1"/>
  <c r="AJ667" i="1" s="1"/>
  <c r="T668" i="1" l="1"/>
  <c r="M668" i="1"/>
  <c r="U668" i="1"/>
  <c r="V668" i="1" s="1"/>
  <c r="N668" i="1" l="1"/>
  <c r="W668" i="1"/>
  <c r="X668" i="1" s="1"/>
  <c r="Y668" i="1" s="1"/>
  <c r="Z668" i="1" s="1"/>
  <c r="AA668" i="1" s="1"/>
  <c r="AC668" i="1"/>
  <c r="AD668" i="1" s="1"/>
  <c r="AE668" i="1" l="1"/>
  <c r="AF668" i="1" s="1" a="1"/>
  <c r="AF668" i="1" s="1"/>
  <c r="AH668" i="1"/>
  <c r="O668" i="1"/>
  <c r="J668" i="1"/>
  <c r="P668" i="1"/>
  <c r="E669" i="1" s="1"/>
  <c r="G669" i="1" l="1"/>
  <c r="I669" i="1" s="1"/>
  <c r="K669" i="1"/>
  <c r="F669" i="1"/>
  <c r="D669" i="1"/>
  <c r="L669" i="1"/>
  <c r="AI668" i="1"/>
  <c r="AJ668" i="1" s="1"/>
  <c r="AG668" i="1"/>
  <c r="AK668" i="1"/>
  <c r="AL668" i="1" s="1"/>
  <c r="U669" i="1" l="1"/>
  <c r="V669" i="1" s="1"/>
  <c r="T669" i="1"/>
  <c r="M669" i="1"/>
  <c r="AC669" i="1" l="1"/>
  <c r="AD669" i="1" s="1"/>
  <c r="N669" i="1"/>
  <c r="W669" i="1"/>
  <c r="X669" i="1" s="1"/>
  <c r="Y669" i="1" s="1"/>
  <c r="Z669" i="1" s="1"/>
  <c r="AA669" i="1" s="1"/>
  <c r="O669" i="1" l="1"/>
  <c r="P669" i="1"/>
  <c r="E670" i="1" s="1"/>
  <c r="J669" i="1"/>
  <c r="AE669" i="1"/>
  <c r="AF669" i="1" s="1" a="1"/>
  <c r="AF669" i="1" s="1"/>
  <c r="AH669" i="1"/>
  <c r="AG669" i="1" l="1"/>
  <c r="AK669" i="1"/>
  <c r="AL669" i="1" s="1"/>
  <c r="F670" i="1"/>
  <c r="L670" i="1"/>
  <c r="D670" i="1"/>
  <c r="G670" i="1"/>
  <c r="I670" i="1" s="1"/>
  <c r="K670" i="1"/>
  <c r="AI669" i="1"/>
  <c r="AJ669" i="1" s="1"/>
  <c r="U670" i="1" l="1"/>
  <c r="V670" i="1" s="1"/>
  <c r="M670" i="1"/>
  <c r="T670" i="1"/>
  <c r="AC670" i="1" l="1"/>
  <c r="AD670" i="1" s="1"/>
  <c r="N670" i="1"/>
  <c r="W670" i="1"/>
  <c r="X670" i="1" s="1"/>
  <c r="Y670" i="1" s="1"/>
  <c r="Z670" i="1" s="1"/>
  <c r="AA670" i="1" s="1"/>
  <c r="O670" i="1" l="1"/>
  <c r="P670" i="1"/>
  <c r="E671" i="1" s="1"/>
  <c r="J670" i="1"/>
  <c r="AE670" i="1"/>
  <c r="AF670" i="1" s="1" a="1"/>
  <c r="AF670" i="1" s="1"/>
  <c r="AH670" i="1"/>
  <c r="AG670" i="1" l="1"/>
  <c r="AK670" i="1"/>
  <c r="AL670" i="1" s="1"/>
  <c r="K671" i="1"/>
  <c r="F671" i="1"/>
  <c r="D671" i="1"/>
  <c r="G671" i="1"/>
  <c r="I671" i="1" s="1"/>
  <c r="L671" i="1"/>
  <c r="AI670" i="1"/>
  <c r="AJ670" i="1" s="1"/>
  <c r="U671" i="1" l="1"/>
  <c r="V671" i="1" s="1"/>
  <c r="M671" i="1"/>
  <c r="T671" i="1"/>
  <c r="N671" i="1" l="1"/>
  <c r="W671" i="1"/>
  <c r="X671" i="1" s="1"/>
  <c r="Y671" i="1" s="1"/>
  <c r="Z671" i="1" s="1"/>
  <c r="AA671" i="1" s="1"/>
  <c r="AC671" i="1"/>
  <c r="AD671" i="1" s="1"/>
  <c r="AE671" i="1" l="1"/>
  <c r="AF671" i="1" s="1" a="1"/>
  <c r="AF671" i="1" s="1"/>
  <c r="AH671" i="1"/>
  <c r="O671" i="1"/>
  <c r="P671" i="1"/>
  <c r="E672" i="1" s="1"/>
  <c r="J671" i="1"/>
  <c r="L672" i="1" l="1"/>
  <c r="D672" i="1"/>
  <c r="K672" i="1"/>
  <c r="F672" i="1"/>
  <c r="G672" i="1"/>
  <c r="I672" i="1" s="1"/>
  <c r="AI671" i="1"/>
  <c r="AJ671" i="1" s="1"/>
  <c r="AG671" i="1"/>
  <c r="AK671" i="1"/>
  <c r="AL671" i="1" s="1"/>
  <c r="T672" i="1" l="1"/>
  <c r="M672" i="1"/>
  <c r="U672" i="1"/>
  <c r="V672" i="1" s="1"/>
  <c r="N672" i="1" l="1"/>
  <c r="W672" i="1"/>
  <c r="X672" i="1" s="1"/>
  <c r="Y672" i="1" s="1"/>
  <c r="Z672" i="1" s="1"/>
  <c r="AA672" i="1" s="1"/>
  <c r="AC672" i="1"/>
  <c r="AD672" i="1" s="1"/>
  <c r="AE672" i="1" l="1"/>
  <c r="AF672" i="1" s="1" a="1"/>
  <c r="AF672" i="1" s="1"/>
  <c r="AH672" i="1"/>
  <c r="O672" i="1"/>
  <c r="J672" i="1"/>
  <c r="P672" i="1"/>
  <c r="E673" i="1" s="1"/>
  <c r="D673" i="1" l="1"/>
  <c r="K673" i="1"/>
  <c r="F673" i="1"/>
  <c r="G673" i="1"/>
  <c r="I673" i="1" s="1"/>
  <c r="L673" i="1"/>
  <c r="AI672" i="1"/>
  <c r="AJ672" i="1" s="1"/>
  <c r="AG672" i="1"/>
  <c r="AK672" i="1"/>
  <c r="AL672" i="1" s="1"/>
  <c r="T673" i="1" l="1"/>
  <c r="M673" i="1"/>
  <c r="U673" i="1"/>
  <c r="V673" i="1" s="1"/>
  <c r="AC673" i="1" l="1"/>
  <c r="AD673" i="1" s="1"/>
  <c r="N673" i="1"/>
  <c r="W673" i="1"/>
  <c r="X673" i="1" s="1"/>
  <c r="Y673" i="1" s="1"/>
  <c r="Z673" i="1" s="1"/>
  <c r="AA673" i="1" s="1"/>
  <c r="O673" i="1" l="1"/>
  <c r="P673" i="1"/>
  <c r="E674" i="1" s="1"/>
  <c r="J673" i="1"/>
  <c r="AE673" i="1"/>
  <c r="AF673" i="1" s="1" a="1"/>
  <c r="AF673" i="1" s="1"/>
  <c r="AH673" i="1"/>
  <c r="AK673" i="1" l="1"/>
  <c r="AL673" i="1" s="1"/>
  <c r="AG673" i="1"/>
  <c r="F674" i="1"/>
  <c r="G674" i="1"/>
  <c r="I674" i="1" s="1"/>
  <c r="K674" i="1"/>
  <c r="D674" i="1"/>
  <c r="L674" i="1"/>
  <c r="AI673" i="1"/>
  <c r="AJ673" i="1" s="1"/>
  <c r="U674" i="1" l="1"/>
  <c r="V674" i="1" s="1"/>
  <c r="T674" i="1"/>
  <c r="M674" i="1"/>
  <c r="AC674" i="1" l="1"/>
  <c r="AD674" i="1" s="1"/>
  <c r="N674" i="1"/>
  <c r="W674" i="1"/>
  <c r="X674" i="1" s="1"/>
  <c r="Y674" i="1" s="1"/>
  <c r="Z674" i="1" s="1"/>
  <c r="AA674" i="1" s="1"/>
  <c r="AE674" i="1" l="1"/>
  <c r="AF674" i="1" s="1" a="1"/>
  <c r="AF674" i="1" s="1"/>
  <c r="AH674" i="1"/>
  <c r="O674" i="1"/>
  <c r="P674" i="1"/>
  <c r="E675" i="1" s="1"/>
  <c r="J674" i="1"/>
  <c r="K675" i="1" l="1"/>
  <c r="F675" i="1"/>
  <c r="D675" i="1"/>
  <c r="G675" i="1"/>
  <c r="I675" i="1" s="1"/>
  <c r="L675" i="1"/>
  <c r="AI674" i="1"/>
  <c r="AJ674" i="1" s="1"/>
  <c r="AG674" i="1"/>
  <c r="AK674" i="1"/>
  <c r="AL674" i="1" s="1"/>
  <c r="M675" i="1" l="1"/>
  <c r="T675" i="1"/>
  <c r="U675" i="1"/>
  <c r="V675" i="1" s="1"/>
  <c r="AC675" i="1" l="1"/>
  <c r="AD675" i="1" s="1"/>
  <c r="N675" i="1"/>
  <c r="W675" i="1"/>
  <c r="X675" i="1" s="1"/>
  <c r="Y675" i="1" s="1"/>
  <c r="Z675" i="1" s="1"/>
  <c r="AA675" i="1" s="1"/>
  <c r="AE675" i="1" l="1"/>
  <c r="AF675" i="1" s="1" a="1"/>
  <c r="AF675" i="1" s="1"/>
  <c r="AH675" i="1"/>
  <c r="O675" i="1"/>
  <c r="P675" i="1"/>
  <c r="E676" i="1" s="1"/>
  <c r="J675" i="1"/>
  <c r="F676" i="1" l="1"/>
  <c r="D676" i="1"/>
  <c r="G676" i="1"/>
  <c r="I676" i="1" s="1"/>
  <c r="L676" i="1"/>
  <c r="K676" i="1"/>
  <c r="AI675" i="1"/>
  <c r="AJ675" i="1" s="1"/>
  <c r="AK675" i="1"/>
  <c r="AL675" i="1" s="1"/>
  <c r="AG675" i="1"/>
  <c r="U676" i="1" l="1"/>
  <c r="V676" i="1" s="1"/>
  <c r="T676" i="1"/>
  <c r="M676" i="1"/>
  <c r="N676" i="1" l="1"/>
  <c r="W676" i="1"/>
  <c r="AC676" i="1"/>
  <c r="AD676" i="1" s="1"/>
  <c r="X676" i="1"/>
  <c r="Y676" i="1" s="1"/>
  <c r="Z676" i="1" s="1"/>
  <c r="AA676" i="1" s="1"/>
  <c r="AE676" i="1" l="1"/>
  <c r="AF676" i="1" s="1" a="1"/>
  <c r="AF676" i="1" s="1"/>
  <c r="AH676" i="1"/>
  <c r="O676" i="1"/>
  <c r="P676" i="1"/>
  <c r="E677" i="1" s="1"/>
  <c r="J676" i="1"/>
  <c r="G677" i="1" l="1"/>
  <c r="I677" i="1" s="1"/>
  <c r="K677" i="1"/>
  <c r="F677" i="1"/>
  <c r="D677" i="1"/>
  <c r="L677" i="1"/>
  <c r="AI676" i="1"/>
  <c r="AJ676" i="1" s="1"/>
  <c r="AG676" i="1"/>
  <c r="AK676" i="1"/>
  <c r="AL676" i="1" s="1"/>
  <c r="T677" i="1" l="1"/>
  <c r="M677" i="1"/>
  <c r="U677" i="1"/>
  <c r="V677" i="1" s="1"/>
  <c r="AC677" i="1" l="1"/>
  <c r="AD677" i="1" s="1"/>
  <c r="N677" i="1"/>
  <c r="W677" i="1"/>
  <c r="X677" i="1" s="1"/>
  <c r="Y677" i="1" s="1"/>
  <c r="Z677" i="1" s="1"/>
  <c r="AA677" i="1" s="1"/>
  <c r="O677" i="1" l="1"/>
  <c r="P677" i="1"/>
  <c r="E678" i="1" s="1"/>
  <c r="J677" i="1"/>
  <c r="AE677" i="1"/>
  <c r="AF677" i="1" s="1" a="1"/>
  <c r="AF677" i="1" s="1"/>
  <c r="AH677" i="1"/>
  <c r="L678" i="1" l="1"/>
  <c r="F678" i="1"/>
  <c r="D678" i="1"/>
  <c r="K678" i="1"/>
  <c r="G678" i="1"/>
  <c r="I678" i="1" s="1"/>
  <c r="AK677" i="1"/>
  <c r="AL677" i="1" s="1"/>
  <c r="AG677" i="1"/>
  <c r="AI677" i="1"/>
  <c r="AJ677" i="1" s="1"/>
  <c r="M678" i="1" l="1"/>
  <c r="T678" i="1"/>
  <c r="U678" i="1"/>
  <c r="V678" i="1" s="1"/>
  <c r="AC678" i="1" l="1"/>
  <c r="AD678" i="1" s="1"/>
  <c r="N678" i="1"/>
  <c r="W678" i="1"/>
  <c r="X678" i="1" s="1"/>
  <c r="Y678" i="1" s="1"/>
  <c r="Z678" i="1" s="1"/>
  <c r="AA678" i="1" s="1"/>
  <c r="O678" i="1" l="1"/>
  <c r="J678" i="1"/>
  <c r="P678" i="1"/>
  <c r="E679" i="1" s="1"/>
  <c r="AE678" i="1"/>
  <c r="AF678" i="1" s="1" a="1"/>
  <c r="AF678" i="1" s="1"/>
  <c r="AH678" i="1"/>
  <c r="AK678" i="1" l="1"/>
  <c r="AL678" i="1" s="1"/>
  <c r="AG678" i="1"/>
  <c r="G679" i="1"/>
  <c r="I679" i="1" s="1"/>
  <c r="L679" i="1"/>
  <c r="F679" i="1"/>
  <c r="D679" i="1"/>
  <c r="K679" i="1"/>
  <c r="AI678" i="1"/>
  <c r="AJ678" i="1" s="1"/>
  <c r="U679" i="1" l="1"/>
  <c r="V679" i="1" s="1"/>
  <c r="M679" i="1"/>
  <c r="T679" i="1"/>
  <c r="N679" i="1" l="1"/>
  <c r="W679" i="1"/>
  <c r="X679" i="1" s="1"/>
  <c r="Y679" i="1" s="1"/>
  <c r="Z679" i="1" s="1"/>
  <c r="AA679" i="1" s="1"/>
  <c r="AC679" i="1"/>
  <c r="AD679" i="1" s="1"/>
  <c r="AE679" i="1" l="1"/>
  <c r="AF679" i="1" s="1" a="1"/>
  <c r="AF679" i="1" s="1"/>
  <c r="AH679" i="1"/>
  <c r="O679" i="1"/>
  <c r="P679" i="1"/>
  <c r="E680" i="1" s="1"/>
  <c r="J679" i="1"/>
  <c r="F680" i="1" l="1"/>
  <c r="D680" i="1"/>
  <c r="L680" i="1"/>
  <c r="G680" i="1"/>
  <c r="I680" i="1" s="1"/>
  <c r="K680" i="1"/>
  <c r="AI679" i="1"/>
  <c r="AJ679" i="1" s="1"/>
  <c r="AK679" i="1"/>
  <c r="AL679" i="1" s="1"/>
  <c r="AG679" i="1"/>
  <c r="U680" i="1" l="1"/>
  <c r="V680" i="1" s="1"/>
  <c r="T680" i="1"/>
  <c r="M680" i="1"/>
  <c r="N680" i="1" l="1"/>
  <c r="W680" i="1"/>
  <c r="X680" i="1" s="1"/>
  <c r="Y680" i="1" s="1"/>
  <c r="Z680" i="1" s="1"/>
  <c r="AA680" i="1" s="1"/>
  <c r="AC680" i="1"/>
  <c r="AD680" i="1" s="1"/>
  <c r="AE680" i="1" l="1"/>
  <c r="AF680" i="1" s="1" a="1"/>
  <c r="AF680" i="1" s="1"/>
  <c r="AH680" i="1"/>
  <c r="O680" i="1"/>
  <c r="P680" i="1"/>
  <c r="E681" i="1" s="1"/>
  <c r="J680" i="1"/>
  <c r="D681" i="1" l="1"/>
  <c r="K681" i="1"/>
  <c r="F681" i="1"/>
  <c r="G681" i="1"/>
  <c r="I681" i="1" s="1"/>
  <c r="L681" i="1"/>
  <c r="AI680" i="1"/>
  <c r="AJ680" i="1" s="1"/>
  <c r="AK680" i="1"/>
  <c r="AL680" i="1" s="1"/>
  <c r="AG680" i="1"/>
  <c r="T681" i="1" l="1"/>
  <c r="M681" i="1"/>
  <c r="U681" i="1"/>
  <c r="V681" i="1" s="1"/>
  <c r="AC681" i="1" l="1"/>
  <c r="AD681" i="1" s="1"/>
  <c r="N681" i="1"/>
  <c r="W681" i="1"/>
  <c r="X681" i="1" s="1"/>
  <c r="Y681" i="1" s="1"/>
  <c r="Z681" i="1" s="1"/>
  <c r="AA681" i="1" s="1"/>
  <c r="O681" i="1" l="1"/>
  <c r="P681" i="1"/>
  <c r="E682" i="1" s="1"/>
  <c r="J681" i="1"/>
  <c r="AE681" i="1"/>
  <c r="AF681" i="1" s="1" a="1"/>
  <c r="AF681" i="1" s="1"/>
  <c r="AH681" i="1"/>
  <c r="G682" i="1" l="1"/>
  <c r="I682" i="1" s="1"/>
  <c r="K682" i="1"/>
  <c r="F682" i="1"/>
  <c r="D682" i="1"/>
  <c r="L682" i="1"/>
  <c r="AK681" i="1"/>
  <c r="AL681" i="1" s="1"/>
  <c r="AG681" i="1"/>
  <c r="AI681" i="1"/>
  <c r="AJ681" i="1" s="1"/>
  <c r="T682" i="1" l="1"/>
  <c r="M682" i="1"/>
  <c r="U682" i="1"/>
  <c r="V682" i="1" s="1"/>
  <c r="AC682" i="1" l="1"/>
  <c r="AD682" i="1" s="1"/>
  <c r="N682" i="1"/>
  <c r="W682" i="1"/>
  <c r="X682" i="1" s="1"/>
  <c r="Y682" i="1" s="1"/>
  <c r="Z682" i="1" s="1"/>
  <c r="AA682" i="1" s="1"/>
  <c r="O682" i="1" l="1"/>
  <c r="P682" i="1"/>
  <c r="E683" i="1" s="1"/>
  <c r="J682" i="1"/>
  <c r="AE682" i="1"/>
  <c r="AF682" i="1" s="1" a="1"/>
  <c r="AF682" i="1" s="1"/>
  <c r="AH682" i="1"/>
  <c r="AG682" i="1" l="1"/>
  <c r="AK682" i="1"/>
  <c r="AL682" i="1" s="1"/>
  <c r="K683" i="1"/>
  <c r="F683" i="1"/>
  <c r="D683" i="1"/>
  <c r="G683" i="1"/>
  <c r="I683" i="1" s="1"/>
  <c r="L683" i="1"/>
  <c r="AI682" i="1"/>
  <c r="AJ682" i="1" s="1"/>
  <c r="U683" i="1" l="1"/>
  <c r="V683" i="1" s="1"/>
  <c r="M683" i="1"/>
  <c r="T683" i="1"/>
  <c r="AC683" i="1" l="1"/>
  <c r="AD683" i="1" s="1"/>
  <c r="N683" i="1"/>
  <c r="W683" i="1"/>
  <c r="X683" i="1" s="1"/>
  <c r="Y683" i="1" s="1"/>
  <c r="Z683" i="1" s="1"/>
  <c r="AA683" i="1" s="1"/>
  <c r="O683" i="1" l="1"/>
  <c r="P683" i="1"/>
  <c r="E684" i="1" s="1"/>
  <c r="J683" i="1"/>
  <c r="AE683" i="1"/>
  <c r="AF683" i="1" s="1" a="1"/>
  <c r="AF683" i="1" s="1"/>
  <c r="AH683" i="1"/>
  <c r="AK683" i="1" l="1"/>
  <c r="AL683" i="1" s="1"/>
  <c r="AG683" i="1"/>
  <c r="F684" i="1"/>
  <c r="D684" i="1"/>
  <c r="L684" i="1"/>
  <c r="G684" i="1"/>
  <c r="I684" i="1" s="1"/>
  <c r="K684" i="1"/>
  <c r="AI683" i="1"/>
  <c r="AJ683" i="1" s="1"/>
  <c r="T684" i="1" l="1"/>
  <c r="M684" i="1"/>
  <c r="U684" i="1"/>
  <c r="V684" i="1" s="1"/>
  <c r="N684" i="1" l="1"/>
  <c r="W684" i="1"/>
  <c r="X684" i="1" s="1"/>
  <c r="Y684" i="1" s="1"/>
  <c r="Z684" i="1" s="1"/>
  <c r="AA684" i="1" s="1"/>
  <c r="AC684" i="1"/>
  <c r="AD684" i="1" s="1"/>
  <c r="AE684" i="1" l="1"/>
  <c r="AF684" i="1" s="1" a="1"/>
  <c r="AF684" i="1" s="1"/>
  <c r="AH684" i="1"/>
  <c r="O684" i="1"/>
  <c r="J684" i="1"/>
  <c r="P684" i="1"/>
  <c r="E685" i="1" s="1"/>
  <c r="D685" i="1" l="1"/>
  <c r="F685" i="1"/>
  <c r="K685" i="1"/>
  <c r="G685" i="1"/>
  <c r="I685" i="1" s="1"/>
  <c r="L685" i="1"/>
  <c r="AI684" i="1"/>
  <c r="AJ684" i="1" s="1"/>
  <c r="AK684" i="1"/>
  <c r="AL684" i="1" s="1"/>
  <c r="AG684" i="1"/>
  <c r="T685" i="1" l="1"/>
  <c r="M685" i="1"/>
  <c r="U685" i="1"/>
  <c r="V685" i="1" s="1"/>
  <c r="AC685" i="1" l="1"/>
  <c r="AD685" i="1" s="1"/>
  <c r="N685" i="1"/>
  <c r="W685" i="1"/>
  <c r="X685" i="1" s="1"/>
  <c r="Y685" i="1" s="1"/>
  <c r="Z685" i="1" s="1"/>
  <c r="AA685" i="1" s="1"/>
  <c r="O685" i="1" l="1"/>
  <c r="P685" i="1"/>
  <c r="E686" i="1" s="1"/>
  <c r="J685" i="1"/>
  <c r="AE685" i="1"/>
  <c r="AF685" i="1" s="1" a="1"/>
  <c r="AF685" i="1" s="1"/>
  <c r="AH685" i="1"/>
  <c r="L686" i="1" l="1"/>
  <c r="F686" i="1"/>
  <c r="D686" i="1"/>
  <c r="G686" i="1"/>
  <c r="I686" i="1" s="1"/>
  <c r="K686" i="1"/>
  <c r="AG685" i="1"/>
  <c r="AK685" i="1"/>
  <c r="AL685" i="1" s="1"/>
  <c r="AI685" i="1"/>
  <c r="AJ685" i="1" s="1"/>
  <c r="M686" i="1" l="1"/>
  <c r="T686" i="1"/>
  <c r="U686" i="1"/>
  <c r="V686" i="1" s="1"/>
  <c r="AC686" i="1" l="1"/>
  <c r="AD686" i="1" s="1"/>
  <c r="N686" i="1"/>
  <c r="W686" i="1"/>
  <c r="X686" i="1" s="1"/>
  <c r="Y686" i="1" s="1"/>
  <c r="Z686" i="1" s="1"/>
  <c r="AA686" i="1" s="1"/>
  <c r="O686" i="1" l="1"/>
  <c r="P686" i="1"/>
  <c r="E687" i="1" s="1"/>
  <c r="J686" i="1"/>
  <c r="AE686" i="1"/>
  <c r="AF686" i="1" s="1" a="1"/>
  <c r="AF686" i="1" s="1"/>
  <c r="AH686" i="1"/>
  <c r="F687" i="1" l="1"/>
  <c r="G687" i="1"/>
  <c r="I687" i="1" s="1"/>
  <c r="L687" i="1"/>
  <c r="D687" i="1"/>
  <c r="K687" i="1"/>
  <c r="AK686" i="1"/>
  <c r="AL686" i="1" s="1"/>
  <c r="AG686" i="1"/>
  <c r="AI686" i="1"/>
  <c r="AJ686" i="1" s="1"/>
  <c r="U687" i="1" l="1"/>
  <c r="V687" i="1" s="1"/>
  <c r="M687" i="1"/>
  <c r="T687" i="1"/>
  <c r="AC687" i="1" l="1"/>
  <c r="AD687" i="1" s="1"/>
  <c r="N687" i="1"/>
  <c r="W687" i="1"/>
  <c r="X687" i="1" s="1"/>
  <c r="Y687" i="1" s="1"/>
  <c r="Z687" i="1" s="1"/>
  <c r="AA687" i="1" s="1"/>
  <c r="O687" i="1" l="1"/>
  <c r="P687" i="1"/>
  <c r="E688" i="1" s="1"/>
  <c r="J687" i="1"/>
  <c r="AE687" i="1"/>
  <c r="AF687" i="1" s="1" a="1"/>
  <c r="AF687" i="1" s="1"/>
  <c r="AH687" i="1"/>
  <c r="AG687" i="1" l="1"/>
  <c r="AK687" i="1"/>
  <c r="AL687" i="1" s="1"/>
  <c r="D688" i="1"/>
  <c r="K688" i="1"/>
  <c r="F688" i="1"/>
  <c r="G688" i="1"/>
  <c r="I688" i="1" s="1"/>
  <c r="L688" i="1"/>
  <c r="AI687" i="1"/>
  <c r="AJ687" i="1" s="1"/>
  <c r="T688" i="1" l="1"/>
  <c r="M688" i="1"/>
  <c r="U688" i="1"/>
  <c r="V688" i="1" s="1"/>
  <c r="N688" i="1" l="1"/>
  <c r="W688" i="1"/>
  <c r="X688" i="1" s="1"/>
  <c r="Y688" i="1" s="1"/>
  <c r="Z688" i="1" s="1"/>
  <c r="AA688" i="1" s="1"/>
  <c r="AC688" i="1"/>
  <c r="AD688" i="1" s="1"/>
  <c r="AE688" i="1" l="1"/>
  <c r="AF688" i="1" s="1" a="1"/>
  <c r="AF688" i="1" s="1"/>
  <c r="AH688" i="1"/>
  <c r="O688" i="1"/>
  <c r="J688" i="1"/>
  <c r="P688" i="1"/>
  <c r="E689" i="1" s="1"/>
  <c r="G689" i="1" l="1"/>
  <c r="I689" i="1" s="1"/>
  <c r="L689" i="1"/>
  <c r="K689" i="1"/>
  <c r="F689" i="1"/>
  <c r="D689" i="1"/>
  <c r="AI688" i="1"/>
  <c r="AJ688" i="1" s="1"/>
  <c r="AG688" i="1"/>
  <c r="AK688" i="1"/>
  <c r="AL688" i="1" s="1"/>
  <c r="T689" i="1" l="1"/>
  <c r="M689" i="1"/>
  <c r="U689" i="1"/>
  <c r="V689" i="1" s="1"/>
  <c r="AC689" i="1" l="1"/>
  <c r="AD689" i="1" s="1"/>
  <c r="N689" i="1"/>
  <c r="W689" i="1"/>
  <c r="X689" i="1" s="1"/>
  <c r="Y689" i="1" s="1"/>
  <c r="Z689" i="1" s="1"/>
  <c r="AA689" i="1" s="1"/>
  <c r="O689" i="1" l="1"/>
  <c r="P689" i="1"/>
  <c r="E690" i="1" s="1"/>
  <c r="J689" i="1"/>
  <c r="AE689" i="1"/>
  <c r="AF689" i="1" s="1" a="1"/>
  <c r="AF689" i="1" s="1"/>
  <c r="AH689" i="1"/>
  <c r="AK689" i="1" l="1"/>
  <c r="AL689" i="1" s="1"/>
  <c r="AG689" i="1"/>
  <c r="L690" i="1"/>
  <c r="F690" i="1"/>
  <c r="D690" i="1"/>
  <c r="K690" i="1"/>
  <c r="G690" i="1"/>
  <c r="I690" i="1" s="1"/>
  <c r="AI689" i="1"/>
  <c r="AJ689" i="1" s="1"/>
  <c r="U690" i="1" l="1"/>
  <c r="V690" i="1" s="1"/>
  <c r="M690" i="1"/>
  <c r="T690" i="1"/>
  <c r="AC690" i="1" l="1"/>
  <c r="AD690" i="1" s="1"/>
  <c r="N690" i="1"/>
  <c r="W690" i="1"/>
  <c r="X690" i="1" s="1"/>
  <c r="Y690" i="1" s="1"/>
  <c r="Z690" i="1" s="1"/>
  <c r="AA690" i="1" s="1"/>
  <c r="O690" i="1" l="1"/>
  <c r="P690" i="1"/>
  <c r="E691" i="1" s="1"/>
  <c r="J690" i="1"/>
  <c r="AE690" i="1"/>
  <c r="AF690" i="1" s="1" a="1"/>
  <c r="AF690" i="1" s="1"/>
  <c r="AH690" i="1"/>
  <c r="AK690" i="1" l="1"/>
  <c r="AL690" i="1" s="1"/>
  <c r="AG690" i="1"/>
  <c r="K691" i="1"/>
  <c r="F691" i="1"/>
  <c r="D691" i="1"/>
  <c r="G691" i="1"/>
  <c r="I691" i="1" s="1"/>
  <c r="L691" i="1"/>
  <c r="AI690" i="1"/>
  <c r="AJ690" i="1" s="1"/>
  <c r="U691" i="1" l="1"/>
  <c r="V691" i="1" s="1"/>
  <c r="M691" i="1"/>
  <c r="T691" i="1"/>
  <c r="N691" i="1" l="1"/>
  <c r="W691" i="1"/>
  <c r="X691" i="1" s="1"/>
  <c r="Y691" i="1" s="1"/>
  <c r="Z691" i="1" s="1"/>
  <c r="AA691" i="1" s="1"/>
  <c r="AC691" i="1"/>
  <c r="AD691" i="1" s="1"/>
  <c r="AE691" i="1" l="1"/>
  <c r="AF691" i="1" s="1" a="1"/>
  <c r="AF691" i="1" s="1"/>
  <c r="AH691" i="1"/>
  <c r="O691" i="1"/>
  <c r="P691" i="1"/>
  <c r="E692" i="1" s="1"/>
  <c r="J691" i="1"/>
  <c r="F692" i="1" l="1"/>
  <c r="K692" i="1"/>
  <c r="D692" i="1"/>
  <c r="L692" i="1"/>
  <c r="G692" i="1"/>
  <c r="I692" i="1" s="1"/>
  <c r="AI691" i="1"/>
  <c r="AJ691" i="1" s="1"/>
  <c r="AK691" i="1"/>
  <c r="AL691" i="1" s="1"/>
  <c r="AG691" i="1"/>
  <c r="T692" i="1" l="1"/>
  <c r="M692" i="1"/>
  <c r="U692" i="1"/>
  <c r="V692" i="1" s="1"/>
  <c r="N692" i="1" l="1"/>
  <c r="W692" i="1"/>
  <c r="X692" i="1" s="1"/>
  <c r="Y692" i="1" s="1"/>
  <c r="Z692" i="1" s="1"/>
  <c r="AA692" i="1" s="1"/>
  <c r="AC692" i="1"/>
  <c r="AD692" i="1" s="1"/>
  <c r="AE692" i="1" l="1"/>
  <c r="AF692" i="1" s="1" a="1"/>
  <c r="AF692" i="1" s="1"/>
  <c r="AH692" i="1"/>
  <c r="O692" i="1"/>
  <c r="J692" i="1"/>
  <c r="P692" i="1"/>
  <c r="E693" i="1" s="1"/>
  <c r="D693" i="1" l="1"/>
  <c r="L693" i="1"/>
  <c r="G693" i="1"/>
  <c r="I693" i="1" s="1"/>
  <c r="F693" i="1"/>
  <c r="K693" i="1"/>
  <c r="AI692" i="1"/>
  <c r="AJ692" i="1" s="1"/>
  <c r="AK692" i="1"/>
  <c r="AL692" i="1" s="1"/>
  <c r="AG692" i="1"/>
  <c r="U693" i="1" l="1"/>
  <c r="V693" i="1" s="1"/>
  <c r="T693" i="1"/>
  <c r="M693" i="1"/>
  <c r="AC693" i="1" l="1"/>
  <c r="AD693" i="1" s="1"/>
  <c r="N693" i="1"/>
  <c r="W693" i="1"/>
  <c r="X693" i="1" s="1"/>
  <c r="Y693" i="1" s="1"/>
  <c r="Z693" i="1" s="1"/>
  <c r="AA693" i="1" s="1"/>
  <c r="O693" i="1" l="1"/>
  <c r="P693" i="1"/>
  <c r="E694" i="1" s="1"/>
  <c r="J693" i="1"/>
  <c r="AE693" i="1"/>
  <c r="AF693" i="1" s="1" a="1"/>
  <c r="AF693" i="1" s="1"/>
  <c r="AH693" i="1"/>
  <c r="AG693" i="1" l="1"/>
  <c r="AK693" i="1"/>
  <c r="AL693" i="1" s="1"/>
  <c r="K694" i="1"/>
  <c r="F694" i="1"/>
  <c r="G694" i="1"/>
  <c r="I694" i="1" s="1"/>
  <c r="L694" i="1"/>
  <c r="D694" i="1"/>
  <c r="AI693" i="1"/>
  <c r="AJ693" i="1" s="1"/>
  <c r="T694" i="1" l="1"/>
  <c r="M694" i="1"/>
  <c r="U694" i="1"/>
  <c r="V694" i="1" s="1"/>
  <c r="AC694" i="1" l="1"/>
  <c r="AD694" i="1" s="1"/>
  <c r="N694" i="1"/>
  <c r="W694" i="1"/>
  <c r="X694" i="1" s="1"/>
  <c r="Y694" i="1" s="1"/>
  <c r="Z694" i="1" s="1"/>
  <c r="AA694" i="1" s="1"/>
  <c r="O694" i="1" l="1"/>
  <c r="P694" i="1"/>
  <c r="E695" i="1" s="1"/>
  <c r="J694" i="1"/>
  <c r="AE694" i="1"/>
  <c r="AF694" i="1" s="1" a="1"/>
  <c r="AF694" i="1" s="1"/>
  <c r="AH694" i="1"/>
  <c r="AK694" i="1" l="1"/>
  <c r="AL694" i="1" s="1"/>
  <c r="AG694" i="1"/>
  <c r="K695" i="1"/>
  <c r="F695" i="1"/>
  <c r="D695" i="1"/>
  <c r="G695" i="1"/>
  <c r="I695" i="1" s="1"/>
  <c r="L695" i="1"/>
  <c r="AI694" i="1"/>
  <c r="AJ694" i="1" s="1"/>
  <c r="U695" i="1" l="1"/>
  <c r="V695" i="1" s="1"/>
  <c r="M695" i="1"/>
  <c r="T695" i="1"/>
  <c r="N695" i="1" l="1"/>
  <c r="W695" i="1"/>
  <c r="X695" i="1" s="1"/>
  <c r="Y695" i="1" s="1"/>
  <c r="Z695" i="1" s="1"/>
  <c r="AA695" i="1" s="1"/>
  <c r="AC695" i="1"/>
  <c r="AD695" i="1" s="1"/>
  <c r="AE695" i="1" l="1"/>
  <c r="AF695" i="1" s="1" a="1"/>
  <c r="AF695" i="1" s="1"/>
  <c r="AH695" i="1"/>
  <c r="O695" i="1"/>
  <c r="P695" i="1"/>
  <c r="E696" i="1" s="1"/>
  <c r="J695" i="1"/>
  <c r="F696" i="1" l="1"/>
  <c r="K696" i="1"/>
  <c r="D696" i="1"/>
  <c r="L696" i="1"/>
  <c r="G696" i="1"/>
  <c r="I696" i="1" s="1"/>
  <c r="AI695" i="1"/>
  <c r="AJ695" i="1" s="1"/>
  <c r="AK695" i="1"/>
  <c r="AL695" i="1" s="1"/>
  <c r="AG695" i="1"/>
  <c r="T696" i="1" l="1"/>
  <c r="M696" i="1"/>
  <c r="U696" i="1"/>
  <c r="V696" i="1" s="1"/>
  <c r="N696" i="1" l="1"/>
  <c r="W696" i="1"/>
  <c r="X696" i="1" s="1"/>
  <c r="Y696" i="1" s="1"/>
  <c r="Z696" i="1" s="1"/>
  <c r="AA696" i="1" s="1"/>
  <c r="AC696" i="1"/>
  <c r="AD696" i="1" s="1"/>
  <c r="AE696" i="1" l="1"/>
  <c r="AF696" i="1" s="1" a="1"/>
  <c r="AF696" i="1" s="1"/>
  <c r="AH696" i="1"/>
  <c r="O696" i="1"/>
  <c r="J696" i="1"/>
  <c r="P696" i="1"/>
  <c r="E697" i="1" s="1"/>
  <c r="G697" i="1" l="1"/>
  <c r="I697" i="1" s="1"/>
  <c r="L697" i="1"/>
  <c r="F697" i="1"/>
  <c r="K697" i="1"/>
  <c r="D697" i="1"/>
  <c r="AI696" i="1"/>
  <c r="AJ696" i="1" s="1"/>
  <c r="AK696" i="1"/>
  <c r="AL696" i="1" s="1"/>
  <c r="AG696" i="1"/>
  <c r="T697" i="1" l="1"/>
  <c r="M697" i="1"/>
  <c r="U697" i="1"/>
  <c r="V697" i="1" s="1"/>
  <c r="AC697" i="1" l="1"/>
  <c r="AD697" i="1" s="1"/>
  <c r="N697" i="1"/>
  <c r="W697" i="1"/>
  <c r="X697" i="1" s="1"/>
  <c r="Y697" i="1" s="1"/>
  <c r="Z697" i="1" s="1"/>
  <c r="AA697" i="1" s="1"/>
  <c r="O697" i="1" l="1"/>
  <c r="P697" i="1"/>
  <c r="E698" i="1" s="1"/>
  <c r="J697" i="1"/>
  <c r="AE697" i="1"/>
  <c r="AF697" i="1" s="1" a="1"/>
  <c r="AF697" i="1" s="1"/>
  <c r="AH697" i="1"/>
  <c r="AK697" i="1" l="1"/>
  <c r="AL697" i="1" s="1"/>
  <c r="AG697" i="1"/>
  <c r="L698" i="1"/>
  <c r="G698" i="1"/>
  <c r="I698" i="1" s="1"/>
  <c r="F698" i="1"/>
  <c r="K698" i="1"/>
  <c r="D698" i="1"/>
  <c r="AI697" i="1"/>
  <c r="AJ697" i="1" s="1"/>
  <c r="T698" i="1" l="1"/>
  <c r="M698" i="1"/>
  <c r="U698" i="1"/>
  <c r="V698" i="1" s="1"/>
  <c r="AC698" i="1" l="1"/>
  <c r="AD698" i="1" s="1"/>
  <c r="N698" i="1"/>
  <c r="W698" i="1"/>
  <c r="X698" i="1" s="1"/>
  <c r="Y698" i="1" s="1"/>
  <c r="Z698" i="1" s="1"/>
  <c r="AA698" i="1" s="1"/>
  <c r="O698" i="1" l="1"/>
  <c r="J698" i="1"/>
  <c r="P698" i="1"/>
  <c r="E699" i="1" s="1"/>
  <c r="AE698" i="1"/>
  <c r="AF698" i="1" s="1" a="1"/>
  <c r="AF698" i="1" s="1"/>
  <c r="AH698" i="1"/>
  <c r="AK698" i="1" l="1"/>
  <c r="AL698" i="1" s="1"/>
  <c r="AG698" i="1"/>
  <c r="G699" i="1"/>
  <c r="I699" i="1" s="1"/>
  <c r="F699" i="1"/>
  <c r="L699" i="1"/>
  <c r="D699" i="1"/>
  <c r="K699" i="1"/>
  <c r="AI698" i="1"/>
  <c r="AJ698" i="1" s="1"/>
  <c r="U699" i="1" l="1"/>
  <c r="V699" i="1" s="1"/>
  <c r="M699" i="1"/>
  <c r="T699" i="1"/>
  <c r="N699" i="1" l="1"/>
  <c r="W699" i="1"/>
  <c r="X699" i="1" s="1"/>
  <c r="Y699" i="1" s="1"/>
  <c r="Z699" i="1" s="1"/>
  <c r="AA699" i="1" s="1"/>
  <c r="AC699" i="1"/>
  <c r="AD699" i="1" s="1"/>
  <c r="AE699" i="1" l="1"/>
  <c r="AF699" i="1" s="1" a="1"/>
  <c r="AF699" i="1" s="1"/>
  <c r="AH699" i="1"/>
  <c r="O699" i="1"/>
  <c r="P699" i="1"/>
  <c r="E700" i="1" s="1"/>
  <c r="J699" i="1"/>
  <c r="K700" i="1" l="1"/>
  <c r="D700" i="1"/>
  <c r="L700" i="1"/>
  <c r="F700" i="1"/>
  <c r="G700" i="1"/>
  <c r="I700" i="1" s="1"/>
  <c r="AI699" i="1"/>
  <c r="AJ699" i="1" s="1"/>
  <c r="AG699" i="1"/>
  <c r="AK699" i="1"/>
  <c r="AL699" i="1" s="1"/>
  <c r="T700" i="1" l="1"/>
  <c r="M700" i="1"/>
  <c r="U700" i="1"/>
  <c r="V700" i="1" s="1"/>
  <c r="N700" i="1" l="1"/>
  <c r="W700" i="1"/>
  <c r="X700" i="1" s="1"/>
  <c r="Y700" i="1" s="1"/>
  <c r="Z700" i="1" s="1"/>
  <c r="AA700" i="1" s="1"/>
  <c r="AC700" i="1"/>
  <c r="AD700" i="1" s="1"/>
  <c r="AE700" i="1" l="1"/>
  <c r="AF700" i="1" s="1" a="1"/>
  <c r="AF700" i="1" s="1"/>
  <c r="AH700" i="1"/>
  <c r="O700" i="1"/>
  <c r="J700" i="1"/>
  <c r="P700" i="1"/>
  <c r="E701" i="1" s="1"/>
  <c r="G701" i="1" l="1"/>
  <c r="I701" i="1" s="1"/>
  <c r="K701" i="1"/>
  <c r="F701" i="1"/>
  <c r="L701" i="1"/>
  <c r="D701" i="1"/>
  <c r="AI700" i="1"/>
  <c r="AJ700" i="1" s="1"/>
  <c r="AG700" i="1"/>
  <c r="AK700" i="1"/>
  <c r="AL700" i="1" s="1"/>
  <c r="U701" i="1" l="1"/>
  <c r="V701" i="1" s="1"/>
  <c r="T701" i="1"/>
  <c r="M701" i="1"/>
  <c r="AC701" i="1" l="1"/>
  <c r="AD701" i="1" s="1"/>
  <c r="N701" i="1"/>
  <c r="W701" i="1"/>
  <c r="X701" i="1" s="1"/>
  <c r="Y701" i="1" s="1"/>
  <c r="Z701" i="1" s="1"/>
  <c r="AA701" i="1" s="1"/>
  <c r="O701" i="1" l="1"/>
  <c r="P701" i="1"/>
  <c r="E702" i="1" s="1"/>
  <c r="J701" i="1"/>
  <c r="AE701" i="1"/>
  <c r="AF701" i="1" s="1" a="1"/>
  <c r="AF701" i="1" s="1"/>
  <c r="AH701" i="1"/>
  <c r="AG701" i="1" l="1"/>
  <c r="AK701" i="1"/>
  <c r="AL701" i="1" s="1"/>
  <c r="K702" i="1"/>
  <c r="F702" i="1"/>
  <c r="D702" i="1"/>
  <c r="G702" i="1"/>
  <c r="I702" i="1" s="1"/>
  <c r="L702" i="1"/>
  <c r="AI701" i="1"/>
  <c r="AJ701" i="1" s="1"/>
  <c r="U702" i="1" l="1"/>
  <c r="V702" i="1" s="1"/>
  <c r="M702" i="1"/>
  <c r="T702" i="1"/>
  <c r="AC702" i="1" l="1"/>
  <c r="AD702" i="1" s="1"/>
  <c r="N702" i="1"/>
  <c r="W702" i="1"/>
  <c r="X702" i="1" s="1"/>
  <c r="Y702" i="1" s="1"/>
  <c r="Z702" i="1" s="1"/>
  <c r="AA702" i="1" s="1"/>
  <c r="O702" i="1" l="1"/>
  <c r="P702" i="1"/>
  <c r="E703" i="1" s="1"/>
  <c r="J702" i="1"/>
  <c r="AE702" i="1"/>
  <c r="AF702" i="1" s="1" a="1"/>
  <c r="AF702" i="1" s="1"/>
  <c r="AH702" i="1"/>
  <c r="AG702" i="1" l="1"/>
  <c r="AK702" i="1"/>
  <c r="AL702" i="1" s="1"/>
  <c r="F703" i="1"/>
  <c r="D703" i="1"/>
  <c r="K703" i="1"/>
  <c r="G703" i="1"/>
  <c r="I703" i="1" s="1"/>
  <c r="L703" i="1"/>
  <c r="AI702" i="1"/>
  <c r="AJ702" i="1" s="1"/>
  <c r="M703" i="1" l="1"/>
  <c r="T703" i="1"/>
  <c r="U703" i="1"/>
  <c r="V703" i="1" s="1"/>
  <c r="N703" i="1" l="1"/>
  <c r="W703" i="1"/>
  <c r="X703" i="1" s="1"/>
  <c r="Y703" i="1" s="1"/>
  <c r="Z703" i="1" s="1"/>
  <c r="AA703" i="1" s="1"/>
  <c r="AC703" i="1"/>
  <c r="AD703" i="1" s="1"/>
  <c r="AE703" i="1" l="1"/>
  <c r="AF703" i="1" s="1" a="1"/>
  <c r="AF703" i="1" s="1"/>
  <c r="AH703" i="1"/>
  <c r="O703" i="1"/>
  <c r="J703" i="1"/>
  <c r="P703" i="1"/>
  <c r="E704" i="1" s="1"/>
  <c r="F704" i="1" l="1"/>
  <c r="L704" i="1"/>
  <c r="D704" i="1"/>
  <c r="K704" i="1"/>
  <c r="G704" i="1"/>
  <c r="I704" i="1" s="1"/>
  <c r="AI703" i="1"/>
  <c r="AJ703" i="1" s="1"/>
  <c r="AG703" i="1"/>
  <c r="AK703" i="1"/>
  <c r="AL703" i="1" s="1"/>
  <c r="T704" i="1" l="1"/>
  <c r="M704" i="1"/>
  <c r="U704" i="1"/>
  <c r="V704" i="1" s="1"/>
  <c r="N704" i="1" l="1"/>
  <c r="W704" i="1"/>
  <c r="X704" i="1" s="1"/>
  <c r="Y704" i="1" s="1"/>
  <c r="Z704" i="1" s="1"/>
  <c r="AA704" i="1" s="1"/>
  <c r="AC704" i="1"/>
  <c r="AD704" i="1" s="1"/>
  <c r="AE704" i="1" l="1"/>
  <c r="AF704" i="1" s="1" a="1"/>
  <c r="AF704" i="1" s="1"/>
  <c r="AH704" i="1"/>
  <c r="O704" i="1"/>
  <c r="J704" i="1"/>
  <c r="P704" i="1"/>
  <c r="E705" i="1" s="1"/>
  <c r="G705" i="1" l="1"/>
  <c r="I705" i="1" s="1"/>
  <c r="L705" i="1"/>
  <c r="F705" i="1"/>
  <c r="D705" i="1"/>
  <c r="K705" i="1"/>
  <c r="AI704" i="1"/>
  <c r="AJ704" i="1" s="1"/>
  <c r="AK704" i="1"/>
  <c r="AL704" i="1" s="1"/>
  <c r="AG704" i="1"/>
  <c r="U705" i="1" l="1"/>
  <c r="V705" i="1" s="1"/>
  <c r="T705" i="1"/>
  <c r="M705" i="1"/>
  <c r="AC705" i="1" l="1"/>
  <c r="AD705" i="1" s="1"/>
  <c r="N705" i="1"/>
  <c r="W705" i="1"/>
  <c r="X705" i="1" s="1"/>
  <c r="Y705" i="1" s="1"/>
  <c r="Z705" i="1" s="1"/>
  <c r="AA705" i="1" s="1"/>
  <c r="O705" i="1" l="1"/>
  <c r="J705" i="1"/>
  <c r="P705" i="1"/>
  <c r="E706" i="1" s="1"/>
  <c r="AE705" i="1"/>
  <c r="AF705" i="1" s="1" a="1"/>
  <c r="AF705" i="1" s="1"/>
  <c r="AH705" i="1"/>
  <c r="AK705" i="1" l="1"/>
  <c r="AL705" i="1" s="1"/>
  <c r="AG705" i="1"/>
  <c r="F706" i="1"/>
  <c r="G706" i="1"/>
  <c r="I706" i="1" s="1"/>
  <c r="L706" i="1"/>
  <c r="D706" i="1"/>
  <c r="K706" i="1"/>
  <c r="AI705" i="1"/>
  <c r="AJ705" i="1" s="1"/>
  <c r="U706" i="1" l="1"/>
  <c r="V706" i="1" s="1"/>
  <c r="T706" i="1"/>
  <c r="M706" i="1"/>
  <c r="AC706" i="1" l="1"/>
  <c r="AD706" i="1" s="1"/>
  <c r="N706" i="1"/>
  <c r="W706" i="1"/>
  <c r="X706" i="1" s="1"/>
  <c r="Y706" i="1" s="1"/>
  <c r="Z706" i="1" s="1"/>
  <c r="AA706" i="1" s="1"/>
  <c r="O706" i="1" l="1"/>
  <c r="P706" i="1"/>
  <c r="E707" i="1" s="1"/>
  <c r="J706" i="1"/>
  <c r="AE706" i="1"/>
  <c r="AF706" i="1" s="1" a="1"/>
  <c r="AF706" i="1" s="1"/>
  <c r="AH706" i="1"/>
  <c r="AK706" i="1" l="1"/>
  <c r="AL706" i="1" s="1"/>
  <c r="AG706" i="1"/>
  <c r="G707" i="1"/>
  <c r="I707" i="1" s="1"/>
  <c r="K707" i="1"/>
  <c r="D707" i="1"/>
  <c r="L707" i="1"/>
  <c r="F707" i="1"/>
  <c r="AI706" i="1"/>
  <c r="AJ706" i="1" s="1"/>
  <c r="U707" i="1" l="1"/>
  <c r="V707" i="1" s="1"/>
  <c r="M707" i="1"/>
  <c r="T707" i="1"/>
  <c r="AC707" i="1" l="1"/>
  <c r="AD707" i="1" s="1"/>
  <c r="N707" i="1"/>
  <c r="W707" i="1"/>
  <c r="X707" i="1" s="1"/>
  <c r="Y707" i="1" s="1"/>
  <c r="Z707" i="1" s="1"/>
  <c r="AA707" i="1" s="1"/>
  <c r="AE707" i="1" l="1"/>
  <c r="AF707" i="1" s="1" a="1"/>
  <c r="AF707" i="1" s="1"/>
  <c r="AH707" i="1"/>
  <c r="O707" i="1"/>
  <c r="P707" i="1"/>
  <c r="E708" i="1" s="1"/>
  <c r="J707" i="1"/>
  <c r="F708" i="1" l="1"/>
  <c r="D708" i="1"/>
  <c r="G708" i="1"/>
  <c r="I708" i="1" s="1"/>
  <c r="L708" i="1"/>
  <c r="K708" i="1"/>
  <c r="AI707" i="1"/>
  <c r="AJ707" i="1" s="1"/>
  <c r="AG707" i="1"/>
  <c r="AK707" i="1"/>
  <c r="AL707" i="1" s="1"/>
  <c r="U708" i="1" l="1"/>
  <c r="V708" i="1" s="1"/>
  <c r="T708" i="1"/>
  <c r="M708" i="1"/>
  <c r="W708" i="1" l="1"/>
  <c r="X708" i="1" s="1"/>
  <c r="Y708" i="1" s="1"/>
  <c r="Z708" i="1" s="1"/>
  <c r="AA708" i="1" s="1"/>
  <c r="N708" i="1"/>
  <c r="AC708" i="1"/>
  <c r="AD708" i="1" s="1"/>
  <c r="AE708" i="1" l="1"/>
  <c r="AF708" i="1" s="1" a="1"/>
  <c r="AF708" i="1" s="1"/>
  <c r="AH708" i="1"/>
  <c r="O708" i="1"/>
  <c r="P708" i="1"/>
  <c r="E709" i="1" s="1"/>
  <c r="J708" i="1"/>
  <c r="F709" i="1" l="1"/>
  <c r="G709" i="1"/>
  <c r="I709" i="1" s="1"/>
  <c r="L709" i="1"/>
  <c r="K709" i="1"/>
  <c r="D709" i="1"/>
  <c r="AI708" i="1"/>
  <c r="AJ708" i="1" s="1"/>
  <c r="AG708" i="1"/>
  <c r="AK708" i="1"/>
  <c r="AL708" i="1" s="1"/>
  <c r="U709" i="1" l="1"/>
  <c r="V709" i="1" s="1"/>
  <c r="T709" i="1"/>
  <c r="M709" i="1"/>
  <c r="N709" i="1" l="1"/>
  <c r="AC709" i="1"/>
  <c r="AD709" i="1" s="1"/>
  <c r="W709" i="1"/>
  <c r="X709" i="1" s="1"/>
  <c r="Y709" i="1" s="1"/>
  <c r="Z709" i="1" s="1"/>
  <c r="AA709" i="1" s="1"/>
  <c r="AE709" i="1" l="1"/>
  <c r="AF709" i="1" s="1" a="1"/>
  <c r="AF709" i="1" s="1"/>
  <c r="AH709" i="1"/>
  <c r="O709" i="1"/>
  <c r="P709" i="1"/>
  <c r="E710" i="1" s="1"/>
  <c r="J709" i="1"/>
  <c r="L710" i="1" l="1"/>
  <c r="G710" i="1"/>
  <c r="I710" i="1" s="1"/>
  <c r="K710" i="1"/>
  <c r="F710" i="1"/>
  <c r="D710" i="1"/>
  <c r="AI709" i="1"/>
  <c r="AJ709" i="1" s="1"/>
  <c r="AK709" i="1"/>
  <c r="AL709" i="1" s="1"/>
  <c r="AG709" i="1"/>
  <c r="U710" i="1" l="1"/>
  <c r="V710" i="1" s="1"/>
  <c r="T710" i="1"/>
  <c r="M710" i="1"/>
  <c r="N710" i="1" l="1"/>
  <c r="AC710" i="1"/>
  <c r="AD710" i="1" s="1"/>
  <c r="W710" i="1"/>
  <c r="X710" i="1" s="1"/>
  <c r="Y710" i="1" s="1"/>
  <c r="Z710" i="1" s="1"/>
  <c r="AA710" i="1" s="1"/>
  <c r="AE710" i="1" l="1"/>
  <c r="AF710" i="1" s="1" a="1"/>
  <c r="AF710" i="1" s="1"/>
  <c r="AH710" i="1"/>
  <c r="O710" i="1"/>
  <c r="P710" i="1"/>
  <c r="E711" i="1" s="1"/>
  <c r="J710" i="1"/>
  <c r="G711" i="1" l="1"/>
  <c r="I711" i="1" s="1"/>
  <c r="L711" i="1"/>
  <c r="F711" i="1"/>
  <c r="D711" i="1"/>
  <c r="K711" i="1"/>
  <c r="AI710" i="1"/>
  <c r="AJ710" i="1" s="1"/>
  <c r="AK710" i="1"/>
  <c r="AL710" i="1" s="1"/>
  <c r="AG710" i="1"/>
  <c r="M711" i="1" l="1"/>
  <c r="T711" i="1"/>
  <c r="U711" i="1"/>
  <c r="V711" i="1" s="1"/>
  <c r="AC711" i="1" l="1"/>
  <c r="AD711" i="1" s="1"/>
  <c r="W711" i="1"/>
  <c r="X711" i="1" s="1"/>
  <c r="Y711" i="1" s="1"/>
  <c r="Z711" i="1" s="1"/>
  <c r="AA711" i="1" s="1"/>
  <c r="N711" i="1"/>
  <c r="O711" i="1" l="1"/>
  <c r="P711" i="1"/>
  <c r="E712" i="1" s="1"/>
  <c r="J711" i="1"/>
  <c r="AE711" i="1"/>
  <c r="AF711" i="1" s="1" a="1"/>
  <c r="AF711" i="1" s="1"/>
  <c r="AH711" i="1"/>
  <c r="AG711" i="1" l="1"/>
  <c r="AK711" i="1"/>
  <c r="AL711" i="1" s="1"/>
  <c r="K712" i="1"/>
  <c r="F712" i="1"/>
  <c r="D712" i="1"/>
  <c r="L712" i="1"/>
  <c r="G712" i="1"/>
  <c r="I712" i="1" s="1"/>
  <c r="AI711" i="1"/>
  <c r="AJ711" i="1" s="1"/>
  <c r="U712" i="1" l="1"/>
  <c r="V712" i="1" s="1"/>
  <c r="T712" i="1"/>
  <c r="M712" i="1"/>
  <c r="AC712" i="1" l="1"/>
  <c r="AD712" i="1" s="1"/>
  <c r="W712" i="1"/>
  <c r="X712" i="1" s="1"/>
  <c r="Y712" i="1" s="1"/>
  <c r="Z712" i="1" s="1"/>
  <c r="AA712" i="1" s="1"/>
  <c r="N712" i="1"/>
  <c r="O712" i="1" l="1"/>
  <c r="P712" i="1"/>
  <c r="E713" i="1" s="1"/>
  <c r="J712" i="1"/>
  <c r="AE712" i="1"/>
  <c r="AF712" i="1" s="1" a="1"/>
  <c r="AF712" i="1" s="1"/>
  <c r="AH712" i="1"/>
  <c r="AG712" i="1" l="1"/>
  <c r="AK712" i="1"/>
  <c r="AL712" i="1" s="1"/>
  <c r="F713" i="1"/>
  <c r="D713" i="1"/>
  <c r="K713" i="1"/>
  <c r="G713" i="1"/>
  <c r="I713" i="1" s="1"/>
  <c r="L713" i="1"/>
  <c r="AI712" i="1"/>
  <c r="AJ712" i="1" s="1"/>
  <c r="T713" i="1" l="1"/>
  <c r="M713" i="1"/>
  <c r="U713" i="1"/>
  <c r="V713" i="1" s="1"/>
  <c r="N713" i="1" l="1"/>
  <c r="AC713" i="1"/>
  <c r="AD713" i="1" s="1"/>
  <c r="W713" i="1"/>
  <c r="X713" i="1" s="1"/>
  <c r="Y713" i="1" s="1"/>
  <c r="Z713" i="1" s="1"/>
  <c r="AA713" i="1" s="1"/>
  <c r="AE713" i="1" l="1"/>
  <c r="AF713" i="1" s="1" a="1"/>
  <c r="AF713" i="1" s="1"/>
  <c r="AH713" i="1"/>
  <c r="O713" i="1"/>
  <c r="J713" i="1"/>
  <c r="P713" i="1"/>
  <c r="E714" i="1" s="1"/>
  <c r="L714" i="1" l="1"/>
  <c r="G714" i="1"/>
  <c r="I714" i="1" s="1"/>
  <c r="K714" i="1"/>
  <c r="F714" i="1"/>
  <c r="D714" i="1"/>
  <c r="AI713" i="1"/>
  <c r="AJ713" i="1" s="1"/>
  <c r="AK713" i="1"/>
  <c r="AL713" i="1" s="1"/>
  <c r="AG713" i="1"/>
  <c r="U714" i="1" l="1"/>
  <c r="V714" i="1" s="1"/>
  <c r="T714" i="1"/>
  <c r="M714" i="1"/>
  <c r="N714" i="1" l="1"/>
  <c r="AC714" i="1"/>
  <c r="AD714" i="1" s="1"/>
  <c r="W714" i="1"/>
  <c r="X714" i="1" s="1"/>
  <c r="Y714" i="1" s="1"/>
  <c r="Z714" i="1" s="1"/>
  <c r="AA714" i="1" s="1"/>
  <c r="AE714" i="1" l="1"/>
  <c r="AF714" i="1" s="1" a="1"/>
  <c r="AF714" i="1" s="1"/>
  <c r="AH714" i="1"/>
  <c r="O714" i="1"/>
  <c r="P714" i="1"/>
  <c r="E715" i="1" s="1"/>
  <c r="J714" i="1"/>
  <c r="G715" i="1" l="1"/>
  <c r="I715" i="1" s="1"/>
  <c r="L715" i="1"/>
  <c r="F715" i="1"/>
  <c r="D715" i="1"/>
  <c r="K715" i="1"/>
  <c r="AI714" i="1"/>
  <c r="AJ714" i="1" s="1"/>
  <c r="AK714" i="1"/>
  <c r="AL714" i="1" s="1"/>
  <c r="AG714" i="1"/>
  <c r="M715" i="1" l="1"/>
  <c r="T715" i="1"/>
  <c r="U715" i="1"/>
  <c r="V715" i="1" s="1"/>
  <c r="AC715" i="1" l="1"/>
  <c r="AD715" i="1" s="1"/>
  <c r="W715" i="1"/>
  <c r="X715" i="1" s="1"/>
  <c r="Y715" i="1" s="1"/>
  <c r="Z715" i="1" s="1"/>
  <c r="AA715" i="1" s="1"/>
  <c r="N715" i="1"/>
  <c r="O715" i="1" l="1"/>
  <c r="P715" i="1"/>
  <c r="E716" i="1" s="1"/>
  <c r="J715" i="1"/>
  <c r="AE715" i="1"/>
  <c r="AF715" i="1" s="1" a="1"/>
  <c r="AF715" i="1" s="1"/>
  <c r="AH715" i="1"/>
  <c r="L716" i="1" l="1"/>
  <c r="F716" i="1"/>
  <c r="D716" i="1"/>
  <c r="K716" i="1"/>
  <c r="G716" i="1"/>
  <c r="I716" i="1" s="1"/>
  <c r="AG715" i="1"/>
  <c r="AK715" i="1"/>
  <c r="AL715" i="1" s="1"/>
  <c r="AI715" i="1"/>
  <c r="AJ715" i="1" s="1"/>
  <c r="T716" i="1" l="1"/>
  <c r="M716" i="1"/>
  <c r="U716" i="1"/>
  <c r="V716" i="1" s="1"/>
  <c r="AC716" i="1" l="1"/>
  <c r="AD716" i="1" s="1"/>
  <c r="W716" i="1"/>
  <c r="X716" i="1" s="1"/>
  <c r="Y716" i="1" s="1"/>
  <c r="Z716" i="1" s="1"/>
  <c r="AA716" i="1" s="1"/>
  <c r="N716" i="1"/>
  <c r="O716" i="1" l="1"/>
  <c r="P716" i="1"/>
  <c r="E717" i="1" s="1"/>
  <c r="J716" i="1"/>
  <c r="AE716" i="1"/>
  <c r="AF716" i="1" s="1" a="1"/>
  <c r="AF716" i="1" s="1"/>
  <c r="AH716" i="1"/>
  <c r="F717" i="1" l="1"/>
  <c r="D717" i="1"/>
  <c r="L717" i="1"/>
  <c r="G717" i="1"/>
  <c r="I717" i="1" s="1"/>
  <c r="K717" i="1"/>
  <c r="AG716" i="1"/>
  <c r="AK716" i="1"/>
  <c r="AL716" i="1" s="1"/>
  <c r="AI716" i="1"/>
  <c r="AJ716" i="1" s="1"/>
  <c r="U717" i="1" l="1"/>
  <c r="V717" i="1" s="1"/>
  <c r="T717" i="1"/>
  <c r="M717" i="1"/>
  <c r="N717" i="1" l="1"/>
  <c r="AC717" i="1"/>
  <c r="AD717" i="1" s="1"/>
  <c r="W717" i="1"/>
  <c r="X717" i="1" s="1"/>
  <c r="Y717" i="1" s="1"/>
  <c r="Z717" i="1" s="1"/>
  <c r="AA717" i="1" s="1"/>
  <c r="AE717" i="1" l="1"/>
  <c r="AF717" i="1" s="1" a="1"/>
  <c r="AF717" i="1" s="1"/>
  <c r="AH717" i="1"/>
  <c r="O717" i="1"/>
  <c r="P717" i="1"/>
  <c r="E718" i="1" s="1"/>
  <c r="J717" i="1"/>
  <c r="L718" i="1" l="1"/>
  <c r="G718" i="1"/>
  <c r="I718" i="1" s="1"/>
  <c r="K718" i="1"/>
  <c r="F718" i="1"/>
  <c r="D718" i="1"/>
  <c r="AI717" i="1"/>
  <c r="AJ717" i="1" s="1"/>
  <c r="AK717" i="1"/>
  <c r="AL717" i="1" s="1"/>
  <c r="AG717" i="1"/>
  <c r="T718" i="1" l="1"/>
  <c r="M718" i="1"/>
  <c r="U718" i="1"/>
  <c r="V718" i="1" s="1"/>
  <c r="N718" i="1" l="1"/>
  <c r="AC718" i="1"/>
  <c r="AD718" i="1" s="1"/>
  <c r="W718" i="1"/>
  <c r="X718" i="1" s="1"/>
  <c r="Y718" i="1" s="1"/>
  <c r="Z718" i="1" s="1"/>
  <c r="AA718" i="1" s="1"/>
  <c r="AE718" i="1" l="1"/>
  <c r="AF718" i="1" s="1" a="1"/>
  <c r="AF718" i="1" s="1"/>
  <c r="AH718" i="1"/>
  <c r="O718" i="1"/>
  <c r="J718" i="1"/>
  <c r="P718" i="1"/>
  <c r="E719" i="1" s="1"/>
  <c r="G719" i="1" l="1"/>
  <c r="I719" i="1" s="1"/>
  <c r="L719" i="1"/>
  <c r="F719" i="1"/>
  <c r="D719" i="1"/>
  <c r="K719" i="1"/>
  <c r="AI718" i="1"/>
  <c r="AJ718" i="1" s="1"/>
  <c r="AK718" i="1"/>
  <c r="AL718" i="1" s="1"/>
  <c r="AG718" i="1"/>
  <c r="M719" i="1" l="1"/>
  <c r="T719" i="1"/>
  <c r="U719" i="1"/>
  <c r="V719" i="1" s="1"/>
  <c r="AC719" i="1" l="1"/>
  <c r="AD719" i="1" s="1"/>
  <c r="W719" i="1"/>
  <c r="X719" i="1" s="1"/>
  <c r="Y719" i="1" s="1"/>
  <c r="Z719" i="1" s="1"/>
  <c r="AA719" i="1" s="1"/>
  <c r="N719" i="1"/>
  <c r="O719" i="1" l="1"/>
  <c r="P719" i="1"/>
  <c r="E720" i="1" s="1"/>
  <c r="J719" i="1"/>
  <c r="AE719" i="1"/>
  <c r="AF719" i="1" s="1" a="1"/>
  <c r="AF719" i="1" s="1"/>
  <c r="AH719" i="1"/>
  <c r="AG719" i="1" l="1"/>
  <c r="AK719" i="1"/>
  <c r="AL719" i="1" s="1"/>
  <c r="F720" i="1"/>
  <c r="K720" i="1"/>
  <c r="D720" i="1"/>
  <c r="L720" i="1"/>
  <c r="G720" i="1"/>
  <c r="I720" i="1" s="1"/>
  <c r="AI719" i="1"/>
  <c r="AJ719" i="1" s="1"/>
  <c r="U720" i="1" l="1"/>
  <c r="V720" i="1" s="1"/>
  <c r="T720" i="1"/>
  <c r="M720" i="1"/>
  <c r="W720" i="1" l="1"/>
  <c r="X720" i="1" s="1"/>
  <c r="Y720" i="1" s="1"/>
  <c r="Z720" i="1" s="1"/>
  <c r="AA720" i="1" s="1"/>
  <c r="AC720" i="1"/>
  <c r="AD720" i="1" s="1"/>
  <c r="N720" i="1"/>
  <c r="O720" i="1" l="1"/>
  <c r="P720" i="1"/>
  <c r="E721" i="1" s="1"/>
  <c r="J720" i="1"/>
  <c r="AE720" i="1"/>
  <c r="AF720" i="1" s="1" a="1"/>
  <c r="AF720" i="1" s="1"/>
  <c r="AH720" i="1"/>
  <c r="AK720" i="1" l="1"/>
  <c r="AL720" i="1" s="1"/>
  <c r="AG720" i="1"/>
  <c r="K721" i="1"/>
  <c r="D721" i="1"/>
  <c r="G721" i="1"/>
  <c r="I721" i="1" s="1"/>
  <c r="L721" i="1"/>
  <c r="F721" i="1"/>
  <c r="AI720" i="1"/>
  <c r="AJ720" i="1" s="1"/>
  <c r="U721" i="1" l="1"/>
  <c r="V721" i="1" s="1"/>
  <c r="M721" i="1"/>
  <c r="T721" i="1"/>
  <c r="N721" i="1" l="1"/>
  <c r="AC721" i="1"/>
  <c r="AD721" i="1" s="1"/>
  <c r="W721" i="1"/>
  <c r="X721" i="1" s="1"/>
  <c r="Y721" i="1" s="1"/>
  <c r="Z721" i="1" s="1"/>
  <c r="AA721" i="1" s="1"/>
  <c r="AE721" i="1" l="1"/>
  <c r="AF721" i="1" s="1" a="1"/>
  <c r="AF721" i="1" s="1"/>
  <c r="AH721" i="1"/>
  <c r="O721" i="1"/>
  <c r="P721" i="1"/>
  <c r="E722" i="1" s="1"/>
  <c r="J721" i="1"/>
  <c r="L722" i="1" l="1"/>
  <c r="F722" i="1"/>
  <c r="D722" i="1"/>
  <c r="G722" i="1"/>
  <c r="I722" i="1" s="1"/>
  <c r="K722" i="1"/>
  <c r="AI721" i="1"/>
  <c r="AJ721" i="1" s="1"/>
  <c r="AG721" i="1"/>
  <c r="AK721" i="1"/>
  <c r="AL721" i="1" s="1"/>
  <c r="M722" i="1" l="1"/>
  <c r="T722" i="1"/>
  <c r="U722" i="1"/>
  <c r="V722" i="1" s="1"/>
  <c r="AC722" i="1" l="1"/>
  <c r="AD722" i="1" s="1"/>
  <c r="N722" i="1"/>
  <c r="W722" i="1"/>
  <c r="X722" i="1" s="1"/>
  <c r="Y722" i="1" s="1"/>
  <c r="Z722" i="1" s="1"/>
  <c r="AA722" i="1" s="1"/>
  <c r="O722" i="1" l="1"/>
  <c r="P722" i="1"/>
  <c r="E723" i="1" s="1"/>
  <c r="J722" i="1"/>
  <c r="AE722" i="1"/>
  <c r="AF722" i="1" s="1" a="1"/>
  <c r="AF722" i="1" s="1"/>
  <c r="AH722" i="1"/>
  <c r="G723" i="1" l="1"/>
  <c r="I723" i="1" s="1"/>
  <c r="K723" i="1"/>
  <c r="F723" i="1"/>
  <c r="D723" i="1"/>
  <c r="L723" i="1"/>
  <c r="AG722" i="1"/>
  <c r="AK722" i="1"/>
  <c r="AL722" i="1" s="1"/>
  <c r="AI722" i="1"/>
  <c r="AJ722" i="1" s="1"/>
  <c r="M723" i="1" l="1"/>
  <c r="T723" i="1"/>
  <c r="U723" i="1"/>
  <c r="V723" i="1" s="1"/>
  <c r="AC723" i="1" l="1"/>
  <c r="AD723" i="1" s="1"/>
  <c r="N723" i="1"/>
  <c r="W723" i="1"/>
  <c r="X723" i="1" s="1"/>
  <c r="Y723" i="1" s="1"/>
  <c r="Z723" i="1" s="1"/>
  <c r="AA723" i="1" s="1"/>
  <c r="O723" i="1" l="1"/>
  <c r="P723" i="1"/>
  <c r="E724" i="1" s="1"/>
  <c r="J723" i="1"/>
  <c r="AE723" i="1"/>
  <c r="AF723" i="1" s="1" a="1"/>
  <c r="AF723" i="1" s="1"/>
  <c r="AH723" i="1"/>
  <c r="F724" i="1" l="1"/>
  <c r="D724" i="1"/>
  <c r="K724" i="1"/>
  <c r="G724" i="1"/>
  <c r="I724" i="1" s="1"/>
  <c r="L724" i="1"/>
  <c r="AG723" i="1"/>
  <c r="AK723" i="1"/>
  <c r="AL723" i="1" s="1"/>
  <c r="AI723" i="1"/>
  <c r="AJ723" i="1" s="1"/>
  <c r="T724" i="1" l="1"/>
  <c r="M724" i="1"/>
  <c r="U724" i="1"/>
  <c r="V724" i="1" s="1"/>
  <c r="N724" i="1" l="1"/>
  <c r="W724" i="1"/>
  <c r="X724" i="1" s="1"/>
  <c r="Y724" i="1" s="1"/>
  <c r="Z724" i="1" s="1"/>
  <c r="AA724" i="1" s="1"/>
  <c r="AC724" i="1"/>
  <c r="AD724" i="1" s="1"/>
  <c r="AE724" i="1" l="1"/>
  <c r="AF724" i="1" s="1" a="1"/>
  <c r="AF724" i="1" s="1"/>
  <c r="AH724" i="1"/>
  <c r="O724" i="1"/>
  <c r="J724" i="1"/>
  <c r="P724" i="1"/>
  <c r="E725" i="1" s="1"/>
  <c r="D725" i="1" l="1"/>
  <c r="K725" i="1"/>
  <c r="F725" i="1"/>
  <c r="G725" i="1"/>
  <c r="I725" i="1" s="1"/>
  <c r="L725" i="1"/>
  <c r="AI724" i="1"/>
  <c r="AJ724" i="1" s="1"/>
  <c r="AG724" i="1"/>
  <c r="AK724" i="1"/>
  <c r="AL724" i="1" s="1"/>
  <c r="T725" i="1" l="1"/>
  <c r="M725" i="1"/>
  <c r="U725" i="1"/>
  <c r="V725" i="1" s="1"/>
  <c r="AC725" i="1" l="1"/>
  <c r="AD725" i="1" s="1"/>
  <c r="N725" i="1"/>
  <c r="W725" i="1"/>
  <c r="X725" i="1" s="1"/>
  <c r="Y725" i="1" s="1"/>
  <c r="Z725" i="1" s="1"/>
  <c r="AA725" i="1" s="1"/>
  <c r="O725" i="1" l="1"/>
  <c r="P725" i="1"/>
  <c r="E726" i="1" s="1"/>
  <c r="J725" i="1"/>
  <c r="AE725" i="1"/>
  <c r="AF725" i="1" s="1" a="1"/>
  <c r="AF725" i="1" s="1"/>
  <c r="AH725" i="1"/>
  <c r="F726" i="1" l="1"/>
  <c r="K726" i="1"/>
  <c r="D726" i="1"/>
  <c r="G726" i="1"/>
  <c r="I726" i="1" s="1"/>
  <c r="L726" i="1"/>
  <c r="AG725" i="1"/>
  <c r="AK725" i="1"/>
  <c r="AL725" i="1" s="1"/>
  <c r="AI725" i="1"/>
  <c r="AJ725" i="1" s="1"/>
  <c r="M726" i="1" l="1"/>
  <c r="T726" i="1"/>
  <c r="U726" i="1"/>
  <c r="V726" i="1" s="1"/>
  <c r="AC726" i="1" l="1"/>
  <c r="AD726" i="1" s="1"/>
  <c r="N726" i="1"/>
  <c r="W726" i="1"/>
  <c r="X726" i="1" s="1"/>
  <c r="Y726" i="1" s="1"/>
  <c r="Z726" i="1" s="1"/>
  <c r="AA726" i="1" s="1"/>
  <c r="O726" i="1" l="1"/>
  <c r="J726" i="1"/>
  <c r="P726" i="1"/>
  <c r="E727" i="1" s="1"/>
  <c r="AE726" i="1"/>
  <c r="AF726" i="1" s="1" a="1"/>
  <c r="AF726" i="1" s="1"/>
  <c r="AH726" i="1"/>
  <c r="AG726" i="1" l="1"/>
  <c r="AK726" i="1"/>
  <c r="AL726" i="1" s="1"/>
  <c r="F727" i="1"/>
  <c r="K727" i="1"/>
  <c r="D727" i="1"/>
  <c r="G727" i="1"/>
  <c r="I727" i="1" s="1"/>
  <c r="L727" i="1"/>
  <c r="AI726" i="1"/>
  <c r="AJ726" i="1" s="1"/>
  <c r="U727" i="1" l="1"/>
  <c r="V727" i="1" s="1"/>
  <c r="M727" i="1"/>
  <c r="T727" i="1"/>
  <c r="AC727" i="1" l="1"/>
  <c r="AD727" i="1" s="1"/>
  <c r="N727" i="1"/>
  <c r="W727" i="1"/>
  <c r="X727" i="1" s="1"/>
  <c r="Y727" i="1" s="1"/>
  <c r="Z727" i="1" s="1"/>
  <c r="AA727" i="1" s="1"/>
  <c r="O727" i="1" l="1"/>
  <c r="P727" i="1"/>
  <c r="E728" i="1" s="1"/>
  <c r="J727" i="1"/>
  <c r="AE727" i="1"/>
  <c r="AF727" i="1" s="1" a="1"/>
  <c r="AF727" i="1" s="1"/>
  <c r="AH727" i="1"/>
  <c r="AK727" i="1" l="1"/>
  <c r="AL727" i="1" s="1"/>
  <c r="AG727" i="1"/>
  <c r="F728" i="1"/>
  <c r="D728" i="1"/>
  <c r="G728" i="1"/>
  <c r="I728" i="1" s="1"/>
  <c r="L728" i="1"/>
  <c r="K728" i="1"/>
  <c r="AI727" i="1"/>
  <c r="AJ727" i="1" s="1"/>
  <c r="T728" i="1" l="1"/>
  <c r="M728" i="1"/>
  <c r="U728" i="1"/>
  <c r="V728" i="1" s="1"/>
  <c r="N728" i="1" l="1"/>
  <c r="W728" i="1"/>
  <c r="X728" i="1" s="1"/>
  <c r="Y728" i="1" s="1"/>
  <c r="Z728" i="1" s="1"/>
  <c r="AA728" i="1" s="1"/>
  <c r="AC728" i="1"/>
  <c r="AD728" i="1" s="1"/>
  <c r="AE728" i="1" l="1"/>
  <c r="AF728" i="1" s="1" a="1"/>
  <c r="AF728" i="1" s="1"/>
  <c r="AH728" i="1"/>
  <c r="O728" i="1"/>
  <c r="J728" i="1"/>
  <c r="P728" i="1"/>
  <c r="E729" i="1" s="1"/>
  <c r="G729" i="1" l="1"/>
  <c r="I729" i="1" s="1"/>
  <c r="K729" i="1"/>
  <c r="L729" i="1"/>
  <c r="F729" i="1"/>
  <c r="D729" i="1"/>
  <c r="AI728" i="1"/>
  <c r="AJ728" i="1" s="1"/>
  <c r="AK728" i="1"/>
  <c r="AL728" i="1" s="1"/>
  <c r="AG728" i="1"/>
  <c r="U729" i="1" l="1"/>
  <c r="V729" i="1" s="1"/>
  <c r="T729" i="1"/>
  <c r="M729" i="1"/>
  <c r="AC729" i="1" l="1"/>
  <c r="AD729" i="1" s="1"/>
  <c r="N729" i="1"/>
  <c r="W729" i="1"/>
  <c r="X729" i="1" s="1"/>
  <c r="Y729" i="1" s="1"/>
  <c r="Z729" i="1" s="1"/>
  <c r="AA729" i="1" s="1"/>
  <c r="O729" i="1" l="1"/>
  <c r="P729" i="1"/>
  <c r="E730" i="1" s="1"/>
  <c r="J729" i="1"/>
  <c r="AE729" i="1"/>
  <c r="AF729" i="1" s="1" a="1"/>
  <c r="AF729" i="1" s="1"/>
  <c r="AH729" i="1"/>
  <c r="AK729" i="1" l="1"/>
  <c r="AL729" i="1" s="1"/>
  <c r="AG729" i="1"/>
  <c r="L730" i="1"/>
  <c r="F730" i="1"/>
  <c r="D730" i="1"/>
  <c r="G730" i="1"/>
  <c r="I730" i="1" s="1"/>
  <c r="K730" i="1"/>
  <c r="AI729" i="1"/>
  <c r="AJ729" i="1" s="1"/>
  <c r="U730" i="1" l="1"/>
  <c r="V730" i="1" s="1"/>
  <c r="M730" i="1"/>
  <c r="T730" i="1"/>
  <c r="AC730" i="1" l="1"/>
  <c r="AD730" i="1" s="1"/>
  <c r="N730" i="1"/>
  <c r="W730" i="1"/>
  <c r="X730" i="1" s="1"/>
  <c r="Y730" i="1" s="1"/>
  <c r="Z730" i="1" s="1"/>
  <c r="AA730" i="1" s="1"/>
  <c r="O730" i="1" l="1"/>
  <c r="P730" i="1"/>
  <c r="E731" i="1" s="1"/>
  <c r="J730" i="1"/>
  <c r="AE730" i="1"/>
  <c r="AF730" i="1" s="1" a="1"/>
  <c r="AF730" i="1" s="1"/>
  <c r="AH730" i="1"/>
  <c r="AK730" i="1" l="1"/>
  <c r="AL730" i="1" s="1"/>
  <c r="AG730" i="1"/>
  <c r="G731" i="1"/>
  <c r="I731" i="1" s="1"/>
  <c r="K731" i="1"/>
  <c r="F731" i="1"/>
  <c r="D731" i="1"/>
  <c r="L731" i="1"/>
  <c r="AI730" i="1"/>
  <c r="AJ730" i="1" s="1"/>
  <c r="M731" i="1" l="1"/>
  <c r="T731" i="1"/>
  <c r="U731" i="1"/>
  <c r="V731" i="1" s="1"/>
  <c r="AC731" i="1" l="1"/>
  <c r="AD731" i="1" s="1"/>
  <c r="N731" i="1"/>
  <c r="W731" i="1"/>
  <c r="X731" i="1" s="1"/>
  <c r="Y731" i="1" s="1"/>
  <c r="Z731" i="1" s="1"/>
  <c r="AA731" i="1" s="1"/>
  <c r="O731" i="1" l="1"/>
  <c r="J731" i="1"/>
  <c r="P731" i="1"/>
  <c r="E732" i="1" s="1"/>
  <c r="AE731" i="1"/>
  <c r="AF731" i="1" s="1" a="1"/>
  <c r="AF731" i="1" s="1"/>
  <c r="AH731" i="1"/>
  <c r="F732" i="1" l="1"/>
  <c r="D732" i="1"/>
  <c r="G732" i="1"/>
  <c r="I732" i="1" s="1"/>
  <c r="L732" i="1"/>
  <c r="K732" i="1"/>
  <c r="AG731" i="1"/>
  <c r="AK731" i="1"/>
  <c r="AL731" i="1" s="1"/>
  <c r="AI731" i="1"/>
  <c r="AJ731" i="1" s="1"/>
  <c r="U732" i="1" l="1"/>
  <c r="V732" i="1" s="1"/>
  <c r="T732" i="1"/>
  <c r="M732" i="1"/>
  <c r="N732" i="1" l="1"/>
  <c r="W732" i="1"/>
  <c r="X732" i="1" s="1"/>
  <c r="Y732" i="1" s="1"/>
  <c r="Z732" i="1" s="1"/>
  <c r="AA732" i="1" s="1"/>
  <c r="AC732" i="1"/>
  <c r="AD732" i="1" s="1"/>
  <c r="AE732" i="1" l="1"/>
  <c r="AF732" i="1" s="1" a="1"/>
  <c r="AF732" i="1" s="1"/>
  <c r="AH732" i="1"/>
  <c r="O732" i="1"/>
  <c r="P732" i="1"/>
  <c r="E733" i="1" s="1"/>
  <c r="J732" i="1"/>
  <c r="D733" i="1" l="1"/>
  <c r="L733" i="1"/>
  <c r="F733" i="1"/>
  <c r="G733" i="1"/>
  <c r="I733" i="1" s="1"/>
  <c r="K733" i="1"/>
  <c r="AI732" i="1"/>
  <c r="AJ732" i="1" s="1"/>
  <c r="AK732" i="1"/>
  <c r="AL732" i="1" s="1"/>
  <c r="AG732" i="1"/>
  <c r="T733" i="1" l="1"/>
  <c r="M733" i="1"/>
  <c r="U733" i="1"/>
  <c r="V733" i="1" s="1"/>
  <c r="AC733" i="1" l="1"/>
  <c r="AD733" i="1" s="1"/>
  <c r="N733" i="1"/>
  <c r="W733" i="1"/>
  <c r="X733" i="1" s="1"/>
  <c r="Y733" i="1" s="1"/>
  <c r="Z733" i="1" s="1"/>
  <c r="AA733" i="1" s="1"/>
  <c r="O733" i="1" l="1"/>
  <c r="P733" i="1"/>
  <c r="E734" i="1" s="1"/>
  <c r="J733" i="1"/>
  <c r="AE733" i="1"/>
  <c r="AF733" i="1" s="1" a="1"/>
  <c r="AF733" i="1" s="1"/>
  <c r="AH733" i="1"/>
  <c r="AK733" i="1" l="1"/>
  <c r="AL733" i="1" s="1"/>
  <c r="AG733" i="1"/>
  <c r="G734" i="1"/>
  <c r="I734" i="1" s="1"/>
  <c r="L734" i="1"/>
  <c r="F734" i="1"/>
  <c r="D734" i="1"/>
  <c r="K734" i="1"/>
  <c r="AI733" i="1"/>
  <c r="AJ733" i="1" s="1"/>
  <c r="U734" i="1" l="1"/>
  <c r="V734" i="1" s="1"/>
  <c r="T734" i="1"/>
  <c r="M734" i="1"/>
  <c r="AC734" i="1" l="1"/>
  <c r="AD734" i="1" s="1"/>
  <c r="N734" i="1"/>
  <c r="W734" i="1"/>
  <c r="X734" i="1" s="1"/>
  <c r="Y734" i="1" s="1"/>
  <c r="Z734" i="1" s="1"/>
  <c r="AA734" i="1" s="1"/>
  <c r="O734" i="1" l="1"/>
  <c r="P734" i="1"/>
  <c r="E735" i="1" s="1"/>
  <c r="J734" i="1"/>
  <c r="AE734" i="1"/>
  <c r="AF734" i="1" s="1" a="1"/>
  <c r="AF734" i="1" s="1"/>
  <c r="AH734" i="1"/>
  <c r="AG734" i="1" l="1"/>
  <c r="AK734" i="1"/>
  <c r="AL734" i="1" s="1"/>
  <c r="F735" i="1"/>
  <c r="L735" i="1"/>
  <c r="D735" i="1"/>
  <c r="G735" i="1"/>
  <c r="I735" i="1" s="1"/>
  <c r="K735" i="1"/>
  <c r="AI734" i="1"/>
  <c r="AJ734" i="1" s="1"/>
  <c r="U735" i="1" l="1"/>
  <c r="V735" i="1" s="1"/>
  <c r="M735" i="1"/>
  <c r="T735" i="1"/>
  <c r="AC735" i="1" l="1"/>
  <c r="AD735" i="1" s="1"/>
  <c r="N735" i="1"/>
  <c r="W735" i="1"/>
  <c r="X735" i="1" s="1"/>
  <c r="Y735" i="1" s="1"/>
  <c r="Z735" i="1" s="1"/>
  <c r="AA735" i="1" s="1"/>
  <c r="O735" i="1" l="1"/>
  <c r="P735" i="1"/>
  <c r="E736" i="1" s="1"/>
  <c r="J735" i="1"/>
  <c r="AE735" i="1"/>
  <c r="AF735" i="1" s="1" a="1"/>
  <c r="AF735" i="1" s="1"/>
  <c r="AH735" i="1"/>
  <c r="AG735" i="1" l="1"/>
  <c r="AK735" i="1"/>
  <c r="AL735" i="1" s="1"/>
  <c r="F736" i="1"/>
  <c r="D736" i="1"/>
  <c r="L736" i="1"/>
  <c r="G736" i="1"/>
  <c r="I736" i="1" s="1"/>
  <c r="K736" i="1"/>
  <c r="AI735" i="1"/>
  <c r="AJ735" i="1" s="1"/>
  <c r="U736" i="1" l="1"/>
  <c r="V736" i="1" s="1"/>
  <c r="T736" i="1"/>
  <c r="M736" i="1"/>
  <c r="N736" i="1" l="1"/>
  <c r="W736" i="1"/>
  <c r="X736" i="1" s="1"/>
  <c r="Y736" i="1" s="1"/>
  <c r="Z736" i="1" s="1"/>
  <c r="AA736" i="1" s="1"/>
  <c r="AC736" i="1"/>
  <c r="AD736" i="1" s="1"/>
  <c r="AE736" i="1" l="1"/>
  <c r="AF736" i="1" s="1" a="1"/>
  <c r="AF736" i="1" s="1"/>
  <c r="AH736" i="1"/>
  <c r="O736" i="1"/>
  <c r="P736" i="1"/>
  <c r="E737" i="1" s="1"/>
  <c r="J736" i="1"/>
  <c r="D737" i="1" l="1"/>
  <c r="L737" i="1"/>
  <c r="G737" i="1"/>
  <c r="I737" i="1" s="1"/>
  <c r="F737" i="1"/>
  <c r="K737" i="1"/>
  <c r="E738" i="1"/>
  <c r="AI736" i="1"/>
  <c r="AJ736" i="1" s="1"/>
  <c r="AG736" i="1"/>
  <c r="AK736" i="1"/>
  <c r="AL736" i="1" s="1"/>
  <c r="U737" i="1" l="1"/>
  <c r="V737" i="1" s="1"/>
  <c r="L738" i="1"/>
  <c r="D738" i="1"/>
  <c r="F738" i="1"/>
  <c r="K738" i="1"/>
  <c r="G738" i="1"/>
  <c r="I738" i="1" s="1"/>
  <c r="E739" i="1"/>
  <c r="M737" i="1"/>
  <c r="T737" i="1"/>
  <c r="U738" i="1" l="1"/>
  <c r="V738" i="1" s="1"/>
  <c r="N737" i="1"/>
  <c r="AC737" i="1"/>
  <c r="AD737" i="1" s="1"/>
  <c r="W737" i="1"/>
  <c r="X737" i="1" s="1"/>
  <c r="Y737" i="1" s="1"/>
  <c r="Z737" i="1" s="1"/>
  <c r="AA737" i="1" s="1"/>
  <c r="D739" i="1"/>
  <c r="K739" i="1"/>
  <c r="G739" i="1"/>
  <c r="I739" i="1" s="1"/>
  <c r="F739" i="1"/>
  <c r="L739" i="1"/>
  <c r="E740" i="1"/>
  <c r="M738" i="1"/>
  <c r="T738" i="1"/>
  <c r="AE737" i="1" l="1"/>
  <c r="AF737" i="1" s="1" a="1"/>
  <c r="AF737" i="1" s="1"/>
  <c r="AH737" i="1"/>
  <c r="O737" i="1"/>
  <c r="J737" i="1"/>
  <c r="L740" i="1"/>
  <c r="D740" i="1"/>
  <c r="E741" i="1"/>
  <c r="F740" i="1"/>
  <c r="G740" i="1"/>
  <c r="I740" i="1" s="1"/>
  <c r="K740" i="1"/>
  <c r="M739" i="1"/>
  <c r="T739" i="1"/>
  <c r="W738" i="1"/>
  <c r="X738" i="1" s="1"/>
  <c r="Y738" i="1" s="1"/>
  <c r="Z738" i="1" s="1"/>
  <c r="AA738" i="1" s="1"/>
  <c r="AC738" i="1"/>
  <c r="AD738" i="1" s="1"/>
  <c r="N738" i="1"/>
  <c r="U739" i="1"/>
  <c r="V739" i="1" s="1"/>
  <c r="O738" i="1" l="1"/>
  <c r="J738" i="1"/>
  <c r="AC739" i="1"/>
  <c r="AD739" i="1" s="1"/>
  <c r="N739" i="1"/>
  <c r="W739" i="1"/>
  <c r="X739" i="1" s="1"/>
  <c r="Y739" i="1" s="1"/>
  <c r="Z739" i="1" s="1"/>
  <c r="AA739" i="1" s="1"/>
  <c r="E742" i="1"/>
  <c r="K741" i="1"/>
  <c r="F741" i="1"/>
  <c r="D741" i="1"/>
  <c r="L741" i="1"/>
  <c r="G741" i="1"/>
  <c r="I741" i="1" s="1"/>
  <c r="AE738" i="1"/>
  <c r="AF738" i="1" s="1" a="1"/>
  <c r="AF738" i="1" s="1"/>
  <c r="AH738" i="1"/>
  <c r="M740" i="1"/>
  <c r="T740" i="1"/>
  <c r="U740" i="1"/>
  <c r="V740" i="1" s="1"/>
  <c r="AI737" i="1"/>
  <c r="AJ737" i="1" s="1"/>
  <c r="AK737" i="1"/>
  <c r="AL737" i="1" s="1"/>
  <c r="AG737" i="1"/>
  <c r="U741" i="1" l="1"/>
  <c r="V741" i="1" s="1"/>
  <c r="N740" i="1"/>
  <c r="AC740" i="1"/>
  <c r="AD740" i="1" s="1"/>
  <c r="W740" i="1"/>
  <c r="X740" i="1" s="1"/>
  <c r="Y740" i="1" s="1"/>
  <c r="Z740" i="1" s="1"/>
  <c r="AA740" i="1" s="1"/>
  <c r="F742" i="1"/>
  <c r="D742" i="1"/>
  <c r="L742" i="1"/>
  <c r="G742" i="1"/>
  <c r="I742" i="1" s="1"/>
  <c r="E743" i="1"/>
  <c r="K742" i="1"/>
  <c r="AI738" i="1"/>
  <c r="AJ738" i="1" s="1"/>
  <c r="M741" i="1"/>
  <c r="T741" i="1"/>
  <c r="AK738" i="1"/>
  <c r="AL738" i="1" s="1"/>
  <c r="AG738" i="1"/>
  <c r="O739" i="1"/>
  <c r="J739" i="1"/>
  <c r="AE739" i="1"/>
  <c r="AF739" i="1" s="1" a="1"/>
  <c r="AF739" i="1" s="1"/>
  <c r="AH739" i="1"/>
  <c r="AI739" i="1" l="1"/>
  <c r="AJ739" i="1" s="1"/>
  <c r="N741" i="1"/>
  <c r="AC741" i="1"/>
  <c r="AD741" i="1" s="1"/>
  <c r="W741" i="1"/>
  <c r="X741" i="1" s="1"/>
  <c r="Y741" i="1" s="1"/>
  <c r="Z741" i="1" s="1"/>
  <c r="AA741" i="1" s="1"/>
  <c r="U742" i="1"/>
  <c r="V742" i="1" s="1"/>
  <c r="F743" i="1"/>
  <c r="G743" i="1"/>
  <c r="I743" i="1" s="1"/>
  <c r="K743" i="1"/>
  <c r="E744" i="1"/>
  <c r="L743" i="1"/>
  <c r="D743" i="1"/>
  <c r="AE740" i="1"/>
  <c r="AF740" i="1" s="1" a="1"/>
  <c r="AF740" i="1" s="1"/>
  <c r="AH740" i="1"/>
  <c r="AG739" i="1"/>
  <c r="AK739" i="1"/>
  <c r="AL739" i="1" s="1"/>
  <c r="T742" i="1"/>
  <c r="M742" i="1"/>
  <c r="O740" i="1"/>
  <c r="J740" i="1"/>
  <c r="AE741" i="1" l="1"/>
  <c r="AF741" i="1" s="1" a="1"/>
  <c r="AF741" i="1" s="1"/>
  <c r="AH741" i="1"/>
  <c r="AI740" i="1"/>
  <c r="AJ740" i="1" s="1"/>
  <c r="T743" i="1"/>
  <c r="M743" i="1"/>
  <c r="F744" i="1"/>
  <c r="G744" i="1"/>
  <c r="I744" i="1" s="1"/>
  <c r="E745" i="1"/>
  <c r="L744" i="1"/>
  <c r="D744" i="1"/>
  <c r="K744" i="1"/>
  <c r="O741" i="1"/>
  <c r="J741" i="1"/>
  <c r="AK740" i="1"/>
  <c r="AL740" i="1" s="1"/>
  <c r="AG740" i="1"/>
  <c r="W742" i="1"/>
  <c r="X742" i="1" s="1"/>
  <c r="Y742" i="1" s="1"/>
  <c r="Z742" i="1" s="1"/>
  <c r="AA742" i="1" s="1"/>
  <c r="AC742" i="1"/>
  <c r="AD742" i="1" s="1"/>
  <c r="N742" i="1"/>
  <c r="U743" i="1"/>
  <c r="V743" i="1" s="1"/>
  <c r="AE742" i="1" l="1"/>
  <c r="AF742" i="1" s="1" a="1"/>
  <c r="AF742" i="1" s="1"/>
  <c r="AH742" i="1"/>
  <c r="T744" i="1"/>
  <c r="M744" i="1"/>
  <c r="AI741" i="1"/>
  <c r="AJ741" i="1" s="1"/>
  <c r="AG741" i="1"/>
  <c r="AK741" i="1"/>
  <c r="AL741" i="1" s="1"/>
  <c r="D745" i="1"/>
  <c r="E746" i="1"/>
  <c r="K745" i="1"/>
  <c r="F745" i="1"/>
  <c r="G745" i="1"/>
  <c r="I745" i="1" s="1"/>
  <c r="L745" i="1"/>
  <c r="AC743" i="1"/>
  <c r="AD743" i="1" s="1"/>
  <c r="N743" i="1"/>
  <c r="W743" i="1"/>
  <c r="X743" i="1" s="1"/>
  <c r="Y743" i="1" s="1"/>
  <c r="Z743" i="1" s="1"/>
  <c r="AA743" i="1" s="1"/>
  <c r="O742" i="1"/>
  <c r="J742" i="1"/>
  <c r="U744" i="1"/>
  <c r="V744" i="1" s="1"/>
  <c r="O743" i="1" l="1"/>
  <c r="J743" i="1"/>
  <c r="D746" i="1"/>
  <c r="L746" i="1"/>
  <c r="F746" i="1"/>
  <c r="G746" i="1"/>
  <c r="I746" i="1" s="1"/>
  <c r="E747" i="1"/>
  <c r="K746" i="1"/>
  <c r="U745" i="1"/>
  <c r="V745" i="1" s="1"/>
  <c r="M745" i="1"/>
  <c r="T745" i="1"/>
  <c r="AI742" i="1"/>
  <c r="AJ742" i="1" s="1"/>
  <c r="AK742" i="1"/>
  <c r="AL742" i="1" s="1"/>
  <c r="AG742" i="1"/>
  <c r="AE743" i="1"/>
  <c r="AF743" i="1" s="1" a="1"/>
  <c r="AF743" i="1" s="1"/>
  <c r="AH743" i="1"/>
  <c r="AC744" i="1"/>
  <c r="AD744" i="1" s="1"/>
  <c r="N744" i="1"/>
  <c r="W744" i="1"/>
  <c r="X744" i="1" s="1"/>
  <c r="Y744" i="1" s="1"/>
  <c r="Z744" i="1" s="1"/>
  <c r="AA744" i="1" s="1"/>
  <c r="AI743" i="1" l="1"/>
  <c r="AJ743" i="1" s="1"/>
  <c r="AG743" i="1"/>
  <c r="AK743" i="1"/>
  <c r="AL743" i="1" s="1"/>
  <c r="O744" i="1"/>
  <c r="J744" i="1"/>
  <c r="N745" i="1"/>
  <c r="W745" i="1"/>
  <c r="AC745" i="1"/>
  <c r="AD745" i="1" s="1"/>
  <c r="L747" i="1"/>
  <c r="F747" i="1"/>
  <c r="D747" i="1"/>
  <c r="E748" i="1"/>
  <c r="K747" i="1"/>
  <c r="G747" i="1"/>
  <c r="I747" i="1" s="1"/>
  <c r="T746" i="1"/>
  <c r="M746" i="1"/>
  <c r="AE744" i="1"/>
  <c r="AF744" i="1" s="1" a="1"/>
  <c r="AF744" i="1" s="1"/>
  <c r="AH744" i="1"/>
  <c r="X745" i="1"/>
  <c r="Y745" i="1" s="1"/>
  <c r="Z745" i="1" s="1"/>
  <c r="AA745" i="1" s="1"/>
  <c r="U746" i="1"/>
  <c r="V746" i="1" s="1"/>
  <c r="W746" i="1" l="1"/>
  <c r="X746" i="1" s="1"/>
  <c r="Y746" i="1" s="1"/>
  <c r="Z746" i="1" s="1"/>
  <c r="AA746" i="1" s="1"/>
  <c r="N746" i="1"/>
  <c r="AC746" i="1"/>
  <c r="AD746" i="1" s="1"/>
  <c r="E749" i="1"/>
  <c r="L748" i="1"/>
  <c r="F748" i="1"/>
  <c r="D748" i="1"/>
  <c r="G748" i="1"/>
  <c r="I748" i="1" s="1"/>
  <c r="K748" i="1"/>
  <c r="AI744" i="1"/>
  <c r="AJ744" i="1" s="1"/>
  <c r="U747" i="1"/>
  <c r="V747" i="1" s="1"/>
  <c r="O745" i="1"/>
  <c r="J745" i="1"/>
  <c r="AK744" i="1"/>
  <c r="AL744" i="1" s="1"/>
  <c r="AG744" i="1"/>
  <c r="AE745" i="1"/>
  <c r="AF745" i="1" s="1" a="1"/>
  <c r="AF745" i="1" s="1"/>
  <c r="AH745" i="1"/>
  <c r="M747" i="1"/>
  <c r="T747" i="1"/>
  <c r="AE746" i="1" l="1"/>
  <c r="AF746" i="1" s="1" a="1"/>
  <c r="AF746" i="1" s="1"/>
  <c r="AH746" i="1"/>
  <c r="AG745" i="1"/>
  <c r="AK745" i="1"/>
  <c r="AL745" i="1" s="1"/>
  <c r="O746" i="1"/>
  <c r="J746" i="1"/>
  <c r="AI745" i="1"/>
  <c r="AJ745" i="1" s="1"/>
  <c r="M748" i="1"/>
  <c r="T748" i="1"/>
  <c r="AC747" i="1"/>
  <c r="AD747" i="1" s="1"/>
  <c r="N747" i="1"/>
  <c r="W747" i="1"/>
  <c r="X747" i="1" s="1"/>
  <c r="Y747" i="1" s="1"/>
  <c r="Z747" i="1" s="1"/>
  <c r="AA747" i="1" s="1"/>
  <c r="U748" i="1"/>
  <c r="V748" i="1" s="1"/>
  <c r="E750" i="1"/>
  <c r="L749" i="1"/>
  <c r="F749" i="1"/>
  <c r="D749" i="1"/>
  <c r="K749" i="1"/>
  <c r="G749" i="1"/>
  <c r="I749" i="1" s="1"/>
  <c r="D750" i="1" l="1"/>
  <c r="K750" i="1"/>
  <c r="F750" i="1"/>
  <c r="G750" i="1"/>
  <c r="I750" i="1" s="1"/>
  <c r="E751" i="1"/>
  <c r="L750" i="1"/>
  <c r="O747" i="1"/>
  <c r="J747" i="1"/>
  <c r="M749" i="1"/>
  <c r="T749" i="1"/>
  <c r="AC748" i="1"/>
  <c r="AD748" i="1" s="1"/>
  <c r="N748" i="1"/>
  <c r="W748" i="1"/>
  <c r="X748" i="1" s="1"/>
  <c r="Y748" i="1" s="1"/>
  <c r="Z748" i="1" s="1"/>
  <c r="AA748" i="1" s="1"/>
  <c r="AI746" i="1"/>
  <c r="AJ746" i="1" s="1"/>
  <c r="U749" i="1"/>
  <c r="V749" i="1" s="1"/>
  <c r="AG746" i="1"/>
  <c r="AK746" i="1"/>
  <c r="AL746" i="1" s="1"/>
  <c r="AE747" i="1"/>
  <c r="AF747" i="1" s="1" a="1"/>
  <c r="AF747" i="1" s="1"/>
  <c r="AH747" i="1"/>
  <c r="AI747" i="1" l="1"/>
  <c r="AJ747" i="1" s="1"/>
  <c r="O748" i="1"/>
  <c r="J748" i="1"/>
  <c r="AE748" i="1"/>
  <c r="AF748" i="1" s="1" a="1"/>
  <c r="AF748" i="1" s="1"/>
  <c r="AH748" i="1"/>
  <c r="AG747" i="1"/>
  <c r="AK747" i="1"/>
  <c r="AL747" i="1" s="1"/>
  <c r="AC749" i="1"/>
  <c r="AD749" i="1" s="1"/>
  <c r="W749" i="1"/>
  <c r="X749" i="1" s="1"/>
  <c r="Y749" i="1" s="1"/>
  <c r="Z749" i="1" s="1"/>
  <c r="AA749" i="1" s="1"/>
  <c r="N749" i="1"/>
  <c r="F751" i="1"/>
  <c r="D751" i="1"/>
  <c r="K751" i="1"/>
  <c r="E752" i="1"/>
  <c r="L751" i="1"/>
  <c r="G751" i="1"/>
  <c r="I751" i="1" s="1"/>
  <c r="M750" i="1"/>
  <c r="T750" i="1"/>
  <c r="U750" i="1"/>
  <c r="V750" i="1" s="1"/>
  <c r="AI748" i="1" l="1"/>
  <c r="AJ748" i="1" s="1"/>
  <c r="AK748" i="1"/>
  <c r="AL748" i="1" s="1"/>
  <c r="AG748" i="1"/>
  <c r="AE749" i="1"/>
  <c r="AF749" i="1" s="1" a="1"/>
  <c r="AF749" i="1" s="1"/>
  <c r="AH749" i="1"/>
  <c r="AC750" i="1"/>
  <c r="AD750" i="1" s="1"/>
  <c r="W750" i="1"/>
  <c r="X750" i="1" s="1"/>
  <c r="Y750" i="1" s="1"/>
  <c r="Z750" i="1" s="1"/>
  <c r="AA750" i="1" s="1"/>
  <c r="N750" i="1"/>
  <c r="U751" i="1"/>
  <c r="V751" i="1" s="1"/>
  <c r="M751" i="1"/>
  <c r="T751" i="1"/>
  <c r="E753" i="1"/>
  <c r="K752" i="1"/>
  <c r="F752" i="1"/>
  <c r="D752" i="1"/>
  <c r="G752" i="1"/>
  <c r="I752" i="1" s="1"/>
  <c r="L752" i="1"/>
  <c r="O749" i="1"/>
  <c r="J749" i="1"/>
  <c r="AE750" i="1" l="1"/>
  <c r="AF750" i="1" s="1" a="1"/>
  <c r="AF750" i="1" s="1"/>
  <c r="AH750" i="1"/>
  <c r="E754" i="1"/>
  <c r="L753" i="1"/>
  <c r="D753" i="1"/>
  <c r="F753" i="1"/>
  <c r="K753" i="1"/>
  <c r="G753" i="1"/>
  <c r="I753" i="1" s="1"/>
  <c r="M752" i="1"/>
  <c r="T752" i="1"/>
  <c r="U752" i="1"/>
  <c r="V752" i="1" s="1"/>
  <c r="AC751" i="1"/>
  <c r="AD751" i="1" s="1"/>
  <c r="W751" i="1"/>
  <c r="X751" i="1" s="1"/>
  <c r="Y751" i="1" s="1"/>
  <c r="Z751" i="1" s="1"/>
  <c r="AA751" i="1" s="1"/>
  <c r="N751" i="1"/>
  <c r="O750" i="1"/>
  <c r="J750" i="1"/>
  <c r="AI749" i="1"/>
  <c r="AJ749" i="1" s="1"/>
  <c r="AK749" i="1"/>
  <c r="AL749" i="1" s="1"/>
  <c r="AG749" i="1"/>
  <c r="E755" i="1" l="1"/>
  <c r="F754" i="1"/>
  <c r="D754" i="1"/>
  <c r="L754" i="1"/>
  <c r="G754" i="1"/>
  <c r="I754" i="1" s="1"/>
  <c r="K754" i="1"/>
  <c r="AE751" i="1"/>
  <c r="AF751" i="1" s="1" a="1"/>
  <c r="AF751" i="1" s="1"/>
  <c r="AH751" i="1"/>
  <c r="AI750" i="1"/>
  <c r="AJ750" i="1" s="1"/>
  <c r="AK750" i="1"/>
  <c r="AL750" i="1" s="1"/>
  <c r="AG750" i="1"/>
  <c r="N752" i="1"/>
  <c r="AC752" i="1"/>
  <c r="AD752" i="1" s="1"/>
  <c r="W752" i="1"/>
  <c r="X752" i="1" s="1"/>
  <c r="Y752" i="1" s="1"/>
  <c r="Z752" i="1" s="1"/>
  <c r="AA752" i="1" s="1"/>
  <c r="M753" i="1"/>
  <c r="T753" i="1"/>
  <c r="O751" i="1"/>
  <c r="J751" i="1"/>
  <c r="U753" i="1"/>
  <c r="V753" i="1" s="1"/>
  <c r="AK751" i="1" l="1"/>
  <c r="AL751" i="1" s="1"/>
  <c r="AG751" i="1"/>
  <c r="M754" i="1"/>
  <c r="T754" i="1"/>
  <c r="U754" i="1"/>
  <c r="V754" i="1" s="1"/>
  <c r="F755" i="1"/>
  <c r="L755" i="1"/>
  <c r="E756" i="1"/>
  <c r="D755" i="1"/>
  <c r="G755" i="1"/>
  <c r="I755" i="1" s="1"/>
  <c r="K755" i="1"/>
  <c r="AE752" i="1"/>
  <c r="AF752" i="1" s="1" a="1"/>
  <c r="AF752" i="1" s="1"/>
  <c r="AH752" i="1"/>
  <c r="O752" i="1"/>
  <c r="J752" i="1"/>
  <c r="AC753" i="1"/>
  <c r="AD753" i="1" s="1"/>
  <c r="W753" i="1"/>
  <c r="X753" i="1" s="1"/>
  <c r="Y753" i="1" s="1"/>
  <c r="Z753" i="1" s="1"/>
  <c r="AA753" i="1" s="1"/>
  <c r="N753" i="1"/>
  <c r="AI751" i="1"/>
  <c r="AJ751" i="1" s="1"/>
  <c r="AK752" i="1" l="1"/>
  <c r="AL752" i="1" s="1"/>
  <c r="AG752" i="1"/>
  <c r="F756" i="1"/>
  <c r="D756" i="1"/>
  <c r="E757" i="1"/>
  <c r="G756" i="1"/>
  <c r="I756" i="1" s="1"/>
  <c r="L756" i="1"/>
  <c r="K756" i="1"/>
  <c r="AC754" i="1"/>
  <c r="AD754" i="1" s="1"/>
  <c r="W754" i="1"/>
  <c r="X754" i="1" s="1"/>
  <c r="Y754" i="1" s="1"/>
  <c r="Z754" i="1" s="1"/>
  <c r="AA754" i="1" s="1"/>
  <c r="N754" i="1"/>
  <c r="AE753" i="1"/>
  <c r="AF753" i="1" s="1" a="1"/>
  <c r="AF753" i="1" s="1"/>
  <c r="AH753" i="1"/>
  <c r="O753" i="1"/>
  <c r="J753" i="1"/>
  <c r="U755" i="1"/>
  <c r="V755" i="1" s="1"/>
  <c r="AI752" i="1"/>
  <c r="AJ752" i="1" s="1"/>
  <c r="M755" i="1"/>
  <c r="T755" i="1"/>
  <c r="AI753" i="1" l="1"/>
  <c r="AJ753" i="1" s="1"/>
  <c r="AC755" i="1"/>
  <c r="AD755" i="1" s="1"/>
  <c r="N755" i="1"/>
  <c r="W755" i="1"/>
  <c r="X755" i="1" s="1"/>
  <c r="Y755" i="1" s="1"/>
  <c r="Z755" i="1" s="1"/>
  <c r="AA755" i="1" s="1"/>
  <c r="O754" i="1"/>
  <c r="J754" i="1"/>
  <c r="U756" i="1"/>
  <c r="V756" i="1" s="1"/>
  <c r="AE754" i="1"/>
  <c r="AF754" i="1" s="1" a="1"/>
  <c r="AF754" i="1" s="1"/>
  <c r="AH754" i="1"/>
  <c r="E758" i="1"/>
  <c r="D757" i="1"/>
  <c r="K757" i="1"/>
  <c r="G757" i="1"/>
  <c r="I757" i="1" s="1"/>
  <c r="L757" i="1"/>
  <c r="F757" i="1"/>
  <c r="AK753" i="1"/>
  <c r="AL753" i="1" s="1"/>
  <c r="AG753" i="1"/>
  <c r="T756" i="1"/>
  <c r="M756" i="1"/>
  <c r="AE755" i="1" l="1"/>
  <c r="AF755" i="1" s="1" a="1"/>
  <c r="AF755" i="1" s="1"/>
  <c r="AH755" i="1"/>
  <c r="AG754" i="1"/>
  <c r="AK754" i="1"/>
  <c r="AL754" i="1" s="1"/>
  <c r="N756" i="1"/>
  <c r="W756" i="1"/>
  <c r="X756" i="1" s="1"/>
  <c r="Y756" i="1" s="1"/>
  <c r="Z756" i="1" s="1"/>
  <c r="AA756" i="1" s="1"/>
  <c r="AC756" i="1"/>
  <c r="AD756" i="1" s="1"/>
  <c r="T757" i="1"/>
  <c r="M757" i="1"/>
  <c r="F758" i="1"/>
  <c r="G758" i="1"/>
  <c r="I758" i="1" s="1"/>
  <c r="L758" i="1"/>
  <c r="E759" i="1"/>
  <c r="D758" i="1"/>
  <c r="K758" i="1"/>
  <c r="U757" i="1"/>
  <c r="V757" i="1" s="1"/>
  <c r="AI754" i="1"/>
  <c r="AJ754" i="1" s="1"/>
  <c r="O755" i="1"/>
  <c r="J755" i="1"/>
  <c r="AE756" i="1" l="1"/>
  <c r="AF756" i="1" s="1" a="1"/>
  <c r="AF756" i="1" s="1"/>
  <c r="AH756" i="1"/>
  <c r="AI755" i="1"/>
  <c r="AJ755" i="1" s="1"/>
  <c r="AK755" i="1"/>
  <c r="AL755" i="1" s="1"/>
  <c r="AG755" i="1"/>
  <c r="T758" i="1"/>
  <c r="M758" i="1"/>
  <c r="G759" i="1"/>
  <c r="I759" i="1" s="1"/>
  <c r="L759" i="1"/>
  <c r="F759" i="1"/>
  <c r="E760" i="1"/>
  <c r="D759" i="1"/>
  <c r="K759" i="1"/>
  <c r="AC757" i="1"/>
  <c r="AD757" i="1" s="1"/>
  <c r="N757" i="1"/>
  <c r="W757" i="1"/>
  <c r="X757" i="1" s="1"/>
  <c r="Y757" i="1" s="1"/>
  <c r="Z757" i="1" s="1"/>
  <c r="AA757" i="1" s="1"/>
  <c r="O756" i="1"/>
  <c r="J756" i="1"/>
  <c r="U758" i="1"/>
  <c r="V758" i="1" s="1"/>
  <c r="O757" i="1" l="1"/>
  <c r="J757" i="1"/>
  <c r="F760" i="1"/>
  <c r="E761" i="1"/>
  <c r="D760" i="1"/>
  <c r="K760" i="1"/>
  <c r="G760" i="1"/>
  <c r="I760" i="1" s="1"/>
  <c r="L760" i="1"/>
  <c r="M759" i="1"/>
  <c r="T759" i="1"/>
  <c r="U759" i="1"/>
  <c r="V759" i="1" s="1"/>
  <c r="AI756" i="1"/>
  <c r="AJ756" i="1" s="1"/>
  <c r="AG756" i="1"/>
  <c r="AK756" i="1"/>
  <c r="AL756" i="1" s="1"/>
  <c r="AE757" i="1"/>
  <c r="AF757" i="1" s="1" a="1"/>
  <c r="AF757" i="1" s="1"/>
  <c r="AH757" i="1"/>
  <c r="AC758" i="1"/>
  <c r="AD758" i="1" s="1"/>
  <c r="N758" i="1"/>
  <c r="W758" i="1"/>
  <c r="X758" i="1" s="1"/>
  <c r="Y758" i="1" s="1"/>
  <c r="Z758" i="1" s="1"/>
  <c r="AA758" i="1" s="1"/>
  <c r="AE758" i="1" l="1"/>
  <c r="AF758" i="1" s="1" a="1"/>
  <c r="AF758" i="1" s="1"/>
  <c r="AH758" i="1"/>
  <c r="AI757" i="1"/>
  <c r="AJ757" i="1" s="1"/>
  <c r="AC759" i="1"/>
  <c r="AD759" i="1" s="1"/>
  <c r="N759" i="1"/>
  <c r="W759" i="1"/>
  <c r="X759" i="1" s="1"/>
  <c r="Y759" i="1" s="1"/>
  <c r="Z759" i="1" s="1"/>
  <c r="AA759" i="1" s="1"/>
  <c r="T760" i="1"/>
  <c r="M760" i="1"/>
  <c r="AG757" i="1"/>
  <c r="AK757" i="1"/>
  <c r="AL757" i="1" s="1"/>
  <c r="E762" i="1"/>
  <c r="D761" i="1"/>
  <c r="K761" i="1"/>
  <c r="G761" i="1"/>
  <c r="I761" i="1" s="1"/>
  <c r="L761" i="1"/>
  <c r="F761" i="1"/>
  <c r="O758" i="1"/>
  <c r="J758" i="1"/>
  <c r="U760" i="1"/>
  <c r="V760" i="1" s="1"/>
  <c r="O759" i="1" l="1"/>
  <c r="J759" i="1"/>
  <c r="T761" i="1"/>
  <c r="M761" i="1"/>
  <c r="N760" i="1"/>
  <c r="W760" i="1"/>
  <c r="X760" i="1" s="1"/>
  <c r="Y760" i="1" s="1"/>
  <c r="Z760" i="1" s="1"/>
  <c r="AA760" i="1" s="1"/>
  <c r="AC760" i="1"/>
  <c r="AD760" i="1" s="1"/>
  <c r="K762" i="1"/>
  <c r="F762" i="1"/>
  <c r="D762" i="1"/>
  <c r="E763" i="1"/>
  <c r="G762" i="1"/>
  <c r="I762" i="1" s="1"/>
  <c r="L762" i="1"/>
  <c r="U761" i="1"/>
  <c r="V761" i="1" s="1"/>
  <c r="AI758" i="1"/>
  <c r="AJ758" i="1" s="1"/>
  <c r="AG758" i="1"/>
  <c r="AK758" i="1"/>
  <c r="AL758" i="1" s="1"/>
  <c r="AE759" i="1"/>
  <c r="AF759" i="1" s="1" a="1"/>
  <c r="AF759" i="1" s="1"/>
  <c r="AH759" i="1"/>
  <c r="G763" i="1" l="1"/>
  <c r="I763" i="1" s="1"/>
  <c r="L763" i="1"/>
  <c r="F763" i="1"/>
  <c r="E764" i="1"/>
  <c r="D763" i="1"/>
  <c r="K763" i="1"/>
  <c r="O760" i="1"/>
  <c r="J760" i="1"/>
  <c r="AG759" i="1"/>
  <c r="AK759" i="1"/>
  <c r="AL759" i="1" s="1"/>
  <c r="M762" i="1"/>
  <c r="T762" i="1"/>
  <c r="AI759" i="1"/>
  <c r="AJ759" i="1" s="1"/>
  <c r="U762" i="1"/>
  <c r="V762" i="1" s="1"/>
  <c r="AC761" i="1"/>
  <c r="AD761" i="1" s="1"/>
  <c r="N761" i="1"/>
  <c r="W761" i="1"/>
  <c r="X761" i="1" s="1"/>
  <c r="Y761" i="1" s="1"/>
  <c r="Z761" i="1" s="1"/>
  <c r="AA761" i="1" s="1"/>
  <c r="AE760" i="1"/>
  <c r="AF760" i="1" s="1" a="1"/>
  <c r="AF760" i="1" s="1"/>
  <c r="AH760" i="1"/>
  <c r="AI760" i="1" l="1"/>
  <c r="AJ760" i="1" s="1"/>
  <c r="O761" i="1"/>
  <c r="J761" i="1"/>
  <c r="AE761" i="1"/>
  <c r="AF761" i="1" s="1" a="1"/>
  <c r="AF761" i="1" s="1"/>
  <c r="AH761" i="1"/>
  <c r="AG760" i="1"/>
  <c r="AK760" i="1"/>
  <c r="AL760" i="1" s="1"/>
  <c r="X762" i="1"/>
  <c r="Y762" i="1" s="1"/>
  <c r="Z762" i="1" s="1"/>
  <c r="AA762" i="1" s="1"/>
  <c r="AC762" i="1"/>
  <c r="AD762" i="1" s="1"/>
  <c r="N762" i="1"/>
  <c r="W762" i="1"/>
  <c r="M763" i="1"/>
  <c r="T763" i="1"/>
  <c r="U763" i="1"/>
  <c r="V763" i="1" s="1"/>
  <c r="F764" i="1"/>
  <c r="D764" i="1"/>
  <c r="E765" i="1"/>
  <c r="G764" i="1"/>
  <c r="I764" i="1" s="1"/>
  <c r="K764" i="1"/>
  <c r="L764" i="1"/>
  <c r="AC763" i="1" l="1"/>
  <c r="AD763" i="1" s="1"/>
  <c r="N763" i="1"/>
  <c r="W763" i="1"/>
  <c r="X763" i="1" s="1"/>
  <c r="Y763" i="1" s="1"/>
  <c r="Z763" i="1" s="1"/>
  <c r="AA763" i="1" s="1"/>
  <c r="U764" i="1"/>
  <c r="V764" i="1" s="1"/>
  <c r="E766" i="1"/>
  <c r="G765" i="1"/>
  <c r="I765" i="1" s="1"/>
  <c r="K765" i="1"/>
  <c r="L765" i="1"/>
  <c r="F765" i="1"/>
  <c r="D765" i="1"/>
  <c r="O762" i="1"/>
  <c r="J762" i="1"/>
  <c r="AE762" i="1"/>
  <c r="AF762" i="1" s="1" a="1"/>
  <c r="AF762" i="1" s="1"/>
  <c r="AH762" i="1"/>
  <c r="AI761" i="1"/>
  <c r="AJ761" i="1" s="1"/>
  <c r="T764" i="1"/>
  <c r="M764" i="1"/>
  <c r="AK761" i="1"/>
  <c r="AL761" i="1" s="1"/>
  <c r="AG761" i="1"/>
  <c r="AG762" i="1" l="1"/>
  <c r="AK762" i="1"/>
  <c r="AL762" i="1" s="1"/>
  <c r="T765" i="1"/>
  <c r="M765" i="1"/>
  <c r="G766" i="1"/>
  <c r="I766" i="1" s="1"/>
  <c r="K766" i="1"/>
  <c r="F766" i="1"/>
  <c r="E767" i="1"/>
  <c r="D766" i="1"/>
  <c r="L766" i="1"/>
  <c r="O763" i="1"/>
  <c r="J763" i="1"/>
  <c r="AE763" i="1"/>
  <c r="AF763" i="1" s="1" a="1"/>
  <c r="AF763" i="1" s="1"/>
  <c r="AH763" i="1"/>
  <c r="N764" i="1"/>
  <c r="W764" i="1"/>
  <c r="X764" i="1" s="1"/>
  <c r="Y764" i="1" s="1"/>
  <c r="Z764" i="1" s="1"/>
  <c r="AA764" i="1" s="1"/>
  <c r="AC764" i="1"/>
  <c r="AD764" i="1" s="1"/>
  <c r="AI762" i="1"/>
  <c r="AJ762" i="1" s="1"/>
  <c r="U765" i="1"/>
  <c r="V765" i="1" s="1"/>
  <c r="AI763" i="1" l="1"/>
  <c r="AJ763" i="1" s="1"/>
  <c r="AG763" i="1"/>
  <c r="AK763" i="1"/>
  <c r="AL763" i="1" s="1"/>
  <c r="T766" i="1"/>
  <c r="M766" i="1"/>
  <c r="U766" i="1"/>
  <c r="V766" i="1" s="1"/>
  <c r="G767" i="1"/>
  <c r="I767" i="1" s="1"/>
  <c r="L767" i="1"/>
  <c r="F767" i="1"/>
  <c r="E768" i="1"/>
  <c r="D767" i="1"/>
  <c r="K767" i="1"/>
  <c r="AE764" i="1"/>
  <c r="AF764" i="1" s="1" a="1"/>
  <c r="AF764" i="1" s="1"/>
  <c r="AH764" i="1"/>
  <c r="O764" i="1"/>
  <c r="J764" i="1"/>
  <c r="AC765" i="1"/>
  <c r="AD765" i="1" s="1"/>
  <c r="N765" i="1"/>
  <c r="W765" i="1"/>
  <c r="X765" i="1" s="1"/>
  <c r="Y765" i="1" s="1"/>
  <c r="Z765" i="1" s="1"/>
  <c r="AA765" i="1" s="1"/>
  <c r="AI764" i="1" l="1"/>
  <c r="AJ764" i="1" s="1"/>
  <c r="F768" i="1"/>
  <c r="D768" i="1"/>
  <c r="E769" i="1"/>
  <c r="G768" i="1"/>
  <c r="I768" i="1" s="1"/>
  <c r="K768" i="1"/>
  <c r="L768" i="1"/>
  <c r="AG764" i="1"/>
  <c r="AK764" i="1"/>
  <c r="AL764" i="1" s="1"/>
  <c r="O765" i="1"/>
  <c r="J765" i="1"/>
  <c r="AC766" i="1"/>
  <c r="AD766" i="1" s="1"/>
  <c r="N766" i="1"/>
  <c r="W766" i="1"/>
  <c r="X766" i="1" s="1"/>
  <c r="Y766" i="1" s="1"/>
  <c r="Z766" i="1" s="1"/>
  <c r="AA766" i="1" s="1"/>
  <c r="AE765" i="1"/>
  <c r="AF765" i="1" s="1" a="1"/>
  <c r="AF765" i="1" s="1"/>
  <c r="AH765" i="1"/>
  <c r="M767" i="1"/>
  <c r="T767" i="1"/>
  <c r="U767" i="1"/>
  <c r="V767" i="1" s="1"/>
  <c r="AI765" i="1" l="1"/>
  <c r="AJ765" i="1" s="1"/>
  <c r="AC767" i="1"/>
  <c r="AD767" i="1" s="1"/>
  <c r="N767" i="1"/>
  <c r="W767" i="1"/>
  <c r="X767" i="1" s="1"/>
  <c r="Y767" i="1" s="1"/>
  <c r="Z767" i="1" s="1"/>
  <c r="AA767" i="1" s="1"/>
  <c r="O766" i="1"/>
  <c r="J766" i="1"/>
  <c r="T768" i="1"/>
  <c r="M768" i="1"/>
  <c r="AE766" i="1"/>
  <c r="AF766" i="1" s="1" a="1"/>
  <c r="AF766" i="1" s="1"/>
  <c r="AH766" i="1"/>
  <c r="AG765" i="1"/>
  <c r="AK765" i="1"/>
  <c r="AL765" i="1" s="1"/>
  <c r="U768" i="1"/>
  <c r="V768" i="1" s="1"/>
  <c r="E770" i="1"/>
  <c r="G769" i="1"/>
  <c r="I769" i="1" s="1"/>
  <c r="L769" i="1"/>
  <c r="K769" i="1"/>
  <c r="F769" i="1"/>
  <c r="D769" i="1"/>
  <c r="AE767" i="1" l="1"/>
  <c r="AF767" i="1" s="1" a="1"/>
  <c r="AF767" i="1" s="1"/>
  <c r="AH767" i="1"/>
  <c r="AK766" i="1"/>
  <c r="AL766" i="1" s="1"/>
  <c r="AG766" i="1"/>
  <c r="AI766" i="1"/>
  <c r="AJ766" i="1" s="1"/>
  <c r="T769" i="1"/>
  <c r="M769" i="1"/>
  <c r="U769" i="1"/>
  <c r="V769" i="1" s="1"/>
  <c r="F770" i="1"/>
  <c r="G770" i="1"/>
  <c r="I770" i="1" s="1"/>
  <c r="L770" i="1"/>
  <c r="E771" i="1"/>
  <c r="D770" i="1"/>
  <c r="K770" i="1"/>
  <c r="N768" i="1"/>
  <c r="W768" i="1"/>
  <c r="X768" i="1" s="1"/>
  <c r="Y768" i="1" s="1"/>
  <c r="Z768" i="1" s="1"/>
  <c r="AA768" i="1" s="1"/>
  <c r="AC768" i="1"/>
  <c r="AD768" i="1" s="1"/>
  <c r="O767" i="1"/>
  <c r="J767" i="1"/>
  <c r="U770" i="1" l="1"/>
  <c r="V770" i="1" s="1"/>
  <c r="F771" i="1"/>
  <c r="G771" i="1"/>
  <c r="I771" i="1" s="1"/>
  <c r="K771" i="1"/>
  <c r="E772" i="1"/>
  <c r="D771" i="1"/>
  <c r="L771" i="1"/>
  <c r="O768" i="1"/>
  <c r="J768" i="1"/>
  <c r="AI767" i="1"/>
  <c r="AJ767" i="1" s="1"/>
  <c r="AK767" i="1"/>
  <c r="AL767" i="1" s="1"/>
  <c r="AG767" i="1"/>
  <c r="AE768" i="1"/>
  <c r="AF768" i="1" s="1" a="1"/>
  <c r="AF768" i="1" s="1"/>
  <c r="AH768" i="1"/>
  <c r="T770" i="1"/>
  <c r="M770" i="1"/>
  <c r="AC769" i="1"/>
  <c r="AD769" i="1" s="1"/>
  <c r="N769" i="1"/>
  <c r="W769" i="1"/>
  <c r="X769" i="1" s="1"/>
  <c r="Y769" i="1" s="1"/>
  <c r="Z769" i="1" s="1"/>
  <c r="AA769" i="1" s="1"/>
  <c r="AK768" i="1" l="1"/>
  <c r="AL768" i="1" s="1"/>
  <c r="AG768" i="1"/>
  <c r="F772" i="1"/>
  <c r="E773" i="1"/>
  <c r="D772" i="1"/>
  <c r="K772" i="1"/>
  <c r="G772" i="1"/>
  <c r="I772" i="1" s="1"/>
  <c r="L772" i="1"/>
  <c r="AC770" i="1"/>
  <c r="AD770" i="1" s="1"/>
  <c r="N770" i="1"/>
  <c r="W770" i="1"/>
  <c r="X770" i="1" s="1"/>
  <c r="Y770" i="1" s="1"/>
  <c r="Z770" i="1" s="1"/>
  <c r="AA770" i="1" s="1"/>
  <c r="O769" i="1"/>
  <c r="J769" i="1"/>
  <c r="U771" i="1"/>
  <c r="V771" i="1" s="1"/>
  <c r="AE769" i="1"/>
  <c r="AF769" i="1" s="1" a="1"/>
  <c r="AF769" i="1" s="1"/>
  <c r="AH769" i="1"/>
  <c r="AI768" i="1"/>
  <c r="AJ768" i="1" s="1"/>
  <c r="M771" i="1"/>
  <c r="T771" i="1"/>
  <c r="U772" i="1" l="1"/>
  <c r="V772" i="1" s="1"/>
  <c r="AI769" i="1"/>
  <c r="AJ769" i="1" s="1"/>
  <c r="O770" i="1"/>
  <c r="J770" i="1"/>
  <c r="AE770" i="1"/>
  <c r="AF770" i="1" s="1" a="1"/>
  <c r="AF770" i="1" s="1"/>
  <c r="AH770" i="1"/>
  <c r="T772" i="1"/>
  <c r="M772" i="1"/>
  <c r="AK769" i="1"/>
  <c r="AL769" i="1" s="1"/>
  <c r="AG769" i="1"/>
  <c r="AC771" i="1"/>
  <c r="AD771" i="1" s="1"/>
  <c r="N771" i="1"/>
  <c r="W771" i="1"/>
  <c r="X771" i="1" s="1"/>
  <c r="Y771" i="1" s="1"/>
  <c r="Z771" i="1" s="1"/>
  <c r="AA771" i="1" s="1"/>
  <c r="E774" i="1"/>
  <c r="D773" i="1"/>
  <c r="K773" i="1"/>
  <c r="F773" i="1"/>
  <c r="G773" i="1"/>
  <c r="I773" i="1" s="1"/>
  <c r="L773" i="1"/>
  <c r="O771" i="1" l="1"/>
  <c r="J771" i="1"/>
  <c r="N772" i="1"/>
  <c r="W772" i="1"/>
  <c r="AC772" i="1"/>
  <c r="AD772" i="1" s="1"/>
  <c r="AE771" i="1"/>
  <c r="AF771" i="1" s="1" a="1"/>
  <c r="AF771" i="1" s="1"/>
  <c r="AH771" i="1"/>
  <c r="AI771" i="1" s="1"/>
  <c r="AJ771" i="1" s="1"/>
  <c r="T773" i="1"/>
  <c r="M773" i="1"/>
  <c r="U773" i="1"/>
  <c r="V773" i="1" s="1"/>
  <c r="F774" i="1"/>
  <c r="G774" i="1"/>
  <c r="I774" i="1" s="1"/>
  <c r="K774" i="1"/>
  <c r="E775" i="1"/>
  <c r="D774" i="1"/>
  <c r="L774" i="1"/>
  <c r="AI770" i="1"/>
  <c r="AJ770" i="1" s="1"/>
  <c r="X772" i="1"/>
  <c r="Y772" i="1" s="1"/>
  <c r="Z772" i="1" s="1"/>
  <c r="AA772" i="1" s="1"/>
  <c r="AK770" i="1"/>
  <c r="AL770" i="1" s="1"/>
  <c r="AG770" i="1"/>
  <c r="O772" i="1" l="1"/>
  <c r="J772" i="1"/>
  <c r="AK771" i="1"/>
  <c r="AL771" i="1" s="1"/>
  <c r="AG771" i="1"/>
  <c r="F775" i="1"/>
  <c r="G775" i="1"/>
  <c r="I775" i="1" s="1"/>
  <c r="L775" i="1"/>
  <c r="E776" i="1"/>
  <c r="D775" i="1"/>
  <c r="K775" i="1"/>
  <c r="AE772" i="1"/>
  <c r="AF772" i="1" s="1" a="1"/>
  <c r="AF772" i="1" s="1"/>
  <c r="AH772" i="1"/>
  <c r="U774" i="1"/>
  <c r="V774" i="1" s="1"/>
  <c r="AC773" i="1"/>
  <c r="AD773" i="1" s="1"/>
  <c r="N773" i="1"/>
  <c r="W773" i="1"/>
  <c r="X773" i="1" s="1"/>
  <c r="Y773" i="1" s="1"/>
  <c r="Z773" i="1" s="1"/>
  <c r="AA773" i="1" s="1"/>
  <c r="T774" i="1"/>
  <c r="M774" i="1"/>
  <c r="AC774" i="1" l="1"/>
  <c r="AD774" i="1" s="1"/>
  <c r="N774" i="1"/>
  <c r="W774" i="1"/>
  <c r="X774" i="1" s="1"/>
  <c r="Y774" i="1" s="1"/>
  <c r="Z774" i="1" s="1"/>
  <c r="AA774" i="1" s="1"/>
  <c r="U775" i="1"/>
  <c r="V775" i="1" s="1"/>
  <c r="AE773" i="1"/>
  <c r="AF773" i="1" s="1" a="1"/>
  <c r="AF773" i="1" s="1"/>
  <c r="AH773" i="1"/>
  <c r="M775" i="1"/>
  <c r="T775" i="1"/>
  <c r="O773" i="1"/>
  <c r="J773" i="1"/>
  <c r="AI772" i="1"/>
  <c r="AJ772" i="1" s="1"/>
  <c r="F776" i="1"/>
  <c r="G776" i="1"/>
  <c r="I776" i="1" s="1"/>
  <c r="E777" i="1"/>
  <c r="L776" i="1"/>
  <c r="D776" i="1"/>
  <c r="K776" i="1"/>
  <c r="AK772" i="1"/>
  <c r="AL772" i="1" s="1"/>
  <c r="AG772" i="1"/>
  <c r="M776" i="1" l="1"/>
  <c r="T776" i="1"/>
  <c r="AI773" i="1"/>
  <c r="AJ773" i="1" s="1"/>
  <c r="AK773" i="1"/>
  <c r="AL773" i="1" s="1"/>
  <c r="AG773" i="1"/>
  <c r="O774" i="1"/>
  <c r="J774" i="1"/>
  <c r="AE774" i="1"/>
  <c r="AF774" i="1" s="1" a="1"/>
  <c r="AF774" i="1" s="1"/>
  <c r="AH774" i="1"/>
  <c r="E778" i="1"/>
  <c r="D777" i="1"/>
  <c r="K777" i="1"/>
  <c r="G777" i="1"/>
  <c r="I777" i="1" s="1"/>
  <c r="F777" i="1"/>
  <c r="L777" i="1"/>
  <c r="AC775" i="1"/>
  <c r="AD775" i="1" s="1"/>
  <c r="N775" i="1"/>
  <c r="W775" i="1"/>
  <c r="X775" i="1" s="1"/>
  <c r="Y775" i="1" s="1"/>
  <c r="Z775" i="1" s="1"/>
  <c r="AA775" i="1" s="1"/>
  <c r="U776" i="1"/>
  <c r="V776" i="1" s="1"/>
  <c r="D778" i="1" l="1"/>
  <c r="G778" i="1"/>
  <c r="I778" i="1" s="1"/>
  <c r="E779" i="1"/>
  <c r="K778" i="1"/>
  <c r="F778" i="1"/>
  <c r="L778" i="1"/>
  <c r="M777" i="1"/>
  <c r="T777" i="1"/>
  <c r="O775" i="1"/>
  <c r="J775" i="1"/>
  <c r="U777" i="1"/>
  <c r="V777" i="1" s="1"/>
  <c r="AE775" i="1"/>
  <c r="AF775" i="1" s="1" a="1"/>
  <c r="AF775" i="1" s="1"/>
  <c r="AH775" i="1"/>
  <c r="AI774" i="1"/>
  <c r="AJ774" i="1" s="1"/>
  <c r="AC776" i="1"/>
  <c r="AD776" i="1" s="1"/>
  <c r="W776" i="1"/>
  <c r="X776" i="1" s="1"/>
  <c r="Y776" i="1" s="1"/>
  <c r="Z776" i="1" s="1"/>
  <c r="AA776" i="1" s="1"/>
  <c r="N776" i="1"/>
  <c r="AG774" i="1"/>
  <c r="AK774" i="1"/>
  <c r="AL774" i="1" s="1"/>
  <c r="U778" i="1" l="1"/>
  <c r="V778" i="1" s="1"/>
  <c r="T778" i="1"/>
  <c r="M778" i="1"/>
  <c r="AG775" i="1"/>
  <c r="AK775" i="1"/>
  <c r="AL775" i="1" s="1"/>
  <c r="N777" i="1"/>
  <c r="W777" i="1"/>
  <c r="X777" i="1" s="1"/>
  <c r="Y777" i="1" s="1"/>
  <c r="Z777" i="1" s="1"/>
  <c r="AA777" i="1" s="1"/>
  <c r="AC777" i="1"/>
  <c r="AD777" i="1" s="1"/>
  <c r="AE776" i="1"/>
  <c r="AF776" i="1" s="1" a="1"/>
  <c r="AF776" i="1" s="1"/>
  <c r="AH776" i="1"/>
  <c r="O776" i="1"/>
  <c r="J776" i="1"/>
  <c r="AI775" i="1"/>
  <c r="AJ775" i="1" s="1"/>
  <c r="K779" i="1"/>
  <c r="G779" i="1"/>
  <c r="I779" i="1" s="1"/>
  <c r="E780" i="1"/>
  <c r="F779" i="1"/>
  <c r="D779" i="1"/>
  <c r="L779" i="1"/>
  <c r="AE777" i="1" l="1"/>
  <c r="AF777" i="1" s="1" a="1"/>
  <c r="AF777" i="1" s="1"/>
  <c r="AH777" i="1"/>
  <c r="W778" i="1"/>
  <c r="AC778" i="1"/>
  <c r="AD778" i="1" s="1"/>
  <c r="N778" i="1"/>
  <c r="E781" i="1"/>
  <c r="K780" i="1"/>
  <c r="G780" i="1"/>
  <c r="I780" i="1" s="1"/>
  <c r="F780" i="1"/>
  <c r="D780" i="1"/>
  <c r="L780" i="1"/>
  <c r="U779" i="1"/>
  <c r="V779" i="1" s="1"/>
  <c r="T779" i="1"/>
  <c r="M779" i="1"/>
  <c r="AI776" i="1"/>
  <c r="AJ776" i="1" s="1"/>
  <c r="O777" i="1"/>
  <c r="J777" i="1"/>
  <c r="X778" i="1"/>
  <c r="Y778" i="1" s="1"/>
  <c r="Z778" i="1" s="1"/>
  <c r="AA778" i="1" s="1"/>
  <c r="AK776" i="1"/>
  <c r="AL776" i="1" s="1"/>
  <c r="AG776" i="1"/>
  <c r="AE778" i="1" l="1"/>
  <c r="AF778" i="1" s="1" a="1"/>
  <c r="AF778" i="1" s="1"/>
  <c r="AH778" i="1"/>
  <c r="AC779" i="1"/>
  <c r="AD779" i="1" s="1"/>
  <c r="N779" i="1"/>
  <c r="W779" i="1"/>
  <c r="X779" i="1" s="1"/>
  <c r="Y779" i="1" s="1"/>
  <c r="Z779" i="1" s="1"/>
  <c r="AA779" i="1" s="1"/>
  <c r="T780" i="1"/>
  <c r="M780" i="1"/>
  <c r="E782" i="1"/>
  <c r="L781" i="1"/>
  <c r="D781" i="1"/>
  <c r="K781" i="1"/>
  <c r="F781" i="1"/>
  <c r="G781" i="1"/>
  <c r="I781" i="1" s="1"/>
  <c r="U780" i="1"/>
  <c r="V780" i="1" s="1"/>
  <c r="O778" i="1"/>
  <c r="J778" i="1"/>
  <c r="AI777" i="1"/>
  <c r="AJ777" i="1" s="1"/>
  <c r="AK777" i="1"/>
  <c r="AL777" i="1" s="1"/>
  <c r="AG777" i="1"/>
  <c r="AE779" i="1" l="1"/>
  <c r="AF779" i="1" s="1" a="1"/>
  <c r="AF779" i="1" s="1"/>
  <c r="AH779" i="1"/>
  <c r="U781" i="1"/>
  <c r="V781" i="1" s="1"/>
  <c r="N780" i="1"/>
  <c r="AC780" i="1"/>
  <c r="AD780" i="1" s="1"/>
  <c r="W780" i="1"/>
  <c r="X780" i="1" s="1"/>
  <c r="Y780" i="1" s="1"/>
  <c r="Z780" i="1" s="1"/>
  <c r="AA780" i="1" s="1"/>
  <c r="M781" i="1"/>
  <c r="T781" i="1"/>
  <c r="AI778" i="1"/>
  <c r="AJ778" i="1" s="1"/>
  <c r="AG778" i="1"/>
  <c r="AK778" i="1"/>
  <c r="AL778" i="1" s="1"/>
  <c r="D782" i="1"/>
  <c r="F782" i="1"/>
  <c r="G782" i="1"/>
  <c r="I782" i="1" s="1"/>
  <c r="L782" i="1"/>
  <c r="E783" i="1"/>
  <c r="K782" i="1"/>
  <c r="O779" i="1"/>
  <c r="J779" i="1"/>
  <c r="AE780" i="1" l="1"/>
  <c r="AF780" i="1" s="1" a="1"/>
  <c r="AF780" i="1" s="1"/>
  <c r="AH780" i="1"/>
  <c r="AI779" i="1"/>
  <c r="AJ779" i="1" s="1"/>
  <c r="AG779" i="1"/>
  <c r="AK779" i="1"/>
  <c r="AL779" i="1" s="1"/>
  <c r="K783" i="1"/>
  <c r="G783" i="1"/>
  <c r="I783" i="1" s="1"/>
  <c r="E784" i="1"/>
  <c r="L783" i="1"/>
  <c r="F783" i="1"/>
  <c r="D783" i="1"/>
  <c r="T782" i="1"/>
  <c r="M782" i="1"/>
  <c r="U782" i="1"/>
  <c r="V782" i="1" s="1"/>
  <c r="AC781" i="1"/>
  <c r="AD781" i="1" s="1"/>
  <c r="N781" i="1"/>
  <c r="W781" i="1"/>
  <c r="X781" i="1" s="1"/>
  <c r="Y781" i="1" s="1"/>
  <c r="Z781" i="1" s="1"/>
  <c r="AA781" i="1" s="1"/>
  <c r="O780" i="1"/>
  <c r="J780" i="1"/>
  <c r="AI780" i="1" l="1"/>
  <c r="AJ780" i="1" s="1"/>
  <c r="AK780" i="1"/>
  <c r="AL780" i="1" s="1"/>
  <c r="AG780" i="1"/>
  <c r="O781" i="1"/>
  <c r="J781" i="1"/>
  <c r="W782" i="1"/>
  <c r="X782" i="1" s="1"/>
  <c r="Y782" i="1" s="1"/>
  <c r="Z782" i="1" s="1"/>
  <c r="AA782" i="1" s="1"/>
  <c r="N782" i="1"/>
  <c r="AC782" i="1"/>
  <c r="AD782" i="1" s="1"/>
  <c r="F784" i="1"/>
  <c r="E785" i="1"/>
  <c r="L784" i="1"/>
  <c r="D784" i="1"/>
  <c r="G784" i="1"/>
  <c r="I784" i="1" s="1"/>
  <c r="K784" i="1"/>
  <c r="AE781" i="1"/>
  <c r="AF781" i="1" s="1" a="1"/>
  <c r="AF781" i="1" s="1"/>
  <c r="AH781" i="1"/>
  <c r="M783" i="1"/>
  <c r="T783" i="1"/>
  <c r="U783" i="1"/>
  <c r="V783" i="1" s="1"/>
  <c r="AI781" i="1" l="1"/>
  <c r="AJ781" i="1" s="1"/>
  <c r="M784" i="1"/>
  <c r="T784" i="1"/>
  <c r="AC783" i="1"/>
  <c r="AD783" i="1" s="1"/>
  <c r="N783" i="1"/>
  <c r="W783" i="1"/>
  <c r="X783" i="1" s="1"/>
  <c r="Y783" i="1" s="1"/>
  <c r="Z783" i="1" s="1"/>
  <c r="AA783" i="1" s="1"/>
  <c r="U784" i="1"/>
  <c r="V784" i="1" s="1"/>
  <c r="AE782" i="1"/>
  <c r="AF782" i="1" s="1" a="1"/>
  <c r="AF782" i="1" s="1"/>
  <c r="AH782" i="1"/>
  <c r="AG781" i="1"/>
  <c r="AK781" i="1"/>
  <c r="AL781" i="1" s="1"/>
  <c r="O782" i="1"/>
  <c r="J782" i="1"/>
  <c r="F785" i="1"/>
  <c r="G785" i="1"/>
  <c r="I785" i="1" s="1"/>
  <c r="E786" i="1"/>
  <c r="K785" i="1"/>
  <c r="D785" i="1"/>
  <c r="L785" i="1"/>
  <c r="U785" i="1" l="1"/>
  <c r="V785" i="1" s="1"/>
  <c r="F786" i="1"/>
  <c r="D786" i="1"/>
  <c r="G786" i="1"/>
  <c r="I786" i="1" s="1"/>
  <c r="K786" i="1"/>
  <c r="E787" i="1"/>
  <c r="L786" i="1"/>
  <c r="AI782" i="1"/>
  <c r="AJ782" i="1" s="1"/>
  <c r="AC784" i="1"/>
  <c r="AD784" i="1" s="1"/>
  <c r="N784" i="1"/>
  <c r="W784" i="1"/>
  <c r="X784" i="1" s="1"/>
  <c r="Y784" i="1" s="1"/>
  <c r="Z784" i="1" s="1"/>
  <c r="AA784" i="1" s="1"/>
  <c r="AK782" i="1"/>
  <c r="AL782" i="1" s="1"/>
  <c r="AG782" i="1"/>
  <c r="M785" i="1"/>
  <c r="T785" i="1"/>
  <c r="O783" i="1"/>
  <c r="J783" i="1"/>
  <c r="AE783" i="1"/>
  <c r="AF783" i="1" s="1" a="1"/>
  <c r="AF783" i="1" s="1"/>
  <c r="AH783" i="1"/>
  <c r="AE784" i="1" l="1"/>
  <c r="AF784" i="1" s="1" a="1"/>
  <c r="AF784" i="1" s="1"/>
  <c r="AH784" i="1"/>
  <c r="AI783" i="1"/>
  <c r="AJ783" i="1" s="1"/>
  <c r="U786" i="1"/>
  <c r="V786" i="1" s="1"/>
  <c r="T786" i="1"/>
  <c r="M786" i="1"/>
  <c r="AG783" i="1"/>
  <c r="AK783" i="1"/>
  <c r="AL783" i="1" s="1"/>
  <c r="W785" i="1"/>
  <c r="X785" i="1" s="1"/>
  <c r="Y785" i="1" s="1"/>
  <c r="Z785" i="1" s="1"/>
  <c r="AA785" i="1" s="1"/>
  <c r="AC785" i="1"/>
  <c r="AD785" i="1" s="1"/>
  <c r="N785" i="1"/>
  <c r="O784" i="1"/>
  <c r="J784" i="1"/>
  <c r="D787" i="1"/>
  <c r="K787" i="1"/>
  <c r="E788" i="1"/>
  <c r="L787" i="1"/>
  <c r="F787" i="1"/>
  <c r="G787" i="1"/>
  <c r="I787" i="1" s="1"/>
  <c r="N786" i="1" l="1"/>
  <c r="W786" i="1"/>
  <c r="AC786" i="1"/>
  <c r="AD786" i="1" s="1"/>
  <c r="U787" i="1"/>
  <c r="V787" i="1" s="1"/>
  <c r="O785" i="1"/>
  <c r="J785" i="1"/>
  <c r="T787" i="1"/>
  <c r="M787" i="1"/>
  <c r="F788" i="1"/>
  <c r="D788" i="1"/>
  <c r="E789" i="1"/>
  <c r="K788" i="1"/>
  <c r="G788" i="1"/>
  <c r="I788" i="1" s="1"/>
  <c r="L788" i="1"/>
  <c r="AI784" i="1"/>
  <c r="AJ784" i="1" s="1"/>
  <c r="AG784" i="1"/>
  <c r="AK784" i="1"/>
  <c r="AL784" i="1" s="1"/>
  <c r="AE785" i="1"/>
  <c r="AF785" i="1" s="1" a="1"/>
  <c r="AF785" i="1" s="1"/>
  <c r="AH785" i="1"/>
  <c r="X786" i="1"/>
  <c r="Y786" i="1" s="1"/>
  <c r="Z786" i="1" s="1"/>
  <c r="AA786" i="1" s="1"/>
  <c r="AE786" i="1" l="1"/>
  <c r="AF786" i="1" s="1" a="1"/>
  <c r="AF786" i="1" s="1"/>
  <c r="AH786" i="1"/>
  <c r="U788" i="1"/>
  <c r="V788" i="1" s="1"/>
  <c r="N787" i="1"/>
  <c r="AC787" i="1"/>
  <c r="AD787" i="1" s="1"/>
  <c r="W787" i="1"/>
  <c r="X787" i="1" s="1"/>
  <c r="Y787" i="1" s="1"/>
  <c r="Z787" i="1" s="1"/>
  <c r="AA787" i="1" s="1"/>
  <c r="AI785" i="1"/>
  <c r="AJ785" i="1" s="1"/>
  <c r="F789" i="1"/>
  <c r="E790" i="1"/>
  <c r="K789" i="1"/>
  <c r="D789" i="1"/>
  <c r="G789" i="1"/>
  <c r="I789" i="1" s="1"/>
  <c r="L789" i="1"/>
  <c r="O786" i="1"/>
  <c r="J786" i="1"/>
  <c r="AG785" i="1"/>
  <c r="AK785" i="1"/>
  <c r="AL785" i="1" s="1"/>
  <c r="M788" i="1"/>
  <c r="T788" i="1"/>
  <c r="AE787" i="1" l="1"/>
  <c r="AF787" i="1" s="1" a="1"/>
  <c r="AF787" i="1" s="1"/>
  <c r="AH787" i="1"/>
  <c r="M789" i="1"/>
  <c r="T789" i="1"/>
  <c r="AC788" i="1"/>
  <c r="AD788" i="1" s="1"/>
  <c r="N788" i="1"/>
  <c r="W788" i="1"/>
  <c r="X788" i="1" s="1"/>
  <c r="Y788" i="1" s="1"/>
  <c r="Z788" i="1" s="1"/>
  <c r="AA788" i="1" s="1"/>
  <c r="D790" i="1"/>
  <c r="F790" i="1"/>
  <c r="K790" i="1"/>
  <c r="G790" i="1"/>
  <c r="I790" i="1" s="1"/>
  <c r="E791" i="1"/>
  <c r="L790" i="1"/>
  <c r="U789" i="1"/>
  <c r="V789" i="1" s="1"/>
  <c r="O787" i="1"/>
  <c r="J787" i="1"/>
  <c r="AI786" i="1"/>
  <c r="AJ786" i="1" s="1"/>
  <c r="AK786" i="1"/>
  <c r="AL786" i="1" s="1"/>
  <c r="AG786" i="1"/>
  <c r="AC789" i="1" l="1"/>
  <c r="AD789" i="1" s="1"/>
  <c r="N789" i="1"/>
  <c r="W789" i="1"/>
  <c r="X789" i="1" s="1"/>
  <c r="Y789" i="1" s="1"/>
  <c r="Z789" i="1" s="1"/>
  <c r="AA789" i="1" s="1"/>
  <c r="U790" i="1"/>
  <c r="V790" i="1" s="1"/>
  <c r="O788" i="1"/>
  <c r="J788" i="1"/>
  <c r="AI787" i="1"/>
  <c r="AJ787" i="1" s="1"/>
  <c r="AK787" i="1"/>
  <c r="AL787" i="1" s="1"/>
  <c r="AG787" i="1"/>
  <c r="AE788" i="1"/>
  <c r="AF788" i="1" s="1" a="1"/>
  <c r="AF788" i="1" s="1"/>
  <c r="AH788" i="1"/>
  <c r="D791" i="1"/>
  <c r="G791" i="1"/>
  <c r="I791" i="1" s="1"/>
  <c r="K791" i="1"/>
  <c r="F791" i="1"/>
  <c r="E792" i="1"/>
  <c r="L791" i="1"/>
  <c r="T790" i="1"/>
  <c r="M790" i="1"/>
  <c r="E793" i="1" l="1"/>
  <c r="G792" i="1"/>
  <c r="I792" i="1" s="1"/>
  <c r="F792" i="1"/>
  <c r="L792" i="1"/>
  <c r="D792" i="1"/>
  <c r="K792" i="1"/>
  <c r="M791" i="1"/>
  <c r="T791" i="1"/>
  <c r="AC790" i="1"/>
  <c r="AD790" i="1" s="1"/>
  <c r="W790" i="1"/>
  <c r="X790" i="1" s="1"/>
  <c r="Y790" i="1" s="1"/>
  <c r="Z790" i="1" s="1"/>
  <c r="AA790" i="1" s="1"/>
  <c r="N790" i="1"/>
  <c r="AI788" i="1"/>
  <c r="AJ788" i="1" s="1"/>
  <c r="O789" i="1"/>
  <c r="J789" i="1"/>
  <c r="AE789" i="1"/>
  <c r="AF789" i="1" s="1" a="1"/>
  <c r="AF789" i="1" s="1"/>
  <c r="AH789" i="1"/>
  <c r="AK788" i="1"/>
  <c r="AL788" i="1" s="1"/>
  <c r="AG788" i="1"/>
  <c r="U791" i="1"/>
  <c r="V791" i="1" s="1"/>
  <c r="AI789" i="1" l="1"/>
  <c r="AJ789" i="1" s="1"/>
  <c r="O790" i="1"/>
  <c r="J790" i="1"/>
  <c r="W791" i="1"/>
  <c r="X791" i="1" s="1"/>
  <c r="Y791" i="1" s="1"/>
  <c r="Z791" i="1" s="1"/>
  <c r="AA791" i="1" s="1"/>
  <c r="AC791" i="1"/>
  <c r="AD791" i="1" s="1"/>
  <c r="N791" i="1"/>
  <c r="U792" i="1"/>
  <c r="V792" i="1" s="1"/>
  <c r="AE790" i="1"/>
  <c r="AF790" i="1" s="1" a="1"/>
  <c r="AF790" i="1" s="1"/>
  <c r="AH790" i="1"/>
  <c r="M792" i="1"/>
  <c r="T792" i="1"/>
  <c r="F793" i="1"/>
  <c r="D793" i="1"/>
  <c r="K793" i="1"/>
  <c r="G793" i="1"/>
  <c r="I793" i="1" s="1"/>
  <c r="L793" i="1"/>
  <c r="E794" i="1"/>
  <c r="AK789" i="1"/>
  <c r="AL789" i="1" s="1"/>
  <c r="AG789" i="1"/>
  <c r="AG790" i="1" l="1"/>
  <c r="AK790" i="1"/>
  <c r="AL790" i="1" s="1"/>
  <c r="O791" i="1"/>
  <c r="J791" i="1"/>
  <c r="AE791" i="1"/>
  <c r="AF791" i="1" s="1" a="1"/>
  <c r="AF791" i="1" s="1"/>
  <c r="AH791" i="1"/>
  <c r="U793" i="1"/>
  <c r="V793" i="1" s="1"/>
  <c r="AC792" i="1"/>
  <c r="AD792" i="1" s="1"/>
  <c r="N792" i="1"/>
  <c r="W792" i="1"/>
  <c r="X792" i="1"/>
  <c r="Y792" i="1" s="1"/>
  <c r="Z792" i="1" s="1"/>
  <c r="AA792" i="1" s="1"/>
  <c r="F794" i="1"/>
  <c r="G794" i="1"/>
  <c r="I794" i="1" s="1"/>
  <c r="E795" i="1"/>
  <c r="L794" i="1"/>
  <c r="K794" i="1"/>
  <c r="D794" i="1"/>
  <c r="M793" i="1"/>
  <c r="T793" i="1"/>
  <c r="AI790" i="1"/>
  <c r="AJ790" i="1" s="1"/>
  <c r="AC793" i="1" l="1"/>
  <c r="AD793" i="1" s="1"/>
  <c r="N793" i="1"/>
  <c r="W793" i="1"/>
  <c r="X793" i="1" s="1"/>
  <c r="Y793" i="1" s="1"/>
  <c r="Z793" i="1" s="1"/>
  <c r="AA793" i="1" s="1"/>
  <c r="D795" i="1"/>
  <c r="K795" i="1"/>
  <c r="F795" i="1"/>
  <c r="L795" i="1"/>
  <c r="G795" i="1"/>
  <c r="I795" i="1" s="1"/>
  <c r="E796" i="1"/>
  <c r="M794" i="1"/>
  <c r="T794" i="1"/>
  <c r="U794" i="1"/>
  <c r="V794" i="1" s="1"/>
  <c r="O792" i="1"/>
  <c r="J792" i="1"/>
  <c r="AE792" i="1"/>
  <c r="AF792" i="1" s="1" a="1"/>
  <c r="AF792" i="1" s="1"/>
  <c r="AH792" i="1"/>
  <c r="AI791" i="1"/>
  <c r="AJ791" i="1" s="1"/>
  <c r="AK791" i="1"/>
  <c r="AL791" i="1" s="1"/>
  <c r="AG791" i="1"/>
  <c r="AI792" i="1" l="1"/>
  <c r="AJ792" i="1" s="1"/>
  <c r="L796" i="1"/>
  <c r="E797" i="1"/>
  <c r="K796" i="1"/>
  <c r="G796" i="1"/>
  <c r="I796" i="1" s="1"/>
  <c r="F796" i="1"/>
  <c r="D796" i="1"/>
  <c r="N794" i="1"/>
  <c r="AC794" i="1"/>
  <c r="AD794" i="1" s="1"/>
  <c r="W794" i="1"/>
  <c r="X794" i="1" s="1"/>
  <c r="Y794" i="1" s="1"/>
  <c r="Z794" i="1" s="1"/>
  <c r="AA794" i="1" s="1"/>
  <c r="O793" i="1"/>
  <c r="J793" i="1"/>
  <c r="AE793" i="1"/>
  <c r="AF793" i="1" s="1" a="1"/>
  <c r="AF793" i="1" s="1"/>
  <c r="AH793" i="1"/>
  <c r="AK792" i="1"/>
  <c r="AL792" i="1" s="1"/>
  <c r="AG792" i="1"/>
  <c r="U795" i="1"/>
  <c r="V795" i="1" s="1"/>
  <c r="M795" i="1"/>
  <c r="T795" i="1"/>
  <c r="AI793" i="1" l="1"/>
  <c r="AJ793" i="1" s="1"/>
  <c r="T796" i="1"/>
  <c r="M796" i="1"/>
  <c r="F797" i="1"/>
  <c r="D797" i="1"/>
  <c r="L797" i="1"/>
  <c r="E798" i="1"/>
  <c r="G797" i="1"/>
  <c r="I797" i="1" s="1"/>
  <c r="K797" i="1"/>
  <c r="AG793" i="1"/>
  <c r="AK793" i="1"/>
  <c r="AL793" i="1" s="1"/>
  <c r="AC795" i="1"/>
  <c r="AD795" i="1" s="1"/>
  <c r="W795" i="1"/>
  <c r="X795" i="1" s="1"/>
  <c r="Y795" i="1" s="1"/>
  <c r="Z795" i="1" s="1"/>
  <c r="AA795" i="1" s="1"/>
  <c r="N795" i="1"/>
  <c r="U796" i="1"/>
  <c r="V796" i="1" s="1"/>
  <c r="AE794" i="1"/>
  <c r="AF794" i="1" s="1" a="1"/>
  <c r="AF794" i="1" s="1"/>
  <c r="AH794" i="1"/>
  <c r="O794" i="1"/>
  <c r="J794" i="1"/>
  <c r="AE795" i="1" l="1"/>
  <c r="AF795" i="1" s="1" a="1"/>
  <c r="AF795" i="1" s="1"/>
  <c r="AH795" i="1"/>
  <c r="T797" i="1"/>
  <c r="M797" i="1"/>
  <c r="AG794" i="1"/>
  <c r="AK794" i="1"/>
  <c r="AL794" i="1" s="1"/>
  <c r="U797" i="1"/>
  <c r="V797" i="1" s="1"/>
  <c r="AI794" i="1"/>
  <c r="AJ794" i="1" s="1"/>
  <c r="O795" i="1"/>
  <c r="J795" i="1"/>
  <c r="E799" i="1"/>
  <c r="L798" i="1"/>
  <c r="K798" i="1"/>
  <c r="F798" i="1"/>
  <c r="G798" i="1"/>
  <c r="I798" i="1" s="1"/>
  <c r="D798" i="1"/>
  <c r="W796" i="1"/>
  <c r="X796" i="1" s="1"/>
  <c r="Y796" i="1" s="1"/>
  <c r="Z796" i="1" s="1"/>
  <c r="AA796" i="1" s="1"/>
  <c r="AC796" i="1"/>
  <c r="AD796" i="1" s="1"/>
  <c r="N796" i="1"/>
  <c r="M798" i="1" l="1"/>
  <c r="T798" i="1"/>
  <c r="AE796" i="1"/>
  <c r="AF796" i="1" s="1" a="1"/>
  <c r="AF796" i="1" s="1"/>
  <c r="AH796" i="1"/>
  <c r="O796" i="1"/>
  <c r="J796" i="1"/>
  <c r="U798" i="1"/>
  <c r="V798" i="1" s="1"/>
  <c r="F799" i="1"/>
  <c r="G799" i="1"/>
  <c r="I799" i="1" s="1"/>
  <c r="D799" i="1"/>
  <c r="E800" i="1"/>
  <c r="L799" i="1"/>
  <c r="K799" i="1"/>
  <c r="AI795" i="1"/>
  <c r="AJ795" i="1" s="1"/>
  <c r="AG795" i="1"/>
  <c r="AK795" i="1"/>
  <c r="AL795" i="1" s="1"/>
  <c r="N797" i="1"/>
  <c r="W797" i="1"/>
  <c r="X797" i="1" s="1"/>
  <c r="Y797" i="1" s="1"/>
  <c r="Z797" i="1" s="1"/>
  <c r="AA797" i="1" s="1"/>
  <c r="AC797" i="1"/>
  <c r="AD797" i="1" s="1"/>
  <c r="O797" i="1" l="1"/>
  <c r="J797" i="1"/>
  <c r="M799" i="1"/>
  <c r="T799" i="1"/>
  <c r="U799" i="1"/>
  <c r="V799" i="1" s="1"/>
  <c r="AE797" i="1"/>
  <c r="AF797" i="1" s="1" a="1"/>
  <c r="AF797" i="1" s="1"/>
  <c r="AH797" i="1"/>
  <c r="AC798" i="1"/>
  <c r="AD798" i="1" s="1"/>
  <c r="N798" i="1"/>
  <c r="W798" i="1"/>
  <c r="X798" i="1" s="1"/>
  <c r="Y798" i="1" s="1"/>
  <c r="Z798" i="1" s="1"/>
  <c r="AA798" i="1" s="1"/>
  <c r="G800" i="1"/>
  <c r="I800" i="1" s="1"/>
  <c r="K800" i="1"/>
  <c r="E801" i="1"/>
  <c r="L800" i="1"/>
  <c r="D800" i="1"/>
  <c r="F800" i="1"/>
  <c r="AI796" i="1"/>
  <c r="AJ796" i="1" s="1"/>
  <c r="AK796" i="1"/>
  <c r="AL796" i="1" s="1"/>
  <c r="AG796" i="1"/>
  <c r="AE798" i="1" l="1"/>
  <c r="AF798" i="1" s="1" a="1"/>
  <c r="AF798" i="1" s="1"/>
  <c r="AH798" i="1"/>
  <c r="AC799" i="1"/>
  <c r="AD799" i="1" s="1"/>
  <c r="W799" i="1"/>
  <c r="X799" i="1" s="1"/>
  <c r="Y799" i="1" s="1"/>
  <c r="Z799" i="1" s="1"/>
  <c r="AA799" i="1" s="1"/>
  <c r="N799" i="1"/>
  <c r="F801" i="1"/>
  <c r="D801" i="1"/>
  <c r="G801" i="1"/>
  <c r="I801" i="1" s="1"/>
  <c r="K801" i="1"/>
  <c r="L801" i="1"/>
  <c r="E802" i="1"/>
  <c r="O798" i="1"/>
  <c r="J798" i="1"/>
  <c r="T800" i="1"/>
  <c r="M800" i="1"/>
  <c r="U800" i="1"/>
  <c r="V800" i="1" s="1"/>
  <c r="AI797" i="1"/>
  <c r="AJ797" i="1" s="1"/>
  <c r="AG797" i="1"/>
  <c r="AK797" i="1"/>
  <c r="AL797" i="1" s="1"/>
  <c r="U801" i="1" l="1"/>
  <c r="V801" i="1" s="1"/>
  <c r="W800" i="1"/>
  <c r="X800" i="1" s="1"/>
  <c r="Y800" i="1" s="1"/>
  <c r="Z800" i="1" s="1"/>
  <c r="AA800" i="1" s="1"/>
  <c r="AC800" i="1"/>
  <c r="AD800" i="1" s="1"/>
  <c r="N800" i="1"/>
  <c r="E803" i="1"/>
  <c r="K802" i="1"/>
  <c r="L802" i="1"/>
  <c r="F802" i="1"/>
  <c r="G802" i="1"/>
  <c r="I802" i="1" s="1"/>
  <c r="D802" i="1"/>
  <c r="M801" i="1"/>
  <c r="T801" i="1"/>
  <c r="O799" i="1"/>
  <c r="J799" i="1"/>
  <c r="AI798" i="1"/>
  <c r="AJ798" i="1" s="1"/>
  <c r="AG798" i="1"/>
  <c r="AK798" i="1"/>
  <c r="AL798" i="1" s="1"/>
  <c r="AE799" i="1"/>
  <c r="AF799" i="1" s="1" a="1"/>
  <c r="AF799" i="1" s="1"/>
  <c r="AH799" i="1"/>
  <c r="M802" i="1" l="1"/>
  <c r="T802" i="1"/>
  <c r="AG799" i="1"/>
  <c r="AK799" i="1"/>
  <c r="AL799" i="1" s="1"/>
  <c r="O800" i="1"/>
  <c r="J800" i="1"/>
  <c r="AI799" i="1"/>
  <c r="AJ799" i="1" s="1"/>
  <c r="U802" i="1"/>
  <c r="V802" i="1" s="1"/>
  <c r="F803" i="1"/>
  <c r="G803" i="1"/>
  <c r="I803" i="1" s="1"/>
  <c r="D803" i="1"/>
  <c r="K803" i="1"/>
  <c r="L803" i="1"/>
  <c r="E804" i="1"/>
  <c r="W801" i="1"/>
  <c r="X801" i="1" s="1"/>
  <c r="Y801" i="1" s="1"/>
  <c r="Z801" i="1" s="1"/>
  <c r="AA801" i="1" s="1"/>
  <c r="AC801" i="1"/>
  <c r="AD801" i="1" s="1"/>
  <c r="N801" i="1"/>
  <c r="AE800" i="1"/>
  <c r="AF800" i="1" s="1" a="1"/>
  <c r="AF800" i="1" s="1"/>
  <c r="AH800" i="1"/>
  <c r="AK800" i="1" l="1"/>
  <c r="AL800" i="1" s="1"/>
  <c r="AG800" i="1"/>
  <c r="T803" i="1"/>
  <c r="M803" i="1"/>
  <c r="N802" i="1"/>
  <c r="W802" i="1"/>
  <c r="X802" i="1" s="1"/>
  <c r="Y802" i="1" s="1"/>
  <c r="Z802" i="1" s="1"/>
  <c r="AA802" i="1" s="1"/>
  <c r="AC802" i="1"/>
  <c r="AD802" i="1" s="1"/>
  <c r="AE801" i="1"/>
  <c r="AF801" i="1" s="1" a="1"/>
  <c r="AF801" i="1" s="1"/>
  <c r="AH801" i="1"/>
  <c r="AI800" i="1"/>
  <c r="AJ800" i="1" s="1"/>
  <c r="O801" i="1"/>
  <c r="J801" i="1"/>
  <c r="K804" i="1"/>
  <c r="E805" i="1"/>
  <c r="L804" i="1"/>
  <c r="G804" i="1"/>
  <c r="I804" i="1" s="1"/>
  <c r="D804" i="1"/>
  <c r="F804" i="1"/>
  <c r="U803" i="1"/>
  <c r="V803" i="1" s="1"/>
  <c r="U804" i="1" l="1"/>
  <c r="V804" i="1" s="1"/>
  <c r="AI801" i="1"/>
  <c r="AJ801" i="1" s="1"/>
  <c r="O802" i="1"/>
  <c r="J802" i="1"/>
  <c r="F805" i="1"/>
  <c r="G805" i="1"/>
  <c r="I805" i="1" s="1"/>
  <c r="D805" i="1"/>
  <c r="L805" i="1"/>
  <c r="E806" i="1"/>
  <c r="K805" i="1"/>
  <c r="T804" i="1"/>
  <c r="M804" i="1"/>
  <c r="AK801" i="1"/>
  <c r="AL801" i="1" s="1"/>
  <c r="AG801" i="1"/>
  <c r="AE802" i="1"/>
  <c r="AF802" i="1" s="1" a="1"/>
  <c r="AF802" i="1" s="1"/>
  <c r="AH802" i="1"/>
  <c r="AI802" i="1" s="1"/>
  <c r="AJ802" i="1" s="1"/>
  <c r="AC803" i="1"/>
  <c r="AD803" i="1" s="1"/>
  <c r="W803" i="1"/>
  <c r="X803" i="1" s="1"/>
  <c r="Y803" i="1" s="1"/>
  <c r="Z803" i="1" s="1"/>
  <c r="AA803" i="1" s="1"/>
  <c r="N803" i="1"/>
  <c r="E807" i="1" l="1"/>
  <c r="K806" i="1"/>
  <c r="L806" i="1"/>
  <c r="D806" i="1"/>
  <c r="G806" i="1"/>
  <c r="I806" i="1" s="1"/>
  <c r="F806" i="1"/>
  <c r="AG802" i="1"/>
  <c r="AK802" i="1"/>
  <c r="AL802" i="1" s="1"/>
  <c r="W804" i="1"/>
  <c r="X804" i="1" s="1"/>
  <c r="Y804" i="1" s="1"/>
  <c r="Z804" i="1" s="1"/>
  <c r="AA804" i="1" s="1"/>
  <c r="N804" i="1"/>
  <c r="AC804" i="1"/>
  <c r="AD804" i="1" s="1"/>
  <c r="O803" i="1"/>
  <c r="J803" i="1"/>
  <c r="M805" i="1"/>
  <c r="T805" i="1"/>
  <c r="AE803" i="1"/>
  <c r="AF803" i="1" s="1" a="1"/>
  <c r="AF803" i="1" s="1"/>
  <c r="AH803" i="1"/>
  <c r="AI803" i="1" s="1"/>
  <c r="AJ803" i="1" s="1"/>
  <c r="U805" i="1"/>
  <c r="V805" i="1" s="1"/>
  <c r="AE804" i="1" l="1"/>
  <c r="AF804" i="1" s="1" a="1"/>
  <c r="AF804" i="1" s="1"/>
  <c r="AH804" i="1"/>
  <c r="O804" i="1"/>
  <c r="J804" i="1"/>
  <c r="U806" i="1"/>
  <c r="V806" i="1" s="1"/>
  <c r="AG803" i="1"/>
  <c r="AK803" i="1"/>
  <c r="AL803" i="1" s="1"/>
  <c r="G807" i="1"/>
  <c r="I807" i="1" s="1"/>
  <c r="F807" i="1"/>
  <c r="E808" i="1"/>
  <c r="D807" i="1"/>
  <c r="L807" i="1"/>
  <c r="K807" i="1"/>
  <c r="N805" i="1"/>
  <c r="AC805" i="1"/>
  <c r="AD805" i="1" s="1"/>
  <c r="W805" i="1"/>
  <c r="X805" i="1" s="1"/>
  <c r="Y805" i="1" s="1"/>
  <c r="Z805" i="1" s="1"/>
  <c r="AA805" i="1" s="1"/>
  <c r="M806" i="1"/>
  <c r="T806" i="1"/>
  <c r="U807" i="1" l="1"/>
  <c r="V807" i="1" s="1"/>
  <c r="AK804" i="1"/>
  <c r="AL804" i="1" s="1"/>
  <c r="AG804" i="1"/>
  <c r="AE805" i="1"/>
  <c r="AF805" i="1" s="1" a="1"/>
  <c r="AF805" i="1" s="1"/>
  <c r="AH805" i="1"/>
  <c r="T807" i="1"/>
  <c r="M807" i="1"/>
  <c r="AI804" i="1"/>
  <c r="AJ804" i="1" s="1"/>
  <c r="O805" i="1"/>
  <c r="J805" i="1"/>
  <c r="G808" i="1"/>
  <c r="I808" i="1" s="1"/>
  <c r="L808" i="1"/>
  <c r="E809" i="1"/>
  <c r="K808" i="1"/>
  <c r="D808" i="1"/>
  <c r="F808" i="1"/>
  <c r="N806" i="1"/>
  <c r="AC806" i="1"/>
  <c r="AD806" i="1" s="1"/>
  <c r="W806" i="1"/>
  <c r="X806" i="1" s="1"/>
  <c r="Y806" i="1" s="1"/>
  <c r="Z806" i="1" s="1"/>
  <c r="AA806" i="1" s="1"/>
  <c r="O806" i="1" l="1"/>
  <c r="J806" i="1"/>
  <c r="F809" i="1"/>
  <c r="G809" i="1"/>
  <c r="I809" i="1" s="1"/>
  <c r="D809" i="1"/>
  <c r="L809" i="1"/>
  <c r="K809" i="1"/>
  <c r="E810" i="1"/>
  <c r="AI805" i="1"/>
  <c r="AJ805" i="1" s="1"/>
  <c r="X807" i="1"/>
  <c r="Y807" i="1" s="1"/>
  <c r="Z807" i="1" s="1"/>
  <c r="AA807" i="1" s="1"/>
  <c r="T808" i="1"/>
  <c r="M808" i="1"/>
  <c r="U808" i="1"/>
  <c r="V808" i="1" s="1"/>
  <c r="AK805" i="1"/>
  <c r="AL805" i="1" s="1"/>
  <c r="AG805" i="1"/>
  <c r="AE806" i="1"/>
  <c r="AF806" i="1" s="1" a="1"/>
  <c r="AF806" i="1" s="1"/>
  <c r="AH806" i="1"/>
  <c r="AI806" i="1" s="1"/>
  <c r="AJ806" i="1" s="1"/>
  <c r="N807" i="1"/>
  <c r="W807" i="1"/>
  <c r="AC807" i="1"/>
  <c r="AD807" i="1" s="1"/>
  <c r="AG806" i="1" l="1"/>
  <c r="AK806" i="1"/>
  <c r="AL806" i="1" s="1"/>
  <c r="AC808" i="1"/>
  <c r="AD808" i="1" s="1"/>
  <c r="N808" i="1"/>
  <c r="W808" i="1"/>
  <c r="X808" i="1" s="1"/>
  <c r="Y808" i="1" s="1"/>
  <c r="Z808" i="1" s="1"/>
  <c r="AA808" i="1" s="1"/>
  <c r="M809" i="1"/>
  <c r="T809" i="1"/>
  <c r="AE807" i="1"/>
  <c r="AF807" i="1" s="1" a="1"/>
  <c r="AF807" i="1" s="1"/>
  <c r="AH807" i="1"/>
  <c r="AI807" i="1" s="1"/>
  <c r="AJ807" i="1" s="1"/>
  <c r="O807" i="1"/>
  <c r="J807" i="1"/>
  <c r="E811" i="1"/>
  <c r="L810" i="1"/>
  <c r="K810" i="1"/>
  <c r="F810" i="1"/>
  <c r="D810" i="1"/>
  <c r="G810" i="1"/>
  <c r="I810" i="1" s="1"/>
  <c r="U809" i="1"/>
  <c r="V809" i="1" s="1"/>
  <c r="AK807" i="1" l="1"/>
  <c r="AL807" i="1" s="1"/>
  <c r="AG807" i="1"/>
  <c r="O808" i="1"/>
  <c r="J808" i="1"/>
  <c r="U810" i="1"/>
  <c r="V810" i="1" s="1"/>
  <c r="AE808" i="1"/>
  <c r="AF808" i="1" s="1" a="1"/>
  <c r="AF808" i="1" s="1"/>
  <c r="AH808" i="1"/>
  <c r="M810" i="1"/>
  <c r="T810" i="1"/>
  <c r="D811" i="1"/>
  <c r="G811" i="1"/>
  <c r="I811" i="1" s="1"/>
  <c r="F811" i="1"/>
  <c r="L811" i="1"/>
  <c r="K811" i="1"/>
  <c r="E812" i="1"/>
  <c r="AC809" i="1"/>
  <c r="AD809" i="1" s="1"/>
  <c r="N809" i="1"/>
  <c r="W809" i="1"/>
  <c r="X809" i="1" s="1"/>
  <c r="Y809" i="1" s="1"/>
  <c r="Z809" i="1" s="1"/>
  <c r="AA809" i="1" s="1"/>
  <c r="AE809" i="1" l="1"/>
  <c r="AF809" i="1" s="1" a="1"/>
  <c r="AF809" i="1" s="1"/>
  <c r="AH809" i="1"/>
  <c r="T811" i="1"/>
  <c r="M811" i="1"/>
  <c r="N810" i="1"/>
  <c r="AC810" i="1"/>
  <c r="AD810" i="1" s="1"/>
  <c r="W810" i="1"/>
  <c r="X810" i="1"/>
  <c r="Y810" i="1" s="1"/>
  <c r="Z810" i="1" s="1"/>
  <c r="AA810" i="1" s="1"/>
  <c r="AG808" i="1"/>
  <c r="AK808" i="1"/>
  <c r="AL808" i="1" s="1"/>
  <c r="O809" i="1"/>
  <c r="J809" i="1"/>
  <c r="K812" i="1"/>
  <c r="D812" i="1"/>
  <c r="E813" i="1"/>
  <c r="L812" i="1"/>
  <c r="F812" i="1"/>
  <c r="G812" i="1"/>
  <c r="I812" i="1" s="1"/>
  <c r="U811" i="1"/>
  <c r="V811" i="1" s="1"/>
  <c r="AI808" i="1"/>
  <c r="AJ808" i="1" s="1"/>
  <c r="AE810" i="1" l="1"/>
  <c r="AF810" i="1" s="1" a="1"/>
  <c r="AF810" i="1" s="1"/>
  <c r="AH810" i="1"/>
  <c r="O810" i="1"/>
  <c r="J810" i="1"/>
  <c r="AI809" i="1"/>
  <c r="AJ809" i="1" s="1"/>
  <c r="AK809" i="1"/>
  <c r="AL809" i="1" s="1"/>
  <c r="AG809" i="1"/>
  <c r="U812" i="1"/>
  <c r="V812" i="1" s="1"/>
  <c r="M812" i="1"/>
  <c r="T812" i="1"/>
  <c r="G813" i="1"/>
  <c r="I813" i="1" s="1"/>
  <c r="E814" i="1"/>
  <c r="L813" i="1"/>
  <c r="D813" i="1"/>
  <c r="K813" i="1"/>
  <c r="F813" i="1"/>
  <c r="W811" i="1"/>
  <c r="X811" i="1" s="1"/>
  <c r="Y811" i="1" s="1"/>
  <c r="Z811" i="1" s="1"/>
  <c r="AA811" i="1" s="1"/>
  <c r="AC811" i="1"/>
  <c r="AD811" i="1" s="1"/>
  <c r="N811" i="1"/>
  <c r="AE811" i="1" l="1"/>
  <c r="AF811" i="1" s="1" a="1"/>
  <c r="AF811" i="1" s="1"/>
  <c r="AH811" i="1"/>
  <c r="M813" i="1"/>
  <c r="T813" i="1"/>
  <c r="F814" i="1"/>
  <c r="E815" i="1"/>
  <c r="K814" i="1"/>
  <c r="D814" i="1"/>
  <c r="G814" i="1"/>
  <c r="I814" i="1" s="1"/>
  <c r="L814" i="1"/>
  <c r="N812" i="1"/>
  <c r="W812" i="1"/>
  <c r="X812" i="1" s="1"/>
  <c r="Y812" i="1" s="1"/>
  <c r="Z812" i="1" s="1"/>
  <c r="AA812" i="1" s="1"/>
  <c r="AC812" i="1"/>
  <c r="AD812" i="1" s="1"/>
  <c r="O811" i="1"/>
  <c r="J811" i="1"/>
  <c r="U813" i="1"/>
  <c r="V813" i="1" s="1"/>
  <c r="AI810" i="1"/>
  <c r="AJ810" i="1" s="1"/>
  <c r="AK810" i="1"/>
  <c r="AL810" i="1" s="1"/>
  <c r="AG810" i="1"/>
  <c r="D815" i="1" l="1"/>
  <c r="K815" i="1"/>
  <c r="G815" i="1"/>
  <c r="I815" i="1" s="1"/>
  <c r="F815" i="1"/>
  <c r="L815" i="1"/>
  <c r="E816" i="1"/>
  <c r="N813" i="1"/>
  <c r="W813" i="1"/>
  <c r="X813" i="1" s="1"/>
  <c r="Y813" i="1" s="1"/>
  <c r="Z813" i="1" s="1"/>
  <c r="AA813" i="1" s="1"/>
  <c r="AC813" i="1"/>
  <c r="AD813" i="1" s="1"/>
  <c r="AE812" i="1"/>
  <c r="AF812" i="1" s="1" a="1"/>
  <c r="AF812" i="1" s="1"/>
  <c r="AH812" i="1"/>
  <c r="U814" i="1"/>
  <c r="V814" i="1" s="1"/>
  <c r="AI811" i="1"/>
  <c r="AJ811" i="1" s="1"/>
  <c r="AK811" i="1"/>
  <c r="AL811" i="1" s="1"/>
  <c r="AG811" i="1"/>
  <c r="M814" i="1"/>
  <c r="T814" i="1"/>
  <c r="O812" i="1"/>
  <c r="J812" i="1"/>
  <c r="AK812" i="1" l="1"/>
  <c r="AL812" i="1" s="1"/>
  <c r="AG812" i="1"/>
  <c r="G816" i="1"/>
  <c r="I816" i="1" s="1"/>
  <c r="L816" i="1"/>
  <c r="F816" i="1"/>
  <c r="E817" i="1"/>
  <c r="D816" i="1"/>
  <c r="K816" i="1"/>
  <c r="AE813" i="1"/>
  <c r="AF813" i="1" s="1" a="1"/>
  <c r="AF813" i="1" s="1"/>
  <c r="AH813" i="1"/>
  <c r="M815" i="1"/>
  <c r="T815" i="1"/>
  <c r="N814" i="1"/>
  <c r="W814" i="1"/>
  <c r="X814" i="1" s="1"/>
  <c r="Y814" i="1" s="1"/>
  <c r="Z814" i="1" s="1"/>
  <c r="AA814" i="1" s="1"/>
  <c r="AC814" i="1"/>
  <c r="AD814" i="1" s="1"/>
  <c r="AI812" i="1"/>
  <c r="AJ812" i="1" s="1"/>
  <c r="O813" i="1"/>
  <c r="J813" i="1"/>
  <c r="U815" i="1"/>
  <c r="V815" i="1" s="1"/>
  <c r="N815" i="1" l="1"/>
  <c r="AC815" i="1"/>
  <c r="AD815" i="1" s="1"/>
  <c r="W815" i="1"/>
  <c r="X815" i="1" s="1"/>
  <c r="Y815" i="1" s="1"/>
  <c r="Z815" i="1" s="1"/>
  <c r="AA815" i="1" s="1"/>
  <c r="M816" i="1"/>
  <c r="T816" i="1"/>
  <c r="U816" i="1"/>
  <c r="V816" i="1" s="1"/>
  <c r="O814" i="1"/>
  <c r="J814" i="1"/>
  <c r="AI813" i="1"/>
  <c r="AJ813" i="1" s="1"/>
  <c r="F817" i="1"/>
  <c r="E818" i="1"/>
  <c r="D817" i="1"/>
  <c r="L817" i="1"/>
  <c r="G817" i="1"/>
  <c r="I817" i="1" s="1"/>
  <c r="K817" i="1"/>
  <c r="AG813" i="1"/>
  <c r="AK813" i="1"/>
  <c r="AL813" i="1" s="1"/>
  <c r="AE814" i="1"/>
  <c r="AF814" i="1" s="1" a="1"/>
  <c r="AF814" i="1" s="1"/>
  <c r="AH814" i="1"/>
  <c r="AE815" i="1" l="1"/>
  <c r="AF815" i="1" s="1" a="1"/>
  <c r="AF815" i="1" s="1"/>
  <c r="AH815" i="1"/>
  <c r="AG814" i="1"/>
  <c r="AK814" i="1"/>
  <c r="AL814" i="1" s="1"/>
  <c r="E819" i="1"/>
  <c r="D818" i="1"/>
  <c r="K818" i="1"/>
  <c r="F818" i="1"/>
  <c r="G818" i="1"/>
  <c r="I818" i="1" s="1"/>
  <c r="L818" i="1"/>
  <c r="O815" i="1"/>
  <c r="J815" i="1"/>
  <c r="AI814" i="1"/>
  <c r="AJ814" i="1" s="1"/>
  <c r="T817" i="1"/>
  <c r="M817" i="1"/>
  <c r="U817" i="1"/>
  <c r="V817" i="1" s="1"/>
  <c r="AC816" i="1"/>
  <c r="AD816" i="1" s="1"/>
  <c r="N816" i="1"/>
  <c r="W816" i="1"/>
  <c r="X816" i="1" s="1"/>
  <c r="Y816" i="1" s="1"/>
  <c r="Z816" i="1" s="1"/>
  <c r="AA816" i="1" s="1"/>
  <c r="U818" i="1" l="1"/>
  <c r="V818" i="1" s="1"/>
  <c r="G819" i="1"/>
  <c r="I819" i="1" s="1"/>
  <c r="L819" i="1"/>
  <c r="F819" i="1"/>
  <c r="D819" i="1"/>
  <c r="K819" i="1"/>
  <c r="E820" i="1"/>
  <c r="N817" i="1"/>
  <c r="W817" i="1"/>
  <c r="X817" i="1" s="1"/>
  <c r="Y817" i="1" s="1"/>
  <c r="Z817" i="1" s="1"/>
  <c r="AA817" i="1" s="1"/>
  <c r="AC817" i="1"/>
  <c r="AD817" i="1" s="1"/>
  <c r="T818" i="1"/>
  <c r="M818" i="1"/>
  <c r="AI815" i="1"/>
  <c r="AJ815" i="1" s="1"/>
  <c r="O816" i="1"/>
  <c r="J816" i="1"/>
  <c r="AK815" i="1"/>
  <c r="AL815" i="1" s="1"/>
  <c r="AG815" i="1"/>
  <c r="AE816" i="1"/>
  <c r="AF816" i="1" s="1" a="1"/>
  <c r="AF816" i="1" s="1"/>
  <c r="AH816" i="1"/>
  <c r="T819" i="1" l="1"/>
  <c r="M819" i="1"/>
  <c r="O817" i="1"/>
  <c r="J817" i="1"/>
  <c r="AG816" i="1"/>
  <c r="AK816" i="1"/>
  <c r="AL816" i="1" s="1"/>
  <c r="AC818" i="1"/>
  <c r="AD818" i="1" s="1"/>
  <c r="W818" i="1"/>
  <c r="X818" i="1" s="1"/>
  <c r="Y818" i="1" s="1"/>
  <c r="Z818" i="1" s="1"/>
  <c r="AA818" i="1" s="1"/>
  <c r="N818" i="1"/>
  <c r="AI816" i="1"/>
  <c r="AJ816" i="1" s="1"/>
  <c r="F820" i="1"/>
  <c r="L820" i="1"/>
  <c r="D820" i="1"/>
  <c r="E821" i="1"/>
  <c r="G820" i="1"/>
  <c r="I820" i="1" s="1"/>
  <c r="K820" i="1"/>
  <c r="AE817" i="1"/>
  <c r="AF817" i="1" s="1" a="1"/>
  <c r="AF817" i="1" s="1"/>
  <c r="AH817" i="1"/>
  <c r="U819" i="1"/>
  <c r="V819" i="1" s="1"/>
  <c r="AK817" i="1" l="1"/>
  <c r="AL817" i="1" s="1"/>
  <c r="AG817" i="1"/>
  <c r="M820" i="1"/>
  <c r="T820" i="1"/>
  <c r="O818" i="1"/>
  <c r="J818" i="1"/>
  <c r="AC819" i="1"/>
  <c r="AD819" i="1" s="1"/>
  <c r="N819" i="1"/>
  <c r="W819" i="1"/>
  <c r="X819" i="1" s="1"/>
  <c r="Y819" i="1" s="1"/>
  <c r="Z819" i="1" s="1"/>
  <c r="AA819" i="1" s="1"/>
  <c r="AE818" i="1"/>
  <c r="AF818" i="1" s="1" a="1"/>
  <c r="AF818" i="1" s="1"/>
  <c r="AH818" i="1"/>
  <c r="U820" i="1"/>
  <c r="V820" i="1" s="1"/>
  <c r="AI817" i="1"/>
  <c r="AJ817" i="1" s="1"/>
  <c r="F821" i="1"/>
  <c r="E822" i="1"/>
  <c r="D821" i="1"/>
  <c r="L821" i="1"/>
  <c r="G821" i="1"/>
  <c r="I821" i="1" s="1"/>
  <c r="K821" i="1"/>
  <c r="AE819" i="1" l="1"/>
  <c r="AF819" i="1" s="1" a="1"/>
  <c r="AF819" i="1" s="1"/>
  <c r="AH819" i="1"/>
  <c r="AC820" i="1"/>
  <c r="AD820" i="1" s="1"/>
  <c r="N820" i="1"/>
  <c r="W820" i="1"/>
  <c r="X820" i="1" s="1"/>
  <c r="Y820" i="1" s="1"/>
  <c r="Z820" i="1" s="1"/>
  <c r="AA820" i="1" s="1"/>
  <c r="AG818" i="1"/>
  <c r="AK818" i="1"/>
  <c r="AL818" i="1" s="1"/>
  <c r="T821" i="1"/>
  <c r="M821" i="1"/>
  <c r="AI818" i="1"/>
  <c r="AJ818" i="1" s="1"/>
  <c r="E823" i="1"/>
  <c r="G822" i="1"/>
  <c r="I822" i="1" s="1"/>
  <c r="L822" i="1"/>
  <c r="F822" i="1"/>
  <c r="K822" i="1"/>
  <c r="D822" i="1"/>
  <c r="U821" i="1"/>
  <c r="V821" i="1" s="1"/>
  <c r="O819" i="1"/>
  <c r="J819" i="1"/>
  <c r="AE820" i="1" l="1"/>
  <c r="AF820" i="1" s="1" a="1"/>
  <c r="AF820" i="1" s="1"/>
  <c r="AH820" i="1"/>
  <c r="N821" i="1"/>
  <c r="W821" i="1"/>
  <c r="AC821" i="1"/>
  <c r="AD821" i="1" s="1"/>
  <c r="L823" i="1"/>
  <c r="F823" i="1"/>
  <c r="D823" i="1"/>
  <c r="G823" i="1"/>
  <c r="I823" i="1" s="1"/>
  <c r="K823" i="1"/>
  <c r="E824" i="1"/>
  <c r="X821" i="1"/>
  <c r="Y821" i="1" s="1"/>
  <c r="Z821" i="1" s="1"/>
  <c r="AA821" i="1" s="1"/>
  <c r="AI819" i="1"/>
  <c r="AJ819" i="1" s="1"/>
  <c r="AG819" i="1"/>
  <c r="AK819" i="1"/>
  <c r="AL819" i="1" s="1"/>
  <c r="T822" i="1"/>
  <c r="M822" i="1"/>
  <c r="U822" i="1"/>
  <c r="V822" i="1" s="1"/>
  <c r="O820" i="1"/>
  <c r="J820" i="1"/>
  <c r="M823" i="1" l="1"/>
  <c r="T823" i="1"/>
  <c r="K824" i="1"/>
  <c r="F824" i="1"/>
  <c r="D824" i="1"/>
  <c r="E825" i="1"/>
  <c r="G824" i="1"/>
  <c r="I824" i="1" s="1"/>
  <c r="L824" i="1"/>
  <c r="O821" i="1"/>
  <c r="J821" i="1"/>
  <c r="AE821" i="1"/>
  <c r="AF821" i="1" s="1" a="1"/>
  <c r="AF821" i="1" s="1"/>
  <c r="AH821" i="1"/>
  <c r="AC822" i="1"/>
  <c r="AD822" i="1" s="1"/>
  <c r="W822" i="1"/>
  <c r="X822" i="1" s="1"/>
  <c r="Y822" i="1" s="1"/>
  <c r="Z822" i="1" s="1"/>
  <c r="AA822" i="1" s="1"/>
  <c r="N822" i="1"/>
  <c r="AI820" i="1"/>
  <c r="AJ820" i="1" s="1"/>
  <c r="AG820" i="1"/>
  <c r="AK820" i="1"/>
  <c r="AL820" i="1" s="1"/>
  <c r="U823" i="1"/>
  <c r="V823" i="1" s="1"/>
  <c r="AE822" i="1" l="1"/>
  <c r="AF822" i="1" s="1" a="1"/>
  <c r="AF822" i="1" s="1"/>
  <c r="AH822" i="1"/>
  <c r="U824" i="1"/>
  <c r="V824" i="1" s="1"/>
  <c r="F825" i="1"/>
  <c r="E826" i="1"/>
  <c r="D825" i="1"/>
  <c r="L825" i="1"/>
  <c r="G825" i="1"/>
  <c r="I825" i="1" s="1"/>
  <c r="K825" i="1"/>
  <c r="O822" i="1"/>
  <c r="J822" i="1"/>
  <c r="AI821" i="1"/>
  <c r="AJ821" i="1" s="1"/>
  <c r="M824" i="1"/>
  <c r="T824" i="1"/>
  <c r="AC823" i="1"/>
  <c r="AD823" i="1" s="1"/>
  <c r="N823" i="1"/>
  <c r="W823" i="1"/>
  <c r="X823" i="1" s="1"/>
  <c r="Y823" i="1" s="1"/>
  <c r="Z823" i="1" s="1"/>
  <c r="AA823" i="1" s="1"/>
  <c r="AG821" i="1"/>
  <c r="AK821" i="1"/>
  <c r="AL821" i="1" s="1"/>
  <c r="AC824" i="1" l="1"/>
  <c r="AD824" i="1" s="1"/>
  <c r="N824" i="1"/>
  <c r="W824" i="1"/>
  <c r="X824" i="1" s="1"/>
  <c r="Y824" i="1" s="1"/>
  <c r="Z824" i="1" s="1"/>
  <c r="AA824" i="1" s="1"/>
  <c r="E827" i="1"/>
  <c r="D826" i="1"/>
  <c r="K826" i="1"/>
  <c r="G826" i="1"/>
  <c r="I826" i="1" s="1"/>
  <c r="L826" i="1"/>
  <c r="F826" i="1"/>
  <c r="O823" i="1"/>
  <c r="J823" i="1"/>
  <c r="U825" i="1"/>
  <c r="V825" i="1" s="1"/>
  <c r="AI822" i="1"/>
  <c r="AJ822" i="1" s="1"/>
  <c r="AG822" i="1"/>
  <c r="AK822" i="1"/>
  <c r="AL822" i="1" s="1"/>
  <c r="AE823" i="1"/>
  <c r="AF823" i="1" s="1" a="1"/>
  <c r="AF823" i="1" s="1"/>
  <c r="AH823" i="1"/>
  <c r="T825" i="1"/>
  <c r="M825" i="1"/>
  <c r="AK823" i="1" l="1"/>
  <c r="AL823" i="1" s="1"/>
  <c r="AG823" i="1"/>
  <c r="O824" i="1"/>
  <c r="J824" i="1"/>
  <c r="AE824" i="1"/>
  <c r="AF824" i="1" s="1" a="1"/>
  <c r="AF824" i="1" s="1"/>
  <c r="AH824" i="1"/>
  <c r="AI823" i="1"/>
  <c r="AJ823" i="1" s="1"/>
  <c r="U826" i="1"/>
  <c r="V826" i="1" s="1"/>
  <c r="N825" i="1"/>
  <c r="W825" i="1"/>
  <c r="X825" i="1" s="1"/>
  <c r="Y825" i="1" s="1"/>
  <c r="Z825" i="1" s="1"/>
  <c r="AA825" i="1" s="1"/>
  <c r="AC825" i="1"/>
  <c r="AD825" i="1" s="1"/>
  <c r="T826" i="1"/>
  <c r="M826" i="1"/>
  <c r="G827" i="1"/>
  <c r="I827" i="1" s="1"/>
  <c r="L827" i="1"/>
  <c r="F827" i="1"/>
  <c r="D827" i="1"/>
  <c r="K827" i="1"/>
  <c r="E828" i="1"/>
  <c r="U827" i="1" l="1"/>
  <c r="V827" i="1" s="1"/>
  <c r="T827" i="1"/>
  <c r="M827" i="1"/>
  <c r="AC826" i="1"/>
  <c r="AD826" i="1" s="1"/>
  <c r="N826" i="1"/>
  <c r="W826" i="1"/>
  <c r="F828" i="1"/>
  <c r="K828" i="1"/>
  <c r="D828" i="1"/>
  <c r="E829" i="1"/>
  <c r="G828" i="1"/>
  <c r="I828" i="1" s="1"/>
  <c r="L828" i="1"/>
  <c r="O825" i="1"/>
  <c r="J825" i="1"/>
  <c r="AI824" i="1"/>
  <c r="AJ824" i="1" s="1"/>
  <c r="AK824" i="1"/>
  <c r="AL824" i="1" s="1"/>
  <c r="AG824" i="1"/>
  <c r="AE825" i="1"/>
  <c r="AF825" i="1" s="1" a="1"/>
  <c r="AF825" i="1" s="1"/>
  <c r="AH825" i="1"/>
  <c r="X826" i="1"/>
  <c r="Y826" i="1" s="1"/>
  <c r="Z826" i="1" s="1"/>
  <c r="AA826" i="1" s="1"/>
  <c r="AK825" i="1" l="1"/>
  <c r="AL825" i="1" s="1"/>
  <c r="AG825" i="1"/>
  <c r="E830" i="1"/>
  <c r="D829" i="1"/>
  <c r="L829" i="1"/>
  <c r="F829" i="1"/>
  <c r="G829" i="1"/>
  <c r="I829" i="1" s="1"/>
  <c r="K829" i="1"/>
  <c r="M828" i="1"/>
  <c r="T828" i="1"/>
  <c r="O826" i="1"/>
  <c r="J826" i="1"/>
  <c r="AE826" i="1"/>
  <c r="AF826" i="1" s="1" a="1"/>
  <c r="AF826" i="1" s="1"/>
  <c r="AH826" i="1"/>
  <c r="X827" i="1"/>
  <c r="Y827" i="1" s="1"/>
  <c r="Z827" i="1" s="1"/>
  <c r="AA827" i="1" s="1"/>
  <c r="AI825" i="1"/>
  <c r="AJ825" i="1" s="1"/>
  <c r="U828" i="1"/>
  <c r="V828" i="1" s="1"/>
  <c r="AC827" i="1"/>
  <c r="AD827" i="1" s="1"/>
  <c r="N827" i="1"/>
  <c r="W827" i="1"/>
  <c r="AI826" i="1" l="1"/>
  <c r="AJ826" i="1" s="1"/>
  <c r="U829" i="1"/>
  <c r="V829" i="1" s="1"/>
  <c r="E831" i="1"/>
  <c r="G830" i="1"/>
  <c r="I830" i="1" s="1"/>
  <c r="L830" i="1"/>
  <c r="K830" i="1"/>
  <c r="F830" i="1"/>
  <c r="D830" i="1"/>
  <c r="O827" i="1"/>
  <c r="J827" i="1"/>
  <c r="AK826" i="1"/>
  <c r="AL826" i="1" s="1"/>
  <c r="AG826" i="1"/>
  <c r="AC828" i="1"/>
  <c r="AD828" i="1" s="1"/>
  <c r="N828" i="1"/>
  <c r="W828" i="1"/>
  <c r="X828" i="1" s="1"/>
  <c r="Y828" i="1" s="1"/>
  <c r="Z828" i="1" s="1"/>
  <c r="AA828" i="1" s="1"/>
  <c r="AE827" i="1"/>
  <c r="AF827" i="1" s="1" a="1"/>
  <c r="AF827" i="1" s="1"/>
  <c r="AH827" i="1"/>
  <c r="T829" i="1"/>
  <c r="M829" i="1"/>
  <c r="AI827" i="1" l="1"/>
  <c r="AJ827" i="1" s="1"/>
  <c r="U830" i="1"/>
  <c r="V830" i="1" s="1"/>
  <c r="AG827" i="1"/>
  <c r="AK827" i="1"/>
  <c r="AL827" i="1" s="1"/>
  <c r="T830" i="1"/>
  <c r="M830" i="1"/>
  <c r="N829" i="1"/>
  <c r="W829" i="1"/>
  <c r="AC829" i="1"/>
  <c r="AD829" i="1" s="1"/>
  <c r="L831" i="1"/>
  <c r="F831" i="1"/>
  <c r="D831" i="1"/>
  <c r="E832" i="1"/>
  <c r="G831" i="1"/>
  <c r="I831" i="1" s="1"/>
  <c r="K831" i="1"/>
  <c r="O828" i="1"/>
  <c r="J828" i="1"/>
  <c r="AE828" i="1"/>
  <c r="AF828" i="1" s="1" a="1"/>
  <c r="AF828" i="1" s="1"/>
  <c r="AH828" i="1"/>
  <c r="X829" i="1"/>
  <c r="Y829" i="1" s="1"/>
  <c r="Z829" i="1" s="1"/>
  <c r="AA829" i="1" s="1"/>
  <c r="M831" i="1" l="1"/>
  <c r="T831" i="1"/>
  <c r="AI828" i="1"/>
  <c r="AJ828" i="1" s="1"/>
  <c r="G832" i="1"/>
  <c r="I832" i="1" s="1"/>
  <c r="L832" i="1"/>
  <c r="F832" i="1"/>
  <c r="E833" i="1"/>
  <c r="D832" i="1"/>
  <c r="K832" i="1"/>
  <c r="AC830" i="1"/>
  <c r="AD830" i="1" s="1"/>
  <c r="N830" i="1"/>
  <c r="W830" i="1"/>
  <c r="X830" i="1" s="1"/>
  <c r="Y830" i="1" s="1"/>
  <c r="Z830" i="1" s="1"/>
  <c r="AA830" i="1" s="1"/>
  <c r="AE829" i="1"/>
  <c r="AF829" i="1" s="1" a="1"/>
  <c r="AF829" i="1" s="1"/>
  <c r="AH829" i="1"/>
  <c r="AG828" i="1"/>
  <c r="AK828" i="1"/>
  <c r="AL828" i="1" s="1"/>
  <c r="U831" i="1"/>
  <c r="V831" i="1" s="1"/>
  <c r="O829" i="1"/>
  <c r="J829" i="1"/>
  <c r="AE830" i="1" l="1"/>
  <c r="AF830" i="1" s="1" a="1"/>
  <c r="AF830" i="1" s="1"/>
  <c r="AH830" i="1"/>
  <c r="AK829" i="1"/>
  <c r="AL829" i="1" s="1"/>
  <c r="AG829" i="1"/>
  <c r="M832" i="1"/>
  <c r="T832" i="1"/>
  <c r="U832" i="1"/>
  <c r="V832" i="1" s="1"/>
  <c r="AC831" i="1"/>
  <c r="AD831" i="1" s="1"/>
  <c r="N831" i="1"/>
  <c r="W831" i="1"/>
  <c r="AI829" i="1"/>
  <c r="AJ829" i="1" s="1"/>
  <c r="X831" i="1"/>
  <c r="Y831" i="1" s="1"/>
  <c r="Z831" i="1" s="1"/>
  <c r="AA831" i="1" s="1"/>
  <c r="O830" i="1"/>
  <c r="J830" i="1"/>
  <c r="F833" i="1"/>
  <c r="D833" i="1"/>
  <c r="E834" i="1"/>
  <c r="G833" i="1"/>
  <c r="I833" i="1" s="1"/>
  <c r="L833" i="1"/>
  <c r="K833" i="1"/>
  <c r="U833" i="1" l="1"/>
  <c r="V833" i="1" s="1"/>
  <c r="E835" i="1"/>
  <c r="D834" i="1"/>
  <c r="L834" i="1"/>
  <c r="G834" i="1"/>
  <c r="I834" i="1" s="1"/>
  <c r="K834" i="1"/>
  <c r="F834" i="1"/>
  <c r="O831" i="1"/>
  <c r="J831" i="1"/>
  <c r="AE831" i="1"/>
  <c r="AF831" i="1" s="1" a="1"/>
  <c r="AF831" i="1" s="1"/>
  <c r="AH831" i="1"/>
  <c r="AC832" i="1"/>
  <c r="AD832" i="1" s="1"/>
  <c r="N832" i="1"/>
  <c r="W832" i="1"/>
  <c r="X832" i="1" s="1"/>
  <c r="Y832" i="1" s="1"/>
  <c r="Z832" i="1" s="1"/>
  <c r="AA832" i="1" s="1"/>
  <c r="AI830" i="1"/>
  <c r="AJ830" i="1" s="1"/>
  <c r="T833" i="1"/>
  <c r="M833" i="1"/>
  <c r="AK830" i="1"/>
  <c r="AL830" i="1" s="1"/>
  <c r="AG830" i="1"/>
  <c r="AG831" i="1" l="1"/>
  <c r="AK831" i="1"/>
  <c r="AL831" i="1" s="1"/>
  <c r="L835" i="1"/>
  <c r="F835" i="1"/>
  <c r="D835" i="1"/>
  <c r="E836" i="1"/>
  <c r="G835" i="1"/>
  <c r="I835" i="1" s="1"/>
  <c r="K835" i="1"/>
  <c r="O832" i="1"/>
  <c r="J832" i="1"/>
  <c r="U834" i="1"/>
  <c r="V834" i="1" s="1"/>
  <c r="AE832" i="1"/>
  <c r="AF832" i="1" s="1" a="1"/>
  <c r="AF832" i="1" s="1"/>
  <c r="AH832" i="1"/>
  <c r="N833" i="1"/>
  <c r="W833" i="1"/>
  <c r="X833" i="1" s="1"/>
  <c r="Y833" i="1" s="1"/>
  <c r="Z833" i="1" s="1"/>
  <c r="AA833" i="1" s="1"/>
  <c r="AC833" i="1"/>
  <c r="AD833" i="1" s="1"/>
  <c r="AI831" i="1"/>
  <c r="AJ831" i="1" s="1"/>
  <c r="T834" i="1"/>
  <c r="M834" i="1"/>
  <c r="AC834" i="1" l="1"/>
  <c r="AD834" i="1" s="1"/>
  <c r="N834" i="1"/>
  <c r="W834" i="1"/>
  <c r="X834" i="1" s="1"/>
  <c r="Y834" i="1" s="1"/>
  <c r="Z834" i="1" s="1"/>
  <c r="AA834" i="1" s="1"/>
  <c r="U835" i="1"/>
  <c r="V835" i="1" s="1"/>
  <c r="AE833" i="1"/>
  <c r="AF833" i="1" s="1" a="1"/>
  <c r="AF833" i="1" s="1"/>
  <c r="AH833" i="1"/>
  <c r="AI832" i="1"/>
  <c r="AJ832" i="1" s="1"/>
  <c r="G836" i="1"/>
  <c r="I836" i="1" s="1"/>
  <c r="L836" i="1"/>
  <c r="F836" i="1"/>
  <c r="E837" i="1"/>
  <c r="D836" i="1"/>
  <c r="K836" i="1"/>
  <c r="AG832" i="1"/>
  <c r="AK832" i="1"/>
  <c r="AL832" i="1" s="1"/>
  <c r="M835" i="1"/>
  <c r="T835" i="1"/>
  <c r="O833" i="1"/>
  <c r="J833" i="1"/>
  <c r="U836" i="1" l="1"/>
  <c r="V836" i="1" s="1"/>
  <c r="O834" i="1"/>
  <c r="J834" i="1"/>
  <c r="AE834" i="1"/>
  <c r="AF834" i="1" s="1" a="1"/>
  <c r="AF834" i="1" s="1"/>
  <c r="AH834" i="1"/>
  <c r="AK833" i="1"/>
  <c r="AL833" i="1" s="1"/>
  <c r="AG833" i="1"/>
  <c r="AC835" i="1"/>
  <c r="AD835" i="1" s="1"/>
  <c r="N835" i="1"/>
  <c r="W835" i="1"/>
  <c r="X835" i="1" s="1"/>
  <c r="Y835" i="1" s="1"/>
  <c r="Z835" i="1" s="1"/>
  <c r="AA835" i="1" s="1"/>
  <c r="M836" i="1"/>
  <c r="T836" i="1"/>
  <c r="D837" i="1"/>
  <c r="E838" i="1"/>
  <c r="G837" i="1"/>
  <c r="I837" i="1" s="1"/>
  <c r="K837" i="1"/>
  <c r="F837" i="1"/>
  <c r="L837" i="1"/>
  <c r="AI833" i="1"/>
  <c r="AJ833" i="1" s="1"/>
  <c r="E839" i="1" l="1"/>
  <c r="G838" i="1"/>
  <c r="I838" i="1" s="1"/>
  <c r="K838" i="1"/>
  <c r="F838" i="1"/>
  <c r="L838" i="1"/>
  <c r="D838" i="1"/>
  <c r="T837" i="1"/>
  <c r="M837" i="1"/>
  <c r="O835" i="1"/>
  <c r="J835" i="1"/>
  <c r="AI834" i="1"/>
  <c r="AJ834" i="1" s="1"/>
  <c r="AK834" i="1"/>
  <c r="AL834" i="1" s="1"/>
  <c r="AG834" i="1"/>
  <c r="AE835" i="1"/>
  <c r="AF835" i="1" s="1" a="1"/>
  <c r="AF835" i="1" s="1"/>
  <c r="AH835" i="1"/>
  <c r="U837" i="1"/>
  <c r="V837" i="1" s="1"/>
  <c r="AC836" i="1"/>
  <c r="AD836" i="1" s="1"/>
  <c r="N836" i="1"/>
  <c r="W836" i="1"/>
  <c r="X836" i="1" s="1"/>
  <c r="Y836" i="1" s="1"/>
  <c r="Z836" i="1" s="1"/>
  <c r="AA836" i="1" s="1"/>
  <c r="AK835" i="1" l="1"/>
  <c r="AL835" i="1" s="1"/>
  <c r="AG835" i="1"/>
  <c r="T838" i="1"/>
  <c r="M838" i="1"/>
  <c r="U838" i="1"/>
  <c r="V838" i="1" s="1"/>
  <c r="AE836" i="1"/>
  <c r="AF836" i="1" s="1" a="1"/>
  <c r="AF836" i="1" s="1"/>
  <c r="AH836" i="1"/>
  <c r="N837" i="1"/>
  <c r="W837" i="1"/>
  <c r="X837" i="1" s="1"/>
  <c r="Y837" i="1" s="1"/>
  <c r="Z837" i="1" s="1"/>
  <c r="AA837" i="1" s="1"/>
  <c r="AC837" i="1"/>
  <c r="AD837" i="1" s="1"/>
  <c r="F839" i="1"/>
  <c r="G839" i="1"/>
  <c r="I839" i="1" s="1"/>
  <c r="L839" i="1"/>
  <c r="E840" i="1"/>
  <c r="D839" i="1"/>
  <c r="K839" i="1"/>
  <c r="O836" i="1"/>
  <c r="J836" i="1"/>
  <c r="AI835" i="1"/>
  <c r="AJ835" i="1" s="1"/>
  <c r="AG836" i="1" l="1"/>
  <c r="AK836" i="1"/>
  <c r="AL836" i="1" s="1"/>
  <c r="K840" i="1"/>
  <c r="F840" i="1"/>
  <c r="D840" i="1"/>
  <c r="E841" i="1"/>
  <c r="G840" i="1"/>
  <c r="I840" i="1" s="1"/>
  <c r="L840" i="1"/>
  <c r="U839" i="1"/>
  <c r="V839" i="1" s="1"/>
  <c r="O837" i="1"/>
  <c r="J837" i="1"/>
  <c r="T839" i="1"/>
  <c r="M839" i="1"/>
  <c r="AE837" i="1"/>
  <c r="AF837" i="1" s="1" a="1"/>
  <c r="AF837" i="1" s="1"/>
  <c r="AH837" i="1"/>
  <c r="AI836" i="1"/>
  <c r="AJ836" i="1" s="1"/>
  <c r="AC838" i="1"/>
  <c r="AD838" i="1" s="1"/>
  <c r="N838" i="1"/>
  <c r="W838" i="1"/>
  <c r="X838" i="1" s="1"/>
  <c r="Y838" i="1" s="1"/>
  <c r="Z838" i="1" s="1"/>
  <c r="AA838" i="1" s="1"/>
  <c r="O838" i="1" l="1"/>
  <c r="J838" i="1"/>
  <c r="U840" i="1"/>
  <c r="V840" i="1" s="1"/>
  <c r="AI837" i="1"/>
  <c r="AJ837" i="1" s="1"/>
  <c r="AC839" i="1"/>
  <c r="AD839" i="1" s="1"/>
  <c r="N839" i="1"/>
  <c r="W839" i="1"/>
  <c r="X839" i="1" s="1"/>
  <c r="Y839" i="1" s="1"/>
  <c r="Z839" i="1" s="1"/>
  <c r="AA839" i="1" s="1"/>
  <c r="F841" i="1"/>
  <c r="E842" i="1"/>
  <c r="D841" i="1"/>
  <c r="L841" i="1"/>
  <c r="G841" i="1"/>
  <c r="I841" i="1" s="1"/>
  <c r="K841" i="1"/>
  <c r="AK837" i="1"/>
  <c r="AL837" i="1" s="1"/>
  <c r="AG837" i="1"/>
  <c r="M840" i="1"/>
  <c r="T840" i="1"/>
  <c r="AE838" i="1"/>
  <c r="AF838" i="1" s="1" a="1"/>
  <c r="AF838" i="1" s="1"/>
  <c r="AH838" i="1"/>
  <c r="AG838" i="1" l="1"/>
  <c r="AK838" i="1"/>
  <c r="AL838" i="1" s="1"/>
  <c r="T841" i="1"/>
  <c r="M841" i="1"/>
  <c r="O839" i="1"/>
  <c r="J839" i="1"/>
  <c r="AE839" i="1"/>
  <c r="AF839" i="1" s="1" a="1"/>
  <c r="AF839" i="1" s="1"/>
  <c r="AH839" i="1"/>
  <c r="AI838" i="1"/>
  <c r="AJ838" i="1" s="1"/>
  <c r="U841" i="1"/>
  <c r="V841" i="1" s="1"/>
  <c r="AC840" i="1"/>
  <c r="AD840" i="1" s="1"/>
  <c r="N840" i="1"/>
  <c r="W840" i="1"/>
  <c r="X840" i="1" s="1"/>
  <c r="Y840" i="1" s="1"/>
  <c r="Z840" i="1" s="1"/>
  <c r="AA840" i="1" s="1"/>
  <c r="E843" i="1"/>
  <c r="G842" i="1"/>
  <c r="I842" i="1" s="1"/>
  <c r="K842" i="1"/>
  <c r="F842" i="1"/>
  <c r="L842" i="1"/>
  <c r="D842" i="1"/>
  <c r="O840" i="1" l="1"/>
  <c r="J840" i="1"/>
  <c r="AE840" i="1"/>
  <c r="AF840" i="1" s="1" a="1"/>
  <c r="AF840" i="1" s="1"/>
  <c r="AH840" i="1"/>
  <c r="AG839" i="1"/>
  <c r="AK839" i="1"/>
  <c r="AL839" i="1" s="1"/>
  <c r="T842" i="1"/>
  <c r="M842" i="1"/>
  <c r="U842" i="1"/>
  <c r="V842" i="1" s="1"/>
  <c r="F843" i="1"/>
  <c r="G843" i="1"/>
  <c r="I843" i="1" s="1"/>
  <c r="L843" i="1"/>
  <c r="E844" i="1"/>
  <c r="D843" i="1"/>
  <c r="K843" i="1"/>
  <c r="AI839" i="1"/>
  <c r="AJ839" i="1" s="1"/>
  <c r="N841" i="1"/>
  <c r="W841" i="1"/>
  <c r="X841" i="1" s="1"/>
  <c r="Y841" i="1" s="1"/>
  <c r="Z841" i="1" s="1"/>
  <c r="AA841" i="1" s="1"/>
  <c r="AC841" i="1"/>
  <c r="AD841" i="1" s="1"/>
  <c r="AG840" i="1" l="1"/>
  <c r="AK840" i="1"/>
  <c r="AL840" i="1" s="1"/>
  <c r="AE841" i="1"/>
  <c r="AF841" i="1" s="1" a="1"/>
  <c r="AF841" i="1" s="1"/>
  <c r="AH841" i="1"/>
  <c r="U843" i="1"/>
  <c r="V843" i="1" s="1"/>
  <c r="AC842" i="1"/>
  <c r="AD842" i="1" s="1"/>
  <c r="N842" i="1"/>
  <c r="W842" i="1"/>
  <c r="X842" i="1" s="1"/>
  <c r="Y842" i="1" s="1"/>
  <c r="Z842" i="1" s="1"/>
  <c r="AA842" i="1" s="1"/>
  <c r="AI840" i="1"/>
  <c r="AJ840" i="1" s="1"/>
  <c r="T843" i="1"/>
  <c r="M843" i="1"/>
  <c r="O841" i="1"/>
  <c r="J841" i="1"/>
  <c r="K844" i="1"/>
  <c r="F844" i="1"/>
  <c r="D844" i="1"/>
  <c r="E845" i="1"/>
  <c r="G844" i="1"/>
  <c r="I844" i="1" s="1"/>
  <c r="L844" i="1"/>
  <c r="F845" i="1" l="1"/>
  <c r="D845" i="1"/>
  <c r="E846" i="1"/>
  <c r="G845" i="1"/>
  <c r="I845" i="1" s="1"/>
  <c r="L845" i="1"/>
  <c r="K845" i="1"/>
  <c r="M844" i="1"/>
  <c r="T844" i="1"/>
  <c r="U844" i="1"/>
  <c r="V844" i="1" s="1"/>
  <c r="AC843" i="1"/>
  <c r="AD843" i="1" s="1"/>
  <c r="N843" i="1"/>
  <c r="W843" i="1"/>
  <c r="X843" i="1" s="1"/>
  <c r="Y843" i="1" s="1"/>
  <c r="Z843" i="1" s="1"/>
  <c r="AA843" i="1" s="1"/>
  <c r="O842" i="1"/>
  <c r="J842" i="1"/>
  <c r="AI841" i="1"/>
  <c r="AJ841" i="1" s="1"/>
  <c r="AE842" i="1"/>
  <c r="AF842" i="1" s="1" a="1"/>
  <c r="AF842" i="1" s="1"/>
  <c r="AH842" i="1"/>
  <c r="AK841" i="1"/>
  <c r="AL841" i="1" s="1"/>
  <c r="AG841" i="1"/>
  <c r="E847" i="1" l="1"/>
  <c r="G846" i="1"/>
  <c r="I846" i="1" s="1"/>
  <c r="L846" i="1"/>
  <c r="K846" i="1"/>
  <c r="F846" i="1"/>
  <c r="D846" i="1"/>
  <c r="O843" i="1"/>
  <c r="J843" i="1"/>
  <c r="T845" i="1"/>
  <c r="M845" i="1"/>
  <c r="AE843" i="1"/>
  <c r="AF843" i="1" s="1" a="1"/>
  <c r="AF843" i="1" s="1"/>
  <c r="AH843" i="1"/>
  <c r="AK842" i="1"/>
  <c r="AL842" i="1" s="1"/>
  <c r="AG842" i="1"/>
  <c r="AC844" i="1"/>
  <c r="AD844" i="1" s="1"/>
  <c r="N844" i="1"/>
  <c r="W844" i="1"/>
  <c r="AI842" i="1"/>
  <c r="AJ842" i="1" s="1"/>
  <c r="X844" i="1"/>
  <c r="Y844" i="1" s="1"/>
  <c r="Z844" i="1" s="1"/>
  <c r="AA844" i="1" s="1"/>
  <c r="U845" i="1"/>
  <c r="V845" i="1" s="1"/>
  <c r="N845" i="1" l="1"/>
  <c r="W845" i="1"/>
  <c r="AC845" i="1"/>
  <c r="AD845" i="1" s="1"/>
  <c r="T846" i="1"/>
  <c r="M846" i="1"/>
  <c r="U846" i="1"/>
  <c r="V846" i="1" s="1"/>
  <c r="AG843" i="1"/>
  <c r="AK843" i="1"/>
  <c r="AL843" i="1" s="1"/>
  <c r="X845" i="1"/>
  <c r="Y845" i="1" s="1"/>
  <c r="Z845" i="1" s="1"/>
  <c r="AA845" i="1" s="1"/>
  <c r="O844" i="1"/>
  <c r="J844" i="1"/>
  <c r="F847" i="1"/>
  <c r="G847" i="1"/>
  <c r="I847" i="1" s="1"/>
  <c r="L847" i="1"/>
  <c r="E848" i="1"/>
  <c r="D847" i="1"/>
  <c r="K847" i="1"/>
  <c r="AE844" i="1"/>
  <c r="AF844" i="1" s="1" a="1"/>
  <c r="AF844" i="1" s="1"/>
  <c r="AH844" i="1"/>
  <c r="AI843" i="1"/>
  <c r="AJ843" i="1" s="1"/>
  <c r="AE845" i="1" l="1"/>
  <c r="AF845" i="1" s="1" a="1"/>
  <c r="AF845" i="1" s="1"/>
  <c r="AH845" i="1"/>
  <c r="T847" i="1"/>
  <c r="M847" i="1"/>
  <c r="AI844" i="1"/>
  <c r="AJ844" i="1" s="1"/>
  <c r="K848" i="1"/>
  <c r="F848" i="1"/>
  <c r="D848" i="1"/>
  <c r="E849" i="1"/>
  <c r="G848" i="1"/>
  <c r="I848" i="1" s="1"/>
  <c r="L848" i="1"/>
  <c r="AC846" i="1"/>
  <c r="AD846" i="1" s="1"/>
  <c r="N846" i="1"/>
  <c r="W846" i="1"/>
  <c r="X846" i="1" s="1"/>
  <c r="Y846" i="1" s="1"/>
  <c r="Z846" i="1" s="1"/>
  <c r="AA846" i="1" s="1"/>
  <c r="O845" i="1"/>
  <c r="J845" i="1"/>
  <c r="U847" i="1"/>
  <c r="V847" i="1" s="1"/>
  <c r="AG844" i="1"/>
  <c r="AK844" i="1"/>
  <c r="AL844" i="1" s="1"/>
  <c r="U848" i="1" l="1"/>
  <c r="V848" i="1" s="1"/>
  <c r="O846" i="1"/>
  <c r="J846" i="1"/>
  <c r="D849" i="1"/>
  <c r="E850" i="1"/>
  <c r="G849" i="1"/>
  <c r="I849" i="1" s="1"/>
  <c r="K849" i="1"/>
  <c r="F849" i="1"/>
  <c r="L849" i="1"/>
  <c r="AI845" i="1"/>
  <c r="AJ845" i="1" s="1"/>
  <c r="AK845" i="1"/>
  <c r="AL845" i="1" s="1"/>
  <c r="AG845" i="1"/>
  <c r="AE846" i="1"/>
  <c r="AF846" i="1" s="1" a="1"/>
  <c r="AF846" i="1" s="1"/>
  <c r="AH846" i="1"/>
  <c r="M848" i="1"/>
  <c r="T848" i="1"/>
  <c r="AC847" i="1"/>
  <c r="AD847" i="1" s="1"/>
  <c r="N847" i="1"/>
  <c r="W847" i="1"/>
  <c r="X847" i="1" s="1"/>
  <c r="Y847" i="1" s="1"/>
  <c r="Z847" i="1" s="1"/>
  <c r="AA847" i="1" s="1"/>
  <c r="T849" i="1" l="1"/>
  <c r="M849" i="1"/>
  <c r="AK846" i="1"/>
  <c r="AL846" i="1" s="1"/>
  <c r="AG846" i="1"/>
  <c r="G850" i="1"/>
  <c r="I850" i="1" s="1"/>
  <c r="L850" i="1"/>
  <c r="F850" i="1"/>
  <c r="E851" i="1"/>
  <c r="K850" i="1"/>
  <c r="D850" i="1"/>
  <c r="O847" i="1"/>
  <c r="J847" i="1"/>
  <c r="AC848" i="1"/>
  <c r="AD848" i="1" s="1"/>
  <c r="N848" i="1"/>
  <c r="W848" i="1"/>
  <c r="X848" i="1" s="1"/>
  <c r="Y848" i="1" s="1"/>
  <c r="Z848" i="1" s="1"/>
  <c r="AA848" i="1" s="1"/>
  <c r="AE847" i="1"/>
  <c r="AF847" i="1" s="1" a="1"/>
  <c r="AF847" i="1" s="1"/>
  <c r="AH847" i="1"/>
  <c r="AI847" i="1" s="1"/>
  <c r="AJ847" i="1" s="1"/>
  <c r="AI846" i="1"/>
  <c r="AJ846" i="1" s="1"/>
  <c r="U849" i="1"/>
  <c r="V849" i="1" s="1"/>
  <c r="AG847" i="1" l="1"/>
  <c r="AK847" i="1"/>
  <c r="AL847" i="1" s="1"/>
  <c r="G851" i="1"/>
  <c r="I851" i="1" s="1"/>
  <c r="D851" i="1"/>
  <c r="L851" i="1"/>
  <c r="E852" i="1"/>
  <c r="F851" i="1"/>
  <c r="K851" i="1"/>
  <c r="U850" i="1"/>
  <c r="V850" i="1" s="1"/>
  <c r="W849" i="1"/>
  <c r="X849" i="1" s="1"/>
  <c r="Y849" i="1" s="1"/>
  <c r="Z849" i="1" s="1"/>
  <c r="AA849" i="1" s="1"/>
  <c r="N849" i="1"/>
  <c r="AC849" i="1"/>
  <c r="AD849" i="1" s="1"/>
  <c r="AE848" i="1"/>
  <c r="AF848" i="1" s="1" a="1"/>
  <c r="AF848" i="1" s="1"/>
  <c r="AH848" i="1"/>
  <c r="O848" i="1"/>
  <c r="J848" i="1"/>
  <c r="T850" i="1"/>
  <c r="M850" i="1"/>
  <c r="U851" i="1" l="1"/>
  <c r="V851" i="1" s="1"/>
  <c r="AG848" i="1"/>
  <c r="AK848" i="1"/>
  <c r="AL848" i="1" s="1"/>
  <c r="G852" i="1"/>
  <c r="I852" i="1" s="1"/>
  <c r="E853" i="1"/>
  <c r="K852" i="1"/>
  <c r="F852" i="1"/>
  <c r="D852" i="1"/>
  <c r="L852" i="1"/>
  <c r="AE849" i="1"/>
  <c r="AF849" i="1" s="1" a="1"/>
  <c r="AF849" i="1" s="1"/>
  <c r="AH849" i="1"/>
  <c r="AC850" i="1"/>
  <c r="AD850" i="1" s="1"/>
  <c r="N850" i="1"/>
  <c r="W850" i="1"/>
  <c r="X850" i="1" s="1"/>
  <c r="Y850" i="1" s="1"/>
  <c r="Z850" i="1" s="1"/>
  <c r="AA850" i="1" s="1"/>
  <c r="AI848" i="1"/>
  <c r="AJ848" i="1" s="1"/>
  <c r="O849" i="1"/>
  <c r="J849" i="1"/>
  <c r="M851" i="1"/>
  <c r="T851" i="1"/>
  <c r="AE850" i="1" l="1"/>
  <c r="AF850" i="1" s="1" a="1"/>
  <c r="AF850" i="1" s="1"/>
  <c r="AH850" i="1"/>
  <c r="M852" i="1"/>
  <c r="T852" i="1"/>
  <c r="U852" i="1"/>
  <c r="V852" i="1" s="1"/>
  <c r="AC851" i="1"/>
  <c r="AD851" i="1" s="1"/>
  <c r="W851" i="1"/>
  <c r="X851" i="1" s="1"/>
  <c r="Y851" i="1" s="1"/>
  <c r="Z851" i="1" s="1"/>
  <c r="AA851" i="1" s="1"/>
  <c r="N851" i="1"/>
  <c r="AI849" i="1"/>
  <c r="AJ849" i="1" s="1"/>
  <c r="AK849" i="1"/>
  <c r="AL849" i="1" s="1"/>
  <c r="AG849" i="1"/>
  <c r="O850" i="1"/>
  <c r="J850" i="1"/>
  <c r="E854" i="1"/>
  <c r="L853" i="1"/>
  <c r="F853" i="1"/>
  <c r="D853" i="1"/>
  <c r="K853" i="1"/>
  <c r="G853" i="1"/>
  <c r="I853" i="1" s="1"/>
  <c r="F854" i="1" l="1"/>
  <c r="D854" i="1"/>
  <c r="K854" i="1"/>
  <c r="G854" i="1"/>
  <c r="I854" i="1" s="1"/>
  <c r="E855" i="1"/>
  <c r="L854" i="1"/>
  <c r="AC852" i="1"/>
  <c r="AD852" i="1" s="1"/>
  <c r="W852" i="1"/>
  <c r="X852" i="1" s="1"/>
  <c r="Y852" i="1" s="1"/>
  <c r="Z852" i="1" s="1"/>
  <c r="AA852" i="1" s="1"/>
  <c r="N852" i="1"/>
  <c r="T853" i="1"/>
  <c r="M853" i="1"/>
  <c r="U853" i="1"/>
  <c r="V853" i="1" s="1"/>
  <c r="O851" i="1"/>
  <c r="J851" i="1"/>
  <c r="AI850" i="1"/>
  <c r="AJ850" i="1" s="1"/>
  <c r="AK850" i="1"/>
  <c r="AL850" i="1" s="1"/>
  <c r="AG850" i="1"/>
  <c r="AE851" i="1"/>
  <c r="AF851" i="1" s="1" a="1"/>
  <c r="AF851" i="1" s="1"/>
  <c r="AH851" i="1"/>
  <c r="AI851" i="1" l="1"/>
  <c r="AJ851" i="1" s="1"/>
  <c r="O852" i="1"/>
  <c r="J852" i="1"/>
  <c r="T854" i="1"/>
  <c r="M854" i="1"/>
  <c r="AG851" i="1"/>
  <c r="AK851" i="1"/>
  <c r="AL851" i="1" s="1"/>
  <c r="AC853" i="1"/>
  <c r="AD853" i="1" s="1"/>
  <c r="W853" i="1"/>
  <c r="X853" i="1" s="1"/>
  <c r="Y853" i="1" s="1"/>
  <c r="Z853" i="1" s="1"/>
  <c r="AA853" i="1" s="1"/>
  <c r="N853" i="1"/>
  <c r="L855" i="1"/>
  <c r="G855" i="1"/>
  <c r="I855" i="1" s="1"/>
  <c r="E856" i="1"/>
  <c r="K855" i="1"/>
  <c r="F855" i="1"/>
  <c r="D855" i="1"/>
  <c r="AE852" i="1"/>
  <c r="AF852" i="1" s="1" a="1"/>
  <c r="AF852" i="1" s="1"/>
  <c r="AH852" i="1"/>
  <c r="U854" i="1"/>
  <c r="V854" i="1" s="1"/>
  <c r="AG852" i="1" l="1"/>
  <c r="AK852" i="1"/>
  <c r="AL852" i="1" s="1"/>
  <c r="O853" i="1"/>
  <c r="J853" i="1"/>
  <c r="N854" i="1"/>
  <c r="AC854" i="1"/>
  <c r="AD854" i="1" s="1"/>
  <c r="W854" i="1"/>
  <c r="X854" i="1" s="1"/>
  <c r="Y854" i="1" s="1"/>
  <c r="Z854" i="1" s="1"/>
  <c r="AA854" i="1" s="1"/>
  <c r="AE853" i="1"/>
  <c r="AF853" i="1" s="1" a="1"/>
  <c r="AF853" i="1" s="1"/>
  <c r="AH853" i="1"/>
  <c r="G856" i="1"/>
  <c r="I856" i="1" s="1"/>
  <c r="E857" i="1"/>
  <c r="K856" i="1"/>
  <c r="F856" i="1"/>
  <c r="D856" i="1"/>
  <c r="L856" i="1"/>
  <c r="T855" i="1"/>
  <c r="M855" i="1"/>
  <c r="U855" i="1"/>
  <c r="V855" i="1" s="1"/>
  <c r="AI852" i="1"/>
  <c r="AJ852" i="1" s="1"/>
  <c r="AE854" i="1" l="1"/>
  <c r="AF854" i="1" s="1" a="1"/>
  <c r="AF854" i="1" s="1"/>
  <c r="AH854" i="1"/>
  <c r="E858" i="1"/>
  <c r="K857" i="1"/>
  <c r="F857" i="1"/>
  <c r="D857" i="1"/>
  <c r="L857" i="1"/>
  <c r="G857" i="1"/>
  <c r="I857" i="1" s="1"/>
  <c r="N855" i="1"/>
  <c r="AC855" i="1"/>
  <c r="AD855" i="1" s="1"/>
  <c r="W855" i="1"/>
  <c r="X855" i="1" s="1"/>
  <c r="Y855" i="1" s="1"/>
  <c r="Z855" i="1" s="1"/>
  <c r="AA855" i="1" s="1"/>
  <c r="M856" i="1"/>
  <c r="T856" i="1"/>
  <c r="U856" i="1"/>
  <c r="V856" i="1" s="1"/>
  <c r="AI853" i="1"/>
  <c r="AJ853" i="1" s="1"/>
  <c r="O854" i="1"/>
  <c r="J854" i="1"/>
  <c r="AG853" i="1"/>
  <c r="AK853" i="1"/>
  <c r="AL853" i="1" s="1"/>
  <c r="F858" i="1" l="1"/>
  <c r="D858" i="1"/>
  <c r="L858" i="1"/>
  <c r="G858" i="1"/>
  <c r="I858" i="1" s="1"/>
  <c r="E859" i="1"/>
  <c r="K858" i="1"/>
  <c r="AE855" i="1"/>
  <c r="AF855" i="1" s="1" a="1"/>
  <c r="AF855" i="1" s="1"/>
  <c r="AH855" i="1"/>
  <c r="T857" i="1"/>
  <c r="M857" i="1"/>
  <c r="AI854" i="1"/>
  <c r="AJ854" i="1" s="1"/>
  <c r="AK854" i="1"/>
  <c r="AL854" i="1" s="1"/>
  <c r="AG854" i="1"/>
  <c r="O855" i="1"/>
  <c r="J855" i="1"/>
  <c r="AC856" i="1"/>
  <c r="AD856" i="1" s="1"/>
  <c r="W856" i="1"/>
  <c r="X856" i="1" s="1"/>
  <c r="Y856" i="1" s="1"/>
  <c r="Z856" i="1" s="1"/>
  <c r="AA856" i="1" s="1"/>
  <c r="N856" i="1"/>
  <c r="U857" i="1"/>
  <c r="V857" i="1" s="1"/>
  <c r="AK855" i="1" l="1"/>
  <c r="AL855" i="1" s="1"/>
  <c r="AG855" i="1"/>
  <c r="AE856" i="1"/>
  <c r="AF856" i="1" s="1" a="1"/>
  <c r="AF856" i="1" s="1"/>
  <c r="AH856" i="1"/>
  <c r="AC857" i="1"/>
  <c r="AD857" i="1" s="1"/>
  <c r="W857" i="1"/>
  <c r="X857" i="1" s="1"/>
  <c r="Y857" i="1" s="1"/>
  <c r="Z857" i="1" s="1"/>
  <c r="AA857" i="1" s="1"/>
  <c r="N857" i="1"/>
  <c r="T858" i="1"/>
  <c r="M858" i="1"/>
  <c r="L859" i="1"/>
  <c r="G859" i="1"/>
  <c r="I859" i="1" s="1"/>
  <c r="E860" i="1"/>
  <c r="K859" i="1"/>
  <c r="F859" i="1"/>
  <c r="D859" i="1"/>
  <c r="O856" i="1"/>
  <c r="J856" i="1"/>
  <c r="AI855" i="1"/>
  <c r="AJ855" i="1" s="1"/>
  <c r="U858" i="1"/>
  <c r="V858" i="1" s="1"/>
  <c r="T859" i="1" l="1"/>
  <c r="M859" i="1"/>
  <c r="AG856" i="1"/>
  <c r="AK856" i="1"/>
  <c r="AL856" i="1" s="1"/>
  <c r="U859" i="1"/>
  <c r="V859" i="1" s="1"/>
  <c r="AE857" i="1"/>
  <c r="AF857" i="1" s="1" a="1"/>
  <c r="AF857" i="1" s="1"/>
  <c r="AH857" i="1"/>
  <c r="O857" i="1"/>
  <c r="J857" i="1"/>
  <c r="N858" i="1"/>
  <c r="AC858" i="1"/>
  <c r="AD858" i="1" s="1"/>
  <c r="W858" i="1"/>
  <c r="X858" i="1" s="1"/>
  <c r="Y858" i="1" s="1"/>
  <c r="Z858" i="1" s="1"/>
  <c r="AA858" i="1" s="1"/>
  <c r="G860" i="1"/>
  <c r="I860" i="1" s="1"/>
  <c r="E861" i="1"/>
  <c r="K860" i="1"/>
  <c r="F860" i="1"/>
  <c r="D860" i="1"/>
  <c r="L860" i="1"/>
  <c r="AI856" i="1"/>
  <c r="AJ856" i="1" s="1"/>
  <c r="AG857" i="1" l="1"/>
  <c r="AK857" i="1"/>
  <c r="AL857" i="1" s="1"/>
  <c r="AE858" i="1"/>
  <c r="AF858" i="1" s="1" a="1"/>
  <c r="AF858" i="1" s="1"/>
  <c r="AH858" i="1"/>
  <c r="N859" i="1"/>
  <c r="AC859" i="1"/>
  <c r="AD859" i="1" s="1"/>
  <c r="W859" i="1"/>
  <c r="X859" i="1" s="1"/>
  <c r="Y859" i="1" s="1"/>
  <c r="Z859" i="1" s="1"/>
  <c r="AA859" i="1" s="1"/>
  <c r="O858" i="1"/>
  <c r="J858" i="1"/>
  <c r="E862" i="1"/>
  <c r="L861" i="1"/>
  <c r="F861" i="1"/>
  <c r="D861" i="1"/>
  <c r="K861" i="1"/>
  <c r="G861" i="1"/>
  <c r="I861" i="1" s="1"/>
  <c r="M860" i="1"/>
  <c r="T860" i="1"/>
  <c r="U860" i="1"/>
  <c r="V860" i="1" s="1"/>
  <c r="AI857" i="1"/>
  <c r="AJ857" i="1" s="1"/>
  <c r="AK858" i="1" l="1"/>
  <c r="AL858" i="1" s="1"/>
  <c r="AG858" i="1"/>
  <c r="AE859" i="1"/>
  <c r="AF859" i="1" s="1" a="1"/>
  <c r="AF859" i="1" s="1"/>
  <c r="AH859" i="1"/>
  <c r="AC860" i="1"/>
  <c r="AD860" i="1" s="1"/>
  <c r="W860" i="1"/>
  <c r="N860" i="1"/>
  <c r="U861" i="1"/>
  <c r="V861" i="1" s="1"/>
  <c r="O859" i="1"/>
  <c r="J859" i="1"/>
  <c r="T861" i="1"/>
  <c r="M861" i="1"/>
  <c r="X860" i="1"/>
  <c r="Y860" i="1" s="1"/>
  <c r="Z860" i="1" s="1"/>
  <c r="AA860" i="1" s="1"/>
  <c r="F862" i="1"/>
  <c r="D862" i="1"/>
  <c r="K862" i="1"/>
  <c r="G862" i="1"/>
  <c r="I862" i="1" s="1"/>
  <c r="E863" i="1"/>
  <c r="L862" i="1"/>
  <c r="AI858" i="1"/>
  <c r="AJ858" i="1" s="1"/>
  <c r="AK859" i="1" l="1"/>
  <c r="AL859" i="1" s="1"/>
  <c r="AG859" i="1"/>
  <c r="AE860" i="1"/>
  <c r="AF860" i="1" s="1" a="1"/>
  <c r="AF860" i="1" s="1"/>
  <c r="AH860" i="1"/>
  <c r="U862" i="1"/>
  <c r="V862" i="1" s="1"/>
  <c r="O860" i="1"/>
  <c r="J860" i="1"/>
  <c r="T862" i="1"/>
  <c r="M862" i="1"/>
  <c r="AC861" i="1"/>
  <c r="AD861" i="1" s="1"/>
  <c r="W861" i="1"/>
  <c r="X861" i="1" s="1"/>
  <c r="Y861" i="1" s="1"/>
  <c r="Z861" i="1" s="1"/>
  <c r="AA861" i="1" s="1"/>
  <c r="N861" i="1"/>
  <c r="K863" i="1"/>
  <c r="G863" i="1"/>
  <c r="I863" i="1" s="1"/>
  <c r="E864" i="1"/>
  <c r="L863" i="1"/>
  <c r="F863" i="1"/>
  <c r="D863" i="1"/>
  <c r="AI859" i="1"/>
  <c r="AJ859" i="1" s="1"/>
  <c r="AG860" i="1" l="1"/>
  <c r="AK860" i="1"/>
  <c r="AL860" i="1" s="1"/>
  <c r="T863" i="1"/>
  <c r="M863" i="1"/>
  <c r="U863" i="1"/>
  <c r="V863" i="1" s="1"/>
  <c r="N862" i="1"/>
  <c r="AC862" i="1"/>
  <c r="AD862" i="1" s="1"/>
  <c r="W862" i="1"/>
  <c r="X862" i="1" s="1"/>
  <c r="Y862" i="1" s="1"/>
  <c r="Z862" i="1" s="1"/>
  <c r="AA862" i="1" s="1"/>
  <c r="AE861" i="1"/>
  <c r="AF861" i="1" s="1" a="1"/>
  <c r="AF861" i="1" s="1"/>
  <c r="AH861" i="1"/>
  <c r="O861" i="1"/>
  <c r="J861" i="1"/>
  <c r="G864" i="1"/>
  <c r="I864" i="1" s="1"/>
  <c r="E865" i="1"/>
  <c r="L864" i="1"/>
  <c r="F864" i="1"/>
  <c r="D864" i="1"/>
  <c r="K864" i="1"/>
  <c r="AI860" i="1"/>
  <c r="AJ860" i="1" s="1"/>
  <c r="AG861" i="1" l="1"/>
  <c r="AK861" i="1"/>
  <c r="AL861" i="1" s="1"/>
  <c r="AE862" i="1"/>
  <c r="AF862" i="1" s="1" a="1"/>
  <c r="AF862" i="1" s="1"/>
  <c r="AH862" i="1"/>
  <c r="E866" i="1"/>
  <c r="L865" i="1"/>
  <c r="F865" i="1"/>
  <c r="D865" i="1"/>
  <c r="K865" i="1"/>
  <c r="G865" i="1"/>
  <c r="I865" i="1" s="1"/>
  <c r="M864" i="1"/>
  <c r="T864" i="1"/>
  <c r="U864" i="1"/>
  <c r="V864" i="1" s="1"/>
  <c r="AI861" i="1"/>
  <c r="AJ861" i="1" s="1"/>
  <c r="O862" i="1"/>
  <c r="J862" i="1"/>
  <c r="N863" i="1"/>
  <c r="AC863" i="1"/>
  <c r="AD863" i="1" s="1"/>
  <c r="W863" i="1"/>
  <c r="X863" i="1" s="1"/>
  <c r="Y863" i="1" s="1"/>
  <c r="Z863" i="1" s="1"/>
  <c r="AA863" i="1" s="1"/>
  <c r="AK862" i="1" l="1"/>
  <c r="AL862" i="1" s="1"/>
  <c r="AG862" i="1"/>
  <c r="F866" i="1"/>
  <c r="D866" i="1"/>
  <c r="L866" i="1"/>
  <c r="G866" i="1"/>
  <c r="I866" i="1" s="1"/>
  <c r="E867" i="1"/>
  <c r="K866" i="1"/>
  <c r="T865" i="1"/>
  <c r="M865" i="1"/>
  <c r="AC864" i="1"/>
  <c r="AD864" i="1" s="1"/>
  <c r="W864" i="1"/>
  <c r="X864" i="1" s="1"/>
  <c r="Y864" i="1" s="1"/>
  <c r="Z864" i="1" s="1"/>
  <c r="AA864" i="1" s="1"/>
  <c r="N864" i="1"/>
  <c r="AE863" i="1"/>
  <c r="AF863" i="1" s="1" a="1"/>
  <c r="AF863" i="1" s="1"/>
  <c r="AH863" i="1"/>
  <c r="O863" i="1"/>
  <c r="J863" i="1"/>
  <c r="U865" i="1"/>
  <c r="V865" i="1" s="1"/>
  <c r="AI862" i="1"/>
  <c r="AJ862" i="1" s="1"/>
  <c r="AK863" i="1" l="1"/>
  <c r="AL863" i="1" s="1"/>
  <c r="AG863" i="1"/>
  <c r="AC865" i="1"/>
  <c r="AD865" i="1" s="1"/>
  <c r="W865" i="1"/>
  <c r="X865" i="1" s="1"/>
  <c r="Y865" i="1" s="1"/>
  <c r="Z865" i="1" s="1"/>
  <c r="AA865" i="1" s="1"/>
  <c r="N865" i="1"/>
  <c r="U866" i="1"/>
  <c r="V866" i="1" s="1"/>
  <c r="AI863" i="1"/>
  <c r="AJ863" i="1" s="1"/>
  <c r="O864" i="1"/>
  <c r="J864" i="1"/>
  <c r="T866" i="1"/>
  <c r="M866" i="1"/>
  <c r="AE864" i="1"/>
  <c r="AF864" i="1" s="1" a="1"/>
  <c r="AF864" i="1" s="1"/>
  <c r="AH864" i="1"/>
  <c r="L867" i="1"/>
  <c r="G867" i="1"/>
  <c r="I867" i="1" s="1"/>
  <c r="E868" i="1"/>
  <c r="K867" i="1"/>
  <c r="F867" i="1"/>
  <c r="D867" i="1"/>
  <c r="AE865" i="1" l="1"/>
  <c r="AF865" i="1" s="1" a="1"/>
  <c r="AF865" i="1" s="1"/>
  <c r="AH865" i="1"/>
  <c r="AG864" i="1"/>
  <c r="AK864" i="1"/>
  <c r="AL864" i="1" s="1"/>
  <c r="AI864" i="1"/>
  <c r="AJ864" i="1" s="1"/>
  <c r="G868" i="1"/>
  <c r="I868" i="1" s="1"/>
  <c r="E869" i="1"/>
  <c r="K868" i="1"/>
  <c r="F868" i="1"/>
  <c r="D868" i="1"/>
  <c r="L868" i="1"/>
  <c r="T867" i="1"/>
  <c r="M867" i="1"/>
  <c r="U867" i="1"/>
  <c r="V867" i="1" s="1"/>
  <c r="N866" i="1"/>
  <c r="AC866" i="1"/>
  <c r="AD866" i="1" s="1"/>
  <c r="W866" i="1"/>
  <c r="X866" i="1" s="1"/>
  <c r="Y866" i="1" s="1"/>
  <c r="Z866" i="1" s="1"/>
  <c r="AA866" i="1" s="1"/>
  <c r="O865" i="1"/>
  <c r="J865" i="1"/>
  <c r="M868" i="1" l="1"/>
  <c r="T868" i="1"/>
  <c r="U868" i="1"/>
  <c r="V868" i="1" s="1"/>
  <c r="N867" i="1"/>
  <c r="AC867" i="1"/>
  <c r="AD867" i="1" s="1"/>
  <c r="W867" i="1"/>
  <c r="X867" i="1" s="1"/>
  <c r="Y867" i="1" s="1"/>
  <c r="Z867" i="1" s="1"/>
  <c r="AA867" i="1" s="1"/>
  <c r="AI865" i="1"/>
  <c r="AJ865" i="1" s="1"/>
  <c r="AG865" i="1"/>
  <c r="AK865" i="1"/>
  <c r="AL865" i="1" s="1"/>
  <c r="AE866" i="1"/>
  <c r="AF866" i="1" s="1" a="1"/>
  <c r="AF866" i="1" s="1"/>
  <c r="AH866" i="1"/>
  <c r="O866" i="1"/>
  <c r="J866" i="1"/>
  <c r="E870" i="1"/>
  <c r="K869" i="1"/>
  <c r="F869" i="1"/>
  <c r="D869" i="1"/>
  <c r="L869" i="1"/>
  <c r="G869" i="1"/>
  <c r="I869" i="1" s="1"/>
  <c r="AE867" i="1" l="1"/>
  <c r="AF867" i="1" s="1" a="1"/>
  <c r="AF867" i="1" s="1"/>
  <c r="AH867" i="1"/>
  <c r="U869" i="1"/>
  <c r="V869" i="1" s="1"/>
  <c r="AI866" i="1"/>
  <c r="AJ866" i="1" s="1"/>
  <c r="O867" i="1"/>
  <c r="J867" i="1"/>
  <c r="AC868" i="1"/>
  <c r="AD868" i="1" s="1"/>
  <c r="W868" i="1"/>
  <c r="X868" i="1" s="1"/>
  <c r="Y868" i="1" s="1"/>
  <c r="Z868" i="1" s="1"/>
  <c r="AA868" i="1" s="1"/>
  <c r="N868" i="1"/>
  <c r="AK866" i="1"/>
  <c r="AL866" i="1" s="1"/>
  <c r="AG866" i="1"/>
  <c r="F870" i="1"/>
  <c r="D870" i="1"/>
  <c r="K870" i="1"/>
  <c r="G870" i="1"/>
  <c r="I870" i="1" s="1"/>
  <c r="E871" i="1"/>
  <c r="L870" i="1"/>
  <c r="T869" i="1"/>
  <c r="M869" i="1"/>
  <c r="L871" i="1" l="1"/>
  <c r="G871" i="1"/>
  <c r="I871" i="1" s="1"/>
  <c r="E872" i="1"/>
  <c r="K871" i="1"/>
  <c r="F871" i="1"/>
  <c r="D871" i="1"/>
  <c r="AC869" i="1"/>
  <c r="AD869" i="1" s="1"/>
  <c r="W869" i="1"/>
  <c r="X869" i="1" s="1"/>
  <c r="Y869" i="1" s="1"/>
  <c r="Z869" i="1" s="1"/>
  <c r="AA869" i="1" s="1"/>
  <c r="N869" i="1"/>
  <c r="U870" i="1"/>
  <c r="V870" i="1" s="1"/>
  <c r="T870" i="1"/>
  <c r="M870" i="1"/>
  <c r="O868" i="1"/>
  <c r="J868" i="1"/>
  <c r="AI867" i="1"/>
  <c r="AJ867" i="1" s="1"/>
  <c r="AK867" i="1"/>
  <c r="AL867" i="1" s="1"/>
  <c r="AG867" i="1"/>
  <c r="AE868" i="1"/>
  <c r="AF868" i="1" s="1" a="1"/>
  <c r="AF868" i="1" s="1"/>
  <c r="AH868" i="1"/>
  <c r="AI868" i="1" l="1"/>
  <c r="AJ868" i="1" s="1"/>
  <c r="G872" i="1"/>
  <c r="I872" i="1" s="1"/>
  <c r="E873" i="1"/>
  <c r="K872" i="1"/>
  <c r="F872" i="1"/>
  <c r="D872" i="1"/>
  <c r="L872" i="1"/>
  <c r="AG868" i="1"/>
  <c r="AK868" i="1"/>
  <c r="AL868" i="1" s="1"/>
  <c r="N870" i="1"/>
  <c r="AC870" i="1"/>
  <c r="AD870" i="1" s="1"/>
  <c r="W870" i="1"/>
  <c r="X870" i="1" s="1"/>
  <c r="Y870" i="1" s="1"/>
  <c r="Z870" i="1" s="1"/>
  <c r="AA870" i="1" s="1"/>
  <c r="O869" i="1"/>
  <c r="J869" i="1"/>
  <c r="T871" i="1"/>
  <c r="M871" i="1"/>
  <c r="U871" i="1"/>
  <c r="V871" i="1" s="1"/>
  <c r="AE869" i="1"/>
  <c r="AF869" i="1" s="1" a="1"/>
  <c r="AF869" i="1" s="1"/>
  <c r="AH869" i="1"/>
  <c r="N871" i="1" l="1"/>
  <c r="AC871" i="1"/>
  <c r="AD871" i="1" s="1"/>
  <c r="W871" i="1"/>
  <c r="X871" i="1" s="1"/>
  <c r="Y871" i="1" s="1"/>
  <c r="Z871" i="1" s="1"/>
  <c r="AA871" i="1" s="1"/>
  <c r="O870" i="1"/>
  <c r="J870" i="1"/>
  <c r="M872" i="1"/>
  <c r="T872" i="1"/>
  <c r="U872" i="1"/>
  <c r="V872" i="1" s="1"/>
  <c r="AG869" i="1"/>
  <c r="AK869" i="1"/>
  <c r="AL869" i="1" s="1"/>
  <c r="AI869" i="1"/>
  <c r="AJ869" i="1" s="1"/>
  <c r="AE870" i="1"/>
  <c r="AF870" i="1" s="1" a="1"/>
  <c r="AF870" i="1" s="1"/>
  <c r="AH870" i="1"/>
  <c r="E874" i="1"/>
  <c r="K873" i="1"/>
  <c r="F873" i="1"/>
  <c r="D873" i="1"/>
  <c r="L873" i="1"/>
  <c r="G873" i="1"/>
  <c r="I873" i="1" s="1"/>
  <c r="AE871" i="1" l="1"/>
  <c r="AF871" i="1" s="1" a="1"/>
  <c r="AF871" i="1" s="1"/>
  <c r="AH871" i="1"/>
  <c r="AK870" i="1"/>
  <c r="AL870" i="1" s="1"/>
  <c r="AG870" i="1"/>
  <c r="F874" i="1"/>
  <c r="G874" i="1"/>
  <c r="I874" i="1" s="1"/>
  <c r="K874" i="1"/>
  <c r="E875" i="1"/>
  <c r="D874" i="1"/>
  <c r="L874" i="1"/>
  <c r="O871" i="1"/>
  <c r="J871" i="1"/>
  <c r="U873" i="1"/>
  <c r="V873" i="1" s="1"/>
  <c r="AC872" i="1"/>
  <c r="AD872" i="1" s="1"/>
  <c r="W872" i="1"/>
  <c r="X872" i="1" s="1"/>
  <c r="Y872" i="1" s="1"/>
  <c r="Z872" i="1" s="1"/>
  <c r="AA872" i="1" s="1"/>
  <c r="N872" i="1"/>
  <c r="T873" i="1"/>
  <c r="M873" i="1"/>
  <c r="AI870" i="1"/>
  <c r="AJ870" i="1" s="1"/>
  <c r="T874" i="1" l="1"/>
  <c r="M874" i="1"/>
  <c r="AC873" i="1"/>
  <c r="AD873" i="1" s="1"/>
  <c r="W873" i="1"/>
  <c r="N873" i="1"/>
  <c r="O872" i="1"/>
  <c r="J872" i="1"/>
  <c r="X873" i="1"/>
  <c r="Y873" i="1" s="1"/>
  <c r="Z873" i="1" s="1"/>
  <c r="AA873" i="1" s="1"/>
  <c r="U874" i="1"/>
  <c r="V874" i="1" s="1"/>
  <c r="AI871" i="1"/>
  <c r="AJ871" i="1" s="1"/>
  <c r="AK871" i="1"/>
  <c r="AL871" i="1" s="1"/>
  <c r="AG871" i="1"/>
  <c r="AE872" i="1"/>
  <c r="AF872" i="1" s="1" a="1"/>
  <c r="AF872" i="1" s="1"/>
  <c r="AH872" i="1"/>
  <c r="L875" i="1"/>
  <c r="G875" i="1"/>
  <c r="I875" i="1" s="1"/>
  <c r="E876" i="1"/>
  <c r="K875" i="1"/>
  <c r="F875" i="1"/>
  <c r="D875" i="1"/>
  <c r="AG872" i="1" l="1"/>
  <c r="AK872" i="1"/>
  <c r="AL872" i="1" s="1"/>
  <c r="AI872" i="1"/>
  <c r="AJ872" i="1" s="1"/>
  <c r="G876" i="1"/>
  <c r="I876" i="1" s="1"/>
  <c r="E877" i="1"/>
  <c r="K876" i="1"/>
  <c r="F876" i="1"/>
  <c r="D876" i="1"/>
  <c r="L876" i="1"/>
  <c r="T875" i="1"/>
  <c r="M875" i="1"/>
  <c r="U875" i="1"/>
  <c r="V875" i="1" s="1"/>
  <c r="O873" i="1"/>
  <c r="J873" i="1"/>
  <c r="N874" i="1"/>
  <c r="AC874" i="1"/>
  <c r="AD874" i="1" s="1"/>
  <c r="W874" i="1"/>
  <c r="X874" i="1" s="1"/>
  <c r="Y874" i="1" s="1"/>
  <c r="Z874" i="1" s="1"/>
  <c r="AA874" i="1" s="1"/>
  <c r="AE873" i="1"/>
  <c r="AF873" i="1" s="1" a="1"/>
  <c r="AF873" i="1" s="1"/>
  <c r="AH873" i="1"/>
  <c r="N875" i="1" l="1"/>
  <c r="AC875" i="1"/>
  <c r="AD875" i="1" s="1"/>
  <c r="W875" i="1"/>
  <c r="X875" i="1" s="1"/>
  <c r="Y875" i="1" s="1"/>
  <c r="Z875" i="1" s="1"/>
  <c r="AA875" i="1" s="1"/>
  <c r="AE874" i="1"/>
  <c r="AF874" i="1" s="1" a="1"/>
  <c r="AF874" i="1" s="1"/>
  <c r="AH874" i="1"/>
  <c r="AI873" i="1"/>
  <c r="AJ873" i="1" s="1"/>
  <c r="O874" i="1"/>
  <c r="J874" i="1"/>
  <c r="E878" i="1"/>
  <c r="L877" i="1"/>
  <c r="F877" i="1"/>
  <c r="D877" i="1"/>
  <c r="K877" i="1"/>
  <c r="G877" i="1"/>
  <c r="I877" i="1" s="1"/>
  <c r="AG873" i="1"/>
  <c r="AK873" i="1"/>
  <c r="AL873" i="1" s="1"/>
  <c r="M876" i="1"/>
  <c r="T876" i="1"/>
  <c r="U876" i="1"/>
  <c r="V876" i="1" s="1"/>
  <c r="AC876" i="1" l="1"/>
  <c r="AD876" i="1" s="1"/>
  <c r="W876" i="1"/>
  <c r="X876" i="1" s="1"/>
  <c r="Y876" i="1" s="1"/>
  <c r="Z876" i="1" s="1"/>
  <c r="AA876" i="1" s="1"/>
  <c r="N876" i="1"/>
  <c r="AE875" i="1"/>
  <c r="AF875" i="1" s="1" a="1"/>
  <c r="AF875" i="1" s="1"/>
  <c r="AH875" i="1"/>
  <c r="AI875" i="1" s="1"/>
  <c r="AK874" i="1"/>
  <c r="AL874" i="1" s="1"/>
  <c r="AG874" i="1"/>
  <c r="O875" i="1"/>
  <c r="J875" i="1"/>
  <c r="U877" i="1"/>
  <c r="V877" i="1" s="1"/>
  <c r="F878" i="1"/>
  <c r="D878" i="1"/>
  <c r="L878" i="1"/>
  <c r="G878" i="1"/>
  <c r="I878" i="1" s="1"/>
  <c r="E879" i="1"/>
  <c r="K878" i="1"/>
  <c r="AI874" i="1"/>
  <c r="AJ874" i="1" s="1"/>
  <c r="T877" i="1"/>
  <c r="M877" i="1"/>
  <c r="AC877" i="1" l="1"/>
  <c r="AD877" i="1" s="1"/>
  <c r="W877" i="1"/>
  <c r="X877" i="1" s="1"/>
  <c r="Y877" i="1" s="1"/>
  <c r="Z877" i="1" s="1"/>
  <c r="AA877" i="1" s="1"/>
  <c r="N877" i="1"/>
  <c r="AJ875" i="1"/>
  <c r="U878" i="1"/>
  <c r="V878" i="1" s="1"/>
  <c r="O876" i="1"/>
  <c r="J876" i="1"/>
  <c r="AE876" i="1"/>
  <c r="AF876" i="1" s="1" a="1"/>
  <c r="AF876" i="1" s="1"/>
  <c r="AH876" i="1"/>
  <c r="T878" i="1"/>
  <c r="M878" i="1"/>
  <c r="L879" i="1"/>
  <c r="G879" i="1"/>
  <c r="I879" i="1" s="1"/>
  <c r="E880" i="1"/>
  <c r="K879" i="1"/>
  <c r="F879" i="1"/>
  <c r="D879" i="1"/>
  <c r="AK875" i="1"/>
  <c r="AL875" i="1" s="1"/>
  <c r="AG875" i="1"/>
  <c r="AG876" i="1" l="1"/>
  <c r="AK876" i="1"/>
  <c r="AL876" i="1" s="1"/>
  <c r="O877" i="1"/>
  <c r="J877" i="1"/>
  <c r="AE877" i="1"/>
  <c r="AF877" i="1" s="1" a="1"/>
  <c r="AF877" i="1" s="1"/>
  <c r="AH877" i="1"/>
  <c r="N878" i="1"/>
  <c r="AC878" i="1"/>
  <c r="AD878" i="1" s="1"/>
  <c r="W878" i="1"/>
  <c r="X878" i="1" s="1"/>
  <c r="Y878" i="1" s="1"/>
  <c r="Z878" i="1" s="1"/>
  <c r="AA878" i="1" s="1"/>
  <c r="G880" i="1"/>
  <c r="I880" i="1" s="1"/>
  <c r="E881" i="1"/>
  <c r="K880" i="1"/>
  <c r="F880" i="1"/>
  <c r="D880" i="1"/>
  <c r="L880" i="1"/>
  <c r="T879" i="1"/>
  <c r="M879" i="1"/>
  <c r="U879" i="1"/>
  <c r="V879" i="1" s="1"/>
  <c r="AI876" i="1"/>
  <c r="AJ876" i="1" s="1"/>
  <c r="N879" i="1" l="1"/>
  <c r="AC879" i="1"/>
  <c r="AD879" i="1" s="1"/>
  <c r="W879" i="1"/>
  <c r="AI877" i="1"/>
  <c r="AJ877" i="1" s="1"/>
  <c r="AG877" i="1"/>
  <c r="AK877" i="1"/>
  <c r="AL877" i="1" s="1"/>
  <c r="AE878" i="1"/>
  <c r="AF878" i="1" s="1" a="1"/>
  <c r="AF878" i="1" s="1"/>
  <c r="AH878" i="1"/>
  <c r="E882" i="1"/>
  <c r="K881" i="1"/>
  <c r="F881" i="1"/>
  <c r="D881" i="1"/>
  <c r="L881" i="1"/>
  <c r="G881" i="1"/>
  <c r="I881" i="1" s="1"/>
  <c r="X879" i="1"/>
  <c r="Y879" i="1" s="1"/>
  <c r="Z879" i="1" s="1"/>
  <c r="AA879" i="1" s="1"/>
  <c r="M880" i="1"/>
  <c r="T880" i="1"/>
  <c r="U880" i="1"/>
  <c r="V880" i="1" s="1"/>
  <c r="O878" i="1"/>
  <c r="J878" i="1"/>
  <c r="U881" i="1" l="1"/>
  <c r="V881" i="1" s="1"/>
  <c r="AE879" i="1"/>
  <c r="AF879" i="1" s="1" a="1"/>
  <c r="AF879" i="1" s="1"/>
  <c r="AH879" i="1"/>
  <c r="F882" i="1"/>
  <c r="D882" i="1"/>
  <c r="L882" i="1"/>
  <c r="G882" i="1"/>
  <c r="I882" i="1" s="1"/>
  <c r="E883" i="1"/>
  <c r="K882" i="1"/>
  <c r="AC880" i="1"/>
  <c r="AD880" i="1" s="1"/>
  <c r="W880" i="1"/>
  <c r="X880" i="1" s="1"/>
  <c r="Y880" i="1" s="1"/>
  <c r="Z880" i="1" s="1"/>
  <c r="AA880" i="1" s="1"/>
  <c r="N880" i="1"/>
  <c r="T881" i="1"/>
  <c r="M881" i="1"/>
  <c r="AI878" i="1"/>
  <c r="AJ878" i="1" s="1"/>
  <c r="O879" i="1"/>
  <c r="J879" i="1"/>
  <c r="AK878" i="1"/>
  <c r="AL878" i="1" s="1"/>
  <c r="AG878" i="1"/>
  <c r="AK879" i="1" l="1"/>
  <c r="AL879" i="1" s="1"/>
  <c r="AG879" i="1"/>
  <c r="AC881" i="1"/>
  <c r="AD881" i="1" s="1"/>
  <c r="W881" i="1"/>
  <c r="X881" i="1" s="1"/>
  <c r="Y881" i="1" s="1"/>
  <c r="Z881" i="1" s="1"/>
  <c r="AA881" i="1" s="1"/>
  <c r="N881" i="1"/>
  <c r="T882" i="1"/>
  <c r="M882" i="1"/>
  <c r="O880" i="1"/>
  <c r="J880" i="1"/>
  <c r="K883" i="1"/>
  <c r="G883" i="1"/>
  <c r="I883" i="1" s="1"/>
  <c r="E884" i="1"/>
  <c r="L883" i="1"/>
  <c r="F883" i="1"/>
  <c r="D883" i="1"/>
  <c r="U882" i="1"/>
  <c r="V882" i="1" s="1"/>
  <c r="AE880" i="1"/>
  <c r="AF880" i="1" s="1" a="1"/>
  <c r="AF880" i="1" s="1"/>
  <c r="AH880" i="1"/>
  <c r="AI879" i="1"/>
  <c r="AJ879" i="1" s="1"/>
  <c r="AE881" i="1" l="1"/>
  <c r="AF881" i="1" s="1" a="1"/>
  <c r="AF881" i="1" s="1"/>
  <c r="AH881" i="1"/>
  <c r="AG880" i="1"/>
  <c r="AK880" i="1"/>
  <c r="AL880" i="1" s="1"/>
  <c r="U883" i="1"/>
  <c r="V883" i="1" s="1"/>
  <c r="T883" i="1"/>
  <c r="M883" i="1"/>
  <c r="N882" i="1"/>
  <c r="AC882" i="1"/>
  <c r="AD882" i="1" s="1"/>
  <c r="W882" i="1"/>
  <c r="X882" i="1" s="1"/>
  <c r="Y882" i="1" s="1"/>
  <c r="Z882" i="1" s="1"/>
  <c r="AA882" i="1" s="1"/>
  <c r="AI880" i="1"/>
  <c r="AJ880" i="1" s="1"/>
  <c r="O881" i="1"/>
  <c r="J881" i="1"/>
  <c r="G884" i="1"/>
  <c r="I884" i="1" s="1"/>
  <c r="E885" i="1"/>
  <c r="L884" i="1"/>
  <c r="F884" i="1"/>
  <c r="D884" i="1"/>
  <c r="K884" i="1"/>
  <c r="AE882" i="1" l="1"/>
  <c r="AF882" i="1" s="1" a="1"/>
  <c r="AF882" i="1" s="1"/>
  <c r="AH882" i="1"/>
  <c r="M884" i="1"/>
  <c r="T884" i="1"/>
  <c r="E886" i="1"/>
  <c r="L885" i="1"/>
  <c r="F885" i="1"/>
  <c r="D885" i="1"/>
  <c r="K885" i="1"/>
  <c r="G885" i="1"/>
  <c r="I885" i="1" s="1"/>
  <c r="O882" i="1"/>
  <c r="J882" i="1"/>
  <c r="AI881" i="1"/>
  <c r="AJ881" i="1" s="1"/>
  <c r="N883" i="1"/>
  <c r="AC883" i="1"/>
  <c r="AD883" i="1" s="1"/>
  <c r="W883" i="1"/>
  <c r="X883" i="1" s="1"/>
  <c r="Y883" i="1" s="1"/>
  <c r="Z883" i="1" s="1"/>
  <c r="AA883" i="1" s="1"/>
  <c r="AG881" i="1"/>
  <c r="AK881" i="1"/>
  <c r="AL881" i="1" s="1"/>
  <c r="U884" i="1"/>
  <c r="V884" i="1" s="1"/>
  <c r="O883" i="1" l="1"/>
  <c r="J883" i="1"/>
  <c r="U885" i="1"/>
  <c r="V885" i="1" s="1"/>
  <c r="AC884" i="1"/>
  <c r="AD884" i="1" s="1"/>
  <c r="W884" i="1"/>
  <c r="X884" i="1" s="1"/>
  <c r="Y884" i="1" s="1"/>
  <c r="Z884" i="1" s="1"/>
  <c r="AA884" i="1" s="1"/>
  <c r="N884" i="1"/>
  <c r="T885" i="1"/>
  <c r="M885" i="1"/>
  <c r="F886" i="1"/>
  <c r="D886" i="1"/>
  <c r="L886" i="1"/>
  <c r="G886" i="1"/>
  <c r="I886" i="1" s="1"/>
  <c r="E887" i="1"/>
  <c r="K886" i="1"/>
  <c r="AI882" i="1"/>
  <c r="AJ882" i="1" s="1"/>
  <c r="AK882" i="1"/>
  <c r="AL882" i="1" s="1"/>
  <c r="AG882" i="1"/>
  <c r="AE883" i="1"/>
  <c r="AF883" i="1" s="1" a="1"/>
  <c r="AF883" i="1" s="1"/>
  <c r="AH883" i="1"/>
  <c r="AE884" i="1" l="1"/>
  <c r="AF884" i="1" s="1" a="1"/>
  <c r="AF884" i="1" s="1"/>
  <c r="AH884" i="1"/>
  <c r="K887" i="1"/>
  <c r="G887" i="1"/>
  <c r="I887" i="1" s="1"/>
  <c r="E888" i="1"/>
  <c r="L887" i="1"/>
  <c r="F887" i="1"/>
  <c r="D887" i="1"/>
  <c r="U886" i="1"/>
  <c r="V886" i="1" s="1"/>
  <c r="AC885" i="1"/>
  <c r="AD885" i="1" s="1"/>
  <c r="W885" i="1"/>
  <c r="X885" i="1" s="1"/>
  <c r="Y885" i="1" s="1"/>
  <c r="Z885" i="1" s="1"/>
  <c r="AA885" i="1" s="1"/>
  <c r="N885" i="1"/>
  <c r="AI883" i="1"/>
  <c r="AJ883" i="1" s="1"/>
  <c r="AK883" i="1"/>
  <c r="AL883" i="1" s="1"/>
  <c r="AG883" i="1"/>
  <c r="T886" i="1"/>
  <c r="M886" i="1"/>
  <c r="O884" i="1"/>
  <c r="J884" i="1"/>
  <c r="N886" i="1" l="1"/>
  <c r="AC886" i="1"/>
  <c r="AD886" i="1" s="1"/>
  <c r="W886" i="1"/>
  <c r="X886" i="1" s="1"/>
  <c r="Y886" i="1" s="1"/>
  <c r="Z886" i="1" s="1"/>
  <c r="AA886" i="1" s="1"/>
  <c r="G888" i="1"/>
  <c r="I888" i="1" s="1"/>
  <c r="E889" i="1"/>
  <c r="L888" i="1"/>
  <c r="F888" i="1"/>
  <c r="D888" i="1"/>
  <c r="K888" i="1"/>
  <c r="O885" i="1"/>
  <c r="J885" i="1"/>
  <c r="AI884" i="1"/>
  <c r="AJ884" i="1" s="1"/>
  <c r="AG884" i="1"/>
  <c r="AK884" i="1"/>
  <c r="AL884" i="1" s="1"/>
  <c r="AE885" i="1"/>
  <c r="AF885" i="1" s="1" a="1"/>
  <c r="AF885" i="1" s="1"/>
  <c r="AH885" i="1"/>
  <c r="T887" i="1"/>
  <c r="M887" i="1"/>
  <c r="U887" i="1"/>
  <c r="V887" i="1" s="1"/>
  <c r="AE886" i="1" l="1"/>
  <c r="AF886" i="1" s="1" a="1"/>
  <c r="AF886" i="1" s="1"/>
  <c r="AH886" i="1"/>
  <c r="AI885" i="1"/>
  <c r="AJ885" i="1" s="1"/>
  <c r="E890" i="1"/>
  <c r="K889" i="1"/>
  <c r="F889" i="1"/>
  <c r="D889" i="1"/>
  <c r="L889" i="1"/>
  <c r="G889" i="1"/>
  <c r="I889" i="1" s="1"/>
  <c r="U888" i="1"/>
  <c r="V888" i="1" s="1"/>
  <c r="O886" i="1"/>
  <c r="J886" i="1"/>
  <c r="AG885" i="1"/>
  <c r="AK885" i="1"/>
  <c r="AL885" i="1" s="1"/>
  <c r="M888" i="1"/>
  <c r="T888" i="1"/>
  <c r="N887" i="1"/>
  <c r="AC887" i="1"/>
  <c r="AD887" i="1" s="1"/>
  <c r="W887" i="1"/>
  <c r="X887" i="1" s="1"/>
  <c r="Y887" i="1" s="1"/>
  <c r="Z887" i="1" s="1"/>
  <c r="AA887" i="1" s="1"/>
  <c r="AC888" i="1" l="1"/>
  <c r="AD888" i="1" s="1"/>
  <c r="W888" i="1"/>
  <c r="X888" i="1" s="1"/>
  <c r="Y888" i="1" s="1"/>
  <c r="Z888" i="1" s="1"/>
  <c r="AA888" i="1" s="1"/>
  <c r="N888" i="1"/>
  <c r="O887" i="1"/>
  <c r="J887" i="1"/>
  <c r="T889" i="1"/>
  <c r="M889" i="1"/>
  <c r="U889" i="1"/>
  <c r="V889" i="1" s="1"/>
  <c r="AI886" i="1"/>
  <c r="AJ886" i="1" s="1"/>
  <c r="AK886" i="1"/>
  <c r="AL886" i="1" s="1"/>
  <c r="AG886" i="1"/>
  <c r="AE887" i="1"/>
  <c r="AF887" i="1" s="1" a="1"/>
  <c r="AF887" i="1" s="1"/>
  <c r="AH887" i="1"/>
  <c r="F890" i="1"/>
  <c r="D890" i="1"/>
  <c r="K890" i="1"/>
  <c r="G890" i="1"/>
  <c r="I890" i="1" s="1"/>
  <c r="E891" i="1"/>
  <c r="L890" i="1"/>
  <c r="AK887" i="1" l="1"/>
  <c r="AL887" i="1" s="1"/>
  <c r="AG887" i="1"/>
  <c r="O888" i="1"/>
  <c r="J888" i="1"/>
  <c r="T890" i="1"/>
  <c r="M890" i="1"/>
  <c r="AE888" i="1"/>
  <c r="AF888" i="1" s="1" a="1"/>
  <c r="AF888" i="1" s="1"/>
  <c r="AH888" i="1"/>
  <c r="K891" i="1"/>
  <c r="G891" i="1"/>
  <c r="I891" i="1" s="1"/>
  <c r="E892" i="1"/>
  <c r="L891" i="1"/>
  <c r="F891" i="1"/>
  <c r="D891" i="1"/>
  <c r="U890" i="1"/>
  <c r="V890" i="1" s="1"/>
  <c r="AI887" i="1"/>
  <c r="AJ887" i="1" s="1"/>
  <c r="AC889" i="1"/>
  <c r="AD889" i="1" s="1"/>
  <c r="W889" i="1"/>
  <c r="X889" i="1" s="1"/>
  <c r="Y889" i="1" s="1"/>
  <c r="Z889" i="1" s="1"/>
  <c r="AA889" i="1" s="1"/>
  <c r="N889" i="1"/>
  <c r="AL888" i="1" l="1"/>
  <c r="AG888" i="1"/>
  <c r="AK888" i="1"/>
  <c r="O889" i="1"/>
  <c r="J889" i="1"/>
  <c r="T891" i="1"/>
  <c r="M891" i="1"/>
  <c r="U891" i="1"/>
  <c r="V891" i="1" s="1"/>
  <c r="N890" i="1"/>
  <c r="AC890" i="1"/>
  <c r="AD890" i="1" s="1"/>
  <c r="W890" i="1"/>
  <c r="X890" i="1" s="1"/>
  <c r="Y890" i="1" s="1"/>
  <c r="Z890" i="1" s="1"/>
  <c r="AA890" i="1" s="1"/>
  <c r="G892" i="1"/>
  <c r="I892" i="1" s="1"/>
  <c r="E893" i="1"/>
  <c r="K892" i="1"/>
  <c r="F892" i="1"/>
  <c r="D892" i="1"/>
  <c r="L892" i="1"/>
  <c r="AE889" i="1"/>
  <c r="AF889" i="1" s="1" a="1"/>
  <c r="AF889" i="1" s="1"/>
  <c r="AH889" i="1"/>
  <c r="AI888" i="1"/>
  <c r="AJ888" i="1" s="1"/>
  <c r="AG889" i="1" l="1"/>
  <c r="AK889" i="1"/>
  <c r="AL889" i="1" s="1"/>
  <c r="M892" i="1"/>
  <c r="T892" i="1"/>
  <c r="U892" i="1"/>
  <c r="V892" i="1" s="1"/>
  <c r="N891" i="1"/>
  <c r="AC891" i="1"/>
  <c r="AD891" i="1" s="1"/>
  <c r="W891" i="1"/>
  <c r="X891" i="1" s="1"/>
  <c r="Y891" i="1" s="1"/>
  <c r="Z891" i="1" s="1"/>
  <c r="AA891" i="1" s="1"/>
  <c r="AE890" i="1"/>
  <c r="AF890" i="1" s="1" a="1"/>
  <c r="AF890" i="1" s="1"/>
  <c r="AH890" i="1"/>
  <c r="AI889" i="1"/>
  <c r="AJ889" i="1" s="1"/>
  <c r="E894" i="1"/>
  <c r="K893" i="1"/>
  <c r="F893" i="1"/>
  <c r="D893" i="1"/>
  <c r="L893" i="1"/>
  <c r="G893" i="1"/>
  <c r="I893" i="1" s="1"/>
  <c r="O890" i="1"/>
  <c r="J890" i="1"/>
  <c r="AE891" i="1" l="1"/>
  <c r="AF891" i="1" s="1" a="1"/>
  <c r="AF891" i="1" s="1"/>
  <c r="AH891" i="1"/>
  <c r="AC892" i="1"/>
  <c r="AD892" i="1" s="1"/>
  <c r="W892" i="1"/>
  <c r="X892" i="1" s="1"/>
  <c r="Y892" i="1" s="1"/>
  <c r="Z892" i="1" s="1"/>
  <c r="AA892" i="1" s="1"/>
  <c r="N892" i="1"/>
  <c r="U893" i="1"/>
  <c r="V893" i="1" s="1"/>
  <c r="F894" i="1"/>
  <c r="D894" i="1"/>
  <c r="L894" i="1"/>
  <c r="G894" i="1"/>
  <c r="I894" i="1" s="1"/>
  <c r="E895" i="1"/>
  <c r="K894" i="1"/>
  <c r="T893" i="1"/>
  <c r="M893" i="1"/>
  <c r="AI890" i="1"/>
  <c r="AJ890" i="1" s="1"/>
  <c r="O891" i="1"/>
  <c r="J891" i="1"/>
  <c r="AK890" i="1"/>
  <c r="AL890" i="1" s="1"/>
  <c r="AG890" i="1"/>
  <c r="AC893" i="1" l="1"/>
  <c r="AD893" i="1" s="1"/>
  <c r="W893" i="1"/>
  <c r="X893" i="1" s="1"/>
  <c r="Y893" i="1" s="1"/>
  <c r="Z893" i="1" s="1"/>
  <c r="AA893" i="1" s="1"/>
  <c r="N893" i="1"/>
  <c r="L895" i="1"/>
  <c r="G895" i="1"/>
  <c r="I895" i="1" s="1"/>
  <c r="E896" i="1"/>
  <c r="K895" i="1"/>
  <c r="F895" i="1"/>
  <c r="D895" i="1"/>
  <c r="U894" i="1"/>
  <c r="V894" i="1" s="1"/>
  <c r="T894" i="1"/>
  <c r="M894" i="1"/>
  <c r="O892" i="1"/>
  <c r="J892" i="1"/>
  <c r="AI891" i="1"/>
  <c r="AJ891" i="1" s="1"/>
  <c r="AK891" i="1"/>
  <c r="AL891" i="1" s="1"/>
  <c r="AG891" i="1"/>
  <c r="AE892" i="1"/>
  <c r="AF892" i="1" s="1" a="1"/>
  <c r="AF892" i="1" s="1"/>
  <c r="AH892" i="1"/>
  <c r="T895" i="1" l="1"/>
  <c r="M895" i="1"/>
  <c r="U895" i="1"/>
  <c r="V895" i="1" s="1"/>
  <c r="N894" i="1"/>
  <c r="AC894" i="1"/>
  <c r="AD894" i="1" s="1"/>
  <c r="W894" i="1"/>
  <c r="X894" i="1" s="1"/>
  <c r="Y894" i="1" s="1"/>
  <c r="Z894" i="1" s="1"/>
  <c r="AA894" i="1" s="1"/>
  <c r="E897" i="1"/>
  <c r="D896" i="1"/>
  <c r="K896" i="1"/>
  <c r="F896" i="1"/>
  <c r="G896" i="1"/>
  <c r="I896" i="1" s="1"/>
  <c r="L896" i="1"/>
  <c r="O893" i="1"/>
  <c r="J893" i="1"/>
  <c r="AI892" i="1"/>
  <c r="AJ892" i="1" s="1"/>
  <c r="AE893" i="1"/>
  <c r="AF893" i="1" s="1" a="1"/>
  <c r="AF893" i="1" s="1"/>
  <c r="AH893" i="1"/>
  <c r="AG892" i="1"/>
  <c r="AK892" i="1"/>
  <c r="AL892" i="1" s="1"/>
  <c r="AE894" i="1" l="1"/>
  <c r="AF894" i="1" s="1" a="1"/>
  <c r="AF894" i="1" s="1"/>
  <c r="AH894" i="1"/>
  <c r="N895" i="1"/>
  <c r="AC895" i="1"/>
  <c r="AD895" i="1" s="1"/>
  <c r="W895" i="1"/>
  <c r="X895" i="1" s="1"/>
  <c r="Y895" i="1" s="1"/>
  <c r="Z895" i="1" s="1"/>
  <c r="AA895" i="1" s="1"/>
  <c r="AG893" i="1"/>
  <c r="AK893" i="1"/>
  <c r="AL893" i="1" s="1"/>
  <c r="T896" i="1"/>
  <c r="M896" i="1"/>
  <c r="O894" i="1"/>
  <c r="J894" i="1"/>
  <c r="AI893" i="1"/>
  <c r="AJ893" i="1" s="1"/>
  <c r="U896" i="1"/>
  <c r="V896" i="1" s="1"/>
  <c r="E898" i="1"/>
  <c r="K897" i="1"/>
  <c r="F897" i="1"/>
  <c r="D897" i="1"/>
  <c r="L897" i="1"/>
  <c r="G897" i="1"/>
  <c r="I897" i="1" s="1"/>
  <c r="U897" i="1" l="1"/>
  <c r="V897" i="1" s="1"/>
  <c r="AC896" i="1"/>
  <c r="AD896" i="1" s="1"/>
  <c r="W896" i="1"/>
  <c r="N896" i="1"/>
  <c r="AI894" i="1"/>
  <c r="AJ894" i="1" s="1"/>
  <c r="AK894" i="1"/>
  <c r="AL894" i="1" s="1"/>
  <c r="AG894" i="1"/>
  <c r="AE895" i="1"/>
  <c r="AF895" i="1" s="1" a="1"/>
  <c r="AF895" i="1" s="1"/>
  <c r="AH895" i="1"/>
  <c r="F898" i="1"/>
  <c r="D898" i="1"/>
  <c r="L898" i="1"/>
  <c r="G898" i="1"/>
  <c r="I898" i="1" s="1"/>
  <c r="E899" i="1"/>
  <c r="K898" i="1"/>
  <c r="T897" i="1"/>
  <c r="M897" i="1"/>
  <c r="X896" i="1"/>
  <c r="Y896" i="1" s="1"/>
  <c r="Z896" i="1" s="1"/>
  <c r="AA896" i="1" s="1"/>
  <c r="O895" i="1"/>
  <c r="J895" i="1"/>
  <c r="AE896" i="1" l="1"/>
  <c r="AF896" i="1" s="1" a="1"/>
  <c r="AF896" i="1" s="1"/>
  <c r="AH896" i="1"/>
  <c r="AK895" i="1"/>
  <c r="AL895" i="1" s="1"/>
  <c r="AG895" i="1"/>
  <c r="AC897" i="1"/>
  <c r="AD897" i="1" s="1"/>
  <c r="W897" i="1"/>
  <c r="X897" i="1" s="1"/>
  <c r="Y897" i="1" s="1"/>
  <c r="Z897" i="1" s="1"/>
  <c r="AA897" i="1" s="1"/>
  <c r="N897" i="1"/>
  <c r="U898" i="1"/>
  <c r="V898" i="1" s="1"/>
  <c r="AI895" i="1"/>
  <c r="AJ895" i="1" s="1"/>
  <c r="T898" i="1"/>
  <c r="M898" i="1"/>
  <c r="O896" i="1"/>
  <c r="J896" i="1"/>
  <c r="K899" i="1"/>
  <c r="G899" i="1"/>
  <c r="I899" i="1" s="1"/>
  <c r="E900" i="1"/>
  <c r="L899" i="1"/>
  <c r="F899" i="1"/>
  <c r="D899" i="1"/>
  <c r="G900" i="1" l="1"/>
  <c r="I900" i="1" s="1"/>
  <c r="E901" i="1"/>
  <c r="K900" i="1"/>
  <c r="F900" i="1"/>
  <c r="D900" i="1"/>
  <c r="L900" i="1"/>
  <c r="T899" i="1"/>
  <c r="M899" i="1"/>
  <c r="U899" i="1"/>
  <c r="V899" i="1" s="1"/>
  <c r="O897" i="1"/>
  <c r="J897" i="1"/>
  <c r="AI896" i="1"/>
  <c r="AJ896" i="1" s="1"/>
  <c r="AG896" i="1"/>
  <c r="AK896" i="1"/>
  <c r="AL896" i="1" s="1"/>
  <c r="AE897" i="1"/>
  <c r="AF897" i="1" s="1" a="1"/>
  <c r="AF897" i="1" s="1"/>
  <c r="AH897" i="1"/>
  <c r="N898" i="1"/>
  <c r="AC898" i="1"/>
  <c r="AD898" i="1" s="1"/>
  <c r="W898" i="1"/>
  <c r="X898" i="1" s="1"/>
  <c r="Y898" i="1" s="1"/>
  <c r="Z898" i="1" s="1"/>
  <c r="AA898" i="1" s="1"/>
  <c r="AE898" i="1" l="1"/>
  <c r="AF898" i="1" s="1" a="1"/>
  <c r="AF898" i="1" s="1"/>
  <c r="AH898" i="1"/>
  <c r="O898" i="1"/>
  <c r="J898" i="1"/>
  <c r="E902" i="1"/>
  <c r="L901" i="1"/>
  <c r="F901" i="1"/>
  <c r="D901" i="1"/>
  <c r="K901" i="1"/>
  <c r="G901" i="1"/>
  <c r="I901" i="1" s="1"/>
  <c r="AI897" i="1"/>
  <c r="AJ897" i="1" s="1"/>
  <c r="M900" i="1"/>
  <c r="T900" i="1"/>
  <c r="U900" i="1"/>
  <c r="V900" i="1" s="1"/>
  <c r="AG897" i="1"/>
  <c r="AK897" i="1"/>
  <c r="AL897" i="1" s="1"/>
  <c r="N899" i="1"/>
  <c r="AC899" i="1"/>
  <c r="AD899" i="1" s="1"/>
  <c r="W899" i="1"/>
  <c r="X899" i="1" s="1"/>
  <c r="Y899" i="1" s="1"/>
  <c r="Z899" i="1" s="1"/>
  <c r="AA899" i="1" s="1"/>
  <c r="AC900" i="1" l="1"/>
  <c r="AD900" i="1" s="1"/>
  <c r="W900" i="1"/>
  <c r="X900" i="1" s="1"/>
  <c r="Y900" i="1" s="1"/>
  <c r="Z900" i="1" s="1"/>
  <c r="AA900" i="1" s="1"/>
  <c r="N900" i="1"/>
  <c r="O899" i="1"/>
  <c r="J899" i="1"/>
  <c r="F902" i="1"/>
  <c r="D902" i="1"/>
  <c r="L902" i="1"/>
  <c r="G902" i="1"/>
  <c r="I902" i="1" s="1"/>
  <c r="E903" i="1"/>
  <c r="K902" i="1"/>
  <c r="U901" i="1"/>
  <c r="V901" i="1" s="1"/>
  <c r="AI898" i="1"/>
  <c r="AJ898" i="1" s="1"/>
  <c r="AK898" i="1"/>
  <c r="AL898" i="1" s="1"/>
  <c r="AG898" i="1"/>
  <c r="AE899" i="1"/>
  <c r="AF899" i="1" s="1" a="1"/>
  <c r="AF899" i="1" s="1"/>
  <c r="AH899" i="1"/>
  <c r="T901" i="1"/>
  <c r="M901" i="1"/>
  <c r="AK899" i="1" l="1"/>
  <c r="AL899" i="1" s="1"/>
  <c r="AG899" i="1"/>
  <c r="U902" i="1"/>
  <c r="V902" i="1" s="1"/>
  <c r="O900" i="1"/>
  <c r="J900" i="1"/>
  <c r="AE900" i="1"/>
  <c r="AF900" i="1" s="1" a="1"/>
  <c r="AF900" i="1" s="1"/>
  <c r="AH900" i="1"/>
  <c r="AC901" i="1"/>
  <c r="AD901" i="1" s="1"/>
  <c r="W901" i="1"/>
  <c r="X901" i="1" s="1"/>
  <c r="Y901" i="1" s="1"/>
  <c r="Z901" i="1" s="1"/>
  <c r="AA901" i="1" s="1"/>
  <c r="N901" i="1"/>
  <c r="T902" i="1"/>
  <c r="M902" i="1"/>
  <c r="AI899" i="1"/>
  <c r="AJ899" i="1" s="1"/>
  <c r="K903" i="1"/>
  <c r="G903" i="1"/>
  <c r="I903" i="1" s="1"/>
  <c r="E904" i="1"/>
  <c r="L903" i="1"/>
  <c r="F903" i="1"/>
  <c r="D903" i="1"/>
  <c r="AG900" i="1" l="1"/>
  <c r="AK900" i="1"/>
  <c r="AL900" i="1" s="1"/>
  <c r="AE901" i="1"/>
  <c r="AF901" i="1" s="1" a="1"/>
  <c r="AF901" i="1" s="1"/>
  <c r="AH901" i="1"/>
  <c r="O901" i="1"/>
  <c r="J901" i="1"/>
  <c r="G904" i="1"/>
  <c r="I904" i="1" s="1"/>
  <c r="E905" i="1"/>
  <c r="L904" i="1"/>
  <c r="F904" i="1"/>
  <c r="D904" i="1"/>
  <c r="K904" i="1"/>
  <c r="N902" i="1"/>
  <c r="AC902" i="1"/>
  <c r="AD902" i="1" s="1"/>
  <c r="W902" i="1"/>
  <c r="X902" i="1" s="1"/>
  <c r="Y902" i="1" s="1"/>
  <c r="Z902" i="1" s="1"/>
  <c r="AA902" i="1" s="1"/>
  <c r="T903" i="1"/>
  <c r="M903" i="1"/>
  <c r="U903" i="1"/>
  <c r="V903" i="1" s="1"/>
  <c r="AI900" i="1"/>
  <c r="AJ900" i="1" s="1"/>
  <c r="AE902" i="1" l="1"/>
  <c r="AF902" i="1" s="1" a="1"/>
  <c r="AF902" i="1" s="1"/>
  <c r="AH902" i="1"/>
  <c r="M904" i="1"/>
  <c r="T904" i="1"/>
  <c r="N903" i="1"/>
  <c r="AC903" i="1"/>
  <c r="AD903" i="1" s="1"/>
  <c r="W903" i="1"/>
  <c r="X903" i="1" s="1"/>
  <c r="Y903" i="1" s="1"/>
  <c r="Z903" i="1" s="1"/>
  <c r="AA903" i="1" s="1"/>
  <c r="O902" i="1"/>
  <c r="J902" i="1"/>
  <c r="U904" i="1"/>
  <c r="V904" i="1" s="1"/>
  <c r="L905" i="1"/>
  <c r="E906" i="1"/>
  <c r="D905" i="1"/>
  <c r="F905" i="1"/>
  <c r="K905" i="1"/>
  <c r="G905" i="1"/>
  <c r="I905" i="1" s="1"/>
  <c r="AI901" i="1"/>
  <c r="AJ901" i="1" s="1"/>
  <c r="AG901" i="1"/>
  <c r="AK901" i="1"/>
  <c r="AL901" i="1" s="1"/>
  <c r="T905" i="1" l="1"/>
  <c r="M905" i="1"/>
  <c r="F906" i="1"/>
  <c r="D906" i="1"/>
  <c r="K906" i="1"/>
  <c r="G906" i="1"/>
  <c r="I906" i="1" s="1"/>
  <c r="L906" i="1"/>
  <c r="E907" i="1"/>
  <c r="O903" i="1"/>
  <c r="J903" i="1"/>
  <c r="U905" i="1"/>
  <c r="V905" i="1" s="1"/>
  <c r="AI902" i="1"/>
  <c r="AJ902" i="1" s="1"/>
  <c r="AK902" i="1"/>
  <c r="AL902" i="1" s="1"/>
  <c r="AG902" i="1"/>
  <c r="AE903" i="1"/>
  <c r="AF903" i="1" s="1" a="1"/>
  <c r="AF903" i="1" s="1"/>
  <c r="AH903" i="1"/>
  <c r="AC904" i="1"/>
  <c r="AD904" i="1" s="1"/>
  <c r="W904" i="1"/>
  <c r="X904" i="1" s="1"/>
  <c r="Y904" i="1" s="1"/>
  <c r="Z904" i="1" s="1"/>
  <c r="AA904" i="1" s="1"/>
  <c r="N904" i="1"/>
  <c r="AE904" i="1" l="1"/>
  <c r="AF904" i="1" s="1" a="1"/>
  <c r="AF904" i="1" s="1"/>
  <c r="AH904" i="1"/>
  <c r="U906" i="1"/>
  <c r="V906" i="1" s="1"/>
  <c r="AI903" i="1"/>
  <c r="AJ903" i="1" s="1"/>
  <c r="W905" i="1"/>
  <c r="X905" i="1" s="1"/>
  <c r="Y905" i="1" s="1"/>
  <c r="Z905" i="1" s="1"/>
  <c r="AA905" i="1" s="1"/>
  <c r="AC905" i="1"/>
  <c r="AD905" i="1" s="1"/>
  <c r="N905" i="1"/>
  <c r="AK903" i="1"/>
  <c r="AL903" i="1" s="1"/>
  <c r="AG903" i="1"/>
  <c r="L907" i="1"/>
  <c r="G907" i="1"/>
  <c r="I907" i="1" s="1"/>
  <c r="E908" i="1"/>
  <c r="K907" i="1"/>
  <c r="F907" i="1"/>
  <c r="D907" i="1"/>
  <c r="T906" i="1"/>
  <c r="M906" i="1"/>
  <c r="O904" i="1"/>
  <c r="J904" i="1"/>
  <c r="AE905" i="1" l="1"/>
  <c r="AF905" i="1" s="1" a="1"/>
  <c r="AF905" i="1" s="1"/>
  <c r="AH905" i="1"/>
  <c r="AI904" i="1"/>
  <c r="AJ904" i="1" s="1"/>
  <c r="AG904" i="1"/>
  <c r="AK904" i="1"/>
  <c r="AL904" i="1" s="1"/>
  <c r="N906" i="1"/>
  <c r="AC906" i="1"/>
  <c r="AD906" i="1" s="1"/>
  <c r="W906" i="1"/>
  <c r="X906" i="1" s="1"/>
  <c r="Y906" i="1" s="1"/>
  <c r="Z906" i="1" s="1"/>
  <c r="AA906" i="1" s="1"/>
  <c r="G908" i="1"/>
  <c r="I908" i="1" s="1"/>
  <c r="E909" i="1"/>
  <c r="L908" i="1"/>
  <c r="F908" i="1"/>
  <c r="D908" i="1"/>
  <c r="K908" i="1"/>
  <c r="T907" i="1"/>
  <c r="M907" i="1"/>
  <c r="U907" i="1"/>
  <c r="V907" i="1" s="1"/>
  <c r="O905" i="1"/>
  <c r="J905" i="1"/>
  <c r="M908" i="1" l="1"/>
  <c r="T908" i="1"/>
  <c r="U908" i="1"/>
  <c r="V908" i="1" s="1"/>
  <c r="AI905" i="1"/>
  <c r="AJ905" i="1" s="1"/>
  <c r="N907" i="1"/>
  <c r="AC907" i="1"/>
  <c r="AD907" i="1" s="1"/>
  <c r="W907" i="1"/>
  <c r="X907" i="1" s="1"/>
  <c r="Y907" i="1" s="1"/>
  <c r="Z907" i="1" s="1"/>
  <c r="AA907" i="1" s="1"/>
  <c r="AG905" i="1"/>
  <c r="AK905" i="1"/>
  <c r="AL905" i="1" s="1"/>
  <c r="AE906" i="1"/>
  <c r="AF906" i="1" s="1" a="1"/>
  <c r="AF906" i="1" s="1"/>
  <c r="AH906" i="1"/>
  <c r="E910" i="1"/>
  <c r="L909" i="1"/>
  <c r="F909" i="1"/>
  <c r="D909" i="1"/>
  <c r="K909" i="1"/>
  <c r="G909" i="1"/>
  <c r="I909" i="1" s="1"/>
  <c r="O906" i="1"/>
  <c r="J906" i="1"/>
  <c r="T909" i="1" l="1"/>
  <c r="M909" i="1"/>
  <c r="AI906" i="1"/>
  <c r="AJ906" i="1" s="1"/>
  <c r="F910" i="1"/>
  <c r="D910" i="1"/>
  <c r="E911" i="1"/>
  <c r="L910" i="1"/>
  <c r="G910" i="1"/>
  <c r="I910" i="1" s="1"/>
  <c r="K910" i="1"/>
  <c r="AC908" i="1"/>
  <c r="AD908" i="1" s="1"/>
  <c r="W908" i="1"/>
  <c r="N908" i="1"/>
  <c r="AE907" i="1"/>
  <c r="AF907" i="1" s="1" a="1"/>
  <c r="AF907" i="1" s="1"/>
  <c r="AH907" i="1"/>
  <c r="X908" i="1"/>
  <c r="Y908" i="1" s="1"/>
  <c r="Z908" i="1" s="1"/>
  <c r="AA908" i="1" s="1"/>
  <c r="AK906" i="1"/>
  <c r="AL906" i="1" s="1"/>
  <c r="AG906" i="1"/>
  <c r="U909" i="1"/>
  <c r="V909" i="1" s="1"/>
  <c r="O907" i="1"/>
  <c r="J907" i="1"/>
  <c r="AE908" i="1" l="1"/>
  <c r="AF908" i="1" s="1" a="1"/>
  <c r="AF908" i="1" s="1"/>
  <c r="AH908" i="1"/>
  <c r="L911" i="1"/>
  <c r="G911" i="1"/>
  <c r="I911" i="1" s="1"/>
  <c r="E912" i="1"/>
  <c r="K911" i="1"/>
  <c r="F911" i="1"/>
  <c r="D911" i="1"/>
  <c r="AK907" i="1"/>
  <c r="AL907" i="1" s="1"/>
  <c r="AG907" i="1"/>
  <c r="T910" i="1"/>
  <c r="M910" i="1"/>
  <c r="AC909" i="1"/>
  <c r="AD909" i="1" s="1"/>
  <c r="W909" i="1"/>
  <c r="X909" i="1" s="1"/>
  <c r="Y909" i="1" s="1"/>
  <c r="Z909" i="1" s="1"/>
  <c r="AA909" i="1" s="1"/>
  <c r="N909" i="1"/>
  <c r="AI907" i="1"/>
  <c r="AJ907" i="1" s="1"/>
  <c r="O908" i="1"/>
  <c r="J908" i="1"/>
  <c r="U910" i="1"/>
  <c r="V910" i="1" s="1"/>
  <c r="O909" i="1" l="1"/>
  <c r="J909" i="1"/>
  <c r="AI908" i="1"/>
  <c r="AJ908" i="1" s="1"/>
  <c r="AG908" i="1"/>
  <c r="AK908" i="1"/>
  <c r="AL908" i="1" s="1"/>
  <c r="AE909" i="1"/>
  <c r="AF909" i="1" s="1" a="1"/>
  <c r="AF909" i="1" s="1"/>
  <c r="AH909" i="1"/>
  <c r="E913" i="1"/>
  <c r="D912" i="1"/>
  <c r="L912" i="1"/>
  <c r="F912" i="1"/>
  <c r="G912" i="1"/>
  <c r="I912" i="1" s="1"/>
  <c r="K912" i="1"/>
  <c r="N910" i="1"/>
  <c r="AC910" i="1"/>
  <c r="AD910" i="1" s="1"/>
  <c r="W910" i="1"/>
  <c r="X910" i="1" s="1"/>
  <c r="Y910" i="1" s="1"/>
  <c r="Z910" i="1" s="1"/>
  <c r="AA910" i="1" s="1"/>
  <c r="T911" i="1"/>
  <c r="M911" i="1"/>
  <c r="U911" i="1"/>
  <c r="V911" i="1" s="1"/>
  <c r="N911" i="1" l="1"/>
  <c r="AC911" i="1"/>
  <c r="AD911" i="1" s="1"/>
  <c r="W911" i="1"/>
  <c r="X911" i="1" s="1"/>
  <c r="Y911" i="1" s="1"/>
  <c r="Z911" i="1" s="1"/>
  <c r="AA911" i="1" s="1"/>
  <c r="O910" i="1"/>
  <c r="J910" i="1"/>
  <c r="M912" i="1"/>
  <c r="T912" i="1"/>
  <c r="U912" i="1"/>
  <c r="V912" i="1" s="1"/>
  <c r="E914" i="1"/>
  <c r="K913" i="1"/>
  <c r="F913" i="1"/>
  <c r="D913" i="1"/>
  <c r="L913" i="1"/>
  <c r="G913" i="1"/>
  <c r="I913" i="1" s="1"/>
  <c r="AE910" i="1"/>
  <c r="AF910" i="1" s="1" a="1"/>
  <c r="AF910" i="1" s="1"/>
  <c r="AH910" i="1"/>
  <c r="AI909" i="1"/>
  <c r="AJ909" i="1" s="1"/>
  <c r="AG909" i="1"/>
  <c r="AK909" i="1"/>
  <c r="AL909" i="1" s="1"/>
  <c r="AE911" i="1" l="1"/>
  <c r="AF911" i="1" s="1" a="1"/>
  <c r="AF911" i="1" s="1"/>
  <c r="AH911" i="1"/>
  <c r="F914" i="1"/>
  <c r="D914" i="1"/>
  <c r="L914" i="1"/>
  <c r="G914" i="1"/>
  <c r="I914" i="1" s="1"/>
  <c r="E915" i="1"/>
  <c r="K914" i="1"/>
  <c r="AC912" i="1"/>
  <c r="AD912" i="1" s="1"/>
  <c r="W912" i="1"/>
  <c r="X912" i="1" s="1"/>
  <c r="Y912" i="1" s="1"/>
  <c r="Z912" i="1" s="1"/>
  <c r="AA912" i="1" s="1"/>
  <c r="N912" i="1"/>
  <c r="AI910" i="1"/>
  <c r="AJ910" i="1" s="1"/>
  <c r="T913" i="1"/>
  <c r="M913" i="1"/>
  <c r="O911" i="1"/>
  <c r="J911" i="1"/>
  <c r="AK910" i="1"/>
  <c r="AL910" i="1" s="1"/>
  <c r="AG910" i="1"/>
  <c r="U913" i="1"/>
  <c r="V913" i="1" s="1"/>
  <c r="AC913" i="1" l="1"/>
  <c r="AD913" i="1" s="1"/>
  <c r="W913" i="1"/>
  <c r="X913" i="1" s="1"/>
  <c r="Y913" i="1" s="1"/>
  <c r="Z913" i="1" s="1"/>
  <c r="AA913" i="1" s="1"/>
  <c r="N913" i="1"/>
  <c r="O912" i="1"/>
  <c r="J912" i="1"/>
  <c r="L915" i="1"/>
  <c r="G915" i="1"/>
  <c r="I915" i="1" s="1"/>
  <c r="E916" i="1"/>
  <c r="K915" i="1"/>
  <c r="F915" i="1"/>
  <c r="D915" i="1"/>
  <c r="U914" i="1"/>
  <c r="V914" i="1" s="1"/>
  <c r="AI911" i="1"/>
  <c r="AJ911" i="1" s="1"/>
  <c r="AK911" i="1"/>
  <c r="AL911" i="1" s="1"/>
  <c r="AG911" i="1"/>
  <c r="AE912" i="1"/>
  <c r="AF912" i="1" s="1" a="1"/>
  <c r="AF912" i="1" s="1"/>
  <c r="AH912" i="1"/>
  <c r="T914" i="1"/>
  <c r="M914" i="1"/>
  <c r="AG912" i="1" l="1"/>
  <c r="AK912" i="1"/>
  <c r="AL912" i="1" s="1"/>
  <c r="O913" i="1"/>
  <c r="J913" i="1"/>
  <c r="N914" i="1"/>
  <c r="AC914" i="1"/>
  <c r="AD914" i="1" s="1"/>
  <c r="W914" i="1"/>
  <c r="X914" i="1" s="1"/>
  <c r="Y914" i="1" s="1"/>
  <c r="Z914" i="1" s="1"/>
  <c r="AA914" i="1" s="1"/>
  <c r="AE913" i="1"/>
  <c r="AF913" i="1" s="1" a="1"/>
  <c r="AF913" i="1" s="1"/>
  <c r="AH913" i="1"/>
  <c r="G916" i="1"/>
  <c r="I916" i="1" s="1"/>
  <c r="E917" i="1"/>
  <c r="K916" i="1"/>
  <c r="F916" i="1"/>
  <c r="D916" i="1"/>
  <c r="L916" i="1"/>
  <c r="AI912" i="1"/>
  <c r="AJ912" i="1" s="1"/>
  <c r="T915" i="1"/>
  <c r="M915" i="1"/>
  <c r="U915" i="1"/>
  <c r="V915" i="1" s="1"/>
  <c r="AE914" i="1" l="1"/>
  <c r="AF914" i="1" s="1" a="1"/>
  <c r="AF914" i="1" s="1"/>
  <c r="AH914" i="1"/>
  <c r="N915" i="1"/>
  <c r="AC915" i="1"/>
  <c r="AD915" i="1" s="1"/>
  <c r="W915" i="1"/>
  <c r="X915" i="1" s="1"/>
  <c r="Y915" i="1" s="1"/>
  <c r="Z915" i="1" s="1"/>
  <c r="AA915" i="1" s="1"/>
  <c r="M916" i="1"/>
  <c r="T916" i="1"/>
  <c r="AI913" i="1"/>
  <c r="AJ913" i="1" s="1"/>
  <c r="O914" i="1"/>
  <c r="J914" i="1"/>
  <c r="AG913" i="1"/>
  <c r="AK913" i="1"/>
  <c r="AL913" i="1" s="1"/>
  <c r="E918" i="1"/>
  <c r="K917" i="1"/>
  <c r="F917" i="1"/>
  <c r="D917" i="1"/>
  <c r="L917" i="1"/>
  <c r="G917" i="1"/>
  <c r="I917" i="1" s="1"/>
  <c r="U916" i="1"/>
  <c r="V916" i="1" s="1"/>
  <c r="F918" i="1" l="1"/>
  <c r="D918" i="1"/>
  <c r="L918" i="1"/>
  <c r="G918" i="1"/>
  <c r="I918" i="1" s="1"/>
  <c r="E919" i="1"/>
  <c r="K918" i="1"/>
  <c r="AC916" i="1"/>
  <c r="AD916" i="1" s="1"/>
  <c r="W916" i="1"/>
  <c r="X916" i="1" s="1"/>
  <c r="Y916" i="1" s="1"/>
  <c r="Z916" i="1" s="1"/>
  <c r="AA916" i="1" s="1"/>
  <c r="N916" i="1"/>
  <c r="AI914" i="1"/>
  <c r="AJ914" i="1" s="1"/>
  <c r="T917" i="1"/>
  <c r="M917" i="1"/>
  <c r="AK914" i="1"/>
  <c r="AL914" i="1" s="1"/>
  <c r="AG914" i="1"/>
  <c r="AE915" i="1"/>
  <c r="AF915" i="1" s="1" a="1"/>
  <c r="AF915" i="1" s="1"/>
  <c r="AH915" i="1"/>
  <c r="U917" i="1"/>
  <c r="V917" i="1" s="1"/>
  <c r="O915" i="1"/>
  <c r="J915" i="1"/>
  <c r="O916" i="1" l="1"/>
  <c r="J916" i="1"/>
  <c r="AI915" i="1"/>
  <c r="AJ915" i="1" s="1"/>
  <c r="AC917" i="1"/>
  <c r="AD917" i="1" s="1"/>
  <c r="W917" i="1"/>
  <c r="N917" i="1"/>
  <c r="U918" i="1"/>
  <c r="V918" i="1" s="1"/>
  <c r="X917" i="1"/>
  <c r="Y917" i="1" s="1"/>
  <c r="Z917" i="1" s="1"/>
  <c r="AA917" i="1" s="1"/>
  <c r="L919" i="1"/>
  <c r="G919" i="1"/>
  <c r="I919" i="1" s="1"/>
  <c r="E920" i="1"/>
  <c r="K919" i="1"/>
  <c r="F919" i="1"/>
  <c r="D919" i="1"/>
  <c r="AE916" i="1"/>
  <c r="AF916" i="1" s="1" a="1"/>
  <c r="AF916" i="1" s="1"/>
  <c r="AH916" i="1"/>
  <c r="AK915" i="1"/>
  <c r="AL915" i="1" s="1"/>
  <c r="AG915" i="1"/>
  <c r="T918" i="1"/>
  <c r="M918" i="1"/>
  <c r="O917" i="1" l="1"/>
  <c r="J917" i="1"/>
  <c r="N918" i="1"/>
  <c r="AC918" i="1"/>
  <c r="AD918" i="1" s="1"/>
  <c r="W918" i="1"/>
  <c r="AI916" i="1"/>
  <c r="AJ916" i="1" s="1"/>
  <c r="AE917" i="1"/>
  <c r="AF917" i="1" s="1" a="1"/>
  <c r="AF917" i="1" s="1"/>
  <c r="AH917" i="1"/>
  <c r="AI917" i="1" s="1"/>
  <c r="AJ917" i="1" s="1"/>
  <c r="AG916" i="1"/>
  <c r="AK916" i="1"/>
  <c r="AL916" i="1" s="1"/>
  <c r="G920" i="1"/>
  <c r="I920" i="1" s="1"/>
  <c r="E921" i="1"/>
  <c r="K920" i="1"/>
  <c r="F920" i="1"/>
  <c r="D920" i="1"/>
  <c r="L920" i="1"/>
  <c r="T919" i="1"/>
  <c r="M919" i="1"/>
  <c r="U919" i="1"/>
  <c r="V919" i="1" s="1"/>
  <c r="X918" i="1"/>
  <c r="Y918" i="1" s="1"/>
  <c r="Z918" i="1" s="1"/>
  <c r="AA918" i="1" s="1"/>
  <c r="N919" i="1" l="1"/>
  <c r="AC919" i="1"/>
  <c r="AD919" i="1" s="1"/>
  <c r="W919" i="1"/>
  <c r="X919" i="1" s="1"/>
  <c r="Y919" i="1" s="1"/>
  <c r="Z919" i="1" s="1"/>
  <c r="AA919" i="1" s="1"/>
  <c r="AE918" i="1"/>
  <c r="AF918" i="1" s="1" a="1"/>
  <c r="AF918" i="1" s="1"/>
  <c r="AH918" i="1"/>
  <c r="E922" i="1"/>
  <c r="K921" i="1"/>
  <c r="F921" i="1"/>
  <c r="D921" i="1"/>
  <c r="L921" i="1"/>
  <c r="G921" i="1"/>
  <c r="I921" i="1" s="1"/>
  <c r="M920" i="1"/>
  <c r="T920" i="1"/>
  <c r="U920" i="1"/>
  <c r="V920" i="1" s="1"/>
  <c r="AG917" i="1"/>
  <c r="AK917" i="1"/>
  <c r="AL917" i="1" s="1"/>
  <c r="O918" i="1"/>
  <c r="J918" i="1"/>
  <c r="F922" i="1" l="1"/>
  <c r="D922" i="1"/>
  <c r="K922" i="1"/>
  <c r="G922" i="1"/>
  <c r="I922" i="1" s="1"/>
  <c r="E923" i="1"/>
  <c r="L922" i="1"/>
  <c r="AE919" i="1"/>
  <c r="AF919" i="1" s="1" a="1"/>
  <c r="AF919" i="1" s="1"/>
  <c r="AH919" i="1"/>
  <c r="AK918" i="1"/>
  <c r="AL918" i="1" s="1"/>
  <c r="AG918" i="1"/>
  <c r="O919" i="1"/>
  <c r="J919" i="1"/>
  <c r="AC920" i="1"/>
  <c r="AD920" i="1" s="1"/>
  <c r="W920" i="1"/>
  <c r="N920" i="1"/>
  <c r="T921" i="1"/>
  <c r="M921" i="1"/>
  <c r="AI918" i="1"/>
  <c r="AJ918" i="1" s="1"/>
  <c r="X920" i="1"/>
  <c r="Y920" i="1" s="1"/>
  <c r="Z920" i="1" s="1"/>
  <c r="AA920" i="1" s="1"/>
  <c r="U921" i="1"/>
  <c r="V921" i="1" s="1"/>
  <c r="AK919" i="1" l="1"/>
  <c r="AL919" i="1" s="1"/>
  <c r="AG919" i="1"/>
  <c r="T922" i="1"/>
  <c r="M922" i="1"/>
  <c r="AE920" i="1"/>
  <c r="AF920" i="1" s="1" a="1"/>
  <c r="AF920" i="1" s="1"/>
  <c r="AH920" i="1"/>
  <c r="L923" i="1"/>
  <c r="G923" i="1"/>
  <c r="I923" i="1" s="1"/>
  <c r="E924" i="1"/>
  <c r="K923" i="1"/>
  <c r="F923" i="1"/>
  <c r="D923" i="1"/>
  <c r="O920" i="1"/>
  <c r="J920" i="1"/>
  <c r="AC921" i="1"/>
  <c r="AD921" i="1" s="1"/>
  <c r="W921" i="1"/>
  <c r="X921" i="1" s="1"/>
  <c r="Y921" i="1" s="1"/>
  <c r="Z921" i="1" s="1"/>
  <c r="AA921" i="1" s="1"/>
  <c r="N921" i="1"/>
  <c r="AI919" i="1"/>
  <c r="AJ919" i="1" s="1"/>
  <c r="U922" i="1"/>
  <c r="V922" i="1" s="1"/>
  <c r="AI920" i="1" l="1"/>
  <c r="AJ920" i="1" s="1"/>
  <c r="O921" i="1"/>
  <c r="J921" i="1"/>
  <c r="AG920" i="1"/>
  <c r="AK920" i="1"/>
  <c r="AL920" i="1" s="1"/>
  <c r="AE921" i="1"/>
  <c r="AF921" i="1" s="1" a="1"/>
  <c r="AF921" i="1" s="1"/>
  <c r="AH921" i="1"/>
  <c r="G924" i="1"/>
  <c r="I924" i="1" s="1"/>
  <c r="E925" i="1"/>
  <c r="K924" i="1"/>
  <c r="F924" i="1"/>
  <c r="D924" i="1"/>
  <c r="L924" i="1"/>
  <c r="T923" i="1"/>
  <c r="M923" i="1"/>
  <c r="U923" i="1"/>
  <c r="V923" i="1" s="1"/>
  <c r="N922" i="1"/>
  <c r="AC922" i="1"/>
  <c r="AD922" i="1" s="1"/>
  <c r="W922" i="1"/>
  <c r="X922" i="1" s="1"/>
  <c r="Y922" i="1" s="1"/>
  <c r="Z922" i="1" s="1"/>
  <c r="AA922" i="1" s="1"/>
  <c r="E926" i="1" l="1"/>
  <c r="K925" i="1"/>
  <c r="F925" i="1"/>
  <c r="D925" i="1"/>
  <c r="L925" i="1"/>
  <c r="G925" i="1"/>
  <c r="I925" i="1" s="1"/>
  <c r="M924" i="1"/>
  <c r="T924" i="1"/>
  <c r="U924" i="1"/>
  <c r="V924" i="1" s="1"/>
  <c r="AE922" i="1"/>
  <c r="AF922" i="1" s="1" a="1"/>
  <c r="AF922" i="1" s="1"/>
  <c r="AH922" i="1"/>
  <c r="N923" i="1"/>
  <c r="AC923" i="1"/>
  <c r="AD923" i="1" s="1"/>
  <c r="W923" i="1"/>
  <c r="X923" i="1" s="1"/>
  <c r="Y923" i="1" s="1"/>
  <c r="Z923" i="1" s="1"/>
  <c r="AA923" i="1" s="1"/>
  <c r="AI921" i="1"/>
  <c r="AJ921" i="1" s="1"/>
  <c r="O922" i="1"/>
  <c r="J922" i="1"/>
  <c r="AG921" i="1"/>
  <c r="AK921" i="1"/>
  <c r="AL921" i="1" s="1"/>
  <c r="AE923" i="1" l="1"/>
  <c r="AF923" i="1" s="1" a="1"/>
  <c r="AF923" i="1" s="1"/>
  <c r="AH923" i="1"/>
  <c r="O923" i="1"/>
  <c r="J923" i="1"/>
  <c r="U925" i="1"/>
  <c r="V925" i="1" s="1"/>
  <c r="AI922" i="1"/>
  <c r="AJ922" i="1" s="1"/>
  <c r="F926" i="1"/>
  <c r="D926" i="1"/>
  <c r="L926" i="1"/>
  <c r="G926" i="1"/>
  <c r="I926" i="1" s="1"/>
  <c r="E927" i="1"/>
  <c r="K926" i="1"/>
  <c r="AK922" i="1"/>
  <c r="AL922" i="1" s="1"/>
  <c r="AG922" i="1"/>
  <c r="AC924" i="1"/>
  <c r="AD924" i="1" s="1"/>
  <c r="W924" i="1"/>
  <c r="X924" i="1" s="1"/>
  <c r="Y924" i="1" s="1"/>
  <c r="Z924" i="1" s="1"/>
  <c r="AA924" i="1" s="1"/>
  <c r="N924" i="1"/>
  <c r="T925" i="1"/>
  <c r="M925" i="1"/>
  <c r="AE924" i="1" l="1"/>
  <c r="AF924" i="1" s="1" a="1"/>
  <c r="AF924" i="1" s="1"/>
  <c r="AH924" i="1"/>
  <c r="K927" i="1"/>
  <c r="G927" i="1"/>
  <c r="I927" i="1" s="1"/>
  <c r="E928" i="1"/>
  <c r="L927" i="1"/>
  <c r="F927" i="1"/>
  <c r="D927" i="1"/>
  <c r="AI923" i="1"/>
  <c r="AJ923" i="1" s="1"/>
  <c r="AK923" i="1"/>
  <c r="AL923" i="1" s="1"/>
  <c r="AG923" i="1"/>
  <c r="T926" i="1"/>
  <c r="M926" i="1"/>
  <c r="AC925" i="1"/>
  <c r="AD925" i="1" s="1"/>
  <c r="W925" i="1"/>
  <c r="X925" i="1" s="1"/>
  <c r="Y925" i="1" s="1"/>
  <c r="Z925" i="1" s="1"/>
  <c r="AA925" i="1" s="1"/>
  <c r="N925" i="1"/>
  <c r="U926" i="1"/>
  <c r="V926" i="1" s="1"/>
  <c r="O924" i="1"/>
  <c r="J924" i="1"/>
  <c r="O925" i="1" l="1"/>
  <c r="J925" i="1"/>
  <c r="N926" i="1"/>
  <c r="AC926" i="1"/>
  <c r="AD926" i="1" s="1"/>
  <c r="W926" i="1"/>
  <c r="X926" i="1" s="1"/>
  <c r="Y926" i="1" s="1"/>
  <c r="Z926" i="1" s="1"/>
  <c r="AA926" i="1" s="1"/>
  <c r="AI924" i="1"/>
  <c r="AJ924" i="1" s="1"/>
  <c r="G928" i="1"/>
  <c r="I928" i="1" s="1"/>
  <c r="E929" i="1"/>
  <c r="L928" i="1"/>
  <c r="F928" i="1"/>
  <c r="D928" i="1"/>
  <c r="K928" i="1"/>
  <c r="AG924" i="1"/>
  <c r="AK924" i="1"/>
  <c r="AL924" i="1" s="1"/>
  <c r="AE925" i="1"/>
  <c r="AF925" i="1" s="1" a="1"/>
  <c r="AF925" i="1" s="1"/>
  <c r="AH925" i="1"/>
  <c r="T927" i="1"/>
  <c r="M927" i="1"/>
  <c r="U927" i="1"/>
  <c r="V927" i="1" s="1"/>
  <c r="AE926" i="1" l="1"/>
  <c r="AF926" i="1" s="1" a="1"/>
  <c r="AF926" i="1" s="1"/>
  <c r="AH926" i="1"/>
  <c r="AG925" i="1"/>
  <c r="AK925" i="1"/>
  <c r="AL925" i="1" s="1"/>
  <c r="M928" i="1"/>
  <c r="T928" i="1"/>
  <c r="O926" i="1"/>
  <c r="J926" i="1"/>
  <c r="AI925" i="1"/>
  <c r="AJ925" i="1" s="1"/>
  <c r="E930" i="1"/>
  <c r="K929" i="1"/>
  <c r="F929" i="1"/>
  <c r="D929" i="1"/>
  <c r="L929" i="1"/>
  <c r="G929" i="1"/>
  <c r="I929" i="1" s="1"/>
  <c r="U928" i="1"/>
  <c r="V928" i="1" s="1"/>
  <c r="N927" i="1"/>
  <c r="AC927" i="1"/>
  <c r="AD927" i="1" s="1"/>
  <c r="W927" i="1"/>
  <c r="X927" i="1" s="1"/>
  <c r="Y927" i="1" s="1"/>
  <c r="Z927" i="1" s="1"/>
  <c r="AA927" i="1" s="1"/>
  <c r="T929" i="1" l="1"/>
  <c r="M929" i="1"/>
  <c r="AC928" i="1"/>
  <c r="AD928" i="1" s="1"/>
  <c r="W928" i="1"/>
  <c r="X928" i="1" s="1"/>
  <c r="Y928" i="1" s="1"/>
  <c r="Z928" i="1" s="1"/>
  <c r="AA928" i="1" s="1"/>
  <c r="N928" i="1"/>
  <c r="O927" i="1"/>
  <c r="J927" i="1"/>
  <c r="U929" i="1"/>
  <c r="V929" i="1" s="1"/>
  <c r="F930" i="1"/>
  <c r="D930" i="1"/>
  <c r="K930" i="1"/>
  <c r="G930" i="1"/>
  <c r="I930" i="1" s="1"/>
  <c r="E931" i="1"/>
  <c r="L930" i="1"/>
  <c r="AI926" i="1"/>
  <c r="AJ926" i="1" s="1"/>
  <c r="AK926" i="1"/>
  <c r="AL926" i="1" s="1"/>
  <c r="AG926" i="1"/>
  <c r="AE927" i="1"/>
  <c r="AF927" i="1" s="1" a="1"/>
  <c r="AF927" i="1" s="1"/>
  <c r="AH927" i="1"/>
  <c r="AE928" i="1" l="1"/>
  <c r="AF928" i="1" s="1" a="1"/>
  <c r="AF928" i="1" s="1"/>
  <c r="AH928" i="1"/>
  <c r="AK927" i="1"/>
  <c r="AL927" i="1" s="1"/>
  <c r="AG927" i="1"/>
  <c r="T930" i="1"/>
  <c r="M930" i="1"/>
  <c r="U930" i="1"/>
  <c r="V930" i="1" s="1"/>
  <c r="AC929" i="1"/>
  <c r="AD929" i="1" s="1"/>
  <c r="W929" i="1"/>
  <c r="X929" i="1" s="1"/>
  <c r="Y929" i="1" s="1"/>
  <c r="Z929" i="1" s="1"/>
  <c r="AA929" i="1" s="1"/>
  <c r="N929" i="1"/>
  <c r="K931" i="1"/>
  <c r="G931" i="1"/>
  <c r="I931" i="1" s="1"/>
  <c r="E932" i="1"/>
  <c r="L931" i="1"/>
  <c r="F931" i="1"/>
  <c r="D931" i="1"/>
  <c r="AI927" i="1"/>
  <c r="AJ927" i="1" s="1"/>
  <c r="O928" i="1"/>
  <c r="J928" i="1"/>
  <c r="AE929" i="1" l="1"/>
  <c r="AF929" i="1" s="1" a="1"/>
  <c r="AF929" i="1" s="1"/>
  <c r="AH929" i="1"/>
  <c r="N930" i="1"/>
  <c r="AC930" i="1"/>
  <c r="AD930" i="1" s="1"/>
  <c r="W930" i="1"/>
  <c r="X930" i="1" s="1"/>
  <c r="Y930" i="1" s="1"/>
  <c r="Z930" i="1" s="1"/>
  <c r="AA930" i="1" s="1"/>
  <c r="AI928" i="1"/>
  <c r="AJ928" i="1" s="1"/>
  <c r="AG928" i="1"/>
  <c r="AK928" i="1"/>
  <c r="AL928" i="1" s="1"/>
  <c r="G932" i="1"/>
  <c r="I932" i="1" s="1"/>
  <c r="E933" i="1"/>
  <c r="K932" i="1"/>
  <c r="F932" i="1"/>
  <c r="D932" i="1"/>
  <c r="L932" i="1"/>
  <c r="T931" i="1"/>
  <c r="M931" i="1"/>
  <c r="U931" i="1"/>
  <c r="V931" i="1" s="1"/>
  <c r="O929" i="1"/>
  <c r="J929" i="1"/>
  <c r="N931" i="1" l="1"/>
  <c r="AC931" i="1"/>
  <c r="AD931" i="1" s="1"/>
  <c r="W931" i="1"/>
  <c r="X931" i="1" s="1"/>
  <c r="Y931" i="1" s="1"/>
  <c r="Z931" i="1" s="1"/>
  <c r="AA931" i="1" s="1"/>
  <c r="O930" i="1"/>
  <c r="J930" i="1"/>
  <c r="U932" i="1"/>
  <c r="V932" i="1" s="1"/>
  <c r="E934" i="1"/>
  <c r="L933" i="1"/>
  <c r="F933" i="1"/>
  <c r="D933" i="1"/>
  <c r="K933" i="1"/>
  <c r="G933" i="1"/>
  <c r="I933" i="1" s="1"/>
  <c r="AI929" i="1"/>
  <c r="AJ929" i="1" s="1"/>
  <c r="M932" i="1"/>
  <c r="T932" i="1"/>
  <c r="AG929" i="1"/>
  <c r="AK929" i="1"/>
  <c r="AL929" i="1" s="1"/>
  <c r="AE930" i="1"/>
  <c r="AF930" i="1" s="1" a="1"/>
  <c r="AF930" i="1" s="1"/>
  <c r="AH930" i="1"/>
  <c r="U933" i="1" l="1"/>
  <c r="V933" i="1" s="1"/>
  <c r="AE931" i="1"/>
  <c r="AF931" i="1" s="1" a="1"/>
  <c r="AF931" i="1" s="1"/>
  <c r="AH931" i="1"/>
  <c r="AK930" i="1"/>
  <c r="AL930" i="1" s="1"/>
  <c r="AG930" i="1"/>
  <c r="T933" i="1"/>
  <c r="M933" i="1"/>
  <c r="O931" i="1"/>
  <c r="J931" i="1"/>
  <c r="AI930" i="1"/>
  <c r="AJ930" i="1" s="1"/>
  <c r="F934" i="1"/>
  <c r="D934" i="1"/>
  <c r="K934" i="1"/>
  <c r="G934" i="1"/>
  <c r="I934" i="1" s="1"/>
  <c r="E935" i="1"/>
  <c r="L934" i="1"/>
  <c r="AC932" i="1"/>
  <c r="AD932" i="1" s="1"/>
  <c r="W932" i="1"/>
  <c r="X932" i="1" s="1"/>
  <c r="Y932" i="1" s="1"/>
  <c r="Z932" i="1" s="1"/>
  <c r="AA932" i="1" s="1"/>
  <c r="N932" i="1"/>
  <c r="AK931" i="1" l="1"/>
  <c r="AL931" i="1" s="1"/>
  <c r="AG931" i="1"/>
  <c r="AE932" i="1"/>
  <c r="AF932" i="1" s="1" a="1"/>
  <c r="AF932" i="1" s="1"/>
  <c r="AH932" i="1"/>
  <c r="T934" i="1"/>
  <c r="M934" i="1"/>
  <c r="O932" i="1"/>
  <c r="J932" i="1"/>
  <c r="L935" i="1"/>
  <c r="G935" i="1"/>
  <c r="I935" i="1" s="1"/>
  <c r="E936" i="1"/>
  <c r="K935" i="1"/>
  <c r="F935" i="1"/>
  <c r="D935" i="1"/>
  <c r="U934" i="1"/>
  <c r="V934" i="1" s="1"/>
  <c r="AC933" i="1"/>
  <c r="AD933" i="1" s="1"/>
  <c r="W933" i="1"/>
  <c r="X933" i="1" s="1"/>
  <c r="Y933" i="1" s="1"/>
  <c r="Z933" i="1" s="1"/>
  <c r="AA933" i="1" s="1"/>
  <c r="N933" i="1"/>
  <c r="AI931" i="1"/>
  <c r="AJ931" i="1" s="1"/>
  <c r="AG932" i="1" l="1"/>
  <c r="AK932" i="1"/>
  <c r="AL932" i="1" s="1"/>
  <c r="AE933" i="1"/>
  <c r="AF933" i="1" s="1" a="1"/>
  <c r="AF933" i="1" s="1"/>
  <c r="AH933" i="1"/>
  <c r="T935" i="1"/>
  <c r="M935" i="1"/>
  <c r="U935" i="1"/>
  <c r="V935" i="1" s="1"/>
  <c r="N934" i="1"/>
  <c r="AC934" i="1"/>
  <c r="AD934" i="1" s="1"/>
  <c r="W934" i="1"/>
  <c r="X934" i="1" s="1"/>
  <c r="Y934" i="1" s="1"/>
  <c r="Z934" i="1" s="1"/>
  <c r="AA934" i="1" s="1"/>
  <c r="G936" i="1"/>
  <c r="I936" i="1" s="1"/>
  <c r="E937" i="1"/>
  <c r="L936" i="1"/>
  <c r="F936" i="1"/>
  <c r="D936" i="1"/>
  <c r="K936" i="1"/>
  <c r="O933" i="1"/>
  <c r="J933" i="1"/>
  <c r="AI932" i="1"/>
  <c r="AJ932" i="1" s="1"/>
  <c r="AG933" i="1" l="1"/>
  <c r="AK933" i="1"/>
  <c r="AL933" i="1" s="1"/>
  <c r="AE934" i="1"/>
  <c r="AF934" i="1" s="1" a="1"/>
  <c r="AF934" i="1" s="1"/>
  <c r="AH934" i="1"/>
  <c r="N935" i="1"/>
  <c r="AC935" i="1"/>
  <c r="AD935" i="1" s="1"/>
  <c r="W935" i="1"/>
  <c r="X935" i="1" s="1"/>
  <c r="Y935" i="1" s="1"/>
  <c r="Z935" i="1" s="1"/>
  <c r="AA935" i="1" s="1"/>
  <c r="E938" i="1"/>
  <c r="K937" i="1"/>
  <c r="F937" i="1"/>
  <c r="D937" i="1"/>
  <c r="L937" i="1"/>
  <c r="G937" i="1"/>
  <c r="I937" i="1" s="1"/>
  <c r="O934" i="1"/>
  <c r="J934" i="1"/>
  <c r="M936" i="1"/>
  <c r="T936" i="1"/>
  <c r="U936" i="1"/>
  <c r="V936" i="1" s="1"/>
  <c r="AI933" i="1"/>
  <c r="AJ933" i="1" s="1"/>
  <c r="AK934" i="1" l="1"/>
  <c r="AL934" i="1" s="1"/>
  <c r="AG934" i="1"/>
  <c r="AE935" i="1"/>
  <c r="AF935" i="1" s="1" a="1"/>
  <c r="AF935" i="1" s="1"/>
  <c r="AH935" i="1"/>
  <c r="AC936" i="1"/>
  <c r="AD936" i="1" s="1"/>
  <c r="W936" i="1"/>
  <c r="N936" i="1"/>
  <c r="U937" i="1"/>
  <c r="V937" i="1" s="1"/>
  <c r="O935" i="1"/>
  <c r="J935" i="1"/>
  <c r="T937" i="1"/>
  <c r="M937" i="1"/>
  <c r="X936" i="1"/>
  <c r="Y936" i="1" s="1"/>
  <c r="Z936" i="1" s="1"/>
  <c r="AA936" i="1" s="1"/>
  <c r="F938" i="1"/>
  <c r="D938" i="1"/>
  <c r="L938" i="1"/>
  <c r="G938" i="1"/>
  <c r="I938" i="1" s="1"/>
  <c r="E939" i="1"/>
  <c r="K938" i="1"/>
  <c r="AI934" i="1"/>
  <c r="AJ934" i="1" s="1"/>
  <c r="AK935" i="1" l="1"/>
  <c r="AL935" i="1" s="1"/>
  <c r="AG935" i="1"/>
  <c r="U938" i="1"/>
  <c r="V938" i="1" s="1"/>
  <c r="AE936" i="1"/>
  <c r="AF936" i="1" s="1" a="1"/>
  <c r="AF936" i="1" s="1"/>
  <c r="AH936" i="1"/>
  <c r="O936" i="1"/>
  <c r="J936" i="1"/>
  <c r="T938" i="1"/>
  <c r="M938" i="1"/>
  <c r="AC937" i="1"/>
  <c r="AD937" i="1" s="1"/>
  <c r="W937" i="1"/>
  <c r="N937" i="1"/>
  <c r="L939" i="1"/>
  <c r="G939" i="1"/>
  <c r="I939" i="1" s="1"/>
  <c r="E940" i="1"/>
  <c r="K939" i="1"/>
  <c r="F939" i="1"/>
  <c r="D939" i="1"/>
  <c r="X937" i="1"/>
  <c r="Y937" i="1" s="1"/>
  <c r="Z937" i="1" s="1"/>
  <c r="AA937" i="1" s="1"/>
  <c r="AI935" i="1"/>
  <c r="AJ935" i="1" s="1"/>
  <c r="AE937" i="1" l="1"/>
  <c r="AF937" i="1" s="1" a="1"/>
  <c r="AF937" i="1" s="1"/>
  <c r="AH937" i="1"/>
  <c r="T939" i="1"/>
  <c r="M939" i="1"/>
  <c r="U939" i="1"/>
  <c r="V939" i="1" s="1"/>
  <c r="N938" i="1"/>
  <c r="AC938" i="1"/>
  <c r="AD938" i="1" s="1"/>
  <c r="W938" i="1"/>
  <c r="X938" i="1" s="1"/>
  <c r="Y938" i="1" s="1"/>
  <c r="Z938" i="1" s="1"/>
  <c r="AA938" i="1" s="1"/>
  <c r="AI936" i="1"/>
  <c r="AJ936" i="1" s="1"/>
  <c r="O937" i="1"/>
  <c r="J937" i="1"/>
  <c r="AG936" i="1"/>
  <c r="AK936" i="1"/>
  <c r="AL936" i="1" s="1"/>
  <c r="G940" i="1"/>
  <c r="I940" i="1" s="1"/>
  <c r="K940" i="1"/>
  <c r="F940" i="1"/>
  <c r="D940" i="1"/>
  <c r="L940" i="1"/>
  <c r="AE938" i="1" l="1"/>
  <c r="AF938" i="1" s="1" a="1"/>
  <c r="AF938" i="1" s="1"/>
  <c r="AH938" i="1"/>
  <c r="AI937" i="1"/>
  <c r="AJ937" i="1" s="1"/>
  <c r="AG937" i="1"/>
  <c r="AK937" i="1"/>
  <c r="AL937" i="1" s="1"/>
  <c r="M940" i="1"/>
  <c r="T940" i="1"/>
  <c r="U940" i="1"/>
  <c r="V940" i="1" s="1"/>
  <c r="O938" i="1"/>
  <c r="J938" i="1"/>
  <c r="N939" i="1"/>
  <c r="AC939" i="1"/>
  <c r="AD939" i="1" s="1"/>
  <c r="W939" i="1"/>
  <c r="X939" i="1" s="1"/>
  <c r="Y939" i="1" s="1"/>
  <c r="Z939" i="1" s="1"/>
  <c r="AA939" i="1" s="1"/>
  <c r="AE939" i="1" l="1"/>
  <c r="AF939" i="1" s="1" a="1"/>
  <c r="AF939" i="1" s="1"/>
  <c r="AH939" i="1"/>
  <c r="AC940" i="1"/>
  <c r="AD940" i="1" s="1"/>
  <c r="W940" i="1"/>
  <c r="X940" i="1" s="1"/>
  <c r="Y940" i="1" s="1"/>
  <c r="Z940" i="1" s="1"/>
  <c r="AA940" i="1" s="1"/>
  <c r="N940" i="1"/>
  <c r="O939" i="1"/>
  <c r="J939" i="1"/>
  <c r="AI938" i="1"/>
  <c r="AJ938" i="1" s="1"/>
  <c r="AK938" i="1"/>
  <c r="AL938" i="1" s="1"/>
  <c r="AG938" i="1"/>
  <c r="AE940" i="1" l="1"/>
  <c r="AF940" i="1" s="1" a="1"/>
  <c r="AF940" i="1" s="1"/>
  <c r="AH940" i="1"/>
  <c r="O940" i="1"/>
  <c r="P940" i="1"/>
  <c r="E941" i="1" s="1"/>
  <c r="J940" i="1"/>
  <c r="AI939" i="1"/>
  <c r="AJ939" i="1" s="1"/>
  <c r="AK939" i="1"/>
  <c r="AL939" i="1" s="1"/>
  <c r="AG939" i="1"/>
  <c r="AI940" i="1" l="1"/>
  <c r="AJ940" i="1" s="1"/>
  <c r="AG940" i="1"/>
  <c r="AK940" i="1"/>
  <c r="AL940" i="1" s="1"/>
  <c r="K941" i="1"/>
  <c r="F941" i="1"/>
  <c r="D941" i="1"/>
  <c r="L941" i="1"/>
  <c r="G941" i="1"/>
  <c r="I941" i="1" s="1"/>
  <c r="T941" i="1" l="1"/>
  <c r="M941" i="1"/>
  <c r="U941" i="1"/>
  <c r="V941" i="1" s="1"/>
  <c r="AC941" i="1" l="1"/>
  <c r="AD941" i="1" s="1"/>
  <c r="W941" i="1"/>
  <c r="X941" i="1" s="1"/>
  <c r="Y941" i="1" s="1"/>
  <c r="Z941" i="1" s="1"/>
  <c r="AA941" i="1" s="1"/>
  <c r="N941" i="1"/>
  <c r="O941" i="1" l="1"/>
  <c r="P941" i="1"/>
  <c r="E942" i="1" s="1"/>
  <c r="J941" i="1"/>
  <c r="AE941" i="1"/>
  <c r="AF941" i="1" s="1" a="1"/>
  <c r="AF941" i="1" s="1"/>
  <c r="AH941" i="1"/>
  <c r="F942" i="1" l="1"/>
  <c r="D942" i="1"/>
  <c r="L942" i="1"/>
  <c r="G942" i="1"/>
  <c r="I942" i="1" s="1"/>
  <c r="K942" i="1"/>
  <c r="AG941" i="1"/>
  <c r="AK941" i="1"/>
  <c r="AL941" i="1" s="1"/>
  <c r="AI941" i="1"/>
  <c r="AJ941" i="1" s="1"/>
  <c r="U942" i="1" l="1"/>
  <c r="V942" i="1" s="1"/>
  <c r="T942" i="1"/>
  <c r="M942" i="1"/>
  <c r="N942" i="1" l="1"/>
  <c r="AC942" i="1"/>
  <c r="AD942" i="1" s="1"/>
  <c r="W942" i="1"/>
  <c r="X942" i="1" s="1"/>
  <c r="Y942" i="1" s="1"/>
  <c r="Z942" i="1" s="1"/>
  <c r="AA942" i="1" s="1"/>
  <c r="AE942" i="1" l="1"/>
  <c r="AF942" i="1" s="1" a="1"/>
  <c r="AF942" i="1" s="1"/>
  <c r="AH942" i="1"/>
  <c r="O942" i="1"/>
  <c r="P942" i="1"/>
  <c r="E943" i="1" s="1"/>
  <c r="J942" i="1"/>
  <c r="K943" i="1" l="1"/>
  <c r="G943" i="1"/>
  <c r="I943" i="1" s="1"/>
  <c r="L943" i="1"/>
  <c r="F943" i="1"/>
  <c r="D943" i="1"/>
  <c r="AI942" i="1"/>
  <c r="AJ942" i="1" s="1"/>
  <c r="AK942" i="1"/>
  <c r="AL942" i="1" s="1"/>
  <c r="AG942" i="1"/>
  <c r="U943" i="1" l="1"/>
  <c r="V943" i="1" s="1"/>
  <c r="T943" i="1"/>
  <c r="M943" i="1"/>
  <c r="N943" i="1" l="1"/>
  <c r="AC943" i="1"/>
  <c r="AD943" i="1" s="1"/>
  <c r="W943" i="1"/>
  <c r="X943" i="1" s="1"/>
  <c r="Y943" i="1" s="1"/>
  <c r="Z943" i="1" s="1"/>
  <c r="AA943" i="1" s="1"/>
  <c r="AE943" i="1" l="1"/>
  <c r="AF943" i="1" s="1" a="1"/>
  <c r="AF943" i="1" s="1"/>
  <c r="AH943" i="1"/>
  <c r="O943" i="1"/>
  <c r="P943" i="1"/>
  <c r="E944" i="1" s="1"/>
  <c r="J943" i="1"/>
  <c r="G944" i="1" l="1"/>
  <c r="I944" i="1" s="1"/>
  <c r="L944" i="1"/>
  <c r="F944" i="1"/>
  <c r="D944" i="1"/>
  <c r="K944" i="1"/>
  <c r="AI943" i="1"/>
  <c r="AJ943" i="1" s="1"/>
  <c r="AK943" i="1"/>
  <c r="AL943" i="1" s="1"/>
  <c r="AG943" i="1"/>
  <c r="M944" i="1" l="1"/>
  <c r="T944" i="1"/>
  <c r="U944" i="1"/>
  <c r="V944" i="1" s="1"/>
  <c r="AC944" i="1" l="1"/>
  <c r="AD944" i="1" s="1"/>
  <c r="W944" i="1"/>
  <c r="X944" i="1" s="1"/>
  <c r="Y944" i="1" s="1"/>
  <c r="Z944" i="1" s="1"/>
  <c r="AA944" i="1" s="1"/>
  <c r="N944" i="1"/>
  <c r="O944" i="1" l="1"/>
  <c r="P944" i="1"/>
  <c r="E945" i="1" s="1"/>
  <c r="J944" i="1"/>
  <c r="AE944" i="1"/>
  <c r="AF944" i="1" s="1" a="1"/>
  <c r="AF944" i="1" s="1"/>
  <c r="AH944" i="1"/>
  <c r="L945" i="1" l="1"/>
  <c r="F945" i="1"/>
  <c r="D945" i="1"/>
  <c r="K945" i="1"/>
  <c r="G945" i="1"/>
  <c r="I945" i="1" s="1"/>
  <c r="AG944" i="1"/>
  <c r="AK944" i="1"/>
  <c r="AL944" i="1" s="1"/>
  <c r="AI944" i="1"/>
  <c r="AJ944" i="1" s="1"/>
  <c r="T945" i="1" l="1"/>
  <c r="M945" i="1"/>
  <c r="U945" i="1"/>
  <c r="V945" i="1" s="1"/>
  <c r="AC945" i="1" l="1"/>
  <c r="AD945" i="1" s="1"/>
  <c r="W945" i="1"/>
  <c r="X945" i="1" s="1"/>
  <c r="Y945" i="1" s="1"/>
  <c r="Z945" i="1" s="1"/>
  <c r="AA945" i="1" s="1"/>
  <c r="N945" i="1"/>
  <c r="O945" i="1" l="1"/>
  <c r="J945" i="1"/>
  <c r="P945" i="1"/>
  <c r="E946" i="1" s="1"/>
  <c r="AE945" i="1"/>
  <c r="AF945" i="1" s="1" a="1"/>
  <c r="AF945" i="1" s="1"/>
  <c r="AH945" i="1"/>
  <c r="AG945" i="1" l="1"/>
  <c r="AK945" i="1"/>
  <c r="AL945" i="1" s="1"/>
  <c r="F946" i="1"/>
  <c r="D946" i="1"/>
  <c r="L946" i="1"/>
  <c r="G946" i="1"/>
  <c r="I946" i="1" s="1"/>
  <c r="K946" i="1"/>
  <c r="AI945" i="1"/>
  <c r="AJ945" i="1" s="1"/>
  <c r="T946" i="1" l="1"/>
  <c r="M946" i="1"/>
  <c r="U946" i="1"/>
  <c r="V946" i="1" s="1"/>
  <c r="N946" i="1" l="1"/>
  <c r="AC946" i="1"/>
  <c r="AD946" i="1" s="1"/>
  <c r="W946" i="1"/>
  <c r="X946" i="1" s="1"/>
  <c r="Y946" i="1" s="1"/>
  <c r="Z946" i="1" s="1"/>
  <c r="AA946" i="1" s="1"/>
  <c r="AE946" i="1" l="1"/>
  <c r="AF946" i="1" s="1" a="1"/>
  <c r="AF946" i="1" s="1"/>
  <c r="AH946" i="1"/>
  <c r="O946" i="1"/>
  <c r="P946" i="1"/>
  <c r="E947" i="1" s="1"/>
  <c r="J946" i="1"/>
  <c r="K947" i="1" l="1"/>
  <c r="G947" i="1"/>
  <c r="I947" i="1" s="1"/>
  <c r="L947" i="1"/>
  <c r="F947" i="1"/>
  <c r="D947" i="1"/>
  <c r="AI946" i="1"/>
  <c r="AJ946" i="1" s="1"/>
  <c r="AK946" i="1"/>
  <c r="AL946" i="1" s="1"/>
  <c r="AG946" i="1"/>
  <c r="T947" i="1" l="1"/>
  <c r="M947" i="1"/>
  <c r="U947" i="1"/>
  <c r="V947" i="1" s="1"/>
  <c r="N947" i="1" l="1"/>
  <c r="AC947" i="1"/>
  <c r="AD947" i="1" s="1"/>
  <c r="W947" i="1"/>
  <c r="X947" i="1" s="1"/>
  <c r="Y947" i="1" s="1"/>
  <c r="Z947" i="1" s="1"/>
  <c r="AA947" i="1" s="1"/>
  <c r="AE947" i="1" l="1"/>
  <c r="AF947" i="1" s="1" a="1"/>
  <c r="AF947" i="1" s="1"/>
  <c r="AH947" i="1"/>
  <c r="O947" i="1"/>
  <c r="J947" i="1"/>
  <c r="P947" i="1"/>
  <c r="E948" i="1" s="1"/>
  <c r="G948" i="1" l="1"/>
  <c r="I948" i="1" s="1"/>
  <c r="L948" i="1"/>
  <c r="F948" i="1"/>
  <c r="D948" i="1"/>
  <c r="K948" i="1"/>
  <c r="AI947" i="1"/>
  <c r="AJ947" i="1" s="1"/>
  <c r="AK947" i="1"/>
  <c r="AL947" i="1" s="1"/>
  <c r="AG947" i="1"/>
  <c r="M948" i="1" l="1"/>
  <c r="T948" i="1"/>
  <c r="U948" i="1"/>
  <c r="V948" i="1" s="1"/>
  <c r="AC948" i="1" l="1"/>
  <c r="AD948" i="1" s="1"/>
  <c r="W948" i="1"/>
  <c r="X948" i="1" s="1"/>
  <c r="Y948" i="1" s="1"/>
  <c r="Z948" i="1" s="1"/>
  <c r="AA948" i="1" s="1"/>
  <c r="N948" i="1"/>
  <c r="O948" i="1" l="1"/>
  <c r="P948" i="1"/>
  <c r="E949" i="1" s="1"/>
  <c r="J948" i="1"/>
  <c r="AE948" i="1"/>
  <c r="AF948" i="1" s="1" a="1"/>
  <c r="AF948" i="1" s="1"/>
  <c r="AH948" i="1"/>
  <c r="L949" i="1" l="1"/>
  <c r="F949" i="1"/>
  <c r="D949" i="1"/>
  <c r="K949" i="1"/>
  <c r="G949" i="1"/>
  <c r="I949" i="1" s="1"/>
  <c r="AG948" i="1"/>
  <c r="AK948" i="1"/>
  <c r="AL948" i="1" s="1"/>
  <c r="AI948" i="1"/>
  <c r="AJ948" i="1" s="1"/>
  <c r="T949" i="1" l="1"/>
  <c r="M949" i="1"/>
  <c r="U949" i="1"/>
  <c r="V949" i="1" s="1"/>
  <c r="AC949" i="1" l="1"/>
  <c r="AD949" i="1" s="1"/>
  <c r="W949" i="1"/>
  <c r="X949" i="1" s="1"/>
  <c r="Y949" i="1" s="1"/>
  <c r="Z949" i="1" s="1"/>
  <c r="AA949" i="1" s="1"/>
  <c r="N949" i="1"/>
  <c r="O949" i="1" l="1"/>
  <c r="J949" i="1"/>
  <c r="P949" i="1"/>
  <c r="E950" i="1" s="1"/>
  <c r="AE949" i="1"/>
  <c r="AF949" i="1" s="1" a="1"/>
  <c r="AF949" i="1" s="1"/>
  <c r="AH949" i="1"/>
  <c r="F950" i="1" l="1"/>
  <c r="D950" i="1"/>
  <c r="L950" i="1"/>
  <c r="G950" i="1"/>
  <c r="I950" i="1" s="1"/>
  <c r="K950" i="1"/>
  <c r="AG949" i="1"/>
  <c r="AK949" i="1"/>
  <c r="AL949" i="1" s="1"/>
  <c r="AI949" i="1"/>
  <c r="AJ949" i="1" s="1"/>
  <c r="U950" i="1" l="1"/>
  <c r="V950" i="1" s="1"/>
  <c r="T950" i="1"/>
  <c r="M950" i="1"/>
  <c r="N950" i="1" l="1"/>
  <c r="AC950" i="1"/>
  <c r="AD950" i="1" s="1"/>
  <c r="W950" i="1"/>
  <c r="X950" i="1" s="1"/>
  <c r="Y950" i="1" s="1"/>
  <c r="Z950" i="1" s="1"/>
  <c r="AA950" i="1" s="1"/>
  <c r="O950" i="1" l="1"/>
  <c r="P950" i="1"/>
  <c r="E951" i="1" s="1"/>
  <c r="J950" i="1"/>
  <c r="AE950" i="1"/>
  <c r="AF950" i="1" s="1" a="1"/>
  <c r="AF950" i="1" s="1"/>
  <c r="AH950" i="1"/>
  <c r="L951" i="1" l="1"/>
  <c r="G951" i="1"/>
  <c r="I951" i="1" s="1"/>
  <c r="K951" i="1"/>
  <c r="F951" i="1"/>
  <c r="D951" i="1"/>
  <c r="AK950" i="1"/>
  <c r="AL950" i="1" s="1"/>
  <c r="AG950" i="1"/>
  <c r="AI950" i="1"/>
  <c r="AJ950" i="1" s="1"/>
  <c r="U951" i="1" l="1"/>
  <c r="V951" i="1" s="1"/>
  <c r="T951" i="1"/>
  <c r="M951" i="1"/>
  <c r="N951" i="1" l="1"/>
  <c r="AC951" i="1"/>
  <c r="AD951" i="1" s="1"/>
  <c r="W951" i="1"/>
  <c r="X951" i="1" s="1"/>
  <c r="Y951" i="1" s="1"/>
  <c r="Z951" i="1" s="1"/>
  <c r="AA951" i="1" s="1"/>
  <c r="O951" i="1" l="1"/>
  <c r="P951" i="1"/>
  <c r="E952" i="1" s="1"/>
  <c r="J951" i="1"/>
  <c r="AE951" i="1"/>
  <c r="AF951" i="1" s="1" a="1"/>
  <c r="AF951" i="1" s="1"/>
  <c r="AH951" i="1"/>
  <c r="G952" i="1" l="1"/>
  <c r="I952" i="1" s="1"/>
  <c r="K952" i="1"/>
  <c r="F952" i="1"/>
  <c r="D952" i="1"/>
  <c r="L952" i="1"/>
  <c r="AK951" i="1"/>
  <c r="AL951" i="1" s="1"/>
  <c r="AG951" i="1"/>
  <c r="AI951" i="1"/>
  <c r="AJ951" i="1" s="1"/>
  <c r="M952" i="1" l="1"/>
  <c r="T952" i="1"/>
  <c r="U952" i="1"/>
  <c r="V952" i="1" s="1"/>
  <c r="AC952" i="1" l="1"/>
  <c r="AD952" i="1" s="1"/>
  <c r="W952" i="1"/>
  <c r="X952" i="1" s="1"/>
  <c r="Y952" i="1" s="1"/>
  <c r="Z952" i="1" s="1"/>
  <c r="AA952" i="1" s="1"/>
  <c r="N952" i="1"/>
  <c r="O952" i="1" l="1"/>
  <c r="P952" i="1"/>
  <c r="E953" i="1" s="1"/>
  <c r="J952" i="1"/>
  <c r="AE952" i="1"/>
  <c r="AF952" i="1" s="1" a="1"/>
  <c r="AF952" i="1" s="1"/>
  <c r="AH952" i="1"/>
  <c r="K953" i="1" l="1"/>
  <c r="F953" i="1"/>
  <c r="D953" i="1"/>
  <c r="L953" i="1"/>
  <c r="G953" i="1"/>
  <c r="I953" i="1" s="1"/>
  <c r="AG952" i="1"/>
  <c r="AK952" i="1"/>
  <c r="AL952" i="1" s="1"/>
  <c r="AI952" i="1"/>
  <c r="AJ952" i="1" s="1"/>
  <c r="T953" i="1" l="1"/>
  <c r="M953" i="1"/>
  <c r="U953" i="1"/>
  <c r="V953" i="1" s="1"/>
  <c r="AC953" i="1" l="1"/>
  <c r="AD953" i="1" s="1"/>
  <c r="W953" i="1"/>
  <c r="X953" i="1" s="1"/>
  <c r="Y953" i="1" s="1"/>
  <c r="Z953" i="1" s="1"/>
  <c r="AA953" i="1" s="1"/>
  <c r="N953" i="1"/>
  <c r="O953" i="1" l="1"/>
  <c r="P953" i="1"/>
  <c r="E954" i="1" s="1"/>
  <c r="J953" i="1"/>
  <c r="AE953" i="1"/>
  <c r="AF953" i="1" s="1" a="1"/>
  <c r="AF953" i="1" s="1"/>
  <c r="AH953" i="1"/>
  <c r="F954" i="1" l="1"/>
  <c r="D954" i="1"/>
  <c r="L954" i="1"/>
  <c r="G954" i="1"/>
  <c r="I954" i="1" s="1"/>
  <c r="K954" i="1"/>
  <c r="AG953" i="1"/>
  <c r="AK953" i="1"/>
  <c r="AL953" i="1" s="1"/>
  <c r="AI953" i="1"/>
  <c r="AJ953" i="1" s="1"/>
  <c r="U954" i="1" l="1"/>
  <c r="V954" i="1" s="1"/>
  <c r="T954" i="1"/>
  <c r="M954" i="1"/>
  <c r="N954" i="1" l="1"/>
  <c r="AC954" i="1"/>
  <c r="AD954" i="1" s="1"/>
  <c r="W954" i="1"/>
  <c r="X954" i="1" s="1"/>
  <c r="Y954" i="1" s="1"/>
  <c r="Z954" i="1" s="1"/>
  <c r="AA954" i="1" s="1"/>
  <c r="AE954" i="1" l="1"/>
  <c r="AF954" i="1" s="1" a="1"/>
  <c r="AF954" i="1" s="1"/>
  <c r="AH954" i="1"/>
  <c r="O954" i="1"/>
  <c r="P954" i="1"/>
  <c r="E955" i="1" s="1"/>
  <c r="J954" i="1"/>
  <c r="L955" i="1" l="1"/>
  <c r="G955" i="1"/>
  <c r="I955" i="1" s="1"/>
  <c r="K955" i="1"/>
  <c r="F955" i="1"/>
  <c r="D955" i="1"/>
  <c r="AI954" i="1"/>
  <c r="AJ954" i="1" s="1"/>
  <c r="AK954" i="1"/>
  <c r="AL954" i="1" s="1"/>
  <c r="AG954" i="1"/>
  <c r="T955" i="1" l="1"/>
  <c r="M955" i="1"/>
  <c r="U955" i="1"/>
  <c r="V955" i="1" s="1"/>
  <c r="N955" i="1" l="1"/>
  <c r="AC955" i="1"/>
  <c r="AD955" i="1" s="1"/>
  <c r="W955" i="1"/>
  <c r="X955" i="1" s="1"/>
  <c r="Y955" i="1" s="1"/>
  <c r="Z955" i="1" s="1"/>
  <c r="AA955" i="1" s="1"/>
  <c r="AE955" i="1" l="1"/>
  <c r="AF955" i="1" s="1" a="1"/>
  <c r="AF955" i="1" s="1"/>
  <c r="AH955" i="1"/>
  <c r="O955" i="1"/>
  <c r="J955" i="1"/>
  <c r="P955" i="1"/>
  <c r="E956" i="1" s="1"/>
  <c r="G956" i="1" l="1"/>
  <c r="I956" i="1" s="1"/>
  <c r="K956" i="1"/>
  <c r="F956" i="1"/>
  <c r="D956" i="1"/>
  <c r="L956" i="1"/>
  <c r="AI955" i="1"/>
  <c r="AJ955" i="1" s="1"/>
  <c r="AK955" i="1"/>
  <c r="AL955" i="1" s="1"/>
  <c r="AG955" i="1"/>
  <c r="M956" i="1" l="1"/>
  <c r="T956" i="1"/>
  <c r="U956" i="1"/>
  <c r="V956" i="1" s="1"/>
  <c r="AC956" i="1" l="1"/>
  <c r="AD956" i="1" s="1"/>
  <c r="W956" i="1"/>
  <c r="X956" i="1" s="1"/>
  <c r="Y956" i="1" s="1"/>
  <c r="Z956" i="1" s="1"/>
  <c r="AA956" i="1" s="1"/>
  <c r="N956" i="1"/>
  <c r="O956" i="1" l="1"/>
  <c r="P956" i="1"/>
  <c r="E957" i="1" s="1"/>
  <c r="J956" i="1"/>
  <c r="AE956" i="1"/>
  <c r="AF956" i="1" s="1" a="1"/>
  <c r="AF956" i="1" s="1"/>
  <c r="AH956" i="1"/>
  <c r="K957" i="1" l="1"/>
  <c r="F957" i="1"/>
  <c r="D957" i="1"/>
  <c r="L957" i="1"/>
  <c r="G957" i="1"/>
  <c r="I957" i="1" s="1"/>
  <c r="AG956" i="1"/>
  <c r="AK956" i="1"/>
  <c r="AL956" i="1" s="1"/>
  <c r="AI956" i="1"/>
  <c r="AJ956" i="1" s="1"/>
  <c r="T957" i="1" l="1"/>
  <c r="M957" i="1"/>
  <c r="U957" i="1"/>
  <c r="V957" i="1" s="1"/>
  <c r="AC957" i="1" l="1"/>
  <c r="AD957" i="1" s="1"/>
  <c r="W957" i="1"/>
  <c r="X957" i="1" s="1"/>
  <c r="Y957" i="1" s="1"/>
  <c r="Z957" i="1" s="1"/>
  <c r="AA957" i="1" s="1"/>
  <c r="N957" i="1"/>
  <c r="O957" i="1" l="1"/>
  <c r="P957" i="1"/>
  <c r="E958" i="1" s="1"/>
  <c r="J957" i="1"/>
  <c r="AE957" i="1"/>
  <c r="AF957" i="1" s="1" a="1"/>
  <c r="AF957" i="1" s="1"/>
  <c r="AH957" i="1"/>
  <c r="F958" i="1" l="1"/>
  <c r="D958" i="1"/>
  <c r="K958" i="1"/>
  <c r="G958" i="1"/>
  <c r="I958" i="1" s="1"/>
  <c r="L958" i="1"/>
  <c r="AG957" i="1"/>
  <c r="AK957" i="1"/>
  <c r="AL957" i="1" s="1"/>
  <c r="AI957" i="1"/>
  <c r="AJ957" i="1" s="1"/>
  <c r="U958" i="1" l="1"/>
  <c r="V958" i="1" s="1"/>
  <c r="T958" i="1"/>
  <c r="M958" i="1"/>
  <c r="N958" i="1" l="1"/>
  <c r="AC958" i="1"/>
  <c r="AD958" i="1" s="1"/>
  <c r="W958" i="1"/>
  <c r="X958" i="1" s="1"/>
  <c r="Y958" i="1" s="1"/>
  <c r="Z958" i="1" s="1"/>
  <c r="AA958" i="1" s="1"/>
  <c r="AE958" i="1" l="1"/>
  <c r="AF958" i="1" s="1" a="1"/>
  <c r="AF958" i="1" s="1"/>
  <c r="AH958" i="1"/>
  <c r="O958" i="1"/>
  <c r="P958" i="1"/>
  <c r="E959" i="1" s="1"/>
  <c r="J958" i="1"/>
  <c r="K959" i="1" l="1"/>
  <c r="G959" i="1"/>
  <c r="I959" i="1" s="1"/>
  <c r="L959" i="1"/>
  <c r="F959" i="1"/>
  <c r="D959" i="1"/>
  <c r="AI958" i="1"/>
  <c r="AJ958" i="1" s="1"/>
  <c r="AK958" i="1"/>
  <c r="AL958" i="1" s="1"/>
  <c r="AG958" i="1"/>
  <c r="U959" i="1" l="1"/>
  <c r="V959" i="1" s="1"/>
  <c r="T959" i="1"/>
  <c r="M959" i="1"/>
  <c r="N959" i="1" l="1"/>
  <c r="AC959" i="1"/>
  <c r="AD959" i="1" s="1"/>
  <c r="W959" i="1"/>
  <c r="X959" i="1" s="1"/>
  <c r="Y959" i="1" s="1"/>
  <c r="Z959" i="1" s="1"/>
  <c r="AA959" i="1" s="1"/>
  <c r="AE959" i="1" l="1"/>
  <c r="AF959" i="1" s="1" a="1"/>
  <c r="AF959" i="1" s="1"/>
  <c r="AH959" i="1"/>
  <c r="O959" i="1"/>
  <c r="P959" i="1"/>
  <c r="E960" i="1" s="1"/>
  <c r="J959" i="1"/>
  <c r="G960" i="1" l="1"/>
  <c r="I960" i="1" s="1"/>
  <c r="K960" i="1"/>
  <c r="F960" i="1"/>
  <c r="D960" i="1"/>
  <c r="L960" i="1"/>
  <c r="AI959" i="1"/>
  <c r="AJ959" i="1" s="1"/>
  <c r="AK959" i="1"/>
  <c r="AL959" i="1" s="1"/>
  <c r="AG959" i="1"/>
  <c r="M960" i="1" l="1"/>
  <c r="T960" i="1"/>
  <c r="U960" i="1"/>
  <c r="V960" i="1" s="1"/>
  <c r="AC960" i="1" l="1"/>
  <c r="AD960" i="1" s="1"/>
  <c r="W960" i="1"/>
  <c r="X960" i="1" s="1"/>
  <c r="Y960" i="1" s="1"/>
  <c r="Z960" i="1" s="1"/>
  <c r="AA960" i="1" s="1"/>
  <c r="N960" i="1"/>
  <c r="O960" i="1" l="1"/>
  <c r="P960" i="1"/>
  <c r="E961" i="1" s="1"/>
  <c r="J960" i="1"/>
  <c r="AE960" i="1"/>
  <c r="AF960" i="1" s="1" a="1"/>
  <c r="AF960" i="1" s="1"/>
  <c r="AH960" i="1"/>
  <c r="L961" i="1" l="1"/>
  <c r="F961" i="1"/>
  <c r="D961" i="1"/>
  <c r="K961" i="1"/>
  <c r="G961" i="1"/>
  <c r="I961" i="1" s="1"/>
  <c r="AG960" i="1"/>
  <c r="AK960" i="1"/>
  <c r="AL960" i="1" s="1"/>
  <c r="AI960" i="1"/>
  <c r="AJ960" i="1" s="1"/>
  <c r="T961" i="1" l="1"/>
  <c r="M961" i="1"/>
  <c r="U961" i="1"/>
  <c r="V961" i="1" s="1"/>
  <c r="AC961" i="1" l="1"/>
  <c r="AD961" i="1" s="1"/>
  <c r="W961" i="1"/>
  <c r="X961" i="1" s="1"/>
  <c r="Y961" i="1" s="1"/>
  <c r="Z961" i="1" s="1"/>
  <c r="AA961" i="1" s="1"/>
  <c r="N961" i="1"/>
  <c r="O961" i="1" l="1"/>
  <c r="J961" i="1"/>
  <c r="P961" i="1"/>
  <c r="E962" i="1" s="1"/>
  <c r="AE961" i="1"/>
  <c r="AF961" i="1" s="1" a="1"/>
  <c r="AF961" i="1" s="1"/>
  <c r="AH961" i="1"/>
  <c r="F962" i="1" l="1"/>
  <c r="D962" i="1"/>
  <c r="K962" i="1"/>
  <c r="G962" i="1"/>
  <c r="I962" i="1" s="1"/>
  <c r="L962" i="1"/>
  <c r="AG961" i="1"/>
  <c r="AK961" i="1"/>
  <c r="AL961" i="1" s="1"/>
  <c r="AI961" i="1"/>
  <c r="AJ961" i="1" s="1"/>
  <c r="T962" i="1" l="1"/>
  <c r="M962" i="1"/>
  <c r="U962" i="1"/>
  <c r="V962" i="1" s="1"/>
  <c r="N962" i="1" l="1"/>
  <c r="AC962" i="1"/>
  <c r="AD962" i="1" s="1"/>
  <c r="W962" i="1"/>
  <c r="X962" i="1" s="1"/>
  <c r="Y962" i="1" s="1"/>
  <c r="Z962" i="1" s="1"/>
  <c r="AA962" i="1" s="1"/>
  <c r="AE962" i="1" l="1"/>
  <c r="AF962" i="1" s="1" a="1"/>
  <c r="AF962" i="1" s="1"/>
  <c r="AH962" i="1"/>
  <c r="O962" i="1"/>
  <c r="J962" i="1"/>
  <c r="P962" i="1"/>
  <c r="E963" i="1" s="1"/>
  <c r="L963" i="1" l="1"/>
  <c r="G963" i="1"/>
  <c r="I963" i="1" s="1"/>
  <c r="K963" i="1"/>
  <c r="F963" i="1"/>
  <c r="D963" i="1"/>
  <c r="AI962" i="1"/>
  <c r="AJ962" i="1" s="1"/>
  <c r="AK962" i="1"/>
  <c r="AL962" i="1" s="1"/>
  <c r="AG962" i="1"/>
  <c r="T963" i="1" l="1"/>
  <c r="M963" i="1"/>
  <c r="U963" i="1"/>
  <c r="V963" i="1" s="1"/>
  <c r="N963" i="1" l="1"/>
  <c r="AC963" i="1"/>
  <c r="AD963" i="1" s="1"/>
  <c r="W963" i="1"/>
  <c r="X963" i="1" s="1"/>
  <c r="Y963" i="1" s="1"/>
  <c r="Z963" i="1" s="1"/>
  <c r="AA963" i="1" s="1"/>
  <c r="AE963" i="1" l="1"/>
  <c r="AF963" i="1" s="1" a="1"/>
  <c r="AF963" i="1" s="1"/>
  <c r="AH963" i="1"/>
  <c r="O963" i="1"/>
  <c r="J963" i="1"/>
  <c r="P963" i="1"/>
  <c r="E964" i="1" s="1"/>
  <c r="G964" i="1" l="1"/>
  <c r="I964" i="1" s="1"/>
  <c r="L964" i="1"/>
  <c r="F964" i="1"/>
  <c r="D964" i="1"/>
  <c r="K964" i="1"/>
  <c r="AI963" i="1"/>
  <c r="AJ963" i="1" s="1"/>
  <c r="AK963" i="1"/>
  <c r="AL963" i="1" s="1"/>
  <c r="AG963" i="1"/>
  <c r="M964" i="1" l="1"/>
  <c r="T964" i="1"/>
  <c r="U964" i="1"/>
  <c r="V964" i="1" s="1"/>
  <c r="AC964" i="1" l="1"/>
  <c r="AD964" i="1" s="1"/>
  <c r="W964" i="1"/>
  <c r="X964" i="1" s="1"/>
  <c r="Y964" i="1" s="1"/>
  <c r="Z964" i="1" s="1"/>
  <c r="AA964" i="1" s="1"/>
  <c r="N964" i="1"/>
  <c r="O964" i="1" l="1"/>
  <c r="P964" i="1"/>
  <c r="E965" i="1" s="1"/>
  <c r="J964" i="1"/>
  <c r="AE964" i="1"/>
  <c r="AF964" i="1" s="1" a="1"/>
  <c r="AF964" i="1" s="1"/>
  <c r="AH964" i="1"/>
  <c r="L965" i="1" l="1"/>
  <c r="F965" i="1"/>
  <c r="D965" i="1"/>
  <c r="K965" i="1"/>
  <c r="G965" i="1"/>
  <c r="I965" i="1" s="1"/>
  <c r="AG964" i="1"/>
  <c r="AK964" i="1"/>
  <c r="AL964" i="1" s="1"/>
  <c r="AI964" i="1"/>
  <c r="AJ964" i="1" s="1"/>
  <c r="T965" i="1" l="1"/>
  <c r="M965" i="1"/>
  <c r="U965" i="1"/>
  <c r="V965" i="1" s="1"/>
  <c r="AC965" i="1" l="1"/>
  <c r="AD965" i="1" s="1"/>
  <c r="W965" i="1"/>
  <c r="X965" i="1" s="1"/>
  <c r="Y965" i="1" s="1"/>
  <c r="Z965" i="1" s="1"/>
  <c r="AA965" i="1" s="1"/>
  <c r="N965" i="1"/>
  <c r="O965" i="1" l="1"/>
  <c r="J965" i="1"/>
  <c r="P965" i="1"/>
  <c r="E966" i="1" s="1"/>
  <c r="AE965" i="1"/>
  <c r="AF965" i="1" s="1" a="1"/>
  <c r="AF965" i="1" s="1"/>
  <c r="AH965" i="1"/>
  <c r="AG965" i="1" l="1"/>
  <c r="AK965" i="1"/>
  <c r="AL965" i="1" s="1"/>
  <c r="F966" i="1"/>
  <c r="D966" i="1"/>
  <c r="L966" i="1"/>
  <c r="G966" i="1"/>
  <c r="I966" i="1" s="1"/>
  <c r="K966" i="1"/>
  <c r="AI965" i="1"/>
  <c r="AJ965" i="1" s="1"/>
  <c r="T966" i="1" l="1"/>
  <c r="M966" i="1"/>
  <c r="U966" i="1"/>
  <c r="V966" i="1" s="1"/>
  <c r="N966" i="1" l="1"/>
  <c r="AC966" i="1"/>
  <c r="AD966" i="1" s="1"/>
  <c r="W966" i="1"/>
  <c r="X966" i="1" s="1"/>
  <c r="Y966" i="1" s="1"/>
  <c r="Z966" i="1" s="1"/>
  <c r="AA966" i="1" s="1"/>
  <c r="AE966" i="1" l="1"/>
  <c r="AF966" i="1" s="1" a="1"/>
  <c r="AF966" i="1" s="1"/>
  <c r="AH966" i="1"/>
  <c r="O966" i="1"/>
  <c r="P966" i="1"/>
  <c r="E967" i="1" s="1"/>
  <c r="J966" i="1"/>
  <c r="L967" i="1" l="1"/>
  <c r="G967" i="1"/>
  <c r="I967" i="1" s="1"/>
  <c r="K967" i="1"/>
  <c r="F967" i="1"/>
  <c r="D967" i="1"/>
  <c r="AI966" i="1"/>
  <c r="AJ966" i="1" s="1"/>
  <c r="AK966" i="1"/>
  <c r="AL966" i="1" s="1"/>
  <c r="AG966" i="1"/>
  <c r="T967" i="1" l="1"/>
  <c r="M967" i="1"/>
  <c r="U967" i="1"/>
  <c r="V967" i="1" s="1"/>
  <c r="N967" i="1" l="1"/>
  <c r="AC967" i="1"/>
  <c r="AD967" i="1" s="1"/>
  <c r="W967" i="1"/>
  <c r="X967" i="1" s="1"/>
  <c r="Y967" i="1" s="1"/>
  <c r="Z967" i="1" s="1"/>
  <c r="AA967" i="1" s="1"/>
  <c r="AE967" i="1" l="1"/>
  <c r="AF967" i="1" s="1" a="1"/>
  <c r="AF967" i="1" s="1"/>
  <c r="AH967" i="1"/>
  <c r="O967" i="1"/>
  <c r="J967" i="1"/>
  <c r="P967" i="1"/>
  <c r="E968" i="1" s="1"/>
  <c r="G968" i="1" l="1"/>
  <c r="I968" i="1" s="1"/>
  <c r="L968" i="1"/>
  <c r="F968" i="1"/>
  <c r="D968" i="1"/>
  <c r="K968" i="1"/>
  <c r="AI967" i="1"/>
  <c r="AJ967" i="1" s="1"/>
  <c r="AK967" i="1"/>
  <c r="AL967" i="1" s="1"/>
  <c r="AG967" i="1"/>
  <c r="M968" i="1" l="1"/>
  <c r="T968" i="1"/>
  <c r="U968" i="1"/>
  <c r="V968" i="1" s="1"/>
  <c r="AC968" i="1" l="1"/>
  <c r="AD968" i="1" s="1"/>
  <c r="W968" i="1"/>
  <c r="X968" i="1" s="1"/>
  <c r="Y968" i="1" s="1"/>
  <c r="Z968" i="1" s="1"/>
  <c r="AA968" i="1" s="1"/>
  <c r="N968" i="1"/>
  <c r="O968" i="1" l="1"/>
  <c r="P968" i="1"/>
  <c r="E969" i="1" s="1"/>
  <c r="J968" i="1"/>
  <c r="AE968" i="1"/>
  <c r="AF968" i="1" s="1" a="1"/>
  <c r="AF968" i="1" s="1"/>
  <c r="AH968" i="1"/>
  <c r="K969" i="1" l="1"/>
  <c r="F969" i="1"/>
  <c r="D969" i="1"/>
  <c r="L969" i="1"/>
  <c r="G969" i="1"/>
  <c r="I969" i="1" s="1"/>
  <c r="AG968" i="1"/>
  <c r="AK968" i="1"/>
  <c r="AL968" i="1" s="1"/>
  <c r="AI968" i="1"/>
  <c r="AJ968" i="1" s="1"/>
  <c r="T969" i="1" l="1"/>
  <c r="M969" i="1"/>
  <c r="U969" i="1"/>
  <c r="V969" i="1" s="1"/>
  <c r="AC969" i="1" l="1"/>
  <c r="AD969" i="1" s="1"/>
  <c r="W969" i="1"/>
  <c r="X969" i="1" s="1"/>
  <c r="Y969" i="1" s="1"/>
  <c r="Z969" i="1" s="1"/>
  <c r="AA969" i="1" s="1"/>
  <c r="N969" i="1"/>
  <c r="O969" i="1" l="1"/>
  <c r="J969" i="1"/>
  <c r="P969" i="1"/>
  <c r="E970" i="1" s="1"/>
  <c r="AE969" i="1"/>
  <c r="AF969" i="1" s="1" a="1"/>
  <c r="AF969" i="1" s="1"/>
  <c r="AH969" i="1"/>
  <c r="F970" i="1" l="1"/>
  <c r="D970" i="1"/>
  <c r="K970" i="1"/>
  <c r="G970" i="1"/>
  <c r="I970" i="1" s="1"/>
  <c r="L970" i="1"/>
  <c r="AG969" i="1"/>
  <c r="AK969" i="1"/>
  <c r="AL969" i="1" s="1"/>
  <c r="AI969" i="1"/>
  <c r="AJ969" i="1" s="1"/>
  <c r="U970" i="1" l="1"/>
  <c r="V970" i="1" s="1"/>
  <c r="T970" i="1"/>
  <c r="M970" i="1"/>
  <c r="N970" i="1" l="1"/>
  <c r="AC970" i="1"/>
  <c r="AD970" i="1" s="1"/>
  <c r="W970" i="1"/>
  <c r="X970" i="1" s="1"/>
  <c r="Y970" i="1" s="1"/>
  <c r="Z970" i="1" s="1"/>
  <c r="AA970" i="1" s="1"/>
  <c r="AE970" i="1" l="1"/>
  <c r="AF970" i="1" s="1" a="1"/>
  <c r="AF970" i="1" s="1"/>
  <c r="AH970" i="1"/>
  <c r="O970" i="1"/>
  <c r="P970" i="1"/>
  <c r="E971" i="1" s="1"/>
  <c r="J970" i="1"/>
  <c r="L971" i="1" l="1"/>
  <c r="G971" i="1"/>
  <c r="I971" i="1" s="1"/>
  <c r="K971" i="1"/>
  <c r="F971" i="1"/>
  <c r="D971" i="1"/>
  <c r="AI970" i="1"/>
  <c r="AJ970" i="1" s="1"/>
  <c r="AK970" i="1"/>
  <c r="AL970" i="1" s="1"/>
  <c r="AG970" i="1"/>
  <c r="U971" i="1" l="1"/>
  <c r="V971" i="1" s="1"/>
  <c r="T971" i="1"/>
  <c r="M971" i="1"/>
  <c r="N971" i="1" l="1"/>
  <c r="AC971" i="1"/>
  <c r="AD971" i="1" s="1"/>
  <c r="W971" i="1"/>
  <c r="X971" i="1" s="1"/>
  <c r="Y971" i="1" s="1"/>
  <c r="Z971" i="1" s="1"/>
  <c r="AA971" i="1" s="1"/>
  <c r="AE971" i="1" l="1"/>
  <c r="AF971" i="1" s="1" a="1"/>
  <c r="AF971" i="1" s="1"/>
  <c r="AH971" i="1"/>
  <c r="O971" i="1"/>
  <c r="P971" i="1"/>
  <c r="E972" i="1" s="1"/>
  <c r="J971" i="1"/>
  <c r="G972" i="1" l="1"/>
  <c r="I972" i="1" s="1"/>
  <c r="K972" i="1"/>
  <c r="F972" i="1"/>
  <c r="D972" i="1"/>
  <c r="L972" i="1"/>
  <c r="AI971" i="1"/>
  <c r="AJ971" i="1" s="1"/>
  <c r="AK971" i="1"/>
  <c r="AL971" i="1" s="1"/>
  <c r="AG971" i="1"/>
  <c r="M972" i="1" l="1"/>
  <c r="T972" i="1"/>
  <c r="U972" i="1"/>
  <c r="V972" i="1" s="1"/>
  <c r="AC972" i="1" l="1"/>
  <c r="AD972" i="1" s="1"/>
  <c r="W972" i="1"/>
  <c r="X972" i="1" s="1"/>
  <c r="Y972" i="1" s="1"/>
  <c r="Z972" i="1" s="1"/>
  <c r="AA972" i="1" s="1"/>
  <c r="N972" i="1"/>
  <c r="O972" i="1" l="1"/>
  <c r="P972" i="1"/>
  <c r="E973" i="1" s="1"/>
  <c r="J972" i="1"/>
  <c r="AE972" i="1"/>
  <c r="AF972" i="1" s="1" a="1"/>
  <c r="AF972" i="1" s="1"/>
  <c r="AH972" i="1"/>
  <c r="K973" i="1" l="1"/>
  <c r="F973" i="1"/>
  <c r="D973" i="1"/>
  <c r="L973" i="1"/>
  <c r="G973" i="1"/>
  <c r="I973" i="1" s="1"/>
  <c r="AG972" i="1"/>
  <c r="AK972" i="1"/>
  <c r="AL972" i="1" s="1"/>
  <c r="AI972" i="1"/>
  <c r="AJ972" i="1" s="1"/>
  <c r="T973" i="1" l="1"/>
  <c r="M973" i="1"/>
  <c r="U973" i="1"/>
  <c r="V973" i="1" s="1"/>
  <c r="AC973" i="1" l="1"/>
  <c r="AD973" i="1" s="1"/>
  <c r="W973" i="1"/>
  <c r="X973" i="1" s="1"/>
  <c r="Y973" i="1" s="1"/>
  <c r="Z973" i="1" s="1"/>
  <c r="AA973" i="1" s="1"/>
  <c r="N973" i="1"/>
  <c r="O973" i="1" l="1"/>
  <c r="J973" i="1"/>
  <c r="P973" i="1"/>
  <c r="E974" i="1" s="1"/>
  <c r="AE973" i="1"/>
  <c r="AF973" i="1" s="1" a="1"/>
  <c r="AF973" i="1" s="1"/>
  <c r="AH973" i="1"/>
  <c r="F974" i="1" l="1"/>
  <c r="D974" i="1"/>
  <c r="L974" i="1"/>
  <c r="G974" i="1"/>
  <c r="I974" i="1" s="1"/>
  <c r="K974" i="1"/>
  <c r="AG973" i="1"/>
  <c r="AK973" i="1"/>
  <c r="AL973" i="1" s="1"/>
  <c r="AI973" i="1"/>
  <c r="AJ973" i="1" s="1"/>
  <c r="U974" i="1" l="1"/>
  <c r="V974" i="1" s="1"/>
  <c r="T974" i="1"/>
  <c r="M974" i="1"/>
  <c r="N974" i="1" l="1"/>
  <c r="AC974" i="1"/>
  <c r="AD974" i="1" s="1"/>
  <c r="W974" i="1"/>
  <c r="X974" i="1" s="1"/>
  <c r="Y974" i="1" s="1"/>
  <c r="Z974" i="1" s="1"/>
  <c r="AA974" i="1" s="1"/>
  <c r="AE974" i="1" l="1"/>
  <c r="AF974" i="1" s="1" a="1"/>
  <c r="AF974" i="1" s="1"/>
  <c r="AH974" i="1"/>
  <c r="O974" i="1"/>
  <c r="P974" i="1"/>
  <c r="E975" i="1" s="1"/>
  <c r="J974" i="1"/>
  <c r="L975" i="1" l="1"/>
  <c r="G975" i="1"/>
  <c r="I975" i="1" s="1"/>
  <c r="K975" i="1"/>
  <c r="F975" i="1"/>
  <c r="D975" i="1"/>
  <c r="AI974" i="1"/>
  <c r="AJ974" i="1" s="1"/>
  <c r="AK974" i="1"/>
  <c r="AL974" i="1" s="1"/>
  <c r="AG974" i="1"/>
  <c r="U975" i="1" l="1"/>
  <c r="V975" i="1" s="1"/>
  <c r="T975" i="1"/>
  <c r="M975" i="1"/>
  <c r="N975" i="1" l="1"/>
  <c r="AC975" i="1"/>
  <c r="AD975" i="1" s="1"/>
  <c r="W975" i="1"/>
  <c r="X975" i="1" s="1"/>
  <c r="Y975" i="1" s="1"/>
  <c r="Z975" i="1" s="1"/>
  <c r="AA975" i="1" s="1"/>
  <c r="AE975" i="1" l="1"/>
  <c r="AF975" i="1" s="1" a="1"/>
  <c r="AF975" i="1" s="1"/>
  <c r="AH975" i="1"/>
  <c r="O975" i="1"/>
  <c r="P975" i="1"/>
  <c r="E976" i="1" s="1"/>
  <c r="J975" i="1"/>
  <c r="G976" i="1" l="1"/>
  <c r="I976" i="1" s="1"/>
  <c r="K976" i="1"/>
  <c r="D976" i="1"/>
  <c r="F976" i="1"/>
  <c r="L976" i="1"/>
  <c r="AI975" i="1"/>
  <c r="AJ975" i="1" s="1"/>
  <c r="AK975" i="1"/>
  <c r="AL975" i="1" s="1"/>
  <c r="AG975" i="1"/>
  <c r="M976" i="1" l="1"/>
  <c r="T976" i="1"/>
  <c r="U976" i="1"/>
  <c r="V976" i="1" s="1"/>
  <c r="W976" i="1" l="1"/>
  <c r="X976" i="1" s="1"/>
  <c r="Y976" i="1" s="1"/>
  <c r="Z976" i="1" s="1"/>
  <c r="AA976" i="1" s="1"/>
  <c r="AC976" i="1"/>
  <c r="AD976" i="1" s="1"/>
  <c r="N976" i="1"/>
  <c r="O976" i="1" l="1"/>
  <c r="J976" i="1"/>
  <c r="P976" i="1"/>
  <c r="E977" i="1" s="1"/>
  <c r="AE976" i="1"/>
  <c r="AF976" i="1" s="1" a="1"/>
  <c r="AF976" i="1" s="1"/>
  <c r="AH976" i="1"/>
  <c r="AG976" i="1" l="1"/>
  <c r="AK976" i="1"/>
  <c r="AL976" i="1" s="1"/>
  <c r="L977" i="1"/>
  <c r="D977" i="1"/>
  <c r="F977" i="1"/>
  <c r="G977" i="1"/>
  <c r="I977" i="1" s="1"/>
  <c r="K977" i="1"/>
  <c r="AI976" i="1"/>
  <c r="AJ976" i="1" s="1"/>
  <c r="U977" i="1" l="1"/>
  <c r="V977" i="1" s="1"/>
  <c r="M977" i="1"/>
  <c r="T977" i="1"/>
  <c r="AC977" i="1" l="1"/>
  <c r="AD977" i="1" s="1"/>
  <c r="W977" i="1"/>
  <c r="X977" i="1" s="1"/>
  <c r="Y977" i="1" s="1"/>
  <c r="Z977" i="1" s="1"/>
  <c r="AA977" i="1" s="1"/>
  <c r="N977" i="1"/>
  <c r="O977" i="1" l="1"/>
  <c r="P977" i="1"/>
  <c r="E978" i="1" s="1"/>
  <c r="J977" i="1"/>
  <c r="AE977" i="1"/>
  <c r="AF977" i="1" s="1" a="1"/>
  <c r="AF977" i="1" s="1"/>
  <c r="AH977" i="1"/>
  <c r="F978" i="1" l="1"/>
  <c r="G978" i="1"/>
  <c r="I978" i="1" s="1"/>
  <c r="D978" i="1"/>
  <c r="K978" i="1"/>
  <c r="L978" i="1"/>
  <c r="AK977" i="1"/>
  <c r="AL977" i="1" s="1"/>
  <c r="AG977" i="1"/>
  <c r="AI977" i="1"/>
  <c r="AJ977" i="1" s="1"/>
  <c r="M978" i="1" l="1"/>
  <c r="T978" i="1"/>
  <c r="U978" i="1"/>
  <c r="V978" i="1" s="1"/>
  <c r="AC978" i="1" l="1"/>
  <c r="AD978" i="1" s="1"/>
  <c r="N978" i="1"/>
  <c r="W978" i="1"/>
  <c r="X978" i="1" s="1"/>
  <c r="Y978" i="1" s="1"/>
  <c r="Z978" i="1" s="1"/>
  <c r="AA978" i="1" s="1"/>
  <c r="AE978" i="1" l="1"/>
  <c r="AF978" i="1" s="1" a="1"/>
  <c r="AF978" i="1" s="1"/>
  <c r="AH978" i="1"/>
  <c r="O978" i="1"/>
  <c r="J978" i="1"/>
  <c r="P978" i="1"/>
  <c r="E979" i="1" s="1"/>
  <c r="F979" i="1" l="1"/>
  <c r="G979" i="1"/>
  <c r="I979" i="1" s="1"/>
  <c r="L979" i="1"/>
  <c r="D979" i="1"/>
  <c r="K979" i="1"/>
  <c r="AI978" i="1"/>
  <c r="AJ978" i="1" s="1"/>
  <c r="AK978" i="1"/>
  <c r="AL978" i="1" s="1"/>
  <c r="AG978" i="1"/>
  <c r="U979" i="1" l="1"/>
  <c r="V979" i="1" s="1"/>
  <c r="M979" i="1"/>
  <c r="T979" i="1"/>
  <c r="AC979" i="1" l="1"/>
  <c r="AD979" i="1" s="1"/>
  <c r="N979" i="1"/>
  <c r="W979" i="1"/>
  <c r="X979" i="1" s="1"/>
  <c r="Y979" i="1" s="1"/>
  <c r="Z979" i="1" s="1"/>
  <c r="AA979" i="1" s="1"/>
  <c r="O979" i="1" l="1"/>
  <c r="J979" i="1"/>
  <c r="P979" i="1"/>
  <c r="E980" i="1" s="1"/>
  <c r="AE979" i="1"/>
  <c r="AF979" i="1" s="1" a="1"/>
  <c r="AF979" i="1" s="1"/>
  <c r="AH979" i="1"/>
  <c r="F980" i="1" l="1"/>
  <c r="D980" i="1"/>
  <c r="L980" i="1"/>
  <c r="G980" i="1"/>
  <c r="I980" i="1" s="1"/>
  <c r="K980" i="1"/>
  <c r="AK979" i="1"/>
  <c r="AL979" i="1" s="1"/>
  <c r="AG979" i="1"/>
  <c r="AI979" i="1"/>
  <c r="AJ979" i="1" s="1"/>
  <c r="T980" i="1" l="1"/>
  <c r="M980" i="1"/>
  <c r="U980" i="1"/>
  <c r="V980" i="1" s="1"/>
  <c r="N980" i="1" l="1"/>
  <c r="W980" i="1"/>
  <c r="X980" i="1" s="1"/>
  <c r="Y980" i="1" s="1"/>
  <c r="Z980" i="1" s="1"/>
  <c r="AA980" i="1" s="1"/>
  <c r="AC980" i="1"/>
  <c r="AD980" i="1" s="1"/>
  <c r="AE980" i="1" l="1"/>
  <c r="AF980" i="1" s="1" a="1"/>
  <c r="AF980" i="1" s="1"/>
  <c r="AH980" i="1"/>
  <c r="O980" i="1"/>
  <c r="J980" i="1"/>
  <c r="P980" i="1"/>
  <c r="E981" i="1" s="1"/>
  <c r="G981" i="1" l="1"/>
  <c r="I981" i="1" s="1"/>
  <c r="L981" i="1"/>
  <c r="F981" i="1"/>
  <c r="K981" i="1"/>
  <c r="D981" i="1"/>
  <c r="AI980" i="1"/>
  <c r="AJ980" i="1" s="1"/>
  <c r="AG980" i="1"/>
  <c r="AK980" i="1"/>
  <c r="AL980" i="1" s="1"/>
  <c r="T981" i="1" l="1"/>
  <c r="M981" i="1"/>
  <c r="U981" i="1"/>
  <c r="V981" i="1" s="1"/>
  <c r="AC981" i="1" l="1"/>
  <c r="AD981" i="1" s="1"/>
  <c r="N981" i="1"/>
  <c r="W981" i="1"/>
  <c r="X981" i="1" s="1"/>
  <c r="Y981" i="1" s="1"/>
  <c r="Z981" i="1" s="1"/>
  <c r="AA981" i="1" s="1"/>
  <c r="O981" i="1" l="1"/>
  <c r="J981" i="1"/>
  <c r="P981" i="1"/>
  <c r="E982" i="1" s="1"/>
  <c r="AE981" i="1"/>
  <c r="AF981" i="1" s="1" a="1"/>
  <c r="AF981" i="1" s="1"/>
  <c r="AH981" i="1"/>
  <c r="F982" i="1" l="1"/>
  <c r="G982" i="1"/>
  <c r="I982" i="1" s="1"/>
  <c r="K982" i="1"/>
  <c r="D982" i="1"/>
  <c r="L982" i="1"/>
  <c r="AK981" i="1"/>
  <c r="AL981" i="1" s="1"/>
  <c r="AG981" i="1"/>
  <c r="AI981" i="1"/>
  <c r="AJ981" i="1" s="1"/>
  <c r="U982" i="1" l="1"/>
  <c r="V982" i="1" s="1"/>
  <c r="T982" i="1"/>
  <c r="M982" i="1"/>
  <c r="AC982" i="1" l="1"/>
  <c r="AD982" i="1" s="1"/>
  <c r="N982" i="1"/>
  <c r="W982" i="1"/>
  <c r="X982" i="1" s="1"/>
  <c r="Y982" i="1" s="1"/>
  <c r="Z982" i="1" s="1"/>
  <c r="AA982" i="1" s="1"/>
  <c r="O982" i="1" l="1"/>
  <c r="P982" i="1"/>
  <c r="E983" i="1" s="1"/>
  <c r="J982" i="1"/>
  <c r="AE982" i="1"/>
  <c r="AF982" i="1" s="1" a="1"/>
  <c r="AF982" i="1" s="1"/>
  <c r="AH982" i="1"/>
  <c r="F983" i="1" l="1"/>
  <c r="L983" i="1"/>
  <c r="D983" i="1"/>
  <c r="G983" i="1"/>
  <c r="I983" i="1" s="1"/>
  <c r="K983" i="1"/>
  <c r="AG982" i="1"/>
  <c r="AK982" i="1"/>
  <c r="AL982" i="1" s="1"/>
  <c r="AI982" i="1"/>
  <c r="AJ982" i="1" s="1"/>
  <c r="M983" i="1" l="1"/>
  <c r="T983" i="1"/>
  <c r="U983" i="1"/>
  <c r="V983" i="1" s="1"/>
  <c r="AC983" i="1" l="1"/>
  <c r="AD983" i="1" s="1"/>
  <c r="N983" i="1"/>
  <c r="W983" i="1"/>
  <c r="X983" i="1" s="1"/>
  <c r="Y983" i="1" s="1"/>
  <c r="Z983" i="1" s="1"/>
  <c r="AA983" i="1" s="1"/>
  <c r="O983" i="1" l="1"/>
  <c r="J983" i="1"/>
  <c r="P983" i="1"/>
  <c r="E984" i="1" s="1"/>
  <c r="AE983" i="1"/>
  <c r="AF983" i="1" s="1" a="1"/>
  <c r="AF983" i="1" s="1"/>
  <c r="AH983" i="1"/>
  <c r="AK983" i="1" l="1"/>
  <c r="AL983" i="1" s="1"/>
  <c r="AG983" i="1"/>
  <c r="F984" i="1"/>
  <c r="D984" i="1"/>
  <c r="G984" i="1"/>
  <c r="I984" i="1" s="1"/>
  <c r="K984" i="1"/>
  <c r="L984" i="1"/>
  <c r="AI983" i="1"/>
  <c r="AJ983" i="1" s="1"/>
  <c r="T984" i="1" l="1"/>
  <c r="M984" i="1"/>
  <c r="U984" i="1"/>
  <c r="V984" i="1" s="1"/>
  <c r="N984" i="1" l="1"/>
  <c r="W984" i="1"/>
  <c r="X984" i="1" s="1"/>
  <c r="Y984" i="1" s="1"/>
  <c r="Z984" i="1" s="1"/>
  <c r="AA984" i="1" s="1"/>
  <c r="AC984" i="1"/>
  <c r="AD984" i="1" s="1"/>
  <c r="AE984" i="1" l="1"/>
  <c r="AF984" i="1" s="1" a="1"/>
  <c r="AF984" i="1" s="1"/>
  <c r="AH984" i="1"/>
  <c r="O984" i="1"/>
  <c r="J984" i="1"/>
  <c r="P984" i="1"/>
  <c r="E985" i="1" s="1"/>
  <c r="G985" i="1" l="1"/>
  <c r="I985" i="1" s="1"/>
  <c r="L985" i="1"/>
  <c r="F985" i="1"/>
  <c r="K985" i="1"/>
  <c r="D985" i="1"/>
  <c r="AI984" i="1"/>
  <c r="AJ984" i="1" s="1"/>
  <c r="AG984" i="1"/>
  <c r="AK984" i="1"/>
  <c r="AL984" i="1" s="1"/>
  <c r="U985" i="1" l="1"/>
  <c r="V985" i="1" s="1"/>
  <c r="T985" i="1"/>
  <c r="M985" i="1"/>
  <c r="AC985" i="1" l="1"/>
  <c r="AD985" i="1" s="1"/>
  <c r="N985" i="1"/>
  <c r="W985" i="1"/>
  <c r="X985" i="1" s="1"/>
  <c r="Y985" i="1" s="1"/>
  <c r="Z985" i="1" s="1"/>
  <c r="AA985" i="1" s="1"/>
  <c r="O985" i="1" l="1"/>
  <c r="P985" i="1"/>
  <c r="E986" i="1" s="1"/>
  <c r="J985" i="1"/>
  <c r="AE985" i="1"/>
  <c r="AF985" i="1" s="1" a="1"/>
  <c r="AF985" i="1" s="1"/>
  <c r="AH985" i="1"/>
  <c r="K986" i="1" l="1"/>
  <c r="F986" i="1"/>
  <c r="D986" i="1"/>
  <c r="G986" i="1"/>
  <c r="I986" i="1" s="1"/>
  <c r="L986" i="1"/>
  <c r="AG985" i="1"/>
  <c r="AK985" i="1"/>
  <c r="AL985" i="1" s="1"/>
  <c r="AI985" i="1"/>
  <c r="AJ985" i="1" s="1"/>
  <c r="M986" i="1" l="1"/>
  <c r="T986" i="1"/>
  <c r="U986" i="1"/>
  <c r="V986" i="1" s="1"/>
  <c r="AC986" i="1" l="1"/>
  <c r="AD986" i="1" s="1"/>
  <c r="N986" i="1"/>
  <c r="W986" i="1"/>
  <c r="X986" i="1" s="1"/>
  <c r="Y986" i="1" s="1"/>
  <c r="Z986" i="1" s="1"/>
  <c r="AA986" i="1" s="1"/>
  <c r="O986" i="1" l="1"/>
  <c r="P986" i="1"/>
  <c r="E987" i="1" s="1"/>
  <c r="J986" i="1"/>
  <c r="AE986" i="1"/>
  <c r="AF986" i="1" s="1" a="1"/>
  <c r="AF986" i="1" s="1"/>
  <c r="AH986" i="1"/>
  <c r="F987" i="1" l="1"/>
  <c r="L987" i="1"/>
  <c r="D987" i="1"/>
  <c r="G987" i="1"/>
  <c r="I987" i="1" s="1"/>
  <c r="K987" i="1"/>
  <c r="AG986" i="1"/>
  <c r="AK986" i="1"/>
  <c r="AL986" i="1" s="1"/>
  <c r="AI986" i="1"/>
  <c r="AJ986" i="1" s="1"/>
  <c r="M987" i="1" l="1"/>
  <c r="T987" i="1"/>
  <c r="U987" i="1"/>
  <c r="V987" i="1" s="1"/>
  <c r="AC987" i="1" l="1"/>
  <c r="AD987" i="1" s="1"/>
  <c r="N987" i="1"/>
  <c r="W987" i="1"/>
  <c r="X987" i="1" s="1"/>
  <c r="Y987" i="1" s="1"/>
  <c r="Z987" i="1" s="1"/>
  <c r="AA987" i="1" s="1"/>
  <c r="O987" i="1" l="1"/>
  <c r="J987" i="1"/>
  <c r="P987" i="1"/>
  <c r="E988" i="1" s="1"/>
  <c r="AE987" i="1"/>
  <c r="AF987" i="1" s="1" a="1"/>
  <c r="AF987" i="1" s="1"/>
  <c r="AH987" i="1"/>
  <c r="AG987" i="1" l="1"/>
  <c r="AK987" i="1"/>
  <c r="AL987" i="1" s="1"/>
  <c r="D988" i="1"/>
  <c r="G988" i="1"/>
  <c r="I988" i="1" s="1"/>
  <c r="L988" i="1"/>
  <c r="F988" i="1"/>
  <c r="K988" i="1"/>
  <c r="AI987" i="1"/>
  <c r="AJ987" i="1" s="1"/>
  <c r="T988" i="1" l="1"/>
  <c r="M988" i="1"/>
  <c r="U988" i="1"/>
  <c r="V988" i="1" s="1"/>
  <c r="N988" i="1" l="1"/>
  <c r="W988" i="1"/>
  <c r="X988" i="1" s="1"/>
  <c r="Y988" i="1" s="1"/>
  <c r="Z988" i="1" s="1"/>
  <c r="AA988" i="1" s="1"/>
  <c r="AC988" i="1"/>
  <c r="AD988" i="1" s="1"/>
  <c r="AE988" i="1" l="1"/>
  <c r="AF988" i="1" s="1" a="1"/>
  <c r="AF988" i="1" s="1"/>
  <c r="AH988" i="1"/>
  <c r="O988" i="1"/>
  <c r="P988" i="1"/>
  <c r="E989" i="1" s="1"/>
  <c r="J988" i="1"/>
  <c r="D989" i="1" l="1"/>
  <c r="K989" i="1"/>
  <c r="G989" i="1"/>
  <c r="I989" i="1" s="1"/>
  <c r="L989" i="1"/>
  <c r="F989" i="1"/>
  <c r="AI988" i="1"/>
  <c r="AJ988" i="1" s="1"/>
  <c r="AK988" i="1"/>
  <c r="AL988" i="1" s="1"/>
  <c r="AG988" i="1"/>
  <c r="U989" i="1" l="1"/>
  <c r="V989" i="1" s="1"/>
  <c r="T989" i="1"/>
  <c r="M989" i="1"/>
  <c r="AC989" i="1" l="1"/>
  <c r="AD989" i="1" s="1"/>
  <c r="N989" i="1"/>
  <c r="W989" i="1"/>
  <c r="X989" i="1" s="1"/>
  <c r="Y989" i="1" s="1"/>
  <c r="Z989" i="1" s="1"/>
  <c r="AA989" i="1" s="1"/>
  <c r="O989" i="1" l="1"/>
  <c r="P989" i="1"/>
  <c r="E990" i="1" s="1"/>
  <c r="J989" i="1"/>
  <c r="AE989" i="1"/>
  <c r="AF989" i="1" s="1" a="1"/>
  <c r="AF989" i="1" s="1"/>
  <c r="AH989" i="1"/>
  <c r="F990" i="1" l="1"/>
  <c r="L990" i="1"/>
  <c r="D990" i="1"/>
  <c r="G990" i="1"/>
  <c r="I990" i="1" s="1"/>
  <c r="K990" i="1"/>
  <c r="AG989" i="1"/>
  <c r="AK989" i="1"/>
  <c r="AL989" i="1" s="1"/>
  <c r="AI989" i="1"/>
  <c r="AJ989" i="1" s="1"/>
  <c r="M990" i="1" l="1"/>
  <c r="T990" i="1"/>
  <c r="U990" i="1"/>
  <c r="V990" i="1" s="1"/>
  <c r="AC990" i="1" l="1"/>
  <c r="AD990" i="1" s="1"/>
  <c r="N990" i="1"/>
  <c r="W990" i="1"/>
  <c r="X990" i="1" s="1"/>
  <c r="Y990" i="1" s="1"/>
  <c r="Z990" i="1" s="1"/>
  <c r="AA990" i="1" s="1"/>
  <c r="O990" i="1" l="1"/>
  <c r="J990" i="1"/>
  <c r="P990" i="1"/>
  <c r="E991" i="1" s="1"/>
  <c r="AE990" i="1"/>
  <c r="AF990" i="1" s="1" a="1"/>
  <c r="AF990" i="1" s="1"/>
  <c r="AH990" i="1"/>
  <c r="L991" i="1" l="1"/>
  <c r="F991" i="1"/>
  <c r="D991" i="1"/>
  <c r="G991" i="1"/>
  <c r="I991" i="1" s="1"/>
  <c r="K991" i="1"/>
  <c r="AK990" i="1"/>
  <c r="AL990" i="1" s="1"/>
  <c r="AG990" i="1"/>
  <c r="AI990" i="1"/>
  <c r="AJ990" i="1" s="1"/>
  <c r="M991" i="1" l="1"/>
  <c r="T991" i="1"/>
  <c r="U991" i="1"/>
  <c r="V991" i="1" s="1"/>
  <c r="AC991" i="1" l="1"/>
  <c r="AD991" i="1" s="1"/>
  <c r="N991" i="1"/>
  <c r="W991" i="1"/>
  <c r="X991" i="1" s="1"/>
  <c r="Y991" i="1" s="1"/>
  <c r="Z991" i="1" s="1"/>
  <c r="AA991" i="1" s="1"/>
  <c r="O991" i="1" l="1"/>
  <c r="P991" i="1"/>
  <c r="E992" i="1" s="1"/>
  <c r="J991" i="1"/>
  <c r="AE991" i="1"/>
  <c r="AF991" i="1" s="1" a="1"/>
  <c r="AF991" i="1" s="1"/>
  <c r="AH991" i="1"/>
  <c r="F992" i="1" l="1"/>
  <c r="D992" i="1"/>
  <c r="K992" i="1"/>
  <c r="G992" i="1"/>
  <c r="I992" i="1" s="1"/>
  <c r="L992" i="1"/>
  <c r="AG991" i="1"/>
  <c r="AK991" i="1"/>
  <c r="AL991" i="1" s="1"/>
  <c r="AI991" i="1"/>
  <c r="AJ991" i="1" s="1"/>
  <c r="T992" i="1" l="1"/>
  <c r="M992" i="1"/>
  <c r="U992" i="1"/>
  <c r="V992" i="1" s="1"/>
  <c r="N992" i="1" l="1"/>
  <c r="W992" i="1"/>
  <c r="X992" i="1" s="1"/>
  <c r="Y992" i="1" s="1"/>
  <c r="Z992" i="1" s="1"/>
  <c r="AA992" i="1" s="1"/>
  <c r="AC992" i="1"/>
  <c r="AD992" i="1" s="1"/>
  <c r="AE992" i="1" l="1"/>
  <c r="AF992" i="1" s="1" a="1"/>
  <c r="AF992" i="1" s="1"/>
  <c r="AH992" i="1"/>
  <c r="O992" i="1"/>
  <c r="J992" i="1"/>
  <c r="P992" i="1"/>
  <c r="E993" i="1" s="1"/>
  <c r="D993" i="1" l="1"/>
  <c r="K993" i="1"/>
  <c r="G993" i="1"/>
  <c r="I993" i="1" s="1"/>
  <c r="L993" i="1"/>
  <c r="F993" i="1"/>
  <c r="AI992" i="1"/>
  <c r="AJ992" i="1" s="1"/>
  <c r="AG992" i="1"/>
  <c r="AK992" i="1"/>
  <c r="AL992" i="1" s="1"/>
  <c r="U993" i="1" l="1"/>
  <c r="V993" i="1" s="1"/>
  <c r="T993" i="1"/>
  <c r="M993" i="1"/>
  <c r="AC993" i="1" l="1"/>
  <c r="AD993" i="1" s="1"/>
  <c r="N993" i="1"/>
  <c r="W993" i="1"/>
  <c r="X993" i="1" s="1"/>
  <c r="Y993" i="1" s="1"/>
  <c r="Z993" i="1" s="1"/>
  <c r="AA993" i="1" s="1"/>
  <c r="AE993" i="1" l="1"/>
  <c r="AF993" i="1" s="1" a="1"/>
  <c r="AF993" i="1" s="1"/>
  <c r="AH993" i="1"/>
  <c r="O993" i="1"/>
  <c r="P993" i="1"/>
  <c r="E994" i="1" s="1"/>
  <c r="J993" i="1"/>
  <c r="G994" i="1" l="1"/>
  <c r="I994" i="1" s="1"/>
  <c r="L994" i="1"/>
  <c r="F994" i="1"/>
  <c r="D994" i="1"/>
  <c r="K994" i="1"/>
  <c r="AI993" i="1"/>
  <c r="AJ993" i="1" s="1"/>
  <c r="AK993" i="1"/>
  <c r="AL993" i="1" s="1"/>
  <c r="AG993" i="1"/>
  <c r="T994" i="1" l="1"/>
  <c r="M994" i="1"/>
  <c r="U994" i="1"/>
  <c r="V994" i="1" s="1"/>
  <c r="AC994" i="1" l="1"/>
  <c r="AD994" i="1" s="1"/>
  <c r="N994" i="1"/>
  <c r="W994" i="1"/>
  <c r="X994" i="1" s="1"/>
  <c r="Y994" i="1" s="1"/>
  <c r="Z994" i="1" s="1"/>
  <c r="AA994" i="1" s="1"/>
  <c r="O994" i="1" l="1"/>
  <c r="P994" i="1"/>
  <c r="E995" i="1" s="1"/>
  <c r="J994" i="1"/>
  <c r="AE994" i="1"/>
  <c r="AF994" i="1" s="1" a="1"/>
  <c r="AF994" i="1" s="1"/>
  <c r="AH994" i="1"/>
  <c r="F995" i="1" l="1"/>
  <c r="G995" i="1"/>
  <c r="I995" i="1" s="1"/>
  <c r="L995" i="1"/>
  <c r="D995" i="1"/>
  <c r="K995" i="1"/>
  <c r="AG994" i="1"/>
  <c r="AK994" i="1"/>
  <c r="AL994" i="1" s="1"/>
  <c r="AI994" i="1"/>
  <c r="AJ994" i="1" s="1"/>
  <c r="U995" i="1" l="1"/>
  <c r="V995" i="1" s="1"/>
  <c r="M995" i="1"/>
  <c r="T995" i="1"/>
  <c r="AC995" i="1" l="1"/>
  <c r="AD995" i="1" s="1"/>
  <c r="N995" i="1"/>
  <c r="W995" i="1"/>
  <c r="X995" i="1" s="1"/>
  <c r="Y995" i="1" s="1"/>
  <c r="Z995" i="1" s="1"/>
  <c r="AA995" i="1" s="1"/>
  <c r="O995" i="1" l="1"/>
  <c r="P995" i="1"/>
  <c r="E996" i="1" s="1"/>
  <c r="J995" i="1"/>
  <c r="AE995" i="1"/>
  <c r="AF995" i="1" s="1" a="1"/>
  <c r="AF995" i="1" s="1"/>
  <c r="AH995" i="1"/>
  <c r="D996" i="1" l="1"/>
  <c r="G996" i="1"/>
  <c r="I996" i="1" s="1"/>
  <c r="L996" i="1"/>
  <c r="F996" i="1"/>
  <c r="K996" i="1"/>
  <c r="AG995" i="1"/>
  <c r="AK995" i="1"/>
  <c r="AL995" i="1" s="1"/>
  <c r="AI995" i="1"/>
  <c r="AJ995" i="1" s="1"/>
  <c r="U996" i="1" l="1"/>
  <c r="V996" i="1" s="1"/>
  <c r="T996" i="1"/>
  <c r="M996" i="1"/>
  <c r="N996" i="1" l="1"/>
  <c r="W996" i="1"/>
  <c r="X996" i="1" s="1"/>
  <c r="Y996" i="1" s="1"/>
  <c r="Z996" i="1" s="1"/>
  <c r="AA996" i="1" s="1"/>
  <c r="AC996" i="1"/>
  <c r="AD996" i="1" s="1"/>
  <c r="AE996" i="1" l="1"/>
  <c r="AF996" i="1" s="1" a="1"/>
  <c r="AF996" i="1" s="1"/>
  <c r="AH996" i="1"/>
  <c r="O996" i="1"/>
  <c r="P996" i="1"/>
  <c r="E997" i="1" s="1"/>
  <c r="J996" i="1"/>
  <c r="G997" i="1" l="1"/>
  <c r="I997" i="1" s="1"/>
  <c r="K997" i="1"/>
  <c r="L997" i="1"/>
  <c r="F997" i="1"/>
  <c r="D997" i="1"/>
  <c r="AI996" i="1"/>
  <c r="AJ996" i="1" s="1"/>
  <c r="AK996" i="1"/>
  <c r="AL996" i="1" s="1"/>
  <c r="AG996" i="1"/>
  <c r="U997" i="1" l="1"/>
  <c r="V997" i="1" s="1"/>
  <c r="T997" i="1"/>
  <c r="M997" i="1"/>
  <c r="AC997" i="1" l="1"/>
  <c r="AD997" i="1" s="1"/>
  <c r="N997" i="1"/>
  <c r="W997" i="1"/>
  <c r="X997" i="1" s="1"/>
  <c r="Y997" i="1" s="1"/>
  <c r="Z997" i="1" s="1"/>
  <c r="AA997" i="1" s="1"/>
  <c r="O997" i="1" l="1"/>
  <c r="P997" i="1"/>
  <c r="E998" i="1" s="1"/>
  <c r="J997" i="1"/>
  <c r="AE997" i="1"/>
  <c r="AF997" i="1" s="1" a="1"/>
  <c r="AF997" i="1" s="1"/>
  <c r="AH997" i="1"/>
  <c r="L998" i="1" l="1"/>
  <c r="F998" i="1"/>
  <c r="D998" i="1"/>
  <c r="G998" i="1"/>
  <c r="I998" i="1" s="1"/>
  <c r="K998" i="1"/>
  <c r="AK997" i="1"/>
  <c r="AL997" i="1" s="1"/>
  <c r="AG997" i="1"/>
  <c r="AI997" i="1"/>
  <c r="AJ997" i="1" s="1"/>
  <c r="M998" i="1" l="1"/>
  <c r="T998" i="1"/>
  <c r="U998" i="1"/>
  <c r="V998" i="1" s="1"/>
  <c r="AC998" i="1" l="1"/>
  <c r="AD998" i="1" s="1"/>
  <c r="N998" i="1"/>
  <c r="W998" i="1"/>
  <c r="X998" i="1" s="1"/>
  <c r="Y998" i="1" s="1"/>
  <c r="Z998" i="1" s="1"/>
  <c r="AA998" i="1" s="1"/>
  <c r="O998" i="1" l="1"/>
  <c r="P998" i="1"/>
  <c r="E999" i="1" s="1"/>
  <c r="J998" i="1"/>
  <c r="AE998" i="1"/>
  <c r="AF998" i="1" s="1" a="1"/>
  <c r="AF998" i="1" s="1"/>
  <c r="AH998" i="1"/>
  <c r="G999" i="1" l="1"/>
  <c r="I999" i="1" s="1"/>
  <c r="K999" i="1"/>
  <c r="F999" i="1"/>
  <c r="D999" i="1"/>
  <c r="L999" i="1"/>
  <c r="AK998" i="1"/>
  <c r="AL998" i="1" s="1"/>
  <c r="AG998" i="1"/>
  <c r="AI998" i="1"/>
  <c r="AJ998" i="1" s="1"/>
  <c r="M999" i="1" l="1"/>
  <c r="T999" i="1"/>
  <c r="U999" i="1"/>
  <c r="V999" i="1" s="1"/>
  <c r="AC999" i="1" l="1"/>
  <c r="AD999" i="1" s="1"/>
  <c r="N999" i="1"/>
  <c r="W999" i="1"/>
  <c r="X999" i="1" s="1"/>
  <c r="Y999" i="1" s="1"/>
  <c r="Z999" i="1" s="1"/>
  <c r="AA999" i="1" s="1"/>
  <c r="O999" i="1" l="1"/>
  <c r="P999" i="1"/>
  <c r="E1000" i="1" s="1"/>
  <c r="J999" i="1"/>
  <c r="AE999" i="1"/>
  <c r="AF999" i="1" s="1" a="1"/>
  <c r="AF999" i="1" s="1"/>
  <c r="AH999" i="1"/>
  <c r="D1000" i="1" l="1"/>
  <c r="G1000" i="1"/>
  <c r="I1000" i="1" s="1"/>
  <c r="L1000" i="1"/>
  <c r="F1000" i="1"/>
  <c r="K1000" i="1"/>
  <c r="AK999" i="1"/>
  <c r="AL999" i="1" s="1"/>
  <c r="AG999" i="1"/>
  <c r="AI999" i="1"/>
  <c r="AJ999" i="1" s="1"/>
  <c r="U1000" i="1" l="1"/>
  <c r="V1000" i="1" s="1"/>
  <c r="T1000" i="1"/>
  <c r="M1000" i="1"/>
  <c r="N1000" i="1" l="1"/>
  <c r="W1000" i="1"/>
  <c r="X1000" i="1" s="1"/>
  <c r="Y1000" i="1" s="1"/>
  <c r="Z1000" i="1" s="1"/>
  <c r="AA1000" i="1" s="1"/>
  <c r="AC1000" i="1"/>
  <c r="AD1000" i="1" s="1"/>
  <c r="AE1000" i="1" l="1"/>
  <c r="AF1000" i="1" s="1" a="1"/>
  <c r="AF1000" i="1" s="1"/>
  <c r="AH1000" i="1"/>
  <c r="O1000" i="1"/>
  <c r="P1000" i="1"/>
  <c r="E1001" i="1" s="1"/>
  <c r="J1000" i="1"/>
  <c r="G1001" i="1" l="1"/>
  <c r="I1001" i="1" s="1"/>
  <c r="K1001" i="1"/>
  <c r="L1001" i="1"/>
  <c r="F1001" i="1"/>
  <c r="D1001" i="1"/>
  <c r="AI1000" i="1"/>
  <c r="AJ1000" i="1" s="1"/>
  <c r="AG1000" i="1"/>
  <c r="AK1000" i="1"/>
  <c r="AL1000" i="1" s="1"/>
  <c r="T1001" i="1" l="1"/>
  <c r="M1001" i="1"/>
  <c r="U1001" i="1"/>
  <c r="V1001" i="1" s="1"/>
  <c r="AC1001" i="1" l="1"/>
  <c r="AD1001" i="1" s="1"/>
  <c r="N1001" i="1"/>
  <c r="W1001" i="1"/>
  <c r="X1001" i="1" s="1"/>
  <c r="Y1001" i="1" s="1"/>
  <c r="Z1001" i="1" s="1"/>
  <c r="AA1001" i="1" s="1"/>
  <c r="O1001" i="1" l="1"/>
  <c r="J1001" i="1"/>
  <c r="P1001" i="1"/>
  <c r="E1002" i="1" s="1"/>
  <c r="AE1001" i="1"/>
  <c r="AF1001" i="1" s="1" a="1"/>
  <c r="AF1001" i="1" s="1"/>
  <c r="AH1001" i="1"/>
  <c r="K1002" i="1" l="1"/>
  <c r="F1002" i="1"/>
  <c r="D1002" i="1"/>
  <c r="G1002" i="1"/>
  <c r="I1002" i="1" s="1"/>
  <c r="L1002" i="1"/>
  <c r="AG1001" i="1"/>
  <c r="AK1001" i="1"/>
  <c r="AL1001" i="1" s="1"/>
  <c r="AI1001" i="1"/>
  <c r="AJ1001" i="1" s="1"/>
  <c r="M1002" i="1" l="1"/>
  <c r="T1002" i="1"/>
  <c r="U1002" i="1"/>
  <c r="V1002" i="1" s="1"/>
  <c r="AC1002" i="1" l="1"/>
  <c r="AD1002" i="1" s="1"/>
  <c r="N1002" i="1"/>
  <c r="W1002" i="1"/>
  <c r="X1002" i="1" s="1"/>
  <c r="Y1002" i="1" s="1"/>
  <c r="Z1002" i="1" s="1"/>
  <c r="AA1002" i="1" s="1"/>
  <c r="O1002" i="1" l="1"/>
  <c r="P1002" i="1"/>
  <c r="E1003" i="1" s="1"/>
  <c r="J1002" i="1"/>
  <c r="AE1002" i="1"/>
  <c r="AF1002" i="1" s="1" a="1"/>
  <c r="AF1002" i="1" s="1"/>
  <c r="AH1002" i="1"/>
  <c r="F1003" i="1" l="1"/>
  <c r="G1003" i="1"/>
  <c r="I1003" i="1" s="1"/>
  <c r="K1003" i="1"/>
  <c r="D1003" i="1"/>
  <c r="L1003" i="1"/>
  <c r="AK1002" i="1"/>
  <c r="AL1002" i="1" s="1"/>
  <c r="AG1002" i="1"/>
  <c r="AI1002" i="1"/>
  <c r="AJ1002" i="1" s="1"/>
  <c r="U1003" i="1" l="1"/>
  <c r="V1003" i="1" s="1"/>
  <c r="M1003" i="1"/>
  <c r="T1003" i="1"/>
  <c r="AC1003" i="1" l="1"/>
  <c r="AD1003" i="1" s="1"/>
  <c r="N1003" i="1"/>
  <c r="W1003" i="1"/>
  <c r="X1003" i="1" s="1"/>
  <c r="Y1003" i="1" s="1"/>
  <c r="Z1003" i="1" s="1"/>
  <c r="AA1003" i="1" s="1"/>
  <c r="O1003" i="1" l="1"/>
  <c r="P1003" i="1"/>
  <c r="E1004" i="1" s="1"/>
  <c r="J1003" i="1"/>
  <c r="AE1003" i="1"/>
  <c r="AF1003" i="1" s="1" a="1"/>
  <c r="AF1003" i="1" s="1"/>
  <c r="AH1003" i="1"/>
  <c r="F1004" i="1" l="1"/>
  <c r="D1004" i="1"/>
  <c r="G1004" i="1"/>
  <c r="I1004" i="1" s="1"/>
  <c r="L1004" i="1"/>
  <c r="K1004" i="1"/>
  <c r="AG1003" i="1"/>
  <c r="AK1003" i="1"/>
  <c r="AL1003" i="1" s="1"/>
  <c r="AI1003" i="1"/>
  <c r="AJ1003" i="1" s="1"/>
  <c r="U1004" i="1" l="1"/>
  <c r="V1004" i="1" s="1"/>
  <c r="T1004" i="1"/>
  <c r="M1004" i="1"/>
  <c r="N1004" i="1" l="1"/>
  <c r="W1004" i="1"/>
  <c r="X1004" i="1" s="1"/>
  <c r="Y1004" i="1" s="1"/>
  <c r="Z1004" i="1" s="1"/>
  <c r="AA1004" i="1" s="1"/>
  <c r="AC1004" i="1"/>
  <c r="AD1004" i="1" s="1"/>
  <c r="AE1004" i="1" l="1"/>
  <c r="AF1004" i="1" s="1" a="1"/>
  <c r="AF1004" i="1" s="1"/>
  <c r="AH1004" i="1"/>
  <c r="O1004" i="1"/>
  <c r="P1004" i="1"/>
  <c r="E1005" i="1" s="1"/>
  <c r="J1004" i="1"/>
  <c r="D1005" i="1" l="1"/>
  <c r="L1005" i="1"/>
  <c r="F1005" i="1"/>
  <c r="G1005" i="1"/>
  <c r="I1005" i="1" s="1"/>
  <c r="K1005" i="1"/>
  <c r="AI1004" i="1"/>
  <c r="AJ1004" i="1" s="1"/>
  <c r="AG1004" i="1"/>
  <c r="AK1004" i="1"/>
  <c r="AL1004" i="1" s="1"/>
  <c r="T1005" i="1" l="1"/>
  <c r="M1005" i="1"/>
  <c r="U1005" i="1"/>
  <c r="V1005" i="1" s="1"/>
  <c r="AC1005" i="1" l="1"/>
  <c r="AD1005" i="1" s="1"/>
  <c r="N1005" i="1"/>
  <c r="W1005" i="1"/>
  <c r="X1005" i="1" s="1"/>
  <c r="Y1005" i="1" s="1"/>
  <c r="Z1005" i="1" s="1"/>
  <c r="AA1005" i="1" s="1"/>
  <c r="O1005" i="1" l="1"/>
  <c r="P1005" i="1"/>
  <c r="E1006" i="1" s="1"/>
  <c r="J1005" i="1"/>
  <c r="AE1005" i="1"/>
  <c r="AF1005" i="1" s="1" a="1"/>
  <c r="AF1005" i="1" s="1"/>
  <c r="AH1005" i="1"/>
  <c r="F1006" i="1" l="1"/>
  <c r="E1007" i="1"/>
  <c r="G1006" i="1"/>
  <c r="I1006" i="1" s="1"/>
  <c r="L1006" i="1"/>
  <c r="D1006" i="1"/>
  <c r="K1006" i="1"/>
  <c r="AG1005" i="1"/>
  <c r="AK1005" i="1"/>
  <c r="AL1005" i="1" s="1"/>
  <c r="AI1005" i="1"/>
  <c r="AJ1005" i="1" s="1"/>
  <c r="K1007" i="1" l="1"/>
  <c r="F1007" i="1"/>
  <c r="E1008" i="1"/>
  <c r="D1007" i="1"/>
  <c r="L1007" i="1"/>
  <c r="G1007" i="1"/>
  <c r="I1007" i="1" s="1"/>
  <c r="U1006" i="1"/>
  <c r="V1006" i="1" s="1"/>
  <c r="T1006" i="1"/>
  <c r="M1006" i="1"/>
  <c r="E1009" i="1" l="1"/>
  <c r="D1008" i="1"/>
  <c r="L1008" i="1"/>
  <c r="F1008" i="1"/>
  <c r="G1008" i="1"/>
  <c r="I1008" i="1" s="1"/>
  <c r="K1008" i="1"/>
  <c r="AC1006" i="1"/>
  <c r="AD1006" i="1" s="1"/>
  <c r="W1006" i="1"/>
  <c r="X1006" i="1" s="1"/>
  <c r="Y1006" i="1" s="1"/>
  <c r="Z1006" i="1" s="1"/>
  <c r="AA1006" i="1" s="1"/>
  <c r="N1006" i="1"/>
  <c r="U1007" i="1"/>
  <c r="V1007" i="1" s="1"/>
  <c r="M1007" i="1"/>
  <c r="T1007" i="1"/>
  <c r="AE1006" i="1" l="1"/>
  <c r="AF1006" i="1" s="1" a="1"/>
  <c r="AF1006" i="1" s="1"/>
  <c r="AH1006" i="1"/>
  <c r="AC1007" i="1"/>
  <c r="AD1007" i="1" s="1"/>
  <c r="N1007" i="1"/>
  <c r="W1007" i="1"/>
  <c r="X1007" i="1" s="1"/>
  <c r="Y1007" i="1" s="1"/>
  <c r="Z1007" i="1" s="1"/>
  <c r="AA1007" i="1" s="1"/>
  <c r="T1008" i="1"/>
  <c r="M1008" i="1"/>
  <c r="O1006" i="1"/>
  <c r="J1006" i="1"/>
  <c r="U1008" i="1"/>
  <c r="V1008" i="1" s="1"/>
  <c r="E1010" i="1"/>
  <c r="G1009" i="1"/>
  <c r="I1009" i="1" s="1"/>
  <c r="K1009" i="1"/>
  <c r="L1009" i="1"/>
  <c r="F1009" i="1"/>
  <c r="D1009" i="1"/>
  <c r="AE1007" i="1" l="1"/>
  <c r="AF1007" i="1" s="1" a="1"/>
  <c r="AF1007" i="1" s="1"/>
  <c r="AH1007" i="1"/>
  <c r="N1008" i="1"/>
  <c r="W1008" i="1"/>
  <c r="X1008" i="1" s="1"/>
  <c r="Y1008" i="1" s="1"/>
  <c r="Z1008" i="1" s="1"/>
  <c r="AA1008" i="1" s="1"/>
  <c r="AC1008" i="1"/>
  <c r="AD1008" i="1" s="1"/>
  <c r="T1009" i="1"/>
  <c r="M1009" i="1"/>
  <c r="U1009" i="1"/>
  <c r="V1009" i="1" s="1"/>
  <c r="AI1006" i="1"/>
  <c r="AJ1006" i="1" s="1"/>
  <c r="K1010" i="1"/>
  <c r="F1010" i="1"/>
  <c r="D1010" i="1"/>
  <c r="E1011" i="1"/>
  <c r="G1010" i="1"/>
  <c r="I1010" i="1" s="1"/>
  <c r="L1010" i="1"/>
  <c r="AG1006" i="1"/>
  <c r="AK1006" i="1"/>
  <c r="AL1006" i="1" s="1"/>
  <c r="O1007" i="1"/>
  <c r="J1007" i="1"/>
  <c r="U1010" i="1" l="1"/>
  <c r="V1010" i="1" s="1"/>
  <c r="AC1009" i="1"/>
  <c r="AD1009" i="1" s="1"/>
  <c r="N1009" i="1"/>
  <c r="W1009" i="1"/>
  <c r="O1008" i="1"/>
  <c r="J1008" i="1"/>
  <c r="F1011" i="1"/>
  <c r="G1011" i="1"/>
  <c r="I1011" i="1" s="1"/>
  <c r="L1011" i="1"/>
  <c r="E1012" i="1"/>
  <c r="D1011" i="1"/>
  <c r="K1011" i="1"/>
  <c r="AE1008" i="1"/>
  <c r="AF1008" i="1" s="1" a="1"/>
  <c r="AF1008" i="1" s="1"/>
  <c r="AH1008" i="1"/>
  <c r="M1010" i="1"/>
  <c r="T1010" i="1"/>
  <c r="AI1007" i="1"/>
  <c r="AJ1007" i="1" s="1"/>
  <c r="X1009" i="1"/>
  <c r="Y1009" i="1" s="1"/>
  <c r="Z1009" i="1" s="1"/>
  <c r="AA1009" i="1" s="1"/>
  <c r="AG1007" i="1"/>
  <c r="AK1007" i="1"/>
  <c r="AL1007" i="1" s="1"/>
  <c r="M1011" i="1" l="1"/>
  <c r="T1011" i="1"/>
  <c r="AI1008" i="1"/>
  <c r="AJ1008" i="1" s="1"/>
  <c r="E1013" i="1"/>
  <c r="D1012" i="1"/>
  <c r="L1012" i="1"/>
  <c r="F1012" i="1"/>
  <c r="G1012" i="1"/>
  <c r="I1012" i="1" s="1"/>
  <c r="K1012" i="1"/>
  <c r="O1009" i="1"/>
  <c r="J1009" i="1"/>
  <c r="AE1009" i="1"/>
  <c r="AF1009" i="1" s="1" a="1"/>
  <c r="AF1009" i="1" s="1"/>
  <c r="AH1009" i="1"/>
  <c r="AK1008" i="1"/>
  <c r="AL1008" i="1" s="1"/>
  <c r="AG1008" i="1"/>
  <c r="U1011" i="1"/>
  <c r="V1011" i="1" s="1"/>
  <c r="AC1010" i="1"/>
  <c r="AD1010" i="1" s="1"/>
  <c r="N1010" i="1"/>
  <c r="W1010" i="1"/>
  <c r="X1010" i="1" s="1"/>
  <c r="Y1010" i="1" s="1"/>
  <c r="Z1010" i="1" s="1"/>
  <c r="AA1010" i="1" s="1"/>
  <c r="O1010" i="1" l="1"/>
  <c r="J1010" i="1"/>
  <c r="AI1009" i="1"/>
  <c r="AJ1009" i="1" s="1"/>
  <c r="T1012" i="1"/>
  <c r="M1012" i="1"/>
  <c r="AG1009" i="1"/>
  <c r="AK1009" i="1"/>
  <c r="AL1009" i="1" s="1"/>
  <c r="U1012" i="1"/>
  <c r="V1012" i="1" s="1"/>
  <c r="E1014" i="1"/>
  <c r="D1013" i="1"/>
  <c r="K1013" i="1"/>
  <c r="G1013" i="1"/>
  <c r="I1013" i="1" s="1"/>
  <c r="L1013" i="1"/>
  <c r="F1013" i="1"/>
  <c r="AC1011" i="1"/>
  <c r="AD1011" i="1" s="1"/>
  <c r="N1011" i="1"/>
  <c r="W1011" i="1"/>
  <c r="X1011" i="1" s="1"/>
  <c r="Y1011" i="1" s="1"/>
  <c r="Z1011" i="1" s="1"/>
  <c r="AA1011" i="1" s="1"/>
  <c r="AE1010" i="1"/>
  <c r="AF1010" i="1" s="1" a="1"/>
  <c r="AF1010" i="1" s="1"/>
  <c r="AH1010" i="1"/>
  <c r="F1014" i="1" l="1"/>
  <c r="G1014" i="1"/>
  <c r="I1014" i="1" s="1"/>
  <c r="L1014" i="1"/>
  <c r="E1015" i="1"/>
  <c r="D1014" i="1"/>
  <c r="K1014" i="1"/>
  <c r="AI1010" i="1"/>
  <c r="AJ1010" i="1" s="1"/>
  <c r="O1011" i="1"/>
  <c r="J1011" i="1"/>
  <c r="U1013" i="1"/>
  <c r="V1013" i="1" s="1"/>
  <c r="N1012" i="1"/>
  <c r="W1012" i="1"/>
  <c r="X1012" i="1" s="1"/>
  <c r="Y1012" i="1" s="1"/>
  <c r="Z1012" i="1" s="1"/>
  <c r="AA1012" i="1" s="1"/>
  <c r="AC1012" i="1"/>
  <c r="AD1012" i="1" s="1"/>
  <c r="AE1011" i="1"/>
  <c r="AF1011" i="1" s="1" a="1"/>
  <c r="AF1011" i="1" s="1"/>
  <c r="AH1011" i="1"/>
  <c r="AK1010" i="1"/>
  <c r="AL1010" i="1" s="1"/>
  <c r="AG1010" i="1"/>
  <c r="T1013" i="1"/>
  <c r="M1013" i="1"/>
  <c r="AK1011" i="1" l="1"/>
  <c r="AL1011" i="1" s="1"/>
  <c r="AG1011" i="1"/>
  <c r="AC1013" i="1"/>
  <c r="AD1013" i="1" s="1"/>
  <c r="N1013" i="1"/>
  <c r="W1013" i="1"/>
  <c r="X1013" i="1" s="1"/>
  <c r="Y1013" i="1" s="1"/>
  <c r="Z1013" i="1" s="1"/>
  <c r="AA1013" i="1" s="1"/>
  <c r="U1014" i="1"/>
  <c r="V1014" i="1" s="1"/>
  <c r="T1014" i="1"/>
  <c r="M1014" i="1"/>
  <c r="AE1012" i="1"/>
  <c r="AF1012" i="1" s="1" a="1"/>
  <c r="AF1012" i="1" s="1"/>
  <c r="AH1012" i="1"/>
  <c r="AI1012" i="1" s="1"/>
  <c r="AJ1012" i="1" s="1"/>
  <c r="AI1011" i="1"/>
  <c r="AJ1011" i="1" s="1"/>
  <c r="O1012" i="1"/>
  <c r="J1012" i="1"/>
  <c r="G1015" i="1"/>
  <c r="I1015" i="1" s="1"/>
  <c r="L1015" i="1"/>
  <c r="F1015" i="1"/>
  <c r="D1015" i="1"/>
  <c r="K1015" i="1"/>
  <c r="AE1013" i="1" l="1"/>
  <c r="AF1013" i="1" s="1" a="1"/>
  <c r="AF1013" i="1" s="1"/>
  <c r="AH1013" i="1"/>
  <c r="U1015" i="1"/>
  <c r="V1015" i="1" s="1"/>
  <c r="AC1014" i="1"/>
  <c r="AD1014" i="1" s="1"/>
  <c r="N1014" i="1"/>
  <c r="W1014" i="1"/>
  <c r="X1014" i="1" s="1"/>
  <c r="Y1014" i="1" s="1"/>
  <c r="Z1014" i="1" s="1"/>
  <c r="AA1014" i="1" s="1"/>
  <c r="M1015" i="1"/>
  <c r="T1015" i="1"/>
  <c r="AK1012" i="1"/>
  <c r="AL1012" i="1" s="1"/>
  <c r="AG1012" i="1"/>
  <c r="O1013" i="1"/>
  <c r="J1013" i="1"/>
  <c r="O1014" i="1" l="1"/>
  <c r="J1014" i="1"/>
  <c r="AC1015" i="1"/>
  <c r="AD1015" i="1" s="1"/>
  <c r="N1015" i="1"/>
  <c r="W1015" i="1"/>
  <c r="X1015" i="1" s="1"/>
  <c r="Y1015" i="1" s="1"/>
  <c r="Z1015" i="1" s="1"/>
  <c r="AA1015" i="1" s="1"/>
  <c r="AI1013" i="1"/>
  <c r="AJ1013" i="1" s="1"/>
  <c r="AK1013" i="1"/>
  <c r="AL1013" i="1" s="1"/>
  <c r="AG1013" i="1"/>
  <c r="AE1014" i="1"/>
  <c r="AF1014" i="1" s="1" a="1"/>
  <c r="AF1014" i="1" s="1"/>
  <c r="AH1014" i="1"/>
  <c r="AE1015" i="1" l="1"/>
  <c r="AF1015" i="1" s="1" a="1"/>
  <c r="AF1015" i="1" s="1"/>
  <c r="AH1015" i="1"/>
  <c r="AI1014" i="1"/>
  <c r="AJ1014" i="1" s="1"/>
  <c r="AG1014" i="1"/>
  <c r="AK1014" i="1"/>
  <c r="AL1014" i="1" s="1"/>
  <c r="O1015" i="1"/>
  <c r="P1015" i="1"/>
  <c r="E1016" i="1" s="1"/>
  <c r="J1015" i="1"/>
  <c r="AK1015" i="1" l="1"/>
  <c r="AL1015" i="1" s="1"/>
  <c r="AG1015" i="1"/>
  <c r="F1016" i="1"/>
  <c r="D1016" i="1"/>
  <c r="K1016" i="1"/>
  <c r="G1016" i="1"/>
  <c r="I1016" i="1" s="1"/>
  <c r="L1016" i="1"/>
  <c r="AI1015" i="1"/>
  <c r="AJ1015" i="1" s="1"/>
  <c r="U1016" i="1" l="1"/>
  <c r="V1016" i="1" s="1"/>
  <c r="T1016" i="1"/>
  <c r="M1016" i="1"/>
  <c r="N1016" i="1" l="1"/>
  <c r="W1016" i="1"/>
  <c r="X1016" i="1" s="1"/>
  <c r="Y1016" i="1" s="1"/>
  <c r="Z1016" i="1" s="1"/>
  <c r="AA1016" i="1" s="1"/>
  <c r="AC1016" i="1"/>
  <c r="AD1016" i="1" s="1"/>
  <c r="AE1016" i="1" l="1"/>
  <c r="AF1016" i="1" s="1" a="1"/>
  <c r="AF1016" i="1" s="1"/>
  <c r="AH1016" i="1"/>
  <c r="O1016" i="1"/>
  <c r="P1016" i="1"/>
  <c r="E1017" i="1" s="1"/>
  <c r="J1016" i="1"/>
  <c r="D1017" i="1" l="1"/>
  <c r="L1017" i="1"/>
  <c r="F1017" i="1"/>
  <c r="G1017" i="1"/>
  <c r="I1017" i="1" s="1"/>
  <c r="K1017" i="1"/>
  <c r="AI1016" i="1"/>
  <c r="AJ1016" i="1" s="1"/>
  <c r="AK1016" i="1"/>
  <c r="AL1016" i="1" s="1"/>
  <c r="AG1016" i="1"/>
  <c r="T1017" i="1" l="1"/>
  <c r="M1017" i="1"/>
  <c r="U1017" i="1"/>
  <c r="V1017" i="1" s="1"/>
  <c r="AC1017" i="1" l="1"/>
  <c r="AD1017" i="1" s="1"/>
  <c r="N1017" i="1"/>
  <c r="W1017" i="1"/>
  <c r="X1017" i="1" s="1"/>
  <c r="Y1017" i="1" s="1"/>
  <c r="Z1017" i="1" s="1"/>
  <c r="AA1017" i="1" s="1"/>
  <c r="O1017" i="1" l="1"/>
  <c r="P1017" i="1"/>
  <c r="E1018" i="1" s="1"/>
  <c r="J1017" i="1"/>
  <c r="AE1017" i="1"/>
  <c r="AF1017" i="1" s="1" a="1"/>
  <c r="AF1017" i="1" s="1"/>
  <c r="AH1017" i="1"/>
  <c r="AG1017" i="1" l="1"/>
  <c r="AK1017" i="1"/>
  <c r="AL1017" i="1" s="1"/>
  <c r="F1018" i="1"/>
  <c r="G1018" i="1"/>
  <c r="I1018" i="1" s="1"/>
  <c r="L1018" i="1"/>
  <c r="D1018" i="1"/>
  <c r="K1018" i="1"/>
  <c r="AI1017" i="1"/>
  <c r="AJ1017" i="1" s="1"/>
  <c r="U1018" i="1" l="1"/>
  <c r="V1018" i="1" s="1"/>
  <c r="T1018" i="1"/>
  <c r="M1018" i="1"/>
  <c r="AC1018" i="1" l="1"/>
  <c r="AD1018" i="1" s="1"/>
  <c r="N1018" i="1"/>
  <c r="W1018" i="1"/>
  <c r="X1018" i="1" s="1"/>
  <c r="Y1018" i="1" s="1"/>
  <c r="Z1018" i="1" s="1"/>
  <c r="AA1018" i="1" s="1"/>
  <c r="O1018" i="1" l="1"/>
  <c r="J1018" i="1"/>
  <c r="P1018" i="1"/>
  <c r="E1019" i="1" s="1"/>
  <c r="AE1018" i="1"/>
  <c r="AF1018" i="1" s="1" a="1"/>
  <c r="AF1018" i="1" s="1"/>
  <c r="AH1018" i="1"/>
  <c r="AG1018" i="1" l="1"/>
  <c r="AK1018" i="1"/>
  <c r="AL1018" i="1" s="1"/>
  <c r="F1019" i="1"/>
  <c r="K1019" i="1"/>
  <c r="D1019" i="1"/>
  <c r="G1019" i="1"/>
  <c r="I1019" i="1" s="1"/>
  <c r="L1019" i="1"/>
  <c r="AI1018" i="1"/>
  <c r="AJ1018" i="1" s="1"/>
  <c r="U1019" i="1" l="1"/>
  <c r="V1019" i="1" s="1"/>
  <c r="M1019" i="1"/>
  <c r="T1019" i="1"/>
  <c r="AC1019" i="1" l="1"/>
  <c r="AD1019" i="1" s="1"/>
  <c r="N1019" i="1"/>
  <c r="W1019" i="1"/>
  <c r="X1019" i="1" s="1"/>
  <c r="Y1019" i="1" s="1"/>
  <c r="Z1019" i="1" s="1"/>
  <c r="AA1019" i="1" s="1"/>
  <c r="O1019" i="1" l="1"/>
  <c r="P1019" i="1"/>
  <c r="E1020" i="1" s="1"/>
  <c r="J1019" i="1"/>
  <c r="AE1019" i="1"/>
  <c r="AF1019" i="1" s="1" a="1"/>
  <c r="AF1019" i="1" s="1"/>
  <c r="AH1019" i="1"/>
  <c r="AK1019" i="1" l="1"/>
  <c r="AL1019" i="1" s="1"/>
  <c r="AG1019" i="1"/>
  <c r="D1020" i="1"/>
  <c r="G1020" i="1"/>
  <c r="I1020" i="1" s="1"/>
  <c r="L1020" i="1"/>
  <c r="F1020" i="1"/>
  <c r="K1020" i="1"/>
  <c r="AI1019" i="1"/>
  <c r="AJ1019" i="1" s="1"/>
  <c r="T1020" i="1" l="1"/>
  <c r="M1020" i="1"/>
  <c r="U1020" i="1"/>
  <c r="V1020" i="1" s="1"/>
  <c r="N1020" i="1" l="1"/>
  <c r="W1020" i="1"/>
  <c r="X1020" i="1" s="1"/>
  <c r="Y1020" i="1" s="1"/>
  <c r="Z1020" i="1" s="1"/>
  <c r="AA1020" i="1" s="1"/>
  <c r="AC1020" i="1"/>
  <c r="AD1020" i="1" s="1"/>
  <c r="AE1020" i="1" l="1"/>
  <c r="AF1020" i="1" s="1" a="1"/>
  <c r="AF1020" i="1" s="1"/>
  <c r="AH1020" i="1"/>
  <c r="O1020" i="1"/>
  <c r="P1020" i="1"/>
  <c r="E1021" i="1" s="1"/>
  <c r="J1020" i="1"/>
  <c r="G1021" i="1" l="1"/>
  <c r="I1021" i="1" s="1"/>
  <c r="L1021" i="1"/>
  <c r="K1021" i="1"/>
  <c r="F1021" i="1"/>
  <c r="D1021" i="1"/>
  <c r="AI1020" i="1"/>
  <c r="AJ1020" i="1" s="1"/>
  <c r="AG1020" i="1"/>
  <c r="AK1020" i="1"/>
  <c r="AL1020" i="1" s="1"/>
  <c r="U1021" i="1" l="1"/>
  <c r="V1021" i="1" s="1"/>
  <c r="T1021" i="1"/>
  <c r="M1021" i="1"/>
  <c r="AC1021" i="1" l="1"/>
  <c r="AD1021" i="1" s="1"/>
  <c r="N1021" i="1"/>
  <c r="W1021" i="1"/>
  <c r="X1021" i="1" s="1"/>
  <c r="Y1021" i="1" s="1"/>
  <c r="Z1021" i="1" s="1"/>
  <c r="AA1021" i="1" s="1"/>
  <c r="O1021" i="1" l="1"/>
  <c r="P1021" i="1"/>
  <c r="E1022" i="1" s="1"/>
  <c r="J1021" i="1"/>
  <c r="AE1021" i="1"/>
  <c r="AF1021" i="1" s="1" a="1"/>
  <c r="AF1021" i="1" s="1"/>
  <c r="AH1021" i="1"/>
  <c r="F1022" i="1" l="1"/>
  <c r="L1022" i="1"/>
  <c r="D1022" i="1"/>
  <c r="G1022" i="1"/>
  <c r="I1022" i="1" s="1"/>
  <c r="K1022" i="1"/>
  <c r="AG1021" i="1"/>
  <c r="AK1021" i="1"/>
  <c r="AL1021" i="1" s="1"/>
  <c r="AI1021" i="1"/>
  <c r="AJ1021" i="1" s="1"/>
  <c r="M1022" i="1" l="1"/>
  <c r="T1022" i="1"/>
  <c r="U1022" i="1"/>
  <c r="V1022" i="1" s="1"/>
  <c r="AC1022" i="1" l="1"/>
  <c r="AD1022" i="1" s="1"/>
  <c r="N1022" i="1"/>
  <c r="W1022" i="1"/>
  <c r="X1022" i="1" s="1"/>
  <c r="Y1022" i="1" s="1"/>
  <c r="Z1022" i="1" s="1"/>
  <c r="AA1022" i="1" s="1"/>
  <c r="O1022" i="1" l="1"/>
  <c r="J1022" i="1"/>
  <c r="P1022" i="1"/>
  <c r="E1023" i="1" s="1"/>
  <c r="AE1022" i="1"/>
  <c r="AF1022" i="1" s="1" a="1"/>
  <c r="AF1022" i="1" s="1"/>
  <c r="AH1022" i="1"/>
  <c r="AG1022" i="1" l="1"/>
  <c r="AK1022" i="1"/>
  <c r="AL1022" i="1" s="1"/>
  <c r="F1023" i="1"/>
  <c r="L1023" i="1"/>
  <c r="D1023" i="1"/>
  <c r="G1023" i="1"/>
  <c r="I1023" i="1" s="1"/>
  <c r="K1023" i="1"/>
  <c r="AI1022" i="1"/>
  <c r="AJ1022" i="1" s="1"/>
  <c r="U1023" i="1" l="1"/>
  <c r="V1023" i="1" s="1"/>
  <c r="M1023" i="1"/>
  <c r="T1023" i="1"/>
  <c r="AC1023" i="1" l="1"/>
  <c r="AD1023" i="1" s="1"/>
  <c r="N1023" i="1"/>
  <c r="W1023" i="1"/>
  <c r="X1023" i="1" s="1"/>
  <c r="Y1023" i="1" s="1"/>
  <c r="Z1023" i="1" s="1"/>
  <c r="AA1023" i="1" s="1"/>
  <c r="O1023" i="1" l="1"/>
  <c r="P1023" i="1"/>
  <c r="E1024" i="1" s="1"/>
  <c r="J1023" i="1"/>
  <c r="AE1023" i="1"/>
  <c r="AF1023" i="1" s="1" a="1"/>
  <c r="AF1023" i="1" s="1"/>
  <c r="AH1023" i="1"/>
  <c r="F1024" i="1" l="1"/>
  <c r="D1024" i="1"/>
  <c r="G1024" i="1"/>
  <c r="I1024" i="1" s="1"/>
  <c r="L1024" i="1"/>
  <c r="K1024" i="1"/>
  <c r="AG1023" i="1"/>
  <c r="AK1023" i="1"/>
  <c r="AL1023" i="1" s="1"/>
  <c r="AI1023" i="1"/>
  <c r="AJ1023" i="1" s="1"/>
  <c r="U1024" i="1" l="1"/>
  <c r="V1024" i="1" s="1"/>
  <c r="T1024" i="1"/>
  <c r="M1024" i="1"/>
  <c r="N1024" i="1" l="1"/>
  <c r="W1024" i="1"/>
  <c r="X1024" i="1" s="1"/>
  <c r="Y1024" i="1" s="1"/>
  <c r="Z1024" i="1" s="1"/>
  <c r="AA1024" i="1" s="1"/>
  <c r="AC1024" i="1"/>
  <c r="AD1024" i="1" s="1"/>
  <c r="AE1024" i="1" l="1"/>
  <c r="AF1024" i="1" s="1" a="1"/>
  <c r="AF1024" i="1" s="1"/>
  <c r="AH1024" i="1"/>
  <c r="O1024" i="1"/>
  <c r="P1024" i="1"/>
  <c r="E1025" i="1" s="1"/>
  <c r="J1024" i="1"/>
  <c r="G1025" i="1" l="1"/>
  <c r="I1025" i="1" s="1"/>
  <c r="K1025" i="1"/>
  <c r="F1025" i="1"/>
  <c r="L1025" i="1"/>
  <c r="D1025" i="1"/>
  <c r="AI1024" i="1"/>
  <c r="AJ1024" i="1" s="1"/>
  <c r="AG1024" i="1"/>
  <c r="AK1024" i="1"/>
  <c r="AL1024" i="1" s="1"/>
  <c r="U1025" i="1" l="1"/>
  <c r="V1025" i="1" s="1"/>
  <c r="T1025" i="1"/>
  <c r="M1025" i="1"/>
  <c r="AC1025" i="1" l="1"/>
  <c r="AD1025" i="1" s="1"/>
  <c r="N1025" i="1"/>
  <c r="W1025" i="1"/>
  <c r="X1025" i="1" s="1"/>
  <c r="Y1025" i="1" s="1"/>
  <c r="Z1025" i="1" s="1"/>
  <c r="AA1025" i="1" s="1"/>
  <c r="O1025" i="1" l="1"/>
  <c r="P1025" i="1"/>
  <c r="E1026" i="1" s="1"/>
  <c r="J1025" i="1"/>
  <c r="AE1025" i="1"/>
  <c r="AF1025" i="1" s="1" a="1"/>
  <c r="AF1025" i="1" s="1"/>
  <c r="AH1025" i="1"/>
  <c r="F1026" i="1" l="1"/>
  <c r="G1026" i="1"/>
  <c r="I1026" i="1" s="1"/>
  <c r="L1026" i="1"/>
  <c r="D1026" i="1"/>
  <c r="K1026" i="1"/>
  <c r="AK1025" i="1"/>
  <c r="AL1025" i="1" s="1"/>
  <c r="AG1025" i="1"/>
  <c r="AI1025" i="1"/>
  <c r="AJ1025" i="1" s="1"/>
  <c r="U1026" i="1" l="1"/>
  <c r="V1026" i="1" s="1"/>
  <c r="T1026" i="1"/>
  <c r="M1026" i="1"/>
  <c r="AC1026" i="1" l="1"/>
  <c r="AD1026" i="1" s="1"/>
  <c r="N1026" i="1"/>
  <c r="W1026" i="1"/>
  <c r="X1026" i="1" s="1"/>
  <c r="Y1026" i="1" s="1"/>
  <c r="Z1026" i="1" s="1"/>
  <c r="AA1026" i="1" s="1"/>
  <c r="O1026" i="1" l="1"/>
  <c r="P1026" i="1"/>
  <c r="E1027" i="1" s="1"/>
  <c r="J1026" i="1"/>
  <c r="AE1026" i="1"/>
  <c r="AF1026" i="1" s="1" a="1"/>
  <c r="AF1026" i="1" s="1"/>
  <c r="AH1026" i="1"/>
  <c r="F1027" i="1" l="1"/>
  <c r="L1027" i="1"/>
  <c r="D1027" i="1"/>
  <c r="E1028" i="1"/>
  <c r="G1027" i="1"/>
  <c r="I1027" i="1" s="1"/>
  <c r="K1027" i="1"/>
  <c r="AK1026" i="1"/>
  <c r="AL1026" i="1" s="1"/>
  <c r="AG1026" i="1"/>
  <c r="AI1026" i="1"/>
  <c r="AJ1026" i="1" s="1"/>
  <c r="E1029" i="1" l="1"/>
  <c r="D1028" i="1"/>
  <c r="L1028" i="1"/>
  <c r="F1028" i="1"/>
  <c r="G1028" i="1"/>
  <c r="I1028" i="1" s="1"/>
  <c r="K1028" i="1"/>
  <c r="M1027" i="1"/>
  <c r="T1027" i="1"/>
  <c r="U1027" i="1"/>
  <c r="V1027" i="1" s="1"/>
  <c r="T1028" i="1" l="1"/>
  <c r="M1028" i="1"/>
  <c r="AC1027" i="1"/>
  <c r="AD1027" i="1" s="1"/>
  <c r="N1027" i="1"/>
  <c r="W1027" i="1"/>
  <c r="X1027" i="1" s="1"/>
  <c r="Y1027" i="1" s="1"/>
  <c r="Z1027" i="1" s="1"/>
  <c r="AA1027" i="1" s="1"/>
  <c r="U1028" i="1"/>
  <c r="V1028" i="1" s="1"/>
  <c r="E1030" i="1"/>
  <c r="G1029" i="1"/>
  <c r="I1029" i="1" s="1"/>
  <c r="L1029" i="1"/>
  <c r="K1029" i="1"/>
  <c r="F1029" i="1"/>
  <c r="D1029" i="1"/>
  <c r="T1029" i="1" l="1"/>
  <c r="M1029" i="1"/>
  <c r="N1028" i="1"/>
  <c r="W1028" i="1"/>
  <c r="X1028" i="1" s="1"/>
  <c r="Y1028" i="1" s="1"/>
  <c r="Z1028" i="1" s="1"/>
  <c r="AA1028" i="1" s="1"/>
  <c r="AC1028" i="1"/>
  <c r="AD1028" i="1" s="1"/>
  <c r="U1029" i="1"/>
  <c r="V1029" i="1" s="1"/>
  <c r="F1030" i="1"/>
  <c r="G1030" i="1"/>
  <c r="I1030" i="1" s="1"/>
  <c r="K1030" i="1"/>
  <c r="E1031" i="1"/>
  <c r="D1030" i="1"/>
  <c r="L1030" i="1"/>
  <c r="O1027" i="1"/>
  <c r="J1027" i="1"/>
  <c r="AE1027" i="1"/>
  <c r="AF1027" i="1" s="1" a="1"/>
  <c r="AF1027" i="1" s="1"/>
  <c r="AH1027" i="1"/>
  <c r="F1031" i="1" l="1"/>
  <c r="G1031" i="1"/>
  <c r="I1031" i="1" s="1"/>
  <c r="K1031" i="1"/>
  <c r="E1032" i="1"/>
  <c r="D1031" i="1"/>
  <c r="L1031" i="1"/>
  <c r="O1028" i="1"/>
  <c r="J1028" i="1"/>
  <c r="AK1027" i="1"/>
  <c r="AL1027" i="1" s="1"/>
  <c r="AG1027" i="1"/>
  <c r="T1030" i="1"/>
  <c r="M1030" i="1"/>
  <c r="AI1027" i="1"/>
  <c r="AJ1027" i="1" s="1"/>
  <c r="U1030" i="1"/>
  <c r="V1030" i="1" s="1"/>
  <c r="AE1028" i="1"/>
  <c r="AF1028" i="1" s="1" a="1"/>
  <c r="AF1028" i="1" s="1"/>
  <c r="AH1028" i="1"/>
  <c r="AC1029" i="1"/>
  <c r="AD1029" i="1" s="1"/>
  <c r="N1029" i="1"/>
  <c r="W1029" i="1"/>
  <c r="X1029" i="1" s="1"/>
  <c r="Y1029" i="1" s="1"/>
  <c r="Z1029" i="1" s="1"/>
  <c r="AA1029" i="1" s="1"/>
  <c r="AE1029" i="1" l="1"/>
  <c r="AF1029" i="1" s="1" a="1"/>
  <c r="AF1029" i="1" s="1"/>
  <c r="AH1029" i="1"/>
  <c r="AI1028" i="1"/>
  <c r="AJ1028" i="1" s="1"/>
  <c r="U1031" i="1"/>
  <c r="V1031" i="1" s="1"/>
  <c r="AK1028" i="1"/>
  <c r="AG1028" i="1"/>
  <c r="AL1028" i="1"/>
  <c r="M1031" i="1"/>
  <c r="T1031" i="1"/>
  <c r="O1029" i="1"/>
  <c r="J1029" i="1"/>
  <c r="AC1030" i="1"/>
  <c r="AD1030" i="1" s="1"/>
  <c r="N1030" i="1"/>
  <c r="W1030" i="1"/>
  <c r="X1030" i="1" s="1"/>
  <c r="Y1030" i="1" s="1"/>
  <c r="Z1030" i="1" s="1"/>
  <c r="AA1030" i="1" s="1"/>
  <c r="E1033" i="1"/>
  <c r="D1032" i="1"/>
  <c r="K1032" i="1"/>
  <c r="F1032" i="1"/>
  <c r="G1032" i="1"/>
  <c r="I1032" i="1" s="1"/>
  <c r="L1032" i="1"/>
  <c r="O1030" i="1" l="1"/>
  <c r="J1030" i="1"/>
  <c r="AE1030" i="1"/>
  <c r="AF1030" i="1" s="1" a="1"/>
  <c r="AF1030" i="1" s="1"/>
  <c r="AH1030" i="1"/>
  <c r="T1032" i="1"/>
  <c r="M1032" i="1"/>
  <c r="U1032" i="1"/>
  <c r="V1032" i="1" s="1"/>
  <c r="G1033" i="1"/>
  <c r="I1033" i="1" s="1"/>
  <c r="L1033" i="1"/>
  <c r="K1033" i="1"/>
  <c r="F1033" i="1"/>
  <c r="D1033" i="1"/>
  <c r="AC1031" i="1"/>
  <c r="AD1031" i="1" s="1"/>
  <c r="N1031" i="1"/>
  <c r="W1031" i="1"/>
  <c r="X1031" i="1" s="1"/>
  <c r="Y1031" i="1" s="1"/>
  <c r="Z1031" i="1" s="1"/>
  <c r="AA1031" i="1" s="1"/>
  <c r="AI1029" i="1"/>
  <c r="AJ1029" i="1" s="1"/>
  <c r="AG1029" i="1"/>
  <c r="AK1029" i="1"/>
  <c r="AL1029" i="1" s="1"/>
  <c r="AG1030" i="1" l="1"/>
  <c r="AK1030" i="1"/>
  <c r="AL1030" i="1" s="1"/>
  <c r="T1033" i="1"/>
  <c r="M1033" i="1"/>
  <c r="U1033" i="1"/>
  <c r="V1033" i="1" s="1"/>
  <c r="N1032" i="1"/>
  <c r="W1032" i="1"/>
  <c r="X1032" i="1" s="1"/>
  <c r="Y1032" i="1" s="1"/>
  <c r="Z1032" i="1" s="1"/>
  <c r="AA1032" i="1" s="1"/>
  <c r="AC1032" i="1"/>
  <c r="AD1032" i="1" s="1"/>
  <c r="O1031" i="1"/>
  <c r="J1031" i="1"/>
  <c r="AE1031" i="1"/>
  <c r="AF1031" i="1" s="1" a="1"/>
  <c r="AF1031" i="1" s="1"/>
  <c r="AH1031" i="1"/>
  <c r="AI1030" i="1"/>
  <c r="AJ1030" i="1" s="1"/>
  <c r="AI1031" i="1" l="1"/>
  <c r="AJ1031" i="1" s="1"/>
  <c r="AK1031" i="1"/>
  <c r="AL1031" i="1" s="1"/>
  <c r="AG1031" i="1"/>
  <c r="AE1032" i="1"/>
  <c r="AF1032" i="1" s="1" a="1"/>
  <c r="AF1032" i="1" s="1"/>
  <c r="AH1032" i="1"/>
  <c r="O1032" i="1"/>
  <c r="J1032" i="1"/>
  <c r="AC1033" i="1"/>
  <c r="AD1033" i="1" s="1"/>
  <c r="N1033" i="1"/>
  <c r="W1033" i="1"/>
  <c r="X1033" i="1" s="1"/>
  <c r="Y1033" i="1" s="1"/>
  <c r="Z1033" i="1" s="1"/>
  <c r="AA1033" i="1" s="1"/>
  <c r="O1033" i="1" l="1"/>
  <c r="P1033" i="1"/>
  <c r="E1034" i="1" s="1"/>
  <c r="J1033" i="1"/>
  <c r="AI1032" i="1"/>
  <c r="AJ1032" i="1" s="1"/>
  <c r="AK1032" i="1"/>
  <c r="AL1032" i="1" s="1"/>
  <c r="AG1032" i="1"/>
  <c r="AE1033" i="1"/>
  <c r="AF1033" i="1" s="1" a="1"/>
  <c r="AF1033" i="1" s="1"/>
  <c r="AH1033" i="1"/>
  <c r="AK1033" i="1" l="1"/>
  <c r="AL1033" i="1" s="1"/>
  <c r="AG1033" i="1"/>
  <c r="F1034" i="1"/>
  <c r="G1034" i="1"/>
  <c r="I1034" i="1" s="1"/>
  <c r="L1034" i="1"/>
  <c r="D1034" i="1"/>
  <c r="K1034" i="1"/>
  <c r="AI1033" i="1"/>
  <c r="AJ1033" i="1" s="1"/>
  <c r="T1034" i="1" l="1"/>
  <c r="M1034" i="1"/>
  <c r="U1034" i="1"/>
  <c r="V1034" i="1" s="1"/>
  <c r="AC1034" i="1" l="1"/>
  <c r="AD1034" i="1" s="1"/>
  <c r="N1034" i="1"/>
  <c r="W1034" i="1"/>
  <c r="X1034" i="1" s="1"/>
  <c r="Y1034" i="1" s="1"/>
  <c r="Z1034" i="1" s="1"/>
  <c r="AA1034" i="1" s="1"/>
  <c r="O1034" i="1" l="1"/>
  <c r="P1034" i="1"/>
  <c r="E1035" i="1" s="1"/>
  <c r="J1034" i="1"/>
  <c r="AE1034" i="1"/>
  <c r="AF1034" i="1" s="1" a="1"/>
  <c r="AF1034" i="1" s="1"/>
  <c r="AH1034" i="1"/>
  <c r="AG1034" i="1" l="1"/>
  <c r="AK1034" i="1"/>
  <c r="AL1034" i="1" s="1"/>
  <c r="AI1034" i="1"/>
  <c r="AJ1034" i="1" s="1"/>
  <c r="G1035" i="1"/>
  <c r="I1035" i="1" s="1"/>
  <c r="K1035" i="1"/>
  <c r="F1035" i="1"/>
  <c r="D1035" i="1"/>
  <c r="L1035" i="1"/>
  <c r="M1035" i="1" l="1"/>
  <c r="T1035" i="1"/>
  <c r="U1035" i="1"/>
  <c r="V1035" i="1" s="1"/>
  <c r="AC1035" i="1" l="1"/>
  <c r="AD1035" i="1" s="1"/>
  <c r="N1035" i="1"/>
  <c r="W1035" i="1"/>
  <c r="X1035" i="1" s="1"/>
  <c r="Y1035" i="1" s="1"/>
  <c r="Z1035" i="1" s="1"/>
  <c r="AA1035" i="1" s="1"/>
  <c r="AE1035" i="1" l="1"/>
  <c r="AF1035" i="1" s="1" a="1"/>
  <c r="AF1035" i="1" s="1"/>
  <c r="AH1035" i="1"/>
  <c r="O1035" i="1"/>
  <c r="P1035" i="1"/>
  <c r="E1036" i="1" s="1"/>
  <c r="J1035" i="1"/>
  <c r="D1036" i="1" l="1"/>
  <c r="G1036" i="1"/>
  <c r="I1036" i="1" s="1"/>
  <c r="L1036" i="1"/>
  <c r="F1036" i="1"/>
  <c r="K1036" i="1"/>
  <c r="AI1035" i="1"/>
  <c r="AJ1035" i="1" s="1"/>
  <c r="AK1035" i="1"/>
  <c r="AL1035" i="1" s="1"/>
  <c r="AG1035" i="1"/>
  <c r="U1036" i="1" l="1"/>
  <c r="V1036" i="1" s="1"/>
  <c r="T1036" i="1"/>
  <c r="M1036" i="1"/>
  <c r="N1036" i="1" l="1"/>
  <c r="W1036" i="1"/>
  <c r="X1036" i="1" s="1"/>
  <c r="Y1036" i="1" s="1"/>
  <c r="Z1036" i="1" s="1"/>
  <c r="AA1036" i="1" s="1"/>
  <c r="AC1036" i="1"/>
  <c r="AD1036" i="1" s="1"/>
  <c r="AE1036" i="1" l="1"/>
  <c r="AF1036" i="1" s="1" a="1"/>
  <c r="AF1036" i="1" s="1"/>
  <c r="AH1036" i="1"/>
  <c r="O1036" i="1"/>
  <c r="P1036" i="1"/>
  <c r="E1037" i="1" s="1"/>
  <c r="J1036" i="1"/>
  <c r="G1037" i="1" l="1"/>
  <c r="I1037" i="1" s="1"/>
  <c r="K1037" i="1"/>
  <c r="F1037" i="1"/>
  <c r="L1037" i="1"/>
  <c r="D1037" i="1"/>
  <c r="AI1036" i="1"/>
  <c r="AJ1036" i="1" s="1"/>
  <c r="AK1036" i="1"/>
  <c r="AL1036" i="1" s="1"/>
  <c r="AG1036" i="1"/>
  <c r="U1037" i="1" l="1"/>
  <c r="V1037" i="1" s="1"/>
  <c r="T1037" i="1"/>
  <c r="M1037" i="1"/>
  <c r="AC1037" i="1" l="1"/>
  <c r="AD1037" i="1" s="1"/>
  <c r="N1037" i="1"/>
  <c r="W1037" i="1"/>
  <c r="X1037" i="1" s="1"/>
  <c r="Y1037" i="1" s="1"/>
  <c r="Z1037" i="1" s="1"/>
  <c r="AA1037" i="1" s="1"/>
  <c r="O1037" i="1" l="1"/>
  <c r="P1037" i="1"/>
  <c r="E1038" i="1" s="1"/>
  <c r="J1037" i="1"/>
  <c r="AE1037" i="1"/>
  <c r="AF1037" i="1" s="1" a="1"/>
  <c r="AF1037" i="1" s="1"/>
  <c r="AH1037" i="1"/>
  <c r="F1038" i="1" l="1"/>
  <c r="K1038" i="1"/>
  <c r="D1038" i="1"/>
  <c r="G1038" i="1"/>
  <c r="I1038" i="1" s="1"/>
  <c r="L1038" i="1"/>
  <c r="AG1037" i="1"/>
  <c r="AK1037" i="1"/>
  <c r="AL1037" i="1" s="1"/>
  <c r="AI1037" i="1"/>
  <c r="AJ1037" i="1" s="1"/>
  <c r="M1038" i="1" l="1"/>
  <c r="T1038" i="1"/>
  <c r="U1038" i="1"/>
  <c r="V1038" i="1" s="1"/>
  <c r="AC1038" i="1" l="1"/>
  <c r="AD1038" i="1" s="1"/>
  <c r="N1038" i="1"/>
  <c r="W1038" i="1"/>
  <c r="X1038" i="1" s="1"/>
  <c r="Y1038" i="1" s="1"/>
  <c r="Z1038" i="1" s="1"/>
  <c r="AA1038" i="1" s="1"/>
  <c r="AE1038" i="1" l="1"/>
  <c r="AF1038" i="1" s="1" a="1"/>
  <c r="AF1038" i="1" s="1"/>
  <c r="AH1038" i="1"/>
  <c r="O1038" i="1"/>
  <c r="J1038" i="1"/>
  <c r="P1038" i="1"/>
  <c r="E1039" i="1" s="1"/>
  <c r="G1039" i="1" l="1"/>
  <c r="I1039" i="1" s="1"/>
  <c r="K1039" i="1"/>
  <c r="F1039" i="1"/>
  <c r="D1039" i="1"/>
  <c r="L1039" i="1"/>
  <c r="AI1038" i="1"/>
  <c r="AJ1038" i="1" s="1"/>
  <c r="AG1038" i="1"/>
  <c r="AK1038" i="1"/>
  <c r="AL1038" i="1" s="1"/>
  <c r="M1039" i="1" l="1"/>
  <c r="T1039" i="1"/>
  <c r="U1039" i="1"/>
  <c r="V1039" i="1" s="1"/>
  <c r="AC1039" i="1" l="1"/>
  <c r="AD1039" i="1" s="1"/>
  <c r="N1039" i="1"/>
  <c r="W1039" i="1"/>
  <c r="X1039" i="1" s="1"/>
  <c r="Y1039" i="1" s="1"/>
  <c r="Z1039" i="1" s="1"/>
  <c r="AA1039" i="1" s="1"/>
  <c r="O1039" i="1" l="1"/>
  <c r="P1039" i="1"/>
  <c r="E1040" i="1" s="1"/>
  <c r="J1039" i="1"/>
  <c r="AE1039" i="1"/>
  <c r="AF1039" i="1" s="1" a="1"/>
  <c r="AF1039" i="1" s="1"/>
  <c r="AH1039" i="1"/>
  <c r="D1040" i="1" l="1"/>
  <c r="K1040" i="1"/>
  <c r="F1040" i="1"/>
  <c r="G1040" i="1"/>
  <c r="I1040" i="1" s="1"/>
  <c r="L1040" i="1"/>
  <c r="AK1039" i="1"/>
  <c r="AL1039" i="1" s="1"/>
  <c r="AG1039" i="1"/>
  <c r="AI1039" i="1"/>
  <c r="AJ1039" i="1" s="1"/>
  <c r="T1040" i="1" l="1"/>
  <c r="M1040" i="1"/>
  <c r="U1040" i="1"/>
  <c r="V1040" i="1" s="1"/>
  <c r="N1040" i="1" l="1"/>
  <c r="W1040" i="1"/>
  <c r="X1040" i="1" s="1"/>
  <c r="Y1040" i="1" s="1"/>
  <c r="Z1040" i="1" s="1"/>
  <c r="AA1040" i="1" s="1"/>
  <c r="AC1040" i="1"/>
  <c r="AD1040" i="1" s="1"/>
  <c r="AE1040" i="1" l="1"/>
  <c r="AF1040" i="1" s="1" a="1"/>
  <c r="AF1040" i="1" s="1"/>
  <c r="AH1040" i="1"/>
  <c r="O1040" i="1"/>
  <c r="P1040" i="1"/>
  <c r="E1041" i="1" s="1"/>
  <c r="J1040" i="1"/>
  <c r="D1041" i="1" l="1"/>
  <c r="K1041" i="1"/>
  <c r="G1041" i="1"/>
  <c r="I1041" i="1" s="1"/>
  <c r="L1041" i="1"/>
  <c r="F1041" i="1"/>
  <c r="AI1040" i="1"/>
  <c r="AJ1040" i="1" s="1"/>
  <c r="AK1040" i="1"/>
  <c r="AL1040" i="1" s="1"/>
  <c r="AG1040" i="1"/>
  <c r="U1041" i="1" l="1"/>
  <c r="V1041" i="1" s="1"/>
  <c r="T1041" i="1"/>
  <c r="M1041" i="1"/>
  <c r="AC1041" i="1" l="1"/>
  <c r="AD1041" i="1" s="1"/>
  <c r="N1041" i="1"/>
  <c r="W1041" i="1"/>
  <c r="X1041" i="1" s="1"/>
  <c r="Y1041" i="1" s="1"/>
  <c r="Z1041" i="1" s="1"/>
  <c r="AA1041" i="1" s="1"/>
  <c r="O1041" i="1" l="1"/>
  <c r="P1041" i="1"/>
  <c r="E1042" i="1" s="1"/>
  <c r="J1041" i="1"/>
  <c r="AE1041" i="1"/>
  <c r="AF1041" i="1" s="1" a="1"/>
  <c r="AF1041" i="1" s="1"/>
  <c r="AH1041" i="1"/>
  <c r="AK1041" i="1" l="1"/>
  <c r="AL1041" i="1" s="1"/>
  <c r="AG1041" i="1"/>
  <c r="F1042" i="1"/>
  <c r="G1042" i="1"/>
  <c r="I1042" i="1" s="1"/>
  <c r="L1042" i="1"/>
  <c r="D1042" i="1"/>
  <c r="K1042" i="1"/>
  <c r="AI1041" i="1"/>
  <c r="AJ1041" i="1" s="1"/>
  <c r="U1042" i="1" l="1"/>
  <c r="V1042" i="1" s="1"/>
  <c r="T1042" i="1"/>
  <c r="M1042" i="1"/>
  <c r="AC1042" i="1" l="1"/>
  <c r="AD1042" i="1" s="1"/>
  <c r="N1042" i="1"/>
  <c r="W1042" i="1"/>
  <c r="X1042" i="1" s="1"/>
  <c r="Y1042" i="1" s="1"/>
  <c r="Z1042" i="1" s="1"/>
  <c r="AA1042" i="1" s="1"/>
  <c r="O1042" i="1" l="1"/>
  <c r="P1042" i="1"/>
  <c r="E1043" i="1" s="1"/>
  <c r="J1042" i="1"/>
  <c r="AE1042" i="1"/>
  <c r="AF1042" i="1" s="1" a="1"/>
  <c r="AF1042" i="1" s="1"/>
  <c r="AH1042" i="1"/>
  <c r="L1043" i="1" l="1"/>
  <c r="F1043" i="1"/>
  <c r="D1043" i="1"/>
  <c r="G1043" i="1"/>
  <c r="I1043" i="1" s="1"/>
  <c r="K1043" i="1"/>
  <c r="AG1042" i="1"/>
  <c r="AK1042" i="1"/>
  <c r="AL1042" i="1" s="1"/>
  <c r="AI1042" i="1"/>
  <c r="AJ1042" i="1" s="1"/>
  <c r="M1043" i="1" l="1"/>
  <c r="T1043" i="1"/>
  <c r="U1043" i="1"/>
  <c r="V1043" i="1" s="1"/>
  <c r="AC1043" i="1" l="1"/>
  <c r="AD1043" i="1" s="1"/>
  <c r="N1043" i="1"/>
  <c r="W1043" i="1"/>
  <c r="X1043" i="1" s="1"/>
  <c r="Y1043" i="1" s="1"/>
  <c r="Z1043" i="1" s="1"/>
  <c r="AA1043" i="1" s="1"/>
  <c r="O1043" i="1" l="1"/>
  <c r="P1043" i="1"/>
  <c r="E1044" i="1" s="1"/>
  <c r="J1043" i="1"/>
  <c r="AE1043" i="1"/>
  <c r="AF1043" i="1" s="1" a="1"/>
  <c r="AF1043" i="1" s="1"/>
  <c r="AH1043" i="1"/>
  <c r="D1044" i="1" l="1"/>
  <c r="G1044" i="1"/>
  <c r="I1044" i="1" s="1"/>
  <c r="K1044" i="1"/>
  <c r="F1044" i="1"/>
  <c r="L1044" i="1"/>
  <c r="AG1043" i="1"/>
  <c r="AK1043" i="1"/>
  <c r="AL1043" i="1" s="1"/>
  <c r="AI1043" i="1"/>
  <c r="AJ1043" i="1" s="1"/>
  <c r="U1044" i="1" l="1"/>
  <c r="V1044" i="1" s="1"/>
  <c r="T1044" i="1"/>
  <c r="M1044" i="1"/>
  <c r="N1044" i="1" l="1"/>
  <c r="W1044" i="1"/>
  <c r="X1044" i="1" s="1"/>
  <c r="Y1044" i="1" s="1"/>
  <c r="Z1044" i="1" s="1"/>
  <c r="AA1044" i="1" s="1"/>
  <c r="AC1044" i="1"/>
  <c r="AD1044" i="1" s="1"/>
  <c r="AE1044" i="1" l="1"/>
  <c r="AF1044" i="1" s="1" a="1"/>
  <c r="AF1044" i="1" s="1"/>
  <c r="AH1044" i="1"/>
  <c r="O1044" i="1"/>
  <c r="P1044" i="1"/>
  <c r="E1045" i="1" s="1"/>
  <c r="J1044" i="1"/>
  <c r="D1045" i="1" l="1"/>
  <c r="K1045" i="1"/>
  <c r="G1045" i="1"/>
  <c r="I1045" i="1" s="1"/>
  <c r="L1045" i="1"/>
  <c r="F1045" i="1"/>
  <c r="AI1044" i="1"/>
  <c r="AJ1044" i="1" s="1"/>
  <c r="AK1044" i="1"/>
  <c r="AL1044" i="1" s="1"/>
  <c r="AG1044" i="1"/>
  <c r="U1045" i="1" l="1"/>
  <c r="V1045" i="1" s="1"/>
  <c r="T1045" i="1"/>
  <c r="M1045" i="1"/>
  <c r="AC1045" i="1" l="1"/>
  <c r="AD1045" i="1" s="1"/>
  <c r="N1045" i="1"/>
  <c r="W1045" i="1"/>
  <c r="X1045" i="1" s="1"/>
  <c r="Y1045" i="1" s="1"/>
  <c r="Z1045" i="1" s="1"/>
  <c r="AA1045" i="1" s="1"/>
  <c r="O1045" i="1" l="1"/>
  <c r="P1045" i="1"/>
  <c r="E1046" i="1" s="1"/>
  <c r="J1045" i="1"/>
  <c r="AE1045" i="1"/>
  <c r="AF1045" i="1" s="1" a="1"/>
  <c r="AF1045" i="1" s="1"/>
  <c r="AH1045" i="1"/>
  <c r="F1046" i="1" l="1"/>
  <c r="L1046" i="1"/>
  <c r="D1046" i="1"/>
  <c r="G1046" i="1"/>
  <c r="I1046" i="1" s="1"/>
  <c r="K1046" i="1"/>
  <c r="AK1045" i="1"/>
  <c r="AL1045" i="1" s="1"/>
  <c r="AG1045" i="1"/>
  <c r="AI1045" i="1"/>
  <c r="AJ1045" i="1" s="1"/>
  <c r="M1046" i="1" l="1"/>
  <c r="T1046" i="1"/>
  <c r="U1046" i="1"/>
  <c r="V1046" i="1" s="1"/>
  <c r="AC1046" i="1" l="1"/>
  <c r="AD1046" i="1" s="1"/>
  <c r="N1046" i="1"/>
  <c r="W1046" i="1"/>
  <c r="X1046" i="1" s="1"/>
  <c r="Y1046" i="1" s="1"/>
  <c r="Z1046" i="1" s="1"/>
  <c r="AA1046" i="1" s="1"/>
  <c r="O1046" i="1" l="1"/>
  <c r="J1046" i="1"/>
  <c r="P1046" i="1"/>
  <c r="E1047" i="1" s="1"/>
  <c r="AE1046" i="1"/>
  <c r="AF1046" i="1" s="1" a="1"/>
  <c r="AF1046" i="1" s="1"/>
  <c r="AH1046" i="1"/>
  <c r="G1047" i="1" l="1"/>
  <c r="I1047" i="1" s="1"/>
  <c r="K1047" i="1"/>
  <c r="F1047" i="1"/>
  <c r="D1047" i="1"/>
  <c r="L1047" i="1"/>
  <c r="AK1046" i="1"/>
  <c r="AL1046" i="1" s="1"/>
  <c r="AG1046" i="1"/>
  <c r="AI1046" i="1"/>
  <c r="AJ1046" i="1" s="1"/>
  <c r="M1047" i="1" l="1"/>
  <c r="T1047" i="1"/>
  <c r="U1047" i="1"/>
  <c r="V1047" i="1" s="1"/>
  <c r="AC1047" i="1" l="1"/>
  <c r="AD1047" i="1" s="1"/>
  <c r="N1047" i="1"/>
  <c r="W1047" i="1"/>
  <c r="X1047" i="1" s="1"/>
  <c r="Y1047" i="1" s="1"/>
  <c r="Z1047" i="1" s="1"/>
  <c r="AA1047" i="1" s="1"/>
  <c r="O1047" i="1" l="1"/>
  <c r="P1047" i="1"/>
  <c r="E1048" i="1" s="1"/>
  <c r="J1047" i="1"/>
  <c r="AE1047" i="1"/>
  <c r="AF1047" i="1" s="1" a="1"/>
  <c r="AF1047" i="1" s="1"/>
  <c r="AH1047" i="1"/>
  <c r="D1048" i="1" l="1"/>
  <c r="L1048" i="1"/>
  <c r="F1048" i="1"/>
  <c r="G1048" i="1"/>
  <c r="I1048" i="1" s="1"/>
  <c r="K1048" i="1"/>
  <c r="AG1047" i="1"/>
  <c r="AK1047" i="1"/>
  <c r="AL1047" i="1" s="1"/>
  <c r="AI1047" i="1"/>
  <c r="AJ1047" i="1" s="1"/>
  <c r="T1048" i="1" l="1"/>
  <c r="M1048" i="1"/>
  <c r="U1048" i="1"/>
  <c r="V1048" i="1" s="1"/>
  <c r="N1048" i="1" l="1"/>
  <c r="W1048" i="1"/>
  <c r="X1048" i="1" s="1"/>
  <c r="Y1048" i="1" s="1"/>
  <c r="Z1048" i="1" s="1"/>
  <c r="AA1048" i="1" s="1"/>
  <c r="AC1048" i="1"/>
  <c r="AD1048" i="1" s="1"/>
  <c r="AE1048" i="1" l="1"/>
  <c r="AF1048" i="1" s="1" a="1"/>
  <c r="AF1048" i="1" s="1"/>
  <c r="AH1048" i="1"/>
  <c r="O1048" i="1"/>
  <c r="P1048" i="1"/>
  <c r="E1049" i="1" s="1"/>
  <c r="J1048" i="1"/>
  <c r="D1049" i="1" l="1"/>
  <c r="L1049" i="1"/>
  <c r="F1049" i="1"/>
  <c r="G1049" i="1"/>
  <c r="I1049" i="1" s="1"/>
  <c r="K1049" i="1"/>
  <c r="AI1048" i="1"/>
  <c r="AJ1048" i="1" s="1"/>
  <c r="AK1048" i="1"/>
  <c r="AL1048" i="1" s="1"/>
  <c r="AG1048" i="1"/>
  <c r="T1049" i="1" l="1"/>
  <c r="M1049" i="1"/>
  <c r="U1049" i="1"/>
  <c r="V1049" i="1" s="1"/>
  <c r="AC1049" i="1" l="1"/>
  <c r="AD1049" i="1" s="1"/>
  <c r="N1049" i="1"/>
  <c r="W1049" i="1"/>
  <c r="X1049" i="1" s="1"/>
  <c r="Y1049" i="1" s="1"/>
  <c r="Z1049" i="1" s="1"/>
  <c r="AA1049" i="1" s="1"/>
  <c r="O1049" i="1" l="1"/>
  <c r="P1049" i="1"/>
  <c r="E1050" i="1" s="1"/>
  <c r="J1049" i="1"/>
  <c r="AE1049" i="1"/>
  <c r="AF1049" i="1" s="1" a="1"/>
  <c r="AF1049" i="1" s="1"/>
  <c r="AH1049" i="1"/>
  <c r="F1050" i="1" l="1"/>
  <c r="G1050" i="1"/>
  <c r="I1050" i="1" s="1"/>
  <c r="L1050" i="1"/>
  <c r="D1050" i="1"/>
  <c r="K1050" i="1"/>
  <c r="AK1049" i="1"/>
  <c r="AL1049" i="1" s="1"/>
  <c r="AG1049" i="1"/>
  <c r="AI1049" i="1"/>
  <c r="AJ1049" i="1" s="1"/>
  <c r="U1050" i="1" l="1"/>
  <c r="V1050" i="1" s="1"/>
  <c r="T1050" i="1"/>
  <c r="M1050" i="1"/>
  <c r="AC1050" i="1" l="1"/>
  <c r="AD1050" i="1" s="1"/>
  <c r="N1050" i="1"/>
  <c r="W1050" i="1"/>
  <c r="X1050" i="1" s="1"/>
  <c r="Y1050" i="1" s="1"/>
  <c r="Z1050" i="1" s="1"/>
  <c r="AA1050" i="1" s="1"/>
  <c r="O1050" i="1" l="1"/>
  <c r="P1050" i="1"/>
  <c r="E1051" i="1" s="1"/>
  <c r="J1050" i="1"/>
  <c r="AE1050" i="1"/>
  <c r="AF1050" i="1" s="1" a="1"/>
  <c r="AF1050" i="1" s="1"/>
  <c r="AH1050" i="1"/>
  <c r="G1051" i="1" l="1"/>
  <c r="I1051" i="1" s="1"/>
  <c r="L1051" i="1"/>
  <c r="F1051" i="1"/>
  <c r="D1051" i="1"/>
  <c r="K1051" i="1"/>
  <c r="AG1050" i="1"/>
  <c r="AK1050" i="1"/>
  <c r="AL1050" i="1" s="1"/>
  <c r="AI1050" i="1"/>
  <c r="AJ1050" i="1" s="1"/>
  <c r="M1051" i="1" l="1"/>
  <c r="T1051" i="1"/>
  <c r="U1051" i="1"/>
  <c r="V1051" i="1" s="1"/>
  <c r="AC1051" i="1" l="1"/>
  <c r="AD1051" i="1" s="1"/>
  <c r="N1051" i="1"/>
  <c r="W1051" i="1"/>
  <c r="X1051" i="1" s="1"/>
  <c r="Y1051" i="1" s="1"/>
  <c r="Z1051" i="1" s="1"/>
  <c r="AA1051" i="1" s="1"/>
  <c r="O1051" i="1" l="1"/>
  <c r="P1051" i="1"/>
  <c r="E1052" i="1" s="1"/>
  <c r="J1051" i="1"/>
  <c r="AE1051" i="1"/>
  <c r="AF1051" i="1" s="1" a="1"/>
  <c r="AF1051" i="1" s="1"/>
  <c r="AH1051" i="1"/>
  <c r="F1052" i="1" l="1"/>
  <c r="D1052" i="1"/>
  <c r="G1052" i="1"/>
  <c r="I1052" i="1" s="1"/>
  <c r="L1052" i="1"/>
  <c r="K1052" i="1"/>
  <c r="AG1051" i="1"/>
  <c r="AK1051" i="1"/>
  <c r="AL1051" i="1" s="1"/>
  <c r="AI1051" i="1"/>
  <c r="AJ1051" i="1" s="1"/>
  <c r="U1052" i="1" l="1"/>
  <c r="V1052" i="1" s="1"/>
  <c r="T1052" i="1"/>
  <c r="M1052" i="1"/>
  <c r="N1052" i="1" l="1"/>
  <c r="W1052" i="1"/>
  <c r="X1052" i="1" s="1"/>
  <c r="Y1052" i="1" s="1"/>
  <c r="Z1052" i="1" s="1"/>
  <c r="AA1052" i="1" s="1"/>
  <c r="AC1052" i="1"/>
  <c r="AD1052" i="1" s="1"/>
  <c r="AE1052" i="1" l="1"/>
  <c r="AF1052" i="1" s="1" a="1"/>
  <c r="AF1052" i="1" s="1"/>
  <c r="AH1052" i="1"/>
  <c r="O1052" i="1"/>
  <c r="P1052" i="1"/>
  <c r="E1053" i="1" s="1"/>
  <c r="J1052" i="1"/>
  <c r="D1053" i="1" l="1"/>
  <c r="K1053" i="1"/>
  <c r="F1053" i="1"/>
  <c r="G1053" i="1"/>
  <c r="I1053" i="1" s="1"/>
  <c r="L1053" i="1"/>
  <c r="AI1052" i="1"/>
  <c r="AJ1052" i="1" s="1"/>
  <c r="AG1052" i="1"/>
  <c r="AK1052" i="1"/>
  <c r="AL1052" i="1" s="1"/>
  <c r="T1053" i="1" l="1"/>
  <c r="M1053" i="1"/>
  <c r="U1053" i="1"/>
  <c r="V1053" i="1" s="1"/>
  <c r="AC1053" i="1" l="1"/>
  <c r="AD1053" i="1" s="1"/>
  <c r="N1053" i="1"/>
  <c r="W1053" i="1"/>
  <c r="X1053" i="1" s="1"/>
  <c r="Y1053" i="1" s="1"/>
  <c r="Z1053" i="1" s="1"/>
  <c r="AA1053" i="1" s="1"/>
  <c r="O1053" i="1" l="1"/>
  <c r="P1053" i="1"/>
  <c r="E1054" i="1" s="1"/>
  <c r="J1053" i="1"/>
  <c r="AE1053" i="1"/>
  <c r="AF1053" i="1" s="1" a="1"/>
  <c r="AF1053" i="1" s="1"/>
  <c r="AH1053" i="1"/>
  <c r="K1054" i="1" l="1"/>
  <c r="F1054" i="1"/>
  <c r="D1054" i="1"/>
  <c r="G1054" i="1"/>
  <c r="I1054" i="1" s="1"/>
  <c r="L1054" i="1"/>
  <c r="AG1053" i="1"/>
  <c r="AK1053" i="1"/>
  <c r="AL1053" i="1" s="1"/>
  <c r="AI1053" i="1"/>
  <c r="AJ1053" i="1" s="1"/>
  <c r="M1054" i="1" l="1"/>
  <c r="T1054" i="1"/>
  <c r="U1054" i="1"/>
  <c r="V1054" i="1" s="1"/>
  <c r="AC1054" i="1" l="1"/>
  <c r="AD1054" i="1" s="1"/>
  <c r="N1054" i="1"/>
  <c r="W1054" i="1"/>
  <c r="X1054" i="1" s="1"/>
  <c r="Y1054" i="1" s="1"/>
  <c r="Z1054" i="1" s="1"/>
  <c r="AA1054" i="1" s="1"/>
  <c r="O1054" i="1" l="1"/>
  <c r="P1054" i="1"/>
  <c r="E1055" i="1" s="1"/>
  <c r="J1054" i="1"/>
  <c r="AE1054" i="1"/>
  <c r="AF1054" i="1" s="1" a="1"/>
  <c r="AF1054" i="1" s="1"/>
  <c r="AH1054" i="1"/>
  <c r="L1055" i="1" l="1"/>
  <c r="F1055" i="1"/>
  <c r="D1055" i="1"/>
  <c r="G1055" i="1"/>
  <c r="I1055" i="1" s="1"/>
  <c r="K1055" i="1"/>
  <c r="AG1054" i="1"/>
  <c r="AK1054" i="1"/>
  <c r="AL1054" i="1" s="1"/>
  <c r="AI1054" i="1"/>
  <c r="AJ1054" i="1" s="1"/>
  <c r="M1055" i="1" l="1"/>
  <c r="T1055" i="1"/>
  <c r="U1055" i="1"/>
  <c r="V1055" i="1" s="1"/>
  <c r="AC1055" i="1" l="1"/>
  <c r="AD1055" i="1" s="1"/>
  <c r="N1055" i="1"/>
  <c r="W1055" i="1"/>
  <c r="X1055" i="1" s="1"/>
  <c r="Y1055" i="1" s="1"/>
  <c r="Z1055" i="1" s="1"/>
  <c r="AA1055" i="1" s="1"/>
  <c r="O1055" i="1" l="1"/>
  <c r="P1055" i="1"/>
  <c r="E1056" i="1" s="1"/>
  <c r="J1055" i="1"/>
  <c r="AE1055" i="1"/>
  <c r="AF1055" i="1" s="1" a="1"/>
  <c r="AF1055" i="1" s="1"/>
  <c r="AH1055" i="1"/>
  <c r="F1056" i="1" l="1"/>
  <c r="D1056" i="1"/>
  <c r="L1056" i="1"/>
  <c r="G1056" i="1"/>
  <c r="I1056" i="1" s="1"/>
  <c r="K1056" i="1"/>
  <c r="AK1055" i="1"/>
  <c r="AL1055" i="1" s="1"/>
  <c r="AG1055" i="1"/>
  <c r="AI1055" i="1"/>
  <c r="AJ1055" i="1" s="1"/>
  <c r="T1056" i="1" l="1"/>
  <c r="M1056" i="1"/>
  <c r="U1056" i="1"/>
  <c r="V1056" i="1" s="1"/>
  <c r="N1056" i="1" l="1"/>
  <c r="W1056" i="1"/>
  <c r="X1056" i="1" s="1"/>
  <c r="Y1056" i="1" s="1"/>
  <c r="Z1056" i="1" s="1"/>
  <c r="AA1056" i="1" s="1"/>
  <c r="AC1056" i="1"/>
  <c r="AD1056" i="1" s="1"/>
  <c r="AE1056" i="1" l="1"/>
  <c r="AF1056" i="1" s="1" a="1"/>
  <c r="AF1056" i="1" s="1"/>
  <c r="AH1056" i="1"/>
  <c r="O1056" i="1"/>
  <c r="P1056" i="1"/>
  <c r="E1057" i="1" s="1"/>
  <c r="J1056" i="1"/>
  <c r="G1057" i="1" l="1"/>
  <c r="I1057" i="1" s="1"/>
  <c r="K1057" i="1"/>
  <c r="F1057" i="1"/>
  <c r="L1057" i="1"/>
  <c r="D1057" i="1"/>
  <c r="AI1056" i="1"/>
  <c r="AJ1056" i="1" s="1"/>
  <c r="AK1056" i="1"/>
  <c r="AL1056" i="1" s="1"/>
  <c r="AG1056" i="1"/>
  <c r="U1057" i="1" l="1"/>
  <c r="V1057" i="1" s="1"/>
  <c r="T1057" i="1"/>
  <c r="M1057" i="1"/>
  <c r="AC1057" i="1" l="1"/>
  <c r="AD1057" i="1" s="1"/>
  <c r="N1057" i="1"/>
  <c r="W1057" i="1"/>
  <c r="X1057" i="1" s="1"/>
  <c r="Y1057" i="1" s="1"/>
  <c r="Z1057" i="1" s="1"/>
  <c r="AA1057" i="1" s="1"/>
  <c r="O1057" i="1" l="1"/>
  <c r="J1057" i="1"/>
  <c r="P1057" i="1"/>
  <c r="E1058" i="1" s="1"/>
  <c r="AE1057" i="1"/>
  <c r="AF1057" i="1" s="1" a="1"/>
  <c r="AF1057" i="1" s="1"/>
  <c r="AH1057" i="1"/>
  <c r="AK1057" i="1" l="1"/>
  <c r="AL1057" i="1" s="1"/>
  <c r="AG1057" i="1"/>
  <c r="G1058" i="1"/>
  <c r="I1058" i="1" s="1"/>
  <c r="L1058" i="1"/>
  <c r="F1058" i="1"/>
  <c r="D1058" i="1"/>
  <c r="K1058" i="1"/>
  <c r="AI1057" i="1"/>
  <c r="AJ1057" i="1" s="1"/>
  <c r="T1058" i="1" l="1"/>
  <c r="M1058" i="1"/>
  <c r="U1058" i="1"/>
  <c r="V1058" i="1" s="1"/>
  <c r="AC1058" i="1" l="1"/>
  <c r="AD1058" i="1" s="1"/>
  <c r="N1058" i="1"/>
  <c r="W1058" i="1"/>
  <c r="X1058" i="1" s="1"/>
  <c r="Y1058" i="1" s="1"/>
  <c r="Z1058" i="1" s="1"/>
  <c r="AA1058" i="1" s="1"/>
  <c r="O1058" i="1" l="1"/>
  <c r="J1058" i="1"/>
  <c r="P1058" i="1"/>
  <c r="E1059" i="1" s="1"/>
  <c r="AE1058" i="1"/>
  <c r="AF1058" i="1" s="1" a="1"/>
  <c r="AF1058" i="1" s="1"/>
  <c r="AH1058" i="1"/>
  <c r="F1059" i="1" l="1"/>
  <c r="K1059" i="1"/>
  <c r="D1059" i="1"/>
  <c r="G1059" i="1"/>
  <c r="I1059" i="1" s="1"/>
  <c r="L1059" i="1"/>
  <c r="AG1058" i="1"/>
  <c r="AK1058" i="1"/>
  <c r="AL1058" i="1" s="1"/>
  <c r="AI1058" i="1"/>
  <c r="AJ1058" i="1" s="1"/>
  <c r="M1059" i="1" l="1"/>
  <c r="T1059" i="1"/>
  <c r="U1059" i="1"/>
  <c r="V1059" i="1" s="1"/>
  <c r="AC1059" i="1" l="1"/>
  <c r="AD1059" i="1" s="1"/>
  <c r="N1059" i="1"/>
  <c r="W1059" i="1"/>
  <c r="X1059" i="1" s="1"/>
  <c r="Y1059" i="1" s="1"/>
  <c r="Z1059" i="1" s="1"/>
  <c r="AA1059" i="1" s="1"/>
  <c r="O1059" i="1" l="1"/>
  <c r="J1059" i="1"/>
  <c r="P1059" i="1"/>
  <c r="E1060" i="1" s="1"/>
  <c r="AE1059" i="1"/>
  <c r="AF1059" i="1" s="1" a="1"/>
  <c r="AF1059" i="1" s="1"/>
  <c r="AH1059" i="1"/>
  <c r="F1060" i="1" l="1"/>
  <c r="D1060" i="1"/>
  <c r="G1060" i="1"/>
  <c r="I1060" i="1" s="1"/>
  <c r="K1060" i="1"/>
  <c r="L1060" i="1"/>
  <c r="AG1059" i="1"/>
  <c r="AK1059" i="1"/>
  <c r="AL1059" i="1" s="1"/>
  <c r="AI1059" i="1"/>
  <c r="AJ1059" i="1" s="1"/>
  <c r="U1060" i="1" l="1"/>
  <c r="V1060" i="1" s="1"/>
  <c r="T1060" i="1"/>
  <c r="M1060" i="1"/>
  <c r="N1060" i="1" l="1"/>
  <c r="W1060" i="1"/>
  <c r="X1060" i="1" s="1"/>
  <c r="Y1060" i="1" s="1"/>
  <c r="Z1060" i="1" s="1"/>
  <c r="AA1060" i="1" s="1"/>
  <c r="AC1060" i="1"/>
  <c r="AD1060" i="1" s="1"/>
  <c r="AE1060" i="1" l="1"/>
  <c r="AF1060" i="1" s="1" a="1"/>
  <c r="AF1060" i="1" s="1"/>
  <c r="AH1060" i="1"/>
  <c r="O1060" i="1"/>
  <c r="P1060" i="1"/>
  <c r="E1061" i="1" s="1"/>
  <c r="J1060" i="1"/>
  <c r="G1061" i="1" l="1"/>
  <c r="I1061" i="1" s="1"/>
  <c r="L1061" i="1"/>
  <c r="F1061" i="1"/>
  <c r="K1061" i="1"/>
  <c r="D1061" i="1"/>
  <c r="AI1060" i="1"/>
  <c r="AJ1060" i="1" s="1"/>
  <c r="AK1060" i="1"/>
  <c r="AL1060" i="1" s="1"/>
  <c r="AG1060" i="1"/>
  <c r="U1061" i="1" l="1"/>
  <c r="V1061" i="1" s="1"/>
  <c r="T1061" i="1"/>
  <c r="M1061" i="1"/>
  <c r="AC1061" i="1" l="1"/>
  <c r="AD1061" i="1" s="1"/>
  <c r="N1061" i="1"/>
  <c r="W1061" i="1"/>
  <c r="X1061" i="1" s="1"/>
  <c r="Y1061" i="1" s="1"/>
  <c r="Z1061" i="1" s="1"/>
  <c r="AA1061" i="1" s="1"/>
  <c r="O1061" i="1" l="1"/>
  <c r="J1061" i="1"/>
  <c r="P1061" i="1"/>
  <c r="E1062" i="1" s="1"/>
  <c r="AE1061" i="1"/>
  <c r="AF1061" i="1" s="1" a="1"/>
  <c r="AF1061" i="1" s="1"/>
  <c r="AH1061" i="1"/>
  <c r="F1062" i="1" l="1"/>
  <c r="L1062" i="1"/>
  <c r="D1062" i="1"/>
  <c r="G1062" i="1"/>
  <c r="I1062" i="1" s="1"/>
  <c r="K1062" i="1"/>
  <c r="AK1061" i="1"/>
  <c r="AL1061" i="1" s="1"/>
  <c r="AG1061" i="1"/>
  <c r="AI1061" i="1"/>
  <c r="AJ1061" i="1" s="1"/>
  <c r="M1062" i="1" l="1"/>
  <c r="T1062" i="1"/>
  <c r="U1062" i="1"/>
  <c r="V1062" i="1" s="1"/>
  <c r="AC1062" i="1" l="1"/>
  <c r="AD1062" i="1" s="1"/>
  <c r="N1062" i="1"/>
  <c r="W1062" i="1"/>
  <c r="X1062" i="1" s="1"/>
  <c r="Y1062" i="1" s="1"/>
  <c r="Z1062" i="1" s="1"/>
  <c r="AA1062" i="1" s="1"/>
  <c r="O1062" i="1" l="1"/>
  <c r="J1062" i="1"/>
  <c r="P1062" i="1"/>
  <c r="E1063" i="1" s="1"/>
  <c r="AE1062" i="1"/>
  <c r="AF1062" i="1" s="1" a="1"/>
  <c r="AF1062" i="1" s="1"/>
  <c r="AH1062" i="1"/>
  <c r="G1063" i="1" l="1"/>
  <c r="I1063" i="1" s="1"/>
  <c r="L1063" i="1"/>
  <c r="F1063" i="1"/>
  <c r="D1063" i="1"/>
  <c r="K1063" i="1"/>
  <c r="AG1062" i="1"/>
  <c r="AK1062" i="1"/>
  <c r="AL1062" i="1" s="1"/>
  <c r="AI1062" i="1"/>
  <c r="AJ1062" i="1" s="1"/>
  <c r="M1063" i="1" l="1"/>
  <c r="T1063" i="1"/>
  <c r="U1063" i="1"/>
  <c r="V1063" i="1" s="1"/>
  <c r="AC1063" i="1" l="1"/>
  <c r="AD1063" i="1" s="1"/>
  <c r="N1063" i="1"/>
  <c r="W1063" i="1"/>
  <c r="X1063" i="1" s="1"/>
  <c r="Y1063" i="1" s="1"/>
  <c r="Z1063" i="1" s="1"/>
  <c r="AA1063" i="1" s="1"/>
  <c r="O1063" i="1" l="1"/>
  <c r="P1063" i="1"/>
  <c r="E1064" i="1" s="1"/>
  <c r="J1063" i="1"/>
  <c r="AE1063" i="1"/>
  <c r="AF1063" i="1" s="1" a="1"/>
  <c r="AF1063" i="1" s="1"/>
  <c r="AH1063" i="1"/>
  <c r="D1064" i="1" l="1"/>
  <c r="L1064" i="1"/>
  <c r="F1064" i="1"/>
  <c r="G1064" i="1"/>
  <c r="I1064" i="1" s="1"/>
  <c r="K1064" i="1"/>
  <c r="AG1063" i="1"/>
  <c r="AK1063" i="1"/>
  <c r="AL1063" i="1" s="1"/>
  <c r="AI1063" i="1"/>
  <c r="AJ1063" i="1" s="1"/>
  <c r="T1064" i="1" l="1"/>
  <c r="M1064" i="1"/>
  <c r="U1064" i="1"/>
  <c r="V1064" i="1" s="1"/>
  <c r="N1064" i="1" l="1"/>
  <c r="W1064" i="1"/>
  <c r="X1064" i="1" s="1"/>
  <c r="Y1064" i="1" s="1"/>
  <c r="Z1064" i="1" s="1"/>
  <c r="AA1064" i="1" s="1"/>
  <c r="AC1064" i="1"/>
  <c r="AD1064" i="1" s="1"/>
  <c r="AE1064" i="1" l="1"/>
  <c r="AF1064" i="1" s="1" a="1"/>
  <c r="AF1064" i="1" s="1"/>
  <c r="AH1064" i="1"/>
  <c r="O1064" i="1"/>
  <c r="P1064" i="1"/>
  <c r="E1065" i="1" s="1"/>
  <c r="J1064" i="1"/>
  <c r="G1065" i="1" l="1"/>
  <c r="I1065" i="1" s="1"/>
  <c r="L1065" i="1"/>
  <c r="F1065" i="1"/>
  <c r="K1065" i="1"/>
  <c r="D1065" i="1"/>
  <c r="AI1064" i="1"/>
  <c r="AJ1064" i="1" s="1"/>
  <c r="AK1064" i="1"/>
  <c r="AL1064" i="1" s="1"/>
  <c r="AG1064" i="1"/>
  <c r="U1065" i="1" l="1"/>
  <c r="V1065" i="1" s="1"/>
  <c r="T1065" i="1"/>
  <c r="M1065" i="1"/>
  <c r="AC1065" i="1" l="1"/>
  <c r="AD1065" i="1" s="1"/>
  <c r="N1065" i="1"/>
  <c r="W1065" i="1"/>
  <c r="X1065" i="1" s="1"/>
  <c r="Y1065" i="1" s="1"/>
  <c r="Z1065" i="1" s="1"/>
  <c r="AA1065" i="1" s="1"/>
  <c r="O1065" i="1" l="1"/>
  <c r="J1065" i="1"/>
  <c r="P1065" i="1"/>
  <c r="E1066" i="1" s="1"/>
  <c r="AE1065" i="1"/>
  <c r="AF1065" i="1" s="1" a="1"/>
  <c r="AF1065" i="1" s="1"/>
  <c r="AH1065" i="1"/>
  <c r="L1066" i="1" l="1"/>
  <c r="F1066" i="1"/>
  <c r="D1066" i="1"/>
  <c r="G1066" i="1"/>
  <c r="I1066" i="1" s="1"/>
  <c r="K1066" i="1"/>
  <c r="AK1065" i="1"/>
  <c r="AL1065" i="1" s="1"/>
  <c r="AG1065" i="1"/>
  <c r="AI1065" i="1"/>
  <c r="AJ1065" i="1" s="1"/>
  <c r="M1066" i="1" l="1"/>
  <c r="T1066" i="1"/>
  <c r="U1066" i="1"/>
  <c r="V1066" i="1" s="1"/>
  <c r="AC1066" i="1" l="1"/>
  <c r="AD1066" i="1" s="1"/>
  <c r="N1066" i="1"/>
  <c r="W1066" i="1"/>
  <c r="X1066" i="1" s="1"/>
  <c r="Y1066" i="1" s="1"/>
  <c r="Z1066" i="1" s="1"/>
  <c r="AA1066" i="1" s="1"/>
  <c r="O1066" i="1" l="1"/>
  <c r="P1066" i="1"/>
  <c r="E1067" i="1" s="1"/>
  <c r="J1066" i="1"/>
  <c r="AE1066" i="1"/>
  <c r="AF1066" i="1" s="1" a="1"/>
  <c r="AF1066" i="1" s="1"/>
  <c r="AH1066" i="1"/>
  <c r="K1067" i="1" l="1"/>
  <c r="F1067" i="1"/>
  <c r="D1067" i="1"/>
  <c r="G1067" i="1"/>
  <c r="I1067" i="1" s="1"/>
  <c r="L1067" i="1"/>
  <c r="AG1066" i="1"/>
  <c r="AK1066" i="1"/>
  <c r="AL1066" i="1" s="1"/>
  <c r="AI1066" i="1"/>
  <c r="AJ1066" i="1" s="1"/>
  <c r="M1067" i="1" l="1"/>
  <c r="T1067" i="1"/>
  <c r="U1067" i="1"/>
  <c r="V1067" i="1" s="1"/>
  <c r="AC1067" i="1" l="1"/>
  <c r="AD1067" i="1" s="1"/>
  <c r="N1067" i="1"/>
  <c r="W1067" i="1"/>
  <c r="X1067" i="1" s="1"/>
  <c r="Y1067" i="1" s="1"/>
  <c r="Z1067" i="1" s="1"/>
  <c r="AA1067" i="1" s="1"/>
  <c r="O1067" i="1" l="1"/>
  <c r="P1067" i="1"/>
  <c r="E1068" i="1" s="1"/>
  <c r="J1067" i="1"/>
  <c r="AE1067" i="1"/>
  <c r="AF1067" i="1" s="1" a="1"/>
  <c r="AF1067" i="1" s="1"/>
  <c r="AH1067" i="1"/>
  <c r="F1068" i="1" l="1"/>
  <c r="D1068" i="1"/>
  <c r="K1068" i="1"/>
  <c r="G1068" i="1"/>
  <c r="I1068" i="1" s="1"/>
  <c r="L1068" i="1"/>
  <c r="AG1067" i="1"/>
  <c r="AK1067" i="1"/>
  <c r="AL1067" i="1" s="1"/>
  <c r="AI1067" i="1"/>
  <c r="AJ1067" i="1" s="1"/>
  <c r="T1068" i="1" l="1"/>
  <c r="M1068" i="1"/>
  <c r="U1068" i="1"/>
  <c r="V1068" i="1" s="1"/>
  <c r="N1068" i="1" l="1"/>
  <c r="W1068" i="1"/>
  <c r="X1068" i="1" s="1"/>
  <c r="Y1068" i="1" s="1"/>
  <c r="Z1068" i="1" s="1"/>
  <c r="AA1068" i="1" s="1"/>
  <c r="AC1068" i="1"/>
  <c r="AD1068" i="1" s="1"/>
  <c r="AE1068" i="1" l="1"/>
  <c r="AF1068" i="1" s="1" a="1"/>
  <c r="AF1068" i="1" s="1"/>
  <c r="AH1068" i="1"/>
  <c r="O1068" i="1"/>
  <c r="J1068" i="1"/>
  <c r="P1068" i="1"/>
  <c r="E1069" i="1" s="1"/>
  <c r="D1069" i="1" l="1"/>
  <c r="K1069" i="1"/>
  <c r="F1069" i="1"/>
  <c r="G1069" i="1"/>
  <c r="I1069" i="1" s="1"/>
  <c r="L1069" i="1"/>
  <c r="AI1068" i="1"/>
  <c r="AJ1068" i="1" s="1"/>
  <c r="AK1068" i="1"/>
  <c r="AL1068" i="1" s="1"/>
  <c r="AG1068" i="1"/>
  <c r="T1069" i="1" l="1"/>
  <c r="M1069" i="1"/>
  <c r="U1069" i="1"/>
  <c r="V1069" i="1" s="1"/>
  <c r="AC1069" i="1" l="1"/>
  <c r="AD1069" i="1" s="1"/>
  <c r="N1069" i="1"/>
  <c r="W1069" i="1"/>
  <c r="X1069" i="1" s="1"/>
  <c r="Y1069" i="1" s="1"/>
  <c r="Z1069" i="1" s="1"/>
  <c r="AA1069" i="1" s="1"/>
  <c r="O1069" i="1" l="1"/>
  <c r="P1069" i="1"/>
  <c r="E1070" i="1" s="1"/>
  <c r="J1069" i="1"/>
  <c r="AE1069" i="1"/>
  <c r="AF1069" i="1" s="1" a="1"/>
  <c r="AF1069" i="1" s="1"/>
  <c r="AH1069" i="1"/>
  <c r="AK1069" i="1" l="1"/>
  <c r="AL1069" i="1" s="1"/>
  <c r="AG1069" i="1"/>
  <c r="F1070" i="1"/>
  <c r="L1070" i="1"/>
  <c r="D1070" i="1"/>
  <c r="G1070" i="1"/>
  <c r="I1070" i="1" s="1"/>
  <c r="K1070" i="1"/>
  <c r="AI1069" i="1"/>
  <c r="AJ1069" i="1" s="1"/>
  <c r="U1070" i="1" l="1"/>
  <c r="V1070" i="1" s="1"/>
  <c r="M1070" i="1"/>
  <c r="T1070" i="1"/>
  <c r="AC1070" i="1" l="1"/>
  <c r="AD1070" i="1" s="1"/>
  <c r="N1070" i="1"/>
  <c r="W1070" i="1"/>
  <c r="X1070" i="1" s="1"/>
  <c r="Y1070" i="1" s="1"/>
  <c r="Z1070" i="1" s="1"/>
  <c r="AA1070" i="1" s="1"/>
  <c r="O1070" i="1" l="1"/>
  <c r="J1070" i="1"/>
  <c r="P1070" i="1"/>
  <c r="E1071" i="1" s="1"/>
  <c r="AE1070" i="1"/>
  <c r="AF1070" i="1" s="1" a="1"/>
  <c r="AF1070" i="1" s="1"/>
  <c r="AH1070" i="1"/>
  <c r="G1071" i="1" l="1"/>
  <c r="I1071" i="1" s="1"/>
  <c r="K1071" i="1"/>
  <c r="F1071" i="1"/>
  <c r="D1071" i="1"/>
  <c r="L1071" i="1"/>
  <c r="AG1070" i="1"/>
  <c r="AK1070" i="1"/>
  <c r="AL1070" i="1" s="1"/>
  <c r="AI1070" i="1"/>
  <c r="AJ1070" i="1" s="1"/>
  <c r="M1071" i="1" l="1"/>
  <c r="T1071" i="1"/>
  <c r="U1071" i="1"/>
  <c r="V1071" i="1" s="1"/>
  <c r="AC1071" i="1" l="1"/>
  <c r="AD1071" i="1" s="1"/>
  <c r="N1071" i="1"/>
  <c r="W1071" i="1"/>
  <c r="X1071" i="1" s="1"/>
  <c r="Y1071" i="1" s="1"/>
  <c r="Z1071" i="1" s="1"/>
  <c r="AA1071" i="1" s="1"/>
  <c r="O1071" i="1" l="1"/>
  <c r="P1071" i="1"/>
  <c r="E1072" i="1" s="1"/>
  <c r="J1071" i="1"/>
  <c r="AE1071" i="1"/>
  <c r="AF1071" i="1" s="1" a="1"/>
  <c r="AF1071" i="1" s="1"/>
  <c r="AH1071" i="1"/>
  <c r="AK1071" i="1" l="1"/>
  <c r="AL1071" i="1" s="1"/>
  <c r="AG1071" i="1"/>
  <c r="F1072" i="1"/>
  <c r="D1072" i="1"/>
  <c r="G1072" i="1"/>
  <c r="I1072" i="1" s="1"/>
  <c r="L1072" i="1"/>
  <c r="K1072" i="1"/>
  <c r="AI1071" i="1"/>
  <c r="AJ1071" i="1" s="1"/>
  <c r="U1072" i="1" l="1"/>
  <c r="V1072" i="1" s="1"/>
  <c r="T1072" i="1"/>
  <c r="M1072" i="1"/>
  <c r="AC1072" i="1" l="1"/>
  <c r="AD1072" i="1" s="1"/>
  <c r="W1072" i="1"/>
  <c r="X1072" i="1" s="1"/>
  <c r="Y1072" i="1" s="1"/>
  <c r="Z1072" i="1" s="1"/>
  <c r="AA1072" i="1" s="1"/>
  <c r="N1072" i="1"/>
  <c r="O1072" i="1" l="1"/>
  <c r="P1072" i="1"/>
  <c r="E1073" i="1" s="1"/>
  <c r="J1072" i="1"/>
  <c r="AE1072" i="1"/>
  <c r="AF1072" i="1" s="1" a="1"/>
  <c r="AF1072" i="1" s="1"/>
  <c r="AH1072" i="1"/>
  <c r="G1073" i="1" l="1"/>
  <c r="I1073" i="1" s="1"/>
  <c r="F1073" i="1"/>
  <c r="D1073" i="1"/>
  <c r="K1073" i="1"/>
  <c r="L1073" i="1"/>
  <c r="AG1072" i="1"/>
  <c r="AK1072" i="1"/>
  <c r="AL1072" i="1" s="1"/>
  <c r="AI1072" i="1"/>
  <c r="AJ1072" i="1" s="1"/>
  <c r="T1073" i="1" l="1"/>
  <c r="M1073" i="1"/>
  <c r="U1073" i="1"/>
  <c r="V1073" i="1" s="1"/>
  <c r="AC1073" i="1" l="1"/>
  <c r="AD1073" i="1" s="1"/>
  <c r="N1073" i="1"/>
  <c r="W1073" i="1"/>
  <c r="X1073" i="1" s="1"/>
  <c r="Y1073" i="1" s="1"/>
  <c r="Z1073" i="1" s="1"/>
  <c r="AA1073" i="1" s="1"/>
  <c r="O1073" i="1" l="1"/>
  <c r="P1073" i="1"/>
  <c r="E1074" i="1" s="1"/>
  <c r="J1073" i="1"/>
  <c r="AE1073" i="1"/>
  <c r="AF1073" i="1" s="1" a="1"/>
  <c r="AF1073" i="1" s="1"/>
  <c r="AH1073" i="1"/>
  <c r="G1074" i="1" l="1"/>
  <c r="I1074" i="1" s="1"/>
  <c r="L1074" i="1"/>
  <c r="F1074" i="1"/>
  <c r="D1074" i="1"/>
  <c r="K1074" i="1"/>
  <c r="AK1073" i="1"/>
  <c r="AL1073" i="1" s="1"/>
  <c r="AG1073" i="1"/>
  <c r="AI1073" i="1"/>
  <c r="AJ1073" i="1" s="1"/>
  <c r="T1074" i="1" l="1"/>
  <c r="M1074" i="1"/>
  <c r="U1074" i="1"/>
  <c r="V1074" i="1" s="1"/>
  <c r="AC1074" i="1" l="1"/>
  <c r="AD1074" i="1" s="1"/>
  <c r="N1074" i="1"/>
  <c r="W1074" i="1"/>
  <c r="X1074" i="1" s="1"/>
  <c r="Y1074" i="1" s="1"/>
  <c r="Z1074" i="1" s="1"/>
  <c r="AA1074" i="1" s="1"/>
  <c r="O1074" i="1" l="1"/>
  <c r="P1074" i="1"/>
  <c r="E1075" i="1" s="1"/>
  <c r="J1074" i="1"/>
  <c r="AE1074" i="1"/>
  <c r="AF1074" i="1" s="1" a="1"/>
  <c r="AF1074" i="1" s="1"/>
  <c r="AH1074" i="1"/>
  <c r="L1075" i="1" l="1"/>
  <c r="F1075" i="1"/>
  <c r="D1075" i="1"/>
  <c r="G1075" i="1"/>
  <c r="I1075" i="1" s="1"/>
  <c r="K1075" i="1"/>
  <c r="AK1074" i="1"/>
  <c r="AL1074" i="1" s="1"/>
  <c r="AG1074" i="1"/>
  <c r="AI1074" i="1"/>
  <c r="AJ1074" i="1" s="1"/>
  <c r="M1075" i="1" l="1"/>
  <c r="T1075" i="1"/>
  <c r="U1075" i="1"/>
  <c r="V1075" i="1" s="1"/>
  <c r="AC1075" i="1" l="1"/>
  <c r="AD1075" i="1" s="1"/>
  <c r="N1075" i="1"/>
  <c r="W1075" i="1"/>
  <c r="X1075" i="1" s="1"/>
  <c r="Y1075" i="1" s="1"/>
  <c r="Z1075" i="1" s="1"/>
  <c r="AA1075" i="1" s="1"/>
  <c r="O1075" i="1" l="1"/>
  <c r="P1075" i="1"/>
  <c r="E1076" i="1" s="1"/>
  <c r="J1075" i="1"/>
  <c r="AE1075" i="1"/>
  <c r="AF1075" i="1" s="1" a="1"/>
  <c r="AF1075" i="1" s="1"/>
  <c r="AH1075" i="1"/>
  <c r="D1076" i="1" l="1"/>
  <c r="K1076" i="1"/>
  <c r="F1076" i="1"/>
  <c r="G1076" i="1"/>
  <c r="I1076" i="1" s="1"/>
  <c r="L1076" i="1"/>
  <c r="AK1075" i="1"/>
  <c r="AL1075" i="1" s="1"/>
  <c r="AG1075" i="1"/>
  <c r="AI1075" i="1"/>
  <c r="AJ1075" i="1" s="1"/>
  <c r="T1076" i="1" l="1"/>
  <c r="M1076" i="1"/>
  <c r="U1076" i="1"/>
  <c r="V1076" i="1" s="1"/>
  <c r="N1076" i="1" l="1"/>
  <c r="W1076" i="1"/>
  <c r="X1076" i="1" s="1"/>
  <c r="Y1076" i="1" s="1"/>
  <c r="Z1076" i="1" s="1"/>
  <c r="AA1076" i="1" s="1"/>
  <c r="AC1076" i="1"/>
  <c r="AD1076" i="1" s="1"/>
  <c r="AE1076" i="1" l="1"/>
  <c r="AF1076" i="1" s="1" a="1"/>
  <c r="AF1076" i="1" s="1"/>
  <c r="AH1076" i="1"/>
  <c r="O1076" i="1"/>
  <c r="P1076" i="1"/>
  <c r="E1077" i="1" s="1"/>
  <c r="J1076" i="1"/>
  <c r="G1077" i="1" l="1"/>
  <c r="I1077" i="1" s="1"/>
  <c r="K1077" i="1"/>
  <c r="F1077" i="1"/>
  <c r="L1077" i="1"/>
  <c r="D1077" i="1"/>
  <c r="AI1076" i="1"/>
  <c r="AJ1076" i="1" s="1"/>
  <c r="AG1076" i="1"/>
  <c r="AK1076" i="1"/>
  <c r="AL1076" i="1" s="1"/>
  <c r="U1077" i="1" l="1"/>
  <c r="V1077" i="1" s="1"/>
  <c r="T1077" i="1"/>
  <c r="M1077" i="1"/>
  <c r="AC1077" i="1" l="1"/>
  <c r="AD1077" i="1" s="1"/>
  <c r="N1077" i="1"/>
  <c r="W1077" i="1"/>
  <c r="X1077" i="1" s="1"/>
  <c r="Y1077" i="1" s="1"/>
  <c r="Z1077" i="1" s="1"/>
  <c r="AA1077" i="1" s="1"/>
  <c r="O1077" i="1" l="1"/>
  <c r="P1077" i="1"/>
  <c r="E1078" i="1" s="1"/>
  <c r="J1077" i="1"/>
  <c r="AE1077" i="1"/>
  <c r="AF1077" i="1" s="1" a="1"/>
  <c r="AF1077" i="1" s="1"/>
  <c r="AH1077" i="1"/>
  <c r="L1078" i="1" l="1"/>
  <c r="F1078" i="1"/>
  <c r="D1078" i="1"/>
  <c r="G1078" i="1"/>
  <c r="I1078" i="1" s="1"/>
  <c r="K1078" i="1"/>
  <c r="AG1077" i="1"/>
  <c r="AK1077" i="1"/>
  <c r="AL1077" i="1" s="1"/>
  <c r="AI1077" i="1"/>
  <c r="AJ1077" i="1" s="1"/>
  <c r="M1078" i="1" l="1"/>
  <c r="T1078" i="1"/>
  <c r="U1078" i="1"/>
  <c r="V1078" i="1" s="1"/>
  <c r="AC1078" i="1" l="1"/>
  <c r="AD1078" i="1" s="1"/>
  <c r="N1078" i="1"/>
  <c r="W1078" i="1"/>
  <c r="X1078" i="1" s="1"/>
  <c r="Y1078" i="1" s="1"/>
  <c r="Z1078" i="1" s="1"/>
  <c r="AA1078" i="1" s="1"/>
  <c r="O1078" i="1" l="1"/>
  <c r="P1078" i="1"/>
  <c r="E1079" i="1" s="1"/>
  <c r="J1078" i="1"/>
  <c r="AE1078" i="1"/>
  <c r="AF1078" i="1" s="1" a="1"/>
  <c r="AF1078" i="1" s="1"/>
  <c r="AH1078" i="1"/>
  <c r="L1079" i="1" l="1"/>
  <c r="F1079" i="1"/>
  <c r="D1079" i="1"/>
  <c r="G1079" i="1"/>
  <c r="I1079" i="1" s="1"/>
  <c r="K1079" i="1"/>
  <c r="AG1078" i="1"/>
  <c r="AK1078" i="1"/>
  <c r="AL1078" i="1" s="1"/>
  <c r="AI1078" i="1"/>
  <c r="AJ1078" i="1" s="1"/>
  <c r="M1079" i="1" l="1"/>
  <c r="T1079" i="1"/>
  <c r="U1079" i="1"/>
  <c r="V1079" i="1" s="1"/>
  <c r="AC1079" i="1" l="1"/>
  <c r="AD1079" i="1" s="1"/>
  <c r="N1079" i="1"/>
  <c r="W1079" i="1"/>
  <c r="X1079" i="1" s="1"/>
  <c r="Y1079" i="1" s="1"/>
  <c r="Z1079" i="1" s="1"/>
  <c r="AA1079" i="1" s="1"/>
  <c r="O1079" i="1" l="1"/>
  <c r="P1079" i="1"/>
  <c r="E1080" i="1" s="1"/>
  <c r="J1079" i="1"/>
  <c r="AE1079" i="1"/>
  <c r="AF1079" i="1" s="1" a="1"/>
  <c r="AF1079" i="1" s="1"/>
  <c r="AH1079" i="1"/>
  <c r="D1080" i="1" l="1"/>
  <c r="G1080" i="1"/>
  <c r="I1080" i="1" s="1"/>
  <c r="L1080" i="1"/>
  <c r="F1080" i="1"/>
  <c r="K1080" i="1"/>
  <c r="AK1079" i="1"/>
  <c r="AL1079" i="1" s="1"/>
  <c r="AG1079" i="1"/>
  <c r="AI1079" i="1"/>
  <c r="AJ1079" i="1" s="1"/>
  <c r="U1080" i="1" l="1"/>
  <c r="V1080" i="1" s="1"/>
  <c r="T1080" i="1"/>
  <c r="M1080" i="1"/>
  <c r="N1080" i="1" l="1"/>
  <c r="W1080" i="1"/>
  <c r="X1080" i="1" s="1"/>
  <c r="Y1080" i="1" s="1"/>
  <c r="Z1080" i="1" s="1"/>
  <c r="AA1080" i="1" s="1"/>
  <c r="AC1080" i="1"/>
  <c r="AD1080" i="1" s="1"/>
  <c r="AE1080" i="1" l="1"/>
  <c r="AF1080" i="1" s="1" a="1"/>
  <c r="AF1080" i="1" s="1"/>
  <c r="AH1080" i="1"/>
  <c r="O1080" i="1"/>
  <c r="P1080" i="1"/>
  <c r="E1081" i="1" s="1"/>
  <c r="J1080" i="1"/>
  <c r="G1081" i="1" l="1"/>
  <c r="I1081" i="1" s="1"/>
  <c r="L1081" i="1"/>
  <c r="K1081" i="1"/>
  <c r="F1081" i="1"/>
  <c r="D1081" i="1"/>
  <c r="AI1080" i="1"/>
  <c r="AJ1080" i="1" s="1"/>
  <c r="AK1080" i="1"/>
  <c r="AL1080" i="1" s="1"/>
  <c r="AG1080" i="1"/>
  <c r="U1081" i="1" l="1"/>
  <c r="V1081" i="1" s="1"/>
  <c r="T1081" i="1"/>
  <c r="M1081" i="1"/>
  <c r="AC1081" i="1" l="1"/>
  <c r="AD1081" i="1" s="1"/>
  <c r="N1081" i="1"/>
  <c r="W1081" i="1"/>
  <c r="X1081" i="1" s="1"/>
  <c r="Y1081" i="1" s="1"/>
  <c r="Z1081" i="1" s="1"/>
  <c r="AA1081" i="1" s="1"/>
  <c r="O1081" i="1" l="1"/>
  <c r="P1081" i="1"/>
  <c r="E1082" i="1" s="1"/>
  <c r="J1081" i="1"/>
  <c r="AE1081" i="1"/>
  <c r="AF1081" i="1" s="1" a="1"/>
  <c r="AF1081" i="1" s="1"/>
  <c r="AH1081" i="1"/>
  <c r="G1082" i="1" l="1"/>
  <c r="I1082" i="1" s="1"/>
  <c r="L1082" i="1"/>
  <c r="F1082" i="1"/>
  <c r="D1082" i="1"/>
  <c r="K1082" i="1"/>
  <c r="AG1081" i="1"/>
  <c r="AK1081" i="1"/>
  <c r="AL1081" i="1" s="1"/>
  <c r="AI1081" i="1"/>
  <c r="AJ1081" i="1" s="1"/>
  <c r="T1082" i="1" l="1"/>
  <c r="M1082" i="1"/>
  <c r="U1082" i="1"/>
  <c r="V1082" i="1" s="1"/>
  <c r="AC1082" i="1" l="1"/>
  <c r="AD1082" i="1" s="1"/>
  <c r="N1082" i="1"/>
  <c r="W1082" i="1"/>
  <c r="X1082" i="1" s="1"/>
  <c r="Y1082" i="1" s="1"/>
  <c r="Z1082" i="1" s="1"/>
  <c r="AA1082" i="1" s="1"/>
  <c r="O1082" i="1" l="1"/>
  <c r="P1082" i="1"/>
  <c r="E1083" i="1" s="1"/>
  <c r="J1082" i="1"/>
  <c r="AE1082" i="1"/>
  <c r="AF1082" i="1" s="1" a="1"/>
  <c r="AF1082" i="1" s="1"/>
  <c r="AH1082" i="1"/>
  <c r="AG1082" i="1" l="1"/>
  <c r="AK1082" i="1"/>
  <c r="AL1082" i="1" s="1"/>
  <c r="G1083" i="1"/>
  <c r="I1083" i="1" s="1"/>
  <c r="K1083" i="1"/>
  <c r="F1083" i="1"/>
  <c r="D1083" i="1"/>
  <c r="L1083" i="1"/>
  <c r="AI1082" i="1"/>
  <c r="AJ1082" i="1" s="1"/>
  <c r="U1083" i="1" l="1"/>
  <c r="V1083" i="1" s="1"/>
  <c r="M1083" i="1"/>
  <c r="T1083" i="1"/>
  <c r="AC1083" i="1" l="1"/>
  <c r="AD1083" i="1" s="1"/>
  <c r="N1083" i="1"/>
  <c r="W1083" i="1"/>
  <c r="X1083" i="1" s="1"/>
  <c r="Y1083" i="1" s="1"/>
  <c r="Z1083" i="1" s="1"/>
  <c r="AA1083" i="1" s="1"/>
  <c r="O1083" i="1" l="1"/>
  <c r="P1083" i="1"/>
  <c r="E1084" i="1" s="1"/>
  <c r="J1083" i="1"/>
  <c r="AE1083" i="1"/>
  <c r="AF1083" i="1" s="1" a="1"/>
  <c r="AF1083" i="1" s="1"/>
  <c r="AH1083" i="1"/>
  <c r="AK1083" i="1" l="1"/>
  <c r="AL1083" i="1" s="1"/>
  <c r="AG1083" i="1"/>
  <c r="D1084" i="1"/>
  <c r="L1084" i="1"/>
  <c r="F1084" i="1"/>
  <c r="G1084" i="1"/>
  <c r="I1084" i="1" s="1"/>
  <c r="K1084" i="1"/>
  <c r="AI1083" i="1"/>
  <c r="AJ1083" i="1" s="1"/>
  <c r="T1084" i="1" l="1"/>
  <c r="M1084" i="1"/>
  <c r="U1084" i="1"/>
  <c r="V1084" i="1" s="1"/>
  <c r="N1084" i="1" l="1"/>
  <c r="W1084" i="1"/>
  <c r="X1084" i="1" s="1"/>
  <c r="Y1084" i="1" s="1"/>
  <c r="Z1084" i="1" s="1"/>
  <c r="AA1084" i="1" s="1"/>
  <c r="AC1084" i="1"/>
  <c r="AD1084" i="1" s="1"/>
  <c r="AE1084" i="1" l="1"/>
  <c r="AF1084" i="1" s="1" a="1"/>
  <c r="AF1084" i="1" s="1"/>
  <c r="AH1084" i="1"/>
  <c r="O1084" i="1"/>
  <c r="J1084" i="1"/>
  <c r="P1084" i="1"/>
  <c r="E1085" i="1" s="1"/>
  <c r="G1085" i="1" l="1"/>
  <c r="I1085" i="1" s="1"/>
  <c r="L1085" i="1"/>
  <c r="K1085" i="1"/>
  <c r="F1085" i="1"/>
  <c r="D1085" i="1"/>
  <c r="AI1084" i="1"/>
  <c r="AJ1084" i="1" s="1"/>
  <c r="AK1084" i="1"/>
  <c r="AL1084" i="1" s="1"/>
  <c r="AG1084" i="1"/>
  <c r="U1085" i="1" l="1"/>
  <c r="V1085" i="1" s="1"/>
  <c r="T1085" i="1"/>
  <c r="M1085" i="1"/>
  <c r="AC1085" i="1" l="1"/>
  <c r="AD1085" i="1" s="1"/>
  <c r="N1085" i="1"/>
  <c r="W1085" i="1"/>
  <c r="X1085" i="1" s="1"/>
  <c r="Y1085" i="1" s="1"/>
  <c r="Z1085" i="1" s="1"/>
  <c r="AA1085" i="1" s="1"/>
  <c r="O1085" i="1" l="1"/>
  <c r="P1085" i="1"/>
  <c r="E1086" i="1" s="1"/>
  <c r="J1085" i="1"/>
  <c r="AE1085" i="1"/>
  <c r="AF1085" i="1" s="1" a="1"/>
  <c r="AF1085" i="1" s="1"/>
  <c r="AH1085" i="1"/>
  <c r="AK1085" i="1" l="1"/>
  <c r="AL1085" i="1" s="1"/>
  <c r="AG1085" i="1"/>
  <c r="F1086" i="1"/>
  <c r="G1086" i="1"/>
  <c r="I1086" i="1" s="1"/>
  <c r="K1086" i="1"/>
  <c r="D1086" i="1"/>
  <c r="L1086" i="1"/>
  <c r="AI1085" i="1"/>
  <c r="AJ1085" i="1" s="1"/>
  <c r="U1086" i="1" l="1"/>
  <c r="V1086" i="1" s="1"/>
  <c r="T1086" i="1"/>
  <c r="M1086" i="1"/>
  <c r="AC1086" i="1" l="1"/>
  <c r="AD1086" i="1" s="1"/>
  <c r="N1086" i="1"/>
  <c r="W1086" i="1"/>
  <c r="X1086" i="1" s="1"/>
  <c r="Y1086" i="1" s="1"/>
  <c r="Z1086" i="1" s="1"/>
  <c r="AA1086" i="1" s="1"/>
  <c r="O1086" i="1" l="1"/>
  <c r="P1086" i="1"/>
  <c r="E1087" i="1" s="1"/>
  <c r="J1086" i="1"/>
  <c r="AE1086" i="1"/>
  <c r="AF1086" i="1" s="1" a="1"/>
  <c r="AF1086" i="1" s="1"/>
  <c r="AH1086" i="1"/>
  <c r="K1087" i="1" l="1"/>
  <c r="F1087" i="1"/>
  <c r="D1087" i="1"/>
  <c r="G1087" i="1"/>
  <c r="I1087" i="1" s="1"/>
  <c r="L1087" i="1"/>
  <c r="AK1086" i="1"/>
  <c r="AL1086" i="1" s="1"/>
  <c r="AG1086" i="1"/>
  <c r="AI1086" i="1"/>
  <c r="AJ1086" i="1" s="1"/>
  <c r="M1087" i="1" l="1"/>
  <c r="T1087" i="1"/>
  <c r="U1087" i="1"/>
  <c r="V1087" i="1" s="1"/>
  <c r="AC1087" i="1" l="1"/>
  <c r="AD1087" i="1" s="1"/>
  <c r="N1087" i="1"/>
  <c r="W1087" i="1"/>
  <c r="X1087" i="1" s="1"/>
  <c r="Y1087" i="1" s="1"/>
  <c r="Z1087" i="1" s="1"/>
  <c r="AA1087" i="1" s="1"/>
  <c r="O1087" i="1" l="1"/>
  <c r="P1087" i="1"/>
  <c r="E1088" i="1" s="1"/>
  <c r="J1087" i="1"/>
  <c r="AE1087" i="1"/>
  <c r="AF1087" i="1" s="1" a="1"/>
  <c r="AF1087" i="1" s="1"/>
  <c r="AH1087" i="1"/>
  <c r="F1088" i="1" l="1"/>
  <c r="D1088" i="1"/>
  <c r="G1088" i="1"/>
  <c r="I1088" i="1" s="1"/>
  <c r="L1088" i="1"/>
  <c r="K1088" i="1"/>
  <c r="AG1087" i="1"/>
  <c r="AK1087" i="1"/>
  <c r="AL1087" i="1" s="1"/>
  <c r="AI1087" i="1"/>
  <c r="AJ1087" i="1" s="1"/>
  <c r="U1088" i="1" l="1"/>
  <c r="V1088" i="1" s="1"/>
  <c r="T1088" i="1"/>
  <c r="M1088" i="1"/>
  <c r="N1088" i="1" l="1"/>
  <c r="W1088" i="1"/>
  <c r="X1088" i="1" s="1"/>
  <c r="Y1088" i="1" s="1"/>
  <c r="Z1088" i="1" s="1"/>
  <c r="AA1088" i="1" s="1"/>
  <c r="AC1088" i="1"/>
  <c r="AD1088" i="1" s="1"/>
  <c r="AE1088" i="1" l="1"/>
  <c r="AF1088" i="1" s="1" a="1"/>
  <c r="AF1088" i="1" s="1"/>
  <c r="AH1088" i="1"/>
  <c r="O1088" i="1"/>
  <c r="P1088" i="1"/>
  <c r="E1089" i="1" s="1"/>
  <c r="J1088" i="1"/>
  <c r="D1089" i="1" l="1"/>
  <c r="K1089" i="1"/>
  <c r="F1089" i="1"/>
  <c r="G1089" i="1"/>
  <c r="I1089" i="1" s="1"/>
  <c r="L1089" i="1"/>
  <c r="AI1088" i="1"/>
  <c r="AJ1088" i="1" s="1"/>
  <c r="AG1088" i="1"/>
  <c r="AK1088" i="1"/>
  <c r="AL1088" i="1" s="1"/>
  <c r="T1089" i="1" l="1"/>
  <c r="M1089" i="1"/>
  <c r="U1089" i="1"/>
  <c r="V1089" i="1" s="1"/>
  <c r="AC1089" i="1" l="1"/>
  <c r="AD1089" i="1" s="1"/>
  <c r="N1089" i="1"/>
  <c r="W1089" i="1"/>
  <c r="X1089" i="1" s="1"/>
  <c r="Y1089" i="1" s="1"/>
  <c r="Z1089" i="1" s="1"/>
  <c r="AA1089" i="1" s="1"/>
  <c r="O1089" i="1" l="1"/>
  <c r="P1089" i="1"/>
  <c r="E1090" i="1" s="1"/>
  <c r="J1089" i="1"/>
  <c r="AE1089" i="1"/>
  <c r="AF1089" i="1" s="1" a="1"/>
  <c r="AF1089" i="1" s="1"/>
  <c r="AH1089" i="1"/>
  <c r="F1090" i="1" l="1"/>
  <c r="L1090" i="1"/>
  <c r="D1090" i="1"/>
  <c r="G1090" i="1"/>
  <c r="I1090" i="1" s="1"/>
  <c r="K1090" i="1"/>
  <c r="AG1089" i="1"/>
  <c r="AK1089" i="1"/>
  <c r="AL1089" i="1" s="1"/>
  <c r="AI1089" i="1"/>
  <c r="AJ1089" i="1" s="1"/>
  <c r="M1090" i="1" l="1"/>
  <c r="T1090" i="1"/>
  <c r="U1090" i="1"/>
  <c r="V1090" i="1" s="1"/>
  <c r="AC1090" i="1" l="1"/>
  <c r="AD1090" i="1" s="1"/>
  <c r="N1090" i="1"/>
  <c r="W1090" i="1"/>
  <c r="X1090" i="1" s="1"/>
  <c r="Y1090" i="1" s="1"/>
  <c r="Z1090" i="1" s="1"/>
  <c r="AA1090" i="1" s="1"/>
  <c r="O1090" i="1" l="1"/>
  <c r="J1090" i="1"/>
  <c r="P1090" i="1"/>
  <c r="E1091" i="1" s="1"/>
  <c r="AE1090" i="1"/>
  <c r="AF1090" i="1" s="1" a="1"/>
  <c r="AF1090" i="1" s="1"/>
  <c r="AH1090" i="1"/>
  <c r="AG1090" i="1" l="1"/>
  <c r="AK1090" i="1"/>
  <c r="AL1090" i="1" s="1"/>
  <c r="K1091" i="1"/>
  <c r="F1091" i="1"/>
  <c r="D1091" i="1"/>
  <c r="G1091" i="1"/>
  <c r="I1091" i="1" s="1"/>
  <c r="L1091" i="1"/>
  <c r="AI1090" i="1"/>
  <c r="AJ1090" i="1" s="1"/>
  <c r="U1091" i="1" l="1"/>
  <c r="V1091" i="1" s="1"/>
  <c r="M1091" i="1"/>
  <c r="T1091" i="1"/>
  <c r="AC1091" i="1" l="1"/>
  <c r="AD1091" i="1" s="1"/>
  <c r="N1091" i="1"/>
  <c r="W1091" i="1"/>
  <c r="X1091" i="1" s="1"/>
  <c r="Y1091" i="1" s="1"/>
  <c r="Z1091" i="1" s="1"/>
  <c r="AA1091" i="1" s="1"/>
  <c r="O1091" i="1" l="1"/>
  <c r="P1091" i="1"/>
  <c r="E1092" i="1" s="1"/>
  <c r="J1091" i="1"/>
  <c r="AE1091" i="1"/>
  <c r="AF1091" i="1" s="1" a="1"/>
  <c r="AF1091" i="1" s="1"/>
  <c r="AH1091" i="1"/>
  <c r="F1092" i="1" l="1"/>
  <c r="D1092" i="1"/>
  <c r="G1092" i="1"/>
  <c r="I1092" i="1" s="1"/>
  <c r="K1092" i="1"/>
  <c r="L1092" i="1"/>
  <c r="AK1091" i="1"/>
  <c r="AL1091" i="1" s="1"/>
  <c r="AG1091" i="1"/>
  <c r="AI1091" i="1"/>
  <c r="AJ1091" i="1" s="1"/>
  <c r="U1092" i="1" l="1"/>
  <c r="V1092" i="1" s="1"/>
  <c r="T1092" i="1"/>
  <c r="M1092" i="1"/>
  <c r="N1092" i="1" l="1"/>
  <c r="W1092" i="1"/>
  <c r="X1092" i="1" s="1"/>
  <c r="Y1092" i="1" s="1"/>
  <c r="Z1092" i="1" s="1"/>
  <c r="AA1092" i="1" s="1"/>
  <c r="AC1092" i="1"/>
  <c r="AD1092" i="1" s="1"/>
  <c r="AE1092" i="1" l="1"/>
  <c r="AF1092" i="1" s="1" a="1"/>
  <c r="AF1092" i="1" s="1"/>
  <c r="AH1092" i="1"/>
  <c r="O1092" i="1"/>
  <c r="P1092" i="1"/>
  <c r="E1093" i="1" s="1"/>
  <c r="J1092" i="1"/>
  <c r="D1093" i="1" l="1"/>
  <c r="K1093" i="1"/>
  <c r="G1093" i="1"/>
  <c r="I1093" i="1" s="1"/>
  <c r="L1093" i="1"/>
  <c r="F1093" i="1"/>
  <c r="AI1092" i="1"/>
  <c r="AJ1092" i="1" s="1"/>
  <c r="AG1092" i="1"/>
  <c r="AK1092" i="1"/>
  <c r="AL1092" i="1" s="1"/>
  <c r="U1093" i="1" l="1"/>
  <c r="V1093" i="1" s="1"/>
  <c r="T1093" i="1"/>
  <c r="M1093" i="1"/>
  <c r="AC1093" i="1" l="1"/>
  <c r="AD1093" i="1" s="1"/>
  <c r="N1093" i="1"/>
  <c r="W1093" i="1"/>
  <c r="X1093" i="1" s="1"/>
  <c r="Y1093" i="1" s="1"/>
  <c r="Z1093" i="1" s="1"/>
  <c r="AA1093" i="1" s="1"/>
  <c r="O1093" i="1" l="1"/>
  <c r="P1093" i="1"/>
  <c r="E1094" i="1" s="1"/>
  <c r="J1093" i="1"/>
  <c r="AE1093" i="1"/>
  <c r="AF1093" i="1" s="1" a="1"/>
  <c r="AF1093" i="1" s="1"/>
  <c r="AH1093" i="1"/>
  <c r="F1094" i="1" l="1"/>
  <c r="G1094" i="1"/>
  <c r="I1094" i="1" s="1"/>
  <c r="K1094" i="1"/>
  <c r="D1094" i="1"/>
  <c r="L1094" i="1"/>
  <c r="AK1093" i="1"/>
  <c r="AL1093" i="1" s="1"/>
  <c r="AG1093" i="1"/>
  <c r="AI1093" i="1"/>
  <c r="AJ1093" i="1" s="1"/>
  <c r="U1094" i="1" l="1"/>
  <c r="V1094" i="1" s="1"/>
  <c r="T1094" i="1"/>
  <c r="M1094" i="1"/>
  <c r="AC1094" i="1" l="1"/>
  <c r="AD1094" i="1" s="1"/>
  <c r="N1094" i="1"/>
  <c r="W1094" i="1"/>
  <c r="X1094" i="1" s="1"/>
  <c r="Y1094" i="1" s="1"/>
  <c r="Z1094" i="1" s="1"/>
  <c r="AA1094" i="1" s="1"/>
  <c r="O1094" i="1" l="1"/>
  <c r="P1094" i="1"/>
  <c r="E1095" i="1" s="1"/>
  <c r="J1094" i="1"/>
  <c r="AE1094" i="1"/>
  <c r="AF1094" i="1" s="1" a="1"/>
  <c r="AF1094" i="1" s="1"/>
  <c r="AH1094" i="1"/>
  <c r="G1095" i="1" l="1"/>
  <c r="I1095" i="1" s="1"/>
  <c r="K1095" i="1"/>
  <c r="F1095" i="1"/>
  <c r="D1095" i="1"/>
  <c r="L1095" i="1"/>
  <c r="AK1094" i="1"/>
  <c r="AL1094" i="1" s="1"/>
  <c r="AG1094" i="1"/>
  <c r="AI1094" i="1"/>
  <c r="AJ1094" i="1" s="1"/>
  <c r="M1095" i="1" l="1"/>
  <c r="T1095" i="1"/>
  <c r="U1095" i="1"/>
  <c r="V1095" i="1" s="1"/>
  <c r="AC1095" i="1" l="1"/>
  <c r="AD1095" i="1" s="1"/>
  <c r="N1095" i="1"/>
  <c r="W1095" i="1"/>
  <c r="X1095" i="1" s="1"/>
  <c r="Y1095" i="1" s="1"/>
  <c r="Z1095" i="1" s="1"/>
  <c r="AA1095" i="1" s="1"/>
  <c r="O1095" i="1" l="1"/>
  <c r="P1095" i="1"/>
  <c r="E1096" i="1" s="1"/>
  <c r="J1095" i="1"/>
  <c r="AE1095" i="1"/>
  <c r="AF1095" i="1" s="1" a="1"/>
  <c r="AF1095" i="1" s="1"/>
  <c r="AH1095" i="1"/>
  <c r="F1096" i="1" l="1"/>
  <c r="D1096" i="1"/>
  <c r="L1096" i="1"/>
  <c r="G1096" i="1"/>
  <c r="I1096" i="1" s="1"/>
  <c r="K1096" i="1"/>
  <c r="AK1095" i="1"/>
  <c r="AL1095" i="1" s="1"/>
  <c r="AG1095" i="1"/>
  <c r="AI1095" i="1"/>
  <c r="AJ1095" i="1" s="1"/>
  <c r="T1096" i="1" l="1"/>
  <c r="M1096" i="1"/>
  <c r="U1096" i="1"/>
  <c r="V1096" i="1" s="1"/>
  <c r="N1096" i="1" l="1"/>
  <c r="W1096" i="1"/>
  <c r="X1096" i="1" s="1"/>
  <c r="Y1096" i="1" s="1"/>
  <c r="Z1096" i="1" s="1"/>
  <c r="AA1096" i="1" s="1"/>
  <c r="AC1096" i="1"/>
  <c r="AD1096" i="1" s="1"/>
  <c r="AE1096" i="1" l="1"/>
  <c r="AF1096" i="1" s="1" a="1"/>
  <c r="AF1096" i="1" s="1"/>
  <c r="AH1096" i="1"/>
  <c r="O1096" i="1"/>
  <c r="P1096" i="1"/>
  <c r="E1097" i="1" s="1"/>
  <c r="J1096" i="1"/>
  <c r="D1097" i="1" l="1"/>
  <c r="L1097" i="1"/>
  <c r="F1097" i="1"/>
  <c r="G1097" i="1"/>
  <c r="I1097" i="1" s="1"/>
  <c r="K1097" i="1"/>
  <c r="AI1096" i="1"/>
  <c r="AJ1096" i="1" s="1"/>
  <c r="AK1096" i="1"/>
  <c r="AL1096" i="1" s="1"/>
  <c r="AG1096" i="1"/>
  <c r="T1097" i="1" l="1"/>
  <c r="M1097" i="1"/>
  <c r="U1097" i="1"/>
  <c r="V1097" i="1" s="1"/>
  <c r="AC1097" i="1" l="1"/>
  <c r="AD1097" i="1" s="1"/>
  <c r="N1097" i="1"/>
  <c r="W1097" i="1"/>
  <c r="X1097" i="1" s="1"/>
  <c r="Y1097" i="1" s="1"/>
  <c r="Z1097" i="1" s="1"/>
  <c r="AA1097" i="1" s="1"/>
  <c r="O1097" i="1" l="1"/>
  <c r="P1097" i="1"/>
  <c r="E1098" i="1" s="1"/>
  <c r="J1097" i="1"/>
  <c r="AE1097" i="1"/>
  <c r="AF1097" i="1" s="1" a="1"/>
  <c r="AF1097" i="1" s="1"/>
  <c r="AH1097" i="1"/>
  <c r="F1098" i="1" l="1"/>
  <c r="L1098" i="1"/>
  <c r="D1098" i="1"/>
  <c r="G1098" i="1"/>
  <c r="I1098" i="1" s="1"/>
  <c r="K1098" i="1"/>
  <c r="AG1097" i="1"/>
  <c r="AK1097" i="1"/>
  <c r="AL1097" i="1" s="1"/>
  <c r="AI1097" i="1"/>
  <c r="AJ1097" i="1" s="1"/>
  <c r="M1098" i="1" l="1"/>
  <c r="T1098" i="1"/>
  <c r="U1098" i="1"/>
  <c r="V1098" i="1" s="1"/>
  <c r="AC1098" i="1" l="1"/>
  <c r="AD1098" i="1" s="1"/>
  <c r="N1098" i="1"/>
  <c r="W1098" i="1"/>
  <c r="X1098" i="1" s="1"/>
  <c r="Y1098" i="1" s="1"/>
  <c r="Z1098" i="1" s="1"/>
  <c r="AA1098" i="1" s="1"/>
  <c r="O1098" i="1" l="1"/>
  <c r="J1098" i="1"/>
  <c r="P1098" i="1"/>
  <c r="E1099" i="1" s="1"/>
  <c r="AE1098" i="1"/>
  <c r="AF1098" i="1" s="1" a="1"/>
  <c r="AF1098" i="1" s="1"/>
  <c r="AH1098" i="1"/>
  <c r="F1099" i="1" l="1"/>
  <c r="L1099" i="1"/>
  <c r="D1099" i="1"/>
  <c r="G1099" i="1"/>
  <c r="I1099" i="1" s="1"/>
  <c r="K1099" i="1"/>
  <c r="AG1098" i="1"/>
  <c r="AK1098" i="1"/>
  <c r="AL1098" i="1" s="1"/>
  <c r="AI1098" i="1"/>
  <c r="AJ1098" i="1" s="1"/>
  <c r="M1099" i="1" l="1"/>
  <c r="T1099" i="1"/>
  <c r="U1099" i="1"/>
  <c r="V1099" i="1" s="1"/>
  <c r="AC1099" i="1" l="1"/>
  <c r="AD1099" i="1" s="1"/>
  <c r="N1099" i="1"/>
  <c r="W1099" i="1"/>
  <c r="X1099" i="1" s="1"/>
  <c r="Y1099" i="1" s="1"/>
  <c r="Z1099" i="1" s="1"/>
  <c r="AA1099" i="1" s="1"/>
  <c r="O1099" i="1" l="1"/>
  <c r="J1099" i="1"/>
  <c r="P1099" i="1"/>
  <c r="E1100" i="1" s="1"/>
  <c r="AE1099" i="1"/>
  <c r="AF1099" i="1" s="1" a="1"/>
  <c r="AF1099" i="1" s="1"/>
  <c r="AH1099" i="1"/>
  <c r="AK1099" i="1" l="1"/>
  <c r="AL1099" i="1" s="1"/>
  <c r="AG1099" i="1"/>
  <c r="F1100" i="1"/>
  <c r="D1100" i="1"/>
  <c r="L1100" i="1"/>
  <c r="G1100" i="1"/>
  <c r="I1100" i="1" s="1"/>
  <c r="K1100" i="1"/>
  <c r="AI1099" i="1"/>
  <c r="AJ1099" i="1" s="1"/>
  <c r="U1100" i="1" l="1"/>
  <c r="V1100" i="1" s="1"/>
  <c r="T1100" i="1"/>
  <c r="M1100" i="1"/>
  <c r="N1100" i="1" l="1"/>
  <c r="W1100" i="1"/>
  <c r="X1100" i="1" s="1"/>
  <c r="Y1100" i="1" s="1"/>
  <c r="Z1100" i="1" s="1"/>
  <c r="AA1100" i="1" s="1"/>
  <c r="AC1100" i="1"/>
  <c r="AD1100" i="1" s="1"/>
  <c r="AE1100" i="1" l="1"/>
  <c r="AF1100" i="1" s="1" a="1"/>
  <c r="AF1100" i="1" s="1"/>
  <c r="AH1100" i="1"/>
  <c r="O1100" i="1"/>
  <c r="P1100" i="1"/>
  <c r="E1101" i="1" s="1"/>
  <c r="J1100" i="1"/>
  <c r="D1101" i="1" l="1"/>
  <c r="K1101" i="1"/>
  <c r="G1101" i="1"/>
  <c r="I1101" i="1" s="1"/>
  <c r="L1101" i="1"/>
  <c r="F1101" i="1"/>
  <c r="AI1100" i="1"/>
  <c r="AJ1100" i="1" s="1"/>
  <c r="AK1100" i="1"/>
  <c r="AL1100" i="1" s="1"/>
  <c r="AG1100" i="1"/>
  <c r="U1101" i="1" l="1"/>
  <c r="V1101" i="1" s="1"/>
  <c r="T1101" i="1"/>
  <c r="M1101" i="1"/>
  <c r="AC1101" i="1" l="1"/>
  <c r="AD1101" i="1" s="1"/>
  <c r="N1101" i="1"/>
  <c r="W1101" i="1"/>
  <c r="X1101" i="1" s="1"/>
  <c r="Y1101" i="1" s="1"/>
  <c r="Z1101" i="1" s="1"/>
  <c r="AA1101" i="1" s="1"/>
  <c r="O1101" i="1" l="1"/>
  <c r="P1101" i="1"/>
  <c r="E1102" i="1" s="1"/>
  <c r="J1101" i="1"/>
  <c r="AE1101" i="1"/>
  <c r="AF1101" i="1" s="1" a="1"/>
  <c r="AF1101" i="1" s="1"/>
  <c r="AH1101" i="1"/>
  <c r="L1102" i="1" l="1"/>
  <c r="F1102" i="1"/>
  <c r="D1102" i="1"/>
  <c r="G1102" i="1"/>
  <c r="I1102" i="1" s="1"/>
  <c r="K1102" i="1"/>
  <c r="AK1101" i="1"/>
  <c r="AL1101" i="1" s="1"/>
  <c r="AG1101" i="1"/>
  <c r="AI1101" i="1"/>
  <c r="AJ1101" i="1" s="1"/>
  <c r="M1102" i="1" l="1"/>
  <c r="T1102" i="1"/>
  <c r="U1102" i="1"/>
  <c r="V1102" i="1" s="1"/>
  <c r="AC1102" i="1" l="1"/>
  <c r="AD1102" i="1" s="1"/>
  <c r="N1102" i="1"/>
  <c r="W1102" i="1"/>
  <c r="X1102" i="1" s="1"/>
  <c r="Y1102" i="1" s="1"/>
  <c r="Z1102" i="1" s="1"/>
  <c r="AA1102" i="1" s="1"/>
  <c r="O1102" i="1" l="1"/>
  <c r="P1102" i="1"/>
  <c r="E1103" i="1" s="1"/>
  <c r="J1102" i="1"/>
  <c r="AE1102" i="1"/>
  <c r="AF1102" i="1" s="1" a="1"/>
  <c r="AF1102" i="1" s="1"/>
  <c r="AH1102" i="1"/>
  <c r="G1103" i="1" l="1"/>
  <c r="I1103" i="1" s="1"/>
  <c r="K1103" i="1"/>
  <c r="F1103" i="1"/>
  <c r="D1103" i="1"/>
  <c r="L1103" i="1"/>
  <c r="AK1102" i="1"/>
  <c r="AL1102" i="1" s="1"/>
  <c r="AG1102" i="1"/>
  <c r="AI1102" i="1"/>
  <c r="AJ1102" i="1" s="1"/>
  <c r="M1103" i="1" l="1"/>
  <c r="T1103" i="1"/>
  <c r="U1103" i="1"/>
  <c r="V1103" i="1" s="1"/>
  <c r="AC1103" i="1" l="1"/>
  <c r="AD1103" i="1" s="1"/>
  <c r="N1103" i="1"/>
  <c r="W1103" i="1"/>
  <c r="X1103" i="1" s="1"/>
  <c r="Y1103" i="1" s="1"/>
  <c r="Z1103" i="1" s="1"/>
  <c r="AA1103" i="1" s="1"/>
  <c r="O1103" i="1" l="1"/>
  <c r="P1103" i="1"/>
  <c r="E1104" i="1" s="1"/>
  <c r="J1103" i="1"/>
  <c r="AE1103" i="1"/>
  <c r="AF1103" i="1" s="1" a="1"/>
  <c r="AF1103" i="1" s="1"/>
  <c r="AH1103" i="1"/>
  <c r="D1104" i="1" l="1"/>
  <c r="L1104" i="1"/>
  <c r="F1104" i="1"/>
  <c r="G1104" i="1"/>
  <c r="I1104" i="1" s="1"/>
  <c r="K1104" i="1"/>
  <c r="AG1103" i="1"/>
  <c r="AK1103" i="1"/>
  <c r="AL1103" i="1" s="1"/>
  <c r="AI1103" i="1"/>
  <c r="AJ1103" i="1" s="1"/>
  <c r="T1104" i="1" l="1"/>
  <c r="M1104" i="1"/>
  <c r="U1104" i="1"/>
  <c r="V1104" i="1" s="1"/>
  <c r="N1104" i="1" l="1"/>
  <c r="W1104" i="1"/>
  <c r="X1104" i="1" s="1"/>
  <c r="Y1104" i="1" s="1"/>
  <c r="Z1104" i="1" s="1"/>
  <c r="AA1104" i="1" s="1"/>
  <c r="AC1104" i="1"/>
  <c r="AD1104" i="1" s="1"/>
  <c r="AE1104" i="1" l="1"/>
  <c r="AF1104" i="1" s="1" a="1"/>
  <c r="AF1104" i="1" s="1"/>
  <c r="AH1104" i="1"/>
  <c r="O1104" i="1"/>
  <c r="P1104" i="1"/>
  <c r="E1105" i="1" s="1"/>
  <c r="J1104" i="1"/>
  <c r="D1105" i="1" l="1"/>
  <c r="L1105" i="1"/>
  <c r="F1105" i="1"/>
  <c r="G1105" i="1"/>
  <c r="I1105" i="1" s="1"/>
  <c r="K1105" i="1"/>
  <c r="AI1104" i="1"/>
  <c r="AJ1104" i="1" s="1"/>
  <c r="AK1104" i="1"/>
  <c r="AL1104" i="1" s="1"/>
  <c r="AG1104" i="1"/>
  <c r="T1105" i="1" l="1"/>
  <c r="M1105" i="1"/>
  <c r="U1105" i="1"/>
  <c r="V1105" i="1" s="1"/>
  <c r="AC1105" i="1" l="1"/>
  <c r="AD1105" i="1" s="1"/>
  <c r="N1105" i="1"/>
  <c r="W1105" i="1"/>
  <c r="X1105" i="1" s="1"/>
  <c r="Y1105" i="1" s="1"/>
  <c r="Z1105" i="1" s="1"/>
  <c r="AA1105" i="1" s="1"/>
  <c r="O1105" i="1" l="1"/>
  <c r="P1105" i="1"/>
  <c r="E1106" i="1" s="1"/>
  <c r="J1105" i="1"/>
  <c r="AE1105" i="1"/>
  <c r="AF1105" i="1" s="1" a="1"/>
  <c r="AF1105" i="1" s="1"/>
  <c r="AH1105" i="1"/>
  <c r="F1106" i="1" l="1"/>
  <c r="K1106" i="1"/>
  <c r="D1106" i="1"/>
  <c r="G1106" i="1"/>
  <c r="I1106" i="1" s="1"/>
  <c r="L1106" i="1"/>
  <c r="AK1105" i="1"/>
  <c r="AL1105" i="1" s="1"/>
  <c r="AG1105" i="1"/>
  <c r="AI1105" i="1"/>
  <c r="AJ1105" i="1" s="1"/>
  <c r="M1106" i="1" l="1"/>
  <c r="T1106" i="1"/>
  <c r="U1106" i="1"/>
  <c r="V1106" i="1" s="1"/>
  <c r="AC1106" i="1" l="1"/>
  <c r="AD1106" i="1" s="1"/>
  <c r="N1106" i="1"/>
  <c r="W1106" i="1"/>
  <c r="X1106" i="1" s="1"/>
  <c r="Y1106" i="1" s="1"/>
  <c r="Z1106" i="1" s="1"/>
  <c r="AA1106" i="1" s="1"/>
  <c r="O1106" i="1" l="1"/>
  <c r="J1106" i="1"/>
  <c r="P1106" i="1"/>
  <c r="E1107" i="1" s="1"/>
  <c r="AE1106" i="1"/>
  <c r="AF1106" i="1" s="1" a="1"/>
  <c r="AF1106" i="1" s="1"/>
  <c r="AH1106" i="1"/>
  <c r="F1107" i="1" l="1"/>
  <c r="L1107" i="1"/>
  <c r="D1107" i="1"/>
  <c r="G1107" i="1"/>
  <c r="I1107" i="1" s="1"/>
  <c r="K1107" i="1"/>
  <c r="AG1106" i="1"/>
  <c r="AK1106" i="1"/>
  <c r="AL1106" i="1" s="1"/>
  <c r="AI1106" i="1"/>
  <c r="AJ1106" i="1" s="1"/>
  <c r="M1107" i="1" l="1"/>
  <c r="T1107" i="1"/>
  <c r="U1107" i="1"/>
  <c r="V1107" i="1" s="1"/>
  <c r="AC1107" i="1" l="1"/>
  <c r="AD1107" i="1" s="1"/>
  <c r="N1107" i="1"/>
  <c r="W1107" i="1"/>
  <c r="X1107" i="1" s="1"/>
  <c r="Y1107" i="1" s="1"/>
  <c r="Z1107" i="1" s="1"/>
  <c r="AA1107" i="1" s="1"/>
  <c r="O1107" i="1" l="1"/>
  <c r="J1107" i="1"/>
  <c r="P1107" i="1"/>
  <c r="E1108" i="1" s="1"/>
  <c r="AE1107" i="1"/>
  <c r="AF1107" i="1" s="1" a="1"/>
  <c r="AF1107" i="1" s="1"/>
  <c r="AH1107" i="1"/>
  <c r="F1108" i="1" l="1"/>
  <c r="D1108" i="1"/>
  <c r="G1108" i="1"/>
  <c r="I1108" i="1" s="1"/>
  <c r="K1108" i="1"/>
  <c r="L1108" i="1"/>
  <c r="AG1107" i="1"/>
  <c r="AK1107" i="1"/>
  <c r="AL1107" i="1" s="1"/>
  <c r="AI1107" i="1"/>
  <c r="AJ1107" i="1" s="1"/>
  <c r="U1108" i="1" l="1"/>
  <c r="V1108" i="1" s="1"/>
  <c r="T1108" i="1"/>
  <c r="M1108" i="1"/>
  <c r="N1108" i="1" l="1"/>
  <c r="W1108" i="1"/>
  <c r="X1108" i="1" s="1"/>
  <c r="Y1108" i="1" s="1"/>
  <c r="Z1108" i="1" s="1"/>
  <c r="AA1108" i="1" s="1"/>
  <c r="AC1108" i="1"/>
  <c r="AD1108" i="1" s="1"/>
  <c r="AE1108" i="1" l="1"/>
  <c r="AF1108" i="1" s="1" a="1"/>
  <c r="AF1108" i="1" s="1"/>
  <c r="AH1108" i="1"/>
  <c r="O1108" i="1"/>
  <c r="P1108" i="1"/>
  <c r="E1109" i="1" s="1"/>
  <c r="J1108" i="1"/>
  <c r="G1109" i="1" l="1"/>
  <c r="I1109" i="1" s="1"/>
  <c r="L1109" i="1"/>
  <c r="K1109" i="1"/>
  <c r="F1109" i="1"/>
  <c r="D1109" i="1"/>
  <c r="AI1108" i="1"/>
  <c r="AJ1108" i="1" s="1"/>
  <c r="AG1108" i="1"/>
  <c r="AK1108" i="1"/>
  <c r="AL1108" i="1" s="1"/>
  <c r="T1109" i="1" l="1"/>
  <c r="M1109" i="1"/>
  <c r="U1109" i="1"/>
  <c r="V1109" i="1" s="1"/>
  <c r="AC1109" i="1" l="1"/>
  <c r="AD1109" i="1" s="1"/>
  <c r="N1109" i="1"/>
  <c r="W1109" i="1"/>
  <c r="X1109" i="1" s="1"/>
  <c r="Y1109" i="1" s="1"/>
  <c r="Z1109" i="1" s="1"/>
  <c r="AA1109" i="1" s="1"/>
  <c r="O1109" i="1" l="1"/>
  <c r="J1109" i="1"/>
  <c r="P1109" i="1"/>
  <c r="E1110" i="1" s="1"/>
  <c r="AE1109" i="1"/>
  <c r="AF1109" i="1" s="1" a="1"/>
  <c r="AF1109" i="1" s="1"/>
  <c r="AH1109" i="1"/>
  <c r="F1110" i="1" l="1"/>
  <c r="G1110" i="1"/>
  <c r="I1110" i="1" s="1"/>
  <c r="K1110" i="1"/>
  <c r="D1110" i="1"/>
  <c r="L1110" i="1"/>
  <c r="AK1109" i="1"/>
  <c r="AL1109" i="1" s="1"/>
  <c r="AG1109" i="1"/>
  <c r="AI1109" i="1"/>
  <c r="AJ1109" i="1" s="1"/>
  <c r="U1110" i="1" l="1"/>
  <c r="V1110" i="1" s="1"/>
  <c r="T1110" i="1"/>
  <c r="M1110" i="1"/>
  <c r="AC1110" i="1" l="1"/>
  <c r="AD1110" i="1" s="1"/>
  <c r="N1110" i="1"/>
  <c r="W1110" i="1"/>
  <c r="X1110" i="1" s="1"/>
  <c r="Y1110" i="1" s="1"/>
  <c r="Z1110" i="1" s="1"/>
  <c r="AA1110" i="1" s="1"/>
  <c r="O1110" i="1" l="1"/>
  <c r="P1110" i="1"/>
  <c r="E1111" i="1" s="1"/>
  <c r="J1110" i="1"/>
  <c r="AE1110" i="1"/>
  <c r="AF1110" i="1" s="1" a="1"/>
  <c r="AF1110" i="1" s="1"/>
  <c r="AH1110" i="1"/>
  <c r="F1111" i="1" l="1"/>
  <c r="L1111" i="1"/>
  <c r="D1111" i="1"/>
  <c r="G1111" i="1"/>
  <c r="I1111" i="1" s="1"/>
  <c r="K1111" i="1"/>
  <c r="AG1110" i="1"/>
  <c r="AK1110" i="1"/>
  <c r="AL1110" i="1" s="1"/>
  <c r="AI1110" i="1"/>
  <c r="AJ1110" i="1" s="1"/>
  <c r="M1111" i="1" l="1"/>
  <c r="T1111" i="1"/>
  <c r="U1111" i="1"/>
  <c r="V1111" i="1" s="1"/>
  <c r="AC1111" i="1" l="1"/>
  <c r="AD1111" i="1" s="1"/>
  <c r="N1111" i="1"/>
  <c r="W1111" i="1"/>
  <c r="X1111" i="1" s="1"/>
  <c r="Y1111" i="1" s="1"/>
  <c r="Z1111" i="1" s="1"/>
  <c r="AA1111" i="1" s="1"/>
  <c r="O1111" i="1" l="1"/>
  <c r="J1111" i="1"/>
  <c r="P1111" i="1"/>
  <c r="E1112" i="1" s="1"/>
  <c r="AE1111" i="1"/>
  <c r="AF1111" i="1" s="1" a="1"/>
  <c r="AF1111" i="1" s="1"/>
  <c r="AH1111" i="1"/>
  <c r="F1112" i="1" l="1"/>
  <c r="D1112" i="1"/>
  <c r="G1112" i="1"/>
  <c r="I1112" i="1" s="1"/>
  <c r="L1112" i="1"/>
  <c r="K1112" i="1"/>
  <c r="AG1111" i="1"/>
  <c r="AK1111" i="1"/>
  <c r="AL1111" i="1" s="1"/>
  <c r="AI1111" i="1"/>
  <c r="AJ1111" i="1" s="1"/>
  <c r="U1112" i="1" l="1"/>
  <c r="V1112" i="1" s="1"/>
  <c r="T1112" i="1"/>
  <c r="M1112" i="1"/>
  <c r="N1112" i="1" l="1"/>
  <c r="W1112" i="1"/>
  <c r="X1112" i="1" s="1"/>
  <c r="Y1112" i="1" s="1"/>
  <c r="Z1112" i="1" s="1"/>
  <c r="AA1112" i="1" s="1"/>
  <c r="AC1112" i="1"/>
  <c r="AD1112" i="1" s="1"/>
  <c r="AE1112" i="1" l="1"/>
  <c r="AF1112" i="1" s="1" a="1"/>
  <c r="AF1112" i="1" s="1"/>
  <c r="AH1112" i="1"/>
  <c r="O1112" i="1"/>
  <c r="P1112" i="1"/>
  <c r="E1113" i="1" s="1"/>
  <c r="J1112" i="1"/>
  <c r="D1113" i="1" l="1"/>
  <c r="K1113" i="1"/>
  <c r="G1113" i="1"/>
  <c r="I1113" i="1" s="1"/>
  <c r="L1113" i="1"/>
  <c r="F1113" i="1"/>
  <c r="AI1112" i="1"/>
  <c r="AJ1112" i="1" s="1"/>
  <c r="AK1112" i="1"/>
  <c r="AL1112" i="1" s="1"/>
  <c r="AG1112" i="1"/>
  <c r="U1113" i="1" l="1"/>
  <c r="V1113" i="1" s="1"/>
  <c r="T1113" i="1"/>
  <c r="M1113" i="1"/>
  <c r="AC1113" i="1" l="1"/>
  <c r="AD1113" i="1" s="1"/>
  <c r="N1113" i="1"/>
  <c r="W1113" i="1"/>
  <c r="X1113" i="1" s="1"/>
  <c r="Y1113" i="1" s="1"/>
  <c r="Z1113" i="1" s="1"/>
  <c r="AA1113" i="1" s="1"/>
  <c r="O1113" i="1" l="1"/>
  <c r="P1113" i="1"/>
  <c r="E1114" i="1" s="1"/>
  <c r="J1113" i="1"/>
  <c r="AE1113" i="1"/>
  <c r="AF1113" i="1" s="1" a="1"/>
  <c r="AF1113" i="1" s="1"/>
  <c r="AH1113" i="1"/>
  <c r="F1114" i="1" l="1"/>
  <c r="K1114" i="1"/>
  <c r="D1114" i="1"/>
  <c r="G1114" i="1"/>
  <c r="I1114" i="1" s="1"/>
  <c r="L1114" i="1"/>
  <c r="AG1113" i="1"/>
  <c r="AK1113" i="1"/>
  <c r="AL1113" i="1" s="1"/>
  <c r="AI1113" i="1"/>
  <c r="AJ1113" i="1" s="1"/>
  <c r="M1114" i="1" l="1"/>
  <c r="T1114" i="1"/>
  <c r="U1114" i="1"/>
  <c r="V1114" i="1" s="1"/>
  <c r="AC1114" i="1" l="1"/>
  <c r="AD1114" i="1" s="1"/>
  <c r="N1114" i="1"/>
  <c r="W1114" i="1"/>
  <c r="X1114" i="1" s="1"/>
  <c r="Y1114" i="1" s="1"/>
  <c r="Z1114" i="1" s="1"/>
  <c r="AA1114" i="1" s="1"/>
  <c r="O1114" i="1" l="1"/>
  <c r="J1114" i="1"/>
  <c r="P1114" i="1"/>
  <c r="E1115" i="1" s="1"/>
  <c r="AE1114" i="1"/>
  <c r="AF1114" i="1" s="1" a="1"/>
  <c r="AF1114" i="1" s="1"/>
  <c r="AH1114" i="1"/>
  <c r="G1115" i="1" l="1"/>
  <c r="I1115" i="1" s="1"/>
  <c r="L1115" i="1"/>
  <c r="F1115" i="1"/>
  <c r="D1115" i="1"/>
  <c r="K1115" i="1"/>
  <c r="AK1114" i="1"/>
  <c r="AL1114" i="1" s="1"/>
  <c r="AG1114" i="1"/>
  <c r="AI1114" i="1"/>
  <c r="AJ1114" i="1" s="1"/>
  <c r="M1115" i="1" l="1"/>
  <c r="T1115" i="1"/>
  <c r="U1115" i="1"/>
  <c r="V1115" i="1" s="1"/>
  <c r="AC1115" i="1" l="1"/>
  <c r="AD1115" i="1" s="1"/>
  <c r="N1115" i="1"/>
  <c r="W1115" i="1"/>
  <c r="X1115" i="1" s="1"/>
  <c r="Y1115" i="1" s="1"/>
  <c r="Z1115" i="1" s="1"/>
  <c r="AA1115" i="1" s="1"/>
  <c r="O1115" i="1" l="1"/>
  <c r="P1115" i="1"/>
  <c r="E1116" i="1" s="1"/>
  <c r="J1115" i="1"/>
  <c r="AE1115" i="1"/>
  <c r="AF1115" i="1" s="1" a="1"/>
  <c r="AF1115" i="1" s="1"/>
  <c r="AH1115" i="1"/>
  <c r="F1116" i="1" l="1"/>
  <c r="D1116" i="1"/>
  <c r="G1116" i="1"/>
  <c r="I1116" i="1" s="1"/>
  <c r="L1116" i="1"/>
  <c r="K1116" i="1"/>
  <c r="AG1115" i="1"/>
  <c r="AK1115" i="1"/>
  <c r="AL1115" i="1" s="1"/>
  <c r="AI1115" i="1"/>
  <c r="AJ1115" i="1" s="1"/>
  <c r="U1116" i="1" l="1"/>
  <c r="V1116" i="1" s="1"/>
  <c r="T1116" i="1"/>
  <c r="M1116" i="1"/>
  <c r="N1116" i="1" l="1"/>
  <c r="W1116" i="1"/>
  <c r="X1116" i="1" s="1"/>
  <c r="Y1116" i="1" s="1"/>
  <c r="Z1116" i="1" s="1"/>
  <c r="AA1116" i="1" s="1"/>
  <c r="AC1116" i="1"/>
  <c r="AD1116" i="1" s="1"/>
  <c r="AE1116" i="1" l="1"/>
  <c r="AF1116" i="1" s="1" a="1"/>
  <c r="AF1116" i="1" s="1"/>
  <c r="AH1116" i="1"/>
  <c r="O1116" i="1"/>
  <c r="P1116" i="1"/>
  <c r="E1117" i="1" s="1"/>
  <c r="J1116" i="1"/>
  <c r="G1117" i="1" l="1"/>
  <c r="I1117" i="1" s="1"/>
  <c r="L1117" i="1"/>
  <c r="F1117" i="1"/>
  <c r="K1117" i="1"/>
  <c r="D1117" i="1"/>
  <c r="AI1116" i="1"/>
  <c r="AJ1116" i="1" s="1"/>
  <c r="AG1116" i="1"/>
  <c r="AK1116" i="1"/>
  <c r="AL1116" i="1" s="1"/>
  <c r="U1117" i="1" l="1"/>
  <c r="V1117" i="1" s="1"/>
  <c r="T1117" i="1"/>
  <c r="M1117" i="1"/>
  <c r="AC1117" i="1" l="1"/>
  <c r="AD1117" i="1" s="1"/>
  <c r="N1117" i="1"/>
  <c r="W1117" i="1"/>
  <c r="X1117" i="1" s="1"/>
  <c r="Y1117" i="1" s="1"/>
  <c r="Z1117" i="1" s="1"/>
  <c r="AA1117" i="1" s="1"/>
  <c r="O1117" i="1" l="1"/>
  <c r="P1117" i="1"/>
  <c r="E1118" i="1" s="1"/>
  <c r="J1117" i="1"/>
  <c r="AE1117" i="1"/>
  <c r="AF1117" i="1" s="1" a="1"/>
  <c r="AF1117" i="1" s="1"/>
  <c r="AH1117" i="1"/>
  <c r="F1118" i="1" l="1"/>
  <c r="L1118" i="1"/>
  <c r="D1118" i="1"/>
  <c r="G1118" i="1"/>
  <c r="I1118" i="1" s="1"/>
  <c r="K1118" i="1"/>
  <c r="AK1117" i="1"/>
  <c r="AL1117" i="1" s="1"/>
  <c r="AG1117" i="1"/>
  <c r="AI1117" i="1"/>
  <c r="AJ1117" i="1" s="1"/>
  <c r="M1118" i="1" l="1"/>
  <c r="T1118" i="1"/>
  <c r="U1118" i="1"/>
  <c r="V1118" i="1" s="1"/>
  <c r="AC1118" i="1" l="1"/>
  <c r="AD1118" i="1" s="1"/>
  <c r="N1118" i="1"/>
  <c r="W1118" i="1"/>
  <c r="X1118" i="1" s="1"/>
  <c r="Y1118" i="1" s="1"/>
  <c r="Z1118" i="1" s="1"/>
  <c r="AA1118" i="1" s="1"/>
  <c r="O1118" i="1" l="1"/>
  <c r="J1118" i="1"/>
  <c r="P1118" i="1"/>
  <c r="E1119" i="1" s="1"/>
  <c r="AE1118" i="1"/>
  <c r="AF1118" i="1" s="1" a="1"/>
  <c r="AF1118" i="1" s="1"/>
  <c r="AH1118" i="1"/>
  <c r="F1119" i="1" l="1"/>
  <c r="L1119" i="1"/>
  <c r="D1119" i="1"/>
  <c r="G1119" i="1"/>
  <c r="I1119" i="1" s="1"/>
  <c r="K1119" i="1"/>
  <c r="AK1118" i="1"/>
  <c r="AL1118" i="1" s="1"/>
  <c r="AG1118" i="1"/>
  <c r="AI1118" i="1"/>
  <c r="AJ1118" i="1" s="1"/>
  <c r="M1119" i="1" l="1"/>
  <c r="T1119" i="1"/>
  <c r="U1119" i="1"/>
  <c r="V1119" i="1" s="1"/>
  <c r="AC1119" i="1" l="1"/>
  <c r="AD1119" i="1" s="1"/>
  <c r="N1119" i="1"/>
  <c r="W1119" i="1"/>
  <c r="X1119" i="1" s="1"/>
  <c r="Y1119" i="1" s="1"/>
  <c r="Z1119" i="1" s="1"/>
  <c r="AA1119" i="1" s="1"/>
  <c r="O1119" i="1" l="1"/>
  <c r="J1119" i="1"/>
  <c r="P1119" i="1"/>
  <c r="E1120" i="1" s="1"/>
  <c r="AE1119" i="1"/>
  <c r="AF1119" i="1" s="1" a="1"/>
  <c r="AF1119" i="1" s="1"/>
  <c r="AH1119" i="1"/>
  <c r="AG1119" i="1" l="1"/>
  <c r="AK1119" i="1"/>
  <c r="AL1119" i="1" s="1"/>
  <c r="F1120" i="1"/>
  <c r="D1120" i="1"/>
  <c r="L1120" i="1"/>
  <c r="G1120" i="1"/>
  <c r="I1120" i="1" s="1"/>
  <c r="K1120" i="1"/>
  <c r="AI1119" i="1"/>
  <c r="AJ1119" i="1" s="1"/>
  <c r="U1120" i="1" l="1"/>
  <c r="V1120" i="1" s="1"/>
  <c r="T1120" i="1"/>
  <c r="M1120" i="1"/>
  <c r="N1120" i="1" l="1"/>
  <c r="W1120" i="1"/>
  <c r="X1120" i="1" s="1"/>
  <c r="Y1120" i="1" s="1"/>
  <c r="Z1120" i="1" s="1"/>
  <c r="AA1120" i="1" s="1"/>
  <c r="AC1120" i="1"/>
  <c r="AD1120" i="1" s="1"/>
  <c r="AE1120" i="1" l="1"/>
  <c r="AF1120" i="1" s="1" a="1"/>
  <c r="AF1120" i="1" s="1"/>
  <c r="AH1120" i="1"/>
  <c r="O1120" i="1"/>
  <c r="P1120" i="1"/>
  <c r="E1121" i="1" s="1"/>
  <c r="J1120" i="1"/>
  <c r="D1121" i="1" l="1"/>
  <c r="L1121" i="1"/>
  <c r="G1121" i="1"/>
  <c r="I1121" i="1" s="1"/>
  <c r="K1121" i="1"/>
  <c r="F1121" i="1"/>
  <c r="AI1120" i="1"/>
  <c r="AJ1120" i="1" s="1"/>
  <c r="AG1120" i="1"/>
  <c r="AK1120" i="1"/>
  <c r="AL1120" i="1" s="1"/>
  <c r="U1121" i="1" l="1"/>
  <c r="V1121" i="1" s="1"/>
  <c r="T1121" i="1"/>
  <c r="M1121" i="1"/>
  <c r="AC1121" i="1" l="1"/>
  <c r="AD1121" i="1" s="1"/>
  <c r="N1121" i="1"/>
  <c r="W1121" i="1"/>
  <c r="X1121" i="1" s="1"/>
  <c r="Y1121" i="1" s="1"/>
  <c r="Z1121" i="1" s="1"/>
  <c r="AA1121" i="1" s="1"/>
  <c r="O1121" i="1" l="1"/>
  <c r="P1121" i="1"/>
  <c r="E1122" i="1" s="1"/>
  <c r="J1121" i="1"/>
  <c r="AE1121" i="1"/>
  <c r="AF1121" i="1" s="1" a="1"/>
  <c r="AF1121" i="1" s="1"/>
  <c r="AH1121" i="1"/>
  <c r="F1122" i="1" l="1"/>
  <c r="L1122" i="1"/>
  <c r="D1122" i="1"/>
  <c r="G1122" i="1"/>
  <c r="I1122" i="1" s="1"/>
  <c r="K1122" i="1"/>
  <c r="AG1121" i="1"/>
  <c r="AK1121" i="1"/>
  <c r="AL1121" i="1" s="1"/>
  <c r="AI1121" i="1"/>
  <c r="AJ1121" i="1" s="1"/>
  <c r="M1122" i="1" l="1"/>
  <c r="T1122" i="1"/>
  <c r="U1122" i="1"/>
  <c r="V1122" i="1" s="1"/>
  <c r="AC1122" i="1" l="1"/>
  <c r="AD1122" i="1" s="1"/>
  <c r="N1122" i="1"/>
  <c r="W1122" i="1"/>
  <c r="X1122" i="1" s="1"/>
  <c r="Y1122" i="1" s="1"/>
  <c r="Z1122" i="1" s="1"/>
  <c r="AA1122" i="1" s="1"/>
  <c r="O1122" i="1" l="1"/>
  <c r="J1122" i="1"/>
  <c r="P1122" i="1"/>
  <c r="E1123" i="1" s="1"/>
  <c r="AE1122" i="1"/>
  <c r="AF1122" i="1" s="1" a="1"/>
  <c r="AF1122" i="1" s="1"/>
  <c r="AH1122" i="1"/>
  <c r="F1123" i="1" l="1"/>
  <c r="G1123" i="1"/>
  <c r="I1123" i="1" s="1"/>
  <c r="K1123" i="1"/>
  <c r="D1123" i="1"/>
  <c r="L1123" i="1"/>
  <c r="AK1122" i="1"/>
  <c r="AL1122" i="1" s="1"/>
  <c r="AG1122" i="1"/>
  <c r="AI1122" i="1"/>
  <c r="AJ1122" i="1" s="1"/>
  <c r="U1123" i="1" l="1"/>
  <c r="V1123" i="1" s="1"/>
  <c r="M1123" i="1"/>
  <c r="T1123" i="1"/>
  <c r="AC1123" i="1" l="1"/>
  <c r="AD1123" i="1" s="1"/>
  <c r="N1123" i="1"/>
  <c r="W1123" i="1"/>
  <c r="X1123" i="1" s="1"/>
  <c r="Y1123" i="1" s="1"/>
  <c r="Z1123" i="1" s="1"/>
  <c r="AA1123" i="1" s="1"/>
  <c r="O1123" i="1" l="1"/>
  <c r="P1123" i="1"/>
  <c r="E1124" i="1" s="1"/>
  <c r="J1123" i="1"/>
  <c r="AE1123" i="1"/>
  <c r="AF1123" i="1" s="1" a="1"/>
  <c r="AF1123" i="1" s="1"/>
  <c r="AH1123" i="1"/>
  <c r="D1124" i="1" l="1"/>
  <c r="K1124" i="1"/>
  <c r="F1124" i="1"/>
  <c r="G1124" i="1"/>
  <c r="I1124" i="1" s="1"/>
  <c r="L1124" i="1"/>
  <c r="AG1123" i="1"/>
  <c r="AK1123" i="1"/>
  <c r="AL1123" i="1" s="1"/>
  <c r="AI1123" i="1"/>
  <c r="AJ1123" i="1" s="1"/>
  <c r="T1124" i="1" l="1"/>
  <c r="M1124" i="1"/>
  <c r="U1124" i="1"/>
  <c r="V1124" i="1" s="1"/>
  <c r="N1124" i="1" l="1"/>
  <c r="W1124" i="1"/>
  <c r="X1124" i="1" s="1"/>
  <c r="Y1124" i="1" s="1"/>
  <c r="Z1124" i="1" s="1"/>
  <c r="AA1124" i="1" s="1"/>
  <c r="AC1124" i="1"/>
  <c r="AD1124" i="1" s="1"/>
  <c r="AE1124" i="1" l="1"/>
  <c r="AF1124" i="1" s="1" a="1"/>
  <c r="AF1124" i="1" s="1"/>
  <c r="AH1124" i="1"/>
  <c r="O1124" i="1"/>
  <c r="P1124" i="1"/>
  <c r="E1125" i="1" s="1"/>
  <c r="J1124" i="1"/>
  <c r="D1125" i="1" l="1"/>
  <c r="L1125" i="1"/>
  <c r="F1125" i="1"/>
  <c r="G1125" i="1"/>
  <c r="I1125" i="1" s="1"/>
  <c r="K1125" i="1"/>
  <c r="AI1124" i="1"/>
  <c r="AJ1124" i="1" s="1"/>
  <c r="AG1124" i="1"/>
  <c r="AK1124" i="1"/>
  <c r="AL1124" i="1" s="1"/>
  <c r="T1125" i="1" l="1"/>
  <c r="M1125" i="1"/>
  <c r="U1125" i="1"/>
  <c r="V1125" i="1" s="1"/>
  <c r="AC1125" i="1" l="1"/>
  <c r="AD1125" i="1" s="1"/>
  <c r="N1125" i="1"/>
  <c r="W1125" i="1"/>
  <c r="X1125" i="1" s="1"/>
  <c r="Y1125" i="1" s="1"/>
  <c r="Z1125" i="1" s="1"/>
  <c r="AA1125" i="1" s="1"/>
  <c r="O1125" i="1" l="1"/>
  <c r="P1125" i="1"/>
  <c r="E1126" i="1" s="1"/>
  <c r="J1125" i="1"/>
  <c r="AE1125" i="1"/>
  <c r="AF1125" i="1" s="1" a="1"/>
  <c r="AF1125" i="1" s="1"/>
  <c r="AH1125" i="1"/>
  <c r="F1126" i="1" l="1"/>
  <c r="G1126" i="1"/>
  <c r="I1126" i="1" s="1"/>
  <c r="K1126" i="1"/>
  <c r="D1126" i="1"/>
  <c r="L1126" i="1"/>
  <c r="AK1125" i="1"/>
  <c r="AL1125" i="1" s="1"/>
  <c r="AG1125" i="1"/>
  <c r="AI1125" i="1"/>
  <c r="AJ1125" i="1" s="1"/>
  <c r="U1126" i="1" l="1"/>
  <c r="V1126" i="1" s="1"/>
  <c r="T1126" i="1"/>
  <c r="M1126" i="1"/>
  <c r="AC1126" i="1" l="1"/>
  <c r="AD1126" i="1" s="1"/>
  <c r="N1126" i="1"/>
  <c r="W1126" i="1"/>
  <c r="X1126" i="1" s="1"/>
  <c r="Y1126" i="1" s="1"/>
  <c r="Z1126" i="1" s="1"/>
  <c r="AA1126" i="1" s="1"/>
  <c r="O1126" i="1" l="1"/>
  <c r="P1126" i="1"/>
  <c r="E1127" i="1" s="1"/>
  <c r="J1126" i="1"/>
  <c r="AE1126" i="1"/>
  <c r="AF1126" i="1" s="1" a="1"/>
  <c r="AF1126" i="1" s="1"/>
  <c r="AH1126" i="1"/>
  <c r="G1127" i="1" l="1"/>
  <c r="I1127" i="1" s="1"/>
  <c r="L1127" i="1"/>
  <c r="F1127" i="1"/>
  <c r="D1127" i="1"/>
  <c r="K1127" i="1"/>
  <c r="AG1126" i="1"/>
  <c r="AK1126" i="1"/>
  <c r="AL1126" i="1" s="1"/>
  <c r="AI1126" i="1"/>
  <c r="AJ1126" i="1" s="1"/>
  <c r="M1127" i="1" l="1"/>
  <c r="T1127" i="1"/>
  <c r="U1127" i="1"/>
  <c r="V1127" i="1" s="1"/>
  <c r="AC1127" i="1" l="1"/>
  <c r="AD1127" i="1" s="1"/>
  <c r="N1127" i="1"/>
  <c r="W1127" i="1"/>
  <c r="X1127" i="1" s="1"/>
  <c r="Y1127" i="1" s="1"/>
  <c r="Z1127" i="1" s="1"/>
  <c r="AA1127" i="1" s="1"/>
  <c r="O1127" i="1" l="1"/>
  <c r="P1127" i="1"/>
  <c r="E1128" i="1" s="1"/>
  <c r="J1127" i="1"/>
  <c r="AE1127" i="1"/>
  <c r="AF1127" i="1" s="1" a="1"/>
  <c r="AF1127" i="1" s="1"/>
  <c r="AH1127" i="1"/>
  <c r="F1128" i="1" l="1"/>
  <c r="D1128" i="1"/>
  <c r="G1128" i="1"/>
  <c r="I1128" i="1" s="1"/>
  <c r="K1128" i="1"/>
  <c r="L1128" i="1"/>
  <c r="AK1127" i="1"/>
  <c r="AL1127" i="1" s="1"/>
  <c r="AG1127" i="1"/>
  <c r="AI1127" i="1"/>
  <c r="AJ1127" i="1" s="1"/>
  <c r="U1128" i="1" l="1"/>
  <c r="V1128" i="1" s="1"/>
  <c r="T1128" i="1"/>
  <c r="M1128" i="1"/>
  <c r="N1128" i="1" l="1"/>
  <c r="W1128" i="1"/>
  <c r="X1128" i="1" s="1"/>
  <c r="Y1128" i="1" s="1"/>
  <c r="Z1128" i="1" s="1"/>
  <c r="AA1128" i="1" s="1"/>
  <c r="AC1128" i="1"/>
  <c r="AD1128" i="1" s="1"/>
  <c r="AE1128" i="1" l="1"/>
  <c r="AF1128" i="1" s="1" a="1"/>
  <c r="AF1128" i="1" s="1"/>
  <c r="AH1128" i="1"/>
  <c r="O1128" i="1"/>
  <c r="P1128" i="1"/>
  <c r="E1129" i="1" s="1"/>
  <c r="J1128" i="1"/>
  <c r="G1129" i="1" l="1"/>
  <c r="I1129" i="1" s="1"/>
  <c r="K1129" i="1"/>
  <c r="L1129" i="1"/>
  <c r="F1129" i="1"/>
  <c r="D1129" i="1"/>
  <c r="AI1128" i="1"/>
  <c r="AJ1128" i="1" s="1"/>
  <c r="AK1128" i="1"/>
  <c r="AL1128" i="1" s="1"/>
  <c r="AG1128" i="1"/>
  <c r="U1129" i="1" l="1"/>
  <c r="V1129" i="1" s="1"/>
  <c r="T1129" i="1"/>
  <c r="M1129" i="1"/>
  <c r="AC1129" i="1" l="1"/>
  <c r="AD1129" i="1" s="1"/>
  <c r="N1129" i="1"/>
  <c r="W1129" i="1"/>
  <c r="X1129" i="1" s="1"/>
  <c r="Y1129" i="1" s="1"/>
  <c r="Z1129" i="1" s="1"/>
  <c r="AA1129" i="1" s="1"/>
  <c r="O1129" i="1" l="1"/>
  <c r="P1129" i="1"/>
  <c r="E1130" i="1" s="1"/>
  <c r="J1129" i="1"/>
  <c r="AE1129" i="1"/>
  <c r="AF1129" i="1" s="1" a="1"/>
  <c r="AF1129" i="1" s="1"/>
  <c r="AH1129" i="1"/>
  <c r="F1130" i="1" l="1"/>
  <c r="G1130" i="1"/>
  <c r="I1130" i="1" s="1"/>
  <c r="L1130" i="1"/>
  <c r="D1130" i="1"/>
  <c r="K1130" i="1"/>
  <c r="AK1129" i="1"/>
  <c r="AL1129" i="1" s="1"/>
  <c r="AG1129" i="1"/>
  <c r="AI1129" i="1"/>
  <c r="AJ1129" i="1" s="1"/>
  <c r="U1130" i="1" l="1"/>
  <c r="V1130" i="1" s="1"/>
  <c r="T1130" i="1"/>
  <c r="M1130" i="1"/>
  <c r="AC1130" i="1" l="1"/>
  <c r="AD1130" i="1" s="1"/>
  <c r="N1130" i="1"/>
  <c r="W1130" i="1"/>
  <c r="X1130" i="1" s="1"/>
  <c r="Y1130" i="1" s="1"/>
  <c r="Z1130" i="1" s="1"/>
  <c r="AA1130" i="1" s="1"/>
  <c r="O1130" i="1" l="1"/>
  <c r="P1130" i="1"/>
  <c r="E1131" i="1" s="1"/>
  <c r="J1130" i="1"/>
  <c r="AE1130" i="1"/>
  <c r="AF1130" i="1" s="1" a="1"/>
  <c r="AF1130" i="1" s="1"/>
  <c r="AH1130" i="1"/>
  <c r="AG1130" i="1" l="1"/>
  <c r="AK1130" i="1"/>
  <c r="AL1130" i="1" s="1"/>
  <c r="F1131" i="1"/>
  <c r="G1131" i="1"/>
  <c r="I1131" i="1" s="1"/>
  <c r="L1131" i="1"/>
  <c r="D1131" i="1"/>
  <c r="K1131" i="1"/>
  <c r="AI1130" i="1"/>
  <c r="AJ1130" i="1" s="1"/>
  <c r="U1131" i="1" l="1"/>
  <c r="V1131" i="1" s="1"/>
  <c r="M1131" i="1"/>
  <c r="T1131" i="1"/>
  <c r="AC1131" i="1" l="1"/>
  <c r="AD1131" i="1" s="1"/>
  <c r="N1131" i="1"/>
  <c r="W1131" i="1"/>
  <c r="X1131" i="1" s="1"/>
  <c r="Y1131" i="1" s="1"/>
  <c r="Z1131" i="1" s="1"/>
  <c r="AA1131" i="1" s="1"/>
  <c r="O1131" i="1" l="1"/>
  <c r="P1131" i="1"/>
  <c r="E1132" i="1" s="1"/>
  <c r="J1131" i="1"/>
  <c r="AE1131" i="1"/>
  <c r="AF1131" i="1" s="1" a="1"/>
  <c r="AF1131" i="1" s="1"/>
  <c r="AH1131" i="1"/>
  <c r="AK1131" i="1" l="1"/>
  <c r="AL1131" i="1" s="1"/>
  <c r="AG1131" i="1"/>
  <c r="F1132" i="1"/>
  <c r="D1132" i="1"/>
  <c r="G1132" i="1"/>
  <c r="I1132" i="1" s="1"/>
  <c r="L1132" i="1"/>
  <c r="K1132" i="1"/>
  <c r="AI1131" i="1"/>
  <c r="AJ1131" i="1" s="1"/>
  <c r="U1132" i="1" l="1"/>
  <c r="V1132" i="1" s="1"/>
  <c r="T1132" i="1"/>
  <c r="M1132" i="1"/>
  <c r="N1132" i="1" l="1"/>
  <c r="W1132" i="1"/>
  <c r="X1132" i="1" s="1"/>
  <c r="Y1132" i="1" s="1"/>
  <c r="Z1132" i="1" s="1"/>
  <c r="AA1132" i="1" s="1"/>
  <c r="AC1132" i="1"/>
  <c r="AD1132" i="1" s="1"/>
  <c r="AE1132" i="1" l="1"/>
  <c r="AF1132" i="1" s="1" a="1"/>
  <c r="AF1132" i="1" s="1"/>
  <c r="AH1132" i="1"/>
  <c r="O1132" i="1"/>
  <c r="J1132" i="1"/>
  <c r="P1132" i="1"/>
  <c r="E1133" i="1" s="1"/>
  <c r="G1133" i="1" l="1"/>
  <c r="I1133" i="1" s="1"/>
  <c r="K1133" i="1"/>
  <c r="L1133" i="1"/>
  <c r="F1133" i="1"/>
  <c r="D1133" i="1"/>
  <c r="AI1132" i="1"/>
  <c r="AJ1132" i="1" s="1"/>
  <c r="AK1132" i="1"/>
  <c r="AL1132" i="1" s="1"/>
  <c r="AG1132" i="1"/>
  <c r="U1133" i="1" l="1"/>
  <c r="V1133" i="1" s="1"/>
  <c r="T1133" i="1"/>
  <c r="M1133" i="1"/>
  <c r="AC1133" i="1" l="1"/>
  <c r="AD1133" i="1" s="1"/>
  <c r="N1133" i="1"/>
  <c r="W1133" i="1"/>
  <c r="X1133" i="1" s="1"/>
  <c r="Y1133" i="1" s="1"/>
  <c r="Z1133" i="1" s="1"/>
  <c r="AA1133" i="1" s="1"/>
  <c r="O1133" i="1" l="1"/>
  <c r="P1133" i="1"/>
  <c r="E1134" i="1" s="1"/>
  <c r="J1133" i="1"/>
  <c r="AE1133" i="1"/>
  <c r="AF1133" i="1" s="1" a="1"/>
  <c r="AF1133" i="1" s="1"/>
  <c r="AH1133" i="1"/>
  <c r="AK1133" i="1" l="1"/>
  <c r="AL1133" i="1" s="1"/>
  <c r="AG1133" i="1"/>
  <c r="F1134" i="1"/>
  <c r="G1134" i="1"/>
  <c r="I1134" i="1" s="1"/>
  <c r="L1134" i="1"/>
  <c r="D1134" i="1"/>
  <c r="K1134" i="1"/>
  <c r="AI1133" i="1"/>
  <c r="AJ1133" i="1" s="1"/>
  <c r="T1134" i="1" l="1"/>
  <c r="M1134" i="1"/>
  <c r="U1134" i="1"/>
  <c r="V1134" i="1" s="1"/>
  <c r="AC1134" i="1" l="1"/>
  <c r="AD1134" i="1" s="1"/>
  <c r="N1134" i="1"/>
  <c r="W1134" i="1"/>
  <c r="X1134" i="1" s="1"/>
  <c r="Y1134" i="1" s="1"/>
  <c r="Z1134" i="1" s="1"/>
  <c r="AA1134" i="1" s="1"/>
  <c r="O1134" i="1" l="1"/>
  <c r="J1134" i="1"/>
  <c r="P1134" i="1"/>
  <c r="E1135" i="1" s="1"/>
  <c r="AE1134" i="1"/>
  <c r="AF1134" i="1" s="1" a="1"/>
  <c r="AF1134" i="1" s="1"/>
  <c r="AH1134" i="1"/>
  <c r="AK1134" i="1" l="1"/>
  <c r="AL1134" i="1" s="1"/>
  <c r="AG1134" i="1"/>
  <c r="F1135" i="1"/>
  <c r="G1135" i="1"/>
  <c r="I1135" i="1" s="1"/>
  <c r="L1135" i="1"/>
  <c r="D1135" i="1"/>
  <c r="K1135" i="1"/>
  <c r="AI1134" i="1"/>
  <c r="AJ1134" i="1" s="1"/>
  <c r="U1135" i="1" l="1"/>
  <c r="V1135" i="1" s="1"/>
  <c r="M1135" i="1"/>
  <c r="T1135" i="1"/>
  <c r="AC1135" i="1" l="1"/>
  <c r="AD1135" i="1" s="1"/>
  <c r="N1135" i="1"/>
  <c r="W1135" i="1"/>
  <c r="X1135" i="1" s="1"/>
  <c r="Y1135" i="1" s="1"/>
  <c r="Z1135" i="1" s="1"/>
  <c r="AA1135" i="1" s="1"/>
  <c r="O1135" i="1" l="1"/>
  <c r="P1135" i="1"/>
  <c r="E1136" i="1" s="1"/>
  <c r="J1135" i="1"/>
  <c r="AE1135" i="1"/>
  <c r="AF1135" i="1" s="1" a="1"/>
  <c r="AF1135" i="1" s="1"/>
  <c r="AH1135" i="1"/>
  <c r="D1136" i="1" l="1"/>
  <c r="G1136" i="1"/>
  <c r="I1136" i="1" s="1"/>
  <c r="L1136" i="1"/>
  <c r="F1136" i="1"/>
  <c r="K1136" i="1"/>
  <c r="AG1135" i="1"/>
  <c r="AK1135" i="1"/>
  <c r="AL1135" i="1" s="1"/>
  <c r="AI1135" i="1"/>
  <c r="AJ1135" i="1" s="1"/>
  <c r="U1136" i="1" l="1"/>
  <c r="V1136" i="1" s="1"/>
  <c r="T1136" i="1"/>
  <c r="M1136" i="1"/>
  <c r="N1136" i="1" l="1"/>
  <c r="W1136" i="1"/>
  <c r="X1136" i="1" s="1"/>
  <c r="Y1136" i="1" s="1"/>
  <c r="Z1136" i="1" s="1"/>
  <c r="AA1136" i="1" s="1"/>
  <c r="AC1136" i="1"/>
  <c r="AD1136" i="1" s="1"/>
  <c r="AE1136" i="1" l="1"/>
  <c r="AF1136" i="1" s="1" a="1"/>
  <c r="AF1136" i="1" s="1"/>
  <c r="AH1136" i="1"/>
  <c r="O1136" i="1"/>
  <c r="P1136" i="1"/>
  <c r="E1137" i="1" s="1"/>
  <c r="J1136" i="1"/>
  <c r="D1137" i="1" l="1"/>
  <c r="L1137" i="1"/>
  <c r="G1137" i="1"/>
  <c r="I1137" i="1" s="1"/>
  <c r="K1137" i="1"/>
  <c r="F1137" i="1"/>
  <c r="AI1136" i="1"/>
  <c r="AJ1136" i="1" s="1"/>
  <c r="AK1136" i="1"/>
  <c r="AL1136" i="1" s="1"/>
  <c r="AG1136" i="1"/>
  <c r="U1137" i="1" l="1"/>
  <c r="V1137" i="1" s="1"/>
  <c r="T1137" i="1"/>
  <c r="M1137" i="1"/>
  <c r="AC1137" i="1" l="1"/>
  <c r="AD1137" i="1" s="1"/>
  <c r="N1137" i="1"/>
  <c r="W1137" i="1"/>
  <c r="X1137" i="1" s="1"/>
  <c r="Y1137" i="1" s="1"/>
  <c r="Z1137" i="1" s="1"/>
  <c r="AA1137" i="1" s="1"/>
  <c r="O1137" i="1" l="1"/>
  <c r="P1137" i="1"/>
  <c r="E1138" i="1" s="1"/>
  <c r="J1137" i="1"/>
  <c r="AE1137" i="1"/>
  <c r="AF1137" i="1" s="1" a="1"/>
  <c r="AF1137" i="1" s="1"/>
  <c r="AH1137" i="1"/>
  <c r="F1138" i="1" l="1"/>
  <c r="G1138" i="1"/>
  <c r="I1138" i="1" s="1"/>
  <c r="K1138" i="1"/>
  <c r="D1138" i="1"/>
  <c r="L1138" i="1"/>
  <c r="AG1137" i="1"/>
  <c r="AK1137" i="1"/>
  <c r="AL1137" i="1" s="1"/>
  <c r="AI1137" i="1"/>
  <c r="AJ1137" i="1" s="1"/>
  <c r="U1138" i="1" l="1"/>
  <c r="V1138" i="1" s="1"/>
  <c r="T1138" i="1"/>
  <c r="M1138" i="1"/>
  <c r="AC1138" i="1" l="1"/>
  <c r="AD1138" i="1" s="1"/>
  <c r="N1138" i="1"/>
  <c r="W1138" i="1"/>
  <c r="X1138" i="1" s="1"/>
  <c r="Y1138" i="1" s="1"/>
  <c r="Z1138" i="1" s="1"/>
  <c r="AA1138" i="1" s="1"/>
  <c r="O1138" i="1" l="1"/>
  <c r="P1138" i="1"/>
  <c r="E1139" i="1" s="1"/>
  <c r="J1138" i="1"/>
  <c r="AE1138" i="1"/>
  <c r="AF1138" i="1" s="1" a="1"/>
  <c r="AF1138" i="1" s="1"/>
  <c r="AH1138" i="1"/>
  <c r="AG1138" i="1" l="1"/>
  <c r="AK1138" i="1"/>
  <c r="AL1138" i="1" s="1"/>
  <c r="L1139" i="1"/>
  <c r="F1139" i="1"/>
  <c r="D1139" i="1"/>
  <c r="G1139" i="1"/>
  <c r="I1139" i="1" s="1"/>
  <c r="K1139" i="1"/>
  <c r="AI1138" i="1"/>
  <c r="AJ1138" i="1" s="1"/>
  <c r="U1139" i="1" l="1"/>
  <c r="V1139" i="1" s="1"/>
  <c r="M1139" i="1"/>
  <c r="T1139" i="1"/>
  <c r="AC1139" i="1" l="1"/>
  <c r="AD1139" i="1" s="1"/>
  <c r="N1139" i="1"/>
  <c r="W1139" i="1"/>
  <c r="X1139" i="1" s="1"/>
  <c r="Y1139" i="1" s="1"/>
  <c r="Z1139" i="1" s="1"/>
  <c r="AA1139" i="1" s="1"/>
  <c r="O1139" i="1" l="1"/>
  <c r="P1139" i="1"/>
  <c r="E1140" i="1" s="1"/>
  <c r="J1139" i="1"/>
  <c r="AE1139" i="1"/>
  <c r="AF1139" i="1" s="1" a="1"/>
  <c r="AF1139" i="1" s="1"/>
  <c r="AH1139" i="1"/>
  <c r="D1140" i="1" l="1"/>
  <c r="K1140" i="1"/>
  <c r="F1140" i="1"/>
  <c r="G1140" i="1"/>
  <c r="I1140" i="1" s="1"/>
  <c r="L1140" i="1"/>
  <c r="AK1139" i="1"/>
  <c r="AL1139" i="1" s="1"/>
  <c r="AG1139" i="1"/>
  <c r="AI1139" i="1"/>
  <c r="AJ1139" i="1" s="1"/>
  <c r="T1140" i="1" l="1"/>
  <c r="M1140" i="1"/>
  <c r="U1140" i="1"/>
  <c r="V1140" i="1" s="1"/>
  <c r="N1140" i="1" l="1"/>
  <c r="W1140" i="1"/>
  <c r="X1140" i="1" s="1"/>
  <c r="Y1140" i="1" s="1"/>
  <c r="Z1140" i="1" s="1"/>
  <c r="AA1140" i="1" s="1"/>
  <c r="AC1140" i="1"/>
  <c r="AD1140" i="1" s="1"/>
  <c r="AE1140" i="1" l="1"/>
  <c r="AF1140" i="1" s="1" a="1"/>
  <c r="AF1140" i="1" s="1"/>
  <c r="AH1140" i="1"/>
  <c r="O1140" i="1"/>
  <c r="P1140" i="1"/>
  <c r="E1141" i="1" s="1"/>
  <c r="J1140" i="1"/>
  <c r="G1141" i="1" l="1"/>
  <c r="I1141" i="1" s="1"/>
  <c r="K1141" i="1"/>
  <c r="F1141" i="1"/>
  <c r="L1141" i="1"/>
  <c r="D1141" i="1"/>
  <c r="AI1140" i="1"/>
  <c r="AJ1140" i="1" s="1"/>
  <c r="AK1140" i="1"/>
  <c r="AL1140" i="1" s="1"/>
  <c r="AG1140" i="1"/>
  <c r="U1141" i="1" l="1"/>
  <c r="V1141" i="1" s="1"/>
  <c r="T1141" i="1"/>
  <c r="M1141" i="1"/>
  <c r="AC1141" i="1" l="1"/>
  <c r="AD1141" i="1" s="1"/>
  <c r="N1141" i="1"/>
  <c r="W1141" i="1"/>
  <c r="X1141" i="1" s="1"/>
  <c r="Y1141" i="1" s="1"/>
  <c r="Z1141" i="1" s="1"/>
  <c r="AA1141" i="1" s="1"/>
  <c r="O1141" i="1" l="1"/>
  <c r="P1141" i="1"/>
  <c r="E1142" i="1" s="1"/>
  <c r="J1141" i="1"/>
  <c r="AE1141" i="1"/>
  <c r="AF1141" i="1" s="1" a="1"/>
  <c r="AF1141" i="1" s="1"/>
  <c r="AH1141" i="1"/>
  <c r="K1142" i="1" l="1"/>
  <c r="F1142" i="1"/>
  <c r="D1142" i="1"/>
  <c r="G1142" i="1"/>
  <c r="I1142" i="1" s="1"/>
  <c r="L1142" i="1"/>
  <c r="AK1141" i="1"/>
  <c r="AL1141" i="1" s="1"/>
  <c r="AG1141" i="1"/>
  <c r="AI1141" i="1"/>
  <c r="AJ1141" i="1" s="1"/>
  <c r="M1142" i="1" l="1"/>
  <c r="T1142" i="1"/>
  <c r="U1142" i="1"/>
  <c r="V1142" i="1" s="1"/>
  <c r="AC1142" i="1" l="1"/>
  <c r="AD1142" i="1" s="1"/>
  <c r="N1142" i="1"/>
  <c r="W1142" i="1"/>
  <c r="X1142" i="1" s="1"/>
  <c r="Y1142" i="1" s="1"/>
  <c r="Z1142" i="1" s="1"/>
  <c r="AA1142" i="1" s="1"/>
  <c r="O1142" i="1" l="1"/>
  <c r="P1142" i="1"/>
  <c r="E1143" i="1" s="1"/>
  <c r="J1142" i="1"/>
  <c r="AE1142" i="1"/>
  <c r="AF1142" i="1" s="1" a="1"/>
  <c r="AF1142" i="1" s="1"/>
  <c r="AH1142" i="1"/>
  <c r="G1143" i="1" l="1"/>
  <c r="I1143" i="1" s="1"/>
  <c r="K1143" i="1"/>
  <c r="F1143" i="1"/>
  <c r="D1143" i="1"/>
  <c r="L1143" i="1"/>
  <c r="AG1142" i="1"/>
  <c r="AK1142" i="1"/>
  <c r="AL1142" i="1" s="1"/>
  <c r="AI1142" i="1"/>
  <c r="AJ1142" i="1" s="1"/>
  <c r="M1143" i="1" l="1"/>
  <c r="T1143" i="1"/>
  <c r="U1143" i="1"/>
  <c r="V1143" i="1" s="1"/>
  <c r="AC1143" i="1" l="1"/>
  <c r="AD1143" i="1" s="1"/>
  <c r="N1143" i="1"/>
  <c r="W1143" i="1"/>
  <c r="X1143" i="1" s="1"/>
  <c r="Y1143" i="1" s="1"/>
  <c r="Z1143" i="1" s="1"/>
  <c r="AA1143" i="1" s="1"/>
  <c r="O1143" i="1" l="1"/>
  <c r="J1143" i="1"/>
  <c r="P1143" i="1"/>
  <c r="E1144" i="1" s="1"/>
  <c r="AE1143" i="1"/>
  <c r="AF1143" i="1" s="1" a="1"/>
  <c r="AF1143" i="1" s="1"/>
  <c r="AH1143" i="1"/>
  <c r="F1144" i="1" l="1"/>
  <c r="D1144" i="1"/>
  <c r="G1144" i="1"/>
  <c r="I1144" i="1" s="1"/>
  <c r="K1144" i="1"/>
  <c r="L1144" i="1"/>
  <c r="AG1143" i="1"/>
  <c r="AK1143" i="1"/>
  <c r="AL1143" i="1" s="1"/>
  <c r="AI1143" i="1"/>
  <c r="AJ1143" i="1" s="1"/>
  <c r="U1144" i="1" l="1"/>
  <c r="V1144" i="1" s="1"/>
  <c r="T1144" i="1"/>
  <c r="M1144" i="1"/>
  <c r="N1144" i="1" l="1"/>
  <c r="W1144" i="1"/>
  <c r="X1144" i="1" s="1"/>
  <c r="Y1144" i="1" s="1"/>
  <c r="Z1144" i="1" s="1"/>
  <c r="AA1144" i="1" s="1"/>
  <c r="AC1144" i="1"/>
  <c r="AD1144" i="1" s="1"/>
  <c r="AE1144" i="1" l="1"/>
  <c r="AF1144" i="1" s="1" a="1"/>
  <c r="AF1144" i="1" s="1"/>
  <c r="AH1144" i="1"/>
  <c r="O1144" i="1"/>
  <c r="P1144" i="1"/>
  <c r="E1145" i="1" s="1"/>
  <c r="J1144" i="1"/>
  <c r="G1145" i="1" l="1"/>
  <c r="I1145" i="1" s="1"/>
  <c r="L1145" i="1"/>
  <c r="K1145" i="1"/>
  <c r="F1145" i="1"/>
  <c r="D1145" i="1"/>
  <c r="AI1144" i="1"/>
  <c r="AJ1144" i="1" s="1"/>
  <c r="AK1144" i="1"/>
  <c r="AL1144" i="1" s="1"/>
  <c r="AG1144" i="1"/>
  <c r="U1145" i="1" l="1"/>
  <c r="V1145" i="1" s="1"/>
  <c r="T1145" i="1"/>
  <c r="M1145" i="1"/>
  <c r="AC1145" i="1" l="1"/>
  <c r="AD1145" i="1" s="1"/>
  <c r="N1145" i="1"/>
  <c r="W1145" i="1"/>
  <c r="X1145" i="1" s="1"/>
  <c r="Y1145" i="1" s="1"/>
  <c r="Z1145" i="1" s="1"/>
  <c r="AA1145" i="1" s="1"/>
  <c r="O1145" i="1" l="1"/>
  <c r="P1145" i="1"/>
  <c r="E1146" i="1" s="1"/>
  <c r="J1145" i="1"/>
  <c r="AE1145" i="1"/>
  <c r="AF1145" i="1" s="1" a="1"/>
  <c r="AF1145" i="1" s="1"/>
  <c r="AH1145" i="1"/>
  <c r="K1146" i="1" l="1"/>
  <c r="F1146" i="1"/>
  <c r="D1146" i="1"/>
  <c r="G1146" i="1"/>
  <c r="I1146" i="1" s="1"/>
  <c r="L1146" i="1"/>
  <c r="AK1145" i="1"/>
  <c r="AL1145" i="1" s="1"/>
  <c r="AG1145" i="1"/>
  <c r="AI1145" i="1"/>
  <c r="AJ1145" i="1" s="1"/>
  <c r="M1146" i="1" l="1"/>
  <c r="T1146" i="1"/>
  <c r="U1146" i="1"/>
  <c r="V1146" i="1" s="1"/>
  <c r="AC1146" i="1" l="1"/>
  <c r="AD1146" i="1" s="1"/>
  <c r="N1146" i="1"/>
  <c r="W1146" i="1"/>
  <c r="X1146" i="1" s="1"/>
  <c r="Y1146" i="1" s="1"/>
  <c r="Z1146" i="1" s="1"/>
  <c r="AA1146" i="1" s="1"/>
  <c r="O1146" i="1" l="1"/>
  <c r="P1146" i="1"/>
  <c r="E1147" i="1" s="1"/>
  <c r="J1146" i="1"/>
  <c r="AE1146" i="1"/>
  <c r="AF1146" i="1" s="1" a="1"/>
  <c r="AF1146" i="1" s="1"/>
  <c r="AH1146" i="1"/>
  <c r="F1147" i="1" l="1"/>
  <c r="G1147" i="1"/>
  <c r="I1147" i="1" s="1"/>
  <c r="K1147" i="1"/>
  <c r="D1147" i="1"/>
  <c r="L1147" i="1"/>
  <c r="AG1146" i="1"/>
  <c r="AK1146" i="1"/>
  <c r="AL1146" i="1" s="1"/>
  <c r="AI1146" i="1"/>
  <c r="AJ1146" i="1" s="1"/>
  <c r="U1147" i="1" l="1"/>
  <c r="V1147" i="1" s="1"/>
  <c r="M1147" i="1"/>
  <c r="T1147" i="1"/>
  <c r="AC1147" i="1" l="1"/>
  <c r="AD1147" i="1" s="1"/>
  <c r="N1147" i="1"/>
  <c r="W1147" i="1"/>
  <c r="X1147" i="1" s="1"/>
  <c r="Y1147" i="1" s="1"/>
  <c r="Z1147" i="1" s="1"/>
  <c r="AA1147" i="1" s="1"/>
  <c r="O1147" i="1" l="1"/>
  <c r="P1147" i="1"/>
  <c r="E1148" i="1" s="1"/>
  <c r="J1147" i="1"/>
  <c r="AE1147" i="1"/>
  <c r="AF1147" i="1" s="1" a="1"/>
  <c r="AF1147" i="1" s="1"/>
  <c r="AH1147" i="1"/>
  <c r="F1148" i="1" l="1"/>
  <c r="D1148" i="1"/>
  <c r="L1148" i="1"/>
  <c r="G1148" i="1"/>
  <c r="I1148" i="1" s="1"/>
  <c r="K1148" i="1"/>
  <c r="AG1147" i="1"/>
  <c r="AK1147" i="1"/>
  <c r="AL1147" i="1" s="1"/>
  <c r="AI1147" i="1"/>
  <c r="AJ1147" i="1" s="1"/>
  <c r="T1148" i="1" l="1"/>
  <c r="M1148" i="1"/>
  <c r="U1148" i="1"/>
  <c r="V1148" i="1" s="1"/>
  <c r="N1148" i="1" l="1"/>
  <c r="W1148" i="1"/>
  <c r="X1148" i="1" s="1"/>
  <c r="Y1148" i="1" s="1"/>
  <c r="Z1148" i="1" s="1"/>
  <c r="AA1148" i="1" s="1"/>
  <c r="AC1148" i="1"/>
  <c r="AD1148" i="1" s="1"/>
  <c r="AE1148" i="1" l="1"/>
  <c r="AF1148" i="1" s="1" a="1"/>
  <c r="AF1148" i="1" s="1"/>
  <c r="AH1148" i="1"/>
  <c r="O1148" i="1"/>
  <c r="J1148" i="1"/>
  <c r="P1148" i="1"/>
  <c r="E1149" i="1" s="1"/>
  <c r="D1149" i="1" l="1"/>
  <c r="K1149" i="1"/>
  <c r="F1149" i="1"/>
  <c r="G1149" i="1"/>
  <c r="I1149" i="1" s="1"/>
  <c r="L1149" i="1"/>
  <c r="AI1148" i="1"/>
  <c r="AJ1148" i="1" s="1"/>
  <c r="AG1148" i="1"/>
  <c r="AK1148" i="1"/>
  <c r="AL1148" i="1" s="1"/>
  <c r="T1149" i="1" l="1"/>
  <c r="M1149" i="1"/>
  <c r="U1149" i="1"/>
  <c r="V1149" i="1" s="1"/>
  <c r="AC1149" i="1" l="1"/>
  <c r="AD1149" i="1" s="1"/>
  <c r="N1149" i="1"/>
  <c r="W1149" i="1"/>
  <c r="X1149" i="1" s="1"/>
  <c r="Y1149" i="1" s="1"/>
  <c r="Z1149" i="1" s="1"/>
  <c r="AA1149" i="1" s="1"/>
  <c r="O1149" i="1" l="1"/>
  <c r="P1149" i="1"/>
  <c r="E1150" i="1" s="1"/>
  <c r="J1149" i="1"/>
  <c r="AE1149" i="1"/>
  <c r="AF1149" i="1" s="1" a="1"/>
  <c r="AF1149" i="1" s="1"/>
  <c r="AH1149" i="1"/>
  <c r="F1150" i="1" l="1"/>
  <c r="L1150" i="1"/>
  <c r="D1150" i="1"/>
  <c r="G1150" i="1"/>
  <c r="I1150" i="1" s="1"/>
  <c r="K1150" i="1"/>
  <c r="AK1149" i="1"/>
  <c r="AL1149" i="1" s="1"/>
  <c r="AG1149" i="1"/>
  <c r="AI1149" i="1"/>
  <c r="AJ1149" i="1" s="1"/>
  <c r="M1150" i="1" l="1"/>
  <c r="T1150" i="1"/>
  <c r="U1150" i="1"/>
  <c r="V1150" i="1" s="1"/>
  <c r="AC1150" i="1" l="1"/>
  <c r="AD1150" i="1" s="1"/>
  <c r="N1150" i="1"/>
  <c r="W1150" i="1"/>
  <c r="X1150" i="1" s="1"/>
  <c r="Y1150" i="1" s="1"/>
  <c r="Z1150" i="1" s="1"/>
  <c r="AA1150" i="1" s="1"/>
  <c r="O1150" i="1" l="1"/>
  <c r="J1150" i="1"/>
  <c r="P1150" i="1"/>
  <c r="E1151" i="1" s="1"/>
  <c r="AE1150" i="1"/>
  <c r="AF1150" i="1" s="1" a="1"/>
  <c r="AF1150" i="1" s="1"/>
  <c r="AH1150" i="1"/>
  <c r="G1151" i="1" l="1"/>
  <c r="I1151" i="1" s="1"/>
  <c r="K1151" i="1"/>
  <c r="F1151" i="1"/>
  <c r="D1151" i="1"/>
  <c r="L1151" i="1"/>
  <c r="AK1150" i="1"/>
  <c r="AL1150" i="1" s="1"/>
  <c r="AG1150" i="1"/>
  <c r="AI1150" i="1"/>
  <c r="AJ1150" i="1" s="1"/>
  <c r="M1151" i="1" l="1"/>
  <c r="T1151" i="1"/>
  <c r="U1151" i="1"/>
  <c r="V1151" i="1" s="1"/>
  <c r="AC1151" i="1" l="1"/>
  <c r="AD1151" i="1" s="1"/>
  <c r="N1151" i="1"/>
  <c r="W1151" i="1"/>
  <c r="X1151" i="1" s="1"/>
  <c r="Y1151" i="1" s="1"/>
  <c r="Z1151" i="1" s="1"/>
  <c r="AA1151" i="1" s="1"/>
  <c r="O1151" i="1" l="1"/>
  <c r="P1151" i="1"/>
  <c r="E1152" i="1" s="1"/>
  <c r="J1151" i="1"/>
  <c r="AE1151" i="1"/>
  <c r="AF1151" i="1" s="1" a="1"/>
  <c r="AF1151" i="1" s="1"/>
  <c r="AH1151" i="1"/>
  <c r="F1152" i="1" l="1"/>
  <c r="D1152" i="1"/>
  <c r="G1152" i="1"/>
  <c r="I1152" i="1" s="1"/>
  <c r="L1152" i="1"/>
  <c r="K1152" i="1"/>
  <c r="AG1151" i="1"/>
  <c r="AK1151" i="1"/>
  <c r="AL1151" i="1" s="1"/>
  <c r="AI1151" i="1"/>
  <c r="AJ1151" i="1" s="1"/>
  <c r="U1152" i="1" l="1"/>
  <c r="V1152" i="1" s="1"/>
  <c r="T1152" i="1"/>
  <c r="M1152" i="1"/>
  <c r="N1152" i="1" l="1"/>
  <c r="W1152" i="1"/>
  <c r="X1152" i="1" s="1"/>
  <c r="Y1152" i="1" s="1"/>
  <c r="Z1152" i="1" s="1"/>
  <c r="AA1152" i="1" s="1"/>
  <c r="AC1152" i="1"/>
  <c r="AD1152" i="1" s="1"/>
  <c r="AE1152" i="1" l="1"/>
  <c r="AF1152" i="1" s="1" a="1"/>
  <c r="AF1152" i="1" s="1"/>
  <c r="AH1152" i="1"/>
  <c r="O1152" i="1"/>
  <c r="P1152" i="1"/>
  <c r="E1153" i="1" s="1"/>
  <c r="J1152" i="1"/>
  <c r="G1153" i="1" l="1"/>
  <c r="I1153" i="1" s="1"/>
  <c r="L1153" i="1"/>
  <c r="K1153" i="1"/>
  <c r="F1153" i="1"/>
  <c r="D1153" i="1"/>
  <c r="AI1152" i="1"/>
  <c r="AJ1152" i="1" s="1"/>
  <c r="AK1152" i="1"/>
  <c r="AL1152" i="1" s="1"/>
  <c r="AG1152" i="1"/>
  <c r="U1153" i="1" l="1"/>
  <c r="V1153" i="1" s="1"/>
  <c r="T1153" i="1"/>
  <c r="M1153" i="1"/>
  <c r="AC1153" i="1" l="1"/>
  <c r="AD1153" i="1" s="1"/>
  <c r="N1153" i="1"/>
  <c r="W1153" i="1"/>
  <c r="X1153" i="1" s="1"/>
  <c r="Y1153" i="1" s="1"/>
  <c r="Z1153" i="1" s="1"/>
  <c r="AA1153" i="1" s="1"/>
  <c r="O1153" i="1" l="1"/>
  <c r="P1153" i="1"/>
  <c r="E1154" i="1" s="1"/>
  <c r="J1153" i="1"/>
  <c r="AE1153" i="1"/>
  <c r="AF1153" i="1" s="1" a="1"/>
  <c r="AF1153" i="1" s="1"/>
  <c r="AH1153" i="1"/>
  <c r="F1154" i="1" l="1"/>
  <c r="L1154" i="1"/>
  <c r="D1154" i="1"/>
  <c r="G1154" i="1"/>
  <c r="I1154" i="1" s="1"/>
  <c r="K1154" i="1"/>
  <c r="AG1153" i="1"/>
  <c r="AK1153" i="1"/>
  <c r="AL1153" i="1" s="1"/>
  <c r="AI1153" i="1"/>
  <c r="AJ1153" i="1" s="1"/>
  <c r="M1154" i="1" l="1"/>
  <c r="T1154" i="1"/>
  <c r="U1154" i="1"/>
  <c r="V1154" i="1" s="1"/>
  <c r="AC1154" i="1" l="1"/>
  <c r="AD1154" i="1" s="1"/>
  <c r="N1154" i="1"/>
  <c r="W1154" i="1"/>
  <c r="X1154" i="1" s="1"/>
  <c r="Y1154" i="1" s="1"/>
  <c r="Z1154" i="1" s="1"/>
  <c r="AA1154" i="1" s="1"/>
  <c r="O1154" i="1" l="1"/>
  <c r="J1154" i="1"/>
  <c r="P1154" i="1"/>
  <c r="E1155" i="1" s="1"/>
  <c r="AE1154" i="1"/>
  <c r="AF1154" i="1" s="1" a="1"/>
  <c r="AF1154" i="1" s="1"/>
  <c r="AH1154" i="1"/>
  <c r="F1155" i="1" l="1"/>
  <c r="G1155" i="1"/>
  <c r="I1155" i="1" s="1"/>
  <c r="L1155" i="1"/>
  <c r="D1155" i="1"/>
  <c r="K1155" i="1"/>
  <c r="AK1154" i="1"/>
  <c r="AL1154" i="1" s="1"/>
  <c r="AG1154" i="1"/>
  <c r="AI1154" i="1"/>
  <c r="AJ1154" i="1" s="1"/>
  <c r="U1155" i="1" l="1"/>
  <c r="V1155" i="1" s="1"/>
  <c r="M1155" i="1"/>
  <c r="T1155" i="1"/>
  <c r="AC1155" i="1" l="1"/>
  <c r="AD1155" i="1" s="1"/>
  <c r="N1155" i="1"/>
  <c r="W1155" i="1"/>
  <c r="X1155" i="1" s="1"/>
  <c r="Y1155" i="1" s="1"/>
  <c r="Z1155" i="1" s="1"/>
  <c r="AA1155" i="1" s="1"/>
  <c r="O1155" i="1" l="1"/>
  <c r="P1155" i="1"/>
  <c r="E1156" i="1" s="1"/>
  <c r="J1155" i="1"/>
  <c r="AE1155" i="1"/>
  <c r="AF1155" i="1" s="1" a="1"/>
  <c r="AF1155" i="1" s="1"/>
  <c r="AH1155" i="1"/>
  <c r="D1156" i="1" l="1"/>
  <c r="K1156" i="1"/>
  <c r="F1156" i="1"/>
  <c r="G1156" i="1"/>
  <c r="I1156" i="1" s="1"/>
  <c r="L1156" i="1"/>
  <c r="AG1155" i="1"/>
  <c r="AK1155" i="1"/>
  <c r="AL1155" i="1" s="1"/>
  <c r="AI1155" i="1"/>
  <c r="AJ1155" i="1" s="1"/>
  <c r="T1156" i="1" l="1"/>
  <c r="M1156" i="1"/>
  <c r="U1156" i="1"/>
  <c r="V1156" i="1" s="1"/>
  <c r="N1156" i="1" l="1"/>
  <c r="W1156" i="1"/>
  <c r="X1156" i="1" s="1"/>
  <c r="Y1156" i="1" s="1"/>
  <c r="Z1156" i="1" s="1"/>
  <c r="AA1156" i="1" s="1"/>
  <c r="AC1156" i="1"/>
  <c r="AD1156" i="1" s="1"/>
  <c r="AE1156" i="1" l="1"/>
  <c r="AF1156" i="1" s="1" a="1"/>
  <c r="AF1156" i="1" s="1"/>
  <c r="AH1156" i="1"/>
  <c r="O1156" i="1"/>
  <c r="P1156" i="1"/>
  <c r="E1157" i="1" s="1"/>
  <c r="J1156" i="1"/>
  <c r="D1157" i="1" l="1"/>
  <c r="L1157" i="1"/>
  <c r="G1157" i="1"/>
  <c r="I1157" i="1" s="1"/>
  <c r="K1157" i="1"/>
  <c r="F1157" i="1"/>
  <c r="AI1156" i="1"/>
  <c r="AJ1156" i="1" s="1"/>
  <c r="AK1156" i="1"/>
  <c r="AL1156" i="1" s="1"/>
  <c r="AG1156" i="1"/>
  <c r="U1157" i="1" l="1"/>
  <c r="V1157" i="1" s="1"/>
  <c r="T1157" i="1"/>
  <c r="M1157" i="1"/>
  <c r="AC1157" i="1" l="1"/>
  <c r="AD1157" i="1" s="1"/>
  <c r="N1157" i="1"/>
  <c r="W1157" i="1"/>
  <c r="X1157" i="1" s="1"/>
  <c r="Y1157" i="1" s="1"/>
  <c r="Z1157" i="1" s="1"/>
  <c r="AA1157" i="1" s="1"/>
  <c r="O1157" i="1" l="1"/>
  <c r="P1157" i="1"/>
  <c r="E1158" i="1" s="1"/>
  <c r="J1157" i="1"/>
  <c r="AE1157" i="1"/>
  <c r="AF1157" i="1" s="1" a="1"/>
  <c r="AF1157" i="1" s="1"/>
  <c r="AH1157" i="1"/>
  <c r="K1158" i="1" l="1"/>
  <c r="F1158" i="1"/>
  <c r="D1158" i="1"/>
  <c r="G1158" i="1"/>
  <c r="I1158" i="1" s="1"/>
  <c r="L1158" i="1"/>
  <c r="AG1157" i="1"/>
  <c r="AK1157" i="1"/>
  <c r="AL1157" i="1" s="1"/>
  <c r="AI1157" i="1"/>
  <c r="AJ1157" i="1" s="1"/>
  <c r="M1158" i="1" l="1"/>
  <c r="T1158" i="1"/>
  <c r="U1158" i="1"/>
  <c r="V1158" i="1" s="1"/>
  <c r="AC1158" i="1" l="1"/>
  <c r="AD1158" i="1" s="1"/>
  <c r="N1158" i="1"/>
  <c r="W1158" i="1"/>
  <c r="X1158" i="1" s="1"/>
  <c r="Y1158" i="1" s="1"/>
  <c r="Z1158" i="1" s="1"/>
  <c r="AA1158" i="1" s="1"/>
  <c r="O1158" i="1" l="1"/>
  <c r="P1158" i="1"/>
  <c r="E1159" i="1" s="1"/>
  <c r="J1158" i="1"/>
  <c r="AE1158" i="1"/>
  <c r="AF1158" i="1" s="1" a="1"/>
  <c r="AF1158" i="1" s="1"/>
  <c r="AH1158" i="1"/>
  <c r="K1159" i="1" l="1"/>
  <c r="F1159" i="1"/>
  <c r="D1159" i="1"/>
  <c r="G1159" i="1"/>
  <c r="I1159" i="1" s="1"/>
  <c r="L1159" i="1"/>
  <c r="AG1158" i="1"/>
  <c r="AK1158" i="1"/>
  <c r="AL1158" i="1" s="1"/>
  <c r="AI1158" i="1"/>
  <c r="AJ1158" i="1" s="1"/>
  <c r="M1159" i="1" l="1"/>
  <c r="T1159" i="1"/>
  <c r="U1159" i="1"/>
  <c r="V1159" i="1" s="1"/>
  <c r="AC1159" i="1" l="1"/>
  <c r="AD1159" i="1" s="1"/>
  <c r="N1159" i="1"/>
  <c r="W1159" i="1"/>
  <c r="X1159" i="1" s="1"/>
  <c r="Y1159" i="1" s="1"/>
  <c r="Z1159" i="1" s="1"/>
  <c r="AA1159" i="1" s="1"/>
  <c r="O1159" i="1" l="1"/>
  <c r="P1159" i="1"/>
  <c r="E1160" i="1" s="1"/>
  <c r="J1159" i="1"/>
  <c r="AE1159" i="1"/>
  <c r="AF1159" i="1" s="1" a="1"/>
  <c r="AF1159" i="1" s="1"/>
  <c r="AH1159" i="1"/>
  <c r="F1160" i="1" l="1"/>
  <c r="D1160" i="1"/>
  <c r="G1160" i="1"/>
  <c r="I1160" i="1" s="1"/>
  <c r="K1160" i="1"/>
  <c r="L1160" i="1"/>
  <c r="AK1159" i="1"/>
  <c r="AL1159" i="1" s="1"/>
  <c r="AG1159" i="1"/>
  <c r="AI1159" i="1"/>
  <c r="AJ1159" i="1" s="1"/>
  <c r="U1160" i="1" l="1"/>
  <c r="V1160" i="1" s="1"/>
  <c r="T1160" i="1"/>
  <c r="M1160" i="1"/>
  <c r="N1160" i="1" l="1"/>
  <c r="W1160" i="1"/>
  <c r="X1160" i="1" s="1"/>
  <c r="Y1160" i="1" s="1"/>
  <c r="Z1160" i="1" s="1"/>
  <c r="AA1160" i="1" s="1"/>
  <c r="AC1160" i="1"/>
  <c r="AD1160" i="1" s="1"/>
  <c r="AE1160" i="1" l="1"/>
  <c r="AF1160" i="1" s="1" a="1"/>
  <c r="AF1160" i="1" s="1"/>
  <c r="AH1160" i="1"/>
  <c r="O1160" i="1"/>
  <c r="P1160" i="1"/>
  <c r="E1161" i="1" s="1"/>
  <c r="J1160" i="1"/>
  <c r="G1161" i="1" l="1"/>
  <c r="I1161" i="1" s="1"/>
  <c r="L1161" i="1"/>
  <c r="K1161" i="1"/>
  <c r="F1161" i="1"/>
  <c r="D1161" i="1"/>
  <c r="AI1160" i="1"/>
  <c r="AJ1160" i="1" s="1"/>
  <c r="AK1160" i="1"/>
  <c r="AL1160" i="1" s="1"/>
  <c r="AG1160" i="1"/>
  <c r="U1161" i="1" l="1"/>
  <c r="V1161" i="1" s="1"/>
  <c r="T1161" i="1"/>
  <c r="M1161" i="1"/>
  <c r="AC1161" i="1" l="1"/>
  <c r="AD1161" i="1" s="1"/>
  <c r="N1161" i="1"/>
  <c r="W1161" i="1"/>
  <c r="X1161" i="1" s="1"/>
  <c r="Y1161" i="1" s="1"/>
  <c r="Z1161" i="1" s="1"/>
  <c r="AA1161" i="1" s="1"/>
  <c r="O1161" i="1" l="1"/>
  <c r="P1161" i="1"/>
  <c r="E1162" i="1" s="1"/>
  <c r="J1161" i="1"/>
  <c r="AE1161" i="1"/>
  <c r="AF1161" i="1" s="1" a="1"/>
  <c r="AF1161" i="1" s="1"/>
  <c r="AH1161" i="1"/>
  <c r="L1162" i="1" l="1"/>
  <c r="F1162" i="1"/>
  <c r="D1162" i="1"/>
  <c r="G1162" i="1"/>
  <c r="I1162" i="1" s="1"/>
  <c r="K1162" i="1"/>
  <c r="AK1161" i="1"/>
  <c r="AL1161" i="1" s="1"/>
  <c r="AG1161" i="1"/>
  <c r="AI1161" i="1"/>
  <c r="AJ1161" i="1" s="1"/>
  <c r="M1162" i="1" l="1"/>
  <c r="T1162" i="1"/>
  <c r="U1162" i="1"/>
  <c r="V1162" i="1" s="1"/>
  <c r="AC1162" i="1" l="1"/>
  <c r="AD1162" i="1" s="1"/>
  <c r="N1162" i="1"/>
  <c r="W1162" i="1"/>
  <c r="X1162" i="1" s="1"/>
  <c r="Y1162" i="1" s="1"/>
  <c r="Z1162" i="1" s="1"/>
  <c r="AA1162" i="1" s="1"/>
  <c r="O1162" i="1" l="1"/>
  <c r="P1162" i="1"/>
  <c r="E1163" i="1" s="1"/>
  <c r="J1162" i="1"/>
  <c r="AE1162" i="1"/>
  <c r="AF1162" i="1" s="1" a="1"/>
  <c r="AF1162" i="1" s="1"/>
  <c r="AH1162" i="1"/>
  <c r="L1163" i="1" l="1"/>
  <c r="F1163" i="1"/>
  <c r="D1163" i="1"/>
  <c r="G1163" i="1"/>
  <c r="I1163" i="1" s="1"/>
  <c r="K1163" i="1"/>
  <c r="AK1162" i="1"/>
  <c r="AL1162" i="1" s="1"/>
  <c r="AG1162" i="1"/>
  <c r="AI1162" i="1"/>
  <c r="AJ1162" i="1" s="1"/>
  <c r="M1163" i="1" l="1"/>
  <c r="T1163" i="1"/>
  <c r="U1163" i="1"/>
  <c r="V1163" i="1" s="1"/>
  <c r="AC1163" i="1" l="1"/>
  <c r="AD1163" i="1" s="1"/>
  <c r="N1163" i="1"/>
  <c r="W1163" i="1"/>
  <c r="X1163" i="1" s="1"/>
  <c r="Y1163" i="1" s="1"/>
  <c r="Z1163" i="1" s="1"/>
  <c r="AA1163" i="1" s="1"/>
  <c r="O1163" i="1" l="1"/>
  <c r="P1163" i="1"/>
  <c r="E1164" i="1" s="1"/>
  <c r="J1163" i="1"/>
  <c r="AE1163" i="1"/>
  <c r="AF1163" i="1" s="1" a="1"/>
  <c r="AF1163" i="1" s="1"/>
  <c r="AH1163" i="1"/>
  <c r="F1164" i="1" l="1"/>
  <c r="D1164" i="1"/>
  <c r="L1164" i="1"/>
  <c r="G1164" i="1"/>
  <c r="I1164" i="1" s="1"/>
  <c r="K1164" i="1"/>
  <c r="AG1163" i="1"/>
  <c r="AK1163" i="1"/>
  <c r="AL1163" i="1" s="1"/>
  <c r="AI1163" i="1"/>
  <c r="AJ1163" i="1" s="1"/>
  <c r="T1164" i="1" l="1"/>
  <c r="M1164" i="1"/>
  <c r="U1164" i="1"/>
  <c r="V1164" i="1" s="1"/>
  <c r="N1164" i="1" l="1"/>
  <c r="W1164" i="1"/>
  <c r="X1164" i="1" s="1"/>
  <c r="Y1164" i="1" s="1"/>
  <c r="Z1164" i="1" s="1"/>
  <c r="AA1164" i="1" s="1"/>
  <c r="AC1164" i="1"/>
  <c r="AD1164" i="1" s="1"/>
  <c r="AE1164" i="1" l="1"/>
  <c r="AF1164" i="1" s="1" a="1"/>
  <c r="AF1164" i="1" s="1"/>
  <c r="AH1164" i="1"/>
  <c r="O1164" i="1"/>
  <c r="J1164" i="1"/>
  <c r="P1164" i="1"/>
  <c r="E1165" i="1" s="1"/>
  <c r="G1165" i="1" l="1"/>
  <c r="I1165" i="1" s="1"/>
  <c r="K1165" i="1"/>
  <c r="L1165" i="1"/>
  <c r="F1165" i="1"/>
  <c r="D1165" i="1"/>
  <c r="AI1164" i="1"/>
  <c r="AJ1164" i="1" s="1"/>
  <c r="AK1164" i="1"/>
  <c r="AL1164" i="1" s="1"/>
  <c r="AG1164" i="1"/>
  <c r="U1165" i="1" l="1"/>
  <c r="V1165" i="1" s="1"/>
  <c r="T1165" i="1"/>
  <c r="M1165" i="1"/>
  <c r="AC1165" i="1" l="1"/>
  <c r="AD1165" i="1" s="1"/>
  <c r="N1165" i="1"/>
  <c r="W1165" i="1"/>
  <c r="X1165" i="1" s="1"/>
  <c r="Y1165" i="1" s="1"/>
  <c r="Z1165" i="1" s="1"/>
  <c r="AA1165" i="1" s="1"/>
  <c r="O1165" i="1" l="1"/>
  <c r="P1165" i="1"/>
  <c r="E1166" i="1" s="1"/>
  <c r="J1165" i="1"/>
  <c r="AE1165" i="1"/>
  <c r="AF1165" i="1" s="1" a="1"/>
  <c r="AF1165" i="1" s="1"/>
  <c r="AH1165" i="1"/>
  <c r="F1166" i="1" l="1"/>
  <c r="G1166" i="1"/>
  <c r="I1166" i="1" s="1"/>
  <c r="K1166" i="1"/>
  <c r="D1166" i="1"/>
  <c r="L1166" i="1"/>
  <c r="AK1165" i="1"/>
  <c r="AL1165" i="1" s="1"/>
  <c r="AG1165" i="1"/>
  <c r="AI1165" i="1"/>
  <c r="AJ1165" i="1" s="1"/>
  <c r="U1166" i="1" l="1"/>
  <c r="V1166" i="1" s="1"/>
  <c r="T1166" i="1"/>
  <c r="M1166" i="1"/>
  <c r="AC1166" i="1" l="1"/>
  <c r="AD1166" i="1" s="1"/>
  <c r="N1166" i="1"/>
  <c r="W1166" i="1"/>
  <c r="X1166" i="1" s="1"/>
  <c r="Y1166" i="1" s="1"/>
  <c r="Z1166" i="1" s="1"/>
  <c r="AA1166" i="1" s="1"/>
  <c r="O1166" i="1" l="1"/>
  <c r="P1166" i="1"/>
  <c r="E1167" i="1" s="1"/>
  <c r="J1166" i="1"/>
  <c r="AE1166" i="1"/>
  <c r="AF1166" i="1" s="1" a="1"/>
  <c r="AF1166" i="1" s="1"/>
  <c r="AH1166" i="1"/>
  <c r="D1167" i="1" l="1"/>
  <c r="G1167" i="1"/>
  <c r="I1167" i="1" s="1"/>
  <c r="L1167" i="1"/>
  <c r="F1167" i="1"/>
  <c r="K1167" i="1"/>
  <c r="AG1166" i="1"/>
  <c r="AK1166" i="1"/>
  <c r="AL1166" i="1" s="1"/>
  <c r="AI1166" i="1"/>
  <c r="AJ1166" i="1" s="1"/>
  <c r="U1167" i="1" l="1"/>
  <c r="V1167" i="1" s="1"/>
  <c r="T1167" i="1"/>
  <c r="M1167" i="1"/>
  <c r="N1167" i="1" l="1"/>
  <c r="W1167" i="1"/>
  <c r="X1167" i="1" s="1"/>
  <c r="Y1167" i="1" s="1"/>
  <c r="Z1167" i="1" s="1"/>
  <c r="AA1167" i="1" s="1"/>
  <c r="AC1167" i="1"/>
  <c r="AD1167" i="1" s="1"/>
  <c r="AE1167" i="1" l="1"/>
  <c r="AF1167" i="1" s="1" a="1"/>
  <c r="AF1167" i="1" s="1"/>
  <c r="AH1167" i="1"/>
  <c r="O1167" i="1"/>
  <c r="P1167" i="1"/>
  <c r="E1168" i="1" s="1"/>
  <c r="J1167" i="1"/>
  <c r="D1168" i="1" l="1"/>
  <c r="K1168" i="1"/>
  <c r="G1168" i="1"/>
  <c r="I1168" i="1" s="1"/>
  <c r="L1168" i="1"/>
  <c r="F1168" i="1"/>
  <c r="AI1167" i="1"/>
  <c r="AJ1167" i="1" s="1"/>
  <c r="AK1167" i="1"/>
  <c r="AL1167" i="1" s="1"/>
  <c r="AG1167" i="1"/>
  <c r="U1168" i="1" l="1"/>
  <c r="V1168" i="1" s="1"/>
  <c r="T1168" i="1"/>
  <c r="M1168" i="1"/>
  <c r="AC1168" i="1" l="1"/>
  <c r="AD1168" i="1" s="1"/>
  <c r="N1168" i="1"/>
  <c r="W1168" i="1"/>
  <c r="X1168" i="1" s="1"/>
  <c r="Y1168" i="1" s="1"/>
  <c r="Z1168" i="1" s="1"/>
  <c r="AA1168" i="1" s="1"/>
  <c r="O1168" i="1" l="1"/>
  <c r="P1168" i="1"/>
  <c r="E1169" i="1" s="1"/>
  <c r="J1168" i="1"/>
  <c r="AE1168" i="1"/>
  <c r="AF1168" i="1" s="1" a="1"/>
  <c r="AF1168" i="1" s="1"/>
  <c r="AH1168" i="1"/>
  <c r="F1169" i="1" l="1"/>
  <c r="L1169" i="1"/>
  <c r="D1169" i="1"/>
  <c r="G1169" i="1"/>
  <c r="I1169" i="1" s="1"/>
  <c r="K1169" i="1"/>
  <c r="AK1168" i="1"/>
  <c r="AL1168" i="1" s="1"/>
  <c r="AG1168" i="1"/>
  <c r="AI1168" i="1"/>
  <c r="AJ1168" i="1" s="1"/>
  <c r="M1169" i="1" l="1"/>
  <c r="T1169" i="1"/>
  <c r="U1169" i="1"/>
  <c r="V1169" i="1" s="1"/>
  <c r="AC1169" i="1" l="1"/>
  <c r="AD1169" i="1" s="1"/>
  <c r="N1169" i="1"/>
  <c r="W1169" i="1"/>
  <c r="X1169" i="1" s="1"/>
  <c r="Y1169" i="1" s="1"/>
  <c r="Z1169" i="1" s="1"/>
  <c r="AA1169" i="1" s="1"/>
  <c r="O1169" i="1" l="1"/>
  <c r="J1169" i="1"/>
  <c r="P1169" i="1"/>
  <c r="E1170" i="1" s="1"/>
  <c r="AE1169" i="1"/>
  <c r="AF1169" i="1" s="1" a="1"/>
  <c r="AF1169" i="1" s="1"/>
  <c r="AH1169" i="1"/>
  <c r="F1170" i="1" l="1"/>
  <c r="G1170" i="1"/>
  <c r="I1170" i="1" s="1"/>
  <c r="K1170" i="1"/>
  <c r="D1170" i="1"/>
  <c r="L1170" i="1"/>
  <c r="AG1169" i="1"/>
  <c r="AK1169" i="1"/>
  <c r="AL1169" i="1" s="1"/>
  <c r="AI1169" i="1"/>
  <c r="AJ1169" i="1" s="1"/>
  <c r="U1170" i="1" l="1"/>
  <c r="V1170" i="1" s="1"/>
  <c r="M1170" i="1"/>
  <c r="T1170" i="1"/>
  <c r="AC1170" i="1" l="1"/>
  <c r="AD1170" i="1" s="1"/>
  <c r="N1170" i="1"/>
  <c r="W1170" i="1"/>
  <c r="X1170" i="1" s="1"/>
  <c r="Y1170" i="1" s="1"/>
  <c r="Z1170" i="1" s="1"/>
  <c r="AA1170" i="1" s="1"/>
  <c r="O1170" i="1" l="1"/>
  <c r="P1170" i="1"/>
  <c r="E1171" i="1" s="1"/>
  <c r="J1170" i="1"/>
  <c r="AE1170" i="1"/>
  <c r="AF1170" i="1" s="1" a="1"/>
  <c r="AF1170" i="1" s="1"/>
  <c r="AH1170" i="1"/>
  <c r="F1171" i="1" l="1"/>
  <c r="D1171" i="1"/>
  <c r="G1171" i="1"/>
  <c r="I1171" i="1" s="1"/>
  <c r="K1171" i="1"/>
  <c r="L1171" i="1"/>
  <c r="AG1170" i="1"/>
  <c r="AK1170" i="1"/>
  <c r="AL1170" i="1" s="1"/>
  <c r="AI1170" i="1"/>
  <c r="AJ1170" i="1" s="1"/>
  <c r="U1171" i="1" l="1"/>
  <c r="V1171" i="1" s="1"/>
  <c r="T1171" i="1"/>
  <c r="M1171" i="1"/>
  <c r="N1171" i="1" l="1"/>
  <c r="W1171" i="1"/>
  <c r="X1171" i="1" s="1"/>
  <c r="Y1171" i="1" s="1"/>
  <c r="Z1171" i="1" s="1"/>
  <c r="AA1171" i="1" s="1"/>
  <c r="AC1171" i="1"/>
  <c r="AD1171" i="1" s="1"/>
  <c r="AE1171" i="1" l="1"/>
  <c r="AF1171" i="1" s="1" a="1"/>
  <c r="AF1171" i="1" s="1"/>
  <c r="AH1171" i="1"/>
  <c r="O1171" i="1"/>
  <c r="P1171" i="1"/>
  <c r="E1172" i="1" s="1"/>
  <c r="J1171" i="1"/>
  <c r="D1172" i="1" l="1"/>
  <c r="L1172" i="1"/>
  <c r="G1172" i="1"/>
  <c r="I1172" i="1" s="1"/>
  <c r="K1172" i="1"/>
  <c r="F1172" i="1"/>
  <c r="AI1171" i="1"/>
  <c r="AJ1171" i="1" s="1"/>
  <c r="AK1171" i="1"/>
  <c r="AL1171" i="1" s="1"/>
  <c r="AG1171" i="1"/>
  <c r="T1172" i="1" l="1"/>
  <c r="M1172" i="1"/>
  <c r="U1172" i="1"/>
  <c r="V1172" i="1" s="1"/>
  <c r="AC1172" i="1" l="1"/>
  <c r="AD1172" i="1" s="1"/>
  <c r="N1172" i="1"/>
  <c r="W1172" i="1"/>
  <c r="X1172" i="1" s="1"/>
  <c r="Y1172" i="1" s="1"/>
  <c r="Z1172" i="1" s="1"/>
  <c r="AA1172" i="1" s="1"/>
  <c r="O1172" i="1" l="1"/>
  <c r="P1172" i="1"/>
  <c r="E1173" i="1" s="1"/>
  <c r="J1172" i="1"/>
  <c r="AE1172" i="1"/>
  <c r="AF1172" i="1" s="1" a="1"/>
  <c r="AF1172" i="1" s="1"/>
  <c r="AH1172" i="1"/>
  <c r="L1173" i="1" l="1"/>
  <c r="F1173" i="1"/>
  <c r="D1173" i="1"/>
  <c r="G1173" i="1"/>
  <c r="I1173" i="1" s="1"/>
  <c r="K1173" i="1"/>
  <c r="AK1172" i="1"/>
  <c r="AL1172" i="1" s="1"/>
  <c r="AG1172" i="1"/>
  <c r="AI1172" i="1"/>
  <c r="AJ1172" i="1" s="1"/>
  <c r="M1173" i="1" l="1"/>
  <c r="T1173" i="1"/>
  <c r="U1173" i="1"/>
  <c r="V1173" i="1" s="1"/>
  <c r="AC1173" i="1" l="1"/>
  <c r="AD1173" i="1" s="1"/>
  <c r="N1173" i="1"/>
  <c r="W1173" i="1"/>
  <c r="X1173" i="1" s="1"/>
  <c r="Y1173" i="1" s="1"/>
  <c r="Z1173" i="1" s="1"/>
  <c r="AA1173" i="1" s="1"/>
  <c r="O1173" i="1" l="1"/>
  <c r="P1173" i="1"/>
  <c r="E1174" i="1" s="1"/>
  <c r="J1173" i="1"/>
  <c r="AE1173" i="1"/>
  <c r="AF1173" i="1" s="1" a="1"/>
  <c r="AF1173" i="1" s="1"/>
  <c r="AH1173" i="1"/>
  <c r="F1174" i="1" l="1"/>
  <c r="G1174" i="1"/>
  <c r="I1174" i="1" s="1"/>
  <c r="L1174" i="1"/>
  <c r="D1174" i="1"/>
  <c r="K1174" i="1"/>
  <c r="AK1173" i="1"/>
  <c r="AL1173" i="1" s="1"/>
  <c r="AG1173" i="1"/>
  <c r="AI1173" i="1"/>
  <c r="AJ1173" i="1" s="1"/>
  <c r="U1174" i="1" l="1"/>
  <c r="V1174" i="1" s="1"/>
  <c r="M1174" i="1"/>
  <c r="T1174" i="1"/>
  <c r="AC1174" i="1" l="1"/>
  <c r="AD1174" i="1" s="1"/>
  <c r="N1174" i="1"/>
  <c r="W1174" i="1"/>
  <c r="X1174" i="1" s="1"/>
  <c r="Y1174" i="1" s="1"/>
  <c r="Z1174" i="1" s="1"/>
  <c r="AA1174" i="1" s="1"/>
  <c r="O1174" i="1" l="1"/>
  <c r="P1174" i="1"/>
  <c r="E1175" i="1" s="1"/>
  <c r="J1174" i="1"/>
  <c r="AE1174" i="1"/>
  <c r="AF1174" i="1" s="1" a="1"/>
  <c r="AF1174" i="1" s="1"/>
  <c r="AH1174" i="1"/>
  <c r="AG1174" i="1" l="1"/>
  <c r="AK1174" i="1"/>
  <c r="AL1174" i="1" s="1"/>
  <c r="D1175" i="1"/>
  <c r="K1175" i="1"/>
  <c r="F1175" i="1"/>
  <c r="G1175" i="1"/>
  <c r="I1175" i="1" s="1"/>
  <c r="L1175" i="1"/>
  <c r="AI1174" i="1"/>
  <c r="AJ1174" i="1" s="1"/>
  <c r="T1175" i="1" l="1"/>
  <c r="M1175" i="1"/>
  <c r="U1175" i="1"/>
  <c r="V1175" i="1" s="1"/>
  <c r="N1175" i="1" l="1"/>
  <c r="W1175" i="1"/>
  <c r="X1175" i="1" s="1"/>
  <c r="Y1175" i="1" s="1"/>
  <c r="Z1175" i="1" s="1"/>
  <c r="AA1175" i="1" s="1"/>
  <c r="AC1175" i="1"/>
  <c r="AD1175" i="1" s="1"/>
  <c r="AE1175" i="1" l="1"/>
  <c r="AF1175" i="1" s="1" a="1"/>
  <c r="AF1175" i="1" s="1"/>
  <c r="AH1175" i="1"/>
  <c r="O1175" i="1"/>
  <c r="J1175" i="1"/>
  <c r="P1175" i="1"/>
  <c r="E1176" i="1" s="1"/>
  <c r="G1176" i="1" l="1"/>
  <c r="I1176" i="1" s="1"/>
  <c r="L1176" i="1"/>
  <c r="K1176" i="1"/>
  <c r="F1176" i="1"/>
  <c r="D1176" i="1"/>
  <c r="AI1175" i="1"/>
  <c r="AJ1175" i="1" s="1"/>
  <c r="AK1175" i="1"/>
  <c r="AL1175" i="1" s="1"/>
  <c r="AG1175" i="1"/>
  <c r="T1176" i="1" l="1"/>
  <c r="M1176" i="1"/>
  <c r="U1176" i="1"/>
  <c r="V1176" i="1" s="1"/>
  <c r="AC1176" i="1" l="1"/>
  <c r="AD1176" i="1" s="1"/>
  <c r="N1176" i="1"/>
  <c r="W1176" i="1"/>
  <c r="X1176" i="1"/>
  <c r="Y1176" i="1" s="1"/>
  <c r="Z1176" i="1" s="1"/>
  <c r="AA1176" i="1" s="1"/>
  <c r="O1176" i="1" l="1"/>
  <c r="J1176" i="1"/>
  <c r="P1176" i="1"/>
  <c r="E1177" i="1" s="1"/>
  <c r="AE1176" i="1"/>
  <c r="AF1176" i="1" s="1" a="1"/>
  <c r="AF1176" i="1" s="1"/>
  <c r="AH1176" i="1"/>
  <c r="F1177" i="1" l="1"/>
  <c r="G1177" i="1"/>
  <c r="I1177" i="1" s="1"/>
  <c r="K1177" i="1"/>
  <c r="D1177" i="1"/>
  <c r="L1177" i="1"/>
  <c r="AK1176" i="1"/>
  <c r="AL1176" i="1" s="1"/>
  <c r="AG1176" i="1"/>
  <c r="AI1176" i="1"/>
  <c r="AJ1176" i="1" s="1"/>
  <c r="U1177" i="1" l="1"/>
  <c r="V1177" i="1" s="1"/>
  <c r="T1177" i="1"/>
  <c r="M1177" i="1"/>
  <c r="AC1177" i="1" l="1"/>
  <c r="AD1177" i="1" s="1"/>
  <c r="N1177" i="1"/>
  <c r="W1177" i="1"/>
  <c r="X1177" i="1" s="1"/>
  <c r="Y1177" i="1" s="1"/>
  <c r="Z1177" i="1" s="1"/>
  <c r="AA1177" i="1" s="1"/>
  <c r="O1177" i="1" l="1"/>
  <c r="P1177" i="1"/>
  <c r="E1178" i="1" s="1"/>
  <c r="J1177" i="1"/>
  <c r="AE1177" i="1"/>
  <c r="AF1177" i="1" s="1" a="1"/>
  <c r="AF1177" i="1" s="1"/>
  <c r="AH1177" i="1"/>
  <c r="AG1177" i="1" l="1"/>
  <c r="AK1177" i="1"/>
  <c r="AL1177" i="1" s="1"/>
  <c r="G1178" i="1"/>
  <c r="I1178" i="1" s="1"/>
  <c r="K1178" i="1"/>
  <c r="F1178" i="1"/>
  <c r="D1178" i="1"/>
  <c r="L1178" i="1"/>
  <c r="AI1177" i="1"/>
  <c r="AJ1177" i="1" s="1"/>
  <c r="M1178" i="1" l="1"/>
  <c r="T1178" i="1"/>
  <c r="U1178" i="1"/>
  <c r="V1178" i="1" s="1"/>
  <c r="AC1178" i="1" l="1"/>
  <c r="AD1178" i="1" s="1"/>
  <c r="N1178" i="1"/>
  <c r="W1178" i="1"/>
  <c r="X1178" i="1" s="1"/>
  <c r="Y1178" i="1" s="1"/>
  <c r="Z1178" i="1" s="1"/>
  <c r="AA1178" i="1" s="1"/>
  <c r="O1178" i="1" l="1"/>
  <c r="J1178" i="1"/>
  <c r="P1178" i="1"/>
  <c r="E1179" i="1" s="1"/>
  <c r="AE1178" i="1"/>
  <c r="AF1178" i="1" s="1" a="1"/>
  <c r="AF1178" i="1" s="1"/>
  <c r="AH1178" i="1"/>
  <c r="AK1178" i="1" l="1"/>
  <c r="AL1178" i="1" s="1"/>
  <c r="AG1178" i="1"/>
  <c r="D1179" i="1"/>
  <c r="G1179" i="1"/>
  <c r="I1179" i="1" s="1"/>
  <c r="L1179" i="1"/>
  <c r="F1179" i="1"/>
  <c r="K1179" i="1"/>
  <c r="AI1178" i="1"/>
  <c r="AJ1178" i="1" s="1"/>
  <c r="T1179" i="1" l="1"/>
  <c r="M1179" i="1"/>
  <c r="U1179" i="1"/>
  <c r="V1179" i="1" s="1"/>
  <c r="N1179" i="1" l="1"/>
  <c r="W1179" i="1"/>
  <c r="X1179" i="1" s="1"/>
  <c r="Y1179" i="1" s="1"/>
  <c r="Z1179" i="1" s="1"/>
  <c r="AA1179" i="1" s="1"/>
  <c r="AC1179" i="1"/>
  <c r="AD1179" i="1" s="1"/>
  <c r="AE1179" i="1" l="1"/>
  <c r="AF1179" i="1" s="1" a="1"/>
  <c r="AF1179" i="1" s="1"/>
  <c r="AH1179" i="1"/>
  <c r="O1179" i="1"/>
  <c r="P1179" i="1"/>
  <c r="E1180" i="1" s="1"/>
  <c r="J1179" i="1"/>
  <c r="E1181" i="1" l="1"/>
  <c r="G1180" i="1"/>
  <c r="I1180" i="1" s="1"/>
  <c r="K1180" i="1"/>
  <c r="L1180" i="1"/>
  <c r="F1180" i="1"/>
  <c r="D1180" i="1"/>
  <c r="AI1179" i="1"/>
  <c r="AJ1179" i="1" s="1"/>
  <c r="AG1179" i="1"/>
  <c r="AK1179" i="1"/>
  <c r="AL1179" i="1" s="1"/>
  <c r="U1180" i="1" l="1"/>
  <c r="V1180" i="1" s="1"/>
  <c r="T1180" i="1"/>
  <c r="M1180" i="1"/>
  <c r="D1181" i="1"/>
  <c r="F1181" i="1"/>
  <c r="K1181" i="1"/>
  <c r="G1181" i="1"/>
  <c r="I1181" i="1" s="1"/>
  <c r="E1182" i="1"/>
  <c r="L1181" i="1"/>
  <c r="AC1180" i="1" l="1"/>
  <c r="AD1180" i="1" s="1"/>
  <c r="N1180" i="1"/>
  <c r="W1180" i="1"/>
  <c r="X1180" i="1" s="1"/>
  <c r="Y1180" i="1" s="1"/>
  <c r="Z1180" i="1" s="1"/>
  <c r="AA1180" i="1" s="1"/>
  <c r="M1181" i="1"/>
  <c r="T1181" i="1"/>
  <c r="G1182" i="1"/>
  <c r="I1182" i="1" s="1"/>
  <c r="K1182" i="1"/>
  <c r="E1183" i="1"/>
  <c r="F1182" i="1"/>
  <c r="D1182" i="1"/>
  <c r="L1182" i="1"/>
  <c r="U1181" i="1"/>
  <c r="V1181" i="1" s="1"/>
  <c r="G1183" i="1" l="1"/>
  <c r="I1183" i="1" s="1"/>
  <c r="F1183" i="1"/>
  <c r="L1183" i="1"/>
  <c r="E1184" i="1"/>
  <c r="D1183" i="1"/>
  <c r="K1183" i="1"/>
  <c r="AC1181" i="1"/>
  <c r="AD1181" i="1" s="1"/>
  <c r="W1181" i="1"/>
  <c r="X1181" i="1" s="1"/>
  <c r="Y1181" i="1" s="1"/>
  <c r="Z1181" i="1" s="1"/>
  <c r="AA1181" i="1" s="1"/>
  <c r="N1181" i="1"/>
  <c r="T1182" i="1"/>
  <c r="M1182" i="1"/>
  <c r="U1182" i="1"/>
  <c r="V1182" i="1" s="1"/>
  <c r="O1180" i="1"/>
  <c r="J1180" i="1"/>
  <c r="AE1180" i="1"/>
  <c r="AF1180" i="1" s="1" a="1"/>
  <c r="AF1180" i="1" s="1"/>
  <c r="AH1180" i="1"/>
  <c r="AE1181" i="1" l="1"/>
  <c r="AF1181" i="1" s="1" a="1"/>
  <c r="AF1181" i="1" s="1"/>
  <c r="AH1181" i="1"/>
  <c r="AC1182" i="1"/>
  <c r="AD1182" i="1" s="1"/>
  <c r="N1182" i="1"/>
  <c r="W1182" i="1"/>
  <c r="X1182" i="1" s="1"/>
  <c r="Y1182" i="1" s="1"/>
  <c r="Z1182" i="1" s="1"/>
  <c r="AA1182" i="1" s="1"/>
  <c r="AI1180" i="1"/>
  <c r="AJ1180" i="1" s="1"/>
  <c r="AG1180" i="1"/>
  <c r="AK1180" i="1"/>
  <c r="AL1180" i="1" s="1"/>
  <c r="O1181" i="1"/>
  <c r="J1181" i="1"/>
  <c r="T1183" i="1"/>
  <c r="M1183" i="1"/>
  <c r="U1183" i="1"/>
  <c r="V1183" i="1" s="1"/>
  <c r="E1185" i="1"/>
  <c r="G1184" i="1"/>
  <c r="I1184" i="1" s="1"/>
  <c r="D1184" i="1"/>
  <c r="K1184" i="1"/>
  <c r="F1184" i="1"/>
  <c r="L1184" i="1"/>
  <c r="O1182" i="1" l="1"/>
  <c r="J1182" i="1"/>
  <c r="AE1182" i="1"/>
  <c r="AF1182" i="1" s="1" a="1"/>
  <c r="AF1182" i="1" s="1"/>
  <c r="AH1182" i="1"/>
  <c r="F1185" i="1"/>
  <c r="G1185" i="1"/>
  <c r="I1185" i="1" s="1"/>
  <c r="K1185" i="1"/>
  <c r="D1185" i="1"/>
  <c r="E1186" i="1"/>
  <c r="L1185" i="1"/>
  <c r="M1184" i="1"/>
  <c r="T1184" i="1"/>
  <c r="U1184" i="1"/>
  <c r="V1184" i="1" s="1"/>
  <c r="W1183" i="1"/>
  <c r="X1183" i="1" s="1"/>
  <c r="Y1183" i="1" s="1"/>
  <c r="Z1183" i="1" s="1"/>
  <c r="AA1183" i="1" s="1"/>
  <c r="AC1183" i="1"/>
  <c r="AD1183" i="1" s="1"/>
  <c r="N1183" i="1"/>
  <c r="AI1181" i="1"/>
  <c r="AJ1181" i="1" s="1"/>
  <c r="AG1181" i="1"/>
  <c r="AK1181" i="1"/>
  <c r="AL1181" i="1" s="1"/>
  <c r="M1185" i="1" l="1"/>
  <c r="T1185" i="1"/>
  <c r="AI1182" i="1"/>
  <c r="AJ1182" i="1" s="1"/>
  <c r="AG1182" i="1"/>
  <c r="AK1182" i="1"/>
  <c r="AL1182" i="1" s="1"/>
  <c r="N1184" i="1"/>
  <c r="W1184" i="1"/>
  <c r="X1184" i="1" s="1"/>
  <c r="Y1184" i="1" s="1"/>
  <c r="Z1184" i="1" s="1"/>
  <c r="AA1184" i="1" s="1"/>
  <c r="AC1184" i="1"/>
  <c r="AD1184" i="1" s="1"/>
  <c r="O1183" i="1"/>
  <c r="J1183" i="1"/>
  <c r="U1185" i="1"/>
  <c r="V1185" i="1" s="1"/>
  <c r="AE1183" i="1"/>
  <c r="AF1183" i="1" s="1" a="1"/>
  <c r="AF1183" i="1" s="1"/>
  <c r="AH1183" i="1"/>
  <c r="F1186" i="1"/>
  <c r="L1186" i="1"/>
  <c r="D1186" i="1"/>
  <c r="G1186" i="1"/>
  <c r="I1186" i="1" s="1"/>
  <c r="E1187" i="1"/>
  <c r="K1186" i="1"/>
  <c r="AK1183" i="1" l="1"/>
  <c r="AL1183" i="1" s="1"/>
  <c r="AG1183" i="1"/>
  <c r="O1184" i="1"/>
  <c r="J1184" i="1"/>
  <c r="F1187" i="1"/>
  <c r="D1187" i="1"/>
  <c r="E1188" i="1"/>
  <c r="K1187" i="1"/>
  <c r="G1187" i="1"/>
  <c r="I1187" i="1" s="1"/>
  <c r="L1187" i="1"/>
  <c r="U1186" i="1"/>
  <c r="V1186" i="1" s="1"/>
  <c r="AI1183" i="1"/>
  <c r="AJ1183" i="1" s="1"/>
  <c r="M1186" i="1"/>
  <c r="T1186" i="1"/>
  <c r="AC1185" i="1"/>
  <c r="AD1185" i="1" s="1"/>
  <c r="W1185" i="1"/>
  <c r="X1185" i="1" s="1"/>
  <c r="Y1185" i="1" s="1"/>
  <c r="Z1185" i="1" s="1"/>
  <c r="AA1185" i="1" s="1"/>
  <c r="N1185" i="1"/>
  <c r="AE1184" i="1"/>
  <c r="AF1184" i="1" s="1" a="1"/>
  <c r="AF1184" i="1" s="1"/>
  <c r="AH1184" i="1"/>
  <c r="AC1186" i="1" l="1"/>
  <c r="AD1186" i="1" s="1"/>
  <c r="N1186" i="1"/>
  <c r="W1186" i="1"/>
  <c r="E1189" i="1"/>
  <c r="K1188" i="1"/>
  <c r="G1188" i="1"/>
  <c r="I1188" i="1" s="1"/>
  <c r="D1188" i="1"/>
  <c r="L1188" i="1"/>
  <c r="F1188" i="1"/>
  <c r="AE1185" i="1"/>
  <c r="AF1185" i="1" s="1" a="1"/>
  <c r="AF1185" i="1" s="1"/>
  <c r="AH1185" i="1"/>
  <c r="M1187" i="1"/>
  <c r="T1187" i="1"/>
  <c r="AI1184" i="1"/>
  <c r="AJ1184" i="1" s="1"/>
  <c r="U1187" i="1"/>
  <c r="V1187" i="1" s="1"/>
  <c r="AK1184" i="1"/>
  <c r="AL1184" i="1" s="1"/>
  <c r="AG1184" i="1"/>
  <c r="O1185" i="1"/>
  <c r="J1185" i="1"/>
  <c r="X1186" i="1"/>
  <c r="Y1186" i="1" s="1"/>
  <c r="Z1186" i="1" s="1"/>
  <c r="AA1186" i="1" s="1"/>
  <c r="AI1185" i="1" l="1"/>
  <c r="AJ1185" i="1" s="1"/>
  <c r="M1188" i="1"/>
  <c r="T1188" i="1"/>
  <c r="AG1185" i="1"/>
  <c r="AK1185" i="1"/>
  <c r="AL1185" i="1" s="1"/>
  <c r="U1188" i="1"/>
  <c r="V1188" i="1" s="1"/>
  <c r="O1186" i="1"/>
  <c r="J1186" i="1"/>
  <c r="AE1186" i="1"/>
  <c r="AF1186" i="1" s="1" a="1"/>
  <c r="AF1186" i="1" s="1"/>
  <c r="AH1186" i="1"/>
  <c r="AC1187" i="1"/>
  <c r="AD1187" i="1" s="1"/>
  <c r="N1187" i="1"/>
  <c r="W1187" i="1"/>
  <c r="X1187" i="1" s="1"/>
  <c r="Y1187" i="1" s="1"/>
  <c r="Z1187" i="1" s="1"/>
  <c r="AA1187" i="1" s="1"/>
  <c r="D1189" i="1"/>
  <c r="G1189" i="1"/>
  <c r="I1189" i="1" s="1"/>
  <c r="L1189" i="1"/>
  <c r="F1189" i="1"/>
  <c r="E1190" i="1"/>
  <c r="K1189" i="1"/>
  <c r="U1189" i="1" l="1"/>
  <c r="V1189" i="1" s="1"/>
  <c r="O1187" i="1"/>
  <c r="J1187" i="1"/>
  <c r="AI1186" i="1"/>
  <c r="AJ1186" i="1" s="1"/>
  <c r="AE1187" i="1"/>
  <c r="AF1187" i="1" s="1" a="1"/>
  <c r="AF1187" i="1" s="1"/>
  <c r="AH1187" i="1"/>
  <c r="N1188" i="1"/>
  <c r="W1188" i="1"/>
  <c r="X1188" i="1" s="1"/>
  <c r="Y1188" i="1" s="1"/>
  <c r="Z1188" i="1" s="1"/>
  <c r="AA1188" i="1" s="1"/>
  <c r="AC1188" i="1"/>
  <c r="AD1188" i="1" s="1"/>
  <c r="AG1186" i="1"/>
  <c r="AK1186" i="1"/>
  <c r="AL1186" i="1" s="1"/>
  <c r="L1190" i="1"/>
  <c r="D1190" i="1"/>
  <c r="E1191" i="1"/>
  <c r="K1190" i="1"/>
  <c r="F1190" i="1"/>
  <c r="G1190" i="1"/>
  <c r="I1190" i="1" s="1"/>
  <c r="M1189" i="1"/>
  <c r="T1189" i="1"/>
  <c r="AK1187" i="1" l="1"/>
  <c r="AL1187" i="1" s="1"/>
  <c r="AG1187" i="1"/>
  <c r="U1190" i="1"/>
  <c r="V1190" i="1" s="1"/>
  <c r="M1190" i="1"/>
  <c r="T1190" i="1"/>
  <c r="O1188" i="1"/>
  <c r="J1188" i="1"/>
  <c r="W1189" i="1"/>
  <c r="X1189" i="1" s="1"/>
  <c r="Y1189" i="1" s="1"/>
  <c r="Z1189" i="1" s="1"/>
  <c r="AA1189" i="1" s="1"/>
  <c r="AC1189" i="1"/>
  <c r="AD1189" i="1" s="1"/>
  <c r="N1189" i="1"/>
  <c r="F1191" i="1"/>
  <c r="D1191" i="1"/>
  <c r="E1192" i="1"/>
  <c r="L1191" i="1"/>
  <c r="G1191" i="1"/>
  <c r="I1191" i="1" s="1"/>
  <c r="K1191" i="1"/>
  <c r="AE1188" i="1"/>
  <c r="AF1188" i="1" s="1" a="1"/>
  <c r="AF1188" i="1" s="1"/>
  <c r="AH1188" i="1"/>
  <c r="AI1187" i="1"/>
  <c r="AJ1187" i="1" s="1"/>
  <c r="AE1189" i="1" l="1"/>
  <c r="AF1189" i="1" s="1" a="1"/>
  <c r="AF1189" i="1" s="1"/>
  <c r="AH1189" i="1"/>
  <c r="D1192" i="1"/>
  <c r="G1192" i="1"/>
  <c r="I1192" i="1" s="1"/>
  <c r="E1193" i="1"/>
  <c r="K1192" i="1"/>
  <c r="L1192" i="1"/>
  <c r="F1192" i="1"/>
  <c r="M1191" i="1"/>
  <c r="T1191" i="1"/>
  <c r="AI1188" i="1"/>
  <c r="AJ1188" i="1" s="1"/>
  <c r="U1191" i="1"/>
  <c r="V1191" i="1" s="1"/>
  <c r="AC1190" i="1"/>
  <c r="AD1190" i="1" s="1"/>
  <c r="N1190" i="1"/>
  <c r="W1190" i="1"/>
  <c r="X1190" i="1" s="1"/>
  <c r="Y1190" i="1" s="1"/>
  <c r="Z1190" i="1" s="1"/>
  <c r="AA1190" i="1" s="1"/>
  <c r="AK1188" i="1"/>
  <c r="AL1188" i="1" s="1"/>
  <c r="AG1188" i="1"/>
  <c r="O1189" i="1"/>
  <c r="J1189" i="1"/>
  <c r="O1190" i="1" l="1"/>
  <c r="J1190" i="1"/>
  <c r="U1192" i="1"/>
  <c r="V1192" i="1" s="1"/>
  <c r="AC1191" i="1"/>
  <c r="AD1191" i="1" s="1"/>
  <c r="N1191" i="1"/>
  <c r="W1191" i="1"/>
  <c r="X1191" i="1" s="1"/>
  <c r="Y1191" i="1" s="1"/>
  <c r="Z1191" i="1" s="1"/>
  <c r="AA1191" i="1" s="1"/>
  <c r="F1193" i="1"/>
  <c r="L1193" i="1"/>
  <c r="D1193" i="1"/>
  <c r="G1193" i="1"/>
  <c r="I1193" i="1" s="1"/>
  <c r="E1194" i="1"/>
  <c r="K1193" i="1"/>
  <c r="AI1189" i="1"/>
  <c r="AJ1189" i="1" s="1"/>
  <c r="AG1189" i="1"/>
  <c r="AK1189" i="1"/>
  <c r="AL1189" i="1" s="1"/>
  <c r="AE1190" i="1"/>
  <c r="AF1190" i="1" s="1" a="1"/>
  <c r="AF1190" i="1" s="1"/>
  <c r="AH1190" i="1"/>
  <c r="T1192" i="1"/>
  <c r="M1192" i="1"/>
  <c r="AE1191" i="1" l="1"/>
  <c r="AF1191" i="1" s="1" a="1"/>
  <c r="AF1191" i="1" s="1"/>
  <c r="AH1191" i="1"/>
  <c r="AG1190" i="1"/>
  <c r="AK1190" i="1"/>
  <c r="AL1190" i="1" s="1"/>
  <c r="N1192" i="1"/>
  <c r="AC1192" i="1"/>
  <c r="AD1192" i="1" s="1"/>
  <c r="W1192" i="1"/>
  <c r="K1194" i="1"/>
  <c r="F1194" i="1"/>
  <c r="E1195" i="1"/>
  <c r="L1194" i="1"/>
  <c r="D1194" i="1"/>
  <c r="G1194" i="1"/>
  <c r="I1194" i="1" s="1"/>
  <c r="U1193" i="1"/>
  <c r="V1193" i="1" s="1"/>
  <c r="AI1190" i="1"/>
  <c r="AJ1190" i="1" s="1"/>
  <c r="M1193" i="1"/>
  <c r="T1193" i="1"/>
  <c r="O1191" i="1"/>
  <c r="J1191" i="1"/>
  <c r="X1192" i="1"/>
  <c r="Y1192" i="1" s="1"/>
  <c r="Z1192" i="1" s="1"/>
  <c r="AA1192" i="1" s="1"/>
  <c r="AE1192" i="1" l="1"/>
  <c r="AF1192" i="1" s="1" a="1"/>
  <c r="AF1192" i="1" s="1"/>
  <c r="AH1192" i="1"/>
  <c r="AI1191" i="1"/>
  <c r="AJ1191" i="1" s="1"/>
  <c r="AG1191" i="1"/>
  <c r="AK1191" i="1"/>
  <c r="AL1191" i="1" s="1"/>
  <c r="AC1193" i="1"/>
  <c r="AD1193" i="1" s="1"/>
  <c r="W1193" i="1"/>
  <c r="X1193" i="1" s="1"/>
  <c r="Y1193" i="1" s="1"/>
  <c r="Z1193" i="1" s="1"/>
  <c r="AA1193" i="1" s="1"/>
  <c r="N1193" i="1"/>
  <c r="G1195" i="1"/>
  <c r="I1195" i="1" s="1"/>
  <c r="F1195" i="1"/>
  <c r="E1196" i="1"/>
  <c r="K1195" i="1"/>
  <c r="D1195" i="1"/>
  <c r="L1195" i="1"/>
  <c r="U1194" i="1"/>
  <c r="V1194" i="1" s="1"/>
  <c r="O1192" i="1"/>
  <c r="J1192" i="1"/>
  <c r="T1194" i="1"/>
  <c r="M1194" i="1"/>
  <c r="AE1193" i="1" l="1"/>
  <c r="AF1193" i="1" s="1" a="1"/>
  <c r="AF1193" i="1" s="1"/>
  <c r="AH1193" i="1"/>
  <c r="AC1194" i="1"/>
  <c r="AD1194" i="1" s="1"/>
  <c r="N1194" i="1"/>
  <c r="W1194" i="1"/>
  <c r="X1194" i="1" s="1"/>
  <c r="Y1194" i="1" s="1"/>
  <c r="Z1194" i="1" s="1"/>
  <c r="AA1194" i="1" s="1"/>
  <c r="M1195" i="1"/>
  <c r="T1195" i="1"/>
  <c r="U1195" i="1"/>
  <c r="V1195" i="1" s="1"/>
  <c r="AI1192" i="1"/>
  <c r="AJ1192" i="1" s="1"/>
  <c r="O1193" i="1"/>
  <c r="J1193" i="1"/>
  <c r="AK1192" i="1"/>
  <c r="AL1192" i="1" s="1"/>
  <c r="AG1192" i="1"/>
  <c r="E1197" i="1"/>
  <c r="L1196" i="1"/>
  <c r="G1196" i="1"/>
  <c r="I1196" i="1" s="1"/>
  <c r="D1196" i="1"/>
  <c r="K1196" i="1"/>
  <c r="F1196" i="1"/>
  <c r="O1194" i="1" l="1"/>
  <c r="J1194" i="1"/>
  <c r="M1196" i="1"/>
  <c r="T1196" i="1"/>
  <c r="U1196" i="1"/>
  <c r="V1196" i="1" s="1"/>
  <c r="W1195" i="1"/>
  <c r="X1195" i="1" s="1"/>
  <c r="Y1195" i="1" s="1"/>
  <c r="Z1195" i="1" s="1"/>
  <c r="AA1195" i="1" s="1"/>
  <c r="AC1195" i="1"/>
  <c r="AD1195" i="1" s="1"/>
  <c r="N1195" i="1"/>
  <c r="AI1193" i="1"/>
  <c r="AJ1193" i="1" s="1"/>
  <c r="D1197" i="1"/>
  <c r="L1197" i="1"/>
  <c r="F1197" i="1"/>
  <c r="G1197" i="1"/>
  <c r="I1197" i="1" s="1"/>
  <c r="E1198" i="1"/>
  <c r="K1197" i="1"/>
  <c r="AK1193" i="1"/>
  <c r="AL1193" i="1" s="1"/>
  <c r="AG1193" i="1"/>
  <c r="AE1194" i="1"/>
  <c r="AF1194" i="1" s="1" a="1"/>
  <c r="AF1194" i="1" s="1"/>
  <c r="AH1194" i="1"/>
  <c r="U1197" i="1" l="1"/>
  <c r="V1197" i="1" s="1"/>
  <c r="L1198" i="1"/>
  <c r="D1198" i="1"/>
  <c r="E1199" i="1"/>
  <c r="K1198" i="1"/>
  <c r="F1198" i="1"/>
  <c r="G1198" i="1"/>
  <c r="I1198" i="1" s="1"/>
  <c r="T1197" i="1"/>
  <c r="M1197" i="1"/>
  <c r="AI1194" i="1"/>
  <c r="AJ1194" i="1" s="1"/>
  <c r="O1195" i="1"/>
  <c r="J1195" i="1"/>
  <c r="AE1195" i="1"/>
  <c r="AF1195" i="1" s="1" a="1"/>
  <c r="AF1195" i="1" s="1"/>
  <c r="AH1195" i="1"/>
  <c r="AK1194" i="1"/>
  <c r="AL1194" i="1" s="1"/>
  <c r="AG1194" i="1"/>
  <c r="N1196" i="1"/>
  <c r="AC1196" i="1"/>
  <c r="AD1196" i="1" s="1"/>
  <c r="W1196" i="1"/>
  <c r="X1196" i="1" s="1"/>
  <c r="Y1196" i="1" s="1"/>
  <c r="Z1196" i="1" s="1"/>
  <c r="AA1196" i="1" s="1"/>
  <c r="O1196" i="1" l="1"/>
  <c r="J1196" i="1"/>
  <c r="AC1197" i="1"/>
  <c r="AD1197" i="1" s="1"/>
  <c r="N1197" i="1"/>
  <c r="W1197" i="1"/>
  <c r="D1199" i="1"/>
  <c r="E1200" i="1"/>
  <c r="L1199" i="1"/>
  <c r="F1199" i="1"/>
  <c r="G1199" i="1"/>
  <c r="I1199" i="1" s="1"/>
  <c r="K1199" i="1"/>
  <c r="AE1196" i="1"/>
  <c r="AF1196" i="1" s="1" a="1"/>
  <c r="AF1196" i="1" s="1"/>
  <c r="AH1196" i="1"/>
  <c r="AI1195" i="1"/>
  <c r="AJ1195" i="1" s="1"/>
  <c r="U1198" i="1"/>
  <c r="V1198" i="1" s="1"/>
  <c r="M1198" i="1"/>
  <c r="T1198" i="1"/>
  <c r="X1197" i="1"/>
  <c r="Y1197" i="1" s="1"/>
  <c r="Z1197" i="1" s="1"/>
  <c r="AA1197" i="1" s="1"/>
  <c r="AG1195" i="1"/>
  <c r="AK1195" i="1"/>
  <c r="AL1195" i="1" s="1"/>
  <c r="AE1197" i="1" l="1"/>
  <c r="AF1197" i="1" s="1" a="1"/>
  <c r="AF1197" i="1" s="1"/>
  <c r="AH1197" i="1"/>
  <c r="D1200" i="1"/>
  <c r="G1200" i="1"/>
  <c r="I1200" i="1" s="1"/>
  <c r="E1201" i="1"/>
  <c r="L1200" i="1"/>
  <c r="F1200" i="1"/>
  <c r="K1200" i="1"/>
  <c r="U1199" i="1"/>
  <c r="V1199" i="1" s="1"/>
  <c r="M1199" i="1"/>
  <c r="T1199" i="1"/>
  <c r="AC1198" i="1"/>
  <c r="AD1198" i="1" s="1"/>
  <c r="N1198" i="1"/>
  <c r="W1198" i="1"/>
  <c r="X1198" i="1" s="1"/>
  <c r="Y1198" i="1" s="1"/>
  <c r="Z1198" i="1" s="1"/>
  <c r="AA1198" i="1" s="1"/>
  <c r="AI1196" i="1"/>
  <c r="AJ1196" i="1" s="1"/>
  <c r="AK1196" i="1"/>
  <c r="AL1196" i="1" s="1"/>
  <c r="AG1196" i="1"/>
  <c r="O1197" i="1"/>
  <c r="J1197" i="1"/>
  <c r="U1200" i="1" l="1"/>
  <c r="V1200" i="1" s="1"/>
  <c r="O1198" i="1"/>
  <c r="J1198" i="1"/>
  <c r="AE1198" i="1"/>
  <c r="AF1198" i="1" s="1" a="1"/>
  <c r="AF1198" i="1" s="1"/>
  <c r="AH1198" i="1"/>
  <c r="F1201" i="1"/>
  <c r="D1201" i="1"/>
  <c r="G1201" i="1"/>
  <c r="I1201" i="1" s="1"/>
  <c r="L1201" i="1"/>
  <c r="E1202" i="1"/>
  <c r="K1201" i="1"/>
  <c r="AI1197" i="1"/>
  <c r="AJ1197" i="1" s="1"/>
  <c r="AG1197" i="1"/>
  <c r="AK1197" i="1"/>
  <c r="AL1197" i="1" s="1"/>
  <c r="N1199" i="1"/>
  <c r="AC1199" i="1"/>
  <c r="AD1199" i="1" s="1"/>
  <c r="W1199" i="1"/>
  <c r="X1199" i="1" s="1"/>
  <c r="Y1199" i="1" s="1"/>
  <c r="Z1199" i="1" s="1"/>
  <c r="AA1199" i="1" s="1"/>
  <c r="T1200" i="1"/>
  <c r="M1200" i="1"/>
  <c r="AE1199" i="1" l="1"/>
  <c r="AF1199" i="1" s="1" a="1"/>
  <c r="AF1199" i="1" s="1"/>
  <c r="AH1199" i="1"/>
  <c r="U1201" i="1"/>
  <c r="V1201" i="1" s="1"/>
  <c r="AI1198" i="1"/>
  <c r="AJ1198" i="1" s="1"/>
  <c r="AK1198" i="1"/>
  <c r="AL1198" i="1" s="1"/>
  <c r="AG1198" i="1"/>
  <c r="N1200" i="1"/>
  <c r="AC1200" i="1"/>
  <c r="AD1200" i="1" s="1"/>
  <c r="W1200" i="1"/>
  <c r="X1200" i="1" s="1"/>
  <c r="Y1200" i="1" s="1"/>
  <c r="Z1200" i="1" s="1"/>
  <c r="AA1200" i="1" s="1"/>
  <c r="O1199" i="1"/>
  <c r="J1199" i="1"/>
  <c r="M1201" i="1"/>
  <c r="T1201" i="1"/>
  <c r="G1202" i="1"/>
  <c r="I1202" i="1" s="1"/>
  <c r="K1202" i="1"/>
  <c r="F1202" i="1"/>
  <c r="E1203" i="1"/>
  <c r="L1202" i="1"/>
  <c r="D1202" i="1"/>
  <c r="AE1200" i="1" l="1"/>
  <c r="AF1200" i="1" s="1" a="1"/>
  <c r="AF1200" i="1" s="1"/>
  <c r="AH1200" i="1"/>
  <c r="AI1199" i="1"/>
  <c r="AJ1199" i="1" s="1"/>
  <c r="AK1199" i="1"/>
  <c r="AL1199" i="1" s="1"/>
  <c r="AG1199" i="1"/>
  <c r="E1204" i="1"/>
  <c r="K1203" i="1"/>
  <c r="G1203" i="1"/>
  <c r="I1203" i="1" s="1"/>
  <c r="F1203" i="1"/>
  <c r="D1203" i="1"/>
  <c r="L1203" i="1"/>
  <c r="AC1201" i="1"/>
  <c r="AD1201" i="1" s="1"/>
  <c r="N1201" i="1"/>
  <c r="W1201" i="1"/>
  <c r="X1201" i="1" s="1"/>
  <c r="Y1201" i="1" s="1"/>
  <c r="Z1201" i="1" s="1"/>
  <c r="AA1201" i="1" s="1"/>
  <c r="T1202" i="1"/>
  <c r="M1202" i="1"/>
  <c r="O1200" i="1"/>
  <c r="J1200" i="1"/>
  <c r="U1202" i="1"/>
  <c r="V1202" i="1" s="1"/>
  <c r="AE1201" i="1" l="1"/>
  <c r="AF1201" i="1" s="1" a="1"/>
  <c r="AF1201" i="1" s="1"/>
  <c r="AH1201" i="1"/>
  <c r="O1201" i="1"/>
  <c r="J1201" i="1"/>
  <c r="T1203" i="1"/>
  <c r="M1203" i="1"/>
  <c r="E1205" i="1"/>
  <c r="K1204" i="1"/>
  <c r="D1204" i="1"/>
  <c r="L1204" i="1"/>
  <c r="F1204" i="1"/>
  <c r="G1204" i="1"/>
  <c r="I1204" i="1" s="1"/>
  <c r="AI1200" i="1"/>
  <c r="AJ1200" i="1" s="1"/>
  <c r="AK1200" i="1"/>
  <c r="AL1200" i="1" s="1"/>
  <c r="AG1200" i="1"/>
  <c r="AC1202" i="1"/>
  <c r="AD1202" i="1" s="1"/>
  <c r="W1202" i="1"/>
  <c r="X1202" i="1" s="1"/>
  <c r="Y1202" i="1" s="1"/>
  <c r="Z1202" i="1" s="1"/>
  <c r="AA1202" i="1" s="1"/>
  <c r="N1202" i="1"/>
  <c r="U1203" i="1"/>
  <c r="V1203" i="1" s="1"/>
  <c r="M1204" i="1" l="1"/>
  <c r="T1204" i="1"/>
  <c r="F1205" i="1"/>
  <c r="D1205" i="1"/>
  <c r="L1205" i="1"/>
  <c r="G1205" i="1"/>
  <c r="I1205" i="1" s="1"/>
  <c r="E1206" i="1"/>
  <c r="K1205" i="1"/>
  <c r="O1202" i="1"/>
  <c r="J1202" i="1"/>
  <c r="W1203" i="1"/>
  <c r="X1203" i="1" s="1"/>
  <c r="Y1203" i="1" s="1"/>
  <c r="Z1203" i="1" s="1"/>
  <c r="AA1203" i="1" s="1"/>
  <c r="N1203" i="1"/>
  <c r="AC1203" i="1"/>
  <c r="AD1203" i="1" s="1"/>
  <c r="AI1201" i="1"/>
  <c r="AJ1201" i="1" s="1"/>
  <c r="AG1201" i="1"/>
  <c r="AK1201" i="1"/>
  <c r="AL1201" i="1" s="1"/>
  <c r="AE1202" i="1"/>
  <c r="AF1202" i="1" s="1" a="1"/>
  <c r="AF1202" i="1" s="1"/>
  <c r="AH1202" i="1"/>
  <c r="U1204" i="1"/>
  <c r="V1204" i="1" s="1"/>
  <c r="AE1203" i="1" l="1"/>
  <c r="AF1203" i="1" s="1" a="1"/>
  <c r="AF1203" i="1" s="1"/>
  <c r="AH1203" i="1"/>
  <c r="U1205" i="1"/>
  <c r="V1205" i="1" s="1"/>
  <c r="X1204" i="1"/>
  <c r="Y1204" i="1" s="1"/>
  <c r="Z1204" i="1" s="1"/>
  <c r="AA1204" i="1" s="1"/>
  <c r="O1203" i="1"/>
  <c r="J1203" i="1"/>
  <c r="M1205" i="1"/>
  <c r="T1205" i="1"/>
  <c r="N1204" i="1"/>
  <c r="AC1204" i="1"/>
  <c r="AD1204" i="1" s="1"/>
  <c r="W1204" i="1"/>
  <c r="AG1202" i="1"/>
  <c r="AK1202" i="1"/>
  <c r="AL1202" i="1" s="1"/>
  <c r="AI1202" i="1"/>
  <c r="AJ1202" i="1" s="1"/>
  <c r="D1206" i="1"/>
  <c r="L1206" i="1"/>
  <c r="G1206" i="1"/>
  <c r="I1206" i="1" s="1"/>
  <c r="E1207" i="1"/>
  <c r="K1206" i="1"/>
  <c r="F1206" i="1"/>
  <c r="AE1204" i="1" l="1"/>
  <c r="AF1204" i="1" s="1" a="1"/>
  <c r="AF1204" i="1" s="1"/>
  <c r="AH1204" i="1"/>
  <c r="D1207" i="1"/>
  <c r="E1208" i="1"/>
  <c r="K1207" i="1"/>
  <c r="G1207" i="1"/>
  <c r="I1207" i="1" s="1"/>
  <c r="F1207" i="1"/>
  <c r="L1207" i="1"/>
  <c r="U1206" i="1"/>
  <c r="V1206" i="1" s="1"/>
  <c r="O1204" i="1"/>
  <c r="J1204" i="1"/>
  <c r="AI1203" i="1"/>
  <c r="AJ1203" i="1" s="1"/>
  <c r="AG1203" i="1"/>
  <c r="AK1203" i="1"/>
  <c r="AL1203" i="1" s="1"/>
  <c r="T1206" i="1"/>
  <c r="M1206" i="1"/>
  <c r="AC1205" i="1"/>
  <c r="AD1205" i="1" s="1"/>
  <c r="N1205" i="1"/>
  <c r="W1205" i="1"/>
  <c r="X1205" i="1" s="1"/>
  <c r="Y1205" i="1" s="1"/>
  <c r="Z1205" i="1" s="1"/>
  <c r="AA1205" i="1" s="1"/>
  <c r="O1205" i="1" l="1"/>
  <c r="J1205" i="1"/>
  <c r="E1209" i="1"/>
  <c r="L1208" i="1"/>
  <c r="F1208" i="1"/>
  <c r="G1208" i="1"/>
  <c r="I1208" i="1" s="1"/>
  <c r="D1208" i="1"/>
  <c r="K1208" i="1"/>
  <c r="AC1206" i="1"/>
  <c r="AD1206" i="1" s="1"/>
  <c r="N1206" i="1"/>
  <c r="W1206" i="1"/>
  <c r="X1206" i="1" s="1"/>
  <c r="Y1206" i="1" s="1"/>
  <c r="Z1206" i="1" s="1"/>
  <c r="AA1206" i="1" s="1"/>
  <c r="U1207" i="1"/>
  <c r="V1207" i="1" s="1"/>
  <c r="AI1204" i="1"/>
  <c r="AJ1204" i="1" s="1"/>
  <c r="AG1204" i="1"/>
  <c r="AK1204" i="1"/>
  <c r="AL1204" i="1" s="1"/>
  <c r="AE1205" i="1"/>
  <c r="AF1205" i="1" s="1" a="1"/>
  <c r="AF1205" i="1" s="1"/>
  <c r="AH1205" i="1"/>
  <c r="M1207" i="1"/>
  <c r="T1207" i="1"/>
  <c r="M1208" i="1" l="1"/>
  <c r="T1208" i="1"/>
  <c r="F1209" i="1"/>
  <c r="G1209" i="1"/>
  <c r="I1209" i="1" s="1"/>
  <c r="L1209" i="1"/>
  <c r="D1209" i="1"/>
  <c r="E1210" i="1"/>
  <c r="K1209" i="1"/>
  <c r="AG1205" i="1"/>
  <c r="AK1205" i="1"/>
  <c r="AL1205" i="1" s="1"/>
  <c r="O1206" i="1"/>
  <c r="J1206" i="1"/>
  <c r="U1208" i="1"/>
  <c r="V1208" i="1" s="1"/>
  <c r="AI1205" i="1"/>
  <c r="AJ1205" i="1" s="1"/>
  <c r="AC1207" i="1"/>
  <c r="AD1207" i="1" s="1"/>
  <c r="N1207" i="1"/>
  <c r="W1207" i="1"/>
  <c r="X1207" i="1" s="1"/>
  <c r="Y1207" i="1" s="1"/>
  <c r="Z1207" i="1" s="1"/>
  <c r="AA1207" i="1" s="1"/>
  <c r="AE1206" i="1"/>
  <c r="AF1206" i="1" s="1" a="1"/>
  <c r="AF1206" i="1" s="1"/>
  <c r="AH1206" i="1"/>
  <c r="AI1206" i="1" l="1"/>
  <c r="AJ1206" i="1" s="1"/>
  <c r="F1210" i="1"/>
  <c r="D1210" i="1"/>
  <c r="L1210" i="1"/>
  <c r="G1210" i="1"/>
  <c r="I1210" i="1" s="1"/>
  <c r="E1211" i="1"/>
  <c r="K1210" i="1"/>
  <c r="M1209" i="1"/>
  <c r="T1209" i="1"/>
  <c r="AK1206" i="1"/>
  <c r="AL1206" i="1" s="1"/>
  <c r="AG1206" i="1"/>
  <c r="O1207" i="1"/>
  <c r="J1207" i="1"/>
  <c r="W1208" i="1"/>
  <c r="X1208" i="1" s="1"/>
  <c r="Y1208" i="1" s="1"/>
  <c r="Z1208" i="1" s="1"/>
  <c r="AA1208" i="1" s="1"/>
  <c r="AC1208" i="1"/>
  <c r="AD1208" i="1" s="1"/>
  <c r="N1208" i="1"/>
  <c r="AE1207" i="1"/>
  <c r="AF1207" i="1" s="1" a="1"/>
  <c r="AF1207" i="1" s="1"/>
  <c r="AH1207" i="1"/>
  <c r="U1209" i="1"/>
  <c r="V1209" i="1" s="1"/>
  <c r="AG1207" i="1" l="1"/>
  <c r="AK1207" i="1"/>
  <c r="AL1207" i="1" s="1"/>
  <c r="T1210" i="1"/>
  <c r="M1210" i="1"/>
  <c r="AI1207" i="1"/>
  <c r="AJ1207" i="1" s="1"/>
  <c r="O1208" i="1"/>
  <c r="J1208" i="1"/>
  <c r="F1211" i="1"/>
  <c r="D1211" i="1"/>
  <c r="E1212" i="1"/>
  <c r="L1211" i="1"/>
  <c r="G1211" i="1"/>
  <c r="I1211" i="1" s="1"/>
  <c r="K1211" i="1"/>
  <c r="AE1208" i="1"/>
  <c r="AF1208" i="1" s="1" a="1"/>
  <c r="AF1208" i="1" s="1"/>
  <c r="AH1208" i="1"/>
  <c r="W1209" i="1"/>
  <c r="X1209" i="1" s="1"/>
  <c r="Y1209" i="1" s="1"/>
  <c r="Z1209" i="1" s="1"/>
  <c r="AA1209" i="1" s="1"/>
  <c r="AC1209" i="1"/>
  <c r="AD1209" i="1" s="1"/>
  <c r="N1209" i="1"/>
  <c r="U1210" i="1"/>
  <c r="V1210" i="1" s="1"/>
  <c r="AE1209" i="1" l="1"/>
  <c r="AF1209" i="1" s="1" a="1"/>
  <c r="AF1209" i="1" s="1"/>
  <c r="AH1209" i="1"/>
  <c r="F1212" i="1"/>
  <c r="E1213" i="1"/>
  <c r="K1212" i="1"/>
  <c r="D1212" i="1"/>
  <c r="L1212" i="1"/>
  <c r="G1212" i="1"/>
  <c r="I1212" i="1" s="1"/>
  <c r="M1211" i="1"/>
  <c r="T1211" i="1"/>
  <c r="O1209" i="1"/>
  <c r="J1209" i="1"/>
  <c r="AI1208" i="1"/>
  <c r="AJ1208" i="1" s="1"/>
  <c r="U1211" i="1"/>
  <c r="V1211" i="1" s="1"/>
  <c r="AG1208" i="1"/>
  <c r="AK1208" i="1"/>
  <c r="AL1208" i="1" s="1"/>
  <c r="W1210" i="1"/>
  <c r="X1210" i="1" s="1"/>
  <c r="Y1210" i="1" s="1"/>
  <c r="Z1210" i="1" s="1"/>
  <c r="AA1210" i="1" s="1"/>
  <c r="AC1210" i="1"/>
  <c r="AD1210" i="1" s="1"/>
  <c r="N1210" i="1"/>
  <c r="AC1211" i="1" l="1"/>
  <c r="AD1211" i="1" s="1"/>
  <c r="W1211" i="1"/>
  <c r="N1211" i="1"/>
  <c r="AE1210" i="1"/>
  <c r="AF1210" i="1" s="1" a="1"/>
  <c r="AF1210" i="1" s="1"/>
  <c r="AH1210" i="1"/>
  <c r="O1210" i="1"/>
  <c r="J1210" i="1"/>
  <c r="M1212" i="1"/>
  <c r="T1212" i="1"/>
  <c r="AI1209" i="1"/>
  <c r="AJ1209" i="1" s="1"/>
  <c r="AK1209" i="1"/>
  <c r="AL1209" i="1" s="1"/>
  <c r="AG1209" i="1"/>
  <c r="X1211" i="1"/>
  <c r="Y1211" i="1" s="1"/>
  <c r="Z1211" i="1" s="1"/>
  <c r="AA1211" i="1" s="1"/>
  <c r="U1212" i="1"/>
  <c r="V1212" i="1" s="1"/>
  <c r="L1213" i="1"/>
  <c r="F1213" i="1"/>
  <c r="G1213" i="1"/>
  <c r="I1213" i="1" s="1"/>
  <c r="D1213" i="1"/>
  <c r="K1213" i="1"/>
  <c r="AI1210" i="1" l="1"/>
  <c r="AJ1210" i="1" s="1"/>
  <c r="T1213" i="1"/>
  <c r="M1213" i="1"/>
  <c r="W1212" i="1"/>
  <c r="X1212" i="1" s="1"/>
  <c r="Y1212" i="1" s="1"/>
  <c r="Z1212" i="1" s="1"/>
  <c r="AA1212" i="1" s="1"/>
  <c r="N1212" i="1"/>
  <c r="AC1212" i="1"/>
  <c r="AD1212" i="1" s="1"/>
  <c r="O1211" i="1"/>
  <c r="J1211" i="1"/>
  <c r="AE1211" i="1"/>
  <c r="AF1211" i="1" s="1" a="1"/>
  <c r="AF1211" i="1" s="1"/>
  <c r="AH1211" i="1"/>
  <c r="AG1210" i="1"/>
  <c r="AK1210" i="1"/>
  <c r="AL1210" i="1" s="1"/>
  <c r="U1213" i="1"/>
  <c r="V1213" i="1" s="1"/>
  <c r="AI1211" i="1" l="1"/>
  <c r="AJ1211" i="1" s="1"/>
  <c r="W1213" i="1"/>
  <c r="X1213" i="1" s="1"/>
  <c r="Y1213" i="1" s="1"/>
  <c r="Z1213" i="1" s="1"/>
  <c r="AA1213" i="1" s="1"/>
  <c r="AC1213" i="1"/>
  <c r="AD1213" i="1" s="1"/>
  <c r="N1213" i="1"/>
  <c r="AE1212" i="1"/>
  <c r="AF1212" i="1" s="1" a="1"/>
  <c r="AF1212" i="1" s="1"/>
  <c r="AH1212" i="1"/>
  <c r="AK1211" i="1"/>
  <c r="AL1211" i="1" s="1"/>
  <c r="AG1211" i="1"/>
  <c r="O1212" i="1"/>
  <c r="J1212" i="1"/>
  <c r="AK1212" i="1" l="1"/>
  <c r="AL1212" i="1" s="1"/>
  <c r="AG1212" i="1"/>
  <c r="AI1212" i="1"/>
  <c r="AJ1212" i="1" s="1"/>
  <c r="O1213" i="1"/>
  <c r="J1213" i="1"/>
  <c r="P1213" i="1"/>
  <c r="E1214" i="1" s="1"/>
  <c r="AE1213" i="1"/>
  <c r="AF1213" i="1" s="1" a="1"/>
  <c r="AF1213" i="1" s="1"/>
  <c r="AH1213" i="1"/>
  <c r="L1214" i="1" l="1"/>
  <c r="F1214" i="1"/>
  <c r="D1214" i="1"/>
  <c r="G1214" i="1"/>
  <c r="I1214" i="1" s="1"/>
  <c r="K1214" i="1"/>
  <c r="AG1213" i="1"/>
  <c r="AK1213" i="1"/>
  <c r="AL1213" i="1" s="1"/>
  <c r="AI1213" i="1"/>
  <c r="AJ1213" i="1" s="1"/>
  <c r="M1214" i="1" l="1"/>
  <c r="T1214" i="1"/>
  <c r="U1214" i="1"/>
  <c r="V1214" i="1" s="1"/>
  <c r="AC1214" i="1" l="1"/>
  <c r="AD1214" i="1" s="1"/>
  <c r="N1214" i="1"/>
  <c r="W1214" i="1"/>
  <c r="X1214" i="1" s="1"/>
  <c r="Y1214" i="1" s="1"/>
  <c r="Z1214" i="1" s="1"/>
  <c r="AA1214" i="1" s="1"/>
  <c r="O1214" i="1" l="1"/>
  <c r="P1214" i="1"/>
  <c r="E1215" i="1" s="1"/>
  <c r="J1214" i="1"/>
  <c r="AE1214" i="1"/>
  <c r="AF1214" i="1" s="1" a="1"/>
  <c r="AF1214" i="1" s="1"/>
  <c r="AH1214" i="1"/>
  <c r="F1215" i="1" l="1"/>
  <c r="D1215" i="1"/>
  <c r="K1215" i="1"/>
  <c r="G1215" i="1"/>
  <c r="I1215" i="1" s="1"/>
  <c r="L1215" i="1"/>
  <c r="AG1214" i="1"/>
  <c r="AK1214" i="1"/>
  <c r="AL1214" i="1" s="1"/>
  <c r="AI1214" i="1"/>
  <c r="AJ1214" i="1" s="1"/>
  <c r="T1215" i="1" l="1"/>
  <c r="M1215" i="1"/>
  <c r="U1215" i="1"/>
  <c r="V1215" i="1" s="1"/>
  <c r="N1215" i="1" l="1"/>
  <c r="W1215" i="1"/>
  <c r="X1215" i="1" s="1"/>
  <c r="Y1215" i="1" s="1"/>
  <c r="Z1215" i="1" s="1"/>
  <c r="AA1215" i="1" s="1"/>
  <c r="AC1215" i="1"/>
  <c r="AD1215" i="1" s="1"/>
  <c r="AE1215" i="1" l="1"/>
  <c r="AF1215" i="1" s="1" a="1"/>
  <c r="AF1215" i="1" s="1"/>
  <c r="AH1215" i="1"/>
  <c r="O1215" i="1"/>
  <c r="J1215" i="1"/>
  <c r="P1215" i="1"/>
  <c r="E1216" i="1" s="1"/>
  <c r="D1216" i="1" l="1"/>
  <c r="K1216" i="1"/>
  <c r="G1216" i="1"/>
  <c r="I1216" i="1" s="1"/>
  <c r="L1216" i="1"/>
  <c r="F1216" i="1"/>
  <c r="AI1215" i="1"/>
  <c r="AJ1215" i="1" s="1"/>
  <c r="AK1215" i="1"/>
  <c r="AL1215" i="1" s="1"/>
  <c r="AG1215" i="1"/>
  <c r="T1216" i="1" l="1"/>
  <c r="M1216" i="1"/>
  <c r="U1216" i="1"/>
  <c r="V1216" i="1" s="1"/>
  <c r="AC1216" i="1" l="1"/>
  <c r="AD1216" i="1" s="1"/>
  <c r="N1216" i="1"/>
  <c r="W1216" i="1"/>
  <c r="X1216" i="1" s="1"/>
  <c r="Y1216" i="1" s="1"/>
  <c r="Z1216" i="1" s="1"/>
  <c r="AA1216" i="1" s="1"/>
  <c r="O1216" i="1" l="1"/>
  <c r="J1216" i="1"/>
  <c r="P1216" i="1"/>
  <c r="E1217" i="1" s="1"/>
  <c r="AE1216" i="1"/>
  <c r="AF1216" i="1" s="1" a="1"/>
  <c r="AF1216" i="1" s="1"/>
  <c r="AH1216" i="1"/>
  <c r="AG1216" i="1" l="1"/>
  <c r="AK1216" i="1"/>
  <c r="AL1216" i="1" s="1"/>
  <c r="G1217" i="1"/>
  <c r="I1217" i="1" s="1"/>
  <c r="L1217" i="1"/>
  <c r="F1217" i="1"/>
  <c r="D1217" i="1"/>
  <c r="K1217" i="1"/>
  <c r="AI1216" i="1"/>
  <c r="AJ1216" i="1" s="1"/>
  <c r="U1217" i="1" l="1"/>
  <c r="V1217" i="1" s="1"/>
  <c r="T1217" i="1"/>
  <c r="M1217" i="1"/>
  <c r="AC1217" i="1" l="1"/>
  <c r="AD1217" i="1" s="1"/>
  <c r="N1217" i="1"/>
  <c r="W1217" i="1"/>
  <c r="X1217" i="1" s="1"/>
  <c r="Y1217" i="1" s="1"/>
  <c r="Z1217" i="1" s="1"/>
  <c r="AA1217" i="1" s="1"/>
  <c r="O1217" i="1" l="1"/>
  <c r="P1217" i="1"/>
  <c r="E1218" i="1" s="1"/>
  <c r="J1217" i="1"/>
  <c r="AE1217" i="1"/>
  <c r="AF1217" i="1" s="1" a="1"/>
  <c r="AF1217" i="1" s="1"/>
  <c r="AH1217" i="1"/>
  <c r="F1218" i="1" l="1"/>
  <c r="G1218" i="1"/>
  <c r="I1218" i="1" s="1"/>
  <c r="K1218" i="1"/>
  <c r="D1218" i="1"/>
  <c r="L1218" i="1"/>
  <c r="AG1217" i="1"/>
  <c r="AK1217" i="1"/>
  <c r="AL1217" i="1" s="1"/>
  <c r="AI1217" i="1"/>
  <c r="AJ1217" i="1" s="1"/>
  <c r="U1218" i="1" l="1"/>
  <c r="V1218" i="1" s="1"/>
  <c r="M1218" i="1"/>
  <c r="T1218" i="1"/>
  <c r="AC1218" i="1" l="1"/>
  <c r="AD1218" i="1" s="1"/>
  <c r="N1218" i="1"/>
  <c r="W1218" i="1"/>
  <c r="X1218" i="1" s="1"/>
  <c r="Y1218" i="1" s="1"/>
  <c r="Z1218" i="1" s="1"/>
  <c r="AA1218" i="1" s="1"/>
  <c r="O1218" i="1" l="1"/>
  <c r="P1218" i="1"/>
  <c r="E1219" i="1" s="1"/>
  <c r="J1218" i="1"/>
  <c r="AE1218" i="1"/>
  <c r="AF1218" i="1" s="1" a="1"/>
  <c r="AF1218" i="1" s="1"/>
  <c r="AH1218" i="1"/>
  <c r="D1219" i="1" l="1"/>
  <c r="K1219" i="1"/>
  <c r="F1219" i="1"/>
  <c r="G1219" i="1"/>
  <c r="I1219" i="1" s="1"/>
  <c r="L1219" i="1"/>
  <c r="AK1218" i="1"/>
  <c r="AL1218" i="1" s="1"/>
  <c r="AG1218" i="1"/>
  <c r="AI1218" i="1"/>
  <c r="AJ1218" i="1" s="1"/>
  <c r="T1219" i="1" l="1"/>
  <c r="M1219" i="1"/>
  <c r="U1219" i="1"/>
  <c r="V1219" i="1" s="1"/>
  <c r="N1219" i="1" l="1"/>
  <c r="W1219" i="1"/>
  <c r="X1219" i="1" s="1"/>
  <c r="Y1219" i="1" s="1"/>
  <c r="Z1219" i="1" s="1"/>
  <c r="AA1219" i="1" s="1"/>
  <c r="AC1219" i="1"/>
  <c r="AD1219" i="1" s="1"/>
  <c r="AE1219" i="1" l="1"/>
  <c r="AF1219" i="1" s="1" a="1"/>
  <c r="AF1219" i="1" s="1"/>
  <c r="AH1219" i="1"/>
  <c r="O1219" i="1"/>
  <c r="P1219" i="1"/>
  <c r="E1220" i="1" s="1"/>
  <c r="J1219" i="1"/>
  <c r="D1220" i="1" l="1"/>
  <c r="K1220" i="1"/>
  <c r="G1220" i="1"/>
  <c r="I1220" i="1" s="1"/>
  <c r="L1220" i="1"/>
  <c r="F1220" i="1"/>
  <c r="AI1219" i="1"/>
  <c r="AJ1219" i="1" s="1"/>
  <c r="AG1219" i="1"/>
  <c r="AK1219" i="1"/>
  <c r="AL1219" i="1" s="1"/>
  <c r="U1220" i="1" l="1"/>
  <c r="V1220" i="1" s="1"/>
  <c r="T1220" i="1"/>
  <c r="M1220" i="1"/>
  <c r="AC1220" i="1" l="1"/>
  <c r="AD1220" i="1" s="1"/>
  <c r="N1220" i="1"/>
  <c r="W1220" i="1"/>
  <c r="X1220" i="1" s="1"/>
  <c r="Y1220" i="1" s="1"/>
  <c r="Z1220" i="1" s="1"/>
  <c r="AA1220" i="1" s="1"/>
  <c r="O1220" i="1" l="1"/>
  <c r="P1220" i="1"/>
  <c r="E1221" i="1" s="1"/>
  <c r="J1220" i="1"/>
  <c r="AE1220" i="1"/>
  <c r="AF1220" i="1" s="1" a="1"/>
  <c r="AF1220" i="1" s="1"/>
  <c r="AH1220" i="1"/>
  <c r="F1221" i="1" l="1"/>
  <c r="L1221" i="1"/>
  <c r="D1221" i="1"/>
  <c r="G1221" i="1"/>
  <c r="I1221" i="1" s="1"/>
  <c r="K1221" i="1"/>
  <c r="AG1220" i="1"/>
  <c r="AK1220" i="1"/>
  <c r="AL1220" i="1" s="1"/>
  <c r="AI1220" i="1"/>
  <c r="AJ1220" i="1" s="1"/>
  <c r="M1221" i="1" l="1"/>
  <c r="T1221" i="1"/>
  <c r="U1221" i="1"/>
  <c r="V1221" i="1" s="1"/>
  <c r="AC1221" i="1" l="1"/>
  <c r="AD1221" i="1" s="1"/>
  <c r="N1221" i="1"/>
  <c r="W1221" i="1"/>
  <c r="X1221" i="1" s="1"/>
  <c r="Y1221" i="1" s="1"/>
  <c r="Z1221" i="1" s="1"/>
  <c r="AA1221" i="1" s="1"/>
  <c r="O1221" i="1" l="1"/>
  <c r="J1221" i="1"/>
  <c r="P1221" i="1"/>
  <c r="E1222" i="1" s="1"/>
  <c r="AE1221" i="1"/>
  <c r="AF1221" i="1" s="1" a="1"/>
  <c r="AF1221" i="1" s="1"/>
  <c r="AH1221" i="1"/>
  <c r="AG1221" i="1" l="1"/>
  <c r="AK1221" i="1"/>
  <c r="AL1221" i="1" s="1"/>
  <c r="L1222" i="1"/>
  <c r="F1222" i="1"/>
  <c r="D1222" i="1"/>
  <c r="G1222" i="1"/>
  <c r="I1222" i="1" s="1"/>
  <c r="K1222" i="1"/>
  <c r="AI1221" i="1"/>
  <c r="AJ1221" i="1" s="1"/>
  <c r="U1222" i="1" l="1"/>
  <c r="V1222" i="1" s="1"/>
  <c r="M1222" i="1"/>
  <c r="T1222" i="1"/>
  <c r="AC1222" i="1" l="1"/>
  <c r="AD1222" i="1" s="1"/>
  <c r="N1222" i="1"/>
  <c r="W1222" i="1"/>
  <c r="X1222" i="1" s="1"/>
  <c r="Y1222" i="1" s="1"/>
  <c r="Z1222" i="1" s="1"/>
  <c r="AA1222" i="1" s="1"/>
  <c r="O1222" i="1" l="1"/>
  <c r="P1222" i="1"/>
  <c r="E1223" i="1" s="1"/>
  <c r="J1222" i="1"/>
  <c r="AE1222" i="1"/>
  <c r="AF1222" i="1" s="1" a="1"/>
  <c r="AF1222" i="1" s="1"/>
  <c r="AH1222" i="1"/>
  <c r="F1223" i="1" l="1"/>
  <c r="D1223" i="1"/>
  <c r="G1223" i="1"/>
  <c r="I1223" i="1" s="1"/>
  <c r="L1223" i="1"/>
  <c r="K1223" i="1"/>
  <c r="AG1222" i="1"/>
  <c r="AK1222" i="1"/>
  <c r="AL1222" i="1" s="1"/>
  <c r="AI1222" i="1"/>
  <c r="AJ1222" i="1" s="1"/>
  <c r="U1223" i="1" l="1"/>
  <c r="V1223" i="1" s="1"/>
  <c r="T1223" i="1"/>
  <c r="M1223" i="1"/>
  <c r="N1223" i="1" l="1"/>
  <c r="W1223" i="1"/>
  <c r="X1223" i="1" s="1"/>
  <c r="Y1223" i="1" s="1"/>
  <c r="Z1223" i="1" s="1"/>
  <c r="AA1223" i="1" s="1"/>
  <c r="AC1223" i="1"/>
  <c r="AD1223" i="1" s="1"/>
  <c r="AE1223" i="1" l="1"/>
  <c r="AF1223" i="1" s="1" a="1"/>
  <c r="AF1223" i="1" s="1"/>
  <c r="AH1223" i="1"/>
  <c r="O1223" i="1"/>
  <c r="P1223" i="1"/>
  <c r="E1224" i="1" s="1"/>
  <c r="J1223" i="1"/>
  <c r="G1224" i="1" l="1"/>
  <c r="I1224" i="1" s="1"/>
  <c r="K1224" i="1"/>
  <c r="L1224" i="1"/>
  <c r="F1224" i="1"/>
  <c r="D1224" i="1"/>
  <c r="AI1223" i="1"/>
  <c r="AJ1223" i="1" s="1"/>
  <c r="AK1223" i="1"/>
  <c r="AL1223" i="1" s="1"/>
  <c r="AG1223" i="1"/>
  <c r="T1224" i="1" l="1"/>
  <c r="M1224" i="1"/>
  <c r="U1224" i="1"/>
  <c r="V1224" i="1" s="1"/>
  <c r="AC1224" i="1" l="1"/>
  <c r="AD1224" i="1" s="1"/>
  <c r="N1224" i="1"/>
  <c r="W1224" i="1"/>
  <c r="X1224" i="1" s="1"/>
  <c r="Y1224" i="1" s="1"/>
  <c r="Z1224" i="1" s="1"/>
  <c r="AA1224" i="1" s="1"/>
  <c r="O1224" i="1" l="1"/>
  <c r="J1224" i="1"/>
  <c r="P1224" i="1"/>
  <c r="E1225" i="1" s="1"/>
  <c r="AE1224" i="1"/>
  <c r="AF1224" i="1" s="1" a="1"/>
  <c r="AF1224" i="1" s="1"/>
  <c r="AH1224" i="1"/>
  <c r="AK1224" i="1" l="1"/>
  <c r="AL1224" i="1" s="1"/>
  <c r="AG1224" i="1"/>
  <c r="F1225" i="1"/>
  <c r="K1225" i="1"/>
  <c r="D1225" i="1"/>
  <c r="G1225" i="1"/>
  <c r="I1225" i="1" s="1"/>
  <c r="L1225" i="1"/>
  <c r="AI1224" i="1"/>
  <c r="AJ1224" i="1" s="1"/>
  <c r="U1225" i="1" l="1"/>
  <c r="V1225" i="1" s="1"/>
  <c r="M1225" i="1"/>
  <c r="T1225" i="1"/>
  <c r="AC1225" i="1" l="1"/>
  <c r="AD1225" i="1" s="1"/>
  <c r="N1225" i="1"/>
  <c r="W1225" i="1"/>
  <c r="X1225" i="1" s="1"/>
  <c r="Y1225" i="1" s="1"/>
  <c r="Z1225" i="1" s="1"/>
  <c r="AA1225" i="1" s="1"/>
  <c r="O1225" i="1" l="1"/>
  <c r="P1225" i="1"/>
  <c r="E1226" i="1" s="1"/>
  <c r="J1225" i="1"/>
  <c r="AE1225" i="1"/>
  <c r="AF1225" i="1" s="1" a="1"/>
  <c r="AF1225" i="1" s="1"/>
  <c r="AH1225" i="1"/>
  <c r="G1226" i="1" l="1"/>
  <c r="I1226" i="1" s="1"/>
  <c r="K1226" i="1"/>
  <c r="F1226" i="1"/>
  <c r="D1226" i="1"/>
  <c r="L1226" i="1"/>
  <c r="AK1225" i="1"/>
  <c r="AL1225" i="1" s="1"/>
  <c r="AG1225" i="1"/>
  <c r="AI1225" i="1"/>
  <c r="AJ1225" i="1" s="1"/>
  <c r="M1226" i="1" l="1"/>
  <c r="T1226" i="1"/>
  <c r="U1226" i="1"/>
  <c r="V1226" i="1" s="1"/>
  <c r="AC1226" i="1" l="1"/>
  <c r="AD1226" i="1" s="1"/>
  <c r="N1226" i="1"/>
  <c r="W1226" i="1"/>
  <c r="X1226" i="1" s="1"/>
  <c r="Y1226" i="1" s="1"/>
  <c r="Z1226" i="1" s="1"/>
  <c r="AA1226" i="1" s="1"/>
  <c r="O1226" i="1" l="1"/>
  <c r="P1226" i="1"/>
  <c r="E1227" i="1" s="1"/>
  <c r="J1226" i="1"/>
  <c r="AE1226" i="1"/>
  <c r="AF1226" i="1" s="1" a="1"/>
  <c r="AF1226" i="1" s="1"/>
  <c r="AH1226" i="1"/>
  <c r="F1227" i="1" l="1"/>
  <c r="D1227" i="1"/>
  <c r="L1227" i="1"/>
  <c r="G1227" i="1"/>
  <c r="I1227" i="1" s="1"/>
  <c r="K1227" i="1"/>
  <c r="AG1226" i="1"/>
  <c r="AK1226" i="1"/>
  <c r="AL1226" i="1" s="1"/>
  <c r="AI1226" i="1"/>
  <c r="AJ1226" i="1" s="1"/>
  <c r="T1227" i="1" l="1"/>
  <c r="M1227" i="1"/>
  <c r="U1227" i="1"/>
  <c r="V1227" i="1" s="1"/>
  <c r="N1227" i="1" l="1"/>
  <c r="W1227" i="1"/>
  <c r="X1227" i="1" s="1"/>
  <c r="Y1227" i="1" s="1"/>
  <c r="Z1227" i="1" s="1"/>
  <c r="AA1227" i="1" s="1"/>
  <c r="AC1227" i="1"/>
  <c r="AD1227" i="1" s="1"/>
  <c r="AE1227" i="1" l="1"/>
  <c r="AF1227" i="1" s="1" a="1"/>
  <c r="AF1227" i="1" s="1"/>
  <c r="AH1227" i="1"/>
  <c r="O1227" i="1"/>
  <c r="J1227" i="1"/>
  <c r="P1227" i="1"/>
  <c r="E1228" i="1" s="1"/>
  <c r="D1228" i="1" l="1"/>
  <c r="L1228" i="1"/>
  <c r="G1228" i="1"/>
  <c r="I1228" i="1" s="1"/>
  <c r="K1228" i="1"/>
  <c r="F1228" i="1"/>
  <c r="AI1227" i="1"/>
  <c r="AJ1227" i="1" s="1"/>
  <c r="AK1227" i="1"/>
  <c r="AL1227" i="1" s="1"/>
  <c r="AG1227" i="1"/>
  <c r="U1228" i="1" l="1"/>
  <c r="V1228" i="1" s="1"/>
  <c r="T1228" i="1"/>
  <c r="M1228" i="1"/>
  <c r="AC1228" i="1" l="1"/>
  <c r="AD1228" i="1" s="1"/>
  <c r="N1228" i="1"/>
  <c r="W1228" i="1"/>
  <c r="X1228" i="1" s="1"/>
  <c r="Y1228" i="1" s="1"/>
  <c r="Z1228" i="1" s="1"/>
  <c r="AA1228" i="1" s="1"/>
  <c r="O1228" i="1" l="1"/>
  <c r="P1228" i="1"/>
  <c r="E1229" i="1" s="1"/>
  <c r="J1228" i="1"/>
  <c r="AE1228" i="1"/>
  <c r="AF1228" i="1" s="1" a="1"/>
  <c r="AF1228" i="1" s="1"/>
  <c r="AH1228" i="1"/>
  <c r="K1229" i="1" l="1"/>
  <c r="F1229" i="1"/>
  <c r="D1229" i="1"/>
  <c r="G1229" i="1"/>
  <c r="I1229" i="1" s="1"/>
  <c r="L1229" i="1"/>
  <c r="AG1228" i="1"/>
  <c r="AK1228" i="1"/>
  <c r="AL1228" i="1" s="1"/>
  <c r="AI1228" i="1"/>
  <c r="AJ1228" i="1" s="1"/>
  <c r="M1229" i="1" l="1"/>
  <c r="T1229" i="1"/>
  <c r="U1229" i="1"/>
  <c r="V1229" i="1" s="1"/>
  <c r="AC1229" i="1" l="1"/>
  <c r="AD1229" i="1" s="1"/>
  <c r="N1229" i="1"/>
  <c r="W1229" i="1"/>
  <c r="X1229" i="1" s="1"/>
  <c r="Y1229" i="1" s="1"/>
  <c r="Z1229" i="1" s="1"/>
  <c r="AA1229" i="1" s="1"/>
  <c r="O1229" i="1" l="1"/>
  <c r="P1229" i="1"/>
  <c r="E1230" i="1" s="1"/>
  <c r="J1229" i="1"/>
  <c r="AE1229" i="1"/>
  <c r="AF1229" i="1" s="1" a="1"/>
  <c r="AF1229" i="1" s="1"/>
  <c r="AH1229" i="1"/>
  <c r="F1230" i="1" l="1"/>
  <c r="G1230" i="1"/>
  <c r="I1230" i="1" s="1"/>
  <c r="K1230" i="1"/>
  <c r="D1230" i="1"/>
  <c r="L1230" i="1"/>
  <c r="AG1229" i="1"/>
  <c r="AK1229" i="1"/>
  <c r="AL1229" i="1" s="1"/>
  <c r="AI1229" i="1"/>
  <c r="AJ1229" i="1" s="1"/>
  <c r="U1230" i="1" l="1"/>
  <c r="V1230" i="1" s="1"/>
  <c r="M1230" i="1"/>
  <c r="T1230" i="1"/>
  <c r="AC1230" i="1" l="1"/>
  <c r="AD1230" i="1" s="1"/>
  <c r="N1230" i="1"/>
  <c r="W1230" i="1"/>
  <c r="X1230" i="1" s="1"/>
  <c r="Y1230" i="1" s="1"/>
  <c r="Z1230" i="1" s="1"/>
  <c r="AA1230" i="1" s="1"/>
  <c r="O1230" i="1" l="1"/>
  <c r="P1230" i="1"/>
  <c r="E1231" i="1" s="1"/>
  <c r="J1230" i="1"/>
  <c r="AE1230" i="1"/>
  <c r="AF1230" i="1" s="1" a="1"/>
  <c r="AF1230" i="1" s="1"/>
  <c r="AH1230" i="1"/>
  <c r="D1231" i="1" l="1"/>
  <c r="G1231" i="1"/>
  <c r="I1231" i="1" s="1"/>
  <c r="L1231" i="1"/>
  <c r="F1231" i="1"/>
  <c r="K1231" i="1"/>
  <c r="AG1230" i="1"/>
  <c r="AK1230" i="1"/>
  <c r="AL1230" i="1" s="1"/>
  <c r="AI1230" i="1"/>
  <c r="AJ1230" i="1" s="1"/>
  <c r="U1231" i="1" l="1"/>
  <c r="V1231" i="1" s="1"/>
  <c r="T1231" i="1"/>
  <c r="M1231" i="1"/>
  <c r="N1231" i="1" l="1"/>
  <c r="W1231" i="1"/>
  <c r="X1231" i="1" s="1"/>
  <c r="Y1231" i="1" s="1"/>
  <c r="Z1231" i="1" s="1"/>
  <c r="AA1231" i="1" s="1"/>
  <c r="AC1231" i="1"/>
  <c r="AD1231" i="1" s="1"/>
  <c r="AE1231" i="1" l="1"/>
  <c r="AF1231" i="1" s="1" a="1"/>
  <c r="AF1231" i="1" s="1"/>
  <c r="AH1231" i="1"/>
  <c r="O1231" i="1"/>
  <c r="P1231" i="1"/>
  <c r="E1232" i="1" s="1"/>
  <c r="J1231" i="1"/>
  <c r="G1232" i="1" l="1"/>
  <c r="I1232" i="1" s="1"/>
  <c r="K1232" i="1"/>
  <c r="L1232" i="1"/>
  <c r="F1232" i="1"/>
  <c r="D1232" i="1"/>
  <c r="AI1231" i="1"/>
  <c r="AJ1231" i="1" s="1"/>
  <c r="AK1231" i="1"/>
  <c r="AL1231" i="1" s="1"/>
  <c r="AG1231" i="1"/>
  <c r="U1232" i="1" l="1"/>
  <c r="V1232" i="1" s="1"/>
  <c r="T1232" i="1"/>
  <c r="M1232" i="1"/>
  <c r="AC1232" i="1" l="1"/>
  <c r="AD1232" i="1" s="1"/>
  <c r="N1232" i="1"/>
  <c r="W1232" i="1"/>
  <c r="X1232" i="1" s="1"/>
  <c r="Y1232" i="1" s="1"/>
  <c r="Z1232" i="1" s="1"/>
  <c r="AA1232" i="1" s="1"/>
  <c r="O1232" i="1" l="1"/>
  <c r="P1232" i="1"/>
  <c r="E1233" i="1" s="1"/>
  <c r="J1232" i="1"/>
  <c r="AE1232" i="1"/>
  <c r="AF1232" i="1" s="1" a="1"/>
  <c r="AF1232" i="1" s="1"/>
  <c r="AH1232" i="1"/>
  <c r="F1233" i="1" l="1"/>
  <c r="G1233" i="1"/>
  <c r="I1233" i="1" s="1"/>
  <c r="L1233" i="1"/>
  <c r="D1233" i="1"/>
  <c r="K1233" i="1"/>
  <c r="AK1232" i="1"/>
  <c r="AL1232" i="1" s="1"/>
  <c r="AG1232" i="1"/>
  <c r="AI1232" i="1"/>
  <c r="AJ1232" i="1" s="1"/>
  <c r="U1233" i="1" l="1"/>
  <c r="V1233" i="1" s="1"/>
  <c r="T1233" i="1"/>
  <c r="M1233" i="1"/>
  <c r="AC1233" i="1" l="1"/>
  <c r="AD1233" i="1" s="1"/>
  <c r="N1233" i="1"/>
  <c r="W1233" i="1"/>
  <c r="X1233" i="1" s="1"/>
  <c r="Y1233" i="1" s="1"/>
  <c r="Z1233" i="1" s="1"/>
  <c r="AA1233" i="1" s="1"/>
  <c r="O1233" i="1" l="1"/>
  <c r="P1233" i="1"/>
  <c r="E1234" i="1" s="1"/>
  <c r="J1233" i="1"/>
  <c r="AE1233" i="1"/>
  <c r="AF1233" i="1" s="1" a="1"/>
  <c r="AF1233" i="1" s="1"/>
  <c r="AH1233" i="1"/>
  <c r="AG1233" i="1" l="1"/>
  <c r="AK1233" i="1"/>
  <c r="AL1233" i="1" s="1"/>
  <c r="F1234" i="1"/>
  <c r="L1234" i="1"/>
  <c r="D1234" i="1"/>
  <c r="G1234" i="1"/>
  <c r="I1234" i="1" s="1"/>
  <c r="K1234" i="1"/>
  <c r="AI1233" i="1"/>
  <c r="AJ1233" i="1" s="1"/>
  <c r="U1234" i="1" l="1"/>
  <c r="V1234" i="1" s="1"/>
  <c r="M1234" i="1"/>
  <c r="T1234" i="1"/>
  <c r="AC1234" i="1" l="1"/>
  <c r="AD1234" i="1" s="1"/>
  <c r="N1234" i="1"/>
  <c r="W1234" i="1"/>
  <c r="X1234" i="1" s="1"/>
  <c r="Y1234" i="1" s="1"/>
  <c r="Z1234" i="1" s="1"/>
  <c r="AA1234" i="1" s="1"/>
  <c r="O1234" i="1" l="1"/>
  <c r="P1234" i="1"/>
  <c r="E1235" i="1" s="1"/>
  <c r="J1234" i="1"/>
  <c r="AE1234" i="1"/>
  <c r="AF1234" i="1" s="1" a="1"/>
  <c r="AF1234" i="1" s="1"/>
  <c r="AH1234" i="1"/>
  <c r="F1235" i="1" l="1"/>
  <c r="D1235" i="1"/>
  <c r="G1235" i="1"/>
  <c r="I1235" i="1" s="1"/>
  <c r="K1235" i="1"/>
  <c r="L1235" i="1"/>
  <c r="AG1234" i="1"/>
  <c r="AK1234" i="1"/>
  <c r="AL1234" i="1" s="1"/>
  <c r="AI1234" i="1"/>
  <c r="AJ1234" i="1" s="1"/>
  <c r="T1235" i="1" l="1"/>
  <c r="M1235" i="1"/>
  <c r="U1235" i="1"/>
  <c r="V1235" i="1" s="1"/>
  <c r="N1235" i="1" l="1"/>
  <c r="W1235" i="1"/>
  <c r="X1235" i="1" s="1"/>
  <c r="Y1235" i="1" s="1"/>
  <c r="Z1235" i="1" s="1"/>
  <c r="AA1235" i="1" s="1"/>
  <c r="AC1235" i="1"/>
  <c r="AD1235" i="1" s="1"/>
  <c r="AE1235" i="1" l="1"/>
  <c r="AF1235" i="1" s="1" a="1"/>
  <c r="AF1235" i="1" s="1"/>
  <c r="AH1235" i="1"/>
  <c r="O1235" i="1"/>
  <c r="J1235" i="1"/>
  <c r="P1235" i="1"/>
  <c r="E1236" i="1" s="1"/>
  <c r="G1236" i="1" l="1"/>
  <c r="I1236" i="1" s="1"/>
  <c r="K1236" i="1"/>
  <c r="L1236" i="1"/>
  <c r="F1236" i="1"/>
  <c r="D1236" i="1"/>
  <c r="AI1235" i="1"/>
  <c r="AJ1235" i="1" s="1"/>
  <c r="AG1235" i="1"/>
  <c r="AK1235" i="1"/>
  <c r="AL1235" i="1" s="1"/>
  <c r="T1236" i="1" l="1"/>
  <c r="M1236" i="1"/>
  <c r="U1236" i="1"/>
  <c r="V1236" i="1" s="1"/>
  <c r="AC1236" i="1" l="1"/>
  <c r="AD1236" i="1" s="1"/>
  <c r="N1236" i="1"/>
  <c r="W1236" i="1"/>
  <c r="X1236" i="1" s="1"/>
  <c r="Y1236" i="1" s="1"/>
  <c r="Z1236" i="1" s="1"/>
  <c r="AA1236" i="1" s="1"/>
  <c r="O1236" i="1" l="1"/>
  <c r="J1236" i="1"/>
  <c r="P1236" i="1"/>
  <c r="E1237" i="1" s="1"/>
  <c r="AE1236" i="1"/>
  <c r="AF1236" i="1" s="1" a="1"/>
  <c r="AF1236" i="1" s="1"/>
  <c r="AH1236" i="1"/>
  <c r="AG1236" i="1" l="1"/>
  <c r="AK1236" i="1"/>
  <c r="AL1236" i="1" s="1"/>
  <c r="K1237" i="1"/>
  <c r="F1237" i="1"/>
  <c r="D1237" i="1"/>
  <c r="G1237" i="1"/>
  <c r="I1237" i="1" s="1"/>
  <c r="L1237" i="1"/>
  <c r="AI1236" i="1"/>
  <c r="AJ1236" i="1" s="1"/>
  <c r="U1237" i="1" l="1"/>
  <c r="V1237" i="1" s="1"/>
  <c r="M1237" i="1"/>
  <c r="T1237" i="1"/>
  <c r="AC1237" i="1" l="1"/>
  <c r="AD1237" i="1" s="1"/>
  <c r="N1237" i="1"/>
  <c r="W1237" i="1"/>
  <c r="X1237" i="1" s="1"/>
  <c r="Y1237" i="1" s="1"/>
  <c r="Z1237" i="1" s="1"/>
  <c r="AA1237" i="1" s="1"/>
  <c r="O1237" i="1" l="1"/>
  <c r="P1237" i="1"/>
  <c r="E1238" i="1" s="1"/>
  <c r="J1237" i="1"/>
  <c r="AE1237" i="1"/>
  <c r="AF1237" i="1" s="1" a="1"/>
  <c r="AF1237" i="1" s="1"/>
  <c r="AH1237" i="1"/>
  <c r="G1238" i="1" l="1"/>
  <c r="I1238" i="1" s="1"/>
  <c r="L1238" i="1"/>
  <c r="F1238" i="1"/>
  <c r="D1238" i="1"/>
  <c r="K1238" i="1"/>
  <c r="AG1237" i="1"/>
  <c r="AK1237" i="1"/>
  <c r="AL1237" i="1" s="1"/>
  <c r="AI1237" i="1"/>
  <c r="AJ1237" i="1" s="1"/>
  <c r="M1238" i="1" l="1"/>
  <c r="T1238" i="1"/>
  <c r="U1238" i="1"/>
  <c r="V1238" i="1" s="1"/>
  <c r="AC1238" i="1" l="1"/>
  <c r="AD1238" i="1" s="1"/>
  <c r="N1238" i="1"/>
  <c r="W1238" i="1"/>
  <c r="X1238" i="1" s="1"/>
  <c r="Y1238" i="1" s="1"/>
  <c r="Z1238" i="1" s="1"/>
  <c r="AA1238" i="1" s="1"/>
  <c r="O1238" i="1" l="1"/>
  <c r="P1238" i="1"/>
  <c r="E1239" i="1" s="1"/>
  <c r="J1238" i="1"/>
  <c r="AE1238" i="1"/>
  <c r="AF1238" i="1" s="1" a="1"/>
  <c r="AF1238" i="1" s="1"/>
  <c r="AH1238" i="1"/>
  <c r="F1239" i="1" l="1"/>
  <c r="D1239" i="1"/>
  <c r="G1239" i="1"/>
  <c r="I1239" i="1" s="1"/>
  <c r="K1239" i="1"/>
  <c r="L1239" i="1"/>
  <c r="AG1238" i="1"/>
  <c r="AK1238" i="1"/>
  <c r="AL1238" i="1" s="1"/>
  <c r="AI1238" i="1"/>
  <c r="AJ1238" i="1" s="1"/>
  <c r="U1239" i="1" l="1"/>
  <c r="V1239" i="1" s="1"/>
  <c r="T1239" i="1"/>
  <c r="M1239" i="1"/>
  <c r="N1239" i="1" l="1"/>
  <c r="W1239" i="1"/>
  <c r="X1239" i="1" s="1"/>
  <c r="Y1239" i="1" s="1"/>
  <c r="Z1239" i="1" s="1"/>
  <c r="AA1239" i="1" s="1"/>
  <c r="AC1239" i="1"/>
  <c r="AD1239" i="1" s="1"/>
  <c r="AE1239" i="1" l="1"/>
  <c r="AF1239" i="1" s="1" a="1"/>
  <c r="AF1239" i="1" s="1"/>
  <c r="AH1239" i="1"/>
  <c r="O1239" i="1"/>
  <c r="P1239" i="1"/>
  <c r="E1240" i="1" s="1"/>
  <c r="J1239" i="1"/>
  <c r="D1240" i="1" l="1"/>
  <c r="K1240" i="1"/>
  <c r="F1240" i="1"/>
  <c r="G1240" i="1"/>
  <c r="I1240" i="1" s="1"/>
  <c r="L1240" i="1"/>
  <c r="AI1239" i="1"/>
  <c r="AJ1239" i="1" s="1"/>
  <c r="AK1239" i="1"/>
  <c r="AL1239" i="1" s="1"/>
  <c r="AG1239" i="1"/>
  <c r="T1240" i="1" l="1"/>
  <c r="M1240" i="1"/>
  <c r="U1240" i="1"/>
  <c r="V1240" i="1" s="1"/>
  <c r="AC1240" i="1" l="1"/>
  <c r="AD1240" i="1" s="1"/>
  <c r="N1240" i="1"/>
  <c r="W1240" i="1"/>
  <c r="X1240" i="1" s="1"/>
  <c r="Y1240" i="1" s="1"/>
  <c r="Z1240" i="1" s="1"/>
  <c r="AA1240" i="1" s="1"/>
  <c r="O1240" i="1" l="1"/>
  <c r="P1240" i="1"/>
  <c r="E1241" i="1" s="1"/>
  <c r="J1240" i="1"/>
  <c r="AE1240" i="1"/>
  <c r="AF1240" i="1" s="1" a="1"/>
  <c r="AF1240" i="1" s="1"/>
  <c r="AH1240" i="1"/>
  <c r="L1241" i="1" l="1"/>
  <c r="F1241" i="1"/>
  <c r="D1241" i="1"/>
  <c r="G1241" i="1"/>
  <c r="I1241" i="1" s="1"/>
  <c r="K1241" i="1"/>
  <c r="AK1240" i="1"/>
  <c r="AL1240" i="1" s="1"/>
  <c r="AG1240" i="1"/>
  <c r="AI1240" i="1"/>
  <c r="AJ1240" i="1" s="1"/>
  <c r="M1241" i="1" l="1"/>
  <c r="T1241" i="1"/>
  <c r="U1241" i="1"/>
  <c r="V1241" i="1" s="1"/>
  <c r="AC1241" i="1" l="1"/>
  <c r="AD1241" i="1" s="1"/>
  <c r="N1241" i="1"/>
  <c r="W1241" i="1"/>
  <c r="X1241" i="1" s="1"/>
  <c r="Y1241" i="1" s="1"/>
  <c r="Z1241" i="1" s="1"/>
  <c r="AA1241" i="1" s="1"/>
  <c r="O1241" i="1" l="1"/>
  <c r="P1241" i="1"/>
  <c r="E1242" i="1" s="1"/>
  <c r="J1241" i="1"/>
  <c r="AE1241" i="1"/>
  <c r="AF1241" i="1" s="1" a="1"/>
  <c r="AF1241" i="1" s="1"/>
  <c r="AH1241" i="1"/>
  <c r="F1242" i="1" l="1"/>
  <c r="L1242" i="1"/>
  <c r="D1242" i="1"/>
  <c r="G1242" i="1"/>
  <c r="I1242" i="1" s="1"/>
  <c r="K1242" i="1"/>
  <c r="AG1241" i="1"/>
  <c r="AK1241" i="1"/>
  <c r="AL1241" i="1" s="1"/>
  <c r="AI1241" i="1"/>
  <c r="AJ1241" i="1" s="1"/>
  <c r="M1242" i="1" l="1"/>
  <c r="T1242" i="1"/>
  <c r="U1242" i="1"/>
  <c r="V1242" i="1" s="1"/>
  <c r="AC1242" i="1" l="1"/>
  <c r="AD1242" i="1" s="1"/>
  <c r="N1242" i="1"/>
  <c r="W1242" i="1"/>
  <c r="X1242" i="1" s="1"/>
  <c r="Y1242" i="1" s="1"/>
  <c r="Z1242" i="1" s="1"/>
  <c r="AA1242" i="1" s="1"/>
  <c r="O1242" i="1" l="1"/>
  <c r="J1242" i="1"/>
  <c r="P1242" i="1"/>
  <c r="E1243" i="1" s="1"/>
  <c r="AE1242" i="1"/>
  <c r="AF1242" i="1" s="1" a="1"/>
  <c r="AF1242" i="1" s="1"/>
  <c r="AH1242" i="1"/>
  <c r="AK1242" i="1" l="1"/>
  <c r="AL1242" i="1" s="1"/>
  <c r="AG1242" i="1"/>
  <c r="D1243" i="1"/>
  <c r="G1243" i="1"/>
  <c r="I1243" i="1" s="1"/>
  <c r="K1243" i="1"/>
  <c r="F1243" i="1"/>
  <c r="L1243" i="1"/>
  <c r="AI1242" i="1"/>
  <c r="AJ1242" i="1" s="1"/>
  <c r="T1243" i="1" l="1"/>
  <c r="M1243" i="1"/>
  <c r="U1243" i="1"/>
  <c r="V1243" i="1" s="1"/>
  <c r="N1243" i="1" l="1"/>
  <c r="W1243" i="1"/>
  <c r="X1243" i="1" s="1"/>
  <c r="Y1243" i="1" s="1"/>
  <c r="Z1243" i="1" s="1"/>
  <c r="AA1243" i="1" s="1"/>
  <c r="AC1243" i="1"/>
  <c r="AD1243" i="1" s="1"/>
  <c r="AE1243" i="1" l="1"/>
  <c r="AF1243" i="1" s="1" a="1"/>
  <c r="AF1243" i="1" s="1"/>
  <c r="AH1243" i="1"/>
  <c r="O1243" i="1"/>
  <c r="J1243" i="1"/>
  <c r="P1243" i="1"/>
  <c r="E1244" i="1" s="1"/>
  <c r="G1244" i="1" l="1"/>
  <c r="I1244" i="1" s="1"/>
  <c r="L1244" i="1"/>
  <c r="K1244" i="1"/>
  <c r="F1244" i="1"/>
  <c r="D1244" i="1"/>
  <c r="AI1243" i="1"/>
  <c r="AJ1243" i="1" s="1"/>
  <c r="AK1243" i="1"/>
  <c r="AL1243" i="1" s="1"/>
  <c r="AG1243" i="1"/>
  <c r="U1244" i="1" l="1"/>
  <c r="V1244" i="1" s="1"/>
  <c r="T1244" i="1"/>
  <c r="M1244" i="1"/>
  <c r="AC1244" i="1" l="1"/>
  <c r="AD1244" i="1" s="1"/>
  <c r="N1244" i="1"/>
  <c r="W1244" i="1"/>
  <c r="X1244" i="1" s="1"/>
  <c r="Y1244" i="1" s="1"/>
  <c r="Z1244" i="1" s="1"/>
  <c r="AA1244" i="1" s="1"/>
  <c r="O1244" i="1" l="1"/>
  <c r="P1244" i="1"/>
  <c r="E1245" i="1" s="1"/>
  <c r="J1244" i="1"/>
  <c r="AE1244" i="1"/>
  <c r="AF1244" i="1" s="1" a="1"/>
  <c r="AF1244" i="1" s="1"/>
  <c r="AH1244" i="1"/>
  <c r="AG1244" i="1" l="1"/>
  <c r="AK1244" i="1"/>
  <c r="AL1244" i="1" s="1"/>
  <c r="F1245" i="1"/>
  <c r="L1245" i="1"/>
  <c r="D1245" i="1"/>
  <c r="G1245" i="1"/>
  <c r="I1245" i="1" s="1"/>
  <c r="K1245" i="1"/>
  <c r="AI1244" i="1"/>
  <c r="AJ1244" i="1" s="1"/>
  <c r="U1245" i="1" l="1"/>
  <c r="V1245" i="1" s="1"/>
  <c r="M1245" i="1"/>
  <c r="T1245" i="1"/>
  <c r="AC1245" i="1" l="1"/>
  <c r="AD1245" i="1" s="1"/>
  <c r="N1245" i="1"/>
  <c r="W1245" i="1"/>
  <c r="X1245" i="1" s="1"/>
  <c r="Y1245" i="1" s="1"/>
  <c r="Z1245" i="1" s="1"/>
  <c r="AA1245" i="1" s="1"/>
  <c r="O1245" i="1" l="1"/>
  <c r="P1245" i="1"/>
  <c r="E1246" i="1" s="1"/>
  <c r="J1245" i="1"/>
  <c r="AE1245" i="1"/>
  <c r="AF1245" i="1" s="1" a="1"/>
  <c r="AF1245" i="1" s="1"/>
  <c r="AH1245" i="1"/>
  <c r="AI1245" i="1" s="1"/>
  <c r="AJ1245" i="1" s="1"/>
  <c r="AG1245" i="1" l="1"/>
  <c r="AK1245" i="1"/>
  <c r="AL1245" i="1" s="1"/>
  <c r="F1246" i="1"/>
  <c r="G1246" i="1"/>
  <c r="I1246" i="1" s="1"/>
  <c r="K1246" i="1"/>
  <c r="E1247" i="1"/>
  <c r="D1246" i="1"/>
  <c r="L1246" i="1"/>
  <c r="U1246" i="1" l="1"/>
  <c r="V1246" i="1" s="1"/>
  <c r="M1246" i="1"/>
  <c r="T1246" i="1"/>
  <c r="E1248" i="1"/>
  <c r="D1247" i="1"/>
  <c r="L1247" i="1"/>
  <c r="F1247" i="1"/>
  <c r="G1247" i="1"/>
  <c r="I1247" i="1" s="1"/>
  <c r="K1247" i="1"/>
  <c r="AC1246" i="1" l="1"/>
  <c r="AD1246" i="1" s="1"/>
  <c r="N1246" i="1"/>
  <c r="W1246" i="1"/>
  <c r="X1246" i="1" s="1"/>
  <c r="Y1246" i="1" s="1"/>
  <c r="Z1246" i="1" s="1"/>
  <c r="AA1246" i="1" s="1"/>
  <c r="M1247" i="1"/>
  <c r="T1247" i="1"/>
  <c r="U1247" i="1"/>
  <c r="V1247" i="1" s="1"/>
  <c r="G1248" i="1"/>
  <c r="I1248" i="1" s="1"/>
  <c r="E1249" i="1"/>
  <c r="F1248" i="1"/>
  <c r="K1248" i="1"/>
  <c r="D1248" i="1"/>
  <c r="L1248" i="1"/>
  <c r="E1250" i="1" l="1"/>
  <c r="G1249" i="1"/>
  <c r="I1249" i="1" s="1"/>
  <c r="D1249" i="1"/>
  <c r="K1249" i="1"/>
  <c r="F1249" i="1"/>
  <c r="L1249" i="1"/>
  <c r="M1248" i="1"/>
  <c r="T1248" i="1"/>
  <c r="U1248" i="1"/>
  <c r="V1248" i="1" s="1"/>
  <c r="AC1247" i="1"/>
  <c r="AD1247" i="1" s="1"/>
  <c r="N1247" i="1"/>
  <c r="W1247" i="1"/>
  <c r="X1247" i="1" s="1"/>
  <c r="Y1247" i="1" s="1"/>
  <c r="Z1247" i="1" s="1"/>
  <c r="AA1247" i="1" s="1"/>
  <c r="O1246" i="1"/>
  <c r="J1246" i="1"/>
  <c r="AE1246" i="1"/>
  <c r="AF1246" i="1" s="1" a="1"/>
  <c r="AF1246" i="1" s="1"/>
  <c r="AH1246" i="1"/>
  <c r="AE1247" i="1" l="1"/>
  <c r="AF1247" i="1" s="1" a="1"/>
  <c r="AF1247" i="1" s="1"/>
  <c r="AH1247" i="1"/>
  <c r="N1248" i="1"/>
  <c r="W1248" i="1"/>
  <c r="X1248" i="1" s="1"/>
  <c r="Y1248" i="1" s="1"/>
  <c r="Z1248" i="1" s="1"/>
  <c r="AA1248" i="1" s="1"/>
  <c r="AC1248" i="1"/>
  <c r="AD1248" i="1" s="1"/>
  <c r="M1249" i="1"/>
  <c r="T1249" i="1"/>
  <c r="AG1246" i="1"/>
  <c r="AK1246" i="1"/>
  <c r="AL1246" i="1" s="1"/>
  <c r="U1249" i="1"/>
  <c r="V1249" i="1" s="1"/>
  <c r="O1247" i="1"/>
  <c r="J1247" i="1"/>
  <c r="AI1246" i="1"/>
  <c r="AJ1246" i="1" s="1"/>
  <c r="D1250" i="1"/>
  <c r="K1250" i="1"/>
  <c r="F1250" i="1"/>
  <c r="G1250" i="1"/>
  <c r="I1250" i="1" s="1"/>
  <c r="E1251" i="1"/>
  <c r="L1250" i="1"/>
  <c r="D1251" i="1" l="1"/>
  <c r="K1251" i="1"/>
  <c r="E1252" i="1"/>
  <c r="G1251" i="1"/>
  <c r="I1251" i="1" s="1"/>
  <c r="L1251" i="1"/>
  <c r="F1251" i="1"/>
  <c r="O1248" i="1"/>
  <c r="J1248" i="1"/>
  <c r="M1250" i="1"/>
  <c r="T1250" i="1"/>
  <c r="U1250" i="1"/>
  <c r="V1250" i="1" s="1"/>
  <c r="N1249" i="1"/>
  <c r="AC1249" i="1"/>
  <c r="AD1249" i="1" s="1"/>
  <c r="W1249" i="1"/>
  <c r="X1249" i="1" s="1"/>
  <c r="Y1249" i="1" s="1"/>
  <c r="Z1249" i="1" s="1"/>
  <c r="AA1249" i="1" s="1"/>
  <c r="AI1247" i="1"/>
  <c r="AJ1247" i="1" s="1"/>
  <c r="AE1248" i="1"/>
  <c r="AF1248" i="1" s="1" a="1"/>
  <c r="AF1248" i="1" s="1"/>
  <c r="AH1248" i="1"/>
  <c r="AG1247" i="1"/>
  <c r="AK1247" i="1"/>
  <c r="AL1247" i="1" s="1"/>
  <c r="AK1248" i="1" l="1"/>
  <c r="AL1248" i="1" s="1"/>
  <c r="AG1248" i="1"/>
  <c r="O1249" i="1"/>
  <c r="J1249" i="1"/>
  <c r="U1251" i="1"/>
  <c r="V1251" i="1" s="1"/>
  <c r="AI1248" i="1"/>
  <c r="AJ1248" i="1" s="1"/>
  <c r="E1253" i="1"/>
  <c r="L1252" i="1"/>
  <c r="D1252" i="1"/>
  <c r="K1252" i="1"/>
  <c r="F1252" i="1"/>
  <c r="G1252" i="1"/>
  <c r="I1252" i="1" s="1"/>
  <c r="N1250" i="1"/>
  <c r="AC1250" i="1"/>
  <c r="AD1250" i="1" s="1"/>
  <c r="W1250" i="1"/>
  <c r="X1250" i="1" s="1"/>
  <c r="Y1250" i="1" s="1"/>
  <c r="Z1250" i="1" s="1"/>
  <c r="AA1250" i="1" s="1"/>
  <c r="AE1249" i="1"/>
  <c r="AF1249" i="1" s="1" a="1"/>
  <c r="AF1249" i="1" s="1"/>
  <c r="AH1249" i="1"/>
  <c r="M1251" i="1"/>
  <c r="T1251" i="1"/>
  <c r="AG1249" i="1" l="1"/>
  <c r="AK1249" i="1"/>
  <c r="AL1249" i="1" s="1"/>
  <c r="O1250" i="1"/>
  <c r="J1250" i="1"/>
  <c r="W1251" i="1"/>
  <c r="X1251" i="1" s="1"/>
  <c r="Y1251" i="1" s="1"/>
  <c r="Z1251" i="1" s="1"/>
  <c r="AA1251" i="1" s="1"/>
  <c r="AC1251" i="1"/>
  <c r="AD1251" i="1" s="1"/>
  <c r="N1251" i="1"/>
  <c r="AI1249" i="1"/>
  <c r="AJ1249" i="1" s="1"/>
  <c r="M1252" i="1"/>
  <c r="T1252" i="1"/>
  <c r="U1252" i="1"/>
  <c r="V1252" i="1" s="1"/>
  <c r="AE1250" i="1"/>
  <c r="AF1250" i="1" s="1" a="1"/>
  <c r="AF1250" i="1" s="1"/>
  <c r="AH1250" i="1"/>
  <c r="F1253" i="1"/>
  <c r="G1253" i="1"/>
  <c r="I1253" i="1" s="1"/>
  <c r="L1253" i="1"/>
  <c r="D1253" i="1"/>
  <c r="K1253" i="1"/>
  <c r="AG1250" i="1" l="1"/>
  <c r="AK1250" i="1"/>
  <c r="AL1250" i="1" s="1"/>
  <c r="AI1250" i="1"/>
  <c r="AJ1250" i="1" s="1"/>
  <c r="O1251" i="1"/>
  <c r="J1251" i="1"/>
  <c r="AE1251" i="1"/>
  <c r="AF1251" i="1" s="1" a="1"/>
  <c r="AF1251" i="1" s="1"/>
  <c r="AH1251" i="1"/>
  <c r="U1253" i="1"/>
  <c r="V1253" i="1" s="1"/>
  <c r="T1253" i="1"/>
  <c r="M1253" i="1"/>
  <c r="AC1252" i="1"/>
  <c r="AD1252" i="1" s="1"/>
  <c r="N1252" i="1"/>
  <c r="W1252" i="1"/>
  <c r="X1252" i="1" s="1"/>
  <c r="Y1252" i="1" s="1"/>
  <c r="Z1252" i="1" s="1"/>
  <c r="AA1252" i="1" s="1"/>
  <c r="O1252" i="1" l="1"/>
  <c r="J1252" i="1"/>
  <c r="AI1251" i="1"/>
  <c r="AJ1251" i="1" s="1"/>
  <c r="AK1251" i="1"/>
  <c r="AL1251" i="1" s="1"/>
  <c r="AG1251" i="1"/>
  <c r="AE1252" i="1"/>
  <c r="AF1252" i="1" s="1" a="1"/>
  <c r="AF1252" i="1" s="1"/>
  <c r="AH1252" i="1"/>
  <c r="AC1253" i="1"/>
  <c r="AD1253" i="1" s="1"/>
  <c r="N1253" i="1"/>
  <c r="W1253" i="1"/>
  <c r="X1253" i="1" s="1"/>
  <c r="Y1253" i="1" s="1"/>
  <c r="Z1253" i="1" s="1"/>
  <c r="AA1253" i="1" s="1"/>
  <c r="AI1252" i="1" l="1"/>
  <c r="AJ1252" i="1" s="1"/>
  <c r="AG1252" i="1"/>
  <c r="AK1252" i="1"/>
  <c r="AL1252" i="1" s="1"/>
  <c r="O1253" i="1"/>
  <c r="P1253" i="1"/>
  <c r="E1254" i="1" s="1"/>
  <c r="J1253" i="1"/>
  <c r="AE1253" i="1"/>
  <c r="AF1253" i="1" s="1" a="1"/>
  <c r="AF1253" i="1" s="1"/>
  <c r="AH1253" i="1"/>
  <c r="AG1253" i="1" l="1"/>
  <c r="AK1253" i="1"/>
  <c r="AL1253" i="1" s="1"/>
  <c r="F1254" i="1"/>
  <c r="L1254" i="1"/>
  <c r="D1254" i="1"/>
  <c r="G1254" i="1"/>
  <c r="I1254" i="1" s="1"/>
  <c r="K1254" i="1"/>
  <c r="AI1253" i="1"/>
  <c r="AJ1253" i="1" s="1"/>
  <c r="U1254" i="1" l="1"/>
  <c r="V1254" i="1" s="1"/>
  <c r="M1254" i="1"/>
  <c r="T1254" i="1"/>
  <c r="AC1254" i="1" l="1"/>
  <c r="AD1254" i="1" s="1"/>
  <c r="N1254" i="1"/>
  <c r="W1254" i="1"/>
  <c r="X1254" i="1" s="1"/>
  <c r="Y1254" i="1" s="1"/>
  <c r="Z1254" i="1" s="1"/>
  <c r="AA1254" i="1" s="1"/>
  <c r="O1254" i="1" l="1"/>
  <c r="P1254" i="1"/>
  <c r="E1255" i="1" s="1"/>
  <c r="J1254" i="1"/>
  <c r="AE1254" i="1"/>
  <c r="AF1254" i="1" s="1" a="1"/>
  <c r="AF1254" i="1" s="1"/>
  <c r="AH1254" i="1"/>
  <c r="D1255" i="1" l="1"/>
  <c r="G1255" i="1"/>
  <c r="I1255" i="1" s="1"/>
  <c r="L1255" i="1"/>
  <c r="F1255" i="1"/>
  <c r="K1255" i="1"/>
  <c r="AG1254" i="1"/>
  <c r="AK1254" i="1"/>
  <c r="AL1254" i="1" s="1"/>
  <c r="AI1254" i="1"/>
  <c r="AJ1254" i="1" s="1"/>
  <c r="U1255" i="1" l="1"/>
  <c r="V1255" i="1" s="1"/>
  <c r="T1255" i="1"/>
  <c r="M1255" i="1"/>
  <c r="N1255" i="1" l="1"/>
  <c r="W1255" i="1"/>
  <c r="X1255" i="1" s="1"/>
  <c r="Y1255" i="1" s="1"/>
  <c r="Z1255" i="1" s="1"/>
  <c r="AA1255" i="1" s="1"/>
  <c r="AC1255" i="1"/>
  <c r="AD1255" i="1" s="1"/>
  <c r="AE1255" i="1" l="1"/>
  <c r="AF1255" i="1" s="1" a="1"/>
  <c r="AF1255" i="1" s="1"/>
  <c r="AH1255" i="1"/>
  <c r="O1255" i="1"/>
  <c r="P1255" i="1"/>
  <c r="E1256" i="1" s="1"/>
  <c r="J1255" i="1"/>
  <c r="G1256" i="1" l="1"/>
  <c r="I1256" i="1" s="1"/>
  <c r="K1256" i="1"/>
  <c r="L1256" i="1"/>
  <c r="F1256" i="1"/>
  <c r="D1256" i="1"/>
  <c r="AI1255" i="1"/>
  <c r="AJ1255" i="1" s="1"/>
  <c r="AK1255" i="1"/>
  <c r="AL1255" i="1" s="1"/>
  <c r="AG1255" i="1"/>
  <c r="U1256" i="1" l="1"/>
  <c r="V1256" i="1" s="1"/>
  <c r="T1256" i="1"/>
  <c r="M1256" i="1"/>
  <c r="AC1256" i="1" l="1"/>
  <c r="AD1256" i="1" s="1"/>
  <c r="N1256" i="1"/>
  <c r="W1256" i="1"/>
  <c r="X1256" i="1" s="1"/>
  <c r="Y1256" i="1" s="1"/>
  <c r="Z1256" i="1" s="1"/>
  <c r="AA1256" i="1" s="1"/>
  <c r="O1256" i="1" l="1"/>
  <c r="P1256" i="1"/>
  <c r="E1257" i="1" s="1"/>
  <c r="J1256" i="1"/>
  <c r="AE1256" i="1"/>
  <c r="AF1256" i="1" s="1" a="1"/>
  <c r="AF1256" i="1" s="1"/>
  <c r="AH1256" i="1"/>
  <c r="G1257" i="1" l="1"/>
  <c r="I1257" i="1" s="1"/>
  <c r="K1257" i="1"/>
  <c r="F1257" i="1"/>
  <c r="D1257" i="1"/>
  <c r="L1257" i="1"/>
  <c r="AG1256" i="1"/>
  <c r="AK1256" i="1"/>
  <c r="AL1256" i="1" s="1"/>
  <c r="AI1256" i="1"/>
  <c r="AJ1256" i="1" s="1"/>
  <c r="T1257" i="1" l="1"/>
  <c r="M1257" i="1"/>
  <c r="U1257" i="1"/>
  <c r="V1257" i="1" s="1"/>
  <c r="AC1257" i="1" l="1"/>
  <c r="AD1257" i="1" s="1"/>
  <c r="N1257" i="1"/>
  <c r="W1257" i="1"/>
  <c r="X1257" i="1" s="1"/>
  <c r="Y1257" i="1" s="1"/>
  <c r="Z1257" i="1" s="1"/>
  <c r="AA1257" i="1" s="1"/>
  <c r="O1257" i="1" l="1"/>
  <c r="P1257" i="1"/>
  <c r="E1258" i="1" s="1"/>
  <c r="J1257" i="1"/>
  <c r="AE1257" i="1"/>
  <c r="AF1257" i="1" s="1" a="1"/>
  <c r="AF1257" i="1" s="1"/>
  <c r="AH1257" i="1"/>
  <c r="F1258" i="1" l="1"/>
  <c r="L1258" i="1"/>
  <c r="D1258" i="1"/>
  <c r="G1258" i="1"/>
  <c r="I1258" i="1" s="1"/>
  <c r="K1258" i="1"/>
  <c r="AK1257" i="1"/>
  <c r="AL1257" i="1" s="1"/>
  <c r="AG1257" i="1"/>
  <c r="AI1257" i="1"/>
  <c r="AJ1257" i="1" s="1"/>
  <c r="M1258" i="1" l="1"/>
  <c r="T1258" i="1"/>
  <c r="U1258" i="1"/>
  <c r="V1258" i="1" s="1"/>
  <c r="AC1258" i="1" l="1"/>
  <c r="AD1258" i="1" s="1"/>
  <c r="N1258" i="1"/>
  <c r="W1258" i="1"/>
  <c r="X1258" i="1" s="1"/>
  <c r="Y1258" i="1" s="1"/>
  <c r="Z1258" i="1" s="1"/>
  <c r="AA1258" i="1" s="1"/>
  <c r="O1258" i="1" l="1"/>
  <c r="J1258" i="1"/>
  <c r="P1258" i="1"/>
  <c r="E1259" i="1" s="1"/>
  <c r="AE1258" i="1"/>
  <c r="AF1258" i="1" s="1" a="1"/>
  <c r="AF1258" i="1" s="1"/>
  <c r="AH1258" i="1"/>
  <c r="F1259" i="1" l="1"/>
  <c r="D1259" i="1"/>
  <c r="L1259" i="1"/>
  <c r="G1259" i="1"/>
  <c r="I1259" i="1" s="1"/>
  <c r="K1259" i="1"/>
  <c r="AG1258" i="1"/>
  <c r="AK1258" i="1"/>
  <c r="AL1258" i="1" s="1"/>
  <c r="AI1258" i="1"/>
  <c r="AJ1258" i="1" s="1"/>
  <c r="T1259" i="1" l="1"/>
  <c r="M1259" i="1"/>
  <c r="U1259" i="1"/>
  <c r="V1259" i="1" s="1"/>
  <c r="N1259" i="1" l="1"/>
  <c r="W1259" i="1"/>
  <c r="X1259" i="1" s="1"/>
  <c r="Y1259" i="1" s="1"/>
  <c r="Z1259" i="1" s="1"/>
  <c r="AA1259" i="1" s="1"/>
  <c r="AC1259" i="1"/>
  <c r="AD1259" i="1" s="1"/>
  <c r="AE1259" i="1" l="1"/>
  <c r="AF1259" i="1" s="1" a="1"/>
  <c r="AF1259" i="1" s="1"/>
  <c r="AH1259" i="1"/>
  <c r="O1259" i="1"/>
  <c r="J1259" i="1"/>
  <c r="P1259" i="1"/>
  <c r="E1260" i="1" s="1"/>
  <c r="F1260" i="1" l="1"/>
  <c r="G1260" i="1"/>
  <c r="I1260" i="1" s="1"/>
  <c r="K1260" i="1"/>
  <c r="L1260" i="1"/>
  <c r="D1260" i="1"/>
  <c r="AI1259" i="1"/>
  <c r="AJ1259" i="1" s="1"/>
  <c r="AK1259" i="1"/>
  <c r="AL1259" i="1" s="1"/>
  <c r="AG1259" i="1"/>
  <c r="U1260" i="1" l="1"/>
  <c r="V1260" i="1" s="1"/>
  <c r="M1260" i="1"/>
  <c r="T1260" i="1"/>
  <c r="AC1260" i="1" l="1"/>
  <c r="AD1260" i="1" s="1"/>
  <c r="N1260" i="1"/>
  <c r="W1260" i="1"/>
  <c r="X1260" i="1" s="1"/>
  <c r="Y1260" i="1" s="1"/>
  <c r="Z1260" i="1" s="1"/>
  <c r="AA1260" i="1" s="1"/>
  <c r="O1260" i="1" l="1"/>
  <c r="P1260" i="1"/>
  <c r="E1261" i="1" s="1"/>
  <c r="J1260" i="1"/>
  <c r="AE1260" i="1"/>
  <c r="AF1260" i="1" s="1" a="1"/>
  <c r="AF1260" i="1" s="1"/>
  <c r="AH1260" i="1"/>
  <c r="G1261" i="1" l="1"/>
  <c r="I1261" i="1" s="1"/>
  <c r="K1261" i="1"/>
  <c r="D1261" i="1"/>
  <c r="L1261" i="1"/>
  <c r="F1261" i="1"/>
  <c r="AG1260" i="1"/>
  <c r="AK1260" i="1"/>
  <c r="AL1260" i="1" s="1"/>
  <c r="AI1260" i="1"/>
  <c r="AJ1260" i="1" s="1"/>
  <c r="M1261" i="1" l="1"/>
  <c r="T1261" i="1"/>
  <c r="U1261" i="1"/>
  <c r="V1261" i="1" s="1"/>
  <c r="W1261" i="1" l="1"/>
  <c r="X1261" i="1" s="1"/>
  <c r="Y1261" i="1" s="1"/>
  <c r="Z1261" i="1" s="1"/>
  <c r="AA1261" i="1" s="1"/>
  <c r="AC1261" i="1"/>
  <c r="AD1261" i="1" s="1"/>
  <c r="N1261" i="1"/>
  <c r="O1261" i="1" l="1"/>
  <c r="P1261" i="1"/>
  <c r="E1262" i="1" s="1"/>
  <c r="J1261" i="1"/>
  <c r="AE1261" i="1"/>
  <c r="AF1261" i="1" s="1" a="1"/>
  <c r="AF1261" i="1" s="1"/>
  <c r="AH1261" i="1"/>
  <c r="L1262" i="1" l="1"/>
  <c r="D1262" i="1"/>
  <c r="K1262" i="1"/>
  <c r="F1262" i="1"/>
  <c r="G1262" i="1"/>
  <c r="I1262" i="1" s="1"/>
  <c r="AG1261" i="1"/>
  <c r="AK1261" i="1"/>
  <c r="AL1261" i="1" s="1"/>
  <c r="AI1261" i="1"/>
  <c r="AJ1261" i="1" s="1"/>
  <c r="U1262" i="1" l="1"/>
  <c r="V1262" i="1" s="1"/>
  <c r="T1262" i="1"/>
  <c r="M1262" i="1"/>
  <c r="W1262" i="1" l="1"/>
  <c r="X1262" i="1" s="1"/>
  <c r="Y1262" i="1" s="1"/>
  <c r="Z1262" i="1" s="1"/>
  <c r="AA1262" i="1" s="1"/>
  <c r="N1262" i="1"/>
  <c r="AC1262" i="1"/>
  <c r="AD1262" i="1" s="1"/>
  <c r="AE1262" i="1" l="1"/>
  <c r="AF1262" i="1" s="1" a="1"/>
  <c r="AF1262" i="1" s="1"/>
  <c r="AH1262" i="1"/>
  <c r="O1262" i="1"/>
  <c r="P1262" i="1"/>
  <c r="E1263" i="1" s="1"/>
  <c r="J1262" i="1"/>
  <c r="F1263" i="1" l="1"/>
  <c r="D1263" i="1"/>
  <c r="K1263" i="1"/>
  <c r="G1263" i="1"/>
  <c r="I1263" i="1" s="1"/>
  <c r="L1263" i="1"/>
  <c r="AI1262" i="1"/>
  <c r="AJ1262" i="1" s="1"/>
  <c r="AK1262" i="1"/>
  <c r="AL1262" i="1" s="1"/>
  <c r="AG1262" i="1"/>
  <c r="U1263" i="1" l="1"/>
  <c r="V1263" i="1" s="1"/>
  <c r="T1263" i="1"/>
  <c r="M1263" i="1"/>
  <c r="N1263" i="1" l="1"/>
  <c r="AC1263" i="1"/>
  <c r="AD1263" i="1" s="1"/>
  <c r="W1263" i="1"/>
  <c r="X1263" i="1" s="1"/>
  <c r="Y1263" i="1" s="1"/>
  <c r="Z1263" i="1" s="1"/>
  <c r="AA1263" i="1" s="1"/>
  <c r="AE1263" i="1" l="1"/>
  <c r="AF1263" i="1" s="1" a="1"/>
  <c r="AF1263" i="1" s="1"/>
  <c r="AH1263" i="1"/>
  <c r="O1263" i="1"/>
  <c r="P1263" i="1"/>
  <c r="E1264" i="1" s="1"/>
  <c r="J1263" i="1"/>
  <c r="K1264" i="1" l="1"/>
  <c r="G1264" i="1"/>
  <c r="I1264" i="1" s="1"/>
  <c r="L1264" i="1"/>
  <c r="F1264" i="1"/>
  <c r="D1264" i="1"/>
  <c r="AI1263" i="1"/>
  <c r="AJ1263" i="1" s="1"/>
  <c r="AK1263" i="1"/>
  <c r="AL1263" i="1" s="1"/>
  <c r="AG1263" i="1"/>
  <c r="U1264" i="1" l="1"/>
  <c r="V1264" i="1" s="1"/>
  <c r="T1264" i="1"/>
  <c r="M1264" i="1"/>
  <c r="N1264" i="1" l="1"/>
  <c r="AC1264" i="1"/>
  <c r="AD1264" i="1" s="1"/>
  <c r="W1264" i="1"/>
  <c r="X1264" i="1" s="1"/>
  <c r="Y1264" i="1" s="1"/>
  <c r="Z1264" i="1" s="1"/>
  <c r="AA1264" i="1" s="1"/>
  <c r="AE1264" i="1" l="1"/>
  <c r="AF1264" i="1" s="1" a="1"/>
  <c r="AF1264" i="1" s="1"/>
  <c r="AH1264" i="1"/>
  <c r="O1264" i="1"/>
  <c r="P1264" i="1"/>
  <c r="E1265" i="1" s="1"/>
  <c r="J1264" i="1"/>
  <c r="G1265" i="1" l="1"/>
  <c r="I1265" i="1" s="1"/>
  <c r="L1265" i="1"/>
  <c r="F1265" i="1"/>
  <c r="D1265" i="1"/>
  <c r="K1265" i="1"/>
  <c r="AI1264" i="1"/>
  <c r="AJ1264" i="1" s="1"/>
  <c r="AK1264" i="1"/>
  <c r="AL1264" i="1" s="1"/>
  <c r="AG1264" i="1"/>
  <c r="M1265" i="1" l="1"/>
  <c r="T1265" i="1"/>
  <c r="U1265" i="1"/>
  <c r="V1265" i="1" s="1"/>
  <c r="AC1265" i="1" l="1"/>
  <c r="AD1265" i="1" s="1"/>
  <c r="W1265" i="1"/>
  <c r="X1265" i="1" s="1"/>
  <c r="Y1265" i="1" s="1"/>
  <c r="Z1265" i="1" s="1"/>
  <c r="AA1265" i="1" s="1"/>
  <c r="N1265" i="1"/>
  <c r="O1265" i="1" l="1"/>
  <c r="P1265" i="1"/>
  <c r="E1266" i="1" s="1"/>
  <c r="J1265" i="1"/>
  <c r="AE1265" i="1"/>
  <c r="AF1265" i="1" s="1" a="1"/>
  <c r="AF1265" i="1" s="1"/>
  <c r="AH1265" i="1"/>
  <c r="AG1265" i="1" l="1"/>
  <c r="AK1265" i="1"/>
  <c r="AL1265" i="1" s="1"/>
  <c r="K1266" i="1"/>
  <c r="F1266" i="1"/>
  <c r="D1266" i="1"/>
  <c r="L1266" i="1"/>
  <c r="G1266" i="1"/>
  <c r="I1266" i="1" s="1"/>
  <c r="AI1265" i="1"/>
  <c r="AJ1265" i="1" s="1"/>
  <c r="U1266" i="1" l="1"/>
  <c r="V1266" i="1" s="1"/>
  <c r="T1266" i="1"/>
  <c r="M1266" i="1"/>
  <c r="AC1266" i="1" l="1"/>
  <c r="AD1266" i="1" s="1"/>
  <c r="W1266" i="1"/>
  <c r="X1266" i="1" s="1"/>
  <c r="Y1266" i="1" s="1"/>
  <c r="Z1266" i="1" s="1"/>
  <c r="AA1266" i="1" s="1"/>
  <c r="N1266" i="1"/>
  <c r="O1266" i="1" l="1"/>
  <c r="P1266" i="1"/>
  <c r="E1267" i="1" s="1"/>
  <c r="J1266" i="1"/>
  <c r="AE1266" i="1"/>
  <c r="AF1266" i="1" s="1" a="1"/>
  <c r="AF1266" i="1" s="1"/>
  <c r="AH1266" i="1"/>
  <c r="F1267" i="1" l="1"/>
  <c r="D1267" i="1"/>
  <c r="L1267" i="1"/>
  <c r="G1267" i="1"/>
  <c r="I1267" i="1" s="1"/>
  <c r="K1267" i="1"/>
  <c r="AG1266" i="1"/>
  <c r="AK1266" i="1"/>
  <c r="AL1266" i="1" s="1"/>
  <c r="AI1266" i="1"/>
  <c r="AJ1266" i="1" s="1"/>
  <c r="T1267" i="1" l="1"/>
  <c r="M1267" i="1"/>
  <c r="U1267" i="1"/>
  <c r="V1267" i="1" s="1"/>
  <c r="N1267" i="1" l="1"/>
  <c r="AC1267" i="1"/>
  <c r="AD1267" i="1" s="1"/>
  <c r="W1267" i="1"/>
  <c r="X1267" i="1" s="1"/>
  <c r="Y1267" i="1" s="1"/>
  <c r="Z1267" i="1" s="1"/>
  <c r="AA1267" i="1" s="1"/>
  <c r="AE1267" i="1" l="1"/>
  <c r="AF1267" i="1" s="1" a="1"/>
  <c r="AF1267" i="1" s="1"/>
  <c r="AH1267" i="1"/>
  <c r="O1267" i="1"/>
  <c r="J1267" i="1"/>
  <c r="P1267" i="1"/>
  <c r="E1268" i="1" s="1"/>
  <c r="K1268" i="1" l="1"/>
  <c r="G1268" i="1"/>
  <c r="I1268" i="1" s="1"/>
  <c r="L1268" i="1"/>
  <c r="F1268" i="1"/>
  <c r="D1268" i="1"/>
  <c r="AI1267" i="1"/>
  <c r="AJ1267" i="1" s="1"/>
  <c r="AK1267" i="1"/>
  <c r="AL1267" i="1" s="1"/>
  <c r="AG1267" i="1"/>
  <c r="T1268" i="1" l="1"/>
  <c r="M1268" i="1"/>
  <c r="U1268" i="1"/>
  <c r="V1268" i="1" s="1"/>
  <c r="N1268" i="1" l="1"/>
  <c r="AC1268" i="1"/>
  <c r="AD1268" i="1" s="1"/>
  <c r="W1268" i="1"/>
  <c r="X1268" i="1" s="1"/>
  <c r="Y1268" i="1" s="1"/>
  <c r="Z1268" i="1" s="1"/>
  <c r="AA1268" i="1" s="1"/>
  <c r="AE1268" i="1" l="1"/>
  <c r="AF1268" i="1" s="1" a="1"/>
  <c r="AF1268" i="1" s="1"/>
  <c r="AH1268" i="1"/>
  <c r="O1268" i="1"/>
  <c r="J1268" i="1"/>
  <c r="P1268" i="1"/>
  <c r="E1269" i="1" s="1"/>
  <c r="G1269" i="1" l="1"/>
  <c r="I1269" i="1" s="1"/>
  <c r="K1269" i="1"/>
  <c r="F1269" i="1"/>
  <c r="D1269" i="1"/>
  <c r="L1269" i="1"/>
  <c r="AI1268" i="1"/>
  <c r="AJ1268" i="1" s="1"/>
  <c r="AK1268" i="1"/>
  <c r="AL1268" i="1" s="1"/>
  <c r="AG1268" i="1"/>
  <c r="M1269" i="1" l="1"/>
  <c r="T1269" i="1"/>
  <c r="U1269" i="1"/>
  <c r="V1269" i="1" s="1"/>
  <c r="AC1269" i="1" l="1"/>
  <c r="AD1269" i="1" s="1"/>
  <c r="W1269" i="1"/>
  <c r="X1269" i="1" s="1"/>
  <c r="Y1269" i="1" s="1"/>
  <c r="Z1269" i="1" s="1"/>
  <c r="AA1269" i="1" s="1"/>
  <c r="N1269" i="1"/>
  <c r="O1269" i="1" l="1"/>
  <c r="P1269" i="1"/>
  <c r="E1270" i="1" s="1"/>
  <c r="J1269" i="1"/>
  <c r="AE1269" i="1"/>
  <c r="AF1269" i="1" s="1" a="1"/>
  <c r="AF1269" i="1" s="1"/>
  <c r="AH1269" i="1"/>
  <c r="L1270" i="1" l="1"/>
  <c r="F1270" i="1"/>
  <c r="D1270" i="1"/>
  <c r="K1270" i="1"/>
  <c r="G1270" i="1"/>
  <c r="I1270" i="1" s="1"/>
  <c r="AG1269" i="1"/>
  <c r="AK1269" i="1"/>
  <c r="AL1269" i="1" s="1"/>
  <c r="AI1269" i="1"/>
  <c r="AJ1269" i="1" s="1"/>
  <c r="T1270" i="1" l="1"/>
  <c r="M1270" i="1"/>
  <c r="U1270" i="1"/>
  <c r="V1270" i="1" s="1"/>
  <c r="AC1270" i="1" l="1"/>
  <c r="AD1270" i="1" s="1"/>
  <c r="W1270" i="1"/>
  <c r="X1270" i="1" s="1"/>
  <c r="Y1270" i="1" s="1"/>
  <c r="Z1270" i="1" s="1"/>
  <c r="AA1270" i="1" s="1"/>
  <c r="N1270" i="1"/>
  <c r="O1270" i="1" l="1"/>
  <c r="J1270" i="1"/>
  <c r="P1270" i="1"/>
  <c r="E1271" i="1" s="1"/>
  <c r="AE1270" i="1"/>
  <c r="AF1270" i="1" s="1" a="1"/>
  <c r="AF1270" i="1" s="1"/>
  <c r="AH1270" i="1"/>
  <c r="AG1270" i="1" l="1"/>
  <c r="AK1270" i="1"/>
  <c r="AL1270" i="1" s="1"/>
  <c r="F1271" i="1"/>
  <c r="D1271" i="1"/>
  <c r="L1271" i="1"/>
  <c r="G1271" i="1"/>
  <c r="I1271" i="1" s="1"/>
  <c r="K1271" i="1"/>
  <c r="AI1270" i="1"/>
  <c r="AJ1270" i="1" s="1"/>
  <c r="T1271" i="1" l="1"/>
  <c r="M1271" i="1"/>
  <c r="U1271" i="1"/>
  <c r="V1271" i="1" s="1"/>
  <c r="N1271" i="1" l="1"/>
  <c r="AC1271" i="1"/>
  <c r="AD1271" i="1" s="1"/>
  <c r="W1271" i="1"/>
  <c r="X1271" i="1" s="1"/>
  <c r="Y1271" i="1" s="1"/>
  <c r="Z1271" i="1" s="1"/>
  <c r="AA1271" i="1" s="1"/>
  <c r="AE1271" i="1" l="1"/>
  <c r="AF1271" i="1" s="1" a="1"/>
  <c r="AF1271" i="1" s="1"/>
  <c r="AH1271" i="1"/>
  <c r="O1271" i="1"/>
  <c r="P1271" i="1"/>
  <c r="E1272" i="1" s="1"/>
  <c r="J1271" i="1"/>
  <c r="K1272" i="1" l="1"/>
  <c r="G1272" i="1"/>
  <c r="I1272" i="1" s="1"/>
  <c r="L1272" i="1"/>
  <c r="F1272" i="1"/>
  <c r="D1272" i="1"/>
  <c r="AI1271" i="1"/>
  <c r="AJ1271" i="1" s="1"/>
  <c r="AK1271" i="1"/>
  <c r="AL1271" i="1" s="1"/>
  <c r="AG1271" i="1"/>
  <c r="T1272" i="1" l="1"/>
  <c r="M1272" i="1"/>
  <c r="U1272" i="1"/>
  <c r="V1272" i="1" s="1"/>
  <c r="N1272" i="1" l="1"/>
  <c r="AC1272" i="1"/>
  <c r="AD1272" i="1" s="1"/>
  <c r="W1272" i="1"/>
  <c r="X1272" i="1" s="1"/>
  <c r="Y1272" i="1" s="1"/>
  <c r="Z1272" i="1" s="1"/>
  <c r="AA1272" i="1" s="1"/>
  <c r="AE1272" i="1" l="1"/>
  <c r="AF1272" i="1" s="1" a="1"/>
  <c r="AF1272" i="1" s="1"/>
  <c r="AH1272" i="1"/>
  <c r="O1272" i="1"/>
  <c r="J1272" i="1"/>
  <c r="P1272" i="1"/>
  <c r="E1273" i="1" s="1"/>
  <c r="G1273" i="1" l="1"/>
  <c r="I1273" i="1" s="1"/>
  <c r="L1273" i="1"/>
  <c r="F1273" i="1"/>
  <c r="D1273" i="1"/>
  <c r="K1273" i="1"/>
  <c r="AI1272" i="1"/>
  <c r="AJ1272" i="1" s="1"/>
  <c r="AK1272" i="1"/>
  <c r="AL1272" i="1" s="1"/>
  <c r="AG1272" i="1"/>
  <c r="M1273" i="1" l="1"/>
  <c r="T1273" i="1"/>
  <c r="U1273" i="1"/>
  <c r="V1273" i="1" s="1"/>
  <c r="AC1273" i="1" l="1"/>
  <c r="AD1273" i="1" s="1"/>
  <c r="W1273" i="1"/>
  <c r="X1273" i="1" s="1"/>
  <c r="Y1273" i="1" s="1"/>
  <c r="Z1273" i="1" s="1"/>
  <c r="AA1273" i="1" s="1"/>
  <c r="N1273" i="1"/>
  <c r="O1273" i="1" l="1"/>
  <c r="P1273" i="1"/>
  <c r="E1274" i="1" s="1"/>
  <c r="J1273" i="1"/>
  <c r="AE1273" i="1"/>
  <c r="AF1273" i="1" s="1" a="1"/>
  <c r="AF1273" i="1" s="1"/>
  <c r="AH1273" i="1"/>
  <c r="L1274" i="1" l="1"/>
  <c r="F1274" i="1"/>
  <c r="D1274" i="1"/>
  <c r="K1274" i="1"/>
  <c r="G1274" i="1"/>
  <c r="I1274" i="1" s="1"/>
  <c r="AG1273" i="1"/>
  <c r="AK1273" i="1"/>
  <c r="AL1273" i="1" s="1"/>
  <c r="AI1273" i="1"/>
  <c r="AJ1273" i="1" s="1"/>
  <c r="T1274" i="1" l="1"/>
  <c r="M1274" i="1"/>
  <c r="U1274" i="1"/>
  <c r="V1274" i="1" s="1"/>
  <c r="AC1274" i="1" l="1"/>
  <c r="AD1274" i="1" s="1"/>
  <c r="W1274" i="1"/>
  <c r="X1274" i="1" s="1"/>
  <c r="Y1274" i="1" s="1"/>
  <c r="Z1274" i="1" s="1"/>
  <c r="AA1274" i="1" s="1"/>
  <c r="N1274" i="1"/>
  <c r="O1274" i="1" l="1"/>
  <c r="J1274" i="1"/>
  <c r="P1274" i="1"/>
  <c r="E1275" i="1" s="1"/>
  <c r="AE1274" i="1"/>
  <c r="AF1274" i="1" s="1" a="1"/>
  <c r="AF1274" i="1" s="1"/>
  <c r="AH1274" i="1"/>
  <c r="F1275" i="1" l="1"/>
  <c r="D1275" i="1"/>
  <c r="L1275" i="1"/>
  <c r="G1275" i="1"/>
  <c r="I1275" i="1" s="1"/>
  <c r="K1275" i="1"/>
  <c r="AG1274" i="1"/>
  <c r="AK1274" i="1"/>
  <c r="AL1274" i="1" s="1"/>
  <c r="AI1274" i="1"/>
  <c r="AJ1274" i="1" s="1"/>
  <c r="T1275" i="1" l="1"/>
  <c r="M1275" i="1"/>
  <c r="U1275" i="1"/>
  <c r="V1275" i="1" s="1"/>
  <c r="N1275" i="1" l="1"/>
  <c r="AC1275" i="1"/>
  <c r="AD1275" i="1" s="1"/>
  <c r="W1275" i="1"/>
  <c r="X1275" i="1" s="1"/>
  <c r="Y1275" i="1" s="1"/>
  <c r="Z1275" i="1" s="1"/>
  <c r="AA1275" i="1" s="1"/>
  <c r="AE1275" i="1" l="1"/>
  <c r="AF1275" i="1" s="1" a="1"/>
  <c r="AF1275" i="1" s="1"/>
  <c r="AH1275" i="1"/>
  <c r="O1275" i="1"/>
  <c r="P1275" i="1"/>
  <c r="E1276" i="1" s="1"/>
  <c r="J1275" i="1"/>
  <c r="K1276" i="1" l="1"/>
  <c r="G1276" i="1"/>
  <c r="I1276" i="1" s="1"/>
  <c r="L1276" i="1"/>
  <c r="F1276" i="1"/>
  <c r="D1276" i="1"/>
  <c r="AI1275" i="1"/>
  <c r="AJ1275" i="1" s="1"/>
  <c r="AK1275" i="1"/>
  <c r="AL1275" i="1" s="1"/>
  <c r="AG1275" i="1"/>
  <c r="T1276" i="1" l="1"/>
  <c r="M1276" i="1"/>
  <c r="U1276" i="1"/>
  <c r="V1276" i="1" s="1"/>
  <c r="N1276" i="1" l="1"/>
  <c r="AC1276" i="1"/>
  <c r="AD1276" i="1" s="1"/>
  <c r="W1276" i="1"/>
  <c r="X1276" i="1" s="1"/>
  <c r="Y1276" i="1" s="1"/>
  <c r="Z1276" i="1" s="1"/>
  <c r="AA1276" i="1" s="1"/>
  <c r="AE1276" i="1" l="1"/>
  <c r="AF1276" i="1" s="1" a="1"/>
  <c r="AF1276" i="1" s="1"/>
  <c r="AH1276" i="1"/>
  <c r="O1276" i="1"/>
  <c r="J1276" i="1"/>
  <c r="P1276" i="1"/>
  <c r="E1277" i="1" s="1"/>
  <c r="G1277" i="1" l="1"/>
  <c r="I1277" i="1" s="1"/>
  <c r="L1277" i="1"/>
  <c r="F1277" i="1"/>
  <c r="D1277" i="1"/>
  <c r="K1277" i="1"/>
  <c r="AI1276" i="1"/>
  <c r="AJ1276" i="1" s="1"/>
  <c r="AK1276" i="1"/>
  <c r="AL1276" i="1" s="1"/>
  <c r="AG1276" i="1"/>
  <c r="M1277" i="1" l="1"/>
  <c r="T1277" i="1"/>
  <c r="U1277" i="1"/>
  <c r="V1277" i="1" s="1"/>
  <c r="AC1277" i="1" l="1"/>
  <c r="AD1277" i="1" s="1"/>
  <c r="W1277" i="1"/>
  <c r="X1277" i="1" s="1"/>
  <c r="Y1277" i="1" s="1"/>
  <c r="Z1277" i="1" s="1"/>
  <c r="AA1277" i="1" s="1"/>
  <c r="N1277" i="1"/>
  <c r="O1277" i="1" l="1"/>
  <c r="P1277" i="1"/>
  <c r="E1278" i="1" s="1"/>
  <c r="J1277" i="1"/>
  <c r="AE1277" i="1"/>
  <c r="AF1277" i="1" s="1" a="1"/>
  <c r="AF1277" i="1" s="1"/>
  <c r="AH1277" i="1"/>
  <c r="L1278" i="1" l="1"/>
  <c r="F1278" i="1"/>
  <c r="D1278" i="1"/>
  <c r="K1278" i="1"/>
  <c r="G1278" i="1"/>
  <c r="I1278" i="1" s="1"/>
  <c r="AG1277" i="1"/>
  <c r="AK1277" i="1"/>
  <c r="AL1277" i="1" s="1"/>
  <c r="AI1277" i="1"/>
  <c r="AJ1277" i="1" s="1"/>
  <c r="T1278" i="1" l="1"/>
  <c r="M1278" i="1"/>
  <c r="U1278" i="1"/>
  <c r="V1278" i="1" s="1"/>
  <c r="AC1278" i="1" l="1"/>
  <c r="AD1278" i="1" s="1"/>
  <c r="W1278" i="1"/>
  <c r="X1278" i="1" s="1"/>
  <c r="Y1278" i="1" s="1"/>
  <c r="Z1278" i="1" s="1"/>
  <c r="AA1278" i="1" s="1"/>
  <c r="N1278" i="1"/>
  <c r="O1278" i="1" l="1"/>
  <c r="J1278" i="1"/>
  <c r="P1278" i="1"/>
  <c r="E1279" i="1" s="1"/>
  <c r="AE1278" i="1"/>
  <c r="AF1278" i="1" s="1" a="1"/>
  <c r="AF1278" i="1" s="1"/>
  <c r="AH1278" i="1"/>
  <c r="F1279" i="1" l="1"/>
  <c r="D1279" i="1"/>
  <c r="L1279" i="1"/>
  <c r="G1279" i="1"/>
  <c r="I1279" i="1" s="1"/>
  <c r="K1279" i="1"/>
  <c r="AG1278" i="1"/>
  <c r="AK1278" i="1"/>
  <c r="AL1278" i="1" s="1"/>
  <c r="AI1278" i="1"/>
  <c r="AJ1278" i="1" s="1"/>
  <c r="T1279" i="1" l="1"/>
  <c r="M1279" i="1"/>
  <c r="U1279" i="1"/>
  <c r="V1279" i="1" s="1"/>
  <c r="N1279" i="1" l="1"/>
  <c r="AC1279" i="1"/>
  <c r="AD1279" i="1" s="1"/>
  <c r="W1279" i="1"/>
  <c r="X1279" i="1" s="1"/>
  <c r="Y1279" i="1" s="1"/>
  <c r="Z1279" i="1" s="1"/>
  <c r="AA1279" i="1" s="1"/>
  <c r="AE1279" i="1" l="1"/>
  <c r="AF1279" i="1" s="1" a="1"/>
  <c r="AF1279" i="1" s="1"/>
  <c r="AH1279" i="1"/>
  <c r="O1279" i="1"/>
  <c r="P1279" i="1"/>
  <c r="E1280" i="1" s="1"/>
  <c r="J1279" i="1"/>
  <c r="L1280" i="1" l="1"/>
  <c r="G1280" i="1"/>
  <c r="I1280" i="1" s="1"/>
  <c r="K1280" i="1"/>
  <c r="F1280" i="1"/>
  <c r="D1280" i="1"/>
  <c r="AI1279" i="1"/>
  <c r="AJ1279" i="1" s="1"/>
  <c r="AK1279" i="1"/>
  <c r="AL1279" i="1" s="1"/>
  <c r="AG1279" i="1"/>
  <c r="U1280" i="1" l="1"/>
  <c r="V1280" i="1" s="1"/>
  <c r="T1280" i="1"/>
  <c r="M1280" i="1"/>
  <c r="N1280" i="1" l="1"/>
  <c r="AC1280" i="1"/>
  <c r="AD1280" i="1" s="1"/>
  <c r="W1280" i="1"/>
  <c r="X1280" i="1" s="1"/>
  <c r="Y1280" i="1" s="1"/>
  <c r="Z1280" i="1" s="1"/>
  <c r="AA1280" i="1" s="1"/>
  <c r="AE1280" i="1" l="1"/>
  <c r="AF1280" i="1" s="1" a="1"/>
  <c r="AF1280" i="1" s="1"/>
  <c r="AH1280" i="1"/>
  <c r="O1280" i="1"/>
  <c r="P1280" i="1"/>
  <c r="E1281" i="1" s="1"/>
  <c r="J1280" i="1"/>
  <c r="G1281" i="1" l="1"/>
  <c r="I1281" i="1" s="1"/>
  <c r="K1281" i="1"/>
  <c r="F1281" i="1"/>
  <c r="D1281" i="1"/>
  <c r="L1281" i="1"/>
  <c r="AI1280" i="1"/>
  <c r="AJ1280" i="1" s="1"/>
  <c r="AK1280" i="1"/>
  <c r="AL1280" i="1" s="1"/>
  <c r="AG1280" i="1"/>
  <c r="M1281" i="1" l="1"/>
  <c r="T1281" i="1"/>
  <c r="U1281" i="1"/>
  <c r="V1281" i="1" s="1"/>
  <c r="AC1281" i="1" l="1"/>
  <c r="AD1281" i="1" s="1"/>
  <c r="W1281" i="1"/>
  <c r="X1281" i="1" s="1"/>
  <c r="Y1281" i="1" s="1"/>
  <c r="Z1281" i="1" s="1"/>
  <c r="AA1281" i="1" s="1"/>
  <c r="N1281" i="1"/>
  <c r="O1281" i="1" l="1"/>
  <c r="P1281" i="1"/>
  <c r="E1282" i="1" s="1"/>
  <c r="J1281" i="1"/>
  <c r="AE1281" i="1"/>
  <c r="AF1281" i="1" s="1" a="1"/>
  <c r="AF1281" i="1" s="1"/>
  <c r="AH1281" i="1"/>
  <c r="L1282" i="1" l="1"/>
  <c r="F1282" i="1"/>
  <c r="D1282" i="1"/>
  <c r="K1282" i="1"/>
  <c r="G1282" i="1"/>
  <c r="I1282" i="1" s="1"/>
  <c r="AG1281" i="1"/>
  <c r="AK1281" i="1"/>
  <c r="AL1281" i="1" s="1"/>
  <c r="AI1281" i="1"/>
  <c r="AJ1281" i="1" s="1"/>
  <c r="T1282" i="1" l="1"/>
  <c r="M1282" i="1"/>
  <c r="U1282" i="1"/>
  <c r="V1282" i="1" s="1"/>
  <c r="AC1282" i="1" l="1"/>
  <c r="AD1282" i="1" s="1"/>
  <c r="W1282" i="1"/>
  <c r="X1282" i="1" s="1"/>
  <c r="Y1282" i="1" s="1"/>
  <c r="Z1282" i="1" s="1"/>
  <c r="AA1282" i="1" s="1"/>
  <c r="N1282" i="1"/>
  <c r="O1282" i="1" l="1"/>
  <c r="P1282" i="1"/>
  <c r="E1283" i="1" s="1"/>
  <c r="J1282" i="1"/>
  <c r="AE1282" i="1"/>
  <c r="AF1282" i="1" s="1" a="1"/>
  <c r="AF1282" i="1" s="1"/>
  <c r="AH1282" i="1"/>
  <c r="F1283" i="1" l="1"/>
  <c r="D1283" i="1"/>
  <c r="K1283" i="1"/>
  <c r="G1283" i="1"/>
  <c r="I1283" i="1" s="1"/>
  <c r="L1283" i="1"/>
  <c r="AG1282" i="1"/>
  <c r="AK1282" i="1"/>
  <c r="AL1282" i="1" s="1"/>
  <c r="AI1282" i="1"/>
  <c r="AJ1282" i="1" s="1"/>
  <c r="T1283" i="1" l="1"/>
  <c r="M1283" i="1"/>
  <c r="U1283" i="1"/>
  <c r="V1283" i="1" s="1"/>
  <c r="N1283" i="1" l="1"/>
  <c r="AC1283" i="1"/>
  <c r="AD1283" i="1" s="1"/>
  <c r="W1283" i="1"/>
  <c r="X1283" i="1" s="1"/>
  <c r="Y1283" i="1" s="1"/>
  <c r="Z1283" i="1" s="1"/>
  <c r="AA1283" i="1" s="1"/>
  <c r="AE1283" i="1" l="1"/>
  <c r="AF1283" i="1" s="1" a="1"/>
  <c r="AF1283" i="1" s="1"/>
  <c r="AH1283" i="1"/>
  <c r="O1283" i="1"/>
  <c r="J1283" i="1"/>
  <c r="P1283" i="1"/>
  <c r="E1284" i="1" s="1"/>
  <c r="L1284" i="1" l="1"/>
  <c r="G1284" i="1"/>
  <c r="I1284" i="1" s="1"/>
  <c r="K1284" i="1"/>
  <c r="F1284" i="1"/>
  <c r="D1284" i="1"/>
  <c r="AI1283" i="1"/>
  <c r="AJ1283" i="1" s="1"/>
  <c r="AK1283" i="1"/>
  <c r="AL1283" i="1" s="1"/>
  <c r="AG1283" i="1"/>
  <c r="U1284" i="1" l="1"/>
  <c r="V1284" i="1" s="1"/>
  <c r="T1284" i="1"/>
  <c r="M1284" i="1"/>
  <c r="N1284" i="1" l="1"/>
  <c r="AC1284" i="1"/>
  <c r="AD1284" i="1" s="1"/>
  <c r="W1284" i="1"/>
  <c r="X1284" i="1" s="1"/>
  <c r="Y1284" i="1" s="1"/>
  <c r="Z1284" i="1" s="1"/>
  <c r="AA1284" i="1" s="1"/>
  <c r="AE1284" i="1" l="1"/>
  <c r="AF1284" i="1" s="1" a="1"/>
  <c r="AF1284" i="1" s="1"/>
  <c r="AH1284" i="1"/>
  <c r="O1284" i="1"/>
  <c r="P1284" i="1"/>
  <c r="E1285" i="1" s="1"/>
  <c r="J1284" i="1"/>
  <c r="G1285" i="1" l="1"/>
  <c r="I1285" i="1" s="1"/>
  <c r="L1285" i="1"/>
  <c r="F1285" i="1"/>
  <c r="D1285" i="1"/>
  <c r="K1285" i="1"/>
  <c r="AI1284" i="1"/>
  <c r="AJ1284" i="1" s="1"/>
  <c r="AK1284" i="1"/>
  <c r="AL1284" i="1" s="1"/>
  <c r="AG1284" i="1"/>
  <c r="M1285" i="1" l="1"/>
  <c r="T1285" i="1"/>
  <c r="U1285" i="1"/>
  <c r="V1285" i="1" s="1"/>
  <c r="AC1285" i="1" l="1"/>
  <c r="AD1285" i="1" s="1"/>
  <c r="W1285" i="1"/>
  <c r="X1285" i="1" s="1"/>
  <c r="Y1285" i="1" s="1"/>
  <c r="Z1285" i="1" s="1"/>
  <c r="AA1285" i="1" s="1"/>
  <c r="N1285" i="1"/>
  <c r="O1285" i="1" l="1"/>
  <c r="P1285" i="1"/>
  <c r="E1286" i="1" s="1"/>
  <c r="J1285" i="1"/>
  <c r="AE1285" i="1"/>
  <c r="AF1285" i="1" s="1" a="1"/>
  <c r="AF1285" i="1" s="1"/>
  <c r="AH1285" i="1"/>
  <c r="L1286" i="1" l="1"/>
  <c r="F1286" i="1"/>
  <c r="D1286" i="1"/>
  <c r="K1286" i="1"/>
  <c r="G1286" i="1"/>
  <c r="I1286" i="1" s="1"/>
  <c r="AG1285" i="1"/>
  <c r="AK1285" i="1"/>
  <c r="AL1285" i="1" s="1"/>
  <c r="AI1285" i="1"/>
  <c r="AJ1285" i="1" s="1"/>
  <c r="T1286" i="1" l="1"/>
  <c r="M1286" i="1"/>
  <c r="U1286" i="1"/>
  <c r="V1286" i="1" s="1"/>
  <c r="AC1286" i="1" l="1"/>
  <c r="AD1286" i="1" s="1"/>
  <c r="W1286" i="1"/>
  <c r="X1286" i="1" s="1"/>
  <c r="Y1286" i="1" s="1"/>
  <c r="Z1286" i="1" s="1"/>
  <c r="AA1286" i="1" s="1"/>
  <c r="N1286" i="1"/>
  <c r="O1286" i="1" l="1"/>
  <c r="J1286" i="1"/>
  <c r="P1286" i="1"/>
  <c r="E1287" i="1" s="1"/>
  <c r="AE1286" i="1"/>
  <c r="AF1286" i="1" s="1" a="1"/>
  <c r="AF1286" i="1" s="1"/>
  <c r="AH1286" i="1"/>
  <c r="F1287" i="1" l="1"/>
  <c r="D1287" i="1"/>
  <c r="L1287" i="1"/>
  <c r="G1287" i="1"/>
  <c r="I1287" i="1" s="1"/>
  <c r="K1287" i="1"/>
  <c r="AG1286" i="1"/>
  <c r="AK1286" i="1"/>
  <c r="AL1286" i="1" s="1"/>
  <c r="AI1286" i="1"/>
  <c r="AJ1286" i="1" s="1"/>
  <c r="T1287" i="1" l="1"/>
  <c r="M1287" i="1"/>
  <c r="U1287" i="1"/>
  <c r="V1287" i="1" s="1"/>
  <c r="N1287" i="1" l="1"/>
  <c r="AC1287" i="1"/>
  <c r="AD1287" i="1" s="1"/>
  <c r="W1287" i="1"/>
  <c r="X1287" i="1" s="1"/>
  <c r="Y1287" i="1" s="1"/>
  <c r="Z1287" i="1" s="1"/>
  <c r="AA1287" i="1" s="1"/>
  <c r="AE1287" i="1" l="1"/>
  <c r="AF1287" i="1" s="1" a="1"/>
  <c r="AF1287" i="1" s="1"/>
  <c r="AH1287" i="1"/>
  <c r="O1287" i="1"/>
  <c r="J1287" i="1"/>
  <c r="P1287" i="1"/>
  <c r="E1288" i="1" s="1"/>
  <c r="L1288" i="1" l="1"/>
  <c r="G1288" i="1"/>
  <c r="I1288" i="1" s="1"/>
  <c r="K1288" i="1"/>
  <c r="F1288" i="1"/>
  <c r="D1288" i="1"/>
  <c r="AI1287" i="1"/>
  <c r="AJ1287" i="1" s="1"/>
  <c r="AK1287" i="1"/>
  <c r="AL1287" i="1" s="1"/>
  <c r="AG1287" i="1"/>
  <c r="U1288" i="1" l="1"/>
  <c r="V1288" i="1" s="1"/>
  <c r="T1288" i="1"/>
  <c r="M1288" i="1"/>
  <c r="N1288" i="1" l="1"/>
  <c r="AC1288" i="1"/>
  <c r="AD1288" i="1" s="1"/>
  <c r="W1288" i="1"/>
  <c r="X1288" i="1" s="1"/>
  <c r="Y1288" i="1" s="1"/>
  <c r="Z1288" i="1" s="1"/>
  <c r="AA1288" i="1" s="1"/>
  <c r="AE1288" i="1" l="1"/>
  <c r="AF1288" i="1" s="1" a="1"/>
  <c r="AF1288" i="1" s="1"/>
  <c r="AH1288" i="1"/>
  <c r="O1288" i="1"/>
  <c r="J1288" i="1"/>
  <c r="P1288" i="1"/>
  <c r="E1289" i="1" s="1"/>
  <c r="G1289" i="1" l="1"/>
  <c r="I1289" i="1" s="1"/>
  <c r="L1289" i="1"/>
  <c r="F1289" i="1"/>
  <c r="D1289" i="1"/>
  <c r="K1289" i="1"/>
  <c r="AI1288" i="1"/>
  <c r="AJ1288" i="1" s="1"/>
  <c r="AK1288" i="1"/>
  <c r="AL1288" i="1" s="1"/>
  <c r="AG1288" i="1"/>
  <c r="M1289" i="1" l="1"/>
  <c r="T1289" i="1"/>
  <c r="U1289" i="1"/>
  <c r="V1289" i="1" s="1"/>
  <c r="AC1289" i="1" l="1"/>
  <c r="AD1289" i="1" s="1"/>
  <c r="W1289" i="1"/>
  <c r="X1289" i="1" s="1"/>
  <c r="Y1289" i="1" s="1"/>
  <c r="Z1289" i="1" s="1"/>
  <c r="AA1289" i="1" s="1"/>
  <c r="N1289" i="1"/>
  <c r="O1289" i="1" l="1"/>
  <c r="P1289" i="1"/>
  <c r="E1290" i="1" s="1"/>
  <c r="J1289" i="1"/>
  <c r="AE1289" i="1"/>
  <c r="AF1289" i="1" s="1" a="1"/>
  <c r="AF1289" i="1" s="1"/>
  <c r="AH1289" i="1"/>
  <c r="K1290" i="1" l="1"/>
  <c r="F1290" i="1"/>
  <c r="D1290" i="1"/>
  <c r="L1290" i="1"/>
  <c r="G1290" i="1"/>
  <c r="I1290" i="1" s="1"/>
  <c r="AG1289" i="1"/>
  <c r="AK1289" i="1"/>
  <c r="AL1289" i="1" s="1"/>
  <c r="AI1289" i="1"/>
  <c r="AJ1289" i="1" s="1"/>
  <c r="T1290" i="1" l="1"/>
  <c r="M1290" i="1"/>
  <c r="U1290" i="1"/>
  <c r="V1290" i="1" s="1"/>
  <c r="AC1290" i="1" l="1"/>
  <c r="AD1290" i="1" s="1"/>
  <c r="W1290" i="1"/>
  <c r="X1290" i="1" s="1"/>
  <c r="Y1290" i="1" s="1"/>
  <c r="Z1290" i="1" s="1"/>
  <c r="AA1290" i="1" s="1"/>
  <c r="N1290" i="1"/>
  <c r="O1290" i="1" l="1"/>
  <c r="J1290" i="1"/>
  <c r="P1290" i="1"/>
  <c r="E1291" i="1" s="1"/>
  <c r="AE1290" i="1"/>
  <c r="AF1290" i="1" s="1" a="1"/>
  <c r="AF1290" i="1" s="1"/>
  <c r="AH1290" i="1"/>
  <c r="AG1290" i="1" l="1"/>
  <c r="AK1290" i="1"/>
  <c r="AL1290" i="1" s="1"/>
  <c r="AI1290" i="1"/>
  <c r="AJ1290" i="1" s="1"/>
  <c r="F1291" i="1"/>
  <c r="D1291" i="1"/>
  <c r="L1291" i="1"/>
  <c r="G1291" i="1"/>
  <c r="I1291" i="1" s="1"/>
  <c r="K1291" i="1"/>
  <c r="U1291" i="1" l="1"/>
  <c r="V1291" i="1" s="1"/>
  <c r="T1291" i="1"/>
  <c r="M1291" i="1"/>
  <c r="N1291" i="1" l="1"/>
  <c r="AC1291" i="1"/>
  <c r="AD1291" i="1" s="1"/>
  <c r="W1291" i="1"/>
  <c r="X1291" i="1" s="1"/>
  <c r="Y1291" i="1" s="1"/>
  <c r="Z1291" i="1" s="1"/>
  <c r="AA1291" i="1" s="1"/>
  <c r="AE1291" i="1" l="1"/>
  <c r="AF1291" i="1" s="1" a="1"/>
  <c r="AF1291" i="1" s="1"/>
  <c r="AH1291" i="1"/>
  <c r="O1291" i="1"/>
  <c r="J1291" i="1"/>
  <c r="P1291" i="1"/>
  <c r="E1292" i="1" s="1"/>
  <c r="K1292" i="1" l="1"/>
  <c r="G1292" i="1"/>
  <c r="I1292" i="1" s="1"/>
  <c r="L1292" i="1"/>
  <c r="F1292" i="1"/>
  <c r="D1292" i="1"/>
  <c r="AI1291" i="1"/>
  <c r="AJ1291" i="1" s="1"/>
  <c r="AK1291" i="1"/>
  <c r="AL1291" i="1" s="1"/>
  <c r="AG1291" i="1"/>
  <c r="U1292" i="1" l="1"/>
  <c r="V1292" i="1" s="1"/>
  <c r="T1292" i="1"/>
  <c r="M1292" i="1"/>
  <c r="N1292" i="1" l="1"/>
  <c r="AC1292" i="1"/>
  <c r="AD1292" i="1" s="1"/>
  <c r="W1292" i="1"/>
  <c r="X1292" i="1" s="1"/>
  <c r="Y1292" i="1" s="1"/>
  <c r="Z1292" i="1" s="1"/>
  <c r="AA1292" i="1" s="1"/>
  <c r="AE1292" i="1" l="1"/>
  <c r="AF1292" i="1" s="1" a="1"/>
  <c r="AF1292" i="1" s="1"/>
  <c r="AH1292" i="1"/>
  <c r="O1292" i="1"/>
  <c r="P1292" i="1"/>
  <c r="E1293" i="1" s="1"/>
  <c r="J1292" i="1"/>
  <c r="G1293" i="1" l="1"/>
  <c r="I1293" i="1" s="1"/>
  <c r="L1293" i="1"/>
  <c r="F1293" i="1"/>
  <c r="D1293" i="1"/>
  <c r="K1293" i="1"/>
  <c r="AI1292" i="1"/>
  <c r="AJ1292" i="1" s="1"/>
  <c r="AK1292" i="1"/>
  <c r="AL1292" i="1" s="1"/>
  <c r="AG1292" i="1"/>
  <c r="M1293" i="1" l="1"/>
  <c r="T1293" i="1"/>
  <c r="U1293" i="1"/>
  <c r="V1293" i="1" s="1"/>
  <c r="AC1293" i="1" l="1"/>
  <c r="AD1293" i="1" s="1"/>
  <c r="W1293" i="1"/>
  <c r="X1293" i="1" s="1"/>
  <c r="Y1293" i="1" s="1"/>
  <c r="Z1293" i="1" s="1"/>
  <c r="AA1293" i="1" s="1"/>
  <c r="N1293" i="1"/>
  <c r="O1293" i="1" l="1"/>
  <c r="P1293" i="1"/>
  <c r="E1294" i="1" s="1"/>
  <c r="J1293" i="1"/>
  <c r="AE1293" i="1"/>
  <c r="AF1293" i="1" s="1" a="1"/>
  <c r="AF1293" i="1" s="1"/>
  <c r="AH1293" i="1"/>
  <c r="L1294" i="1" l="1"/>
  <c r="F1294" i="1"/>
  <c r="D1294" i="1"/>
  <c r="K1294" i="1"/>
  <c r="G1294" i="1"/>
  <c r="I1294" i="1" s="1"/>
  <c r="AG1293" i="1"/>
  <c r="AK1293" i="1"/>
  <c r="AL1293" i="1" s="1"/>
  <c r="AI1293" i="1"/>
  <c r="AJ1293" i="1" s="1"/>
  <c r="T1294" i="1" l="1"/>
  <c r="M1294" i="1"/>
  <c r="U1294" i="1"/>
  <c r="V1294" i="1" s="1"/>
  <c r="AC1294" i="1" l="1"/>
  <c r="AD1294" i="1" s="1"/>
  <c r="W1294" i="1"/>
  <c r="X1294" i="1" s="1"/>
  <c r="Y1294" i="1" s="1"/>
  <c r="Z1294" i="1" s="1"/>
  <c r="AA1294" i="1" s="1"/>
  <c r="N1294" i="1"/>
  <c r="O1294" i="1" l="1"/>
  <c r="J1294" i="1"/>
  <c r="P1294" i="1"/>
  <c r="E1295" i="1" s="1"/>
  <c r="AE1294" i="1"/>
  <c r="AF1294" i="1" s="1" a="1"/>
  <c r="AF1294" i="1" s="1"/>
  <c r="AH1294" i="1"/>
  <c r="AG1294" i="1" l="1"/>
  <c r="AK1294" i="1"/>
  <c r="AL1294" i="1" s="1"/>
  <c r="F1295" i="1"/>
  <c r="D1295" i="1"/>
  <c r="K1295" i="1"/>
  <c r="G1295" i="1"/>
  <c r="I1295" i="1" s="1"/>
  <c r="L1295" i="1"/>
  <c r="AI1294" i="1"/>
  <c r="AJ1294" i="1" s="1"/>
  <c r="T1295" i="1" l="1"/>
  <c r="M1295" i="1"/>
  <c r="U1295" i="1"/>
  <c r="V1295" i="1" s="1"/>
  <c r="N1295" i="1" l="1"/>
  <c r="AC1295" i="1"/>
  <c r="AD1295" i="1" s="1"/>
  <c r="W1295" i="1"/>
  <c r="X1295" i="1" s="1"/>
  <c r="Y1295" i="1" s="1"/>
  <c r="Z1295" i="1" s="1"/>
  <c r="AA1295" i="1" s="1"/>
  <c r="AE1295" i="1" l="1"/>
  <c r="AF1295" i="1" s="1" a="1"/>
  <c r="AF1295" i="1" s="1"/>
  <c r="AH1295" i="1"/>
  <c r="O1295" i="1"/>
  <c r="P1295" i="1"/>
  <c r="E1296" i="1" s="1"/>
  <c r="J1295" i="1"/>
  <c r="K1296" i="1" l="1"/>
  <c r="G1296" i="1"/>
  <c r="I1296" i="1" s="1"/>
  <c r="L1296" i="1"/>
  <c r="F1296" i="1"/>
  <c r="D1296" i="1"/>
  <c r="AI1295" i="1"/>
  <c r="AJ1295" i="1" s="1"/>
  <c r="AK1295" i="1"/>
  <c r="AL1295" i="1" s="1"/>
  <c r="AG1295" i="1"/>
  <c r="U1296" i="1" l="1"/>
  <c r="V1296" i="1" s="1"/>
  <c r="T1296" i="1"/>
  <c r="M1296" i="1"/>
  <c r="N1296" i="1" l="1"/>
  <c r="AC1296" i="1"/>
  <c r="AD1296" i="1" s="1"/>
  <c r="W1296" i="1"/>
  <c r="X1296" i="1" s="1"/>
  <c r="Y1296" i="1" s="1"/>
  <c r="Z1296" i="1" s="1"/>
  <c r="AA1296" i="1" s="1"/>
  <c r="AE1296" i="1" l="1"/>
  <c r="AF1296" i="1" s="1" a="1"/>
  <c r="AF1296" i="1" s="1"/>
  <c r="AH1296" i="1"/>
  <c r="O1296" i="1"/>
  <c r="P1296" i="1"/>
  <c r="E1297" i="1" s="1"/>
  <c r="J1296" i="1"/>
  <c r="G1297" i="1" l="1"/>
  <c r="I1297" i="1" s="1"/>
  <c r="L1297" i="1"/>
  <c r="F1297" i="1"/>
  <c r="D1297" i="1"/>
  <c r="K1297" i="1"/>
  <c r="AI1296" i="1"/>
  <c r="AJ1296" i="1" s="1"/>
  <c r="AK1296" i="1"/>
  <c r="AL1296" i="1" s="1"/>
  <c r="AG1296" i="1"/>
  <c r="M1297" i="1" l="1"/>
  <c r="T1297" i="1"/>
  <c r="U1297" i="1"/>
  <c r="V1297" i="1" s="1"/>
  <c r="AC1297" i="1" l="1"/>
  <c r="AD1297" i="1" s="1"/>
  <c r="W1297" i="1"/>
  <c r="N1297" i="1"/>
  <c r="X1297" i="1"/>
  <c r="Y1297" i="1" s="1"/>
  <c r="Z1297" i="1" s="1"/>
  <c r="AA1297" i="1" s="1"/>
  <c r="O1297" i="1" l="1"/>
  <c r="P1297" i="1"/>
  <c r="E1298" i="1" s="1"/>
  <c r="J1297" i="1"/>
  <c r="AE1297" i="1"/>
  <c r="AF1297" i="1" s="1" a="1"/>
  <c r="AF1297" i="1" s="1"/>
  <c r="AH1297" i="1"/>
  <c r="AG1297" i="1" l="1"/>
  <c r="AK1297" i="1"/>
  <c r="AL1297" i="1" s="1"/>
  <c r="L1298" i="1"/>
  <c r="F1298" i="1"/>
  <c r="D1298" i="1"/>
  <c r="K1298" i="1"/>
  <c r="G1298" i="1"/>
  <c r="I1298" i="1" s="1"/>
  <c r="AI1297" i="1"/>
  <c r="AJ1297" i="1" s="1"/>
  <c r="T1298" i="1" l="1"/>
  <c r="M1298" i="1"/>
  <c r="U1298" i="1"/>
  <c r="V1298" i="1" s="1"/>
  <c r="AC1298" i="1" l="1"/>
  <c r="AD1298" i="1" s="1"/>
  <c r="W1298" i="1"/>
  <c r="X1298" i="1" s="1"/>
  <c r="Y1298" i="1" s="1"/>
  <c r="Z1298" i="1" s="1"/>
  <c r="AA1298" i="1" s="1"/>
  <c r="N1298" i="1"/>
  <c r="O1298" i="1" l="1"/>
  <c r="J1298" i="1"/>
  <c r="P1298" i="1"/>
  <c r="E1299" i="1" s="1"/>
  <c r="AE1298" i="1"/>
  <c r="AF1298" i="1" s="1" a="1"/>
  <c r="AF1298" i="1" s="1"/>
  <c r="AH1298" i="1"/>
  <c r="AG1298" i="1" l="1"/>
  <c r="AK1298" i="1"/>
  <c r="AL1298" i="1" s="1"/>
  <c r="F1299" i="1"/>
  <c r="D1299" i="1"/>
  <c r="K1299" i="1"/>
  <c r="G1299" i="1"/>
  <c r="I1299" i="1" s="1"/>
  <c r="L1299" i="1"/>
  <c r="AI1298" i="1"/>
  <c r="AJ1298" i="1" s="1"/>
  <c r="T1299" i="1" l="1"/>
  <c r="M1299" i="1"/>
  <c r="U1299" i="1"/>
  <c r="V1299" i="1" s="1"/>
  <c r="N1299" i="1" l="1"/>
  <c r="AC1299" i="1"/>
  <c r="AD1299" i="1" s="1"/>
  <c r="W1299" i="1"/>
  <c r="X1299" i="1" s="1"/>
  <c r="Y1299" i="1" s="1"/>
  <c r="Z1299" i="1" s="1"/>
  <c r="AA1299" i="1" s="1"/>
  <c r="AE1299" i="1" l="1"/>
  <c r="AF1299" i="1" s="1" a="1"/>
  <c r="AF1299" i="1" s="1"/>
  <c r="AH1299" i="1"/>
  <c r="O1299" i="1"/>
  <c r="P1299" i="1"/>
  <c r="E1300" i="1" s="1"/>
  <c r="J1299" i="1"/>
  <c r="K1300" i="1" l="1"/>
  <c r="G1300" i="1"/>
  <c r="I1300" i="1" s="1"/>
  <c r="L1300" i="1"/>
  <c r="F1300" i="1"/>
  <c r="D1300" i="1"/>
  <c r="AI1299" i="1"/>
  <c r="AJ1299" i="1" s="1"/>
  <c r="AK1299" i="1"/>
  <c r="AL1299" i="1" s="1"/>
  <c r="AG1299" i="1"/>
  <c r="T1300" i="1" l="1"/>
  <c r="M1300" i="1"/>
  <c r="U1300" i="1"/>
  <c r="V1300" i="1" s="1"/>
  <c r="N1300" i="1" l="1"/>
  <c r="AC1300" i="1"/>
  <c r="AD1300" i="1" s="1"/>
  <c r="W1300" i="1"/>
  <c r="X1300" i="1" s="1"/>
  <c r="Y1300" i="1" s="1"/>
  <c r="Z1300" i="1" s="1"/>
  <c r="AA1300" i="1" s="1"/>
  <c r="AE1300" i="1" l="1"/>
  <c r="AF1300" i="1" s="1" a="1"/>
  <c r="AF1300" i="1" s="1"/>
  <c r="AH1300" i="1"/>
  <c r="O1300" i="1"/>
  <c r="J1300" i="1"/>
  <c r="P1300" i="1"/>
  <c r="E1301" i="1" s="1"/>
  <c r="G1301" i="1" l="1"/>
  <c r="I1301" i="1" s="1"/>
  <c r="L1301" i="1"/>
  <c r="F1301" i="1"/>
  <c r="D1301" i="1"/>
  <c r="K1301" i="1"/>
  <c r="AI1300" i="1"/>
  <c r="AJ1300" i="1" s="1"/>
  <c r="AK1300" i="1"/>
  <c r="AL1300" i="1" s="1"/>
  <c r="AG1300" i="1"/>
  <c r="M1301" i="1" l="1"/>
  <c r="T1301" i="1"/>
  <c r="U1301" i="1"/>
  <c r="V1301" i="1" s="1"/>
  <c r="AC1301" i="1" l="1"/>
  <c r="AD1301" i="1" s="1"/>
  <c r="W1301" i="1"/>
  <c r="X1301" i="1" s="1"/>
  <c r="Y1301" i="1" s="1"/>
  <c r="Z1301" i="1" s="1"/>
  <c r="AA1301" i="1" s="1"/>
  <c r="N1301" i="1"/>
  <c r="O1301" i="1" l="1"/>
  <c r="P1301" i="1"/>
  <c r="E1302" i="1" s="1"/>
  <c r="J1301" i="1"/>
  <c r="AE1301" i="1"/>
  <c r="AF1301" i="1" s="1" a="1"/>
  <c r="AF1301" i="1" s="1"/>
  <c r="AH1301" i="1"/>
  <c r="L1302" i="1" l="1"/>
  <c r="F1302" i="1"/>
  <c r="D1302" i="1"/>
  <c r="K1302" i="1"/>
  <c r="G1302" i="1"/>
  <c r="I1302" i="1" s="1"/>
  <c r="AG1301" i="1"/>
  <c r="AK1301" i="1"/>
  <c r="AL1301" i="1" s="1"/>
  <c r="AI1301" i="1"/>
  <c r="AJ1301" i="1" s="1"/>
  <c r="T1302" i="1" l="1"/>
  <c r="M1302" i="1"/>
  <c r="U1302" i="1"/>
  <c r="V1302" i="1" s="1"/>
  <c r="AC1302" i="1" l="1"/>
  <c r="AD1302" i="1" s="1"/>
  <c r="W1302" i="1"/>
  <c r="X1302" i="1" s="1"/>
  <c r="Y1302" i="1" s="1"/>
  <c r="Z1302" i="1" s="1"/>
  <c r="AA1302" i="1" s="1"/>
  <c r="N1302" i="1"/>
  <c r="O1302" i="1" l="1"/>
  <c r="P1302" i="1"/>
  <c r="E1303" i="1" s="1"/>
  <c r="J1302" i="1"/>
  <c r="AE1302" i="1"/>
  <c r="AF1302" i="1" s="1" a="1"/>
  <c r="AF1302" i="1" s="1"/>
  <c r="AH1302" i="1"/>
  <c r="F1303" i="1" l="1"/>
  <c r="D1303" i="1"/>
  <c r="K1303" i="1"/>
  <c r="G1303" i="1"/>
  <c r="I1303" i="1" s="1"/>
  <c r="L1303" i="1"/>
  <c r="AG1302" i="1"/>
  <c r="AK1302" i="1"/>
  <c r="AL1302" i="1" s="1"/>
  <c r="AI1302" i="1"/>
  <c r="AJ1302" i="1" s="1"/>
  <c r="U1303" i="1" l="1"/>
  <c r="V1303" i="1" s="1"/>
  <c r="T1303" i="1"/>
  <c r="M1303" i="1"/>
  <c r="N1303" i="1" l="1"/>
  <c r="AC1303" i="1"/>
  <c r="AD1303" i="1" s="1"/>
  <c r="W1303" i="1"/>
  <c r="X1303" i="1" s="1"/>
  <c r="Y1303" i="1" s="1"/>
  <c r="Z1303" i="1" s="1"/>
  <c r="AA1303" i="1" s="1"/>
  <c r="AE1303" i="1" l="1"/>
  <c r="AF1303" i="1" s="1" a="1"/>
  <c r="AF1303" i="1" s="1"/>
  <c r="AH1303" i="1"/>
  <c r="O1303" i="1"/>
  <c r="J1303" i="1"/>
  <c r="P1303" i="1"/>
  <c r="E1304" i="1" s="1"/>
  <c r="L1304" i="1" l="1"/>
  <c r="G1304" i="1"/>
  <c r="I1304" i="1" s="1"/>
  <c r="K1304" i="1"/>
  <c r="F1304" i="1"/>
  <c r="D1304" i="1"/>
  <c r="AI1303" i="1"/>
  <c r="AJ1303" i="1" s="1"/>
  <c r="AK1303" i="1"/>
  <c r="AL1303" i="1" s="1"/>
  <c r="AG1303" i="1"/>
  <c r="U1304" i="1" l="1"/>
  <c r="V1304" i="1" s="1"/>
  <c r="T1304" i="1"/>
  <c r="M1304" i="1"/>
  <c r="N1304" i="1" l="1"/>
  <c r="AC1304" i="1"/>
  <c r="AD1304" i="1" s="1"/>
  <c r="W1304" i="1"/>
  <c r="X1304" i="1" s="1"/>
  <c r="Y1304" i="1" s="1"/>
  <c r="Z1304" i="1" s="1"/>
  <c r="AA1304" i="1" s="1"/>
  <c r="AE1304" i="1" l="1"/>
  <c r="AF1304" i="1" s="1" a="1"/>
  <c r="AF1304" i="1" s="1"/>
  <c r="AH1304" i="1"/>
  <c r="O1304" i="1"/>
  <c r="P1304" i="1"/>
  <c r="E1305" i="1" s="1"/>
  <c r="J1304" i="1"/>
  <c r="G1305" i="1" l="1"/>
  <c r="I1305" i="1" s="1"/>
  <c r="L1305" i="1"/>
  <c r="F1305" i="1"/>
  <c r="D1305" i="1"/>
  <c r="K1305" i="1"/>
  <c r="AI1304" i="1"/>
  <c r="AJ1304" i="1" s="1"/>
  <c r="AK1304" i="1"/>
  <c r="AL1304" i="1" s="1"/>
  <c r="AG1304" i="1"/>
  <c r="M1305" i="1" l="1"/>
  <c r="T1305" i="1"/>
  <c r="U1305" i="1"/>
  <c r="V1305" i="1" s="1"/>
  <c r="AC1305" i="1" l="1"/>
  <c r="AD1305" i="1" s="1"/>
  <c r="W1305" i="1"/>
  <c r="X1305" i="1" s="1"/>
  <c r="Y1305" i="1" s="1"/>
  <c r="Z1305" i="1" s="1"/>
  <c r="AA1305" i="1" s="1"/>
  <c r="N1305" i="1"/>
  <c r="O1305" i="1" l="1"/>
  <c r="P1305" i="1"/>
  <c r="E1306" i="1" s="1"/>
  <c r="J1305" i="1"/>
  <c r="AE1305" i="1"/>
  <c r="AF1305" i="1" s="1" a="1"/>
  <c r="AF1305" i="1" s="1"/>
  <c r="AH1305" i="1"/>
  <c r="L1306" i="1" l="1"/>
  <c r="F1306" i="1"/>
  <c r="D1306" i="1"/>
  <c r="K1306" i="1"/>
  <c r="G1306" i="1"/>
  <c r="I1306" i="1" s="1"/>
  <c r="AG1305" i="1"/>
  <c r="AK1305" i="1"/>
  <c r="AL1305" i="1" s="1"/>
  <c r="AI1305" i="1"/>
  <c r="AJ1305" i="1" s="1"/>
  <c r="T1306" i="1" l="1"/>
  <c r="M1306" i="1"/>
  <c r="U1306" i="1"/>
  <c r="V1306" i="1" s="1"/>
  <c r="AC1306" i="1" l="1"/>
  <c r="AD1306" i="1" s="1"/>
  <c r="W1306" i="1"/>
  <c r="X1306" i="1" s="1"/>
  <c r="Y1306" i="1" s="1"/>
  <c r="Z1306" i="1" s="1"/>
  <c r="AA1306" i="1" s="1"/>
  <c r="N1306" i="1"/>
  <c r="O1306" i="1" l="1"/>
  <c r="P1306" i="1"/>
  <c r="E1307" i="1" s="1"/>
  <c r="J1306" i="1"/>
  <c r="AE1306" i="1"/>
  <c r="AF1306" i="1" s="1" a="1"/>
  <c r="AF1306" i="1" s="1"/>
  <c r="AH1306" i="1"/>
  <c r="F1307" i="1" l="1"/>
  <c r="D1307" i="1"/>
  <c r="L1307" i="1"/>
  <c r="G1307" i="1"/>
  <c r="I1307" i="1" s="1"/>
  <c r="K1307" i="1"/>
  <c r="AG1306" i="1"/>
  <c r="AK1306" i="1"/>
  <c r="AL1306" i="1" s="1"/>
  <c r="AI1306" i="1"/>
  <c r="AJ1306" i="1" s="1"/>
  <c r="T1307" i="1" l="1"/>
  <c r="M1307" i="1"/>
  <c r="U1307" i="1"/>
  <c r="V1307" i="1" s="1"/>
  <c r="N1307" i="1" l="1"/>
  <c r="AC1307" i="1"/>
  <c r="AD1307" i="1" s="1"/>
  <c r="W1307" i="1"/>
  <c r="X1307" i="1" s="1"/>
  <c r="Y1307" i="1" s="1"/>
  <c r="Z1307" i="1" s="1"/>
  <c r="AA1307" i="1" s="1"/>
  <c r="AE1307" i="1" l="1"/>
  <c r="AF1307" i="1" s="1" a="1"/>
  <c r="AF1307" i="1" s="1"/>
  <c r="AH1307" i="1"/>
  <c r="O1307" i="1"/>
  <c r="J1307" i="1"/>
  <c r="P1307" i="1"/>
  <c r="E1308" i="1" s="1"/>
  <c r="F1308" i="1" l="1"/>
  <c r="D1308" i="1"/>
  <c r="K1308" i="1"/>
  <c r="G1308" i="1"/>
  <c r="I1308" i="1" s="1"/>
  <c r="L1308" i="1"/>
  <c r="AI1307" i="1"/>
  <c r="AJ1307" i="1" s="1"/>
  <c r="AK1307" i="1"/>
  <c r="AL1307" i="1" s="1"/>
  <c r="AG1307" i="1"/>
  <c r="U1308" i="1" l="1"/>
  <c r="V1308" i="1" s="1"/>
  <c r="T1308" i="1"/>
  <c r="M1308" i="1"/>
  <c r="N1308" i="1" l="1"/>
  <c r="AC1308" i="1"/>
  <c r="AD1308" i="1" s="1"/>
  <c r="W1308" i="1"/>
  <c r="X1308" i="1" s="1"/>
  <c r="Y1308" i="1" s="1"/>
  <c r="Z1308" i="1" s="1"/>
  <c r="AA1308" i="1" s="1"/>
  <c r="AE1308" i="1" l="1"/>
  <c r="AF1308" i="1" s="1" a="1"/>
  <c r="AF1308" i="1" s="1"/>
  <c r="AH1308" i="1"/>
  <c r="O1308" i="1"/>
  <c r="P1308" i="1"/>
  <c r="E1309" i="1" s="1"/>
  <c r="J1308" i="1"/>
  <c r="L1309" i="1" l="1"/>
  <c r="G1309" i="1"/>
  <c r="I1309" i="1" s="1"/>
  <c r="K1309" i="1"/>
  <c r="F1309" i="1"/>
  <c r="D1309" i="1"/>
  <c r="AI1308" i="1"/>
  <c r="AJ1308" i="1" s="1"/>
  <c r="AK1308" i="1"/>
  <c r="AL1308" i="1" s="1"/>
  <c r="AG1308" i="1"/>
  <c r="T1309" i="1" l="1"/>
  <c r="M1309" i="1"/>
  <c r="U1309" i="1"/>
  <c r="V1309" i="1" s="1"/>
  <c r="N1309" i="1" l="1"/>
  <c r="AC1309" i="1"/>
  <c r="AD1309" i="1" s="1"/>
  <c r="W1309" i="1"/>
  <c r="X1309" i="1" s="1"/>
  <c r="Y1309" i="1" s="1"/>
  <c r="Z1309" i="1" s="1"/>
  <c r="AA1309" i="1" s="1"/>
  <c r="AE1309" i="1" l="1"/>
  <c r="AF1309" i="1" s="1" a="1"/>
  <c r="AF1309" i="1" s="1"/>
  <c r="AH1309" i="1"/>
  <c r="O1309" i="1"/>
  <c r="J1309" i="1"/>
  <c r="P1309" i="1"/>
  <c r="E1310" i="1" s="1"/>
  <c r="G1310" i="1" l="1"/>
  <c r="I1310" i="1" s="1"/>
  <c r="L1310" i="1"/>
  <c r="F1310" i="1"/>
  <c r="D1310" i="1"/>
  <c r="K1310" i="1"/>
  <c r="AI1309" i="1"/>
  <c r="AJ1309" i="1" s="1"/>
  <c r="AK1309" i="1"/>
  <c r="AL1309" i="1" s="1"/>
  <c r="AG1309" i="1"/>
  <c r="M1310" i="1" l="1"/>
  <c r="T1310" i="1"/>
  <c r="U1310" i="1"/>
  <c r="V1310" i="1" s="1"/>
  <c r="AC1310" i="1" l="1"/>
  <c r="AD1310" i="1" s="1"/>
  <c r="W1310" i="1"/>
  <c r="X1310" i="1" s="1"/>
  <c r="Y1310" i="1" s="1"/>
  <c r="Z1310" i="1" s="1"/>
  <c r="AA1310" i="1" s="1"/>
  <c r="N1310" i="1"/>
  <c r="O1310" i="1" l="1"/>
  <c r="P1310" i="1"/>
  <c r="E1311" i="1" s="1"/>
  <c r="J1310" i="1"/>
  <c r="AE1310" i="1"/>
  <c r="AF1310" i="1" s="1" a="1"/>
  <c r="AF1310" i="1" s="1"/>
  <c r="AH1310" i="1"/>
  <c r="L1311" i="1" l="1"/>
  <c r="F1311" i="1"/>
  <c r="D1311" i="1"/>
  <c r="K1311" i="1"/>
  <c r="G1311" i="1"/>
  <c r="I1311" i="1" s="1"/>
  <c r="AG1310" i="1"/>
  <c r="AK1310" i="1"/>
  <c r="AL1310" i="1" s="1"/>
  <c r="AI1310" i="1"/>
  <c r="AJ1310" i="1" s="1"/>
  <c r="T1311" i="1" l="1"/>
  <c r="M1311" i="1"/>
  <c r="U1311" i="1"/>
  <c r="V1311" i="1" s="1"/>
  <c r="AC1311" i="1" l="1"/>
  <c r="AD1311" i="1" s="1"/>
  <c r="W1311" i="1"/>
  <c r="X1311" i="1" s="1"/>
  <c r="Y1311" i="1" s="1"/>
  <c r="Z1311" i="1" s="1"/>
  <c r="AA1311" i="1" s="1"/>
  <c r="N1311" i="1"/>
  <c r="O1311" i="1" l="1"/>
  <c r="P1311" i="1"/>
  <c r="E1312" i="1" s="1"/>
  <c r="J1311" i="1"/>
  <c r="AE1311" i="1"/>
  <c r="AF1311" i="1" s="1" a="1"/>
  <c r="AF1311" i="1" s="1"/>
  <c r="AH1311" i="1"/>
  <c r="F1312" i="1" l="1"/>
  <c r="D1312" i="1"/>
  <c r="K1312" i="1"/>
  <c r="G1312" i="1"/>
  <c r="I1312" i="1" s="1"/>
  <c r="L1312" i="1"/>
  <c r="AG1311" i="1"/>
  <c r="AK1311" i="1"/>
  <c r="AL1311" i="1" s="1"/>
  <c r="AI1311" i="1"/>
  <c r="AJ1311" i="1" s="1"/>
  <c r="U1312" i="1" l="1"/>
  <c r="V1312" i="1" s="1"/>
  <c r="T1312" i="1"/>
  <c r="M1312" i="1"/>
  <c r="N1312" i="1" l="1"/>
  <c r="AC1312" i="1"/>
  <c r="AD1312" i="1" s="1"/>
  <c r="W1312" i="1"/>
  <c r="X1312" i="1" s="1"/>
  <c r="Y1312" i="1" s="1"/>
  <c r="Z1312" i="1" s="1"/>
  <c r="AA1312" i="1" s="1"/>
  <c r="AE1312" i="1" l="1"/>
  <c r="AF1312" i="1" s="1" a="1"/>
  <c r="AF1312" i="1" s="1"/>
  <c r="AH1312" i="1"/>
  <c r="O1312" i="1"/>
  <c r="P1312" i="1"/>
  <c r="E1313" i="1" s="1"/>
  <c r="J1312" i="1"/>
  <c r="L1313" i="1" l="1"/>
  <c r="G1313" i="1"/>
  <c r="I1313" i="1" s="1"/>
  <c r="K1313" i="1"/>
  <c r="F1313" i="1"/>
  <c r="D1313" i="1"/>
  <c r="AI1312" i="1"/>
  <c r="AJ1312" i="1" s="1"/>
  <c r="AK1312" i="1"/>
  <c r="AL1312" i="1" s="1"/>
  <c r="AG1312" i="1"/>
  <c r="T1313" i="1" l="1"/>
  <c r="M1313" i="1"/>
  <c r="U1313" i="1"/>
  <c r="V1313" i="1" s="1"/>
  <c r="N1313" i="1" l="1"/>
  <c r="AC1313" i="1"/>
  <c r="AD1313" i="1" s="1"/>
  <c r="W1313" i="1"/>
  <c r="X1313" i="1" s="1"/>
  <c r="Y1313" i="1" s="1"/>
  <c r="Z1313" i="1" s="1"/>
  <c r="AA1313" i="1" s="1"/>
  <c r="AE1313" i="1" l="1"/>
  <c r="AF1313" i="1" s="1" a="1"/>
  <c r="AF1313" i="1" s="1"/>
  <c r="AH1313" i="1"/>
  <c r="O1313" i="1"/>
  <c r="J1313" i="1"/>
  <c r="P1313" i="1"/>
  <c r="E1314" i="1" s="1"/>
  <c r="G1314" i="1" l="1"/>
  <c r="I1314" i="1" s="1"/>
  <c r="K1314" i="1"/>
  <c r="F1314" i="1"/>
  <c r="D1314" i="1"/>
  <c r="L1314" i="1"/>
  <c r="AI1313" i="1"/>
  <c r="AJ1313" i="1" s="1"/>
  <c r="AK1313" i="1"/>
  <c r="AL1313" i="1" s="1"/>
  <c r="AG1313" i="1"/>
  <c r="M1314" i="1" l="1"/>
  <c r="T1314" i="1"/>
  <c r="U1314" i="1"/>
  <c r="V1314" i="1" s="1"/>
  <c r="AC1314" i="1" l="1"/>
  <c r="AD1314" i="1" s="1"/>
  <c r="W1314" i="1"/>
  <c r="X1314" i="1" s="1"/>
  <c r="Y1314" i="1" s="1"/>
  <c r="Z1314" i="1" s="1"/>
  <c r="AA1314" i="1" s="1"/>
  <c r="N1314" i="1"/>
  <c r="O1314" i="1" l="1"/>
  <c r="P1314" i="1"/>
  <c r="E1315" i="1" s="1"/>
  <c r="J1314" i="1"/>
  <c r="AE1314" i="1"/>
  <c r="AF1314" i="1" s="1" a="1"/>
  <c r="AF1314" i="1" s="1"/>
  <c r="AH1314" i="1"/>
  <c r="L1315" i="1" l="1"/>
  <c r="F1315" i="1"/>
  <c r="D1315" i="1"/>
  <c r="K1315" i="1"/>
  <c r="G1315" i="1"/>
  <c r="I1315" i="1" s="1"/>
  <c r="AG1314" i="1"/>
  <c r="AK1314" i="1"/>
  <c r="AL1314" i="1" s="1"/>
  <c r="AI1314" i="1"/>
  <c r="AJ1314" i="1" s="1"/>
  <c r="T1315" i="1" l="1"/>
  <c r="M1315" i="1"/>
  <c r="U1315" i="1"/>
  <c r="V1315" i="1" s="1"/>
  <c r="AC1315" i="1" l="1"/>
  <c r="AD1315" i="1" s="1"/>
  <c r="W1315" i="1"/>
  <c r="X1315" i="1" s="1"/>
  <c r="Y1315" i="1" s="1"/>
  <c r="Z1315" i="1" s="1"/>
  <c r="AA1315" i="1" s="1"/>
  <c r="N1315" i="1"/>
  <c r="O1315" i="1" l="1"/>
  <c r="P1315" i="1"/>
  <c r="E1316" i="1" s="1"/>
  <c r="J1315" i="1"/>
  <c r="AE1315" i="1"/>
  <c r="AF1315" i="1" s="1" a="1"/>
  <c r="AF1315" i="1" s="1"/>
  <c r="AH1315" i="1"/>
  <c r="F1316" i="1" l="1"/>
  <c r="D1316" i="1"/>
  <c r="K1316" i="1"/>
  <c r="G1316" i="1"/>
  <c r="I1316" i="1" s="1"/>
  <c r="L1316" i="1"/>
  <c r="AG1315" i="1"/>
  <c r="AK1315" i="1"/>
  <c r="AL1315" i="1" s="1"/>
  <c r="AI1315" i="1"/>
  <c r="AJ1315" i="1" s="1"/>
  <c r="T1316" i="1" l="1"/>
  <c r="M1316" i="1"/>
  <c r="U1316" i="1"/>
  <c r="V1316" i="1" s="1"/>
  <c r="N1316" i="1" l="1"/>
  <c r="AC1316" i="1"/>
  <c r="AD1316" i="1" s="1"/>
  <c r="W1316" i="1"/>
  <c r="X1316" i="1" s="1"/>
  <c r="Y1316" i="1" s="1"/>
  <c r="Z1316" i="1" s="1"/>
  <c r="AA1316" i="1" s="1"/>
  <c r="AE1316" i="1" l="1"/>
  <c r="AF1316" i="1" s="1" a="1"/>
  <c r="AF1316" i="1" s="1"/>
  <c r="AH1316" i="1"/>
  <c r="O1316" i="1"/>
  <c r="J1316" i="1"/>
  <c r="P1316" i="1"/>
  <c r="E1317" i="1" s="1"/>
  <c r="K1317" i="1" l="1"/>
  <c r="G1317" i="1"/>
  <c r="I1317" i="1" s="1"/>
  <c r="L1317" i="1"/>
  <c r="F1317" i="1"/>
  <c r="D1317" i="1"/>
  <c r="AI1316" i="1"/>
  <c r="AJ1316" i="1" s="1"/>
  <c r="AK1316" i="1"/>
  <c r="AL1316" i="1" s="1"/>
  <c r="AG1316" i="1"/>
  <c r="T1317" i="1" l="1"/>
  <c r="M1317" i="1"/>
  <c r="U1317" i="1"/>
  <c r="V1317" i="1" s="1"/>
  <c r="N1317" i="1" l="1"/>
  <c r="AC1317" i="1"/>
  <c r="AD1317" i="1" s="1"/>
  <c r="W1317" i="1"/>
  <c r="X1317" i="1" s="1"/>
  <c r="Y1317" i="1" s="1"/>
  <c r="Z1317" i="1" s="1"/>
  <c r="AA1317" i="1" s="1"/>
  <c r="AE1317" i="1" l="1"/>
  <c r="AF1317" i="1" s="1" a="1"/>
  <c r="AF1317" i="1" s="1"/>
  <c r="AH1317" i="1"/>
  <c r="O1317" i="1"/>
  <c r="J1317" i="1"/>
  <c r="P1317" i="1"/>
  <c r="E1318" i="1" s="1"/>
  <c r="G1318" i="1" l="1"/>
  <c r="I1318" i="1" s="1"/>
  <c r="K1318" i="1"/>
  <c r="F1318" i="1"/>
  <c r="D1318" i="1"/>
  <c r="L1318" i="1"/>
  <c r="AI1317" i="1"/>
  <c r="AJ1317" i="1" s="1"/>
  <c r="AK1317" i="1"/>
  <c r="AL1317" i="1" s="1"/>
  <c r="AG1317" i="1"/>
  <c r="M1318" i="1" l="1"/>
  <c r="T1318" i="1"/>
  <c r="U1318" i="1"/>
  <c r="V1318" i="1" s="1"/>
  <c r="AC1318" i="1" l="1"/>
  <c r="AD1318" i="1" s="1"/>
  <c r="W1318" i="1"/>
  <c r="X1318" i="1" s="1"/>
  <c r="Y1318" i="1" s="1"/>
  <c r="Z1318" i="1" s="1"/>
  <c r="AA1318" i="1" s="1"/>
  <c r="N1318" i="1"/>
  <c r="O1318" i="1" l="1"/>
  <c r="P1318" i="1"/>
  <c r="E1319" i="1" s="1"/>
  <c r="J1318" i="1"/>
  <c r="AE1318" i="1"/>
  <c r="AF1318" i="1" s="1" a="1"/>
  <c r="AF1318" i="1" s="1"/>
  <c r="AH1318" i="1"/>
  <c r="L1319" i="1" l="1"/>
  <c r="F1319" i="1"/>
  <c r="D1319" i="1"/>
  <c r="K1319" i="1"/>
  <c r="G1319" i="1"/>
  <c r="I1319" i="1" s="1"/>
  <c r="AG1318" i="1"/>
  <c r="AK1318" i="1"/>
  <c r="AL1318" i="1" s="1"/>
  <c r="AI1318" i="1"/>
  <c r="AJ1318" i="1" s="1"/>
  <c r="T1319" i="1" l="1"/>
  <c r="M1319" i="1"/>
  <c r="U1319" i="1"/>
  <c r="V1319" i="1" s="1"/>
  <c r="AC1319" i="1" l="1"/>
  <c r="AD1319" i="1" s="1"/>
  <c r="W1319" i="1"/>
  <c r="X1319" i="1" s="1"/>
  <c r="Y1319" i="1" s="1"/>
  <c r="Z1319" i="1" s="1"/>
  <c r="AA1319" i="1" s="1"/>
  <c r="N1319" i="1"/>
  <c r="O1319" i="1" l="1"/>
  <c r="J1319" i="1"/>
  <c r="P1319" i="1"/>
  <c r="E1320" i="1" s="1"/>
  <c r="AE1319" i="1"/>
  <c r="AF1319" i="1" s="1" a="1"/>
  <c r="AF1319" i="1" s="1"/>
  <c r="AH1319" i="1"/>
  <c r="F1320" i="1" l="1"/>
  <c r="D1320" i="1"/>
  <c r="L1320" i="1"/>
  <c r="G1320" i="1"/>
  <c r="I1320" i="1" s="1"/>
  <c r="K1320" i="1"/>
  <c r="AG1319" i="1"/>
  <c r="AK1319" i="1"/>
  <c r="AL1319" i="1" s="1"/>
  <c r="AI1319" i="1"/>
  <c r="AJ1319" i="1" s="1"/>
  <c r="U1320" i="1" l="1"/>
  <c r="V1320" i="1" s="1"/>
  <c r="T1320" i="1"/>
  <c r="M1320" i="1"/>
  <c r="N1320" i="1" l="1"/>
  <c r="AC1320" i="1"/>
  <c r="AD1320" i="1" s="1"/>
  <c r="W1320" i="1"/>
  <c r="X1320" i="1" s="1"/>
  <c r="Y1320" i="1" s="1"/>
  <c r="Z1320" i="1" s="1"/>
  <c r="AA1320" i="1" s="1"/>
  <c r="AE1320" i="1" l="1"/>
  <c r="AF1320" i="1" s="1" a="1"/>
  <c r="AF1320" i="1" s="1"/>
  <c r="AH1320" i="1"/>
  <c r="O1320" i="1"/>
  <c r="P1320" i="1"/>
  <c r="E1321" i="1" s="1"/>
  <c r="J1320" i="1"/>
  <c r="L1321" i="1" l="1"/>
  <c r="G1321" i="1"/>
  <c r="I1321" i="1" s="1"/>
  <c r="K1321" i="1"/>
  <c r="F1321" i="1"/>
  <c r="D1321" i="1"/>
  <c r="AI1320" i="1"/>
  <c r="AJ1320" i="1" s="1"/>
  <c r="AK1320" i="1"/>
  <c r="AL1320" i="1" s="1"/>
  <c r="AG1320" i="1"/>
  <c r="U1321" i="1" l="1"/>
  <c r="V1321" i="1" s="1"/>
  <c r="T1321" i="1"/>
  <c r="M1321" i="1"/>
  <c r="N1321" i="1" l="1"/>
  <c r="AC1321" i="1"/>
  <c r="AD1321" i="1" s="1"/>
  <c r="W1321" i="1"/>
  <c r="X1321" i="1" s="1"/>
  <c r="Y1321" i="1" s="1"/>
  <c r="Z1321" i="1" s="1"/>
  <c r="AA1321" i="1" s="1"/>
  <c r="AE1321" i="1" l="1"/>
  <c r="AF1321" i="1" s="1" a="1"/>
  <c r="AF1321" i="1" s="1"/>
  <c r="AH1321" i="1"/>
  <c r="O1321" i="1"/>
  <c r="P1321" i="1"/>
  <c r="E1322" i="1" s="1"/>
  <c r="J1321" i="1"/>
  <c r="G1322" i="1" l="1"/>
  <c r="I1322" i="1" s="1"/>
  <c r="K1322" i="1"/>
  <c r="F1322" i="1"/>
  <c r="D1322" i="1"/>
  <c r="L1322" i="1"/>
  <c r="AI1321" i="1"/>
  <c r="AJ1321" i="1" s="1"/>
  <c r="AK1321" i="1"/>
  <c r="AL1321" i="1" s="1"/>
  <c r="AG1321" i="1"/>
  <c r="M1322" i="1" l="1"/>
  <c r="T1322" i="1"/>
  <c r="U1322" i="1"/>
  <c r="V1322" i="1" s="1"/>
  <c r="AC1322" i="1" l="1"/>
  <c r="AD1322" i="1" s="1"/>
  <c r="W1322" i="1"/>
  <c r="X1322" i="1" s="1"/>
  <c r="Y1322" i="1" s="1"/>
  <c r="Z1322" i="1" s="1"/>
  <c r="AA1322" i="1" s="1"/>
  <c r="N1322" i="1"/>
  <c r="O1322" i="1" l="1"/>
  <c r="P1322" i="1"/>
  <c r="E1323" i="1" s="1"/>
  <c r="J1322" i="1"/>
  <c r="AE1322" i="1"/>
  <c r="AF1322" i="1" s="1" a="1"/>
  <c r="AF1322" i="1" s="1"/>
  <c r="AH1322" i="1"/>
  <c r="L1323" i="1" l="1"/>
  <c r="F1323" i="1"/>
  <c r="D1323" i="1"/>
  <c r="K1323" i="1"/>
  <c r="G1323" i="1"/>
  <c r="I1323" i="1" s="1"/>
  <c r="AG1322" i="1"/>
  <c r="AK1322" i="1"/>
  <c r="AL1322" i="1" s="1"/>
  <c r="AI1322" i="1"/>
  <c r="AJ1322" i="1" s="1"/>
  <c r="T1323" i="1" l="1"/>
  <c r="M1323" i="1"/>
  <c r="U1323" i="1"/>
  <c r="V1323" i="1" s="1"/>
  <c r="AC1323" i="1" l="1"/>
  <c r="AD1323" i="1" s="1"/>
  <c r="W1323" i="1"/>
  <c r="X1323" i="1" s="1"/>
  <c r="Y1323" i="1" s="1"/>
  <c r="Z1323" i="1" s="1"/>
  <c r="AA1323" i="1" s="1"/>
  <c r="N1323" i="1"/>
  <c r="O1323" i="1" l="1"/>
  <c r="J1323" i="1"/>
  <c r="P1323" i="1"/>
  <c r="E1324" i="1" s="1"/>
  <c r="AE1323" i="1"/>
  <c r="AF1323" i="1" s="1" a="1"/>
  <c r="AF1323" i="1" s="1"/>
  <c r="AH1323" i="1"/>
  <c r="F1324" i="1" l="1"/>
  <c r="D1324" i="1"/>
  <c r="L1324" i="1"/>
  <c r="G1324" i="1"/>
  <c r="I1324" i="1" s="1"/>
  <c r="K1324" i="1"/>
  <c r="AG1323" i="1"/>
  <c r="AK1323" i="1"/>
  <c r="AL1323" i="1" s="1"/>
  <c r="AI1323" i="1"/>
  <c r="AJ1323" i="1" s="1"/>
  <c r="U1324" i="1" l="1"/>
  <c r="V1324" i="1" s="1"/>
  <c r="T1324" i="1"/>
  <c r="M1324" i="1"/>
  <c r="N1324" i="1" l="1"/>
  <c r="AC1324" i="1"/>
  <c r="AD1324" i="1" s="1"/>
  <c r="W1324" i="1"/>
  <c r="X1324" i="1" s="1"/>
  <c r="Y1324" i="1" s="1"/>
  <c r="Z1324" i="1" s="1"/>
  <c r="AA1324" i="1" s="1"/>
  <c r="AE1324" i="1" l="1"/>
  <c r="AF1324" i="1" s="1" a="1"/>
  <c r="AF1324" i="1" s="1"/>
  <c r="AH1324" i="1"/>
  <c r="O1324" i="1"/>
  <c r="P1324" i="1"/>
  <c r="E1325" i="1" s="1"/>
  <c r="J1324" i="1"/>
  <c r="L1325" i="1" l="1"/>
  <c r="G1325" i="1"/>
  <c r="I1325" i="1" s="1"/>
  <c r="K1325" i="1"/>
  <c r="F1325" i="1"/>
  <c r="D1325" i="1"/>
  <c r="AI1324" i="1"/>
  <c r="AJ1324" i="1" s="1"/>
  <c r="AK1324" i="1"/>
  <c r="AL1324" i="1" s="1"/>
  <c r="AG1324" i="1"/>
  <c r="U1325" i="1" l="1"/>
  <c r="V1325" i="1" s="1"/>
  <c r="T1325" i="1"/>
  <c r="M1325" i="1"/>
  <c r="N1325" i="1" l="1"/>
  <c r="AC1325" i="1"/>
  <c r="AD1325" i="1" s="1"/>
  <c r="W1325" i="1"/>
  <c r="X1325" i="1" s="1"/>
  <c r="Y1325" i="1" s="1"/>
  <c r="Z1325" i="1" s="1"/>
  <c r="AA1325" i="1" s="1"/>
  <c r="AE1325" i="1" l="1"/>
  <c r="AF1325" i="1" s="1" a="1"/>
  <c r="AF1325" i="1" s="1"/>
  <c r="AH1325" i="1"/>
  <c r="O1325" i="1"/>
  <c r="P1325" i="1"/>
  <c r="E1326" i="1" s="1"/>
  <c r="J1325" i="1"/>
  <c r="G1326" i="1" l="1"/>
  <c r="I1326" i="1" s="1"/>
  <c r="L1326" i="1"/>
  <c r="F1326" i="1"/>
  <c r="D1326" i="1"/>
  <c r="K1326" i="1"/>
  <c r="AI1325" i="1"/>
  <c r="AJ1325" i="1" s="1"/>
  <c r="AK1325" i="1"/>
  <c r="AL1325" i="1" s="1"/>
  <c r="AG1325" i="1"/>
  <c r="M1326" i="1" l="1"/>
  <c r="T1326" i="1"/>
  <c r="U1326" i="1"/>
  <c r="V1326" i="1" s="1"/>
  <c r="AC1326" i="1" l="1"/>
  <c r="AD1326" i="1" s="1"/>
  <c r="W1326" i="1"/>
  <c r="X1326" i="1" s="1"/>
  <c r="Y1326" i="1" s="1"/>
  <c r="Z1326" i="1" s="1"/>
  <c r="AA1326" i="1" s="1"/>
  <c r="N1326" i="1"/>
  <c r="O1326" i="1" l="1"/>
  <c r="P1326" i="1"/>
  <c r="E1327" i="1" s="1"/>
  <c r="J1326" i="1"/>
  <c r="AE1326" i="1"/>
  <c r="AF1326" i="1" s="1" a="1"/>
  <c r="AF1326" i="1" s="1"/>
  <c r="AH1326" i="1"/>
  <c r="K1327" i="1" l="1"/>
  <c r="F1327" i="1"/>
  <c r="D1327" i="1"/>
  <c r="L1327" i="1"/>
  <c r="G1327" i="1"/>
  <c r="I1327" i="1" s="1"/>
  <c r="AG1326" i="1"/>
  <c r="AK1326" i="1"/>
  <c r="AL1326" i="1" s="1"/>
  <c r="AI1326" i="1"/>
  <c r="AJ1326" i="1" s="1"/>
  <c r="T1327" i="1" l="1"/>
  <c r="M1327" i="1"/>
  <c r="U1327" i="1"/>
  <c r="V1327" i="1" s="1"/>
  <c r="AC1327" i="1" l="1"/>
  <c r="AD1327" i="1" s="1"/>
  <c r="W1327" i="1"/>
  <c r="X1327" i="1" s="1"/>
  <c r="Y1327" i="1" s="1"/>
  <c r="Z1327" i="1" s="1"/>
  <c r="AA1327" i="1" s="1"/>
  <c r="N1327" i="1"/>
  <c r="O1327" i="1" l="1"/>
  <c r="P1327" i="1"/>
  <c r="E1328" i="1" s="1"/>
  <c r="J1327" i="1"/>
  <c r="AE1327" i="1"/>
  <c r="AF1327" i="1" s="1" a="1"/>
  <c r="AF1327" i="1" s="1"/>
  <c r="AH1327" i="1"/>
  <c r="F1328" i="1" l="1"/>
  <c r="D1328" i="1"/>
  <c r="L1328" i="1"/>
  <c r="G1328" i="1"/>
  <c r="I1328" i="1" s="1"/>
  <c r="K1328" i="1"/>
  <c r="AG1327" i="1"/>
  <c r="AK1327" i="1"/>
  <c r="AL1327" i="1" s="1"/>
  <c r="AI1327" i="1"/>
  <c r="AJ1327" i="1" s="1"/>
  <c r="U1328" i="1" l="1"/>
  <c r="V1328" i="1" s="1"/>
  <c r="T1328" i="1"/>
  <c r="M1328" i="1"/>
  <c r="N1328" i="1" l="1"/>
  <c r="AC1328" i="1"/>
  <c r="AD1328" i="1" s="1"/>
  <c r="W1328" i="1"/>
  <c r="X1328" i="1" s="1"/>
  <c r="Y1328" i="1" s="1"/>
  <c r="Z1328" i="1" s="1"/>
  <c r="AA1328" i="1" s="1"/>
  <c r="O1328" i="1" l="1"/>
  <c r="P1328" i="1"/>
  <c r="E1329" i="1" s="1"/>
  <c r="J1328" i="1"/>
  <c r="AE1328" i="1"/>
  <c r="AF1328" i="1" s="1" a="1"/>
  <c r="AF1328" i="1" s="1"/>
  <c r="AH1328" i="1"/>
  <c r="L1329" i="1" l="1"/>
  <c r="G1329" i="1"/>
  <c r="I1329" i="1" s="1"/>
  <c r="K1329" i="1"/>
  <c r="F1329" i="1"/>
  <c r="D1329" i="1"/>
  <c r="AK1328" i="1"/>
  <c r="AL1328" i="1" s="1"/>
  <c r="AG1328" i="1"/>
  <c r="AI1328" i="1"/>
  <c r="AJ1328" i="1" s="1"/>
  <c r="T1329" i="1" l="1"/>
  <c r="M1329" i="1"/>
  <c r="U1329" i="1"/>
  <c r="V1329" i="1" s="1"/>
  <c r="N1329" i="1" l="1"/>
  <c r="AC1329" i="1"/>
  <c r="AD1329" i="1" s="1"/>
  <c r="W1329" i="1"/>
  <c r="X1329" i="1" s="1"/>
  <c r="Y1329" i="1" s="1"/>
  <c r="Z1329" i="1" s="1"/>
  <c r="AA1329" i="1" s="1"/>
  <c r="AE1329" i="1" l="1"/>
  <c r="AF1329" i="1" s="1" a="1"/>
  <c r="AF1329" i="1" s="1"/>
  <c r="AH1329" i="1"/>
  <c r="O1329" i="1"/>
  <c r="J1329" i="1"/>
  <c r="P1329" i="1"/>
  <c r="E1330" i="1" s="1"/>
  <c r="G1330" i="1" l="1"/>
  <c r="I1330" i="1" s="1"/>
  <c r="L1330" i="1"/>
  <c r="F1330" i="1"/>
  <c r="D1330" i="1"/>
  <c r="K1330" i="1"/>
  <c r="AI1329" i="1"/>
  <c r="AJ1329" i="1" s="1"/>
  <c r="AK1329" i="1"/>
  <c r="AL1329" i="1" s="1"/>
  <c r="AG1329" i="1"/>
  <c r="M1330" i="1" l="1"/>
  <c r="T1330" i="1"/>
  <c r="U1330" i="1"/>
  <c r="V1330" i="1" s="1"/>
  <c r="AC1330" i="1" l="1"/>
  <c r="AD1330" i="1" s="1"/>
  <c r="W1330" i="1"/>
  <c r="X1330" i="1" s="1"/>
  <c r="Y1330" i="1" s="1"/>
  <c r="Z1330" i="1" s="1"/>
  <c r="AA1330" i="1" s="1"/>
  <c r="N1330" i="1"/>
  <c r="O1330" i="1" l="1"/>
  <c r="P1330" i="1"/>
  <c r="E1331" i="1" s="1"/>
  <c r="J1330" i="1"/>
  <c r="AE1330" i="1"/>
  <c r="AF1330" i="1" s="1" a="1"/>
  <c r="AF1330" i="1" s="1"/>
  <c r="AH1330" i="1"/>
  <c r="L1331" i="1" l="1"/>
  <c r="F1331" i="1"/>
  <c r="D1331" i="1"/>
  <c r="K1331" i="1"/>
  <c r="G1331" i="1"/>
  <c r="I1331" i="1" s="1"/>
  <c r="AG1330" i="1"/>
  <c r="AK1330" i="1"/>
  <c r="AL1330" i="1" s="1"/>
  <c r="AI1330" i="1"/>
  <c r="AJ1330" i="1" s="1"/>
  <c r="T1331" i="1" l="1"/>
  <c r="M1331" i="1"/>
  <c r="U1331" i="1"/>
  <c r="V1331" i="1" s="1"/>
  <c r="AC1331" i="1" l="1"/>
  <c r="AD1331" i="1" s="1"/>
  <c r="W1331" i="1"/>
  <c r="X1331" i="1" s="1"/>
  <c r="Y1331" i="1" s="1"/>
  <c r="Z1331" i="1" s="1"/>
  <c r="AA1331" i="1" s="1"/>
  <c r="N1331" i="1"/>
  <c r="O1331" i="1" l="1"/>
  <c r="J1331" i="1"/>
  <c r="P1331" i="1"/>
  <c r="E1332" i="1" s="1"/>
  <c r="AE1331" i="1"/>
  <c r="AF1331" i="1" s="1" a="1"/>
  <c r="AF1331" i="1" s="1"/>
  <c r="AH1331" i="1"/>
  <c r="AG1331" i="1" l="1"/>
  <c r="AK1331" i="1"/>
  <c r="AL1331" i="1" s="1"/>
  <c r="F1332" i="1"/>
  <c r="D1332" i="1"/>
  <c r="L1332" i="1"/>
  <c r="G1332" i="1"/>
  <c r="I1332" i="1" s="1"/>
  <c r="K1332" i="1"/>
  <c r="AI1331" i="1"/>
  <c r="AJ1331" i="1" s="1"/>
  <c r="T1332" i="1" l="1"/>
  <c r="M1332" i="1"/>
  <c r="U1332" i="1"/>
  <c r="V1332" i="1" s="1"/>
  <c r="N1332" i="1" l="1"/>
  <c r="AC1332" i="1"/>
  <c r="AD1332" i="1" s="1"/>
  <c r="W1332" i="1"/>
  <c r="X1332" i="1" s="1"/>
  <c r="Y1332" i="1" s="1"/>
  <c r="Z1332" i="1" s="1"/>
  <c r="AA1332" i="1" s="1"/>
  <c r="AE1332" i="1" l="1"/>
  <c r="AF1332" i="1" s="1" a="1"/>
  <c r="AF1332" i="1" s="1"/>
  <c r="AH1332" i="1"/>
  <c r="O1332" i="1"/>
  <c r="P1332" i="1"/>
  <c r="E1333" i="1" s="1"/>
  <c r="J1332" i="1"/>
  <c r="K1333" i="1" l="1"/>
  <c r="G1333" i="1"/>
  <c r="I1333" i="1" s="1"/>
  <c r="L1333" i="1"/>
  <c r="F1333" i="1"/>
  <c r="D1333" i="1"/>
  <c r="AI1332" i="1"/>
  <c r="AJ1332" i="1" s="1"/>
  <c r="AK1332" i="1"/>
  <c r="AL1332" i="1" s="1"/>
  <c r="AG1332" i="1"/>
  <c r="T1333" i="1" l="1"/>
  <c r="M1333" i="1"/>
  <c r="U1333" i="1"/>
  <c r="V1333" i="1" s="1"/>
  <c r="N1333" i="1" l="1"/>
  <c r="AC1333" i="1"/>
  <c r="AD1333" i="1" s="1"/>
  <c r="W1333" i="1"/>
  <c r="X1333" i="1" s="1"/>
  <c r="Y1333" i="1" s="1"/>
  <c r="Z1333" i="1" s="1"/>
  <c r="AA1333" i="1" s="1"/>
  <c r="AE1333" i="1" l="1"/>
  <c r="AF1333" i="1" s="1" a="1"/>
  <c r="AF1333" i="1" s="1"/>
  <c r="AH1333" i="1"/>
  <c r="O1333" i="1"/>
  <c r="J1333" i="1"/>
  <c r="P1333" i="1"/>
  <c r="E1334" i="1" s="1"/>
  <c r="G1334" i="1" l="1"/>
  <c r="I1334" i="1" s="1"/>
  <c r="L1334" i="1"/>
  <c r="F1334" i="1"/>
  <c r="D1334" i="1"/>
  <c r="K1334" i="1"/>
  <c r="AI1333" i="1"/>
  <c r="AJ1333" i="1" s="1"/>
  <c r="AK1333" i="1"/>
  <c r="AL1333" i="1" s="1"/>
  <c r="AG1333" i="1"/>
  <c r="M1334" i="1" l="1"/>
  <c r="T1334" i="1"/>
  <c r="U1334" i="1"/>
  <c r="V1334" i="1" s="1"/>
  <c r="AC1334" i="1" l="1"/>
  <c r="AD1334" i="1" s="1"/>
  <c r="W1334" i="1"/>
  <c r="X1334" i="1" s="1"/>
  <c r="Y1334" i="1" s="1"/>
  <c r="Z1334" i="1" s="1"/>
  <c r="AA1334" i="1" s="1"/>
  <c r="N1334" i="1"/>
  <c r="O1334" i="1" l="1"/>
  <c r="P1334" i="1"/>
  <c r="E1335" i="1" s="1"/>
  <c r="J1334" i="1"/>
  <c r="AE1334" i="1"/>
  <c r="AF1334" i="1" s="1" a="1"/>
  <c r="AF1334" i="1" s="1"/>
  <c r="AH1334" i="1"/>
  <c r="K1335" i="1" l="1"/>
  <c r="F1335" i="1"/>
  <c r="D1335" i="1"/>
  <c r="L1335" i="1"/>
  <c r="G1335" i="1"/>
  <c r="I1335" i="1" s="1"/>
  <c r="AG1334" i="1"/>
  <c r="AK1334" i="1"/>
  <c r="AL1334" i="1" s="1"/>
  <c r="AI1334" i="1"/>
  <c r="AJ1334" i="1" s="1"/>
  <c r="T1335" i="1" l="1"/>
  <c r="M1335" i="1"/>
  <c r="U1335" i="1"/>
  <c r="V1335" i="1" s="1"/>
  <c r="AC1335" i="1" l="1"/>
  <c r="AD1335" i="1" s="1"/>
  <c r="W1335" i="1"/>
  <c r="X1335" i="1" s="1"/>
  <c r="Y1335" i="1" s="1"/>
  <c r="Z1335" i="1" s="1"/>
  <c r="AA1335" i="1" s="1"/>
  <c r="N1335" i="1"/>
  <c r="O1335" i="1" l="1"/>
  <c r="J1335" i="1"/>
  <c r="P1335" i="1"/>
  <c r="E1336" i="1" s="1"/>
  <c r="AE1335" i="1"/>
  <c r="AF1335" i="1" s="1" a="1"/>
  <c r="AF1335" i="1" s="1"/>
  <c r="AH1335" i="1"/>
  <c r="F1336" i="1" l="1"/>
  <c r="D1336" i="1"/>
  <c r="K1336" i="1"/>
  <c r="G1336" i="1"/>
  <c r="I1336" i="1" s="1"/>
  <c r="L1336" i="1"/>
  <c r="AG1335" i="1"/>
  <c r="AK1335" i="1"/>
  <c r="AL1335" i="1" s="1"/>
  <c r="AI1335" i="1"/>
  <c r="AJ1335" i="1" s="1"/>
  <c r="U1336" i="1" l="1"/>
  <c r="V1336" i="1" s="1"/>
  <c r="T1336" i="1"/>
  <c r="M1336" i="1"/>
  <c r="N1336" i="1" l="1"/>
  <c r="AC1336" i="1"/>
  <c r="AD1336" i="1" s="1"/>
  <c r="W1336" i="1"/>
  <c r="X1336" i="1" s="1"/>
  <c r="Y1336" i="1" s="1"/>
  <c r="Z1336" i="1" s="1"/>
  <c r="AA1336" i="1" s="1"/>
  <c r="AE1336" i="1" l="1"/>
  <c r="AF1336" i="1" s="1" a="1"/>
  <c r="AF1336" i="1" s="1"/>
  <c r="AH1336" i="1"/>
  <c r="O1336" i="1"/>
  <c r="P1336" i="1"/>
  <c r="E1337" i="1" s="1"/>
  <c r="J1336" i="1"/>
  <c r="L1337" i="1" l="1"/>
  <c r="G1337" i="1"/>
  <c r="I1337" i="1" s="1"/>
  <c r="K1337" i="1"/>
  <c r="F1337" i="1"/>
  <c r="D1337" i="1"/>
  <c r="AI1336" i="1"/>
  <c r="AJ1336" i="1" s="1"/>
  <c r="AK1336" i="1"/>
  <c r="AL1336" i="1" s="1"/>
  <c r="AG1336" i="1"/>
  <c r="U1337" i="1" l="1"/>
  <c r="V1337" i="1" s="1"/>
  <c r="T1337" i="1"/>
  <c r="M1337" i="1"/>
  <c r="N1337" i="1" l="1"/>
  <c r="AC1337" i="1"/>
  <c r="AD1337" i="1" s="1"/>
  <c r="W1337" i="1"/>
  <c r="X1337" i="1" s="1"/>
  <c r="Y1337" i="1" s="1"/>
  <c r="Z1337" i="1" s="1"/>
  <c r="AA1337" i="1" s="1"/>
  <c r="AE1337" i="1" l="1"/>
  <c r="AF1337" i="1" s="1" a="1"/>
  <c r="AF1337" i="1" s="1"/>
  <c r="AH1337" i="1"/>
  <c r="O1337" i="1"/>
  <c r="P1337" i="1"/>
  <c r="E1338" i="1" s="1"/>
  <c r="J1337" i="1"/>
  <c r="G1338" i="1" l="1"/>
  <c r="I1338" i="1" s="1"/>
  <c r="L1338" i="1"/>
  <c r="F1338" i="1"/>
  <c r="D1338" i="1"/>
  <c r="K1338" i="1"/>
  <c r="AI1337" i="1"/>
  <c r="AJ1337" i="1" s="1"/>
  <c r="AK1337" i="1"/>
  <c r="AL1337" i="1" s="1"/>
  <c r="AG1337" i="1"/>
  <c r="M1338" i="1" l="1"/>
  <c r="T1338" i="1"/>
  <c r="U1338" i="1"/>
  <c r="V1338" i="1" s="1"/>
  <c r="AC1338" i="1" l="1"/>
  <c r="AD1338" i="1" s="1"/>
  <c r="W1338" i="1"/>
  <c r="X1338" i="1" s="1"/>
  <c r="Y1338" i="1" s="1"/>
  <c r="Z1338" i="1" s="1"/>
  <c r="AA1338" i="1" s="1"/>
  <c r="N1338" i="1"/>
  <c r="O1338" i="1" l="1"/>
  <c r="P1338" i="1"/>
  <c r="E1339" i="1" s="1"/>
  <c r="J1338" i="1"/>
  <c r="AE1338" i="1"/>
  <c r="AF1338" i="1" s="1" a="1"/>
  <c r="AF1338" i="1" s="1"/>
  <c r="AH1338" i="1"/>
  <c r="L1339" i="1" l="1"/>
  <c r="F1339" i="1"/>
  <c r="D1339" i="1"/>
  <c r="K1339" i="1"/>
  <c r="G1339" i="1"/>
  <c r="I1339" i="1" s="1"/>
  <c r="AG1338" i="1"/>
  <c r="AK1338" i="1"/>
  <c r="AL1338" i="1" s="1"/>
  <c r="AI1338" i="1"/>
  <c r="AJ1338" i="1" s="1"/>
  <c r="T1339" i="1" l="1"/>
  <c r="M1339" i="1"/>
  <c r="U1339" i="1"/>
  <c r="V1339" i="1" s="1"/>
  <c r="AC1339" i="1" l="1"/>
  <c r="AD1339" i="1" s="1"/>
  <c r="W1339" i="1"/>
  <c r="X1339" i="1" s="1"/>
  <c r="Y1339" i="1" s="1"/>
  <c r="Z1339" i="1" s="1"/>
  <c r="AA1339" i="1" s="1"/>
  <c r="N1339" i="1"/>
  <c r="O1339" i="1" l="1"/>
  <c r="P1339" i="1"/>
  <c r="E1340" i="1" s="1"/>
  <c r="J1339" i="1"/>
  <c r="AE1339" i="1"/>
  <c r="AF1339" i="1" s="1" a="1"/>
  <c r="AF1339" i="1" s="1"/>
  <c r="AH1339" i="1"/>
  <c r="F1340" i="1" l="1"/>
  <c r="D1340" i="1"/>
  <c r="K1340" i="1"/>
  <c r="G1340" i="1"/>
  <c r="I1340" i="1" s="1"/>
  <c r="L1340" i="1"/>
  <c r="AG1339" i="1"/>
  <c r="AK1339" i="1"/>
  <c r="AL1339" i="1" s="1"/>
  <c r="AI1339" i="1"/>
  <c r="AJ1339" i="1" s="1"/>
  <c r="U1340" i="1" l="1"/>
  <c r="V1340" i="1" s="1"/>
  <c r="T1340" i="1"/>
  <c r="M1340" i="1"/>
  <c r="N1340" i="1" l="1"/>
  <c r="AC1340" i="1"/>
  <c r="AD1340" i="1" s="1"/>
  <c r="W1340" i="1"/>
  <c r="X1340" i="1" s="1"/>
  <c r="Y1340" i="1" s="1"/>
  <c r="Z1340" i="1" s="1"/>
  <c r="AA1340" i="1" s="1"/>
  <c r="AE1340" i="1" l="1"/>
  <c r="AF1340" i="1" s="1" a="1"/>
  <c r="AF1340" i="1" s="1"/>
  <c r="AH1340" i="1"/>
  <c r="O1340" i="1"/>
  <c r="P1340" i="1"/>
  <c r="E1341" i="1" s="1"/>
  <c r="J1340" i="1"/>
  <c r="K1341" i="1" l="1"/>
  <c r="G1341" i="1"/>
  <c r="I1341" i="1" s="1"/>
  <c r="L1341" i="1"/>
  <c r="F1341" i="1"/>
  <c r="D1341" i="1"/>
  <c r="AI1340" i="1"/>
  <c r="AJ1340" i="1" s="1"/>
  <c r="AK1340" i="1"/>
  <c r="AL1340" i="1" s="1"/>
  <c r="AG1340" i="1"/>
  <c r="U1341" i="1" l="1"/>
  <c r="V1341" i="1" s="1"/>
  <c r="T1341" i="1"/>
  <c r="M1341" i="1"/>
  <c r="N1341" i="1" l="1"/>
  <c r="AC1341" i="1"/>
  <c r="AD1341" i="1" s="1"/>
  <c r="W1341" i="1"/>
  <c r="X1341" i="1" s="1"/>
  <c r="Y1341" i="1" s="1"/>
  <c r="Z1341" i="1" s="1"/>
  <c r="AA1341" i="1" s="1"/>
  <c r="AE1341" i="1" l="1"/>
  <c r="AF1341" i="1" s="1" a="1"/>
  <c r="AF1341" i="1" s="1"/>
  <c r="AH1341" i="1"/>
  <c r="O1341" i="1"/>
  <c r="P1341" i="1"/>
  <c r="E1342" i="1" s="1"/>
  <c r="J1341" i="1"/>
  <c r="G1342" i="1" l="1"/>
  <c r="I1342" i="1" s="1"/>
  <c r="L1342" i="1"/>
  <c r="F1342" i="1"/>
  <c r="D1342" i="1"/>
  <c r="K1342" i="1"/>
  <c r="AI1341" i="1"/>
  <c r="AJ1341" i="1" s="1"/>
  <c r="AK1341" i="1"/>
  <c r="AL1341" i="1" s="1"/>
  <c r="AG1341" i="1"/>
  <c r="M1342" i="1" l="1"/>
  <c r="T1342" i="1"/>
  <c r="U1342" i="1"/>
  <c r="V1342" i="1" s="1"/>
  <c r="AC1342" i="1" l="1"/>
  <c r="AD1342" i="1" s="1"/>
  <c r="W1342" i="1"/>
  <c r="X1342" i="1" s="1"/>
  <c r="Y1342" i="1" s="1"/>
  <c r="Z1342" i="1" s="1"/>
  <c r="AA1342" i="1" s="1"/>
  <c r="N1342" i="1"/>
  <c r="O1342" i="1" l="1"/>
  <c r="P1342" i="1"/>
  <c r="E1343" i="1" s="1"/>
  <c r="J1342" i="1"/>
  <c r="AE1342" i="1"/>
  <c r="AF1342" i="1" s="1" a="1"/>
  <c r="AF1342" i="1" s="1"/>
  <c r="AH1342" i="1"/>
  <c r="L1343" i="1" l="1"/>
  <c r="F1343" i="1"/>
  <c r="D1343" i="1"/>
  <c r="K1343" i="1"/>
  <c r="G1343" i="1"/>
  <c r="I1343" i="1" s="1"/>
  <c r="AG1342" i="1"/>
  <c r="AK1342" i="1"/>
  <c r="AL1342" i="1" s="1"/>
  <c r="AI1342" i="1"/>
  <c r="AJ1342" i="1" s="1"/>
  <c r="T1343" i="1" l="1"/>
  <c r="M1343" i="1"/>
  <c r="U1343" i="1"/>
  <c r="V1343" i="1" s="1"/>
  <c r="AC1343" i="1" l="1"/>
  <c r="AD1343" i="1" s="1"/>
  <c r="W1343" i="1"/>
  <c r="X1343" i="1" s="1"/>
  <c r="Y1343" i="1" s="1"/>
  <c r="Z1343" i="1" s="1"/>
  <c r="AA1343" i="1" s="1"/>
  <c r="N1343" i="1"/>
  <c r="O1343" i="1" l="1"/>
  <c r="J1343" i="1"/>
  <c r="P1343" i="1"/>
  <c r="E1344" i="1" s="1"/>
  <c r="AE1343" i="1"/>
  <c r="AF1343" i="1" s="1" a="1"/>
  <c r="AF1343" i="1" s="1"/>
  <c r="AH1343" i="1"/>
  <c r="F1344" i="1" l="1"/>
  <c r="D1344" i="1"/>
  <c r="L1344" i="1"/>
  <c r="G1344" i="1"/>
  <c r="I1344" i="1" s="1"/>
  <c r="K1344" i="1"/>
  <c r="AG1343" i="1"/>
  <c r="AK1343" i="1"/>
  <c r="AL1343" i="1" s="1"/>
  <c r="AI1343" i="1"/>
  <c r="AJ1343" i="1" s="1"/>
  <c r="U1344" i="1" l="1"/>
  <c r="V1344" i="1" s="1"/>
  <c r="T1344" i="1"/>
  <c r="M1344" i="1"/>
  <c r="N1344" i="1" l="1"/>
  <c r="AC1344" i="1"/>
  <c r="AD1344" i="1" s="1"/>
  <c r="W1344" i="1"/>
  <c r="X1344" i="1" s="1"/>
  <c r="Y1344" i="1" s="1"/>
  <c r="Z1344" i="1" s="1"/>
  <c r="AA1344" i="1" s="1"/>
  <c r="AE1344" i="1" l="1"/>
  <c r="AF1344" i="1" s="1" a="1"/>
  <c r="AF1344" i="1" s="1"/>
  <c r="AH1344" i="1"/>
  <c r="O1344" i="1"/>
  <c r="P1344" i="1"/>
  <c r="E1345" i="1" s="1"/>
  <c r="J1344" i="1"/>
  <c r="K1345" i="1" l="1"/>
  <c r="G1345" i="1"/>
  <c r="I1345" i="1" s="1"/>
  <c r="L1345" i="1"/>
  <c r="F1345" i="1"/>
  <c r="D1345" i="1"/>
  <c r="AI1344" i="1"/>
  <c r="AJ1344" i="1" s="1"/>
  <c r="AK1344" i="1"/>
  <c r="AL1344" i="1" s="1"/>
  <c r="AG1344" i="1"/>
  <c r="T1345" i="1" l="1"/>
  <c r="M1345" i="1"/>
  <c r="U1345" i="1"/>
  <c r="V1345" i="1" s="1"/>
  <c r="N1345" i="1" l="1"/>
  <c r="AC1345" i="1"/>
  <c r="AD1345" i="1" s="1"/>
  <c r="W1345" i="1"/>
  <c r="X1345" i="1"/>
  <c r="Y1345" i="1" s="1"/>
  <c r="Z1345" i="1" s="1"/>
  <c r="AA1345" i="1" s="1"/>
  <c r="AE1345" i="1" l="1"/>
  <c r="AF1345" i="1" s="1" a="1"/>
  <c r="AF1345" i="1" s="1"/>
  <c r="AH1345" i="1"/>
  <c r="AI1345" i="1" s="1"/>
  <c r="AJ1345" i="1" s="1"/>
  <c r="O1345" i="1"/>
  <c r="J1345" i="1"/>
  <c r="P1345" i="1"/>
  <c r="E1346" i="1" s="1"/>
  <c r="G1346" i="1" l="1"/>
  <c r="I1346" i="1" s="1"/>
  <c r="K1346" i="1"/>
  <c r="F1346" i="1"/>
  <c r="D1346" i="1"/>
  <c r="L1346" i="1"/>
  <c r="AK1345" i="1"/>
  <c r="AL1345" i="1" s="1"/>
  <c r="AG1345" i="1"/>
  <c r="M1346" i="1" l="1"/>
  <c r="T1346" i="1"/>
  <c r="U1346" i="1"/>
  <c r="V1346" i="1" s="1"/>
  <c r="AC1346" i="1" l="1"/>
  <c r="AD1346" i="1" s="1"/>
  <c r="W1346" i="1"/>
  <c r="X1346" i="1" s="1"/>
  <c r="Y1346" i="1" s="1"/>
  <c r="Z1346" i="1" s="1"/>
  <c r="AA1346" i="1" s="1"/>
  <c r="N1346" i="1"/>
  <c r="O1346" i="1" l="1"/>
  <c r="P1346" i="1"/>
  <c r="E1347" i="1" s="1"/>
  <c r="J1346" i="1"/>
  <c r="AE1346" i="1"/>
  <c r="AF1346" i="1" s="1" a="1"/>
  <c r="AF1346" i="1" s="1"/>
  <c r="AH1346" i="1"/>
  <c r="K1347" i="1" l="1"/>
  <c r="F1347" i="1"/>
  <c r="D1347" i="1"/>
  <c r="L1347" i="1"/>
  <c r="G1347" i="1"/>
  <c r="I1347" i="1" s="1"/>
  <c r="AG1346" i="1"/>
  <c r="AK1346" i="1"/>
  <c r="AL1346" i="1" s="1"/>
  <c r="AI1346" i="1"/>
  <c r="AJ1346" i="1" s="1"/>
  <c r="T1347" i="1" l="1"/>
  <c r="M1347" i="1"/>
  <c r="U1347" i="1"/>
  <c r="V1347" i="1" s="1"/>
  <c r="AC1347" i="1" l="1"/>
  <c r="AD1347" i="1" s="1"/>
  <c r="W1347" i="1"/>
  <c r="X1347" i="1" s="1"/>
  <c r="Y1347" i="1" s="1"/>
  <c r="Z1347" i="1" s="1"/>
  <c r="AA1347" i="1" s="1"/>
  <c r="N1347" i="1"/>
  <c r="O1347" i="1" l="1"/>
  <c r="P1347" i="1"/>
  <c r="E1348" i="1" s="1"/>
  <c r="J1347" i="1"/>
  <c r="AE1347" i="1"/>
  <c r="AF1347" i="1" s="1" a="1"/>
  <c r="AF1347" i="1" s="1"/>
  <c r="AH1347" i="1"/>
  <c r="F1348" i="1" l="1"/>
  <c r="D1348" i="1"/>
  <c r="L1348" i="1"/>
  <c r="G1348" i="1"/>
  <c r="I1348" i="1" s="1"/>
  <c r="K1348" i="1"/>
  <c r="AG1347" i="1"/>
  <c r="AK1347" i="1"/>
  <c r="AL1347" i="1" s="1"/>
  <c r="AI1347" i="1"/>
  <c r="AJ1347" i="1" s="1"/>
  <c r="T1348" i="1" l="1"/>
  <c r="M1348" i="1"/>
  <c r="U1348" i="1"/>
  <c r="V1348" i="1" s="1"/>
  <c r="N1348" i="1" l="1"/>
  <c r="AC1348" i="1"/>
  <c r="AD1348" i="1" s="1"/>
  <c r="W1348" i="1"/>
  <c r="X1348" i="1" s="1"/>
  <c r="Y1348" i="1" s="1"/>
  <c r="Z1348" i="1" s="1"/>
  <c r="AA1348" i="1" s="1"/>
  <c r="AE1348" i="1" l="1"/>
  <c r="AF1348" i="1" s="1" a="1"/>
  <c r="AF1348" i="1" s="1"/>
  <c r="AH1348" i="1"/>
  <c r="O1348" i="1"/>
  <c r="J1348" i="1"/>
  <c r="P1348" i="1"/>
  <c r="E1349" i="1" s="1"/>
  <c r="L1349" i="1" l="1"/>
  <c r="G1349" i="1"/>
  <c r="I1349" i="1" s="1"/>
  <c r="K1349" i="1"/>
  <c r="F1349" i="1"/>
  <c r="D1349" i="1"/>
  <c r="AI1348" i="1"/>
  <c r="AJ1348" i="1" s="1"/>
  <c r="AK1348" i="1"/>
  <c r="AL1348" i="1" s="1"/>
  <c r="AG1348" i="1"/>
  <c r="U1349" i="1" l="1"/>
  <c r="V1349" i="1" s="1"/>
  <c r="T1349" i="1"/>
  <c r="M1349" i="1"/>
  <c r="N1349" i="1" l="1"/>
  <c r="AC1349" i="1"/>
  <c r="AD1349" i="1" s="1"/>
  <c r="W1349" i="1"/>
  <c r="X1349" i="1" s="1"/>
  <c r="Y1349" i="1" s="1"/>
  <c r="Z1349" i="1" s="1"/>
  <c r="AA1349" i="1" s="1"/>
  <c r="AE1349" i="1" l="1"/>
  <c r="AF1349" i="1" s="1" a="1"/>
  <c r="AF1349" i="1" s="1"/>
  <c r="AH1349" i="1"/>
  <c r="O1349" i="1"/>
  <c r="P1349" i="1"/>
  <c r="E1350" i="1" s="1"/>
  <c r="J1349" i="1"/>
  <c r="G1350" i="1" l="1"/>
  <c r="I1350" i="1" s="1"/>
  <c r="K1350" i="1"/>
  <c r="F1350" i="1"/>
  <c r="D1350" i="1"/>
  <c r="L1350" i="1"/>
  <c r="AI1349" i="1"/>
  <c r="AJ1349" i="1" s="1"/>
  <c r="AK1349" i="1"/>
  <c r="AL1349" i="1" s="1"/>
  <c r="AG1349" i="1"/>
  <c r="M1350" i="1" l="1"/>
  <c r="T1350" i="1"/>
  <c r="U1350" i="1"/>
  <c r="V1350" i="1" s="1"/>
  <c r="AC1350" i="1" l="1"/>
  <c r="AD1350" i="1" s="1"/>
  <c r="W1350" i="1"/>
  <c r="X1350" i="1" s="1"/>
  <c r="Y1350" i="1" s="1"/>
  <c r="Z1350" i="1" s="1"/>
  <c r="AA1350" i="1" s="1"/>
  <c r="N1350" i="1"/>
  <c r="O1350" i="1" l="1"/>
  <c r="P1350" i="1"/>
  <c r="E1351" i="1" s="1"/>
  <c r="J1350" i="1"/>
  <c r="AE1350" i="1"/>
  <c r="AF1350" i="1" s="1" a="1"/>
  <c r="AF1350" i="1" s="1"/>
  <c r="AH1350" i="1"/>
  <c r="L1351" i="1" l="1"/>
  <c r="F1351" i="1"/>
  <c r="D1351" i="1"/>
  <c r="K1351" i="1"/>
  <c r="G1351" i="1"/>
  <c r="I1351" i="1" s="1"/>
  <c r="AG1350" i="1"/>
  <c r="AK1350" i="1"/>
  <c r="AL1350" i="1" s="1"/>
  <c r="AI1350" i="1"/>
  <c r="AJ1350" i="1" s="1"/>
  <c r="T1351" i="1" l="1"/>
  <c r="M1351" i="1"/>
  <c r="U1351" i="1"/>
  <c r="V1351" i="1" s="1"/>
  <c r="AC1351" i="1" l="1"/>
  <c r="AD1351" i="1" s="1"/>
  <c r="W1351" i="1"/>
  <c r="X1351" i="1" s="1"/>
  <c r="Y1351" i="1" s="1"/>
  <c r="Z1351" i="1" s="1"/>
  <c r="AA1351" i="1" s="1"/>
  <c r="N1351" i="1"/>
  <c r="O1351" i="1" l="1"/>
  <c r="J1351" i="1"/>
  <c r="P1351" i="1"/>
  <c r="E1352" i="1" s="1"/>
  <c r="AE1351" i="1"/>
  <c r="AF1351" i="1" s="1" a="1"/>
  <c r="AF1351" i="1" s="1"/>
  <c r="AH1351" i="1"/>
  <c r="F1352" i="1" l="1"/>
  <c r="D1352" i="1"/>
  <c r="K1352" i="1"/>
  <c r="G1352" i="1"/>
  <c r="I1352" i="1" s="1"/>
  <c r="L1352" i="1"/>
  <c r="AG1351" i="1"/>
  <c r="AK1351" i="1"/>
  <c r="AL1351" i="1" s="1"/>
  <c r="AI1351" i="1"/>
  <c r="AJ1351" i="1" s="1"/>
  <c r="T1352" i="1" l="1"/>
  <c r="M1352" i="1"/>
  <c r="U1352" i="1"/>
  <c r="V1352" i="1" s="1"/>
  <c r="N1352" i="1" l="1"/>
  <c r="AC1352" i="1"/>
  <c r="AD1352" i="1" s="1"/>
  <c r="W1352" i="1"/>
  <c r="X1352" i="1" s="1"/>
  <c r="Y1352" i="1" s="1"/>
  <c r="Z1352" i="1" s="1"/>
  <c r="AA1352" i="1" s="1"/>
  <c r="AE1352" i="1" l="1"/>
  <c r="AF1352" i="1" s="1" a="1"/>
  <c r="AF1352" i="1" s="1"/>
  <c r="AH1352" i="1"/>
  <c r="O1352" i="1"/>
  <c r="P1352" i="1"/>
  <c r="E1353" i="1" s="1"/>
  <c r="J1352" i="1"/>
  <c r="K1353" i="1" l="1"/>
  <c r="G1353" i="1"/>
  <c r="I1353" i="1" s="1"/>
  <c r="L1353" i="1"/>
  <c r="F1353" i="1"/>
  <c r="D1353" i="1"/>
  <c r="AI1352" i="1"/>
  <c r="AJ1352" i="1" s="1"/>
  <c r="AK1352" i="1"/>
  <c r="AL1352" i="1" s="1"/>
  <c r="AG1352" i="1"/>
  <c r="U1353" i="1" l="1"/>
  <c r="V1353" i="1" s="1"/>
  <c r="T1353" i="1"/>
  <c r="M1353" i="1"/>
  <c r="AC1353" i="1" l="1"/>
  <c r="AD1353" i="1" s="1"/>
  <c r="W1353" i="1"/>
  <c r="X1353" i="1" s="1"/>
  <c r="Y1353" i="1" s="1"/>
  <c r="Z1353" i="1" s="1"/>
  <c r="AA1353" i="1" s="1"/>
  <c r="N1353" i="1"/>
  <c r="O1353" i="1" l="1"/>
  <c r="P1353" i="1"/>
  <c r="E1354" i="1" s="1"/>
  <c r="J1353" i="1"/>
  <c r="AE1353" i="1"/>
  <c r="AF1353" i="1" s="1" a="1"/>
  <c r="AF1353" i="1" s="1"/>
  <c r="AH1353" i="1"/>
  <c r="F1354" i="1" l="1"/>
  <c r="D1354" i="1"/>
  <c r="K1354" i="1"/>
  <c r="G1354" i="1"/>
  <c r="I1354" i="1" s="1"/>
  <c r="L1354" i="1"/>
  <c r="AG1353" i="1"/>
  <c r="AK1353" i="1"/>
  <c r="AL1353" i="1" s="1"/>
  <c r="AI1353" i="1"/>
  <c r="AJ1353" i="1" s="1"/>
  <c r="M1354" i="1" l="1"/>
  <c r="T1354" i="1"/>
  <c r="U1354" i="1"/>
  <c r="V1354" i="1" s="1"/>
  <c r="AC1354" i="1" l="1"/>
  <c r="AD1354" i="1" s="1"/>
  <c r="W1354" i="1"/>
  <c r="X1354" i="1" s="1"/>
  <c r="Y1354" i="1" s="1"/>
  <c r="Z1354" i="1" s="1"/>
  <c r="AA1354" i="1" s="1"/>
  <c r="N1354" i="1"/>
  <c r="O1354" i="1" l="1"/>
  <c r="P1354" i="1"/>
  <c r="E1355" i="1" s="1"/>
  <c r="J1354" i="1"/>
  <c r="AE1354" i="1"/>
  <c r="AF1354" i="1" s="1" a="1"/>
  <c r="AF1354" i="1" s="1"/>
  <c r="AH1354" i="1"/>
  <c r="F1355" i="1" l="1"/>
  <c r="D1355" i="1"/>
  <c r="K1355" i="1"/>
  <c r="G1355" i="1"/>
  <c r="I1355" i="1" s="1"/>
  <c r="L1355" i="1"/>
  <c r="AK1354" i="1"/>
  <c r="AL1354" i="1" s="1"/>
  <c r="AG1354" i="1"/>
  <c r="AI1354" i="1"/>
  <c r="AJ1354" i="1" s="1"/>
  <c r="T1355" i="1" l="1"/>
  <c r="M1355" i="1"/>
  <c r="U1355" i="1"/>
  <c r="V1355" i="1" s="1"/>
  <c r="N1355" i="1" l="1"/>
  <c r="AC1355" i="1"/>
  <c r="AD1355" i="1" s="1"/>
  <c r="W1355" i="1"/>
  <c r="X1355" i="1" s="1"/>
  <c r="Y1355" i="1" s="1"/>
  <c r="Z1355" i="1" s="1"/>
  <c r="AA1355" i="1" s="1"/>
  <c r="AE1355" i="1" l="1"/>
  <c r="AF1355" i="1" s="1" a="1"/>
  <c r="AF1355" i="1" s="1"/>
  <c r="AH1355" i="1"/>
  <c r="O1355" i="1"/>
  <c r="J1355" i="1"/>
  <c r="P1355" i="1"/>
  <c r="E1356" i="1" s="1"/>
  <c r="F1356" i="1" l="1"/>
  <c r="K1356" i="1"/>
  <c r="G1356" i="1"/>
  <c r="I1356" i="1" s="1"/>
  <c r="D1356" i="1"/>
  <c r="L1356" i="1"/>
  <c r="AI1355" i="1"/>
  <c r="AJ1355" i="1" s="1"/>
  <c r="AK1355" i="1"/>
  <c r="AL1355" i="1" s="1"/>
  <c r="AG1355" i="1"/>
  <c r="U1356" i="1" l="1"/>
  <c r="V1356" i="1" s="1"/>
  <c r="T1356" i="1"/>
  <c r="M1356" i="1"/>
  <c r="N1356" i="1" l="1"/>
  <c r="AC1356" i="1"/>
  <c r="AD1356" i="1" s="1"/>
  <c r="W1356" i="1"/>
  <c r="X1356" i="1" s="1"/>
  <c r="Y1356" i="1" s="1"/>
  <c r="Z1356" i="1" s="1"/>
  <c r="AA1356" i="1" s="1"/>
  <c r="AE1356" i="1" l="1"/>
  <c r="AF1356" i="1" s="1" a="1"/>
  <c r="AF1356" i="1" s="1"/>
  <c r="AH1356" i="1"/>
  <c r="O1356" i="1"/>
  <c r="P1356" i="1"/>
  <c r="E1357" i="1" s="1"/>
  <c r="J1356" i="1"/>
  <c r="L1357" i="1" l="1"/>
  <c r="G1357" i="1"/>
  <c r="I1357" i="1" s="1"/>
  <c r="D1357" i="1"/>
  <c r="M1357" i="1" s="1"/>
  <c r="F1357" i="1"/>
  <c r="K1357" i="1"/>
  <c r="AI1356" i="1"/>
  <c r="AJ1356" i="1" s="1"/>
  <c r="AK1356" i="1"/>
  <c r="AL1356" i="1" s="1"/>
  <c r="AG1356" i="1"/>
  <c r="P1357" i="1" l="1"/>
  <c r="E1358" i="1" s="1"/>
  <c r="J1357" i="1"/>
  <c r="W1357" i="1"/>
  <c r="N1357" i="1"/>
  <c r="O1357" i="1" s="1"/>
  <c r="AC1357" i="1"/>
  <c r="AD1357" i="1" s="1"/>
  <c r="AE1357" i="1" s="1"/>
  <c r="AF1357" i="1" s="1" a="1"/>
  <c r="AF1357" i="1" s="1"/>
  <c r="D1358" i="1" l="1"/>
  <c r="M1358" i="1" s="1"/>
  <c r="L1358" i="1"/>
  <c r="G1358" i="1"/>
  <c r="I1358" i="1" s="1"/>
  <c r="K1358" i="1"/>
  <c r="F1358" i="1"/>
  <c r="AG1357" i="1"/>
  <c r="AK1357" i="1"/>
  <c r="AL1357" i="1" s="1"/>
  <c r="AH1357" i="1"/>
  <c r="AI1357" i="1" s="1"/>
  <c r="AJ1357" i="1" s="1"/>
  <c r="N1358" i="1" l="1"/>
  <c r="O1358" i="1" s="1"/>
  <c r="W1358" i="1"/>
  <c r="AC1358" i="1"/>
  <c r="AD1358" i="1" s="1"/>
  <c r="AE1358" i="1" s="1"/>
  <c r="AF1358" i="1" s="1" a="1"/>
  <c r="AF1358" i="1" s="1"/>
  <c r="AH1358" i="1" l="1"/>
  <c r="AI1358" i="1" s="1"/>
  <c r="AJ1358" i="1" s="1"/>
  <c r="AG1358" i="1"/>
  <c r="AK1358" i="1"/>
  <c r="AL1358" i="1" s="1"/>
  <c r="J1358" i="1"/>
  <c r="P1358" i="1"/>
  <c r="E1359" i="1" s="1"/>
  <c r="K1359" i="1" l="1"/>
  <c r="F1359" i="1"/>
  <c r="G1359" i="1"/>
  <c r="I1359" i="1" s="1"/>
  <c r="D1359" i="1"/>
  <c r="M1359" i="1" s="1"/>
  <c r="L1359" i="1"/>
  <c r="W1359" i="1" l="1"/>
  <c r="N1359" i="1"/>
  <c r="O1359" i="1" s="1"/>
  <c r="AC1359" i="1"/>
  <c r="AD1359" i="1" s="1"/>
  <c r="AE1359" i="1" s="1"/>
  <c r="AF1359" i="1" s="1" a="1"/>
  <c r="AF1359" i="1" s="1"/>
  <c r="AG1359" i="1" l="1"/>
  <c r="J1359" i="1"/>
  <c r="AH1359" i="1"/>
  <c r="AI1359" i="1" s="1"/>
  <c r="AJ1359" i="1" s="1"/>
  <c r="P1359" i="1"/>
  <c r="E1360" i="1" s="1"/>
  <c r="AK1359" i="1" l="1"/>
  <c r="AL1359" i="1" s="1"/>
  <c r="F1360" i="1"/>
  <c r="G1360" i="1"/>
  <c r="I1360" i="1" s="1"/>
  <c r="D1360" i="1"/>
  <c r="M1360" i="1" s="1"/>
  <c r="K1360" i="1"/>
  <c r="L1360" i="1"/>
  <c r="W1360" i="1" l="1"/>
  <c r="N1360" i="1"/>
  <c r="O1360" i="1" s="1"/>
  <c r="AC1360" i="1"/>
  <c r="AD1360" i="1" s="1"/>
  <c r="AE1360" i="1" s="1"/>
  <c r="AF1360" i="1" s="1" a="1"/>
  <c r="AF1360" i="1" s="1"/>
  <c r="P1360" i="1"/>
  <c r="E1361" i="1" s="1"/>
  <c r="J1360" i="1"/>
  <c r="K1361" i="1" l="1"/>
  <c r="F1361" i="1"/>
  <c r="G1361" i="1"/>
  <c r="I1361" i="1" s="1"/>
  <c r="D1361" i="1"/>
  <c r="M1361" i="1" s="1"/>
  <c r="L1361" i="1"/>
  <c r="AH1360" i="1"/>
  <c r="AI1360" i="1" s="1"/>
  <c r="AJ1360" i="1" s="1"/>
  <c r="AK1360" i="1"/>
  <c r="AL1360" i="1" s="1"/>
  <c r="AG1360" i="1"/>
  <c r="W1361" i="1" l="1"/>
  <c r="N1361" i="1"/>
  <c r="O1361" i="1" s="1"/>
  <c r="AC1361" i="1"/>
  <c r="AD1361" i="1" s="1"/>
  <c r="AE1361" i="1" s="1"/>
  <c r="AF1361" i="1" s="1" a="1"/>
  <c r="AF1361" i="1" s="1"/>
  <c r="AH1361" i="1" l="1"/>
  <c r="AI1361" i="1" s="1"/>
  <c r="AJ1361" i="1" s="1"/>
  <c r="AG1361" i="1"/>
  <c r="AK1361" i="1"/>
  <c r="AL1361" i="1" s="1"/>
  <c r="J1361" i="1"/>
  <c r="P1361" i="1"/>
  <c r="E1362" i="1" s="1"/>
  <c r="G1362" i="1" l="1"/>
  <c r="I1362" i="1" s="1"/>
  <c r="D1362" i="1"/>
  <c r="M1362" i="1" s="1"/>
  <c r="L1362" i="1"/>
  <c r="K1362" i="1"/>
  <c r="F1362" i="1"/>
  <c r="W1362" i="1" l="1"/>
  <c r="N1362" i="1"/>
  <c r="O1362" i="1" s="1"/>
  <c r="AC1362" i="1"/>
  <c r="AD1362" i="1" s="1"/>
  <c r="AE1362" i="1" s="1"/>
  <c r="AF1362" i="1" s="1" a="1"/>
  <c r="AF1362" i="1" s="1"/>
  <c r="AG1362" i="1" l="1"/>
  <c r="J1362" i="1"/>
  <c r="P1362" i="1"/>
  <c r="E1363" i="1" s="1"/>
  <c r="AH1362" i="1"/>
  <c r="AI1362" i="1" s="1"/>
  <c r="AJ1362" i="1" s="1"/>
  <c r="K1363" i="1" l="1"/>
  <c r="F1363" i="1"/>
  <c r="G1363" i="1"/>
  <c r="I1363" i="1" s="1"/>
  <c r="D1363" i="1"/>
  <c r="M1363" i="1" s="1"/>
  <c r="L1363" i="1"/>
  <c r="AK1362" i="1"/>
  <c r="AL1362" i="1" s="1"/>
  <c r="W1363" i="1" l="1"/>
  <c r="AC1363" i="1"/>
  <c r="AD1363" i="1" s="1"/>
  <c r="AE1363" i="1" s="1"/>
  <c r="AF1363" i="1" s="1" a="1"/>
  <c r="AF1363" i="1" s="1"/>
  <c r="N1363" i="1"/>
  <c r="O1363" i="1" s="1"/>
  <c r="P1363" i="1"/>
  <c r="E1364" i="1" s="1"/>
  <c r="J1363" i="1"/>
  <c r="G1364" i="1" l="1"/>
  <c r="I1364" i="1" s="1"/>
  <c r="D1364" i="1"/>
  <c r="M1364" i="1" s="1"/>
  <c r="L1364" i="1"/>
  <c r="K1364" i="1"/>
  <c r="F1364" i="1"/>
  <c r="AH1363" i="1"/>
  <c r="AI1363" i="1" s="1"/>
  <c r="AJ1363" i="1" s="1"/>
  <c r="AG1363" i="1"/>
  <c r="W1364" i="1" l="1"/>
  <c r="N1364" i="1"/>
  <c r="O1364" i="1" s="1"/>
  <c r="AC1364" i="1"/>
  <c r="AD1364" i="1" s="1"/>
  <c r="AE1364" i="1" s="1"/>
  <c r="AF1364" i="1" s="1" a="1"/>
  <c r="AF1364" i="1" s="1"/>
  <c r="AK1363" i="1"/>
  <c r="AL1363" i="1" s="1"/>
  <c r="AG1364" i="1" l="1"/>
  <c r="J1364" i="1"/>
  <c r="P1364" i="1"/>
  <c r="E1365" i="1" s="1"/>
  <c r="AH1364" i="1"/>
  <c r="AI1364" i="1" s="1"/>
  <c r="AJ1364" i="1" s="1"/>
  <c r="G1365" i="1" l="1"/>
  <c r="I1365" i="1" s="1"/>
  <c r="L1365" i="1"/>
  <c r="F1365" i="1"/>
  <c r="D1365" i="1"/>
  <c r="M1365" i="1" s="1"/>
  <c r="K1365" i="1"/>
  <c r="AK1364" i="1"/>
  <c r="AL1364" i="1" s="1"/>
  <c r="AC1365" i="1" l="1"/>
  <c r="AD1365" i="1" s="1"/>
  <c r="AE1365" i="1" s="1"/>
  <c r="AF1365" i="1" s="1" a="1"/>
  <c r="AF1365" i="1" s="1"/>
  <c r="W1365" i="1"/>
  <c r="N1365" i="1"/>
  <c r="O1365" i="1" s="1"/>
  <c r="AH1365" i="1" l="1"/>
  <c r="AI1365" i="1" s="1"/>
  <c r="AJ1365" i="1" s="1"/>
  <c r="J1365" i="1"/>
  <c r="P1365" i="1"/>
  <c r="E1366" i="1" s="1"/>
  <c r="AG1365" i="1"/>
  <c r="AK1365" i="1"/>
  <c r="AL1365" i="1" s="1"/>
  <c r="F1366" i="1" l="1"/>
  <c r="G1366" i="1"/>
  <c r="I1366" i="1" s="1"/>
  <c r="D1366" i="1"/>
  <c r="M1366" i="1" s="1"/>
  <c r="K1366" i="1"/>
  <c r="L1366" i="1"/>
  <c r="AC1366" i="1" l="1"/>
  <c r="AD1366" i="1" s="1"/>
  <c r="AE1366" i="1" s="1"/>
  <c r="AF1366" i="1" s="1" a="1"/>
  <c r="AF1366" i="1" s="1"/>
  <c r="W1366" i="1"/>
  <c r="N1366" i="1"/>
  <c r="O1366" i="1" s="1"/>
  <c r="AH1366" i="1" l="1"/>
  <c r="AI1366" i="1" s="1"/>
  <c r="AJ1366" i="1" s="1"/>
  <c r="J1366" i="1"/>
  <c r="AG1366" i="1"/>
  <c r="AK1366" i="1"/>
  <c r="AL1366" i="1" s="1"/>
  <c r="P1366" i="1"/>
  <c r="E1367" i="1" s="1"/>
  <c r="L1367" i="1" l="1"/>
  <c r="F1367" i="1"/>
  <c r="G1367" i="1"/>
  <c r="I1367" i="1" s="1"/>
  <c r="K1367" i="1"/>
  <c r="D1367" i="1"/>
  <c r="M1367" i="1" s="1"/>
  <c r="AC1367" i="1" l="1"/>
  <c r="AD1367" i="1" s="1"/>
  <c r="AE1367" i="1" s="1"/>
  <c r="AF1367" i="1" s="1" a="1"/>
  <c r="AF1367" i="1" s="1"/>
  <c r="W1367" i="1"/>
  <c r="N1367" i="1"/>
  <c r="O1367" i="1" s="1"/>
  <c r="J1367" i="1"/>
  <c r="AH1367" i="1" l="1"/>
  <c r="AI1367" i="1" s="1"/>
  <c r="AJ1367" i="1" s="1"/>
  <c r="P1367" i="1"/>
  <c r="E1368" i="1" s="1"/>
  <c r="AG1367" i="1"/>
  <c r="AK1367" i="1"/>
  <c r="AL1367" i="1" s="1"/>
  <c r="L1368" i="1" l="1"/>
  <c r="G1368" i="1"/>
  <c r="I1368" i="1" s="1"/>
  <c r="K1368" i="1"/>
  <c r="F1368" i="1"/>
  <c r="D1368" i="1"/>
  <c r="M1368" i="1" s="1"/>
  <c r="W1368" i="1" l="1"/>
  <c r="N1368" i="1"/>
  <c r="O1368" i="1" s="1"/>
  <c r="AC1368" i="1"/>
  <c r="AD1368" i="1" s="1"/>
  <c r="AE1368" i="1" s="1"/>
  <c r="AF1368" i="1" s="1" a="1"/>
  <c r="AF1368" i="1" s="1"/>
  <c r="P1368" i="1"/>
  <c r="E1369" i="1" s="1"/>
  <c r="J1368" i="1"/>
  <c r="F1369" i="1" l="1"/>
  <c r="K1369" i="1"/>
  <c r="G1369" i="1"/>
  <c r="I1369" i="1" s="1"/>
  <c r="D1369" i="1"/>
  <c r="M1369" i="1" s="1"/>
  <c r="L1369" i="1"/>
  <c r="AG1368" i="1"/>
  <c r="AK1368" i="1"/>
  <c r="AL1368" i="1" s="1"/>
  <c r="AH1368" i="1"/>
  <c r="AI1368" i="1" s="1"/>
  <c r="AJ1368" i="1" s="1"/>
  <c r="W1369" i="1" l="1"/>
  <c r="N1369" i="1"/>
  <c r="O1369" i="1" s="1"/>
  <c r="AC1369" i="1"/>
  <c r="AD1369" i="1" s="1"/>
  <c r="AE1369" i="1" s="1"/>
  <c r="AF1369" i="1" s="1" a="1"/>
  <c r="AF1369" i="1" s="1"/>
  <c r="P1369" i="1"/>
  <c r="E1370" i="1" s="1"/>
  <c r="J1369" i="1"/>
  <c r="F1370" i="1" l="1"/>
  <c r="G1370" i="1"/>
  <c r="I1370" i="1" s="1"/>
  <c r="D1370" i="1"/>
  <c r="M1370" i="1" s="1"/>
  <c r="L1370" i="1"/>
  <c r="K1370" i="1"/>
  <c r="AK1369" i="1"/>
  <c r="AL1369" i="1" s="1"/>
  <c r="AG1369" i="1"/>
  <c r="AH1369" i="1"/>
  <c r="AI1369" i="1" s="1"/>
  <c r="AJ1369" i="1" s="1"/>
  <c r="W1370" i="1" l="1"/>
  <c r="N1370" i="1"/>
  <c r="O1370" i="1" s="1"/>
  <c r="AC1370" i="1"/>
  <c r="AD1370" i="1" s="1"/>
  <c r="AE1370" i="1" s="1"/>
  <c r="AF1370" i="1" s="1" a="1"/>
  <c r="AF1370" i="1" s="1"/>
  <c r="P1370" i="1"/>
  <c r="E1371" i="1" s="1"/>
  <c r="J1370" i="1"/>
  <c r="L1371" i="1" l="1"/>
  <c r="F1371" i="1"/>
  <c r="G1371" i="1"/>
  <c r="I1371" i="1" s="1"/>
  <c r="D1371" i="1"/>
  <c r="M1371" i="1" s="1"/>
  <c r="K1371" i="1"/>
  <c r="AK1370" i="1"/>
  <c r="AL1370" i="1" s="1"/>
  <c r="AG1370" i="1"/>
  <c r="AH1370" i="1"/>
  <c r="AI1370" i="1" s="1"/>
  <c r="AJ1370" i="1" s="1"/>
  <c r="W1371" i="1" l="1"/>
  <c r="N1371" i="1"/>
  <c r="O1371" i="1" s="1"/>
  <c r="AC1371" i="1"/>
  <c r="AD1371" i="1" s="1"/>
  <c r="AE1371" i="1" s="1"/>
  <c r="AF1371" i="1" s="1" a="1"/>
  <c r="AF1371" i="1" s="1"/>
  <c r="P1371" i="1"/>
  <c r="E1372" i="1" s="1"/>
  <c r="J1371" i="1"/>
  <c r="D1372" i="1" l="1"/>
  <c r="M1372" i="1" s="1"/>
  <c r="K1372" i="1"/>
  <c r="G1372" i="1"/>
  <c r="I1372" i="1" s="1"/>
  <c r="L1372" i="1"/>
  <c r="F1372" i="1"/>
  <c r="AK1371" i="1"/>
  <c r="AL1371" i="1" s="1"/>
  <c r="AG1371" i="1"/>
  <c r="AH1371" i="1"/>
  <c r="AI1371" i="1" s="1"/>
  <c r="AJ1371" i="1" s="1"/>
  <c r="N1372" i="1" l="1"/>
  <c r="O1372" i="1" s="1"/>
  <c r="AC1372" i="1"/>
  <c r="AD1372" i="1" s="1"/>
  <c r="AE1372" i="1" s="1"/>
  <c r="AF1372" i="1" s="1" a="1"/>
  <c r="AF1372" i="1" s="1"/>
  <c r="W1372" i="1"/>
  <c r="AG1372" i="1" l="1"/>
  <c r="J1372" i="1"/>
  <c r="AH1372" i="1"/>
  <c r="AI1372" i="1" s="1"/>
  <c r="AJ1372" i="1" s="1"/>
  <c r="P1372" i="1"/>
  <c r="E1373" i="1" s="1"/>
  <c r="K1373" i="1" l="1"/>
  <c r="F1373" i="1"/>
  <c r="D1373" i="1"/>
  <c r="M1373" i="1" s="1"/>
  <c r="G1373" i="1"/>
  <c r="I1373" i="1" s="1"/>
  <c r="L1373" i="1"/>
  <c r="AK1372" i="1"/>
  <c r="AL1372" i="1" s="1"/>
  <c r="N1373" i="1" l="1"/>
  <c r="O1373" i="1" s="1"/>
  <c r="AC1373" i="1"/>
  <c r="AD1373" i="1" s="1"/>
  <c r="AE1373" i="1" s="1"/>
  <c r="AF1373" i="1" s="1" a="1"/>
  <c r="AF1373" i="1" s="1"/>
  <c r="W1373" i="1"/>
  <c r="AH1373" i="1" l="1"/>
  <c r="AI1373" i="1" s="1"/>
  <c r="AJ1373" i="1" s="1"/>
  <c r="J1373" i="1"/>
  <c r="AG1373" i="1"/>
  <c r="AK1373" i="1"/>
  <c r="AL1373" i="1" s="1"/>
  <c r="P1373" i="1"/>
  <c r="E1374" i="1" s="1"/>
  <c r="F1374" i="1" l="1"/>
  <c r="G1374" i="1"/>
  <c r="I1374" i="1" s="1"/>
  <c r="D1374" i="1"/>
  <c r="M1374" i="1" s="1"/>
  <c r="L1374" i="1"/>
  <c r="K1374" i="1"/>
  <c r="W1374" i="1" l="1"/>
  <c r="N1374" i="1"/>
  <c r="O1374" i="1" s="1"/>
  <c r="AC1374" i="1"/>
  <c r="AD1374" i="1" s="1"/>
  <c r="AE1374" i="1" s="1"/>
  <c r="AF1374" i="1" s="1" a="1"/>
  <c r="AF1374" i="1" s="1"/>
  <c r="P1374" i="1"/>
  <c r="E1375" i="1" s="1"/>
  <c r="J1374" i="1"/>
  <c r="AH1374" i="1" l="1"/>
  <c r="AI1374" i="1" s="1"/>
  <c r="AJ1374" i="1" s="1"/>
  <c r="AG1374" i="1"/>
  <c r="AK1374" i="1"/>
  <c r="AL1374" i="1" s="1"/>
  <c r="L1375" i="1"/>
  <c r="F1375" i="1"/>
  <c r="D1375" i="1"/>
  <c r="M1375" i="1" s="1"/>
  <c r="K1375" i="1"/>
  <c r="G1375" i="1"/>
  <c r="I1375" i="1" s="1"/>
  <c r="W1375" i="1" l="1"/>
  <c r="AC1375" i="1"/>
  <c r="AD1375" i="1" s="1"/>
  <c r="AE1375" i="1" s="1"/>
  <c r="AF1375" i="1" s="1" a="1"/>
  <c r="AF1375" i="1" s="1"/>
  <c r="N1375" i="1"/>
  <c r="O1375" i="1" s="1"/>
  <c r="AH1375" i="1" l="1"/>
  <c r="AI1375" i="1" s="1"/>
  <c r="AJ1375" i="1" s="1"/>
  <c r="AG1375" i="1"/>
  <c r="AK1375" i="1"/>
  <c r="AL1375" i="1" s="1"/>
  <c r="J1375" i="1"/>
  <c r="P1375" i="1"/>
  <c r="E1376" i="1" s="1"/>
  <c r="F1376" i="1" l="1"/>
  <c r="G1376" i="1"/>
  <c r="I1376" i="1" s="1"/>
  <c r="D1376" i="1"/>
  <c r="M1376" i="1" s="1"/>
  <c r="L1376" i="1"/>
  <c r="K1376" i="1"/>
  <c r="W1376" i="1" l="1"/>
  <c r="AC1376" i="1"/>
  <c r="AD1376" i="1" s="1"/>
  <c r="AE1376" i="1" s="1"/>
  <c r="AF1376" i="1" s="1" a="1"/>
  <c r="AF1376" i="1" s="1"/>
  <c r="N1376" i="1"/>
  <c r="O1376" i="1" s="1"/>
  <c r="P1376" i="1"/>
  <c r="E1377" i="1" s="1"/>
  <c r="J1376" i="1"/>
  <c r="K1377" i="1" l="1"/>
  <c r="F1377" i="1"/>
  <c r="G1377" i="1"/>
  <c r="I1377" i="1" s="1"/>
  <c r="D1377" i="1"/>
  <c r="M1377" i="1" s="1"/>
  <c r="L1377" i="1"/>
  <c r="AH1376" i="1"/>
  <c r="AI1376" i="1" s="1"/>
  <c r="AJ1376" i="1" s="1"/>
  <c r="AG1376" i="1"/>
  <c r="AK1376" i="1" l="1"/>
  <c r="AL1376" i="1" s="1"/>
  <c r="W1377" i="1"/>
  <c r="N1377" i="1"/>
  <c r="O1377" i="1" s="1"/>
  <c r="AC1377" i="1"/>
  <c r="AD1377" i="1" s="1"/>
  <c r="AE1377" i="1" s="1"/>
  <c r="AF1377" i="1" s="1" a="1"/>
  <c r="AF1377" i="1" s="1"/>
  <c r="AG1377" i="1" l="1"/>
  <c r="J1377" i="1"/>
  <c r="P1377" i="1"/>
  <c r="E1378" i="1" s="1"/>
  <c r="AH1377" i="1"/>
  <c r="AI1377" i="1" s="1"/>
  <c r="AJ1377" i="1" s="1"/>
  <c r="F1378" i="1" l="1"/>
  <c r="G1378" i="1"/>
  <c r="I1378" i="1" s="1"/>
  <c r="D1378" i="1"/>
  <c r="M1378" i="1" s="1"/>
  <c r="K1378" i="1"/>
  <c r="L1378" i="1"/>
  <c r="AK1377" i="1"/>
  <c r="AL1377" i="1" s="1"/>
  <c r="J1378" i="1" l="1"/>
  <c r="W1378" i="1"/>
  <c r="N1378" i="1"/>
  <c r="O1378" i="1" s="1"/>
  <c r="AC1378" i="1"/>
  <c r="AD1378" i="1" s="1"/>
  <c r="AE1378" i="1" s="1"/>
  <c r="AF1378" i="1" s="1" a="1"/>
  <c r="AF1378" i="1" s="1"/>
  <c r="AH1378" i="1" l="1"/>
  <c r="AI1378" i="1" s="1"/>
  <c r="AJ1378" i="1" s="1"/>
  <c r="AG1378" i="1"/>
  <c r="AK1378" i="1"/>
  <c r="AL1378" i="1" s="1"/>
  <c r="P1378" i="1"/>
  <c r="E1379" i="1" s="1"/>
  <c r="L1379" i="1" l="1"/>
  <c r="F1379" i="1"/>
  <c r="G1379" i="1"/>
  <c r="I1379" i="1" s="1"/>
  <c r="D1379" i="1"/>
  <c r="M1379" i="1" s="1"/>
  <c r="K1379" i="1"/>
  <c r="W1379" i="1" l="1"/>
  <c r="N1379" i="1"/>
  <c r="O1379" i="1" s="1"/>
  <c r="AC1379" i="1"/>
  <c r="AD1379" i="1" s="1"/>
  <c r="AE1379" i="1" s="1"/>
  <c r="AF1379" i="1" s="1" a="1"/>
  <c r="AF1379" i="1" s="1"/>
  <c r="P1379" i="1"/>
  <c r="E1380" i="1" s="1"/>
  <c r="J1379" i="1"/>
  <c r="F1380" i="1" l="1"/>
  <c r="G1380" i="1"/>
  <c r="I1380" i="1" s="1"/>
  <c r="D1380" i="1"/>
  <c r="M1380" i="1" s="1"/>
  <c r="L1380" i="1"/>
  <c r="K1380" i="1"/>
  <c r="AG1379" i="1"/>
  <c r="AK1379" i="1"/>
  <c r="AL1379" i="1" s="1"/>
  <c r="AH1379" i="1"/>
  <c r="AI1379" i="1" s="1"/>
  <c r="AJ1379" i="1" s="1"/>
  <c r="W1380" i="1" l="1"/>
  <c r="N1380" i="1"/>
  <c r="O1380" i="1" s="1"/>
  <c r="AC1380" i="1"/>
  <c r="AD1380" i="1" s="1"/>
  <c r="AE1380" i="1" s="1"/>
  <c r="AF1380" i="1" s="1" a="1"/>
  <c r="AF1380" i="1" s="1"/>
  <c r="AG1380" i="1" l="1"/>
  <c r="AH1380" i="1"/>
  <c r="AI1380" i="1" s="1"/>
  <c r="AJ1380" i="1" s="1"/>
  <c r="J1380" i="1"/>
  <c r="P1380" i="1"/>
  <c r="E1381" i="1" s="1"/>
  <c r="L1381" i="1" l="1"/>
  <c r="F1381" i="1"/>
  <c r="G1381" i="1"/>
  <c r="I1381" i="1" s="1"/>
  <c r="D1381" i="1"/>
  <c r="M1381" i="1" s="1"/>
  <c r="K1381" i="1"/>
  <c r="AK1380" i="1"/>
  <c r="AL1380" i="1" s="1"/>
  <c r="W1381" i="1" l="1"/>
  <c r="N1381" i="1"/>
  <c r="O1381" i="1" s="1"/>
  <c r="AC1381" i="1"/>
  <c r="AD1381" i="1" s="1"/>
  <c r="AE1381" i="1" s="1"/>
  <c r="AF1381" i="1" s="1" a="1"/>
  <c r="AF1381" i="1" s="1"/>
  <c r="P1381" i="1"/>
  <c r="E1382" i="1" s="1"/>
  <c r="J1381" i="1"/>
  <c r="AH1381" i="1" l="1"/>
  <c r="AI1381" i="1" s="1"/>
  <c r="AJ1381" i="1" s="1"/>
  <c r="AK1381" i="1"/>
  <c r="AL1381" i="1" s="1"/>
  <c r="AG1381" i="1"/>
  <c r="L1382" i="1"/>
  <c r="G1382" i="1"/>
  <c r="I1382" i="1" s="1"/>
  <c r="K1382" i="1"/>
  <c r="F1382" i="1"/>
  <c r="D1382" i="1"/>
  <c r="M1382" i="1" s="1"/>
  <c r="J1382" i="1" l="1"/>
  <c r="N1382" i="1"/>
  <c r="O1382" i="1" s="1"/>
  <c r="W1382" i="1"/>
  <c r="AC1382" i="1"/>
  <c r="AD1382" i="1" s="1"/>
  <c r="AE1382" i="1" s="1"/>
  <c r="AF1382" i="1" s="1" a="1"/>
  <c r="AF1382" i="1" s="1"/>
  <c r="P1382" i="1" l="1"/>
  <c r="E1383" i="1" s="1"/>
  <c r="AG1382" i="1"/>
  <c r="AH1382" i="1"/>
  <c r="AI1382" i="1" s="1"/>
  <c r="AJ1382" i="1" s="1"/>
  <c r="AK1382" i="1" l="1"/>
  <c r="AL1382" i="1" s="1"/>
  <c r="K1383" i="1"/>
  <c r="F1383" i="1"/>
  <c r="G1383" i="1"/>
  <c r="I1383" i="1" s="1"/>
  <c r="D1383" i="1"/>
  <c r="M1383" i="1" s="1"/>
  <c r="L1383" i="1"/>
  <c r="W1383" i="1" l="1"/>
  <c r="AC1383" i="1"/>
  <c r="AD1383" i="1" s="1"/>
  <c r="AE1383" i="1" s="1"/>
  <c r="AF1383" i="1" s="1" a="1"/>
  <c r="AF1383" i="1" s="1"/>
  <c r="N1383" i="1"/>
  <c r="O1383" i="1" s="1"/>
  <c r="J1383" i="1" l="1"/>
  <c r="P1383" i="1"/>
  <c r="E1384" i="1" s="1"/>
  <c r="AG1383" i="1"/>
  <c r="AK1383" i="1"/>
  <c r="AL1383" i="1" s="1"/>
  <c r="AH1383" i="1"/>
  <c r="AI1383" i="1" s="1"/>
  <c r="AJ1383" i="1" s="1"/>
  <c r="D1384" i="1" l="1"/>
  <c r="M1384" i="1" s="1"/>
  <c r="L1384" i="1"/>
  <c r="G1384" i="1"/>
  <c r="I1384" i="1" s="1"/>
  <c r="K1384" i="1"/>
  <c r="F1384" i="1"/>
  <c r="N1384" i="1" l="1"/>
  <c r="O1384" i="1" s="1"/>
  <c r="AC1384" i="1"/>
  <c r="AD1384" i="1" s="1"/>
  <c r="AE1384" i="1" s="1"/>
  <c r="AF1384" i="1" s="1" a="1"/>
  <c r="AF1384" i="1" s="1"/>
  <c r="W1384" i="1"/>
  <c r="AH1384" i="1" l="1"/>
  <c r="AI1384" i="1" s="1"/>
  <c r="AJ1384" i="1" s="1"/>
  <c r="J1384" i="1"/>
  <c r="AK1384" i="1"/>
  <c r="AL1384" i="1" s="1"/>
  <c r="AG1384" i="1"/>
  <c r="P1384" i="1"/>
  <c r="E1385" i="1" s="1"/>
  <c r="F1385" i="1" l="1"/>
  <c r="L1385" i="1"/>
  <c r="G1385" i="1"/>
  <c r="I1385" i="1" s="1"/>
  <c r="D1385" i="1"/>
  <c r="M1385" i="1" s="1"/>
  <c r="K1385" i="1"/>
  <c r="P1385" i="1" l="1"/>
  <c r="E1386" i="1" s="1"/>
  <c r="J1385" i="1"/>
  <c r="W1385" i="1"/>
  <c r="N1385" i="1"/>
  <c r="O1385" i="1" s="1"/>
  <c r="AC1385" i="1"/>
  <c r="AD1385" i="1" s="1"/>
  <c r="AE1385" i="1" s="1"/>
  <c r="AF1385" i="1" s="1" a="1"/>
  <c r="AF1385" i="1" s="1"/>
  <c r="F1386" i="1" l="1"/>
  <c r="G1386" i="1"/>
  <c r="I1386" i="1" s="1"/>
  <c r="D1386" i="1"/>
  <c r="M1386" i="1" s="1"/>
  <c r="L1386" i="1"/>
  <c r="K1386" i="1"/>
  <c r="AK1385" i="1"/>
  <c r="AL1385" i="1" s="1"/>
  <c r="AG1385" i="1"/>
  <c r="AH1385" i="1"/>
  <c r="AI1385" i="1" s="1"/>
  <c r="AJ1385" i="1" s="1"/>
  <c r="W1386" i="1" l="1"/>
  <c r="AC1386" i="1"/>
  <c r="AD1386" i="1" s="1"/>
  <c r="AE1386" i="1" s="1"/>
  <c r="AF1386" i="1" s="1" a="1"/>
  <c r="AF1386" i="1" s="1"/>
  <c r="N1386" i="1"/>
  <c r="O1386" i="1" s="1"/>
  <c r="P1386" i="1"/>
  <c r="E1387" i="1" s="1"/>
  <c r="J1386" i="1"/>
  <c r="K1387" i="1" l="1"/>
  <c r="F1387" i="1"/>
  <c r="L1387" i="1"/>
  <c r="D1387" i="1"/>
  <c r="M1387" i="1" s="1"/>
  <c r="G1387" i="1"/>
  <c r="I1387" i="1" s="1"/>
  <c r="AH1386" i="1"/>
  <c r="AI1386" i="1" s="1"/>
  <c r="AJ1386" i="1" s="1"/>
  <c r="AK1386" i="1"/>
  <c r="AL1386" i="1" s="1"/>
  <c r="AG1386" i="1"/>
  <c r="AC1387" i="1" l="1"/>
  <c r="AD1387" i="1" s="1"/>
  <c r="AE1387" i="1" s="1"/>
  <c r="AF1387" i="1" s="1" a="1"/>
  <c r="AF1387" i="1" s="1"/>
  <c r="W1387" i="1"/>
  <c r="N1387" i="1"/>
  <c r="O1387" i="1" s="1"/>
  <c r="AH1387" i="1" l="1"/>
  <c r="AI1387" i="1" s="1"/>
  <c r="AJ1387" i="1" s="1"/>
  <c r="J1387" i="1"/>
  <c r="AG1387" i="1"/>
  <c r="AK1387" i="1"/>
  <c r="AL1387" i="1" s="1"/>
  <c r="P1387" i="1"/>
  <c r="E1388" i="1" s="1"/>
  <c r="G1388" i="1" l="1"/>
  <c r="I1388" i="1" s="1"/>
  <c r="D1388" i="1"/>
  <c r="M1388" i="1" s="1"/>
  <c r="L1388" i="1"/>
  <c r="F1388" i="1"/>
  <c r="K1388" i="1"/>
  <c r="AC1388" i="1" l="1"/>
  <c r="AD1388" i="1" s="1"/>
  <c r="AH1388" i="1" s="1"/>
  <c r="W1388" i="1"/>
  <c r="N1388" i="1"/>
  <c r="O1388" i="1" s="1"/>
  <c r="P1388" i="1"/>
  <c r="E1389" i="1" s="1"/>
  <c r="J1388" i="1"/>
  <c r="K1389" i="1" l="1"/>
  <c r="G1389" i="1"/>
  <c r="I1389" i="1" s="1"/>
  <c r="D1389" i="1"/>
  <c r="M1389" i="1" s="1"/>
  <c r="F1389" i="1"/>
  <c r="L1389" i="1"/>
  <c r="AE1388" i="1"/>
  <c r="AF1388" i="1" s="1" a="1"/>
  <c r="AF1388" i="1" s="1"/>
  <c r="AK1388" i="1" l="1"/>
  <c r="AL1388" i="1" s="1"/>
  <c r="AG1388" i="1"/>
  <c r="AC1389" i="1"/>
  <c r="AD1389" i="1" s="1"/>
  <c r="AE1389" i="1" s="1"/>
  <c r="AF1389" i="1" s="1" a="1"/>
  <c r="AF1389" i="1" s="1"/>
  <c r="W1389" i="1"/>
  <c r="N1389" i="1"/>
  <c r="O1389" i="1" s="1"/>
  <c r="AI1388" i="1"/>
  <c r="AJ1388" i="1" s="1"/>
  <c r="J1389" i="1" l="1"/>
  <c r="P1389" i="1"/>
  <c r="E1390" i="1" s="1"/>
  <c r="AG1389" i="1"/>
  <c r="AK1389" i="1"/>
  <c r="AL1389" i="1" s="1"/>
  <c r="AH1389" i="1"/>
  <c r="AI1389" i="1" s="1"/>
  <c r="AJ1389" i="1" s="1"/>
  <c r="F1390" i="1" l="1"/>
  <c r="G1390" i="1"/>
  <c r="I1390" i="1" s="1"/>
  <c r="D1390" i="1"/>
  <c r="M1390" i="1" s="1"/>
  <c r="K1390" i="1"/>
  <c r="L1390" i="1"/>
  <c r="AC1390" i="1" l="1"/>
  <c r="AD1390" i="1" s="1"/>
  <c r="AE1390" i="1" s="1"/>
  <c r="AF1390" i="1" s="1" a="1"/>
  <c r="AF1390" i="1" s="1"/>
  <c r="W1390" i="1"/>
  <c r="N1390" i="1"/>
  <c r="O1390" i="1" s="1"/>
  <c r="AH1390" i="1" l="1"/>
  <c r="AI1390" i="1" s="1"/>
  <c r="AJ1390" i="1" s="1"/>
  <c r="J1390" i="1"/>
  <c r="P1390" i="1"/>
  <c r="E1391" i="1" s="1"/>
  <c r="AK1390" i="1"/>
  <c r="AL1390" i="1" s="1"/>
  <c r="AG1390" i="1"/>
  <c r="F1391" i="1" l="1"/>
  <c r="L1391" i="1"/>
  <c r="G1391" i="1"/>
  <c r="I1391" i="1" s="1"/>
  <c r="D1391" i="1"/>
  <c r="M1391" i="1" s="1"/>
  <c r="K1391" i="1"/>
  <c r="AC1391" i="1" l="1"/>
  <c r="AD1391" i="1" s="1"/>
  <c r="AE1391" i="1" s="1"/>
  <c r="AF1391" i="1" s="1" a="1"/>
  <c r="AF1391" i="1" s="1"/>
  <c r="W1391" i="1"/>
  <c r="N1391" i="1"/>
  <c r="O1391" i="1" s="1"/>
  <c r="AG1391" i="1" l="1"/>
  <c r="AH1391" i="1"/>
  <c r="AI1391" i="1" s="1"/>
  <c r="AJ1391" i="1" s="1"/>
  <c r="J1391" i="1"/>
  <c r="P1391" i="1"/>
  <c r="E1392" i="1" s="1"/>
  <c r="AK1391" i="1" l="1"/>
  <c r="AL1391" i="1" s="1"/>
  <c r="G1392" i="1"/>
  <c r="I1392" i="1" s="1"/>
  <c r="D1392" i="1"/>
  <c r="M1392" i="1" s="1"/>
  <c r="L1392" i="1"/>
  <c r="F1392" i="1"/>
  <c r="K1392" i="1"/>
  <c r="W1392" i="1" l="1"/>
  <c r="AC1392" i="1"/>
  <c r="AD1392" i="1" s="1"/>
  <c r="AE1392" i="1" s="1"/>
  <c r="AF1392" i="1" s="1" a="1"/>
  <c r="AF1392" i="1" s="1"/>
  <c r="N1392" i="1"/>
  <c r="O1392" i="1" s="1"/>
  <c r="J1392" i="1"/>
  <c r="AH1392" i="1" l="1"/>
  <c r="AI1392" i="1" s="1"/>
  <c r="AJ1392" i="1" s="1"/>
  <c r="P1392" i="1"/>
  <c r="E1393" i="1" s="1"/>
  <c r="AK1392" i="1"/>
  <c r="AL1392" i="1" s="1"/>
  <c r="AG1392" i="1"/>
  <c r="L1393" i="1" l="1"/>
  <c r="F1393" i="1"/>
  <c r="G1393" i="1"/>
  <c r="I1393" i="1" s="1"/>
  <c r="D1393" i="1"/>
  <c r="M1393" i="1" s="1"/>
  <c r="K1393" i="1"/>
  <c r="AC1393" i="1" l="1"/>
  <c r="AD1393" i="1" s="1"/>
  <c r="W1393" i="1"/>
  <c r="N1393" i="1"/>
  <c r="O1393" i="1" s="1"/>
  <c r="J1393" i="1" l="1"/>
  <c r="AE1393" i="1"/>
  <c r="AF1393" i="1" s="1" a="1"/>
  <c r="AF1393" i="1" s="1"/>
  <c r="P1393" i="1"/>
  <c r="E1394" i="1" s="1"/>
  <c r="AH1393" i="1"/>
  <c r="AI1393" i="1" l="1"/>
  <c r="AJ1393" i="1" s="1"/>
  <c r="F1394" i="1"/>
  <c r="G1394" i="1"/>
  <c r="I1394" i="1" s="1"/>
  <c r="D1394" i="1"/>
  <c r="M1394" i="1" s="1"/>
  <c r="K1394" i="1"/>
  <c r="L1394" i="1"/>
  <c r="AG1393" i="1"/>
  <c r="AK1393" i="1"/>
  <c r="AL1393" i="1" s="1"/>
  <c r="AC1394" i="1" l="1"/>
  <c r="AD1394" i="1" s="1"/>
  <c r="AE1394" i="1" s="1"/>
  <c r="AF1394" i="1" s="1" a="1"/>
  <c r="AF1394" i="1" s="1"/>
  <c r="W1394" i="1"/>
  <c r="N1394" i="1"/>
  <c r="O1394" i="1" s="1"/>
  <c r="P1394" i="1"/>
  <c r="E1395" i="1" s="1"/>
  <c r="J1394" i="1"/>
  <c r="F1395" i="1" l="1"/>
  <c r="K1395" i="1"/>
  <c r="D1395" i="1"/>
  <c r="M1395" i="1" s="1"/>
  <c r="G1395" i="1"/>
  <c r="I1395" i="1" s="1"/>
  <c r="L1395" i="1"/>
  <c r="AH1394" i="1"/>
  <c r="AI1394" i="1" s="1"/>
  <c r="AJ1394" i="1" s="1"/>
  <c r="AG1394" i="1"/>
  <c r="W1395" i="1" l="1"/>
  <c r="N1395" i="1"/>
  <c r="O1395" i="1" s="1"/>
  <c r="AC1395" i="1"/>
  <c r="AD1395" i="1" s="1"/>
  <c r="AE1395" i="1" s="1"/>
  <c r="AF1395" i="1" s="1" a="1"/>
  <c r="AF1395" i="1" s="1"/>
  <c r="AK1394" i="1"/>
  <c r="AL1394" i="1" s="1"/>
  <c r="P1395" i="1"/>
  <c r="E1396" i="1" s="1"/>
  <c r="J1395" i="1"/>
  <c r="AH1395" i="1" l="1"/>
  <c r="AI1395" i="1" s="1"/>
  <c r="AJ1395" i="1" s="1"/>
  <c r="AK1395" i="1"/>
  <c r="AL1395" i="1" s="1"/>
  <c r="AG1395" i="1"/>
  <c r="F1396" i="1"/>
  <c r="G1396" i="1"/>
  <c r="I1396" i="1" s="1"/>
  <c r="L1396" i="1"/>
  <c r="D1396" i="1"/>
  <c r="M1396" i="1" s="1"/>
  <c r="K1396" i="1"/>
  <c r="J1396" i="1" l="1"/>
  <c r="W1396" i="1"/>
  <c r="N1396" i="1"/>
  <c r="O1396" i="1" s="1"/>
  <c r="AC1396" i="1"/>
  <c r="AD1396" i="1" s="1"/>
  <c r="AE1396" i="1" s="1"/>
  <c r="AF1396" i="1" s="1" a="1"/>
  <c r="AF1396" i="1" s="1"/>
  <c r="AG1396" i="1" l="1"/>
  <c r="P1396" i="1"/>
  <c r="E1397" i="1" s="1"/>
  <c r="AH1396" i="1"/>
  <c r="AI1396" i="1" s="1"/>
  <c r="AJ1396" i="1" s="1"/>
  <c r="F1397" i="1" l="1"/>
  <c r="D1397" i="1"/>
  <c r="M1397" i="1" s="1"/>
  <c r="K1397" i="1"/>
  <c r="G1397" i="1"/>
  <c r="I1397" i="1" s="1"/>
  <c r="L1397" i="1"/>
  <c r="AK1396" i="1"/>
  <c r="AL1396" i="1" s="1"/>
  <c r="AC1397" i="1" l="1"/>
  <c r="AD1397" i="1" s="1"/>
  <c r="AE1397" i="1" s="1"/>
  <c r="AF1397" i="1" s="1" a="1"/>
  <c r="AF1397" i="1" s="1"/>
  <c r="N1397" i="1"/>
  <c r="O1397" i="1" s="1"/>
  <c r="W1397" i="1"/>
  <c r="AH1397" i="1" l="1"/>
  <c r="AI1397" i="1" s="1"/>
  <c r="AJ1397" i="1" s="1"/>
  <c r="J1397" i="1"/>
  <c r="AG1397" i="1"/>
  <c r="AK1397" i="1"/>
  <c r="AL1397" i="1" s="1"/>
  <c r="P1397" i="1"/>
  <c r="E1398" i="1" s="1"/>
  <c r="G1398" i="1" l="1"/>
  <c r="I1398" i="1" s="1"/>
  <c r="D1398" i="1"/>
  <c r="M1398" i="1" s="1"/>
  <c r="K1398" i="1"/>
  <c r="L1398" i="1"/>
  <c r="F1398" i="1"/>
  <c r="AC1398" i="1" l="1"/>
  <c r="AD1398" i="1" s="1"/>
  <c r="AE1398" i="1" s="1"/>
  <c r="AF1398" i="1" s="1" a="1"/>
  <c r="AF1398" i="1" s="1"/>
  <c r="W1398" i="1"/>
  <c r="N1398" i="1"/>
  <c r="O1398" i="1" s="1"/>
  <c r="AG1398" i="1" l="1"/>
  <c r="J1398" i="1"/>
  <c r="P1398" i="1"/>
  <c r="E1399" i="1" s="1"/>
  <c r="AH1398" i="1"/>
  <c r="AI1398" i="1" s="1"/>
  <c r="AJ1398" i="1" s="1"/>
  <c r="F1399" i="1" l="1"/>
  <c r="K1399" i="1"/>
  <c r="G1399" i="1"/>
  <c r="I1399" i="1" s="1"/>
  <c r="D1399" i="1"/>
  <c r="M1399" i="1" s="1"/>
  <c r="L1399" i="1"/>
  <c r="AK1398" i="1"/>
  <c r="AL1398" i="1" s="1"/>
  <c r="W1399" i="1" l="1"/>
  <c r="AC1399" i="1"/>
  <c r="AD1399" i="1" s="1"/>
  <c r="AE1399" i="1" s="1"/>
  <c r="AF1399" i="1" s="1" a="1"/>
  <c r="AF1399" i="1" s="1"/>
  <c r="N1399" i="1"/>
  <c r="O1399" i="1" s="1"/>
  <c r="J1399" i="1"/>
  <c r="P1399" i="1" l="1"/>
  <c r="E1400" i="1" s="1"/>
  <c r="AH1399" i="1"/>
  <c r="AI1399" i="1" s="1"/>
  <c r="AJ1399" i="1" s="1"/>
  <c r="AG1399" i="1"/>
  <c r="AK1399" i="1"/>
  <c r="AL1399" i="1" s="1"/>
  <c r="G1400" i="1" l="1"/>
  <c r="I1400" i="1" s="1"/>
  <c r="D1400" i="1"/>
  <c r="M1400" i="1" s="1"/>
  <c r="K1400" i="1"/>
  <c r="F1400" i="1"/>
  <c r="L1400" i="1"/>
  <c r="W1400" i="1" l="1"/>
  <c r="N1400" i="1"/>
  <c r="O1400" i="1" s="1"/>
  <c r="AC1400" i="1"/>
  <c r="AD1400" i="1" s="1"/>
  <c r="AE1400" i="1" s="1"/>
  <c r="AF1400" i="1" s="1" a="1"/>
  <c r="AF1400" i="1" s="1"/>
  <c r="P1400" i="1"/>
  <c r="E1401" i="1" s="1"/>
  <c r="J1400" i="1"/>
  <c r="AH1400" i="1" l="1"/>
  <c r="AI1400" i="1" s="1"/>
  <c r="AJ1400" i="1" s="1"/>
  <c r="AK1400" i="1"/>
  <c r="AL1400" i="1" s="1"/>
  <c r="AG1400" i="1"/>
  <c r="L1401" i="1"/>
  <c r="F1401" i="1"/>
  <c r="G1401" i="1"/>
  <c r="I1401" i="1" s="1"/>
  <c r="D1401" i="1"/>
  <c r="M1401" i="1" s="1"/>
  <c r="K1401" i="1"/>
  <c r="AC1401" i="1" l="1"/>
  <c r="AD1401" i="1" s="1"/>
  <c r="AE1401" i="1" s="1"/>
  <c r="AF1401" i="1" s="1" a="1"/>
  <c r="AF1401" i="1" s="1"/>
  <c r="W1401" i="1"/>
  <c r="N1401" i="1"/>
  <c r="O1401" i="1" s="1"/>
  <c r="AG1401" i="1" l="1"/>
  <c r="AH1401" i="1"/>
  <c r="AI1401" i="1" s="1"/>
  <c r="AJ1401" i="1" s="1"/>
  <c r="J1401" i="1"/>
  <c r="P1401" i="1"/>
  <c r="E1402" i="1" s="1"/>
  <c r="AK1401" i="1" l="1"/>
  <c r="AL1401" i="1" s="1"/>
  <c r="G1402" i="1"/>
  <c r="I1402" i="1" s="1"/>
  <c r="D1402" i="1"/>
  <c r="M1402" i="1" s="1"/>
  <c r="K1402" i="1"/>
  <c r="F1402" i="1"/>
  <c r="L1402" i="1"/>
  <c r="AC1402" i="1" l="1"/>
  <c r="AD1402" i="1" s="1"/>
  <c r="AE1402" i="1" s="1"/>
  <c r="AF1402" i="1" s="1" a="1"/>
  <c r="AF1402" i="1" s="1"/>
  <c r="W1402" i="1"/>
  <c r="N1402" i="1"/>
  <c r="O1402" i="1" s="1"/>
  <c r="J1402" i="1"/>
  <c r="AH1402" i="1" l="1"/>
  <c r="AI1402" i="1" s="1"/>
  <c r="AJ1402" i="1" s="1"/>
  <c r="P1402" i="1"/>
  <c r="E1403" i="1" s="1"/>
  <c r="AK1402" i="1"/>
  <c r="AL1402" i="1" s="1"/>
  <c r="AG1402" i="1"/>
  <c r="F1403" i="1" l="1"/>
  <c r="K1403" i="1"/>
  <c r="G1403" i="1"/>
  <c r="I1403" i="1" s="1"/>
  <c r="D1403" i="1"/>
  <c r="M1403" i="1" s="1"/>
  <c r="L1403" i="1"/>
  <c r="W1403" i="1" l="1"/>
  <c r="AC1403" i="1"/>
  <c r="AD1403" i="1" s="1"/>
  <c r="AE1403" i="1" s="1"/>
  <c r="AF1403" i="1" s="1" a="1"/>
  <c r="AF1403" i="1" s="1"/>
  <c r="N1403" i="1"/>
  <c r="O1403" i="1" s="1"/>
  <c r="J1403" i="1"/>
  <c r="P1403" i="1" l="1"/>
  <c r="E1404" i="1" s="1"/>
  <c r="AH1403" i="1"/>
  <c r="AI1403" i="1" s="1"/>
  <c r="AJ1403" i="1" s="1"/>
  <c r="AK1403" i="1"/>
  <c r="AL1403" i="1" s="1"/>
  <c r="AG1403" i="1"/>
  <c r="G1404" i="1" l="1"/>
  <c r="I1404" i="1" s="1"/>
  <c r="D1404" i="1"/>
  <c r="M1404" i="1" s="1"/>
  <c r="L1404" i="1"/>
  <c r="F1404" i="1"/>
  <c r="K1404" i="1"/>
  <c r="W1404" i="1" l="1"/>
  <c r="AC1404" i="1"/>
  <c r="AD1404" i="1" s="1"/>
  <c r="AE1404" i="1" s="1"/>
  <c r="AF1404" i="1" s="1" a="1"/>
  <c r="AF1404" i="1" s="1"/>
  <c r="N1404" i="1"/>
  <c r="O1404" i="1" s="1"/>
  <c r="P1404" i="1"/>
  <c r="E1405" i="1" s="1"/>
  <c r="J1404" i="1"/>
  <c r="K1405" i="1" l="1"/>
  <c r="F1405" i="1"/>
  <c r="L1405" i="1"/>
  <c r="D1405" i="1"/>
  <c r="M1405" i="1" s="1"/>
  <c r="G1405" i="1"/>
  <c r="I1405" i="1" s="1"/>
  <c r="AH1404" i="1"/>
  <c r="AI1404" i="1" s="1"/>
  <c r="AJ1404" i="1" s="1"/>
  <c r="AG1404" i="1"/>
  <c r="AK1404" i="1" l="1"/>
  <c r="AL1404" i="1" s="1"/>
  <c r="AC1405" i="1"/>
  <c r="AD1405" i="1" s="1"/>
  <c r="AE1405" i="1" s="1"/>
  <c r="AF1405" i="1" s="1" a="1"/>
  <c r="AF1405" i="1" s="1"/>
  <c r="W1405" i="1"/>
  <c r="N1405" i="1"/>
  <c r="O1405" i="1" s="1"/>
  <c r="J1405" i="1" l="1"/>
  <c r="P1405" i="1"/>
  <c r="E1406" i="1" s="1"/>
  <c r="AH1405" i="1"/>
  <c r="AI1405" i="1" s="1"/>
  <c r="AJ1405" i="1" s="1"/>
  <c r="AG1405" i="1"/>
  <c r="G1406" i="1" l="1"/>
  <c r="I1406" i="1" s="1"/>
  <c r="L1406" i="1"/>
  <c r="F1406" i="1"/>
  <c r="D1406" i="1"/>
  <c r="M1406" i="1" s="1"/>
  <c r="K1406" i="1"/>
  <c r="AK1405" i="1"/>
  <c r="AL1405" i="1" s="1"/>
  <c r="AC1406" i="1" l="1"/>
  <c r="AD1406" i="1" s="1"/>
  <c r="AE1406" i="1" s="1"/>
  <c r="AF1406" i="1" s="1" a="1"/>
  <c r="AF1406" i="1" s="1"/>
  <c r="W1406" i="1"/>
  <c r="N1406" i="1"/>
  <c r="O1406" i="1" s="1"/>
  <c r="P1406" i="1"/>
  <c r="E1407" i="1" s="1"/>
  <c r="J1406" i="1"/>
  <c r="K1407" i="1" l="1"/>
  <c r="G1407" i="1"/>
  <c r="I1407" i="1" s="1"/>
  <c r="D1407" i="1"/>
  <c r="M1407" i="1" s="1"/>
  <c r="F1407" i="1"/>
  <c r="L1407" i="1"/>
  <c r="AH1406" i="1"/>
  <c r="AI1406" i="1" s="1"/>
  <c r="AJ1406" i="1" s="1"/>
  <c r="AG1406" i="1"/>
  <c r="AC1407" i="1" l="1"/>
  <c r="AD1407" i="1" s="1"/>
  <c r="AE1407" i="1" s="1"/>
  <c r="AF1407" i="1" s="1" a="1"/>
  <c r="AF1407" i="1" s="1"/>
  <c r="W1407" i="1"/>
  <c r="N1407" i="1"/>
  <c r="O1407" i="1" s="1"/>
  <c r="AK1406" i="1"/>
  <c r="AL1406" i="1" s="1"/>
  <c r="AH1407" i="1" l="1"/>
  <c r="AI1407" i="1" s="1"/>
  <c r="AJ1407" i="1" s="1"/>
  <c r="J1407" i="1"/>
  <c r="AK1407" i="1"/>
  <c r="AL1407" i="1" s="1"/>
  <c r="AG1407" i="1"/>
  <c r="P1407" i="1"/>
  <c r="E1408" i="1" s="1"/>
  <c r="F1408" i="1" l="1"/>
  <c r="G1408" i="1"/>
  <c r="I1408" i="1" s="1"/>
  <c r="D1408" i="1"/>
  <c r="M1408" i="1" s="1"/>
  <c r="L1408" i="1"/>
  <c r="K1408" i="1"/>
  <c r="AC1408" i="1" l="1"/>
  <c r="AD1408" i="1" s="1"/>
  <c r="AE1408" i="1" s="1"/>
  <c r="AF1408" i="1" s="1" a="1"/>
  <c r="AF1408" i="1" s="1"/>
  <c r="W1408" i="1"/>
  <c r="N1408" i="1"/>
  <c r="O1408" i="1" s="1"/>
  <c r="P1408" i="1"/>
  <c r="E1409" i="1" s="1"/>
  <c r="K1409" i="1" l="1"/>
  <c r="F1409" i="1"/>
  <c r="G1409" i="1"/>
  <c r="I1409" i="1" s="1"/>
  <c r="D1409" i="1"/>
  <c r="M1409" i="1" s="1"/>
  <c r="L1409" i="1"/>
  <c r="AH1408" i="1"/>
  <c r="AI1408" i="1" s="1"/>
  <c r="AJ1408" i="1" s="1"/>
  <c r="J1408" i="1"/>
  <c r="AG1408" i="1"/>
  <c r="AK1408" i="1" l="1"/>
  <c r="AL1408" i="1" s="1"/>
  <c r="AC1409" i="1"/>
  <c r="AD1409" i="1" s="1"/>
  <c r="W1409" i="1"/>
  <c r="N1409" i="1"/>
  <c r="O1409" i="1" s="1"/>
  <c r="J1409" i="1" l="1"/>
  <c r="P1409" i="1"/>
  <c r="E1410" i="1" s="1"/>
  <c r="AE1409" i="1"/>
  <c r="AF1409" i="1" s="1" a="1"/>
  <c r="AF1409" i="1" s="1"/>
  <c r="AH1409" i="1"/>
  <c r="AG1409" i="1" l="1"/>
  <c r="AK1409" i="1"/>
  <c r="AL1409" i="1" s="1"/>
  <c r="D1410" i="1"/>
  <c r="M1410" i="1" s="1"/>
  <c r="K1410" i="1"/>
  <c r="F1410" i="1"/>
  <c r="G1410" i="1"/>
  <c r="I1410" i="1" s="1"/>
  <c r="L1410" i="1"/>
  <c r="AI1409" i="1"/>
  <c r="AJ1409" i="1" s="1"/>
  <c r="AC1410" i="1" l="1"/>
  <c r="AD1410" i="1" s="1"/>
  <c r="W1410" i="1"/>
  <c r="N1410" i="1"/>
  <c r="O1410" i="1" s="1"/>
  <c r="AE1410" i="1" l="1"/>
  <c r="AF1410" i="1" s="1" a="1"/>
  <c r="AF1410" i="1" s="1"/>
  <c r="AH1410" i="1"/>
  <c r="J1410" i="1"/>
  <c r="P1410" i="1"/>
  <c r="E1411" i="1" s="1"/>
  <c r="D1411" i="1" l="1"/>
  <c r="M1411" i="1" s="1"/>
  <c r="F1411" i="1"/>
  <c r="L1411" i="1"/>
  <c r="K1411" i="1"/>
  <c r="G1411" i="1"/>
  <c r="I1411" i="1" s="1"/>
  <c r="AI1410" i="1"/>
  <c r="AJ1410" i="1" s="1"/>
  <c r="AK1410" i="1"/>
  <c r="AL1410" i="1" s="1"/>
  <c r="AG1410" i="1"/>
  <c r="J1411" i="1" l="1"/>
  <c r="AC1411" i="1"/>
  <c r="AD1411" i="1" s="1"/>
  <c r="AH1411" i="1" s="1"/>
  <c r="W1411" i="1"/>
  <c r="N1411" i="1"/>
  <c r="O1411" i="1" s="1"/>
  <c r="P1411" i="1" l="1"/>
  <c r="E1412" i="1" s="1"/>
  <c r="AE1411" i="1"/>
  <c r="AF1411" i="1" s="1" a="1"/>
  <c r="AF1411" i="1" s="1"/>
  <c r="AK1411" i="1" l="1"/>
  <c r="AL1411" i="1" s="1"/>
  <c r="AG1411" i="1"/>
  <c r="D1412" i="1"/>
  <c r="M1412" i="1" s="1"/>
  <c r="K1412" i="1"/>
  <c r="F1412" i="1"/>
  <c r="G1412" i="1"/>
  <c r="I1412" i="1" s="1"/>
  <c r="L1412" i="1"/>
  <c r="AI1411" i="1"/>
  <c r="AJ1411" i="1" s="1"/>
  <c r="AC1412" i="1" l="1"/>
  <c r="AD1412" i="1" s="1"/>
  <c r="AE1412" i="1" s="1"/>
  <c r="AF1412" i="1" s="1" a="1"/>
  <c r="AF1412" i="1" s="1"/>
  <c r="N1412" i="1"/>
  <c r="O1412" i="1" s="1"/>
  <c r="W1412" i="1"/>
  <c r="P1412" i="1"/>
  <c r="E1413" i="1" s="1"/>
  <c r="J1412" i="1"/>
  <c r="F1413" i="1" l="1"/>
  <c r="L1413" i="1"/>
  <c r="G1413" i="1"/>
  <c r="I1413" i="1" s="1"/>
  <c r="K1413" i="1"/>
  <c r="D1413" i="1"/>
  <c r="M1413" i="1" s="1"/>
  <c r="AH1412" i="1"/>
  <c r="AI1412" i="1" s="1"/>
  <c r="AJ1412" i="1" s="1"/>
  <c r="AK1412" i="1"/>
  <c r="AL1412" i="1" s="1"/>
  <c r="AG1412" i="1"/>
  <c r="W1413" i="1" l="1"/>
  <c r="AC1413" i="1"/>
  <c r="AD1413" i="1" s="1"/>
  <c r="AE1413" i="1" s="1"/>
  <c r="AF1413" i="1" s="1" a="1"/>
  <c r="AF1413" i="1" s="1"/>
  <c r="N1413" i="1"/>
  <c r="O1413" i="1" s="1"/>
  <c r="J1413" i="1" l="1"/>
  <c r="P1413" i="1"/>
  <c r="E1414" i="1" s="1"/>
  <c r="AK1413" i="1"/>
  <c r="AL1413" i="1" s="1"/>
  <c r="AG1413" i="1"/>
  <c r="AH1413" i="1"/>
  <c r="AI1413" i="1" s="1"/>
  <c r="AJ1413" i="1" s="1"/>
  <c r="F1414" i="1" l="1"/>
  <c r="D1414" i="1"/>
  <c r="M1414" i="1" s="1"/>
  <c r="L1414" i="1"/>
  <c r="G1414" i="1"/>
  <c r="I1414" i="1" s="1"/>
  <c r="K1414" i="1"/>
  <c r="AC1414" i="1" l="1"/>
  <c r="AD1414" i="1" s="1"/>
  <c r="AE1414" i="1" s="1"/>
  <c r="AF1414" i="1" s="1" a="1"/>
  <c r="AF1414" i="1" s="1"/>
  <c r="N1414" i="1"/>
  <c r="O1414" i="1" s="1"/>
  <c r="W1414" i="1"/>
  <c r="P1414" i="1"/>
  <c r="E1415" i="1" s="1"/>
  <c r="J1414" i="1"/>
  <c r="G1415" i="1" l="1"/>
  <c r="I1415" i="1" s="1"/>
  <c r="L1415" i="1"/>
  <c r="F1415" i="1"/>
  <c r="D1415" i="1"/>
  <c r="M1415" i="1" s="1"/>
  <c r="K1415" i="1"/>
  <c r="AH1414" i="1"/>
  <c r="AI1414" i="1" s="1"/>
  <c r="AJ1414" i="1" s="1"/>
  <c r="AG1414" i="1"/>
  <c r="AK1414" i="1" l="1"/>
  <c r="AL1414" i="1" s="1"/>
  <c r="W1415" i="1"/>
  <c r="AC1415" i="1"/>
  <c r="AD1415" i="1" s="1"/>
  <c r="AE1415" i="1" s="1"/>
  <c r="AF1415" i="1" s="1" a="1"/>
  <c r="AF1415" i="1" s="1"/>
  <c r="N1415" i="1"/>
  <c r="O1415" i="1" s="1"/>
  <c r="J1415" i="1" l="1"/>
  <c r="AG1415" i="1"/>
  <c r="AK1415" i="1"/>
  <c r="AL1415" i="1" s="1"/>
  <c r="P1415" i="1"/>
  <c r="E1416" i="1" s="1"/>
  <c r="AH1415" i="1"/>
  <c r="AI1415" i="1" s="1"/>
  <c r="AJ1415" i="1" s="1"/>
  <c r="F1416" i="1" l="1"/>
  <c r="G1416" i="1"/>
  <c r="I1416" i="1" s="1"/>
  <c r="D1416" i="1"/>
  <c r="M1416" i="1" s="1"/>
  <c r="L1416" i="1"/>
  <c r="K1416" i="1"/>
  <c r="AC1416" i="1" l="1"/>
  <c r="AD1416" i="1" s="1"/>
  <c r="AE1416" i="1" s="1"/>
  <c r="AF1416" i="1" s="1" a="1"/>
  <c r="AF1416" i="1" s="1"/>
  <c r="W1416" i="1"/>
  <c r="N1416" i="1"/>
  <c r="O1416" i="1" s="1"/>
  <c r="P1416" i="1"/>
  <c r="E1417" i="1" s="1"/>
  <c r="J1416" i="1"/>
  <c r="L1417" i="1" l="1"/>
  <c r="D1417" i="1"/>
  <c r="M1417" i="1" s="1"/>
  <c r="G1417" i="1"/>
  <c r="I1417" i="1" s="1"/>
  <c r="F1417" i="1"/>
  <c r="K1417" i="1"/>
  <c r="AH1416" i="1"/>
  <c r="AI1416" i="1" s="1"/>
  <c r="AJ1416" i="1" s="1"/>
  <c r="AK1416" i="1"/>
  <c r="AL1416" i="1" s="1"/>
  <c r="AG1416" i="1"/>
  <c r="J1417" i="1" l="1"/>
  <c r="W1417" i="1"/>
  <c r="N1417" i="1"/>
  <c r="O1417" i="1" s="1"/>
  <c r="AC1417" i="1"/>
  <c r="AD1417" i="1" s="1"/>
  <c r="AE1417" i="1" s="1"/>
  <c r="AF1417" i="1" s="1" a="1"/>
  <c r="AF1417" i="1" s="1"/>
  <c r="AG1417" i="1" l="1"/>
  <c r="P1417" i="1"/>
  <c r="E1418" i="1" s="1"/>
  <c r="AH1417" i="1"/>
  <c r="AI1417" i="1" s="1"/>
  <c r="AJ1417" i="1" s="1"/>
  <c r="F1418" i="1" l="1"/>
  <c r="D1418" i="1"/>
  <c r="M1418" i="1" s="1"/>
  <c r="L1418" i="1"/>
  <c r="G1418" i="1"/>
  <c r="I1418" i="1" s="1"/>
  <c r="K1418" i="1"/>
  <c r="AK1417" i="1"/>
  <c r="AL1417" i="1" s="1"/>
  <c r="AC1418" i="1" l="1"/>
  <c r="AD1418" i="1" s="1"/>
  <c r="AE1418" i="1" s="1"/>
  <c r="AF1418" i="1" s="1" a="1"/>
  <c r="AF1418" i="1" s="1"/>
  <c r="N1418" i="1"/>
  <c r="O1418" i="1" s="1"/>
  <c r="W1418" i="1"/>
  <c r="AH1418" i="1" l="1"/>
  <c r="AI1418" i="1" s="1"/>
  <c r="AJ1418" i="1" s="1"/>
  <c r="J1418" i="1"/>
  <c r="AG1418" i="1"/>
  <c r="AK1418" i="1"/>
  <c r="AL1418" i="1" s="1"/>
  <c r="P1418" i="1"/>
  <c r="E1419" i="1" s="1"/>
  <c r="L1419" i="1" l="1"/>
  <c r="F1419" i="1"/>
  <c r="D1419" i="1"/>
  <c r="M1419" i="1" s="1"/>
  <c r="K1419" i="1"/>
  <c r="G1419" i="1"/>
  <c r="I1419" i="1" s="1"/>
  <c r="W1419" i="1" l="1"/>
  <c r="AC1419" i="1"/>
  <c r="AD1419" i="1" s="1"/>
  <c r="AE1419" i="1" s="1"/>
  <c r="AF1419" i="1" s="1" a="1"/>
  <c r="AF1419" i="1" s="1"/>
  <c r="N1419" i="1"/>
  <c r="O1419" i="1" s="1"/>
  <c r="J1419" i="1" l="1"/>
  <c r="P1419" i="1"/>
  <c r="E1420" i="1" s="1"/>
  <c r="AK1419" i="1"/>
  <c r="AL1419" i="1" s="1"/>
  <c r="AG1419" i="1"/>
  <c r="AH1419" i="1"/>
  <c r="AI1419" i="1" s="1"/>
  <c r="AJ1419" i="1" s="1"/>
  <c r="F1420" i="1" l="1"/>
  <c r="G1420" i="1"/>
  <c r="I1420" i="1" s="1"/>
  <c r="D1420" i="1"/>
  <c r="M1420" i="1" s="1"/>
  <c r="K1420" i="1"/>
  <c r="L1420" i="1"/>
  <c r="W1420" i="1" l="1"/>
  <c r="AC1420" i="1"/>
  <c r="AD1420" i="1" s="1"/>
  <c r="AE1420" i="1" s="1"/>
  <c r="AF1420" i="1" s="1" a="1"/>
  <c r="AF1420" i="1" s="1"/>
  <c r="N1420" i="1"/>
  <c r="O1420" i="1" s="1"/>
  <c r="AH1420" i="1" l="1"/>
  <c r="AI1420" i="1" s="1"/>
  <c r="AJ1420" i="1" s="1"/>
  <c r="J1420" i="1"/>
  <c r="AG1420" i="1"/>
  <c r="AK1420" i="1"/>
  <c r="AL1420" i="1" s="1"/>
  <c r="P1420" i="1"/>
  <c r="E1421" i="1" s="1"/>
  <c r="F1421" i="1" l="1"/>
  <c r="D1421" i="1"/>
  <c r="M1421" i="1" s="1"/>
  <c r="K1421" i="1"/>
  <c r="G1421" i="1"/>
  <c r="I1421" i="1" s="1"/>
  <c r="L1421" i="1"/>
  <c r="N1421" i="1" l="1"/>
  <c r="O1421" i="1" s="1"/>
  <c r="W1421" i="1"/>
  <c r="AC1421" i="1"/>
  <c r="AD1421" i="1" s="1"/>
  <c r="AE1421" i="1" s="1"/>
  <c r="AF1421" i="1" s="1" a="1"/>
  <c r="AF1421" i="1" s="1"/>
  <c r="AH1421" i="1" l="1"/>
  <c r="AI1421" i="1" s="1"/>
  <c r="AJ1421" i="1" s="1"/>
  <c r="J1421" i="1"/>
  <c r="AK1421" i="1"/>
  <c r="AL1421" i="1" s="1"/>
  <c r="AG1421" i="1"/>
  <c r="P1421" i="1"/>
  <c r="E1422" i="1" s="1"/>
  <c r="K1422" i="1" l="1"/>
  <c r="G1422" i="1"/>
  <c r="I1422" i="1" s="1"/>
  <c r="D1422" i="1"/>
  <c r="M1422" i="1" s="1"/>
  <c r="L1422" i="1"/>
  <c r="F1422" i="1"/>
  <c r="W1422" i="1" l="1"/>
  <c r="N1422" i="1"/>
  <c r="O1422" i="1" s="1"/>
  <c r="AC1422" i="1"/>
  <c r="AD1422" i="1" s="1"/>
  <c r="AE1422" i="1" s="1"/>
  <c r="AF1422" i="1" s="1" a="1"/>
  <c r="AF1422" i="1" s="1"/>
  <c r="P1422" i="1"/>
  <c r="E1423" i="1" s="1"/>
  <c r="J1422" i="1"/>
  <c r="L1423" i="1" l="1"/>
  <c r="F1423" i="1"/>
  <c r="G1423" i="1"/>
  <c r="I1423" i="1" s="1"/>
  <c r="K1423" i="1"/>
  <c r="D1423" i="1"/>
  <c r="M1423" i="1" s="1"/>
  <c r="AG1422" i="1"/>
  <c r="AK1422" i="1"/>
  <c r="AL1422" i="1" s="1"/>
  <c r="AH1422" i="1"/>
  <c r="AI1422" i="1" s="1"/>
  <c r="AJ1422" i="1" s="1"/>
  <c r="N1423" i="1" l="1"/>
  <c r="O1423" i="1" s="1"/>
  <c r="W1423" i="1"/>
  <c r="AC1423" i="1"/>
  <c r="AD1423" i="1" s="1"/>
  <c r="AE1423" i="1" s="1"/>
  <c r="AF1423" i="1" s="1" a="1"/>
  <c r="AF1423" i="1" s="1"/>
  <c r="AH1423" i="1" l="1"/>
  <c r="AI1423" i="1" s="1"/>
  <c r="AJ1423" i="1" s="1"/>
  <c r="AG1423" i="1"/>
  <c r="AK1423" i="1"/>
  <c r="AL1423" i="1" s="1"/>
  <c r="J1423" i="1"/>
  <c r="P1423" i="1"/>
  <c r="E1424" i="1" s="1"/>
  <c r="F1424" i="1" l="1"/>
  <c r="E1425" i="1"/>
  <c r="L1424" i="1"/>
  <c r="G1424" i="1"/>
  <c r="I1424" i="1" s="1"/>
  <c r="D1424" i="1"/>
  <c r="M1424" i="1" s="1"/>
  <c r="K1424" i="1"/>
  <c r="E1426" i="1" l="1"/>
  <c r="D1425" i="1"/>
  <c r="M1425" i="1" s="1"/>
  <c r="G1425" i="1"/>
  <c r="I1425" i="1" s="1"/>
  <c r="L1425" i="1"/>
  <c r="F1425" i="1"/>
  <c r="K1425" i="1"/>
  <c r="AC1424" i="1"/>
  <c r="AD1424" i="1" s="1"/>
  <c r="AE1424" i="1" s="1"/>
  <c r="AF1424" i="1" s="1" a="1"/>
  <c r="AF1424" i="1" s="1"/>
  <c r="W1424" i="1"/>
  <c r="N1424" i="1"/>
  <c r="O1424" i="1" s="1"/>
  <c r="J1424" i="1"/>
  <c r="AG1424" i="1" l="1"/>
  <c r="AH1424" i="1"/>
  <c r="AI1424" i="1" s="1"/>
  <c r="AJ1424" i="1" s="1"/>
  <c r="AC1425" i="1"/>
  <c r="AD1425" i="1" s="1"/>
  <c r="AE1425" i="1" s="1"/>
  <c r="AF1425" i="1" s="1" a="1"/>
  <c r="AF1425" i="1" s="1"/>
  <c r="W1425" i="1"/>
  <c r="N1425" i="1"/>
  <c r="O1425" i="1" s="1"/>
  <c r="G1426" i="1"/>
  <c r="I1426" i="1" s="1"/>
  <c r="D1426" i="1"/>
  <c r="M1426" i="1" s="1"/>
  <c r="K1426" i="1"/>
  <c r="E1427" i="1"/>
  <c r="F1426" i="1"/>
  <c r="L1426" i="1"/>
  <c r="AC1426" i="1" l="1"/>
  <c r="AD1426" i="1" s="1"/>
  <c r="AE1426" i="1" s="1"/>
  <c r="AF1426" i="1" s="1" a="1"/>
  <c r="AF1426" i="1" s="1"/>
  <c r="N1426" i="1"/>
  <c r="O1426" i="1" s="1"/>
  <c r="W1426" i="1"/>
  <c r="E1428" i="1"/>
  <c r="F1427" i="1"/>
  <c r="D1427" i="1"/>
  <c r="M1427" i="1" s="1"/>
  <c r="L1427" i="1"/>
  <c r="G1427" i="1"/>
  <c r="I1427" i="1" s="1"/>
  <c r="K1427" i="1"/>
  <c r="AH1425" i="1"/>
  <c r="AI1425" i="1" s="1"/>
  <c r="AJ1425" i="1" s="1"/>
  <c r="J1426" i="1"/>
  <c r="AK1424" i="1"/>
  <c r="AL1424" i="1" s="1"/>
  <c r="AG1425" i="1"/>
  <c r="J1425" i="1"/>
  <c r="G1428" i="1" l="1"/>
  <c r="I1428" i="1" s="1"/>
  <c r="D1428" i="1"/>
  <c r="M1428" i="1" s="1"/>
  <c r="E1429" i="1"/>
  <c r="F1428" i="1"/>
  <c r="K1428" i="1"/>
  <c r="L1428" i="1"/>
  <c r="AH1426" i="1"/>
  <c r="AI1426" i="1" s="1"/>
  <c r="AJ1426" i="1" s="1"/>
  <c r="AC1427" i="1"/>
  <c r="AD1427" i="1" s="1"/>
  <c r="AE1427" i="1" s="1"/>
  <c r="AF1427" i="1" s="1" a="1"/>
  <c r="AF1427" i="1" s="1"/>
  <c r="W1427" i="1"/>
  <c r="N1427" i="1"/>
  <c r="O1427" i="1" s="1"/>
  <c r="AK1425" i="1"/>
  <c r="AL1425" i="1" s="1"/>
  <c r="AL1426" i="1" s="1"/>
  <c r="AG1426" i="1"/>
  <c r="AK1426" i="1"/>
  <c r="E1430" i="1" l="1"/>
  <c r="G1429" i="1"/>
  <c r="I1429" i="1" s="1"/>
  <c r="L1429" i="1"/>
  <c r="F1429" i="1"/>
  <c r="D1429" i="1"/>
  <c r="M1429" i="1" s="1"/>
  <c r="K1429" i="1"/>
  <c r="AC1428" i="1"/>
  <c r="AD1428" i="1" s="1"/>
  <c r="AE1428" i="1" s="1"/>
  <c r="AF1428" i="1" s="1" a="1"/>
  <c r="AF1428" i="1" s="1"/>
  <c r="W1428" i="1"/>
  <c r="N1428" i="1"/>
  <c r="O1428" i="1" s="1"/>
  <c r="AK1427" i="1"/>
  <c r="AL1427" i="1" s="1"/>
  <c r="AG1427" i="1"/>
  <c r="J1428" i="1"/>
  <c r="AH1427" i="1"/>
  <c r="AI1427" i="1" s="1"/>
  <c r="AJ1427" i="1" s="1"/>
  <c r="J1427" i="1"/>
  <c r="AG1428" i="1" l="1"/>
  <c r="AH1428" i="1"/>
  <c r="AI1428" i="1" s="1"/>
  <c r="AJ1428" i="1" s="1"/>
  <c r="AC1429" i="1"/>
  <c r="AD1429" i="1" s="1"/>
  <c r="AE1429" i="1" s="1"/>
  <c r="AF1429" i="1" s="1" a="1"/>
  <c r="AF1429" i="1" s="1"/>
  <c r="W1429" i="1"/>
  <c r="N1429" i="1"/>
  <c r="O1429" i="1" s="1"/>
  <c r="G1430" i="1"/>
  <c r="I1430" i="1" s="1"/>
  <c r="L1430" i="1"/>
  <c r="F1430" i="1"/>
  <c r="E1431" i="1"/>
  <c r="D1430" i="1"/>
  <c r="M1430" i="1" s="1"/>
  <c r="K1430" i="1"/>
  <c r="L1431" i="1" l="1"/>
  <c r="E1432" i="1"/>
  <c r="K1431" i="1"/>
  <c r="F1431" i="1"/>
  <c r="G1431" i="1"/>
  <c r="I1431" i="1" s="1"/>
  <c r="D1431" i="1"/>
  <c r="M1431" i="1" s="1"/>
  <c r="AG1429" i="1"/>
  <c r="AK1428" i="1"/>
  <c r="AL1428" i="1" s="1"/>
  <c r="AH1429" i="1"/>
  <c r="AI1429" i="1" s="1"/>
  <c r="AJ1429" i="1" s="1"/>
  <c r="AC1430" i="1"/>
  <c r="AD1430" i="1" s="1"/>
  <c r="AE1430" i="1" s="1"/>
  <c r="AF1430" i="1" s="1" a="1"/>
  <c r="AF1430" i="1" s="1"/>
  <c r="W1430" i="1"/>
  <c r="N1430" i="1"/>
  <c r="O1430" i="1" s="1"/>
  <c r="J1429" i="1"/>
  <c r="AG1430" i="1" l="1"/>
  <c r="AK1430" i="1"/>
  <c r="J1430" i="1"/>
  <c r="AH1430" i="1"/>
  <c r="AI1430" i="1" s="1"/>
  <c r="AJ1430" i="1" s="1"/>
  <c r="AK1429" i="1"/>
  <c r="W1431" i="1"/>
  <c r="AC1431" i="1"/>
  <c r="AD1431" i="1" s="1"/>
  <c r="AE1431" i="1" s="1"/>
  <c r="AF1431" i="1" s="1" a="1"/>
  <c r="AF1431" i="1" s="1"/>
  <c r="N1431" i="1"/>
  <c r="O1431" i="1" s="1"/>
  <c r="F1432" i="1"/>
  <c r="G1432" i="1"/>
  <c r="I1432" i="1" s="1"/>
  <c r="E1433" i="1"/>
  <c r="K1432" i="1"/>
  <c r="D1432" i="1"/>
  <c r="M1432" i="1" s="1"/>
  <c r="L1432" i="1"/>
  <c r="AL1429" i="1"/>
  <c r="AL1430" i="1" s="1"/>
  <c r="J1431" i="1"/>
  <c r="AG1431" i="1" l="1"/>
  <c r="K1433" i="1"/>
  <c r="F1433" i="1"/>
  <c r="G1433" i="1"/>
  <c r="I1433" i="1" s="1"/>
  <c r="L1433" i="1"/>
  <c r="E1434" i="1"/>
  <c r="D1433" i="1"/>
  <c r="M1433" i="1" s="1"/>
  <c r="W1432" i="1"/>
  <c r="N1432" i="1"/>
  <c r="O1432" i="1" s="1"/>
  <c r="AC1432" i="1"/>
  <c r="AD1432" i="1" s="1"/>
  <c r="AE1432" i="1" s="1"/>
  <c r="AF1432" i="1" s="1" a="1"/>
  <c r="AF1432" i="1" s="1"/>
  <c r="J1432" i="1"/>
  <c r="AH1431" i="1"/>
  <c r="AI1431" i="1" s="1"/>
  <c r="AJ1431" i="1" s="1"/>
  <c r="AH1432" i="1" l="1"/>
  <c r="AI1432" i="1" s="1"/>
  <c r="AJ1432" i="1" s="1"/>
  <c r="W1433" i="1"/>
  <c r="AC1433" i="1"/>
  <c r="AD1433" i="1" s="1"/>
  <c r="AE1433" i="1" s="1"/>
  <c r="AF1433" i="1" s="1" a="1"/>
  <c r="AF1433" i="1" s="1"/>
  <c r="N1433" i="1"/>
  <c r="O1433" i="1" s="1"/>
  <c r="G1434" i="1"/>
  <c r="I1434" i="1" s="1"/>
  <c r="K1434" i="1"/>
  <c r="E1435" i="1"/>
  <c r="D1434" i="1"/>
  <c r="M1434" i="1" s="1"/>
  <c r="L1434" i="1"/>
  <c r="F1434" i="1"/>
  <c r="AK1432" i="1"/>
  <c r="AG1432" i="1"/>
  <c r="J1433" i="1"/>
  <c r="AK1431" i="1"/>
  <c r="AL1431" i="1" s="1"/>
  <c r="AL1432" i="1" s="1"/>
  <c r="K1435" i="1" l="1"/>
  <c r="D1435" i="1"/>
  <c r="M1435" i="1" s="1"/>
  <c r="G1435" i="1"/>
  <c r="I1435" i="1" s="1"/>
  <c r="L1435" i="1"/>
  <c r="F1435" i="1"/>
  <c r="E1436" i="1"/>
  <c r="AG1433" i="1"/>
  <c r="N1434" i="1"/>
  <c r="O1434" i="1" s="1"/>
  <c r="AC1434" i="1"/>
  <c r="AD1434" i="1" s="1"/>
  <c r="AE1434" i="1" s="1"/>
  <c r="AF1434" i="1" s="1" a="1"/>
  <c r="AF1434" i="1" s="1"/>
  <c r="W1434" i="1"/>
  <c r="AH1433" i="1"/>
  <c r="AI1433" i="1" s="1"/>
  <c r="AJ1433" i="1" s="1"/>
  <c r="J1434" i="1" l="1"/>
  <c r="E1437" i="1"/>
  <c r="D1436" i="1"/>
  <c r="M1436" i="1" s="1"/>
  <c r="L1436" i="1"/>
  <c r="G1436" i="1"/>
  <c r="I1436" i="1" s="1"/>
  <c r="K1436" i="1"/>
  <c r="F1436" i="1"/>
  <c r="AC1435" i="1"/>
  <c r="AD1435" i="1" s="1"/>
  <c r="AE1435" i="1" s="1"/>
  <c r="AF1435" i="1" s="1" a="1"/>
  <c r="AF1435" i="1" s="1"/>
  <c r="W1435" i="1"/>
  <c r="N1435" i="1"/>
  <c r="O1435" i="1" s="1"/>
  <c r="AH1434" i="1"/>
  <c r="AI1434" i="1" s="1"/>
  <c r="AJ1434" i="1" s="1"/>
  <c r="AK1434" i="1"/>
  <c r="AG1434" i="1"/>
  <c r="AK1433" i="1"/>
  <c r="AL1433" i="1" s="1"/>
  <c r="AL1434" i="1" l="1"/>
  <c r="AC1436" i="1"/>
  <c r="AD1436" i="1" s="1"/>
  <c r="AE1436" i="1" s="1"/>
  <c r="AF1436" i="1" s="1" a="1"/>
  <c r="AF1436" i="1" s="1"/>
  <c r="W1436" i="1"/>
  <c r="N1436" i="1"/>
  <c r="O1436" i="1" s="1"/>
  <c r="AH1435" i="1"/>
  <c r="AI1435" i="1" s="1"/>
  <c r="AJ1435" i="1" s="1"/>
  <c r="G1437" i="1"/>
  <c r="I1437" i="1" s="1"/>
  <c r="K1437" i="1"/>
  <c r="F1437" i="1"/>
  <c r="E1438" i="1"/>
  <c r="D1437" i="1"/>
  <c r="M1437" i="1" s="1"/>
  <c r="L1437" i="1"/>
  <c r="J1436" i="1"/>
  <c r="AK1435" i="1"/>
  <c r="AG1435" i="1"/>
  <c r="J1435" i="1"/>
  <c r="AG1436" i="1" l="1"/>
  <c r="AC1437" i="1"/>
  <c r="AD1437" i="1" s="1"/>
  <c r="AE1437" i="1" s="1"/>
  <c r="AF1437" i="1" s="1" a="1"/>
  <c r="AF1437" i="1" s="1"/>
  <c r="W1437" i="1"/>
  <c r="N1437" i="1"/>
  <c r="O1437" i="1" s="1"/>
  <c r="G1438" i="1"/>
  <c r="I1438" i="1" s="1"/>
  <c r="F1438" i="1"/>
  <c r="L1438" i="1"/>
  <c r="D1438" i="1"/>
  <c r="M1438" i="1" s="1"/>
  <c r="E1439" i="1"/>
  <c r="K1438" i="1"/>
  <c r="AH1436" i="1"/>
  <c r="AI1436" i="1" s="1"/>
  <c r="AJ1436" i="1" s="1"/>
  <c r="J1437" i="1"/>
  <c r="AL1435" i="1"/>
  <c r="AG1437" i="1" l="1"/>
  <c r="AH1437" i="1"/>
  <c r="AI1437" i="1" s="1"/>
  <c r="AJ1437" i="1" s="1"/>
  <c r="G1439" i="1"/>
  <c r="I1439" i="1" s="1"/>
  <c r="D1439" i="1"/>
  <c r="M1439" i="1" s="1"/>
  <c r="E1440" i="1"/>
  <c r="K1439" i="1"/>
  <c r="F1439" i="1"/>
  <c r="L1439" i="1"/>
  <c r="W1438" i="1"/>
  <c r="AC1438" i="1"/>
  <c r="AD1438" i="1" s="1"/>
  <c r="AE1438" i="1" s="1"/>
  <c r="AF1438" i="1" s="1" a="1"/>
  <c r="AF1438" i="1" s="1"/>
  <c r="N1438" i="1"/>
  <c r="O1438" i="1" s="1"/>
  <c r="AK1436" i="1"/>
  <c r="AL1436" i="1" s="1"/>
  <c r="AC1439" i="1" l="1"/>
  <c r="AD1439" i="1" s="1"/>
  <c r="AE1439" i="1" s="1"/>
  <c r="AF1439" i="1" s="1" a="1"/>
  <c r="AF1439" i="1" s="1"/>
  <c r="W1439" i="1"/>
  <c r="N1439" i="1"/>
  <c r="O1439" i="1" s="1"/>
  <c r="J1439" i="1"/>
  <c r="AH1438" i="1"/>
  <c r="AI1438" i="1" s="1"/>
  <c r="AJ1438" i="1" s="1"/>
  <c r="AG1438" i="1"/>
  <c r="AK1437" i="1"/>
  <c r="AL1437" i="1" s="1"/>
  <c r="L1440" i="1"/>
  <c r="F1440" i="1"/>
  <c r="G1440" i="1"/>
  <c r="I1440" i="1" s="1"/>
  <c r="D1440" i="1"/>
  <c r="M1440" i="1" s="1"/>
  <c r="E1441" i="1"/>
  <c r="K1440" i="1"/>
  <c r="J1438" i="1"/>
  <c r="E1442" i="1" l="1"/>
  <c r="K1441" i="1"/>
  <c r="F1441" i="1"/>
  <c r="G1441" i="1"/>
  <c r="I1441" i="1" s="1"/>
  <c r="D1441" i="1"/>
  <c r="M1441" i="1" s="1"/>
  <c r="L1441" i="1"/>
  <c r="AG1439" i="1"/>
  <c r="AC1440" i="1"/>
  <c r="AD1440" i="1" s="1"/>
  <c r="AE1440" i="1" s="1"/>
  <c r="AF1440" i="1" s="1" a="1"/>
  <c r="AF1440" i="1" s="1"/>
  <c r="W1440" i="1"/>
  <c r="N1440" i="1"/>
  <c r="O1440" i="1" s="1"/>
  <c r="J1440" i="1"/>
  <c r="AK1438" i="1"/>
  <c r="AL1438" i="1" s="1"/>
  <c r="AH1439" i="1"/>
  <c r="AI1439" i="1" s="1"/>
  <c r="AJ1439" i="1" s="1"/>
  <c r="AH1440" i="1" l="1"/>
  <c r="AI1440" i="1" s="1"/>
  <c r="AJ1440" i="1" s="1"/>
  <c r="AG1440" i="1"/>
  <c r="AK1439" i="1"/>
  <c r="AL1439" i="1" s="1"/>
  <c r="N1441" i="1"/>
  <c r="O1441" i="1" s="1"/>
  <c r="W1441" i="1"/>
  <c r="AC1441" i="1"/>
  <c r="AD1441" i="1" s="1"/>
  <c r="AE1441" i="1" s="1"/>
  <c r="AF1441" i="1" s="1" a="1"/>
  <c r="AF1441" i="1" s="1"/>
  <c r="K1442" i="1"/>
  <c r="G1442" i="1"/>
  <c r="I1442" i="1" s="1"/>
  <c r="D1442" i="1"/>
  <c r="M1442" i="1" s="1"/>
  <c r="E1443" i="1"/>
  <c r="L1442" i="1"/>
  <c r="F1442" i="1"/>
  <c r="J1441" i="1"/>
  <c r="G1443" i="1" l="1"/>
  <c r="I1443" i="1" s="1"/>
  <c r="E1444" i="1"/>
  <c r="F1443" i="1"/>
  <c r="K1443" i="1"/>
  <c r="D1443" i="1"/>
  <c r="M1443" i="1" s="1"/>
  <c r="L1443" i="1"/>
  <c r="AH1441" i="1"/>
  <c r="AI1441" i="1" s="1"/>
  <c r="AJ1441" i="1" s="1"/>
  <c r="W1442" i="1"/>
  <c r="AC1442" i="1"/>
  <c r="AD1442" i="1" s="1"/>
  <c r="AE1442" i="1" s="1"/>
  <c r="AF1442" i="1" s="1" a="1"/>
  <c r="AF1442" i="1" s="1"/>
  <c r="N1442" i="1"/>
  <c r="O1442" i="1" s="1"/>
  <c r="AG1441" i="1"/>
  <c r="AK1441" i="1"/>
  <c r="AK1440" i="1"/>
  <c r="AL1440" i="1" s="1"/>
  <c r="AL1441" i="1" s="1"/>
  <c r="AH1442" i="1" l="1"/>
  <c r="AI1442" i="1" s="1"/>
  <c r="AJ1442" i="1" s="1"/>
  <c r="F1444" i="1"/>
  <c r="D1444" i="1"/>
  <c r="M1444" i="1" s="1"/>
  <c r="E1445" i="1"/>
  <c r="L1444" i="1"/>
  <c r="G1444" i="1"/>
  <c r="I1444" i="1" s="1"/>
  <c r="K1444" i="1"/>
  <c r="AG1442" i="1"/>
  <c r="AK1442" i="1"/>
  <c r="AL1442" i="1" s="1"/>
  <c r="AC1443" i="1"/>
  <c r="AD1443" i="1" s="1"/>
  <c r="AE1443" i="1" s="1"/>
  <c r="AF1443" i="1" s="1" a="1"/>
  <c r="AF1443" i="1" s="1"/>
  <c r="W1443" i="1"/>
  <c r="N1443" i="1"/>
  <c r="O1443" i="1" s="1"/>
  <c r="J1442" i="1"/>
  <c r="AH1443" i="1" l="1"/>
  <c r="AI1443" i="1" s="1"/>
  <c r="AJ1443" i="1" s="1"/>
  <c r="J1443" i="1"/>
  <c r="F1445" i="1"/>
  <c r="D1445" i="1"/>
  <c r="M1445" i="1" s="1"/>
  <c r="E1446" i="1"/>
  <c r="L1445" i="1"/>
  <c r="K1445" i="1"/>
  <c r="G1445" i="1"/>
  <c r="I1445" i="1" s="1"/>
  <c r="AG1443" i="1"/>
  <c r="AC1444" i="1"/>
  <c r="AD1444" i="1" s="1"/>
  <c r="AE1444" i="1" s="1"/>
  <c r="AF1444" i="1" s="1" a="1"/>
  <c r="AF1444" i="1" s="1"/>
  <c r="N1444" i="1"/>
  <c r="O1444" i="1" s="1"/>
  <c r="W1444" i="1"/>
  <c r="D1446" i="1" l="1"/>
  <c r="M1446" i="1" s="1"/>
  <c r="E1447" i="1"/>
  <c r="F1446" i="1"/>
  <c r="K1446" i="1"/>
  <c r="G1446" i="1"/>
  <c r="I1446" i="1" s="1"/>
  <c r="L1446" i="1"/>
  <c r="AH1444" i="1"/>
  <c r="AI1444" i="1" s="1"/>
  <c r="AJ1444" i="1" s="1"/>
  <c r="AC1445" i="1"/>
  <c r="AD1445" i="1" s="1"/>
  <c r="AE1445" i="1" s="1"/>
  <c r="AF1445" i="1" s="1" a="1"/>
  <c r="AF1445" i="1" s="1"/>
  <c r="W1445" i="1"/>
  <c r="N1445" i="1"/>
  <c r="O1445" i="1" s="1"/>
  <c r="J1444" i="1"/>
  <c r="AG1444" i="1"/>
  <c r="AK1444" i="1"/>
  <c r="AK1443" i="1"/>
  <c r="AL1443" i="1" s="1"/>
  <c r="AL1444" i="1" s="1"/>
  <c r="AH1445" i="1" l="1"/>
  <c r="AI1445" i="1" s="1"/>
  <c r="AJ1445" i="1" s="1"/>
  <c r="J1445" i="1"/>
  <c r="F1447" i="1"/>
  <c r="K1447" i="1"/>
  <c r="G1447" i="1"/>
  <c r="I1447" i="1" s="1"/>
  <c r="D1447" i="1"/>
  <c r="M1447" i="1" s="1"/>
  <c r="E1448" i="1"/>
  <c r="L1447" i="1"/>
  <c r="AG1445" i="1"/>
  <c r="AK1445" i="1"/>
  <c r="AL1445" i="1" s="1"/>
  <c r="AC1446" i="1"/>
  <c r="AD1446" i="1" s="1"/>
  <c r="AE1446" i="1" s="1"/>
  <c r="AF1446" i="1" s="1" a="1"/>
  <c r="AF1446" i="1" s="1"/>
  <c r="W1446" i="1"/>
  <c r="N1446" i="1"/>
  <c r="O1446" i="1" s="1"/>
  <c r="W1447" i="1" l="1"/>
  <c r="N1447" i="1"/>
  <c r="O1447" i="1" s="1"/>
  <c r="AC1447" i="1"/>
  <c r="AD1447" i="1" s="1"/>
  <c r="AE1447" i="1" s="1"/>
  <c r="AF1447" i="1" s="1" a="1"/>
  <c r="AF1447" i="1" s="1"/>
  <c r="AH1446" i="1"/>
  <c r="AI1446" i="1" s="1"/>
  <c r="AJ1446" i="1" s="1"/>
  <c r="AG1446" i="1"/>
  <c r="AK1446" i="1"/>
  <c r="AL1446" i="1" s="1"/>
  <c r="J1446" i="1"/>
  <c r="G1448" i="1"/>
  <c r="I1448" i="1" s="1"/>
  <c r="D1448" i="1"/>
  <c r="M1448" i="1" s="1"/>
  <c r="E1449" i="1"/>
  <c r="F1448" i="1"/>
  <c r="K1448" i="1"/>
  <c r="L1448" i="1"/>
  <c r="AG1447" i="1" l="1"/>
  <c r="AH1447" i="1"/>
  <c r="AI1447" i="1" s="1"/>
  <c r="AJ1447" i="1" s="1"/>
  <c r="AC1448" i="1"/>
  <c r="AD1448" i="1" s="1"/>
  <c r="AE1448" i="1" s="1"/>
  <c r="AF1448" i="1" s="1" a="1"/>
  <c r="AF1448" i="1" s="1"/>
  <c r="W1448" i="1"/>
  <c r="N1448" i="1"/>
  <c r="O1448" i="1" s="1"/>
  <c r="G1449" i="1"/>
  <c r="I1449" i="1" s="1"/>
  <c r="L1449" i="1"/>
  <c r="F1449" i="1"/>
  <c r="D1449" i="1"/>
  <c r="M1449" i="1" s="1"/>
  <c r="E1450" i="1"/>
  <c r="K1449" i="1"/>
  <c r="J1448" i="1"/>
  <c r="J1447" i="1"/>
  <c r="AH1448" i="1" l="1"/>
  <c r="AI1448" i="1" s="1"/>
  <c r="AJ1448" i="1" s="1"/>
  <c r="G1450" i="1"/>
  <c r="I1450" i="1" s="1"/>
  <c r="E1451" i="1"/>
  <c r="K1450" i="1"/>
  <c r="D1450" i="1"/>
  <c r="M1450" i="1" s="1"/>
  <c r="F1450" i="1"/>
  <c r="L1450" i="1"/>
  <c r="AC1449" i="1"/>
  <c r="AD1449" i="1" s="1"/>
  <c r="AE1449" i="1" s="1"/>
  <c r="AF1449" i="1" s="1" a="1"/>
  <c r="AF1449" i="1" s="1"/>
  <c r="W1449" i="1"/>
  <c r="N1449" i="1"/>
  <c r="O1449" i="1" s="1"/>
  <c r="AK1447" i="1"/>
  <c r="AL1447" i="1" s="1"/>
  <c r="AK1448" i="1"/>
  <c r="AG1448" i="1"/>
  <c r="N1450" i="1" l="1"/>
  <c r="O1450" i="1" s="1"/>
  <c r="AC1450" i="1"/>
  <c r="AD1450" i="1" s="1"/>
  <c r="AE1450" i="1" s="1"/>
  <c r="AF1450" i="1" s="1" a="1"/>
  <c r="AF1450" i="1" s="1"/>
  <c r="W1450" i="1"/>
  <c r="J1449" i="1"/>
  <c r="AG1449" i="1"/>
  <c r="AL1448" i="1"/>
  <c r="D1451" i="1"/>
  <c r="M1451" i="1" s="1"/>
  <c r="F1451" i="1"/>
  <c r="L1451" i="1"/>
  <c r="G1451" i="1"/>
  <c r="I1451" i="1" s="1"/>
  <c r="E1452" i="1"/>
  <c r="K1451" i="1"/>
  <c r="AH1449" i="1"/>
  <c r="AI1449" i="1" s="1"/>
  <c r="AJ1449" i="1" s="1"/>
  <c r="AG1450" i="1" l="1"/>
  <c r="AL1449" i="1"/>
  <c r="AK1449" i="1"/>
  <c r="G1452" i="1"/>
  <c r="I1452" i="1" s="1"/>
  <c r="E1453" i="1"/>
  <c r="F1452" i="1"/>
  <c r="L1452" i="1"/>
  <c r="D1452" i="1"/>
  <c r="M1452" i="1" s="1"/>
  <c r="K1452" i="1"/>
  <c r="AC1451" i="1"/>
  <c r="AD1451" i="1" s="1"/>
  <c r="AE1451" i="1" s="1"/>
  <c r="AF1451" i="1" s="1" a="1"/>
  <c r="AF1451" i="1" s="1"/>
  <c r="W1451" i="1"/>
  <c r="N1451" i="1"/>
  <c r="O1451" i="1" s="1"/>
  <c r="AH1450" i="1"/>
  <c r="AI1450" i="1" s="1"/>
  <c r="AJ1450" i="1" s="1"/>
  <c r="J1450" i="1"/>
  <c r="F1453" i="1" l="1"/>
  <c r="L1453" i="1"/>
  <c r="G1453" i="1"/>
  <c r="I1453" i="1" s="1"/>
  <c r="E1454" i="1"/>
  <c r="D1453" i="1"/>
  <c r="M1453" i="1" s="1"/>
  <c r="K1453" i="1"/>
  <c r="AH1451" i="1"/>
  <c r="AI1451" i="1" s="1"/>
  <c r="AJ1451" i="1" s="1"/>
  <c r="W1452" i="1"/>
  <c r="N1452" i="1"/>
  <c r="O1452" i="1" s="1"/>
  <c r="AC1452" i="1"/>
  <c r="AD1452" i="1" s="1"/>
  <c r="AE1452" i="1" s="1"/>
  <c r="AF1452" i="1" s="1" a="1"/>
  <c r="AF1452" i="1" s="1"/>
  <c r="J1452" i="1"/>
  <c r="AL1450" i="1"/>
  <c r="AG1451" i="1"/>
  <c r="J1451" i="1"/>
  <c r="AK1450" i="1"/>
  <c r="G1454" i="1" l="1"/>
  <c r="I1454" i="1" s="1"/>
  <c r="E1455" i="1"/>
  <c r="F1454" i="1"/>
  <c r="D1454" i="1"/>
  <c r="M1454" i="1" s="1"/>
  <c r="K1454" i="1"/>
  <c r="L1454" i="1"/>
  <c r="AH1452" i="1"/>
  <c r="AI1452" i="1" s="1"/>
  <c r="AJ1452" i="1" s="1"/>
  <c r="AG1452" i="1"/>
  <c r="AK1451" i="1"/>
  <c r="AL1451" i="1" s="1"/>
  <c r="W1453" i="1"/>
  <c r="N1453" i="1"/>
  <c r="O1453" i="1" s="1"/>
  <c r="AC1453" i="1"/>
  <c r="AD1453" i="1" s="1"/>
  <c r="AE1453" i="1" s="1"/>
  <c r="AF1453" i="1" s="1" a="1"/>
  <c r="AF1453" i="1" s="1"/>
  <c r="N1454" i="1" l="1"/>
  <c r="O1454" i="1" s="1"/>
  <c r="AC1454" i="1"/>
  <c r="AD1454" i="1" s="1"/>
  <c r="AE1454" i="1" s="1"/>
  <c r="AF1454" i="1" s="1" a="1"/>
  <c r="AF1454" i="1" s="1"/>
  <c r="W1454" i="1"/>
  <c r="AH1453" i="1"/>
  <c r="AI1453" i="1" s="1"/>
  <c r="AJ1453" i="1" s="1"/>
  <c r="AG1453" i="1"/>
  <c r="AK1453" i="1"/>
  <c r="AK1452" i="1"/>
  <c r="AL1452" i="1" s="1"/>
  <c r="AL1453" i="1" s="1"/>
  <c r="E1456" i="1"/>
  <c r="D1455" i="1"/>
  <c r="M1455" i="1" s="1"/>
  <c r="K1455" i="1"/>
  <c r="F1455" i="1"/>
  <c r="G1455" i="1"/>
  <c r="I1455" i="1" s="1"/>
  <c r="L1455" i="1"/>
  <c r="J1453" i="1"/>
  <c r="J1454" i="1"/>
  <c r="AG1454" i="1" l="1"/>
  <c r="AC1455" i="1"/>
  <c r="AD1455" i="1" s="1"/>
  <c r="AE1455" i="1" s="1"/>
  <c r="AF1455" i="1" s="1" a="1"/>
  <c r="AF1455" i="1" s="1"/>
  <c r="W1455" i="1"/>
  <c r="N1455" i="1"/>
  <c r="O1455" i="1" s="1"/>
  <c r="J1455" i="1"/>
  <c r="AH1454" i="1"/>
  <c r="AI1454" i="1" s="1"/>
  <c r="AJ1454" i="1" s="1"/>
  <c r="L1456" i="1"/>
  <c r="G1456" i="1"/>
  <c r="I1456" i="1" s="1"/>
  <c r="K1456" i="1"/>
  <c r="F1456" i="1"/>
  <c r="E1457" i="1"/>
  <c r="D1456" i="1"/>
  <c r="M1456" i="1" s="1"/>
  <c r="AG1455" i="1" l="1"/>
  <c r="L1457" i="1"/>
  <c r="F1457" i="1"/>
  <c r="K1457" i="1"/>
  <c r="G1457" i="1"/>
  <c r="I1457" i="1" s="1"/>
  <c r="D1457" i="1"/>
  <c r="M1457" i="1" s="1"/>
  <c r="E1458" i="1"/>
  <c r="AH1455" i="1"/>
  <c r="AI1455" i="1" s="1"/>
  <c r="AJ1455" i="1" s="1"/>
  <c r="AK1454" i="1"/>
  <c r="AL1454" i="1" s="1"/>
  <c r="W1456" i="1"/>
  <c r="AC1456" i="1"/>
  <c r="AD1456" i="1" s="1"/>
  <c r="AE1456" i="1" s="1"/>
  <c r="AF1456" i="1" s="1" a="1"/>
  <c r="AF1456" i="1" s="1"/>
  <c r="N1456" i="1"/>
  <c r="O1456" i="1" s="1"/>
  <c r="F1458" i="1" l="1"/>
  <c r="L1458" i="1"/>
  <c r="G1458" i="1"/>
  <c r="I1458" i="1" s="1"/>
  <c r="K1458" i="1"/>
  <c r="D1458" i="1"/>
  <c r="M1458" i="1" s="1"/>
  <c r="E1459" i="1"/>
  <c r="J1456" i="1"/>
  <c r="W1457" i="1"/>
  <c r="AC1457" i="1"/>
  <c r="AD1457" i="1" s="1"/>
  <c r="AE1457" i="1" s="1"/>
  <c r="AF1457" i="1" s="1" a="1"/>
  <c r="AF1457" i="1" s="1"/>
  <c r="N1457" i="1"/>
  <c r="O1457" i="1" s="1"/>
  <c r="AK1455" i="1"/>
  <c r="AL1455" i="1" s="1"/>
  <c r="AL1456" i="1" s="1"/>
  <c r="AG1456" i="1"/>
  <c r="AK1456" i="1"/>
  <c r="AH1456" i="1"/>
  <c r="AI1456" i="1" s="1"/>
  <c r="AJ1456" i="1" s="1"/>
  <c r="AH1457" i="1" l="1"/>
  <c r="AI1457" i="1" s="1"/>
  <c r="AJ1457" i="1" s="1"/>
  <c r="G1459" i="1"/>
  <c r="I1459" i="1" s="1"/>
  <c r="L1459" i="1"/>
  <c r="E1460" i="1"/>
  <c r="F1459" i="1"/>
  <c r="K1459" i="1"/>
  <c r="D1459" i="1"/>
  <c r="M1459" i="1" s="1"/>
  <c r="AK1457" i="1"/>
  <c r="AL1457" i="1" s="1"/>
  <c r="AG1457" i="1"/>
  <c r="J1457" i="1"/>
  <c r="AC1458" i="1"/>
  <c r="AD1458" i="1" s="1"/>
  <c r="AE1458" i="1" s="1"/>
  <c r="AF1458" i="1" s="1" a="1"/>
  <c r="AF1458" i="1" s="1"/>
  <c r="W1458" i="1"/>
  <c r="N1458" i="1"/>
  <c r="O1458" i="1" s="1"/>
  <c r="AH1458" i="1" l="1"/>
  <c r="AI1458" i="1" s="1"/>
  <c r="AJ1458" i="1" s="1"/>
  <c r="J1458" i="1"/>
  <c r="F1460" i="1"/>
  <c r="L1460" i="1"/>
  <c r="G1460" i="1"/>
  <c r="I1460" i="1" s="1"/>
  <c r="E1461" i="1"/>
  <c r="K1460" i="1"/>
  <c r="D1460" i="1"/>
  <c r="M1460" i="1" s="1"/>
  <c r="AG1458" i="1"/>
  <c r="AK1458" i="1"/>
  <c r="AL1458" i="1" s="1"/>
  <c r="AC1459" i="1"/>
  <c r="AD1459" i="1" s="1"/>
  <c r="AE1459" i="1" s="1"/>
  <c r="AF1459" i="1" s="1" a="1"/>
  <c r="AF1459" i="1" s="1"/>
  <c r="N1459" i="1"/>
  <c r="O1459" i="1" s="1"/>
  <c r="W1459" i="1"/>
  <c r="AH1459" i="1" l="1"/>
  <c r="AI1459" i="1" s="1"/>
  <c r="AJ1459" i="1" s="1"/>
  <c r="J1459" i="1"/>
  <c r="W1460" i="1"/>
  <c r="AC1460" i="1"/>
  <c r="AD1460" i="1" s="1"/>
  <c r="AE1460" i="1" s="1"/>
  <c r="AF1460" i="1" s="1" a="1"/>
  <c r="AF1460" i="1" s="1"/>
  <c r="N1460" i="1"/>
  <c r="O1460" i="1" s="1"/>
  <c r="AG1459" i="1"/>
  <c r="AK1459" i="1"/>
  <c r="AL1459" i="1" s="1"/>
  <c r="D1461" i="1"/>
  <c r="M1461" i="1" s="1"/>
  <c r="L1461" i="1"/>
  <c r="E1462" i="1"/>
  <c r="G1461" i="1"/>
  <c r="I1461" i="1" s="1"/>
  <c r="F1461" i="1"/>
  <c r="K1461" i="1"/>
  <c r="E1463" i="1" l="1"/>
  <c r="D1462" i="1"/>
  <c r="M1462" i="1" s="1"/>
  <c r="L1462" i="1"/>
  <c r="F1462" i="1"/>
  <c r="G1462" i="1"/>
  <c r="I1462" i="1" s="1"/>
  <c r="K1462" i="1"/>
  <c r="AH1460" i="1"/>
  <c r="AI1460" i="1" s="1"/>
  <c r="AJ1460" i="1" s="1"/>
  <c r="AC1461" i="1"/>
  <c r="AD1461" i="1" s="1"/>
  <c r="AE1461" i="1" s="1"/>
  <c r="AF1461" i="1" s="1" a="1"/>
  <c r="AF1461" i="1" s="1"/>
  <c r="W1461" i="1"/>
  <c r="N1461" i="1"/>
  <c r="O1461" i="1" s="1"/>
  <c r="AK1460" i="1"/>
  <c r="AL1460" i="1" s="1"/>
  <c r="AG1460" i="1"/>
  <c r="J1460" i="1"/>
  <c r="AC1462" i="1" l="1"/>
  <c r="AD1462" i="1" s="1"/>
  <c r="AE1462" i="1" s="1"/>
  <c r="AF1462" i="1" s="1" a="1"/>
  <c r="AF1462" i="1" s="1"/>
  <c r="W1462" i="1"/>
  <c r="N1462" i="1"/>
  <c r="O1462" i="1" s="1"/>
  <c r="G1463" i="1"/>
  <c r="I1463" i="1" s="1"/>
  <c r="E1464" i="1"/>
  <c r="K1463" i="1"/>
  <c r="F1463" i="1"/>
  <c r="D1463" i="1"/>
  <c r="M1463" i="1" s="1"/>
  <c r="L1463" i="1"/>
  <c r="AG1461" i="1"/>
  <c r="AK1461" i="1"/>
  <c r="AL1461" i="1" s="1"/>
  <c r="AH1461" i="1"/>
  <c r="AI1461" i="1" s="1"/>
  <c r="AJ1461" i="1" s="1"/>
  <c r="J1461" i="1"/>
  <c r="J1462" i="1"/>
  <c r="AG1462" i="1" l="1"/>
  <c r="AK1462" i="1"/>
  <c r="AL1462" i="1" s="1"/>
  <c r="AH1462" i="1"/>
  <c r="AI1462" i="1" s="1"/>
  <c r="AJ1462" i="1" s="1"/>
  <c r="L1464" i="1"/>
  <c r="F1464" i="1"/>
  <c r="G1464" i="1"/>
  <c r="I1464" i="1" s="1"/>
  <c r="E1465" i="1"/>
  <c r="K1464" i="1"/>
  <c r="D1464" i="1"/>
  <c r="M1464" i="1" s="1"/>
  <c r="AC1463" i="1"/>
  <c r="AD1463" i="1" s="1"/>
  <c r="AE1463" i="1" s="1"/>
  <c r="AF1463" i="1" s="1" a="1"/>
  <c r="AF1463" i="1" s="1"/>
  <c r="N1463" i="1"/>
  <c r="O1463" i="1" s="1"/>
  <c r="W1463" i="1"/>
  <c r="J1463" i="1"/>
  <c r="W1464" i="1" l="1"/>
  <c r="N1464" i="1"/>
  <c r="O1464" i="1" s="1"/>
  <c r="AC1464" i="1"/>
  <c r="AD1464" i="1" s="1"/>
  <c r="AE1464" i="1" s="1"/>
  <c r="AF1464" i="1" s="1" a="1"/>
  <c r="AF1464" i="1" s="1"/>
  <c r="AH1463" i="1"/>
  <c r="AI1463" i="1" s="1"/>
  <c r="AJ1463" i="1" s="1"/>
  <c r="AG1463" i="1"/>
  <c r="G1465" i="1"/>
  <c r="I1465" i="1" s="1"/>
  <c r="F1465" i="1"/>
  <c r="D1465" i="1"/>
  <c r="M1465" i="1" s="1"/>
  <c r="L1465" i="1"/>
  <c r="E1466" i="1"/>
  <c r="K1465" i="1"/>
  <c r="AK1463" i="1" l="1"/>
  <c r="AL1463" i="1" s="1"/>
  <c r="AC1465" i="1"/>
  <c r="AD1465" i="1" s="1"/>
  <c r="AE1465" i="1" s="1"/>
  <c r="AF1465" i="1" s="1" a="1"/>
  <c r="AF1465" i="1" s="1"/>
  <c r="N1465" i="1"/>
  <c r="O1465" i="1" s="1"/>
  <c r="W1465" i="1"/>
  <c r="L1466" i="1"/>
  <c r="G1466" i="1"/>
  <c r="I1466" i="1" s="1"/>
  <c r="F1466" i="1"/>
  <c r="E1467" i="1"/>
  <c r="D1466" i="1"/>
  <c r="M1466" i="1" s="1"/>
  <c r="K1466" i="1"/>
  <c r="J1465" i="1"/>
  <c r="AH1464" i="1"/>
  <c r="AI1464" i="1" s="1"/>
  <c r="AJ1464" i="1" s="1"/>
  <c r="J1464" i="1"/>
  <c r="AG1464" i="1"/>
  <c r="AG1465" i="1" l="1"/>
  <c r="L1467" i="1"/>
  <c r="F1467" i="1"/>
  <c r="G1467" i="1"/>
  <c r="I1467" i="1" s="1"/>
  <c r="D1467" i="1"/>
  <c r="M1467" i="1" s="1"/>
  <c r="E1468" i="1"/>
  <c r="K1467" i="1"/>
  <c r="AK1464" i="1"/>
  <c r="W1466" i="1"/>
  <c r="N1466" i="1"/>
  <c r="O1466" i="1" s="1"/>
  <c r="AC1466" i="1"/>
  <c r="AD1466" i="1" s="1"/>
  <c r="AE1466" i="1" s="1"/>
  <c r="AF1466" i="1" s="1" a="1"/>
  <c r="AF1466" i="1" s="1"/>
  <c r="AL1464" i="1"/>
  <c r="AH1465" i="1"/>
  <c r="AI1465" i="1" s="1"/>
  <c r="AJ1465" i="1" s="1"/>
  <c r="J1466" i="1" l="1"/>
  <c r="F1468" i="1"/>
  <c r="E1469" i="1"/>
  <c r="K1468" i="1"/>
  <c r="D1468" i="1"/>
  <c r="M1468" i="1" s="1"/>
  <c r="G1468" i="1"/>
  <c r="I1468" i="1" s="1"/>
  <c r="L1468" i="1"/>
  <c r="AG1466" i="1"/>
  <c r="AC1467" i="1"/>
  <c r="AD1467" i="1" s="1"/>
  <c r="AE1467" i="1" s="1"/>
  <c r="AF1467" i="1" s="1" a="1"/>
  <c r="AF1467" i="1" s="1"/>
  <c r="W1467" i="1"/>
  <c r="N1467" i="1"/>
  <c r="O1467" i="1" s="1"/>
  <c r="AK1465" i="1"/>
  <c r="AL1465" i="1" s="1"/>
  <c r="AH1466" i="1"/>
  <c r="AI1466" i="1" s="1"/>
  <c r="AJ1466" i="1" s="1"/>
  <c r="J1467" i="1"/>
  <c r="AC1468" i="1" l="1"/>
  <c r="AD1468" i="1" s="1"/>
  <c r="AE1468" i="1" s="1"/>
  <c r="AF1468" i="1" s="1" a="1"/>
  <c r="AF1468" i="1" s="1"/>
  <c r="W1468" i="1"/>
  <c r="N1468" i="1"/>
  <c r="O1468" i="1" s="1"/>
  <c r="AG1467" i="1"/>
  <c r="AK1466" i="1"/>
  <c r="AL1466" i="1" s="1"/>
  <c r="F1469" i="1"/>
  <c r="G1469" i="1"/>
  <c r="I1469" i="1" s="1"/>
  <c r="E1470" i="1"/>
  <c r="L1469" i="1"/>
  <c r="D1469" i="1"/>
  <c r="M1469" i="1" s="1"/>
  <c r="K1469" i="1"/>
  <c r="AH1467" i="1"/>
  <c r="AI1467" i="1" s="1"/>
  <c r="AJ1467" i="1" s="1"/>
  <c r="AG1468" i="1" l="1"/>
  <c r="AK1467" i="1"/>
  <c r="AL1467" i="1" s="1"/>
  <c r="AH1468" i="1"/>
  <c r="AI1468" i="1" s="1"/>
  <c r="AJ1468" i="1" s="1"/>
  <c r="G1470" i="1"/>
  <c r="I1470" i="1" s="1"/>
  <c r="F1470" i="1"/>
  <c r="E1471" i="1"/>
  <c r="D1470" i="1"/>
  <c r="M1470" i="1" s="1"/>
  <c r="L1470" i="1"/>
  <c r="K1470" i="1"/>
  <c r="AC1469" i="1"/>
  <c r="AD1469" i="1" s="1"/>
  <c r="AE1469" i="1" s="1"/>
  <c r="AF1469" i="1" s="1" a="1"/>
  <c r="AF1469" i="1" s="1"/>
  <c r="W1469" i="1"/>
  <c r="N1469" i="1"/>
  <c r="O1469" i="1" s="1"/>
  <c r="J1468" i="1"/>
  <c r="AH1469" i="1" l="1"/>
  <c r="AI1469" i="1" s="1"/>
  <c r="AJ1469" i="1" s="1"/>
  <c r="J1469" i="1"/>
  <c r="AC1470" i="1"/>
  <c r="AD1470" i="1" s="1"/>
  <c r="AE1470" i="1" s="1"/>
  <c r="AF1470" i="1" s="1" a="1"/>
  <c r="AF1470" i="1" s="1"/>
  <c r="W1470" i="1"/>
  <c r="N1470" i="1"/>
  <c r="O1470" i="1" s="1"/>
  <c r="AK1468" i="1"/>
  <c r="AL1468" i="1" s="1"/>
  <c r="AL1469" i="1" s="1"/>
  <c r="AG1469" i="1"/>
  <c r="AK1469" i="1"/>
  <c r="D1471" i="1"/>
  <c r="M1471" i="1" s="1"/>
  <c r="E1472" i="1"/>
  <c r="L1471" i="1"/>
  <c r="G1471" i="1"/>
  <c r="I1471" i="1" s="1"/>
  <c r="F1471" i="1"/>
  <c r="K1471" i="1"/>
  <c r="AC1471" i="1" l="1"/>
  <c r="AD1471" i="1" s="1"/>
  <c r="AE1471" i="1" s="1"/>
  <c r="AF1471" i="1" s="1" a="1"/>
  <c r="AF1471" i="1" s="1"/>
  <c r="W1471" i="1"/>
  <c r="N1471" i="1"/>
  <c r="O1471" i="1" s="1"/>
  <c r="AH1470" i="1"/>
  <c r="AI1470" i="1" s="1"/>
  <c r="AJ1470" i="1" s="1"/>
  <c r="AK1470" i="1"/>
  <c r="AL1470" i="1" s="1"/>
  <c r="AG1470" i="1"/>
  <c r="J1471" i="1"/>
  <c r="F1472" i="1"/>
  <c r="D1472" i="1"/>
  <c r="M1472" i="1" s="1"/>
  <c r="L1472" i="1"/>
  <c r="G1472" i="1"/>
  <c r="I1472" i="1" s="1"/>
  <c r="K1472" i="1"/>
  <c r="E1473" i="1"/>
  <c r="J1470" i="1"/>
  <c r="AG1471" i="1" l="1"/>
  <c r="AC1472" i="1"/>
  <c r="AD1472" i="1" s="1"/>
  <c r="AE1472" i="1" s="1"/>
  <c r="AF1472" i="1" s="1" a="1"/>
  <c r="AF1472" i="1" s="1"/>
  <c r="N1472" i="1"/>
  <c r="O1472" i="1" s="1"/>
  <c r="W1472" i="1"/>
  <c r="AH1471" i="1"/>
  <c r="AI1471" i="1" s="1"/>
  <c r="AJ1471" i="1" s="1"/>
  <c r="E1474" i="1"/>
  <c r="D1473" i="1"/>
  <c r="M1473" i="1" s="1"/>
  <c r="K1473" i="1"/>
  <c r="G1473" i="1"/>
  <c r="I1473" i="1" s="1"/>
  <c r="L1473" i="1"/>
  <c r="F1473" i="1"/>
  <c r="J1472" i="1"/>
  <c r="AG1472" i="1" l="1"/>
  <c r="AH1472" i="1"/>
  <c r="AI1472" i="1" s="1"/>
  <c r="AJ1472" i="1" s="1"/>
  <c r="AK1471" i="1"/>
  <c r="AL1471" i="1" s="1"/>
  <c r="W1473" i="1"/>
  <c r="AC1473" i="1"/>
  <c r="AD1473" i="1" s="1"/>
  <c r="AE1473" i="1" s="1"/>
  <c r="AF1473" i="1" s="1" a="1"/>
  <c r="AF1473" i="1" s="1"/>
  <c r="N1473" i="1"/>
  <c r="O1473" i="1" s="1"/>
  <c r="D1474" i="1"/>
  <c r="M1474" i="1" s="1"/>
  <c r="K1474" i="1"/>
  <c r="G1474" i="1"/>
  <c r="I1474" i="1" s="1"/>
  <c r="E1475" i="1"/>
  <c r="F1474" i="1"/>
  <c r="L1474" i="1"/>
  <c r="AG1473" i="1" l="1"/>
  <c r="J1473" i="1"/>
  <c r="W1474" i="1"/>
  <c r="N1474" i="1"/>
  <c r="O1474" i="1" s="1"/>
  <c r="AC1474" i="1"/>
  <c r="AD1474" i="1" s="1"/>
  <c r="AE1474" i="1" s="1"/>
  <c r="AF1474" i="1" s="1" a="1"/>
  <c r="AF1474" i="1" s="1"/>
  <c r="AH1473" i="1"/>
  <c r="AI1473" i="1" s="1"/>
  <c r="AJ1473" i="1" s="1"/>
  <c r="E1476" i="1"/>
  <c r="K1475" i="1"/>
  <c r="G1475" i="1"/>
  <c r="I1475" i="1" s="1"/>
  <c r="L1475" i="1"/>
  <c r="F1475" i="1"/>
  <c r="D1475" i="1"/>
  <c r="M1475" i="1" s="1"/>
  <c r="AL1472" i="1"/>
  <c r="AK1472" i="1"/>
  <c r="AG1474" i="1" l="1"/>
  <c r="J1474" i="1"/>
  <c r="N1475" i="1"/>
  <c r="O1475" i="1" s="1"/>
  <c r="W1475" i="1"/>
  <c r="AC1475" i="1"/>
  <c r="AD1475" i="1" s="1"/>
  <c r="AE1475" i="1" s="1"/>
  <c r="AF1475" i="1" s="1" a="1"/>
  <c r="AF1475" i="1" s="1"/>
  <c r="J1475" i="1"/>
  <c r="L1476" i="1"/>
  <c r="F1476" i="1"/>
  <c r="E1477" i="1"/>
  <c r="D1476" i="1"/>
  <c r="M1476" i="1" s="1"/>
  <c r="K1476" i="1"/>
  <c r="G1476" i="1"/>
  <c r="I1476" i="1" s="1"/>
  <c r="AH1474" i="1"/>
  <c r="AI1474" i="1" s="1"/>
  <c r="AJ1474" i="1" s="1"/>
  <c r="AK1473" i="1"/>
  <c r="AL1473" i="1" s="1"/>
  <c r="E1478" i="1" l="1"/>
  <c r="F1477" i="1"/>
  <c r="G1477" i="1"/>
  <c r="I1477" i="1" s="1"/>
  <c r="K1477" i="1"/>
  <c r="D1477" i="1"/>
  <c r="M1477" i="1" s="1"/>
  <c r="L1477" i="1"/>
  <c r="AG1475" i="1"/>
  <c r="W1476" i="1"/>
  <c r="N1476" i="1"/>
  <c r="O1476" i="1" s="1"/>
  <c r="AC1476" i="1"/>
  <c r="AD1476" i="1" s="1"/>
  <c r="AE1476" i="1" s="1"/>
  <c r="AF1476" i="1" s="1" a="1"/>
  <c r="AF1476" i="1" s="1"/>
  <c r="AH1475" i="1"/>
  <c r="AI1475" i="1" s="1"/>
  <c r="AJ1475" i="1" s="1"/>
  <c r="AK1474" i="1"/>
  <c r="AL1474" i="1" s="1"/>
  <c r="W1477" i="1" l="1"/>
  <c r="AC1477" i="1"/>
  <c r="AD1477" i="1" s="1"/>
  <c r="AE1477" i="1" s="1"/>
  <c r="AF1477" i="1" s="1" a="1"/>
  <c r="AF1477" i="1" s="1"/>
  <c r="N1477" i="1"/>
  <c r="O1477" i="1" s="1"/>
  <c r="G1478" i="1"/>
  <c r="I1478" i="1" s="1"/>
  <c r="L1478" i="1"/>
  <c r="D1478" i="1"/>
  <c r="M1478" i="1" s="1"/>
  <c r="F1478" i="1"/>
  <c r="E1479" i="1"/>
  <c r="K1478" i="1"/>
  <c r="AG1476" i="1"/>
  <c r="AK1475" i="1"/>
  <c r="AL1475" i="1" s="1"/>
  <c r="J1476" i="1"/>
  <c r="AH1476" i="1"/>
  <c r="AI1476" i="1" s="1"/>
  <c r="AJ1476" i="1" s="1"/>
  <c r="J1477" i="1"/>
  <c r="AG1477" i="1" l="1"/>
  <c r="AK1476" i="1"/>
  <c r="AL1476" i="1" s="1"/>
  <c r="G1479" i="1"/>
  <c r="I1479" i="1" s="1"/>
  <c r="D1479" i="1"/>
  <c r="M1479" i="1" s="1"/>
  <c r="L1479" i="1"/>
  <c r="F1479" i="1"/>
  <c r="E1480" i="1"/>
  <c r="K1479" i="1"/>
  <c r="AH1477" i="1"/>
  <c r="AI1477" i="1" s="1"/>
  <c r="AJ1477" i="1" s="1"/>
  <c r="W1478" i="1"/>
  <c r="AC1478" i="1"/>
  <c r="AD1478" i="1" s="1"/>
  <c r="AE1478" i="1" s="1"/>
  <c r="AF1478" i="1" s="1" a="1"/>
  <c r="AF1478" i="1" s="1"/>
  <c r="N1478" i="1"/>
  <c r="O1478" i="1" s="1"/>
  <c r="AH1478" i="1" l="1"/>
  <c r="AI1478" i="1" s="1"/>
  <c r="AJ1478" i="1" s="1"/>
  <c r="J1478" i="1"/>
  <c r="AK1477" i="1"/>
  <c r="AL1477" i="1" s="1"/>
  <c r="AL1478" i="1" s="1"/>
  <c r="AG1478" i="1"/>
  <c r="AK1478" i="1"/>
  <c r="N1479" i="1"/>
  <c r="O1479" i="1" s="1"/>
  <c r="AC1479" i="1"/>
  <c r="AD1479" i="1" s="1"/>
  <c r="AE1479" i="1" s="1"/>
  <c r="AF1479" i="1" s="1" a="1"/>
  <c r="AF1479" i="1" s="1"/>
  <c r="W1479" i="1"/>
  <c r="G1480" i="1"/>
  <c r="I1480" i="1" s="1"/>
  <c r="F1480" i="1"/>
  <c r="D1480" i="1"/>
  <c r="M1480" i="1" s="1"/>
  <c r="E1481" i="1"/>
  <c r="L1480" i="1"/>
  <c r="K1480" i="1"/>
  <c r="J1479" i="1"/>
  <c r="N1480" i="1" l="1"/>
  <c r="O1480" i="1" s="1"/>
  <c r="AC1480" i="1"/>
  <c r="AD1480" i="1" s="1"/>
  <c r="AE1480" i="1" s="1"/>
  <c r="AF1480" i="1" s="1" a="1"/>
  <c r="AF1480" i="1" s="1"/>
  <c r="W1480" i="1"/>
  <c r="K1481" i="1"/>
  <c r="F1481" i="1"/>
  <c r="G1481" i="1"/>
  <c r="I1481" i="1" s="1"/>
  <c r="D1481" i="1"/>
  <c r="M1481" i="1" s="1"/>
  <c r="E1482" i="1"/>
  <c r="L1481" i="1"/>
  <c r="J1480" i="1"/>
  <c r="AH1479" i="1"/>
  <c r="AI1479" i="1" s="1"/>
  <c r="AJ1479" i="1" s="1"/>
  <c r="AG1479" i="1"/>
  <c r="AK1479" i="1"/>
  <c r="AL1479" i="1" s="1"/>
  <c r="AG1480" i="1" l="1"/>
  <c r="F1482" i="1"/>
  <c r="G1482" i="1"/>
  <c r="I1482" i="1" s="1"/>
  <c r="L1482" i="1"/>
  <c r="D1482" i="1"/>
  <c r="M1482" i="1" s="1"/>
  <c r="K1482" i="1"/>
  <c r="E1483" i="1"/>
  <c r="N1481" i="1"/>
  <c r="O1481" i="1" s="1"/>
  <c r="AC1481" i="1"/>
  <c r="AD1481" i="1" s="1"/>
  <c r="AE1481" i="1" s="1"/>
  <c r="AF1481" i="1" s="1" a="1"/>
  <c r="AF1481" i="1" s="1"/>
  <c r="W1481" i="1"/>
  <c r="AH1480" i="1"/>
  <c r="AI1480" i="1" s="1"/>
  <c r="AJ1480" i="1" s="1"/>
  <c r="W1482" i="1" l="1"/>
  <c r="AC1482" i="1"/>
  <c r="AD1482" i="1" s="1"/>
  <c r="AE1482" i="1" s="1"/>
  <c r="AF1482" i="1" s="1" a="1"/>
  <c r="AF1482" i="1" s="1"/>
  <c r="N1482" i="1"/>
  <c r="O1482" i="1" s="1"/>
  <c r="J1481" i="1"/>
  <c r="AH1481" i="1"/>
  <c r="AI1481" i="1" s="1"/>
  <c r="AJ1481" i="1" s="1"/>
  <c r="AK1480" i="1"/>
  <c r="AL1480" i="1" s="1"/>
  <c r="AL1481" i="1" s="1"/>
  <c r="F1483" i="1"/>
  <c r="G1483" i="1"/>
  <c r="I1483" i="1" s="1"/>
  <c r="K1483" i="1"/>
  <c r="D1483" i="1"/>
  <c r="M1483" i="1" s="1"/>
  <c r="E1484" i="1"/>
  <c r="L1483" i="1"/>
  <c r="J1482" i="1"/>
  <c r="AK1481" i="1"/>
  <c r="AG1481" i="1"/>
  <c r="N1483" i="1" l="1"/>
  <c r="O1483" i="1" s="1"/>
  <c r="AC1483" i="1"/>
  <c r="AD1483" i="1" s="1"/>
  <c r="AE1483" i="1" s="1"/>
  <c r="AF1483" i="1" s="1" a="1"/>
  <c r="AF1483" i="1" s="1"/>
  <c r="W1483" i="1"/>
  <c r="AH1482" i="1"/>
  <c r="AI1482" i="1" s="1"/>
  <c r="AJ1482" i="1" s="1"/>
  <c r="J1483" i="1"/>
  <c r="G1484" i="1"/>
  <c r="I1484" i="1" s="1"/>
  <c r="D1484" i="1"/>
  <c r="M1484" i="1" s="1"/>
  <c r="L1484" i="1"/>
  <c r="F1484" i="1"/>
  <c r="E1485" i="1"/>
  <c r="K1484" i="1"/>
  <c r="AG1482" i="1"/>
  <c r="AK1482" i="1"/>
  <c r="AL1482" i="1"/>
  <c r="D1485" i="1" l="1"/>
  <c r="M1485" i="1" s="1"/>
  <c r="L1485" i="1"/>
  <c r="F1485" i="1"/>
  <c r="E1486" i="1"/>
  <c r="G1485" i="1"/>
  <c r="I1485" i="1" s="1"/>
  <c r="K1485" i="1"/>
  <c r="AH1483" i="1"/>
  <c r="AI1483" i="1" s="1"/>
  <c r="AJ1483" i="1" s="1"/>
  <c r="AG1483" i="1"/>
  <c r="AC1484" i="1"/>
  <c r="AD1484" i="1" s="1"/>
  <c r="AE1484" i="1" s="1"/>
  <c r="AF1484" i="1" s="1" a="1"/>
  <c r="AF1484" i="1" s="1"/>
  <c r="N1484" i="1"/>
  <c r="O1484" i="1" s="1"/>
  <c r="W1484" i="1"/>
  <c r="F1486" i="1" l="1"/>
  <c r="G1486" i="1"/>
  <c r="I1486" i="1" s="1"/>
  <c r="K1486" i="1"/>
  <c r="D1486" i="1"/>
  <c r="M1486" i="1" s="1"/>
  <c r="E1487" i="1"/>
  <c r="L1486" i="1"/>
  <c r="AG1484" i="1"/>
  <c r="AH1484" i="1"/>
  <c r="AI1484" i="1" s="1"/>
  <c r="AJ1484" i="1" s="1"/>
  <c r="J1484" i="1"/>
  <c r="AK1483" i="1"/>
  <c r="AL1483" i="1" s="1"/>
  <c r="N1485" i="1"/>
  <c r="O1485" i="1" s="1"/>
  <c r="AC1485" i="1"/>
  <c r="AD1485" i="1" s="1"/>
  <c r="AE1485" i="1" s="1"/>
  <c r="AF1485" i="1" s="1" a="1"/>
  <c r="AF1485" i="1" s="1"/>
  <c r="W1485" i="1"/>
  <c r="AC1486" i="1" l="1"/>
  <c r="AD1486" i="1" s="1"/>
  <c r="AE1486" i="1" s="1"/>
  <c r="AF1486" i="1" s="1" a="1"/>
  <c r="AF1486" i="1" s="1"/>
  <c r="W1486" i="1"/>
  <c r="N1486" i="1"/>
  <c r="O1486" i="1" s="1"/>
  <c r="AG1485" i="1"/>
  <c r="AK1484" i="1"/>
  <c r="AL1484" i="1" s="1"/>
  <c r="J1486" i="1"/>
  <c r="J1485" i="1"/>
  <c r="AH1485" i="1"/>
  <c r="AI1485" i="1" s="1"/>
  <c r="AJ1485" i="1" s="1"/>
  <c r="G1487" i="1"/>
  <c r="I1487" i="1" s="1"/>
  <c r="D1487" i="1"/>
  <c r="M1487" i="1" s="1"/>
  <c r="K1487" i="1"/>
  <c r="F1487" i="1"/>
  <c r="L1487" i="1"/>
  <c r="E1488" i="1"/>
  <c r="F1488" i="1" l="1"/>
  <c r="K1488" i="1"/>
  <c r="D1488" i="1"/>
  <c r="M1488" i="1" s="1"/>
  <c r="E1489" i="1"/>
  <c r="L1488" i="1"/>
  <c r="G1488" i="1"/>
  <c r="I1488" i="1" s="1"/>
  <c r="AC1487" i="1"/>
  <c r="AD1487" i="1" s="1"/>
  <c r="AE1487" i="1" s="1"/>
  <c r="AF1487" i="1" s="1" a="1"/>
  <c r="AF1487" i="1" s="1"/>
  <c r="W1487" i="1"/>
  <c r="N1487" i="1"/>
  <c r="O1487" i="1" s="1"/>
  <c r="AG1486" i="1"/>
  <c r="J1487" i="1"/>
  <c r="AK1485" i="1"/>
  <c r="AL1485" i="1" s="1"/>
  <c r="AH1486" i="1"/>
  <c r="AI1486" i="1" s="1"/>
  <c r="AJ1486" i="1" s="1"/>
  <c r="AG1487" i="1" l="1"/>
  <c r="N1488" i="1"/>
  <c r="O1488" i="1" s="1"/>
  <c r="AC1488" i="1"/>
  <c r="AD1488" i="1" s="1"/>
  <c r="AE1488" i="1" s="1"/>
  <c r="AF1488" i="1" s="1" a="1"/>
  <c r="AF1488" i="1" s="1"/>
  <c r="W1488" i="1"/>
  <c r="AK1486" i="1"/>
  <c r="AL1486" i="1" s="1"/>
  <c r="AH1487" i="1"/>
  <c r="AI1487" i="1" s="1"/>
  <c r="AJ1487" i="1" s="1"/>
  <c r="F1489" i="1"/>
  <c r="D1489" i="1"/>
  <c r="M1489" i="1" s="1"/>
  <c r="L1489" i="1"/>
  <c r="G1489" i="1"/>
  <c r="I1489" i="1" s="1"/>
  <c r="E1490" i="1"/>
  <c r="K1489" i="1"/>
  <c r="N1489" i="1" l="1"/>
  <c r="O1489" i="1" s="1"/>
  <c r="AC1489" i="1"/>
  <c r="AD1489" i="1" s="1"/>
  <c r="AE1489" i="1" s="1"/>
  <c r="AF1489" i="1" s="1" a="1"/>
  <c r="AF1489" i="1" s="1"/>
  <c r="W1489" i="1"/>
  <c r="AH1488" i="1"/>
  <c r="AI1488" i="1" s="1"/>
  <c r="AJ1488" i="1" s="1"/>
  <c r="F1490" i="1"/>
  <c r="G1490" i="1"/>
  <c r="I1490" i="1" s="1"/>
  <c r="E1491" i="1"/>
  <c r="K1490" i="1"/>
  <c r="D1490" i="1"/>
  <c r="M1490" i="1" s="1"/>
  <c r="L1490" i="1"/>
  <c r="J1488" i="1"/>
  <c r="AK1487" i="1"/>
  <c r="AL1487" i="1" s="1"/>
  <c r="AL1488" i="1" s="1"/>
  <c r="AG1488" i="1"/>
  <c r="AK1488" i="1"/>
  <c r="AG1489" i="1" l="1"/>
  <c r="W1490" i="1"/>
  <c r="AC1490" i="1"/>
  <c r="AD1490" i="1" s="1"/>
  <c r="AE1490" i="1" s="1"/>
  <c r="AF1490" i="1" s="1" a="1"/>
  <c r="AF1490" i="1" s="1"/>
  <c r="N1490" i="1"/>
  <c r="O1490" i="1" s="1"/>
  <c r="L1491" i="1"/>
  <c r="F1491" i="1"/>
  <c r="D1491" i="1"/>
  <c r="M1491" i="1" s="1"/>
  <c r="E1492" i="1"/>
  <c r="G1491" i="1"/>
  <c r="I1491" i="1" s="1"/>
  <c r="K1491" i="1"/>
  <c r="J1489" i="1"/>
  <c r="AH1489" i="1"/>
  <c r="AI1489" i="1" s="1"/>
  <c r="AJ1489" i="1" s="1"/>
  <c r="J1490" i="1" l="1"/>
  <c r="AC1491" i="1"/>
  <c r="AD1491" i="1" s="1"/>
  <c r="AE1491" i="1" s="1"/>
  <c r="AF1491" i="1" s="1" a="1"/>
  <c r="AF1491" i="1" s="1"/>
  <c r="N1491" i="1"/>
  <c r="O1491" i="1" s="1"/>
  <c r="W1491" i="1"/>
  <c r="F1492" i="1"/>
  <c r="K1492" i="1"/>
  <c r="G1492" i="1"/>
  <c r="I1492" i="1" s="1"/>
  <c r="L1492" i="1"/>
  <c r="D1492" i="1"/>
  <c r="M1492" i="1" s="1"/>
  <c r="E1493" i="1"/>
  <c r="AK1489" i="1"/>
  <c r="AL1489" i="1" s="1"/>
  <c r="AG1490" i="1"/>
  <c r="AH1490" i="1"/>
  <c r="AI1490" i="1" s="1"/>
  <c r="AJ1490" i="1" s="1"/>
  <c r="L1493" i="1" l="1"/>
  <c r="G1493" i="1"/>
  <c r="I1493" i="1" s="1"/>
  <c r="F1493" i="1"/>
  <c r="K1493" i="1"/>
  <c r="D1493" i="1"/>
  <c r="M1493" i="1" s="1"/>
  <c r="E1494" i="1"/>
  <c r="AG1491" i="1"/>
  <c r="AK1490" i="1"/>
  <c r="AC1492" i="1"/>
  <c r="AD1492" i="1" s="1"/>
  <c r="AE1492" i="1" s="1"/>
  <c r="AF1492" i="1" s="1" a="1"/>
  <c r="AF1492" i="1" s="1"/>
  <c r="W1492" i="1"/>
  <c r="N1492" i="1"/>
  <c r="O1492" i="1" s="1"/>
  <c r="AH1491" i="1"/>
  <c r="AI1491" i="1" s="1"/>
  <c r="AJ1491" i="1" s="1"/>
  <c r="AL1490" i="1"/>
  <c r="J1491" i="1"/>
  <c r="AK1491" i="1" l="1"/>
  <c r="J1493" i="1"/>
  <c r="AG1492" i="1"/>
  <c r="AH1492" i="1"/>
  <c r="AI1492" i="1" s="1"/>
  <c r="AJ1492" i="1" s="1"/>
  <c r="AC1493" i="1"/>
  <c r="AD1493" i="1" s="1"/>
  <c r="AE1493" i="1" s="1"/>
  <c r="AF1493" i="1" s="1" a="1"/>
  <c r="AF1493" i="1" s="1"/>
  <c r="W1493" i="1"/>
  <c r="N1493" i="1"/>
  <c r="O1493" i="1" s="1"/>
  <c r="AL1491" i="1"/>
  <c r="F1494" i="1"/>
  <c r="G1494" i="1"/>
  <c r="I1494" i="1" s="1"/>
  <c r="D1494" i="1"/>
  <c r="M1494" i="1" s="1"/>
  <c r="L1494" i="1"/>
  <c r="K1494" i="1"/>
  <c r="E1495" i="1"/>
  <c r="J1492" i="1"/>
  <c r="AG1493" i="1" l="1"/>
  <c r="AH1493" i="1"/>
  <c r="AI1493" i="1" s="1"/>
  <c r="AJ1493" i="1" s="1"/>
  <c r="L1495" i="1"/>
  <c r="E1496" i="1"/>
  <c r="D1495" i="1"/>
  <c r="M1495" i="1" s="1"/>
  <c r="K1495" i="1"/>
  <c r="F1495" i="1"/>
  <c r="G1495" i="1"/>
  <c r="I1495" i="1" s="1"/>
  <c r="AC1494" i="1"/>
  <c r="AD1494" i="1" s="1"/>
  <c r="AE1494" i="1" s="1"/>
  <c r="AF1494" i="1" s="1" a="1"/>
  <c r="AF1494" i="1" s="1"/>
  <c r="N1494" i="1"/>
  <c r="O1494" i="1" s="1"/>
  <c r="W1494" i="1"/>
  <c r="AK1492" i="1"/>
  <c r="AL1492" i="1" s="1"/>
  <c r="AH1494" i="1" l="1"/>
  <c r="AI1494" i="1" s="1"/>
  <c r="AJ1494" i="1" s="1"/>
  <c r="W1495" i="1"/>
  <c r="N1495" i="1"/>
  <c r="O1495" i="1" s="1"/>
  <c r="AC1495" i="1"/>
  <c r="AD1495" i="1" s="1"/>
  <c r="AE1495" i="1" s="1"/>
  <c r="AF1495" i="1" s="1" a="1"/>
  <c r="AF1495" i="1" s="1"/>
  <c r="F1496" i="1"/>
  <c r="D1496" i="1"/>
  <c r="M1496" i="1" s="1"/>
  <c r="E1497" i="1"/>
  <c r="K1496" i="1"/>
  <c r="G1496" i="1"/>
  <c r="I1496" i="1" s="1"/>
  <c r="L1496" i="1"/>
  <c r="J1494" i="1"/>
  <c r="AK1493" i="1"/>
  <c r="AL1493" i="1" s="1"/>
  <c r="AL1494" i="1" s="1"/>
  <c r="AK1494" i="1"/>
  <c r="AG1494" i="1"/>
  <c r="F1497" i="1" l="1"/>
  <c r="E1498" i="1"/>
  <c r="L1497" i="1"/>
  <c r="D1497" i="1"/>
  <c r="M1497" i="1" s="1"/>
  <c r="K1497" i="1"/>
  <c r="G1497" i="1"/>
  <c r="I1497" i="1" s="1"/>
  <c r="N1496" i="1"/>
  <c r="O1496" i="1" s="1"/>
  <c r="AC1496" i="1"/>
  <c r="AD1496" i="1" s="1"/>
  <c r="AE1496" i="1" s="1"/>
  <c r="AF1496" i="1" s="1" a="1"/>
  <c r="AF1496" i="1" s="1"/>
  <c r="W1496" i="1"/>
  <c r="J1496" i="1"/>
  <c r="AH1495" i="1"/>
  <c r="AI1495" i="1" s="1"/>
  <c r="AJ1495" i="1" s="1"/>
  <c r="J1495" i="1"/>
  <c r="AK1495" i="1"/>
  <c r="AL1495" i="1" s="1"/>
  <c r="AG1495" i="1"/>
  <c r="AH1496" i="1" l="1"/>
  <c r="AI1496" i="1" s="1"/>
  <c r="AJ1496" i="1" s="1"/>
  <c r="G1498" i="1"/>
  <c r="I1498" i="1" s="1"/>
  <c r="F1498" i="1"/>
  <c r="K1498" i="1"/>
  <c r="D1498" i="1"/>
  <c r="M1498" i="1" s="1"/>
  <c r="E1499" i="1"/>
  <c r="L1498" i="1"/>
  <c r="AK1496" i="1"/>
  <c r="AL1496" i="1" s="1"/>
  <c r="AG1496" i="1"/>
  <c r="AC1497" i="1"/>
  <c r="AD1497" i="1" s="1"/>
  <c r="AE1497" i="1" s="1"/>
  <c r="AF1497" i="1" s="1" a="1"/>
  <c r="AF1497" i="1" s="1"/>
  <c r="W1497" i="1"/>
  <c r="N1497" i="1"/>
  <c r="O1497" i="1" s="1"/>
  <c r="E1500" i="1" l="1"/>
  <c r="F1499" i="1"/>
  <c r="G1499" i="1"/>
  <c r="I1499" i="1" s="1"/>
  <c r="L1499" i="1"/>
  <c r="K1499" i="1"/>
  <c r="D1499" i="1"/>
  <c r="M1499" i="1" s="1"/>
  <c r="W1498" i="1"/>
  <c r="AC1498" i="1"/>
  <c r="AD1498" i="1" s="1"/>
  <c r="AE1498" i="1" s="1"/>
  <c r="AF1498" i="1" s="1" a="1"/>
  <c r="AF1498" i="1" s="1"/>
  <c r="N1498" i="1"/>
  <c r="O1498" i="1" s="1"/>
  <c r="J1497" i="1"/>
  <c r="AH1497" i="1"/>
  <c r="AI1497" i="1" s="1"/>
  <c r="AJ1497" i="1" s="1"/>
  <c r="AG1497" i="1"/>
  <c r="AK1497" i="1"/>
  <c r="AL1497" i="1" s="1"/>
  <c r="AH1498" i="1" l="1"/>
  <c r="AI1498" i="1" s="1"/>
  <c r="AJ1498" i="1" s="1"/>
  <c r="J1498" i="1"/>
  <c r="AC1499" i="1"/>
  <c r="AD1499" i="1" s="1"/>
  <c r="AE1499" i="1" s="1"/>
  <c r="AF1499" i="1" s="1" a="1"/>
  <c r="AF1499" i="1" s="1"/>
  <c r="N1499" i="1"/>
  <c r="O1499" i="1" s="1"/>
  <c r="W1499" i="1"/>
  <c r="AG1498" i="1"/>
  <c r="AK1498" i="1"/>
  <c r="AL1498" i="1" s="1"/>
  <c r="D1500" i="1"/>
  <c r="M1500" i="1" s="1"/>
  <c r="G1500" i="1"/>
  <c r="I1500" i="1" s="1"/>
  <c r="F1500" i="1"/>
  <c r="E1501" i="1"/>
  <c r="L1500" i="1"/>
  <c r="K1500" i="1"/>
  <c r="AH1499" i="1" l="1"/>
  <c r="AI1499" i="1" s="1"/>
  <c r="AJ1499" i="1" s="1"/>
  <c r="J1499" i="1"/>
  <c r="AC1500" i="1"/>
  <c r="AD1500" i="1" s="1"/>
  <c r="AE1500" i="1" s="1"/>
  <c r="AF1500" i="1" s="1" a="1"/>
  <c r="AF1500" i="1" s="1"/>
  <c r="N1500" i="1"/>
  <c r="O1500" i="1" s="1"/>
  <c r="W1500" i="1"/>
  <c r="D1501" i="1"/>
  <c r="M1501" i="1" s="1"/>
  <c r="E1502" i="1"/>
  <c r="F1501" i="1"/>
  <c r="G1501" i="1"/>
  <c r="I1501" i="1" s="1"/>
  <c r="L1501" i="1"/>
  <c r="K1501" i="1"/>
  <c r="AG1499" i="1"/>
  <c r="AK1499" i="1"/>
  <c r="AL1499" i="1" s="1"/>
  <c r="J1500" i="1" l="1"/>
  <c r="AG1500" i="1"/>
  <c r="AH1500" i="1"/>
  <c r="AI1500" i="1" s="1"/>
  <c r="AJ1500" i="1" s="1"/>
  <c r="G1502" i="1"/>
  <c r="I1502" i="1" s="1"/>
  <c r="K1502" i="1"/>
  <c r="E1503" i="1"/>
  <c r="D1502" i="1"/>
  <c r="M1502" i="1" s="1"/>
  <c r="L1502" i="1"/>
  <c r="F1502" i="1"/>
  <c r="AC1501" i="1"/>
  <c r="AD1501" i="1" s="1"/>
  <c r="AE1501" i="1" s="1"/>
  <c r="AF1501" i="1" s="1" a="1"/>
  <c r="AF1501" i="1" s="1"/>
  <c r="N1501" i="1"/>
  <c r="O1501" i="1" s="1"/>
  <c r="W1501" i="1"/>
  <c r="AC1502" i="1" l="1"/>
  <c r="AD1502" i="1" s="1"/>
  <c r="AE1502" i="1" s="1"/>
  <c r="AF1502" i="1" s="1" a="1"/>
  <c r="AF1502" i="1" s="1"/>
  <c r="W1502" i="1"/>
  <c r="N1502" i="1"/>
  <c r="O1502" i="1" s="1"/>
  <c r="AH1501" i="1"/>
  <c r="AI1501" i="1" s="1"/>
  <c r="AJ1501" i="1" s="1"/>
  <c r="E1504" i="1"/>
  <c r="D1503" i="1"/>
  <c r="M1503" i="1" s="1"/>
  <c r="K1503" i="1"/>
  <c r="G1503" i="1"/>
  <c r="I1503" i="1" s="1"/>
  <c r="F1503" i="1"/>
  <c r="L1503" i="1"/>
  <c r="J1501" i="1"/>
  <c r="AG1501" i="1"/>
  <c r="AK1501" i="1"/>
  <c r="AK1500" i="1"/>
  <c r="AL1500" i="1" s="1"/>
  <c r="AC1503" i="1" l="1"/>
  <c r="AD1503" i="1" s="1"/>
  <c r="AE1503" i="1" s="1"/>
  <c r="AF1503" i="1" s="1" a="1"/>
  <c r="AF1503" i="1" s="1"/>
  <c r="W1503" i="1"/>
  <c r="N1503" i="1"/>
  <c r="O1503" i="1" s="1"/>
  <c r="AL1501" i="1"/>
  <c r="AG1502" i="1"/>
  <c r="AK1502" i="1"/>
  <c r="AH1502" i="1"/>
  <c r="AI1502" i="1" s="1"/>
  <c r="AJ1502" i="1" s="1"/>
  <c r="F1504" i="1"/>
  <c r="D1504" i="1"/>
  <c r="M1504" i="1" s="1"/>
  <c r="G1504" i="1"/>
  <c r="I1504" i="1" s="1"/>
  <c r="K1504" i="1"/>
  <c r="L1504" i="1"/>
  <c r="E1505" i="1"/>
  <c r="J1503" i="1"/>
  <c r="J1502" i="1"/>
  <c r="N1504" i="1" l="1"/>
  <c r="O1504" i="1" s="1"/>
  <c r="W1504" i="1"/>
  <c r="AC1504" i="1"/>
  <c r="AD1504" i="1" s="1"/>
  <c r="AE1504" i="1" s="1"/>
  <c r="AF1504" i="1" s="1" a="1"/>
  <c r="AF1504" i="1" s="1"/>
  <c r="AH1503" i="1"/>
  <c r="AI1503" i="1" s="1"/>
  <c r="AJ1503" i="1" s="1"/>
  <c r="AL1502" i="1"/>
  <c r="G1505" i="1"/>
  <c r="I1505" i="1" s="1"/>
  <c r="F1505" i="1"/>
  <c r="D1505" i="1"/>
  <c r="M1505" i="1" s="1"/>
  <c r="E1506" i="1"/>
  <c r="K1505" i="1"/>
  <c r="L1505" i="1"/>
  <c r="J1504" i="1"/>
  <c r="AG1503" i="1"/>
  <c r="AK1503" i="1"/>
  <c r="L1506" i="1" l="1"/>
  <c r="D1506" i="1"/>
  <c r="M1506" i="1" s="1"/>
  <c r="F1506" i="1"/>
  <c r="G1506" i="1"/>
  <c r="I1506" i="1" s="1"/>
  <c r="K1506" i="1"/>
  <c r="AH1504" i="1"/>
  <c r="AI1504" i="1" s="1"/>
  <c r="AJ1504" i="1" s="1"/>
  <c r="AK1504" i="1"/>
  <c r="AG1504" i="1"/>
  <c r="J1505" i="1"/>
  <c r="AL1503" i="1"/>
  <c r="AC1505" i="1"/>
  <c r="AD1505" i="1" s="1"/>
  <c r="AE1505" i="1" s="1"/>
  <c r="AF1505" i="1" s="1" a="1"/>
  <c r="AF1505" i="1" s="1"/>
  <c r="N1505" i="1"/>
  <c r="O1505" i="1" s="1"/>
  <c r="W1505" i="1"/>
  <c r="AG1505" i="1" l="1"/>
  <c r="AL1504" i="1"/>
  <c r="AH1505" i="1"/>
  <c r="AI1505" i="1" s="1"/>
  <c r="AJ1505" i="1" s="1"/>
  <c r="N1506" i="1"/>
  <c r="O1506" i="1" s="1"/>
  <c r="AC1506" i="1"/>
  <c r="AD1506" i="1" s="1"/>
  <c r="AE1506" i="1" s="1"/>
  <c r="AF1506" i="1" s="1" a="1"/>
  <c r="AF1506" i="1" s="1"/>
  <c r="W1506" i="1"/>
  <c r="AG1506" i="1" l="1"/>
  <c r="J1506" i="1"/>
  <c r="AK1505" i="1"/>
  <c r="AL1505" i="1" s="1"/>
  <c r="AH1506" i="1"/>
  <c r="AI1506" i="1" s="1"/>
  <c r="AK1506" i="1" l="1"/>
  <c r="AK3" i="1" s="1"/>
  <c r="AL3" i="1" s="1"/>
  <c r="AM3" i="1" s="1"/>
  <c r="AN3" i="1" s="1"/>
  <c r="AJ1506" i="1"/>
  <c r="AJ3" i="1"/>
  <c r="AL1506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<sst xmlns="http://schemas.openxmlformats.org/spreadsheetml/2006/main" count="3197" uniqueCount="132">
  <si>
    <t>Specs</t>
  </si>
  <si>
    <t>Engine cc</t>
  </si>
  <si>
    <t>Power (hp)</t>
  </si>
  <si>
    <t>Torque (Nm)</t>
  </si>
  <si>
    <t>Top Speed (mph)</t>
  </si>
  <si>
    <t>Length (mm)</t>
  </si>
  <si>
    <t>Width (mm)</t>
  </si>
  <si>
    <t>Height (mm)</t>
  </si>
  <si>
    <t>Weight (Car) (kg)</t>
  </si>
  <si>
    <t>Weight Combined (kg)</t>
  </si>
  <si>
    <t>Fuel Tank (l)</t>
  </si>
  <si>
    <t>Ground Clearance (mm)</t>
  </si>
  <si>
    <t>1st Gear</t>
  </si>
  <si>
    <t xml:space="preserve">2nd Gear </t>
  </si>
  <si>
    <t>rpm</t>
  </si>
  <si>
    <t>Distance</t>
  </si>
  <si>
    <t>Speed (mph)</t>
  </si>
  <si>
    <t>Speed (m/s)</t>
  </si>
  <si>
    <t>Acceleration</t>
  </si>
  <si>
    <t>Drive Torque at Shaft</t>
  </si>
  <si>
    <t>Drive Torque at Rear Wheels</t>
  </si>
  <si>
    <t>Force</t>
  </si>
  <si>
    <t>rr rear</t>
  </si>
  <si>
    <t>rr front</t>
  </si>
  <si>
    <t>Fastest velocity in 10m</t>
  </si>
  <si>
    <t>Max Velocity m/s</t>
  </si>
  <si>
    <t>Fuel Weight</t>
  </si>
  <si>
    <t>Weight Combined With Fuel (kg)</t>
  </si>
  <si>
    <t>Frontal Area</t>
  </si>
  <si>
    <t>cd</t>
  </si>
  <si>
    <t>rho</t>
  </si>
  <si>
    <t>G</t>
  </si>
  <si>
    <t>Weight (Driver + Kit) *2 (kg)</t>
  </si>
  <si>
    <t>A</t>
  </si>
  <si>
    <t>Speed 6500 rpm (1st)</t>
  </si>
  <si>
    <t>Rolling Resistance</t>
  </si>
  <si>
    <t>Tarmac</t>
  </si>
  <si>
    <t>Gravel</t>
  </si>
  <si>
    <t>RR Force</t>
  </si>
  <si>
    <t>Final Drive Ratio</t>
  </si>
  <si>
    <t>3rd Gear</t>
  </si>
  <si>
    <t>kg</t>
  </si>
  <si>
    <t>Tyre Mass</t>
  </si>
  <si>
    <t>Wheel Mass</t>
  </si>
  <si>
    <t>Total Wheel Mass</t>
  </si>
  <si>
    <t>k(front) = 0.9r</t>
  </si>
  <si>
    <t>k(rear) = 0.9r</t>
  </si>
  <si>
    <t>Linear Inertia</t>
  </si>
  <si>
    <t>I (Rear)</t>
  </si>
  <si>
    <t>I (Front)</t>
  </si>
  <si>
    <t>I (Engine)</t>
  </si>
  <si>
    <t>Equivalent Mass (1st)</t>
  </si>
  <si>
    <t>Equivalent Mass (2nd)</t>
  </si>
  <si>
    <t>Equivalent Mass (3rd)</t>
  </si>
  <si>
    <t>Gear</t>
  </si>
  <si>
    <t xml:space="preserve">Equivalent Mass </t>
  </si>
  <si>
    <t>KE (kJ)</t>
  </si>
  <si>
    <t>Torque</t>
  </si>
  <si>
    <t>BSFC</t>
  </si>
  <si>
    <t>Angular velocity (Wheel)</t>
  </si>
  <si>
    <t>Gradient(rads)</t>
  </si>
  <si>
    <t>Resitive Force</t>
  </si>
  <si>
    <t>RPM</t>
  </si>
  <si>
    <t>mph 1st</t>
  </si>
  <si>
    <t>mph 2nd</t>
  </si>
  <si>
    <t>mph 3rd</t>
  </si>
  <si>
    <t>Time (s)</t>
  </si>
  <si>
    <t>Aero Resistance (N)</t>
  </si>
  <si>
    <t>Rolling Resistance (N)</t>
  </si>
  <si>
    <t>Driving Force - Aero-RR (N)</t>
  </si>
  <si>
    <t>Max Acceleration (m/s)</t>
  </si>
  <si>
    <t>Acceleration (m/s)</t>
  </si>
  <si>
    <t>Gradient Change</t>
  </si>
  <si>
    <t>Power (Kw)</t>
  </si>
  <si>
    <t xml:space="preserve"> </t>
  </si>
  <si>
    <t>Primary Drive</t>
  </si>
  <si>
    <t>Fuel Flow</t>
  </si>
  <si>
    <t>Fuel Usage (g)</t>
  </si>
  <si>
    <t>Total Fuel Usage(g)</t>
  </si>
  <si>
    <t>Fuel Usage (l)</t>
  </si>
  <si>
    <t>Total Fuel Usage (l)</t>
  </si>
  <si>
    <t>Power (kw)</t>
  </si>
  <si>
    <t>Energy (kwh)</t>
  </si>
  <si>
    <t>Fuel Used Per Lap (g)</t>
  </si>
  <si>
    <t>Fuel Used (L)</t>
  </si>
  <si>
    <t>Laps on Full Tank</t>
  </si>
  <si>
    <t>Distance on one tank (km)</t>
  </si>
  <si>
    <t>km/L</t>
  </si>
  <si>
    <t>HYBRID VEHICLE</t>
  </si>
  <si>
    <t>Surface</t>
  </si>
  <si>
    <t>Ground Clearance (m)</t>
  </si>
  <si>
    <t xml:space="preserve">Weight (Car) (hyb) </t>
  </si>
  <si>
    <t>INPUT</t>
  </si>
  <si>
    <t>OUTPUT</t>
  </si>
  <si>
    <t>RATIO</t>
  </si>
  <si>
    <t>FINAL RATIO</t>
  </si>
  <si>
    <t>PRIMARY</t>
  </si>
  <si>
    <t>FIRST</t>
  </si>
  <si>
    <t>POWER</t>
  </si>
  <si>
    <t>BHP</t>
  </si>
  <si>
    <t>VELOCITY</t>
  </si>
  <si>
    <t>FORCE</t>
  </si>
  <si>
    <t>ACCELERATION</t>
  </si>
  <si>
    <t>m/s</t>
  </si>
  <si>
    <t>mph</t>
  </si>
  <si>
    <t>N</t>
  </si>
  <si>
    <t>m/s²</t>
  </si>
  <si>
    <t>EQ Mass</t>
  </si>
  <si>
    <t xml:space="preserve">Power </t>
  </si>
  <si>
    <t>KW</t>
  </si>
  <si>
    <t>WHEEL TRAVEL</t>
  </si>
  <si>
    <t>φ</t>
  </si>
  <si>
    <t>m</t>
  </si>
  <si>
    <t>REAR WHEEL TRAVEL</t>
  </si>
  <si>
    <t>Equivalent Mass</t>
  </si>
  <si>
    <t>ICE Torque</t>
  </si>
  <si>
    <t>ICE RPM</t>
  </si>
  <si>
    <t>Motor RPM</t>
  </si>
  <si>
    <t>A, B or S</t>
  </si>
  <si>
    <t>Total Resistance (N)</t>
  </si>
  <si>
    <t>Power Required (Kw)</t>
  </si>
  <si>
    <t>Accel Force (N)</t>
  </si>
  <si>
    <t>Resistive Power (Kw)</t>
  </si>
  <si>
    <t>Power left (Kw)</t>
  </si>
  <si>
    <t>Torque Required (Nm)</t>
  </si>
  <si>
    <t xml:space="preserve">Fuel Flow </t>
  </si>
  <si>
    <t>Fuel Usage (L)</t>
  </si>
  <si>
    <t>Total Fuel Comsumption (g)</t>
  </si>
  <si>
    <t>Total Fuel Comsumption (L)</t>
  </si>
  <si>
    <t>AVG Power Required (KW)</t>
  </si>
  <si>
    <t>Peak Power Required (KW)</t>
  </si>
  <si>
    <t>Total Fuel Usage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</si>
</sst>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theme="8" tint="0.39997558519241921"/>
        <bgColor indexed="65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2" borderId="0" applyNumberFormat="0" applyBorder="0" applyAlignment="0" applyProtection="0"/>
    <xf numFmtId="0" fontId="4" fillId="3" borderId="0" applyNumberFormat="0" applyBorder="0" applyAlignment="0" applyProtection="0"/>
    <xf numFmtId="0" fontId="3" fillId="4" borderId="0" applyNumberFormat="0" applyBorder="0" applyAlignment="0" applyProtection="0"/>
  </cellStyleXfs>
  <cellXfs count="113">
    <xf numFmtId="0" fontId="0" fillId="0" borderId="0" xfId="0"/>
    <xf numFmtId="2" fontId="0" fillId="0" borderId="0" xfId="0" applyNumberFormat="1"/>
    <xf numFmtId="0" fontId="0" fillId="0" borderId="0" xfId="0" applyBorder="1"/>
    <xf numFmtId="0" fontId="0" fillId="0" borderId="1" xfId="0" applyBorder="1"/>
    <xf numFmtId="2" fontId="0" fillId="0" borderId="1" xfId="0" applyNumberFormat="1" applyBorder="1"/>
    <xf numFmtId="0" fontId="0" fillId="0" borderId="0" xfId="0" applyNumberFormat="1"/>
    <xf numFmtId="0" fontId="0" fillId="0" borderId="4" xfId="0" applyBorder="1"/>
    <xf numFmtId="0" fontId="0" fillId="0" borderId="5" xfId="0" applyBorder="1"/>
    <xf numFmtId="0" fontId="0" fillId="0" borderId="0" xfId="0" applyBorder="1" applyAlignment="1">
      <alignment vertical="center"/>
    </xf>
    <xf numFmtId="164" fontId="0" fillId="0" borderId="4" xfId="0" applyNumberFormat="1" applyBorder="1"/>
    <xf numFmtId="164" fontId="0" fillId="0" borderId="5" xfId="0" applyNumberFormat="1" applyBorder="1"/>
    <xf numFmtId="0" fontId="0" fillId="0" borderId="6" xfId="0" applyBorder="1"/>
    <xf numFmtId="0" fontId="0" fillId="0" borderId="3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" xfId="0" applyBorder="1"/>
    <xf numFmtId="0" fontId="3" fillId="4" borderId="10" xfId="3" applyBorder="1"/>
    <xf numFmtId="0" fontId="3" fillId="4" borderId="8" xfId="3" applyBorder="1"/>
    <xf numFmtId="0" fontId="3" fillId="4" borderId="11" xfId="3" applyBorder="1"/>
    <xf numFmtId="0" fontId="3" fillId="4" borderId="9" xfId="3" applyBorder="1"/>
    <xf numFmtId="0" fontId="3" fillId="4" borderId="22" xfId="3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3" fillId="4" borderId="15" xfId="3" applyBorder="1"/>
    <xf numFmtId="0" fontId="3" fillId="4" borderId="7" xfId="3" applyBorder="1"/>
    <xf numFmtId="0" fontId="3" fillId="4" borderId="31" xfId="3" applyBorder="1"/>
    <xf numFmtId="0" fontId="3" fillId="4" borderId="32" xfId="3" applyBorder="1"/>
    <xf numFmtId="2" fontId="6" fillId="3" borderId="12" xfId="2" applyNumberFormat="1" applyFont="1" applyBorder="1"/>
    <xf numFmtId="2" fontId="6" fillId="3" borderId="13" xfId="2" applyNumberFormat="1" applyFont="1" applyBorder="1"/>
    <xf numFmtId="2" fontId="6" fillId="3" borderId="14" xfId="2" applyNumberFormat="1" applyFont="1" applyBorder="1"/>
    <xf numFmtId="0" fontId="6" fillId="3" borderId="12" xfId="2" applyFont="1" applyBorder="1"/>
    <xf numFmtId="0" fontId="6" fillId="3" borderId="13" xfId="2" applyFont="1" applyBorder="1"/>
    <xf numFmtId="0" fontId="6" fillId="3" borderId="14" xfId="2" applyFont="1" applyBorder="1"/>
    <xf numFmtId="0" fontId="6" fillId="3" borderId="33" xfId="2" applyFont="1" applyBorder="1"/>
    <xf numFmtId="0" fontId="6" fillId="3" borderId="34" xfId="2" applyFont="1" applyBorder="1"/>
    <xf numFmtId="0" fontId="6" fillId="3" borderId="35" xfId="2" applyFont="1" applyBorder="1"/>
    <xf numFmtId="0" fontId="7" fillId="2" borderId="15" xfId="1" applyFont="1" applyBorder="1"/>
    <xf numFmtId="0" fontId="7" fillId="2" borderId="16" xfId="1" applyFont="1" applyBorder="1"/>
    <xf numFmtId="0" fontId="7" fillId="2" borderId="17" xfId="1" applyFont="1" applyBorder="1"/>
    <xf numFmtId="2" fontId="0" fillId="0" borderId="3" xfId="0" applyNumberFormat="1" applyBorder="1"/>
    <xf numFmtId="2" fontId="0" fillId="0" borderId="12" xfId="0" applyNumberFormat="1" applyBorder="1"/>
    <xf numFmtId="2" fontId="0" fillId="0" borderId="13" xfId="0" applyNumberFormat="1" applyBorder="1"/>
    <xf numFmtId="2" fontId="0" fillId="0" borderId="14" xfId="0" applyNumberFormat="1" applyBorder="1"/>
    <xf numFmtId="0" fontId="0" fillId="0" borderId="14" xfId="0" applyFill="1" applyBorder="1"/>
    <xf numFmtId="2" fontId="0" fillId="0" borderId="24" xfId="0" applyNumberFormat="1" applyBorder="1"/>
    <xf numFmtId="2" fontId="0" fillId="0" borderId="25" xfId="0" applyNumberFormat="1" applyBorder="1"/>
    <xf numFmtId="2" fontId="0" fillId="0" borderId="27" xfId="0" applyNumberFormat="1" applyBorder="1"/>
    <xf numFmtId="2" fontId="0" fillId="0" borderId="30" xfId="0" applyNumberFormat="1" applyBorder="1"/>
    <xf numFmtId="0" fontId="0" fillId="0" borderId="28" xfId="0" applyFill="1" applyBorder="1"/>
    <xf numFmtId="0" fontId="0" fillId="0" borderId="30" xfId="0" applyFill="1" applyBorder="1"/>
    <xf numFmtId="0" fontId="3" fillId="4" borderId="15" xfId="3" applyBorder="1" applyAlignment="1">
      <alignment horizontal="center"/>
    </xf>
    <xf numFmtId="0" fontId="3" fillId="4" borderId="17" xfId="3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8" xfId="0" applyFill="1" applyBorder="1" applyAlignment="1">
      <alignment horizontal="center"/>
    </xf>
    <xf numFmtId="0" fontId="0" fillId="0" borderId="29" xfId="0" applyFill="1" applyBorder="1" applyAlignment="1">
      <alignment horizontal="center"/>
    </xf>
    <xf numFmtId="0" fontId="5" fillId="4" borderId="7" xfId="3" applyFont="1" applyBorder="1" applyAlignment="1">
      <alignment horizontal="center"/>
    </xf>
    <xf numFmtId="0" fontId="5" fillId="4" borderId="9" xfId="3" applyFont="1" applyBorder="1" applyAlignment="1">
      <alignment horizontal="center"/>
    </xf>
    <xf numFmtId="0" fontId="3" fillId="4" borderId="4" xfId="3" applyBorder="1" applyAlignment="1">
      <alignment horizontal="center"/>
    </xf>
    <xf numFmtId="0" fontId="3" fillId="4" borderId="5" xfId="3" applyBorder="1" applyAlignment="1">
      <alignment horizontal="center"/>
    </xf>
    <xf numFmtId="0" fontId="3" fillId="4" borderId="6" xfId="3" applyBorder="1" applyAlignment="1">
      <alignment horizontal="center"/>
    </xf>
    <xf numFmtId="0" fontId="3" fillId="4" borderId="10" xfId="3" applyBorder="1" applyAlignment="1">
      <alignment horizontal="center" vertical="center" textRotation="90" wrapText="1"/>
    </xf>
    <xf numFmtId="0" fontId="3" fillId="4" borderId="21" xfId="3" applyBorder="1" applyAlignment="1">
      <alignment horizontal="center" vertical="center" textRotation="90" wrapText="1"/>
    </xf>
    <xf numFmtId="0" fontId="3" fillId="4" borderId="22" xfId="3" applyBorder="1" applyAlignment="1">
      <alignment horizontal="center" vertical="center" textRotation="90" wrapText="1"/>
    </xf>
    <xf numFmtId="0" fontId="5" fillId="4" borderId="11" xfId="3" applyFont="1" applyBorder="1"/>
    <xf numFmtId="0" fontId="3" fillId="4" borderId="16" xfId="3" applyBorder="1"/>
    <xf numFmtId="0" fontId="3" fillId="4" borderId="17" xfId="3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1" xfId="0" applyBorder="1"/>
    <xf numFmtId="0" fontId="5" fillId="4" borderId="10" xfId="3" applyFont="1" applyBorder="1"/>
    <xf numFmtId="0" fontId="5" fillId="0" borderId="7" xfId="0" applyFont="1" applyBorder="1"/>
    <xf numFmtId="0" fontId="5" fillId="0" borderId="8" xfId="0" applyFont="1" applyBorder="1"/>
    <xf numFmtId="0" fontId="5" fillId="0" borderId="17" xfId="0" applyFont="1" applyBorder="1"/>
    <xf numFmtId="0" fontId="5" fillId="0" borderId="4" xfId="0" applyFont="1" applyBorder="1"/>
    <xf numFmtId="0" fontId="5" fillId="0" borderId="5" xfId="0" applyFont="1" applyBorder="1"/>
    <xf numFmtId="0" fontId="5" fillId="0" borderId="6" xfId="0" applyFont="1" applyBorder="1"/>
    <xf numFmtId="0" fontId="0" fillId="0" borderId="10" xfId="0" applyBorder="1"/>
    <xf numFmtId="0" fontId="0" fillId="0" borderId="21" xfId="0" applyBorder="1"/>
    <xf numFmtId="0" fontId="0" fillId="0" borderId="22" xfId="0" applyBorder="1"/>
    <xf numFmtId="0" fontId="0" fillId="0" borderId="7" xfId="0" applyBorder="1"/>
    <xf numFmtId="0" fontId="0" fillId="0" borderId="9" xfId="0" applyBorder="1"/>
    <xf numFmtId="0" fontId="0" fillId="0" borderId="32" xfId="0" applyBorder="1"/>
    <xf numFmtId="0" fontId="0" fillId="0" borderId="36" xfId="0" applyBorder="1"/>
    <xf numFmtId="0" fontId="3" fillId="4" borderId="18" xfId="3" applyBorder="1" applyAlignment="1">
      <alignment horizontal="center"/>
    </xf>
    <xf numFmtId="0" fontId="3" fillId="4" borderId="19" xfId="3" applyBorder="1" applyAlignment="1">
      <alignment horizontal="center"/>
    </xf>
    <xf numFmtId="0" fontId="3" fillId="4" borderId="20" xfId="3" applyBorder="1" applyAlignment="1">
      <alignment horizontal="center"/>
    </xf>
    <xf numFmtId="0" fontId="5" fillId="0" borderId="37" xfId="0" applyFont="1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38" xfId="0" applyBorder="1"/>
    <xf numFmtId="0" fontId="0" fillId="0" borderId="39" xfId="0" applyBorder="1"/>
    <xf numFmtId="0" fontId="0" fillId="0" borderId="21" xfId="0" applyFill="1" applyBorder="1"/>
    <xf numFmtId="0" fontId="0" fillId="0" borderId="12" xfId="0" applyFill="1" applyBorder="1"/>
    <xf numFmtId="0" fontId="0" fillId="0" borderId="18" xfId="0" applyFill="1" applyBorder="1"/>
    <xf numFmtId="0" fontId="0" fillId="0" borderId="19" xfId="0" applyFill="1" applyBorder="1"/>
    <xf numFmtId="0" fontId="0" fillId="0" borderId="20" xfId="0" applyFill="1" applyBorder="1"/>
    <xf numFmtId="2" fontId="0" fillId="0" borderId="18" xfId="0" applyNumberFormat="1" applyBorder="1"/>
    <xf numFmtId="2" fontId="0" fillId="0" borderId="19" xfId="0" applyNumberFormat="1" applyBorder="1"/>
    <xf numFmtId="2" fontId="0" fillId="0" borderId="20" xfId="0" applyNumberFormat="1" applyBorder="1"/>
    <xf numFmtId="0" fontId="6" fillId="2" borderId="11" xfId="1" applyFont="1" applyBorder="1"/>
  </cellXfs>
  <cellStyles count="4">
    <cellStyle name="60% - Accent5" xfId="3" builtinId="48"/>
    <cellStyle name="Bad" xfId="1" builtinId="27"/>
    <cellStyle name="Good" xfId="2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317389</xdr:colOff>
      <xdr:row>15</xdr:row>
      <xdr:rowOff>88631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E26C9D6F-4F98-445D-8AEE-55C741EA80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190500"/>
          <a:ext cx="4584589" cy="2755631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16</xdr:col>
      <xdr:colOff>317389</xdr:colOff>
      <xdr:row>15</xdr:row>
      <xdr:rowOff>88631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11F41610-6178-46CF-AB1B-DAA8BB4680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86400" y="190500"/>
          <a:ext cx="4584589" cy="275563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8</xdr:col>
      <xdr:colOff>317389</xdr:colOff>
      <xdr:row>30</xdr:row>
      <xdr:rowOff>88631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C58FD3B2-1A57-4E60-B7FC-E97603F381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09600" y="3048000"/>
          <a:ext cx="4584589" cy="2755631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16</xdr:col>
      <xdr:colOff>317389</xdr:colOff>
      <xdr:row>30</xdr:row>
      <xdr:rowOff>88631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1B0E370F-A469-4494-AD51-380ECAA20B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486400" y="3048000"/>
          <a:ext cx="4584589" cy="275563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8</xdr:col>
      <xdr:colOff>317389</xdr:colOff>
      <xdr:row>45</xdr:row>
      <xdr:rowOff>88631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7EE5822F-3498-4230-B480-D329CDC4B9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09600" y="5905500"/>
          <a:ext cx="4584589" cy="2755631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31</xdr:row>
      <xdr:rowOff>0</xdr:rowOff>
    </xdr:from>
    <xdr:to>
      <xdr:col>16</xdr:col>
      <xdr:colOff>317389</xdr:colOff>
      <xdr:row>45</xdr:row>
      <xdr:rowOff>88631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C62EF1B6-42BF-4EA7-BE0E-B97EBF2408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486400" y="5905500"/>
          <a:ext cx="4584589" cy="275563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26</xdr:row>
      <xdr:rowOff>0</xdr:rowOff>
    </xdr:from>
    <xdr:ext cx="3847539" cy="2493349"/>
    <xdr:pic>
      <xdr:nvPicPr>
        <xdr:cNvPr id="3" name="Picture 6" descr="Blue Freedom by minimalistic-design.net">
          <a:extLst>
            <a:ext uri="{FF2B5EF4-FFF2-40B4-BE49-F238E27FC236}">
              <a16:creationId xmlns:a16="http://schemas.microsoft.com/office/drawing/2014/main" id="{8F629F2D-72DE-4E22-83EB-815091F548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828800" y="5086350"/>
          <a:ext cx="3847539" cy="2493349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ED67C-1797-409E-8BE5-725E07D76B42}">
  <dimension ref="B2:R38"/>
  <sheetViews>
    <sheetView topLeftCell="G1" zoomScaleNormal="100" workbookViewId="0">
      <selection activeCell="S14" sqref="S14"/>
    </sheetView>
  </sheetViews>
  <sheetFormatPr defaultRowHeight="15" x14ac:dyDescent="0.25"/>
  <cols>
    <col min="2" max="2" width="30.5703125" bestFit="1" customWidth="1"/>
    <col min="3" max="3" width="11" customWidth="1"/>
    <col min="4" max="4" width="8" bestFit="1" customWidth="1"/>
    <col min="5" max="5" width="11.85546875" bestFit="1" customWidth="1"/>
    <col min="6" max="6" width="26.7109375" bestFit="1" customWidth="1"/>
    <col min="7" max="7" width="9" bestFit="1" customWidth="1"/>
    <col min="9" max="9" width="12" bestFit="1" customWidth="1"/>
    <col min="13" max="13" width="7.140625" bestFit="1" customWidth="1"/>
  </cols>
  <sheetData>
    <row r="2" spans="2:18" ht="15.75" thickBot="1" x14ac:dyDescent="0.3"/>
    <row r="3" spans="2:18" ht="15.75" thickBot="1" x14ac:dyDescent="0.3">
      <c r="B3" s="66" t="s">
        <v>0</v>
      </c>
      <c r="C3" s="67"/>
      <c r="E3" s="74" t="s">
        <v>54</v>
      </c>
      <c r="K3" s="74" t="s">
        <v>62</v>
      </c>
      <c r="L3" s="81" t="s">
        <v>98</v>
      </c>
      <c r="M3" s="81" t="s">
        <v>108</v>
      </c>
    </row>
    <row r="4" spans="2:18" ht="15.75" thickBot="1" x14ac:dyDescent="0.3">
      <c r="B4" s="13" t="s">
        <v>1</v>
      </c>
      <c r="C4" s="50">
        <v>278</v>
      </c>
      <c r="F4" s="33" t="s">
        <v>92</v>
      </c>
      <c r="G4" s="75" t="s">
        <v>93</v>
      </c>
      <c r="H4" s="75" t="s">
        <v>94</v>
      </c>
      <c r="I4" s="76" t="s">
        <v>95</v>
      </c>
      <c r="L4" s="85" t="s">
        <v>99</v>
      </c>
      <c r="M4" s="86" t="s">
        <v>109</v>
      </c>
      <c r="N4" s="86" t="s">
        <v>100</v>
      </c>
      <c r="O4" s="86" t="s">
        <v>100</v>
      </c>
      <c r="P4" s="86" t="s">
        <v>101</v>
      </c>
      <c r="Q4" s="86" t="s">
        <v>102</v>
      </c>
      <c r="R4" s="87"/>
    </row>
    <row r="5" spans="2:18" ht="15.75" thickBot="1" x14ac:dyDescent="0.3">
      <c r="B5" s="14" t="s">
        <v>2</v>
      </c>
      <c r="C5" s="51">
        <v>18</v>
      </c>
      <c r="E5" s="13" t="s">
        <v>96</v>
      </c>
      <c r="F5" s="77">
        <v>19</v>
      </c>
      <c r="G5" s="78">
        <v>47</v>
      </c>
      <c r="H5" s="79">
        <v>2.4736842105263159</v>
      </c>
      <c r="L5" s="82"/>
      <c r="M5" s="83"/>
      <c r="N5" s="98" t="s">
        <v>103</v>
      </c>
      <c r="O5" s="98" t="s">
        <v>104</v>
      </c>
      <c r="P5" s="98" t="s">
        <v>105</v>
      </c>
      <c r="Q5" s="98" t="s">
        <v>106</v>
      </c>
      <c r="R5" s="84"/>
    </row>
    <row r="6" spans="2:18" ht="15.75" thickBot="1" x14ac:dyDescent="0.3">
      <c r="B6" s="14" t="s">
        <v>3</v>
      </c>
      <c r="C6" s="51">
        <v>22</v>
      </c>
      <c r="E6" s="15" t="s">
        <v>97</v>
      </c>
      <c r="F6" s="77">
        <v>24</v>
      </c>
      <c r="G6" s="78">
        <v>38</v>
      </c>
      <c r="H6" s="79">
        <v>0.63157894736842102</v>
      </c>
      <c r="I6" s="80">
        <v>20</v>
      </c>
      <c r="K6" s="95">
        <v>625</v>
      </c>
      <c r="L6" s="25">
        <f>L7-0.375</f>
        <v>3.875</v>
      </c>
      <c r="M6" s="26">
        <f>L6*0.7457</f>
        <v>2.8895875000000002</v>
      </c>
      <c r="N6" s="26">
        <f>((($K6/$I$6)*($C$37))/(60))*2.24*0.44704</f>
        <v>1.0158620494326318</v>
      </c>
      <c r="O6" s="26">
        <f>N6*2.237</f>
        <v>2.2724834045807976</v>
      </c>
      <c r="P6" s="26">
        <f>(($L6*0.746)*1000)/N6</f>
        <v>2845.6127498950377</v>
      </c>
      <c r="Q6" s="27">
        <f>P6/$G$25</f>
        <v>4.0420581707303924</v>
      </c>
    </row>
    <row r="7" spans="2:18" x14ac:dyDescent="0.25">
      <c r="B7" s="14" t="s">
        <v>4</v>
      </c>
      <c r="C7" s="51">
        <v>30</v>
      </c>
      <c r="K7" s="96">
        <v>750</v>
      </c>
      <c r="L7" s="28">
        <f t="shared" ref="L7:L19" si="0">L8-0.75</f>
        <v>4.25</v>
      </c>
      <c r="M7" s="3">
        <f t="shared" ref="M7:M37" si="1">L7*0.7457</f>
        <v>3.169225</v>
      </c>
      <c r="N7" s="3">
        <f t="shared" ref="N7:N37" si="2">((($K7/$I$6)*($C$37))/(60))*2.24*0.44704</f>
        <v>1.2190344593191584</v>
      </c>
      <c r="O7" s="3">
        <f t="shared" ref="O7:O37" si="3">N7*2.237</f>
        <v>2.7269800854969577</v>
      </c>
      <c r="P7" s="3">
        <f t="shared" ref="P7:P37" si="4">(($L7*0.746)*1000)/N7</f>
        <v>2600.8288574309477</v>
      </c>
      <c r="Q7" s="29">
        <f t="shared" ref="Q7:Q37" si="5">P7/$G$25</f>
        <v>3.694354242065411</v>
      </c>
    </row>
    <row r="8" spans="2:18" ht="15.75" thickBot="1" x14ac:dyDescent="0.3">
      <c r="B8" s="14" t="s">
        <v>5</v>
      </c>
      <c r="C8" s="51">
        <v>2620</v>
      </c>
      <c r="K8" s="96">
        <v>1000</v>
      </c>
      <c r="L8" s="28">
        <f t="shared" si="0"/>
        <v>5</v>
      </c>
      <c r="M8" s="3">
        <f t="shared" si="1"/>
        <v>3.7285000000000004</v>
      </c>
      <c r="N8" s="3">
        <f t="shared" si="2"/>
        <v>1.6253792790922108</v>
      </c>
      <c r="O8" s="3">
        <f t="shared" si="3"/>
        <v>3.6359734473292757</v>
      </c>
      <c r="P8" s="3">
        <f t="shared" si="4"/>
        <v>2294.8489918508367</v>
      </c>
      <c r="Q8" s="29">
        <f t="shared" si="5"/>
        <v>3.259724331234187</v>
      </c>
    </row>
    <row r="9" spans="2:18" x14ac:dyDescent="0.25">
      <c r="B9" s="14" t="s">
        <v>6</v>
      </c>
      <c r="C9" s="51">
        <v>1650</v>
      </c>
      <c r="F9" s="88" t="s">
        <v>19</v>
      </c>
      <c r="G9" s="50">
        <f>C6*H6*0.97</f>
        <v>13.477894736842103</v>
      </c>
      <c r="K9" s="96">
        <v>1250</v>
      </c>
      <c r="L9" s="28">
        <f t="shared" si="0"/>
        <v>5.75</v>
      </c>
      <c r="M9" s="3">
        <f t="shared" si="1"/>
        <v>4.2877749999999999</v>
      </c>
      <c r="N9" s="3">
        <f t="shared" si="2"/>
        <v>2.0317240988652636</v>
      </c>
      <c r="O9" s="3">
        <f t="shared" si="3"/>
        <v>4.5449668091615951</v>
      </c>
      <c r="P9" s="3">
        <f t="shared" si="4"/>
        <v>2111.2610725027698</v>
      </c>
      <c r="Q9" s="29">
        <f t="shared" si="5"/>
        <v>2.9989463847354521</v>
      </c>
    </row>
    <row r="10" spans="2:18" x14ac:dyDescent="0.25">
      <c r="B10" s="14" t="s">
        <v>7</v>
      </c>
      <c r="C10" s="51">
        <v>1620</v>
      </c>
      <c r="F10" s="89" t="s">
        <v>20</v>
      </c>
      <c r="G10" s="51">
        <f>$I$6*0.94*G9</f>
        <v>253.3844210526315</v>
      </c>
      <c r="K10" s="96">
        <v>1500</v>
      </c>
      <c r="L10" s="28">
        <f t="shared" si="0"/>
        <v>6.5</v>
      </c>
      <c r="M10" s="3">
        <f t="shared" si="1"/>
        <v>4.8470500000000003</v>
      </c>
      <c r="N10" s="3">
        <f t="shared" si="2"/>
        <v>2.4380689186383169</v>
      </c>
      <c r="O10" s="3">
        <f t="shared" si="3"/>
        <v>5.4539601709939154</v>
      </c>
      <c r="P10" s="3">
        <f t="shared" si="4"/>
        <v>1988.8691262707248</v>
      </c>
      <c r="Q10" s="29">
        <f t="shared" si="5"/>
        <v>2.8250944204029613</v>
      </c>
    </row>
    <row r="11" spans="2:18" ht="15.75" thickBot="1" x14ac:dyDescent="0.3">
      <c r="B11" s="14" t="s">
        <v>91</v>
      </c>
      <c r="C11" s="51">
        <v>450</v>
      </c>
      <c r="F11" s="90" t="s">
        <v>21</v>
      </c>
      <c r="G11" s="90">
        <f>(G10/('Specifications (ICE)'!M4))</f>
        <v>886.73463185522837</v>
      </c>
      <c r="K11" s="96">
        <v>1750</v>
      </c>
      <c r="L11" s="28">
        <f t="shared" si="0"/>
        <v>7.25</v>
      </c>
      <c r="M11" s="3">
        <f t="shared" si="1"/>
        <v>5.4063249999999998</v>
      </c>
      <c r="N11" s="3">
        <f t="shared" si="2"/>
        <v>2.8444137384113697</v>
      </c>
      <c r="O11" s="3">
        <f t="shared" si="3"/>
        <v>6.3629535328262339</v>
      </c>
      <c r="P11" s="3">
        <f t="shared" si="4"/>
        <v>1901.44630753355</v>
      </c>
      <c r="Q11" s="29">
        <f t="shared" si="5"/>
        <v>2.7009144458797545</v>
      </c>
    </row>
    <row r="12" spans="2:18" x14ac:dyDescent="0.25">
      <c r="B12" s="14" t="s">
        <v>32</v>
      </c>
      <c r="C12" s="51">
        <v>175</v>
      </c>
      <c r="K12" s="96">
        <v>2000</v>
      </c>
      <c r="L12" s="28">
        <f t="shared" si="0"/>
        <v>8</v>
      </c>
      <c r="M12" s="3">
        <f t="shared" si="1"/>
        <v>5.9656000000000002</v>
      </c>
      <c r="N12" s="3">
        <f t="shared" si="2"/>
        <v>3.2507585581844216</v>
      </c>
      <c r="O12" s="3">
        <f t="shared" si="3"/>
        <v>7.2719468946585515</v>
      </c>
      <c r="P12" s="3">
        <f t="shared" si="4"/>
        <v>1835.8791934806695</v>
      </c>
      <c r="Q12" s="29">
        <f t="shared" si="5"/>
        <v>2.6077794649873498</v>
      </c>
    </row>
    <row r="13" spans="2:18" x14ac:dyDescent="0.25">
      <c r="B13" s="14" t="s">
        <v>9</v>
      </c>
      <c r="C13" s="51">
        <f>C11+C12</f>
        <v>625</v>
      </c>
      <c r="K13" s="96">
        <v>2250</v>
      </c>
      <c r="L13" s="28">
        <f t="shared" si="0"/>
        <v>8.75</v>
      </c>
      <c r="M13" s="3">
        <f t="shared" si="1"/>
        <v>6.5248750000000006</v>
      </c>
      <c r="N13" s="3">
        <f t="shared" si="2"/>
        <v>3.6571033779574744</v>
      </c>
      <c r="O13" s="3">
        <f t="shared" si="3"/>
        <v>8.1809402564908709</v>
      </c>
      <c r="P13" s="3">
        <f t="shared" si="4"/>
        <v>1784.8825492173175</v>
      </c>
      <c r="Q13" s="29">
        <f t="shared" si="5"/>
        <v>2.5353411465154787</v>
      </c>
    </row>
    <row r="14" spans="2:18" x14ac:dyDescent="0.25">
      <c r="B14" s="14" t="s">
        <v>10</v>
      </c>
      <c r="C14" s="51">
        <v>29</v>
      </c>
      <c r="K14" s="96">
        <v>2500</v>
      </c>
      <c r="L14" s="28">
        <f t="shared" si="0"/>
        <v>9.5</v>
      </c>
      <c r="M14" s="3">
        <f t="shared" si="1"/>
        <v>7.0841500000000002</v>
      </c>
      <c r="N14" s="3">
        <f t="shared" si="2"/>
        <v>4.0634481977305272</v>
      </c>
      <c r="O14" s="3">
        <f t="shared" si="3"/>
        <v>9.0899336183231902</v>
      </c>
      <c r="P14" s="3">
        <f t="shared" si="4"/>
        <v>1744.0852338066359</v>
      </c>
      <c r="Q14" s="29">
        <f t="shared" si="5"/>
        <v>2.4773904917379821</v>
      </c>
    </row>
    <row r="15" spans="2:18" x14ac:dyDescent="0.25">
      <c r="B15" s="14" t="s">
        <v>26</v>
      </c>
      <c r="C15" s="51">
        <f>C14*0.755</f>
        <v>21.895</v>
      </c>
      <c r="K15" s="96">
        <v>2750</v>
      </c>
      <c r="L15" s="28">
        <f t="shared" si="0"/>
        <v>10.25</v>
      </c>
      <c r="M15" s="3">
        <f t="shared" si="1"/>
        <v>7.6434250000000006</v>
      </c>
      <c r="N15" s="3">
        <f t="shared" si="2"/>
        <v>4.46979301750358</v>
      </c>
      <c r="O15" s="3">
        <f t="shared" si="3"/>
        <v>9.9989269801555096</v>
      </c>
      <c r="P15" s="3">
        <f t="shared" si="4"/>
        <v>1710.7056121069875</v>
      </c>
      <c r="Q15" s="29">
        <f t="shared" si="5"/>
        <v>2.4299763196473032</v>
      </c>
    </row>
    <row r="16" spans="2:18" x14ac:dyDescent="0.25">
      <c r="B16" s="14" t="s">
        <v>27</v>
      </c>
      <c r="C16" s="51">
        <f>C15+C13</f>
        <v>646.89499999999998</v>
      </c>
      <c r="K16" s="96">
        <v>3000</v>
      </c>
      <c r="L16" s="28">
        <f t="shared" si="0"/>
        <v>11</v>
      </c>
      <c r="M16" s="3">
        <f t="shared" si="1"/>
        <v>8.2027000000000001</v>
      </c>
      <c r="N16" s="3">
        <f t="shared" si="2"/>
        <v>4.8761378372766337</v>
      </c>
      <c r="O16" s="3">
        <f t="shared" si="3"/>
        <v>10.907920341987831</v>
      </c>
      <c r="P16" s="3">
        <f t="shared" si="4"/>
        <v>1682.8892606906134</v>
      </c>
      <c r="Q16" s="29">
        <f t="shared" si="5"/>
        <v>2.390464509571737</v>
      </c>
    </row>
    <row r="17" spans="2:17" x14ac:dyDescent="0.25">
      <c r="B17" s="14" t="s">
        <v>11</v>
      </c>
      <c r="C17" s="51">
        <v>300</v>
      </c>
      <c r="K17" s="96">
        <v>3250</v>
      </c>
      <c r="L17" s="28">
        <f t="shared" si="0"/>
        <v>11.75</v>
      </c>
      <c r="M17" s="3">
        <f t="shared" si="1"/>
        <v>8.7619749999999996</v>
      </c>
      <c r="N17" s="3">
        <f t="shared" si="2"/>
        <v>5.2824826570496857</v>
      </c>
      <c r="O17" s="3">
        <f t="shared" si="3"/>
        <v>11.816913703820147</v>
      </c>
      <c r="P17" s="3">
        <f t="shared" si="4"/>
        <v>1659.3523479536818</v>
      </c>
      <c r="Q17" s="29">
        <f t="shared" si="5"/>
        <v>2.3570314395077965</v>
      </c>
    </row>
    <row r="18" spans="2:17" ht="15.75" thickBot="1" x14ac:dyDescent="0.3">
      <c r="B18" s="53" t="s">
        <v>90</v>
      </c>
      <c r="C18" s="15">
        <v>0.3</v>
      </c>
      <c r="K18" s="96">
        <v>3500</v>
      </c>
      <c r="L18" s="28">
        <f t="shared" si="0"/>
        <v>12.5</v>
      </c>
      <c r="M18" s="3">
        <f t="shared" si="1"/>
        <v>9.3212500000000009</v>
      </c>
      <c r="N18" s="3">
        <f t="shared" si="2"/>
        <v>5.6888274768227394</v>
      </c>
      <c r="O18" s="3">
        <f t="shared" si="3"/>
        <v>12.725907065652468</v>
      </c>
      <c r="P18" s="3">
        <f t="shared" si="4"/>
        <v>1639.1778513220258</v>
      </c>
      <c r="Q18" s="29">
        <f t="shared" si="5"/>
        <v>2.3283745223101331</v>
      </c>
    </row>
    <row r="19" spans="2:17" ht="15.75" thickBot="1" x14ac:dyDescent="0.3">
      <c r="K19" s="96">
        <v>3750</v>
      </c>
      <c r="L19" s="28">
        <f t="shared" si="0"/>
        <v>13.25</v>
      </c>
      <c r="M19" s="3">
        <f t="shared" si="1"/>
        <v>9.8805250000000004</v>
      </c>
      <c r="N19" s="3">
        <f t="shared" si="2"/>
        <v>6.0951722965957913</v>
      </c>
      <c r="O19" s="3">
        <f t="shared" si="3"/>
        <v>13.634900427484785</v>
      </c>
      <c r="P19" s="3">
        <f t="shared" si="4"/>
        <v>1621.6932875745913</v>
      </c>
      <c r="Q19" s="29">
        <f t="shared" si="5"/>
        <v>2.3035385274054923</v>
      </c>
    </row>
    <row r="20" spans="2:17" x14ac:dyDescent="0.25">
      <c r="B20" s="25" t="s">
        <v>23</v>
      </c>
      <c r="C20" s="27">
        <v>0.254</v>
      </c>
      <c r="D20" s="2"/>
      <c r="E20" s="25" t="s">
        <v>28</v>
      </c>
      <c r="F20" s="27">
        <v>1.458018</v>
      </c>
      <c r="K20" s="96">
        <v>4000</v>
      </c>
      <c r="L20" s="28">
        <v>14</v>
      </c>
      <c r="M20" s="3">
        <f t="shared" si="1"/>
        <v>10.4398</v>
      </c>
      <c r="N20" s="3">
        <f t="shared" si="2"/>
        <v>6.5015171163688432</v>
      </c>
      <c r="O20" s="3">
        <f t="shared" si="3"/>
        <v>14.543893789317103</v>
      </c>
      <c r="P20" s="3">
        <f t="shared" si="4"/>
        <v>1606.3942942955855</v>
      </c>
      <c r="Q20" s="29">
        <f t="shared" si="5"/>
        <v>2.2818070318639307</v>
      </c>
    </row>
    <row r="21" spans="2:17" ht="15.75" thickBot="1" x14ac:dyDescent="0.3">
      <c r="B21" s="30" t="s">
        <v>22</v>
      </c>
      <c r="C21" s="32">
        <v>0.28575</v>
      </c>
      <c r="D21" s="2"/>
      <c r="E21" s="28" t="s">
        <v>29</v>
      </c>
      <c r="F21" s="29">
        <v>0.35</v>
      </c>
      <c r="K21" s="96">
        <v>4250</v>
      </c>
      <c r="L21" s="28">
        <f>L20+0.75</f>
        <v>14.75</v>
      </c>
      <c r="M21" s="3">
        <f t="shared" si="1"/>
        <v>10.999075000000001</v>
      </c>
      <c r="N21" s="3">
        <f t="shared" si="2"/>
        <v>6.9078619361418969</v>
      </c>
      <c r="O21" s="3">
        <f t="shared" si="3"/>
        <v>15.452887151149424</v>
      </c>
      <c r="P21" s="3">
        <f t="shared" si="4"/>
        <v>1592.895182578816</v>
      </c>
      <c r="Q21" s="29">
        <f t="shared" si="5"/>
        <v>2.2626321828566711</v>
      </c>
    </row>
    <row r="22" spans="2:17" ht="15.75" thickBot="1" x14ac:dyDescent="0.3">
      <c r="B22" s="2"/>
      <c r="C22" s="2"/>
      <c r="D22" s="2"/>
      <c r="E22" s="30" t="s">
        <v>30</v>
      </c>
      <c r="F22" s="32">
        <v>1.2250000000000001</v>
      </c>
      <c r="K22" s="96">
        <v>4500</v>
      </c>
      <c r="L22" s="28">
        <f t="shared" ref="L22:L37" si="6">L21+0.75</f>
        <v>15.5</v>
      </c>
      <c r="M22" s="3">
        <f t="shared" si="1"/>
        <v>11.558350000000001</v>
      </c>
      <c r="N22" s="3">
        <f t="shared" si="2"/>
        <v>7.3142067559149488</v>
      </c>
      <c r="O22" s="3">
        <f t="shared" si="3"/>
        <v>16.361880512981742</v>
      </c>
      <c r="P22" s="3">
        <f t="shared" si="4"/>
        <v>1580.8959721639098</v>
      </c>
      <c r="Q22" s="29">
        <f t="shared" si="5"/>
        <v>2.2455878726279956</v>
      </c>
    </row>
    <row r="23" spans="2:17" x14ac:dyDescent="0.25">
      <c r="K23" s="96">
        <v>4750</v>
      </c>
      <c r="L23" s="28">
        <f t="shared" si="6"/>
        <v>16.25</v>
      </c>
      <c r="M23" s="3">
        <f t="shared" si="1"/>
        <v>12.117625</v>
      </c>
      <c r="N23" s="3">
        <f t="shared" si="2"/>
        <v>7.7205515756880017</v>
      </c>
      <c r="O23" s="3">
        <f t="shared" si="3"/>
        <v>17.270873874814061</v>
      </c>
      <c r="P23" s="3">
        <f t="shared" si="4"/>
        <v>1570.1598365295199</v>
      </c>
      <c r="Q23" s="29">
        <f t="shared" si="5"/>
        <v>2.2303377003181279</v>
      </c>
    </row>
    <row r="24" spans="2:17" ht="15.75" thickBot="1" x14ac:dyDescent="0.3">
      <c r="K24" s="96">
        <v>5000</v>
      </c>
      <c r="L24" s="28">
        <f t="shared" si="6"/>
        <v>17</v>
      </c>
      <c r="M24" s="3">
        <f t="shared" si="1"/>
        <v>12.6769</v>
      </c>
      <c r="N24" s="3">
        <f t="shared" si="2"/>
        <v>8.1268963954610545</v>
      </c>
      <c r="O24" s="3">
        <f t="shared" si="3"/>
        <v>18.17986723664638</v>
      </c>
      <c r="P24" s="3">
        <f t="shared" si="4"/>
        <v>1560.497314458569</v>
      </c>
      <c r="Q24" s="29">
        <f t="shared" si="5"/>
        <v>2.2166125452392471</v>
      </c>
    </row>
    <row r="25" spans="2:17" ht="15.75" thickBot="1" x14ac:dyDescent="0.3">
      <c r="B25" s="25" t="s">
        <v>42</v>
      </c>
      <c r="C25" s="26">
        <v>10</v>
      </c>
      <c r="D25" s="27" t="s">
        <v>41</v>
      </c>
      <c r="F25" s="74" t="s">
        <v>107</v>
      </c>
      <c r="G25" s="79">
        <f>$C$16+(4*(($C$33/$C$21^2)+$C$34*(H6^2/C21^2)))</f>
        <v>704.00093954631063</v>
      </c>
      <c r="K25" s="96">
        <v>5250</v>
      </c>
      <c r="L25" s="28">
        <f t="shared" si="6"/>
        <v>17.75</v>
      </c>
      <c r="M25" s="3">
        <f t="shared" si="1"/>
        <v>13.236175000000001</v>
      </c>
      <c r="N25" s="3">
        <f t="shared" si="2"/>
        <v>8.5332412152341064</v>
      </c>
      <c r="O25" s="3">
        <f t="shared" si="3"/>
        <v>19.088860598478696</v>
      </c>
      <c r="P25" s="3">
        <f t="shared" si="4"/>
        <v>1551.7550325848517</v>
      </c>
      <c r="Q25" s="29">
        <f t="shared" si="5"/>
        <v>2.2041945477869267</v>
      </c>
    </row>
    <row r="26" spans="2:17" x14ac:dyDescent="0.25">
      <c r="B26" s="28" t="s">
        <v>43</v>
      </c>
      <c r="C26" s="3">
        <v>6.6</v>
      </c>
      <c r="D26" s="29" t="s">
        <v>41</v>
      </c>
      <c r="K26" s="96">
        <v>5500</v>
      </c>
      <c r="L26" s="28">
        <f t="shared" si="6"/>
        <v>18.5</v>
      </c>
      <c r="M26" s="3">
        <f t="shared" si="1"/>
        <v>13.795450000000001</v>
      </c>
      <c r="N26" s="3">
        <f t="shared" si="2"/>
        <v>8.9395860350071601</v>
      </c>
      <c r="O26" s="3">
        <f t="shared" si="3"/>
        <v>19.997853960311019</v>
      </c>
      <c r="P26" s="3">
        <f t="shared" si="4"/>
        <v>1543.8075036087448</v>
      </c>
      <c r="Q26" s="29">
        <f t="shared" si="5"/>
        <v>2.1929054591939079</v>
      </c>
    </row>
    <row r="27" spans="2:17" ht="15.75" thickBot="1" x14ac:dyDescent="0.3">
      <c r="B27" s="30" t="s">
        <v>44</v>
      </c>
      <c r="C27" s="31">
        <f>C26+C25</f>
        <v>16.600000000000001</v>
      </c>
      <c r="D27" s="32" t="s">
        <v>41</v>
      </c>
      <c r="K27" s="96">
        <v>5750</v>
      </c>
      <c r="L27" s="28">
        <f t="shared" si="6"/>
        <v>19.25</v>
      </c>
      <c r="M27" s="3">
        <f t="shared" si="1"/>
        <v>14.354725</v>
      </c>
      <c r="N27" s="3">
        <f t="shared" si="2"/>
        <v>9.345930854780212</v>
      </c>
      <c r="O27" s="3">
        <f t="shared" si="3"/>
        <v>20.906847322143335</v>
      </c>
      <c r="P27" s="3">
        <f t="shared" si="4"/>
        <v>1536.5510641088213</v>
      </c>
      <c r="Q27" s="29">
        <f t="shared" si="5"/>
        <v>2.1825980304785428</v>
      </c>
    </row>
    <row r="28" spans="2:17" ht="15.75" thickBot="1" x14ac:dyDescent="0.3">
      <c r="K28" s="96">
        <v>6000</v>
      </c>
      <c r="L28" s="28">
        <f t="shared" si="6"/>
        <v>20</v>
      </c>
      <c r="M28" s="3">
        <f t="shared" si="1"/>
        <v>14.914000000000001</v>
      </c>
      <c r="N28" s="3">
        <f t="shared" si="2"/>
        <v>9.7522756745532675</v>
      </c>
      <c r="O28" s="3">
        <f t="shared" si="3"/>
        <v>21.815840683975662</v>
      </c>
      <c r="P28" s="3">
        <f t="shared" si="4"/>
        <v>1529.8993279005574</v>
      </c>
      <c r="Q28" s="29">
        <f t="shared" si="5"/>
        <v>2.1731495541561241</v>
      </c>
    </row>
    <row r="29" spans="2:17" x14ac:dyDescent="0.25">
      <c r="B29" s="25" t="s">
        <v>45</v>
      </c>
      <c r="C29" s="27">
        <v>0.2286</v>
      </c>
      <c r="K29" s="96">
        <v>6250</v>
      </c>
      <c r="L29" s="28">
        <f t="shared" si="6"/>
        <v>20.75</v>
      </c>
      <c r="M29" s="3">
        <f t="shared" si="1"/>
        <v>15.473275000000001</v>
      </c>
      <c r="N29" s="3">
        <f t="shared" si="2"/>
        <v>10.158620494326318</v>
      </c>
      <c r="O29" s="3">
        <f t="shared" si="3"/>
        <v>22.724834045807974</v>
      </c>
      <c r="P29" s="3">
        <f t="shared" si="4"/>
        <v>1523.7797305889558</v>
      </c>
      <c r="Q29" s="29">
        <f t="shared" si="5"/>
        <v>2.1644569559395004</v>
      </c>
    </row>
    <row r="30" spans="2:17" ht="15.75" thickBot="1" x14ac:dyDescent="0.3">
      <c r="B30" s="30" t="s">
        <v>46</v>
      </c>
      <c r="C30" s="32">
        <v>0.25717499999999999</v>
      </c>
      <c r="K30" s="96">
        <v>6500</v>
      </c>
      <c r="L30" s="28">
        <f t="shared" si="6"/>
        <v>21.5</v>
      </c>
      <c r="M30" s="3">
        <f t="shared" si="1"/>
        <v>16.032550000000001</v>
      </c>
      <c r="N30" s="3">
        <f t="shared" si="2"/>
        <v>10.564965314099371</v>
      </c>
      <c r="O30" s="3">
        <f t="shared" si="3"/>
        <v>23.633827407640293</v>
      </c>
      <c r="P30" s="3">
        <f t="shared" si="4"/>
        <v>1518.1308715320922</v>
      </c>
      <c r="Q30" s="29">
        <f t="shared" si="5"/>
        <v>2.156433019124155</v>
      </c>
    </row>
    <row r="31" spans="2:17" ht="15.75" thickBot="1" x14ac:dyDescent="0.3">
      <c r="K31" s="96">
        <v>6750</v>
      </c>
      <c r="L31" s="28">
        <f t="shared" si="6"/>
        <v>22.25</v>
      </c>
      <c r="M31" s="3">
        <f t="shared" si="1"/>
        <v>16.591825</v>
      </c>
      <c r="N31" s="3">
        <f t="shared" si="2"/>
        <v>10.971310133872423</v>
      </c>
      <c r="O31" s="3">
        <f t="shared" si="3"/>
        <v>24.542820769472613</v>
      </c>
      <c r="P31" s="3">
        <f t="shared" si="4"/>
        <v>1512.9004464794405</v>
      </c>
      <c r="Q31" s="29">
        <f t="shared" si="5"/>
        <v>2.1490034479988345</v>
      </c>
    </row>
    <row r="32" spans="2:17" x14ac:dyDescent="0.25">
      <c r="B32" s="25" t="s">
        <v>49</v>
      </c>
      <c r="C32" s="27">
        <v>0.86748213600000001</v>
      </c>
      <c r="K32" s="96">
        <v>7000</v>
      </c>
      <c r="L32" s="28">
        <f t="shared" si="6"/>
        <v>23</v>
      </c>
      <c r="M32" s="3">
        <f t="shared" si="1"/>
        <v>17.1511</v>
      </c>
      <c r="N32" s="3">
        <f t="shared" si="2"/>
        <v>11.377654953645479</v>
      </c>
      <c r="O32" s="3">
        <f t="shared" si="3"/>
        <v>25.451814131304936</v>
      </c>
      <c r="P32" s="3">
        <f t="shared" si="4"/>
        <v>1508.0436232162638</v>
      </c>
      <c r="Q32" s="29">
        <f t="shared" si="5"/>
        <v>2.1421045605253224</v>
      </c>
    </row>
    <row r="33" spans="2:17" x14ac:dyDescent="0.25">
      <c r="B33" s="28" t="s">
        <v>48</v>
      </c>
      <c r="C33" s="29">
        <v>1.097907078375</v>
      </c>
      <c r="K33" s="96">
        <v>7250</v>
      </c>
      <c r="L33" s="28">
        <f t="shared" si="6"/>
        <v>23.75</v>
      </c>
      <c r="M33" s="3">
        <f t="shared" si="1"/>
        <v>17.710374999999999</v>
      </c>
      <c r="N33" s="3">
        <f t="shared" si="2"/>
        <v>11.783999773418529</v>
      </c>
      <c r="O33" s="3">
        <f t="shared" si="3"/>
        <v>26.360807493137251</v>
      </c>
      <c r="P33" s="3">
        <f t="shared" si="4"/>
        <v>1503.5217532815827</v>
      </c>
      <c r="Q33" s="29">
        <f t="shared" si="5"/>
        <v>2.1356814583948123</v>
      </c>
    </row>
    <row r="34" spans="2:17" ht="15.75" thickBot="1" x14ac:dyDescent="0.3">
      <c r="B34" s="30" t="s">
        <v>50</v>
      </c>
      <c r="C34" s="32">
        <v>0.17</v>
      </c>
      <c r="K34" s="96">
        <v>7500</v>
      </c>
      <c r="L34" s="28">
        <f t="shared" si="6"/>
        <v>24.5</v>
      </c>
      <c r="M34" s="3">
        <f t="shared" si="1"/>
        <v>18.269650000000002</v>
      </c>
      <c r="N34" s="3">
        <f t="shared" si="2"/>
        <v>12.190344593191583</v>
      </c>
      <c r="O34" s="3">
        <f t="shared" si="3"/>
        <v>27.269800854969571</v>
      </c>
      <c r="P34" s="3">
        <f t="shared" si="4"/>
        <v>1499.3013413425465</v>
      </c>
      <c r="Q34" s="29">
        <f t="shared" si="5"/>
        <v>2.129686563073002</v>
      </c>
    </row>
    <row r="35" spans="2:17" ht="15.75" thickBot="1" x14ac:dyDescent="0.3">
      <c r="K35" s="96">
        <v>7750</v>
      </c>
      <c r="L35" s="28">
        <f t="shared" si="6"/>
        <v>25.25</v>
      </c>
      <c r="M35" s="3">
        <f t="shared" si="1"/>
        <v>18.828925000000002</v>
      </c>
      <c r="N35" s="3">
        <f t="shared" si="2"/>
        <v>12.596689412964635</v>
      </c>
      <c r="O35" s="3">
        <f t="shared" si="3"/>
        <v>28.17879421680189</v>
      </c>
      <c r="P35" s="3">
        <f t="shared" si="4"/>
        <v>1495.3532140447387</v>
      </c>
      <c r="Q35" s="29">
        <f t="shared" si="5"/>
        <v>2.1240784351913087</v>
      </c>
    </row>
    <row r="36" spans="2:17" ht="15.75" thickBot="1" x14ac:dyDescent="0.3">
      <c r="B36" s="88" t="s">
        <v>110</v>
      </c>
      <c r="K36" s="96">
        <v>8000</v>
      </c>
      <c r="L36" s="28">
        <f t="shared" si="6"/>
        <v>26</v>
      </c>
      <c r="M36" s="3">
        <f t="shared" si="1"/>
        <v>19.388200000000001</v>
      </c>
      <c r="N36" s="3">
        <f t="shared" si="2"/>
        <v>13.003034232737686</v>
      </c>
      <c r="O36" s="3">
        <f t="shared" si="3"/>
        <v>29.087787578634206</v>
      </c>
      <c r="P36" s="3">
        <f t="shared" si="4"/>
        <v>1491.6518447030439</v>
      </c>
      <c r="Q36" s="29">
        <f t="shared" si="5"/>
        <v>2.1188208153022217</v>
      </c>
    </row>
    <row r="37" spans="2:17" ht="15.75" thickBot="1" x14ac:dyDescent="0.3">
      <c r="B37" s="91" t="s">
        <v>111</v>
      </c>
      <c r="C37" s="91">
        <v>1.9477874452256718</v>
      </c>
      <c r="D37" s="92" t="s">
        <v>112</v>
      </c>
      <c r="K37" s="97">
        <v>8500</v>
      </c>
      <c r="L37" s="30">
        <f t="shared" si="6"/>
        <v>26.75</v>
      </c>
      <c r="M37" s="31">
        <f t="shared" si="1"/>
        <v>19.947475000000001</v>
      </c>
      <c r="N37" s="31">
        <f t="shared" si="2"/>
        <v>13.815723872283794</v>
      </c>
      <c r="O37" s="31">
        <f t="shared" si="3"/>
        <v>30.905774302298848</v>
      </c>
      <c r="P37" s="31">
        <f t="shared" si="4"/>
        <v>1444.4049536943501</v>
      </c>
      <c r="Q37" s="32">
        <f t="shared" si="5"/>
        <v>2.0517088437768116</v>
      </c>
    </row>
    <row r="38" spans="2:17" ht="15.75" thickBot="1" x14ac:dyDescent="0.3">
      <c r="B38" s="93" t="s">
        <v>113</v>
      </c>
      <c r="C38" s="93">
        <v>0.15409670632153571</v>
      </c>
      <c r="D38" s="94" t="s">
        <v>112</v>
      </c>
    </row>
  </sheetData>
  <mergeCells count="1">
    <mergeCell ref="B3:C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73B2A-0068-49B1-A6B5-AF7F77ED6B38}">
  <dimension ref="A1:AE1506"/>
  <sheetViews>
    <sheetView tabSelected="1" topLeftCell="V1" workbookViewId="0">
      <selection activeCell="I15" sqref="I15"/>
    </sheetView>
  </sheetViews>
  <sheetFormatPr defaultRowHeight="15" x14ac:dyDescent="0.25"/>
  <cols>
    <col min="4" max="4" width="12" bestFit="1" customWidth="1"/>
    <col min="5" max="5" width="18.5703125" customWidth="1"/>
    <col min="6" max="6" width="15.85546875" bestFit="1" customWidth="1"/>
    <col min="7" max="7" width="13.5703125" bestFit="1" customWidth="1"/>
    <col min="8" max="8" width="14" bestFit="1" customWidth="1"/>
    <col min="9" max="10" width="14" customWidth="1"/>
    <col min="11" max="11" width="12.7109375" bestFit="1" customWidth="1"/>
    <col min="12" max="12" width="12.42578125" bestFit="1" customWidth="1"/>
    <col min="13" max="13" width="5.140625" bestFit="1" customWidth="1"/>
    <col min="14" max="14" width="11.140625" customWidth="1"/>
    <col min="15" max="15" width="18.7109375" bestFit="1" customWidth="1"/>
    <col min="16" max="16" width="20.5703125" bestFit="1" customWidth="1"/>
    <col min="18" max="18" width="25.140625" bestFit="1" customWidth="1"/>
    <col min="19" max="19" width="17.7109375" bestFit="1" customWidth="1"/>
    <col min="20" max="20" width="17.7109375" customWidth="1"/>
    <col min="21" max="21" width="18.85546875" bestFit="1" customWidth="1"/>
    <col min="22" max="22" width="20" bestFit="1" customWidth="1"/>
    <col min="23" max="23" width="15" bestFit="1" customWidth="1"/>
    <col min="24" max="24" width="24.85546875" bestFit="1" customWidth="1"/>
    <col min="25" max="25" width="21.140625" bestFit="1" customWidth="1"/>
    <col min="26" max="26" width="25" bestFit="1" customWidth="1"/>
    <col min="27" max="27" width="22.140625" bestFit="1" customWidth="1"/>
    <col min="28" max="28" width="12.5703125" bestFit="1" customWidth="1"/>
    <col min="29" max="29" width="13.5703125" bestFit="1" customWidth="1"/>
    <col min="30" max="30" width="13.42578125" bestFit="1" customWidth="1"/>
    <col min="31" max="31" width="15.5703125" bestFit="1" customWidth="1"/>
  </cols>
  <sheetData>
    <row r="1" spans="1:31" ht="15.75" thickBot="1" x14ac:dyDescent="0.3"/>
    <row r="2" spans="1:31" ht="19.5" thickBot="1" x14ac:dyDescent="0.35">
      <c r="B2" s="46" t="s">
        <v>88</v>
      </c>
      <c r="C2" s="47"/>
      <c r="D2" s="48"/>
      <c r="X2" s="112" t="s">
        <v>129</v>
      </c>
      <c r="Y2" s="80">
        <f>AVERAGE(X6:X1506)</f>
        <v>8.9282954379186403</v>
      </c>
      <c r="Z2" s="112" t="s">
        <v>127</v>
      </c>
      <c r="AA2" s="80">
        <f>SUM(AC6:AC1506)</f>
        <v>81.945116320125166</v>
      </c>
    </row>
    <row r="3" spans="1:31" ht="15.75" thickBot="1" x14ac:dyDescent="0.3">
      <c r="W3">
        <v>13.422818791946309</v>
      </c>
      <c r="X3" s="112" t="s">
        <v>130</v>
      </c>
      <c r="Y3" s="80">
        <f>MAX(X6:X1506)</f>
        <v>21.222701403922638</v>
      </c>
      <c r="Z3" s="112" t="s">
        <v>128</v>
      </c>
      <c r="AA3" s="80">
        <f>SUM(AD6:AD1506)</f>
        <v>0.10853657790744785</v>
      </c>
    </row>
    <row r="4" spans="1:31" ht="15.75" thickBot="1" x14ac:dyDescent="0.3"/>
    <row r="5" spans="1:31" ht="15.75" thickBot="1" x14ac:dyDescent="0.3">
      <c r="B5" s="22" t="s">
        <v>89</v>
      </c>
      <c r="C5" s="20" t="s">
        <v>15</v>
      </c>
      <c r="D5" s="20" t="s">
        <v>66</v>
      </c>
      <c r="E5" s="20" t="s">
        <v>114</v>
      </c>
      <c r="F5" s="22" t="s">
        <v>72</v>
      </c>
      <c r="G5" s="20" t="s">
        <v>61</v>
      </c>
      <c r="H5" s="20" t="s">
        <v>60</v>
      </c>
      <c r="I5" s="20" t="s">
        <v>115</v>
      </c>
      <c r="J5" s="20" t="s">
        <v>116</v>
      </c>
      <c r="K5" s="20" t="s">
        <v>17</v>
      </c>
      <c r="L5" s="20" t="s">
        <v>16</v>
      </c>
      <c r="M5" s="20" t="s">
        <v>54</v>
      </c>
      <c r="N5" s="20" t="s">
        <v>117</v>
      </c>
      <c r="O5" s="20" t="s">
        <v>67</v>
      </c>
      <c r="P5" s="20" t="s">
        <v>68</v>
      </c>
      <c r="Q5" s="22" t="s">
        <v>118</v>
      </c>
      <c r="R5" s="20" t="s">
        <v>69</v>
      </c>
      <c r="S5" s="20" t="s">
        <v>71</v>
      </c>
      <c r="T5" s="20" t="s">
        <v>121</v>
      </c>
      <c r="U5" s="20" t="s">
        <v>119</v>
      </c>
      <c r="V5" s="20" t="s">
        <v>122</v>
      </c>
      <c r="W5" s="20" t="s">
        <v>123</v>
      </c>
      <c r="X5" s="20" t="s">
        <v>120</v>
      </c>
      <c r="Y5" s="20" t="s">
        <v>124</v>
      </c>
      <c r="Z5" s="20" t="s">
        <v>58</v>
      </c>
      <c r="AA5" s="20" t="s">
        <v>125</v>
      </c>
      <c r="AB5" s="20" t="s">
        <v>82</v>
      </c>
      <c r="AC5" s="20" t="s">
        <v>77</v>
      </c>
      <c r="AD5" s="20" t="s">
        <v>126</v>
      </c>
      <c r="AE5" s="20" t="s">
        <v>131</v>
      </c>
    </row>
    <row r="6" spans="1:31" ht="15.75" thickBot="1" x14ac:dyDescent="0.3">
      <c r="A6" s="13">
        <v>1</v>
      </c>
      <c r="B6" s="16" t="s">
        <v>33</v>
      </c>
      <c r="C6" s="16">
        <v>0</v>
      </c>
      <c r="D6" s="16">
        <v>0</v>
      </c>
      <c r="E6" s="13">
        <v>704.00093954631063</v>
      </c>
      <c r="F6" s="102">
        <v>0</v>
      </c>
      <c r="G6" s="16">
        <f>C6*9.81*TAN(F6)</f>
        <v>0</v>
      </c>
      <c r="H6" s="16">
        <f>RADIANS(F6)</f>
        <v>0</v>
      </c>
      <c r="I6" s="16">
        <v>14</v>
      </c>
      <c r="J6" s="13">
        <v>4000</v>
      </c>
      <c r="K6" s="99">
        <v>0</v>
      </c>
      <c r="L6" s="16">
        <v>0</v>
      </c>
      <c r="M6" s="106">
        <v>1</v>
      </c>
      <c r="N6" s="16">
        <f>IF(M6=1,_xlfn.XLOOKUP(L6,'HYB SPECS'!$O$6:$O$37,'HYB SPECS'!$K$6:$K$37,,1))</f>
        <v>625</v>
      </c>
      <c r="O6" s="106">
        <f>0.5*('Specifications (ICE)'!$P$4*'Specifications (ICE)'!$P$3)*'Specifications (ICE)'!$P$5*K6^2</f>
        <v>0</v>
      </c>
      <c r="P6" s="13">
        <f>IF(B6="A",'Specifications (ICE)'!$M$12,IF(B6="G",'Specifications (ICE)'!$M$13))</f>
        <v>84.271039200000004</v>
      </c>
      <c r="Q6" s="16">
        <v>1</v>
      </c>
      <c r="R6" s="109">
        <f>'HYB SPECS'!$G$11-O6-P6-G6</f>
        <v>802.46359265522835</v>
      </c>
      <c r="S6" s="16">
        <f>IF(A6=1,(R6/E6),IF(A6=2,0,IF(A6=3,(1.2*(-R6/E6)))))</f>
        <v>1.1398615365092715</v>
      </c>
      <c r="T6" s="16">
        <f>E6*S6</f>
        <v>802.46359265522835</v>
      </c>
      <c r="U6" s="109">
        <f>T6+P6+O6+G6</f>
        <v>886.73463185522837</v>
      </c>
      <c r="V6" s="16">
        <f>ABS(((+U6)*(+K6))/1000)</f>
        <v>0</v>
      </c>
      <c r="W6" s="13">
        <f>(($W$3*1000)-V6*1000)/1000</f>
        <v>13.422818791946309</v>
      </c>
      <c r="X6" s="16">
        <f>V6</f>
        <v>0</v>
      </c>
      <c r="Y6" s="16">
        <f>ABS((X6*1000)/((2*PI()*N6)/60))</f>
        <v>0</v>
      </c>
      <c r="Z6" s="13">
        <v>0</v>
      </c>
      <c r="AA6" s="16">
        <v>0</v>
      </c>
      <c r="AB6" s="16">
        <v>0</v>
      </c>
      <c r="AC6" s="16">
        <v>0</v>
      </c>
      <c r="AD6" s="16">
        <f>((Z6*AB6)/1000)/0.755</f>
        <v>0</v>
      </c>
      <c r="AE6" s="105">
        <v>0</v>
      </c>
    </row>
    <row r="7" spans="1:31" ht="15.75" thickBot="1" x14ac:dyDescent="0.3">
      <c r="A7" s="14">
        <v>1</v>
      </c>
      <c r="B7" s="17" t="s">
        <v>33</v>
      </c>
      <c r="C7" s="17">
        <v>1</v>
      </c>
      <c r="D7" s="17">
        <v>0.80413058447515662</v>
      </c>
      <c r="E7" s="14">
        <v>704.00093954631063</v>
      </c>
      <c r="F7" s="103">
        <v>0</v>
      </c>
      <c r="G7" s="17">
        <f t="shared" ref="G7:G70" si="0">C7*9.81*TAN(F7)</f>
        <v>0</v>
      </c>
      <c r="H7" s="17">
        <f t="shared" ref="H7:H70" si="1">RADIANS(F7)</f>
        <v>0</v>
      </c>
      <c r="I7" s="17">
        <v>14</v>
      </c>
      <c r="J7" s="14">
        <v>4000</v>
      </c>
      <c r="K7" s="100">
        <v>1.2435791142712029</v>
      </c>
      <c r="L7" s="17">
        <v>2.7818118638778251</v>
      </c>
      <c r="M7" s="107">
        <v>1</v>
      </c>
      <c r="N7" s="17">
        <f>IF(M7=1,_xlfn.XLOOKUP(L7,'HYB SPECS'!$O$6:$O$37,'HYB SPECS'!$K$6:$K$37,,1))</f>
        <v>1000</v>
      </c>
      <c r="O7" s="107">
        <f>0.5*('Specifications (ICE)'!$P$4*'Specifications (ICE)'!$P$3)*'Specifications (ICE)'!$P$5*K7^2</f>
        <v>0.48337464044763023</v>
      </c>
      <c r="P7" s="14">
        <f>IF(B7="A",'Specifications (ICE)'!$M$12,IF(B7="G",'Specifications (ICE)'!$M$13))</f>
        <v>84.271039200000004</v>
      </c>
      <c r="Q7" s="17">
        <v>1</v>
      </c>
      <c r="R7" s="110">
        <f>'HYB SPECS'!$G$11-O7-P7-G7</f>
        <v>801.98021801478069</v>
      </c>
      <c r="S7" s="16">
        <f t="shared" ref="S7:S70" si="2">IF(A7=1,(R7/E7),IF(A7=2,0,IF(A7=3,(1.2*(-R7/E7)))))</f>
        <v>1.1391749257204291</v>
      </c>
      <c r="T7" s="17">
        <f t="shared" ref="T7:T70" si="3">E7*S7</f>
        <v>801.98021801478069</v>
      </c>
      <c r="U7" s="110">
        <f t="shared" ref="U7:U70" si="4">T7+P7+O7+G7</f>
        <v>886.73463185522837</v>
      </c>
      <c r="V7" s="17">
        <f t="shared" ref="V7:V70" si="5">ABS(((+U7)*(+K7))/1000)</f>
        <v>1.1027246680761262</v>
      </c>
      <c r="W7" s="14">
        <f t="shared" ref="W7:W70" si="6">(($W$3*1000)-V7*1000)/1000</f>
        <v>12.320094123870183</v>
      </c>
      <c r="X7" s="17">
        <f t="shared" ref="X7:X70" si="7">V7</f>
        <v>1.1027246680761262</v>
      </c>
      <c r="Y7" s="17">
        <f t="shared" ref="Y7:Y70" si="8">ABS((X7*1000)/((2*PI()*N7)/60))</f>
        <v>10.530244907621103</v>
      </c>
      <c r="Z7" s="14">
        <v>474.14230073437511</v>
      </c>
      <c r="AA7" s="17">
        <f>(Z7*W7)/(60*60)</f>
        <v>1.6226327147655175</v>
      </c>
      <c r="AB7" s="17">
        <f>((D7-D6)/3600)*W7</f>
        <v>2.7519345801712979E-3</v>
      </c>
      <c r="AC7" s="17">
        <f>AB7*Z7</f>
        <v>1.3048085933129059</v>
      </c>
      <c r="AD7" s="17">
        <f t="shared" ref="AD7:AD70" si="9">((Z7*AB7)/1000)/0.755</f>
        <v>1.7282233024011999E-3</v>
      </c>
      <c r="AE7" s="14">
        <f>AE6+AC7</f>
        <v>1.3048085933129059</v>
      </c>
    </row>
    <row r="8" spans="1:31" ht="15.75" thickBot="1" x14ac:dyDescent="0.3">
      <c r="A8" s="14">
        <v>1</v>
      </c>
      <c r="B8" s="17" t="s">
        <v>33</v>
      </c>
      <c r="C8" s="17">
        <v>2</v>
      </c>
      <c r="D8" s="17">
        <v>1.3729116511154804</v>
      </c>
      <c r="E8" s="14">
        <v>704.00093954631063</v>
      </c>
      <c r="F8" s="103">
        <v>0</v>
      </c>
      <c r="G8" s="17">
        <f t="shared" si="0"/>
        <v>0</v>
      </c>
      <c r="H8" s="17">
        <f t="shared" si="1"/>
        <v>0</v>
      </c>
      <c r="I8" s="17">
        <v>14</v>
      </c>
      <c r="J8" s="14">
        <v>4000</v>
      </c>
      <c r="K8" s="100">
        <v>1.75834237038599</v>
      </c>
      <c r="L8" s="17">
        <v>3.9333063820112368</v>
      </c>
      <c r="M8" s="107">
        <v>1</v>
      </c>
      <c r="N8" s="17">
        <f>IF(M8=1,_xlfn.XLOOKUP(L8,'HYB SPECS'!$O$6:$O$37,'HYB SPECS'!$K$6:$K$37,,1))</f>
        <v>1250</v>
      </c>
      <c r="O8" s="107">
        <f>0.5*('Specifications (ICE)'!$P$4*'Specifications (ICE)'!$P$3)*'Specifications (ICE)'!$P$5*K8^2</f>
        <v>0.96637103781504607</v>
      </c>
      <c r="P8" s="14">
        <f>IF(B8="A",'Specifications (ICE)'!$M$12,IF(B8="G",'Specifications (ICE)'!$M$13))</f>
        <v>84.271039200000004</v>
      </c>
      <c r="Q8" s="17">
        <v>1</v>
      </c>
      <c r="R8" s="110">
        <f>'HYB SPECS'!$G$11-O8-P8-G8</f>
        <v>801.49722161741329</v>
      </c>
      <c r="S8" s="16">
        <f t="shared" si="2"/>
        <v>1.1384888522079724</v>
      </c>
      <c r="T8" s="17">
        <f t="shared" si="3"/>
        <v>801.49722161741329</v>
      </c>
      <c r="U8" s="110">
        <f t="shared" si="4"/>
        <v>886.73463185522837</v>
      </c>
      <c r="V8" s="17">
        <f t="shared" si="5"/>
        <v>1.5591830744796704</v>
      </c>
      <c r="W8" s="14">
        <f t="shared" si="6"/>
        <v>11.863635717466639</v>
      </c>
      <c r="X8" s="17">
        <f t="shared" si="7"/>
        <v>1.5591830744796704</v>
      </c>
      <c r="Y8" s="17">
        <f t="shared" si="8"/>
        <v>11.911281287455601</v>
      </c>
      <c r="Z8" s="14">
        <v>474.14230073437511</v>
      </c>
      <c r="AA8" s="17">
        <f t="shared" ref="AA8:AA71" si="10">(Z8*W8)/(60*60)</f>
        <v>1.5625143150428171</v>
      </c>
      <c r="AB8" s="17">
        <f t="shared" ref="AB8:AB71" si="11">((D8-D7)/3600)*W8</f>
        <v>1.8743920493369218E-3</v>
      </c>
      <c r="AC8" s="17">
        <f t="shared" ref="AC8:AC71" si="12">AB8*Z8</f>
        <v>0.88872855875082846</v>
      </c>
      <c r="AD8" s="17">
        <f t="shared" si="9"/>
        <v>1.1771239188752695E-3</v>
      </c>
      <c r="AE8" s="14">
        <f t="shared" ref="AE8:AE71" si="13">AE7+AC8</f>
        <v>2.1935371520637341</v>
      </c>
    </row>
    <row r="9" spans="1:31" ht="15.75" thickBot="1" x14ac:dyDescent="0.3">
      <c r="A9" s="14">
        <v>1</v>
      </c>
      <c r="B9" s="17" t="s">
        <v>33</v>
      </c>
      <c r="C9" s="17">
        <v>3</v>
      </c>
      <c r="D9" s="17">
        <v>1.8374622487328596</v>
      </c>
      <c r="E9" s="14">
        <v>704.00093954631063</v>
      </c>
      <c r="F9" s="103">
        <v>0</v>
      </c>
      <c r="G9" s="17">
        <f t="shared" si="0"/>
        <v>0</v>
      </c>
      <c r="H9" s="17">
        <f t="shared" si="1"/>
        <v>0</v>
      </c>
      <c r="I9" s="17">
        <v>14</v>
      </c>
      <c r="J9" s="14">
        <v>4000</v>
      </c>
      <c r="K9" s="100">
        <v>2.153099528834244</v>
      </c>
      <c r="L9" s="17">
        <v>4.8163544600304746</v>
      </c>
      <c r="M9" s="107">
        <v>1</v>
      </c>
      <c r="N9" s="17">
        <f>IF(M9=1,_xlfn.XLOOKUP(L9,'HYB SPECS'!$O$6:$O$37,'HYB SPECS'!$K$6:$K$37,,1))</f>
        <v>1500</v>
      </c>
      <c r="O9" s="107">
        <f>0.5*('Specifications (ICE)'!$P$4*'Specifications (ICE)'!$P$3)*'Specifications (ICE)'!$P$5*K9^2</f>
        <v>1.4489894880793548</v>
      </c>
      <c r="P9" s="14">
        <f>IF(B9="A",'Specifications (ICE)'!$M$12,IF(B9="G",'Specifications (ICE)'!$M$13))</f>
        <v>84.271039200000004</v>
      </c>
      <c r="Q9" s="17">
        <v>1</v>
      </c>
      <c r="R9" s="110">
        <f>'HYB SPECS'!$G$11-O9-P9-G9</f>
        <v>801.01460316714895</v>
      </c>
      <c r="S9" s="16">
        <f t="shared" si="2"/>
        <v>1.1378033155514795</v>
      </c>
      <c r="T9" s="17">
        <f t="shared" si="3"/>
        <v>801.01460316714895</v>
      </c>
      <c r="U9" s="110">
        <f t="shared" si="4"/>
        <v>886.73463185522837</v>
      </c>
      <c r="V9" s="17">
        <f t="shared" si="5"/>
        <v>1.909227918048499</v>
      </c>
      <c r="W9" s="14">
        <f t="shared" si="6"/>
        <v>11.51359087389781</v>
      </c>
      <c r="X9" s="17">
        <f t="shared" si="7"/>
        <v>1.909227918048499</v>
      </c>
      <c r="Y9" s="17">
        <f t="shared" si="8"/>
        <v>12.154522425858667</v>
      </c>
      <c r="Z9" s="14">
        <v>474.14230073437511</v>
      </c>
      <c r="AA9" s="17">
        <f t="shared" si="10"/>
        <v>1.516411240740059</v>
      </c>
      <c r="AB9" s="17">
        <f t="shared" si="11"/>
        <v>1.4857348669975641E-3</v>
      </c>
      <c r="AC9" s="17">
        <f t="shared" si="12"/>
        <v>0.70444974811950578</v>
      </c>
      <c r="AD9" s="17">
        <f t="shared" si="9"/>
        <v>9.3304602399934546E-4</v>
      </c>
      <c r="AE9" s="14">
        <f t="shared" si="13"/>
        <v>2.8979869001832399</v>
      </c>
    </row>
    <row r="10" spans="1:31" ht="15.75" thickBot="1" x14ac:dyDescent="0.3">
      <c r="A10" s="14">
        <v>1</v>
      </c>
      <c r="B10" s="17" t="s">
        <v>33</v>
      </c>
      <c r="C10" s="17">
        <v>4</v>
      </c>
      <c r="D10" s="17">
        <v>2.2398985499027413</v>
      </c>
      <c r="E10" s="14">
        <v>704.00093954631063</v>
      </c>
      <c r="F10" s="103">
        <v>0</v>
      </c>
      <c r="G10" s="17">
        <f t="shared" si="0"/>
        <v>0</v>
      </c>
      <c r="H10" s="17">
        <f t="shared" si="1"/>
        <v>0</v>
      </c>
      <c r="I10" s="17">
        <v>14</v>
      </c>
      <c r="J10" s="14">
        <v>4000</v>
      </c>
      <c r="K10" s="100">
        <v>2.4856989013881905</v>
      </c>
      <c r="L10" s="17">
        <v>5.5603593004712994</v>
      </c>
      <c r="M10" s="107">
        <v>1</v>
      </c>
      <c r="N10" s="17">
        <f>IF(M10=1,_xlfn.XLOOKUP(L10,'HYB SPECS'!$O$6:$O$37,'HYB SPECS'!$K$6:$K$37,,1))</f>
        <v>1750</v>
      </c>
      <c r="O10" s="107">
        <f>0.5*('Specifications (ICE)'!$P$4*'Specifications (ICE)'!$P$3)*'Specifications (ICE)'!$P$5*K10^2</f>
        <v>1.93123028698606</v>
      </c>
      <c r="P10" s="14">
        <f>IF(B10="A",'Specifications (ICE)'!$M$12,IF(B10="G",'Specifications (ICE)'!$M$13))</f>
        <v>84.271039200000004</v>
      </c>
      <c r="Q10" s="17">
        <v>1</v>
      </c>
      <c r="R10" s="110">
        <f>'HYB SPECS'!$G$11-O10-P10-G10</f>
        <v>800.53236236824227</v>
      </c>
      <c r="S10" s="16">
        <f t="shared" si="2"/>
        <v>1.1371183153308584</v>
      </c>
      <c r="T10" s="17">
        <f t="shared" si="3"/>
        <v>800.53236236824227</v>
      </c>
      <c r="U10" s="110">
        <f t="shared" si="4"/>
        <v>886.73463185522837</v>
      </c>
      <c r="V10" s="17">
        <f t="shared" si="5"/>
        <v>2.2041553002254028</v>
      </c>
      <c r="W10" s="14">
        <f t="shared" si="6"/>
        <v>11.218663491720907</v>
      </c>
      <c r="X10" s="17">
        <f t="shared" si="7"/>
        <v>2.2041553002254028</v>
      </c>
      <c r="Y10" s="17">
        <f t="shared" si="8"/>
        <v>12.027504389933949</v>
      </c>
      <c r="Z10" s="14">
        <v>474.14230073437511</v>
      </c>
      <c r="AA10" s="17">
        <f t="shared" si="10"/>
        <v>1.4775674775359138</v>
      </c>
      <c r="AB10" s="17">
        <f t="shared" si="11"/>
        <v>1.2541103999104866E-3</v>
      </c>
      <c r="AC10" s="17">
        <f t="shared" si="12"/>
        <v>0.59462679038846533</v>
      </c>
      <c r="AD10" s="17">
        <f t="shared" si="9"/>
        <v>7.8758515283240433E-4</v>
      </c>
      <c r="AE10" s="14">
        <f t="shared" si="13"/>
        <v>3.4926136905717051</v>
      </c>
    </row>
    <row r="11" spans="1:31" ht="15.75" thickBot="1" x14ac:dyDescent="0.3">
      <c r="A11" s="14">
        <v>1</v>
      </c>
      <c r="B11" s="17" t="s">
        <v>33</v>
      </c>
      <c r="C11" s="17">
        <v>5</v>
      </c>
      <c r="D11" s="17">
        <v>2.5999591564145916</v>
      </c>
      <c r="E11" s="14">
        <v>704.00093954631063</v>
      </c>
      <c r="F11" s="103">
        <v>0</v>
      </c>
      <c r="G11" s="17">
        <f t="shared" si="0"/>
        <v>0</v>
      </c>
      <c r="H11" s="17">
        <f t="shared" si="1"/>
        <v>0</v>
      </c>
      <c r="I11" s="17">
        <v>14</v>
      </c>
      <c r="J11" s="14">
        <v>4000</v>
      </c>
      <c r="K11" s="100">
        <v>2.778552353085848</v>
      </c>
      <c r="L11" s="17">
        <v>6.2154549007118574</v>
      </c>
      <c r="M11" s="107">
        <v>1</v>
      </c>
      <c r="N11" s="17">
        <f>IF(M11=1,_xlfn.XLOOKUP(L11,'HYB SPECS'!$O$6:$O$37,'HYB SPECS'!$K$6:$K$37,,1))</f>
        <v>1750</v>
      </c>
      <c r="O11" s="107">
        <f>0.5*('Specifications (ICE)'!$P$4*'Specifications (ICE)'!$P$3)*'Specifications (ICE)'!$P$5*K11^2</f>
        <v>2.4130937300492432</v>
      </c>
      <c r="P11" s="14">
        <f>IF(B11="A",'Specifications (ICE)'!$M$12,IF(B11="G",'Specifications (ICE)'!$M$13))</f>
        <v>84.271039200000004</v>
      </c>
      <c r="Q11" s="17">
        <v>1</v>
      </c>
      <c r="R11" s="110">
        <f>'HYB SPECS'!$G$11-O11-P11-G11</f>
        <v>800.05049892517911</v>
      </c>
      <c r="S11" s="16">
        <f t="shared" si="2"/>
        <v>1.1364338511263452</v>
      </c>
      <c r="T11" s="17">
        <f t="shared" si="3"/>
        <v>800.05049892517911</v>
      </c>
      <c r="U11" s="110">
        <f t="shared" si="4"/>
        <v>886.73463185522837</v>
      </c>
      <c r="V11" s="17">
        <f t="shared" si="5"/>
        <v>2.4638385979040582</v>
      </c>
      <c r="W11" s="14">
        <f t="shared" si="6"/>
        <v>10.958980194042251</v>
      </c>
      <c r="X11" s="17">
        <f t="shared" si="7"/>
        <v>2.4638385979040582</v>
      </c>
      <c r="Y11" s="17">
        <f t="shared" si="8"/>
        <v>13.444528862984079</v>
      </c>
      <c r="Z11" s="14">
        <v>474.14230073437511</v>
      </c>
      <c r="AA11" s="17">
        <f t="shared" si="10"/>
        <v>1.4433655785849004</v>
      </c>
      <c r="AB11" s="17">
        <f t="shared" si="11"/>
        <v>1.0960825153939469E-3</v>
      </c>
      <c r="AC11" s="17">
        <f t="shared" si="12"/>
        <v>0.51969908564360712</v>
      </c>
      <c r="AD11" s="17">
        <f t="shared" si="9"/>
        <v>6.8834315979285712E-4</v>
      </c>
      <c r="AE11" s="14">
        <f t="shared" si="13"/>
        <v>4.0123127762153121</v>
      </c>
    </row>
    <row r="12" spans="1:31" ht="15.75" thickBot="1" x14ac:dyDescent="0.3">
      <c r="A12" s="14">
        <v>1</v>
      </c>
      <c r="B12" s="17" t="s">
        <v>33</v>
      </c>
      <c r="C12" s="17">
        <v>6</v>
      </c>
      <c r="D12" s="17">
        <v>2.9287490236229763</v>
      </c>
      <c r="E12" s="14">
        <v>704.00093954631063</v>
      </c>
      <c r="F12" s="103">
        <v>0</v>
      </c>
      <c r="G12" s="17">
        <f t="shared" si="0"/>
        <v>0</v>
      </c>
      <c r="H12" s="17">
        <f t="shared" si="1"/>
        <v>0</v>
      </c>
      <c r="I12" s="17">
        <v>14</v>
      </c>
      <c r="J12" s="14">
        <v>4000</v>
      </c>
      <c r="K12" s="100">
        <v>3.0431564168164926</v>
      </c>
      <c r="L12" s="17">
        <v>6.8073583150334853</v>
      </c>
      <c r="M12" s="107">
        <v>1</v>
      </c>
      <c r="N12" s="17">
        <f>IF(M12=1,_xlfn.XLOOKUP(L12,'HYB SPECS'!$O$6:$O$37,'HYB SPECS'!$K$6:$K$37,,1))</f>
        <v>2000</v>
      </c>
      <c r="O12" s="107">
        <f>0.5*('Specifications (ICE)'!$P$4*'Specifications (ICE)'!$P$3)*'Specifications (ICE)'!$P$5*K12^2</f>
        <v>2.894580112551743</v>
      </c>
      <c r="P12" s="14">
        <f>IF(B12="A",'Specifications (ICE)'!$M$12,IF(B12="G",'Specifications (ICE)'!$M$13))</f>
        <v>84.271039200000004</v>
      </c>
      <c r="Q12" s="17">
        <v>1</v>
      </c>
      <c r="R12" s="110">
        <f>'HYB SPECS'!$G$11-O12-P12-G12</f>
        <v>799.56901254267666</v>
      </c>
      <c r="S12" s="16">
        <f t="shared" si="2"/>
        <v>1.1357499225185044</v>
      </c>
      <c r="T12" s="17">
        <f t="shared" si="3"/>
        <v>799.56901254267655</v>
      </c>
      <c r="U12" s="110">
        <f t="shared" si="4"/>
        <v>886.73463185522826</v>
      </c>
      <c r="V12" s="17">
        <f t="shared" si="5"/>
        <v>2.6984721849436482</v>
      </c>
      <c r="W12" s="14">
        <f t="shared" si="6"/>
        <v>10.72434660700266</v>
      </c>
      <c r="X12" s="17">
        <f t="shared" si="7"/>
        <v>2.6984721849436482</v>
      </c>
      <c r="Y12" s="17">
        <f t="shared" si="8"/>
        <v>12.884255610893065</v>
      </c>
      <c r="Z12" s="14">
        <v>474.14230073437511</v>
      </c>
      <c r="AA12" s="17">
        <f t="shared" si="10"/>
        <v>1.4124628816992029</v>
      </c>
      <c r="AB12" s="17">
        <f t="shared" si="11"/>
        <v>9.7946013800363752E-4</v>
      </c>
      <c r="AC12" s="17">
        <f t="shared" si="12"/>
        <v>0.46440348331065323</v>
      </c>
      <c r="AD12" s="17">
        <f t="shared" si="9"/>
        <v>6.1510395140483868E-4</v>
      </c>
      <c r="AE12" s="14">
        <f t="shared" si="13"/>
        <v>4.4767162595259657</v>
      </c>
    </row>
    <row r="13" spans="1:31" ht="15.75" thickBot="1" x14ac:dyDescent="0.3">
      <c r="A13" s="14">
        <v>1</v>
      </c>
      <c r="B13" s="17" t="s">
        <v>33</v>
      </c>
      <c r="C13" s="17">
        <v>7</v>
      </c>
      <c r="D13" s="17">
        <v>3.2332428149253891</v>
      </c>
      <c r="E13" s="14">
        <v>704.00093954631063</v>
      </c>
      <c r="F13" s="103">
        <v>0</v>
      </c>
      <c r="G13" s="17">
        <f t="shared" si="0"/>
        <v>0</v>
      </c>
      <c r="H13" s="17">
        <f t="shared" si="1"/>
        <v>0</v>
      </c>
      <c r="I13" s="17">
        <v>14</v>
      </c>
      <c r="J13" s="14">
        <v>4000</v>
      </c>
      <c r="K13" s="100">
        <v>3.2863419431727587</v>
      </c>
      <c r="L13" s="17">
        <v>7.3513497463608717</v>
      </c>
      <c r="M13" s="107">
        <v>1</v>
      </c>
      <c r="N13" s="17">
        <f>IF(M13=1,_xlfn.XLOOKUP(L13,'HYB SPECS'!$O$6:$O$37,'HYB SPECS'!$K$6:$K$37,,1))</f>
        <v>2250</v>
      </c>
      <c r="O13" s="107">
        <f>0.5*('Specifications (ICE)'!$P$4*'Specifications (ICE)'!$P$3)*'Specifications (ICE)'!$P$5*K13^2</f>
        <v>3.3756897295453396</v>
      </c>
      <c r="P13" s="14">
        <f>IF(B13="A",'Specifications (ICE)'!$M$12,IF(B13="G",'Specifications (ICE)'!$M$13))</f>
        <v>84.271039200000004</v>
      </c>
      <c r="Q13" s="17">
        <v>1</v>
      </c>
      <c r="R13" s="110">
        <f>'HYB SPECS'!$G$11-O13-P13-G13</f>
        <v>799.08790292568301</v>
      </c>
      <c r="S13" s="16">
        <f t="shared" si="2"/>
        <v>1.1350665290882291</v>
      </c>
      <c r="T13" s="17">
        <f t="shared" si="3"/>
        <v>799.08790292568301</v>
      </c>
      <c r="U13" s="110">
        <f t="shared" si="4"/>
        <v>886.73463185522837</v>
      </c>
      <c r="V13" s="17">
        <f t="shared" si="5"/>
        <v>2.9141132131296921</v>
      </c>
      <c r="W13" s="14">
        <f t="shared" si="6"/>
        <v>10.508705578816617</v>
      </c>
      <c r="X13" s="17">
        <f t="shared" si="7"/>
        <v>2.9141132131296921</v>
      </c>
      <c r="Y13" s="17">
        <f t="shared" si="8"/>
        <v>12.367880602639904</v>
      </c>
      <c r="Z13" s="14">
        <v>474.14230073437511</v>
      </c>
      <c r="AA13" s="17">
        <f t="shared" si="10"/>
        <v>1.3840616224667428</v>
      </c>
      <c r="AB13" s="17">
        <f t="shared" si="11"/>
        <v>8.8884322315963568E-4</v>
      </c>
      <c r="AC13" s="17">
        <f t="shared" si="12"/>
        <v>0.42143817082106727</v>
      </c>
      <c r="AD13" s="17">
        <f t="shared" si="9"/>
        <v>5.581962527431354E-4</v>
      </c>
      <c r="AE13" s="14">
        <f t="shared" si="13"/>
        <v>4.8981544303470326</v>
      </c>
    </row>
    <row r="14" spans="1:31" ht="15.75" thickBot="1" x14ac:dyDescent="0.3">
      <c r="A14" s="14">
        <v>1</v>
      </c>
      <c r="B14" s="17" t="s">
        <v>33</v>
      </c>
      <c r="C14" s="17">
        <v>8</v>
      </c>
      <c r="D14" s="17">
        <v>3.5181581680488696</v>
      </c>
      <c r="E14" s="14">
        <v>704.00093954631063</v>
      </c>
      <c r="F14" s="103">
        <v>0</v>
      </c>
      <c r="G14" s="17">
        <f t="shared" si="0"/>
        <v>0</v>
      </c>
      <c r="H14" s="17">
        <f t="shared" si="1"/>
        <v>0</v>
      </c>
      <c r="I14" s="17">
        <v>14</v>
      </c>
      <c r="J14" s="14">
        <v>4000</v>
      </c>
      <c r="K14" s="100">
        <v>3.5125605037937979</v>
      </c>
      <c r="L14" s="17">
        <v>7.8573870933564987</v>
      </c>
      <c r="M14" s="107">
        <v>1</v>
      </c>
      <c r="N14" s="17">
        <f>IF(M14=1,_xlfn.XLOOKUP(L14,'HYB SPECS'!$O$6:$O$37,'HYB SPECS'!$K$6:$K$37,,1))</f>
        <v>2250</v>
      </c>
      <c r="O14" s="107">
        <f>0.5*('Specifications (ICE)'!$P$4*'Specifications (ICE)'!$P$3)*'Specifications (ICE)'!$P$5*K14^2</f>
        <v>3.8564228758509351</v>
      </c>
      <c r="P14" s="14">
        <f>IF(B14="A",'Specifications (ICE)'!$M$12,IF(B14="G",'Specifications (ICE)'!$M$13))</f>
        <v>84.271039200000004</v>
      </c>
      <c r="Q14" s="17">
        <v>1</v>
      </c>
      <c r="R14" s="110">
        <f>'HYB SPECS'!$G$11-O14-P14-G14</f>
        <v>798.60716977937739</v>
      </c>
      <c r="S14" s="16">
        <f t="shared" si="2"/>
        <v>1.13438367041674</v>
      </c>
      <c r="T14" s="17">
        <f t="shared" si="3"/>
        <v>798.60716977937739</v>
      </c>
      <c r="U14" s="110">
        <f t="shared" si="4"/>
        <v>886.73463185522837</v>
      </c>
      <c r="V14" s="17">
        <f t="shared" si="5"/>
        <v>3.1147090452008088</v>
      </c>
      <c r="W14" s="14">
        <f t="shared" si="6"/>
        <v>10.308109746745501</v>
      </c>
      <c r="X14" s="17">
        <f t="shared" si="7"/>
        <v>3.1147090452008088</v>
      </c>
      <c r="Y14" s="17">
        <f t="shared" si="8"/>
        <v>13.219235755646569</v>
      </c>
      <c r="Z14" s="14">
        <v>474.14230073437511</v>
      </c>
      <c r="AA14" s="17">
        <f t="shared" si="10"/>
        <v>1.357641908762319</v>
      </c>
      <c r="AB14" s="17">
        <f t="shared" si="11"/>
        <v>8.1581631348044041E-4</v>
      </c>
      <c r="AC14" s="17">
        <f t="shared" si="12"/>
        <v>0.38681302385025224</v>
      </c>
      <c r="AD14" s="17">
        <f t="shared" si="9"/>
        <v>5.1233513092748646E-4</v>
      </c>
      <c r="AE14" s="14">
        <f t="shared" si="13"/>
        <v>5.2849674541972851</v>
      </c>
    </row>
    <row r="15" spans="1:31" ht="15.75" thickBot="1" x14ac:dyDescent="0.3">
      <c r="A15" s="14">
        <v>1</v>
      </c>
      <c r="B15" s="17" t="s">
        <v>33</v>
      </c>
      <c r="C15" s="17">
        <v>9</v>
      </c>
      <c r="D15" s="17">
        <v>3.7778156132877414</v>
      </c>
      <c r="E15" s="14">
        <v>704.00093954631063</v>
      </c>
      <c r="F15" s="103">
        <v>0</v>
      </c>
      <c r="G15" s="17">
        <f t="shared" si="0"/>
        <v>0</v>
      </c>
      <c r="H15" s="17">
        <f t="shared" si="1"/>
        <v>0</v>
      </c>
      <c r="I15" s="17">
        <v>14</v>
      </c>
      <c r="J15" s="14">
        <v>4000</v>
      </c>
      <c r="K15" s="100">
        <v>3.8544434117140938</v>
      </c>
      <c r="L15" s="17">
        <v>8.6221586453997254</v>
      </c>
      <c r="M15" s="107">
        <v>1</v>
      </c>
      <c r="N15" s="17">
        <f>IF(M15=1,_xlfn.XLOOKUP(L15,'HYB SPECS'!$O$6:$O$37,'HYB SPECS'!$K$6:$K$37,,1))</f>
        <v>2500</v>
      </c>
      <c r="O15" s="107">
        <f>0.5*('Specifications (ICE)'!$P$4*'Specifications (ICE)'!$P$3)*'Specifications (ICE)'!$P$5*K15^2</f>
        <v>4.6436595409538883</v>
      </c>
      <c r="P15" s="14">
        <f>IF(B15="A",'Specifications (ICE)'!$M$12,IF(B15="G",'Specifications (ICE)'!$M$13))</f>
        <v>84.271039200000004</v>
      </c>
      <c r="Q15" s="17">
        <v>1</v>
      </c>
      <c r="R15" s="110">
        <f>'HYB SPECS'!$G$11-O15-P15-G15</f>
        <v>797.81993311427448</v>
      </c>
      <c r="S15" s="16">
        <f t="shared" si="2"/>
        <v>1.1332654380098199</v>
      </c>
      <c r="T15" s="17">
        <f t="shared" si="3"/>
        <v>797.81993311427448</v>
      </c>
      <c r="U15" s="110">
        <f t="shared" si="4"/>
        <v>886.73463185522837</v>
      </c>
      <c r="V15" s="17">
        <f t="shared" si="5"/>
        <v>3.4178684596931075</v>
      </c>
      <c r="W15" s="14">
        <f t="shared" si="6"/>
        <v>10.004950332253202</v>
      </c>
      <c r="X15" s="17">
        <f t="shared" si="7"/>
        <v>3.4178684596931075</v>
      </c>
      <c r="Y15" s="17">
        <f t="shared" si="8"/>
        <v>13.055295844752973</v>
      </c>
      <c r="Z15" s="14">
        <v>474.14230073437511</v>
      </c>
      <c r="AA15" s="17">
        <f t="shared" si="10"/>
        <v>1.3177139359076899</v>
      </c>
      <c r="AB15" s="17">
        <f t="shared" si="11"/>
        <v>7.216277341707412E-4</v>
      </c>
      <c r="AC15" s="17">
        <f t="shared" si="12"/>
        <v>0.34215423415344925</v>
      </c>
      <c r="AD15" s="17">
        <f t="shared" si="9"/>
        <v>4.5318441609728377E-4</v>
      </c>
      <c r="AE15" s="14">
        <f t="shared" si="13"/>
        <v>5.6271216883507345</v>
      </c>
    </row>
    <row r="16" spans="1:31" ht="15.75" thickBot="1" x14ac:dyDescent="0.3">
      <c r="A16" s="14">
        <v>1</v>
      </c>
      <c r="B16" s="17" t="s">
        <v>33</v>
      </c>
      <c r="C16" s="17">
        <v>10</v>
      </c>
      <c r="D16" s="17">
        <v>4.0179476410949269</v>
      </c>
      <c r="E16" s="14">
        <v>704.00093954631063</v>
      </c>
      <c r="F16" s="103">
        <v>0</v>
      </c>
      <c r="G16" s="17">
        <f t="shared" si="0"/>
        <v>0</v>
      </c>
      <c r="H16" s="17">
        <f t="shared" si="1"/>
        <v>0</v>
      </c>
      <c r="I16" s="17">
        <v>14</v>
      </c>
      <c r="J16" s="14">
        <v>4000</v>
      </c>
      <c r="K16" s="100">
        <v>4.1681429770360667</v>
      </c>
      <c r="L16" s="17">
        <v>9.3238857510510602</v>
      </c>
      <c r="M16" s="107">
        <v>1</v>
      </c>
      <c r="N16" s="17">
        <f>IF(M16=1,_xlfn.XLOOKUP(L16,'HYB SPECS'!$O$6:$O$37,'HYB SPECS'!$K$6:$K$37,,1))</f>
        <v>2750</v>
      </c>
      <c r="O16" s="107">
        <f>0.5*('Specifications (ICE)'!$P$4*'Specifications (ICE)'!$P$3)*'Specifications (ICE)'!$P$5*K16^2</f>
        <v>5.4302801894185047</v>
      </c>
      <c r="P16" s="14">
        <f>IF(B16="A",'Specifications (ICE)'!$M$12,IF(B16="G",'Specifications (ICE)'!$M$13))</f>
        <v>84.271039200000004</v>
      </c>
      <c r="Q16" s="17">
        <v>1</v>
      </c>
      <c r="R16" s="110">
        <f>'HYB SPECS'!$G$11-O16-P16-G16</f>
        <v>797.0333124658099</v>
      </c>
      <c r="S16" s="16">
        <f t="shared" si="2"/>
        <v>1.1321480806253661</v>
      </c>
      <c r="T16" s="17">
        <f t="shared" si="3"/>
        <v>797.03331246581001</v>
      </c>
      <c r="U16" s="110">
        <f t="shared" si="4"/>
        <v>886.73463185522849</v>
      </c>
      <c r="V16" s="17">
        <f t="shared" si="5"/>
        <v>3.6960367282620328</v>
      </c>
      <c r="W16" s="14">
        <f t="shared" si="6"/>
        <v>9.7267820636842774</v>
      </c>
      <c r="X16" s="17">
        <f t="shared" si="7"/>
        <v>3.6960367282620328</v>
      </c>
      <c r="Y16" s="17">
        <f t="shared" si="8"/>
        <v>12.834382148773068</v>
      </c>
      <c r="Z16" s="14">
        <v>474.14230073437511</v>
      </c>
      <c r="AA16" s="17">
        <f t="shared" si="10"/>
        <v>1.2810774517825323</v>
      </c>
      <c r="AB16" s="17">
        <f t="shared" si="11"/>
        <v>6.4880886138640715E-4</v>
      </c>
      <c r="AC16" s="17">
        <f t="shared" si="12"/>
        <v>0.30762772627460133</v>
      </c>
      <c r="AD16" s="17">
        <f t="shared" si="9"/>
        <v>4.0745394208556467E-4</v>
      </c>
      <c r="AE16" s="14">
        <f t="shared" si="13"/>
        <v>5.9347494146253359</v>
      </c>
    </row>
    <row r="17" spans="1:31" ht="15.75" thickBot="1" x14ac:dyDescent="0.3">
      <c r="A17" s="14">
        <v>1</v>
      </c>
      <c r="B17" s="17" t="s">
        <v>33</v>
      </c>
      <c r="C17" s="17">
        <v>11</v>
      </c>
      <c r="D17" s="17">
        <v>4.242403317580024</v>
      </c>
      <c r="E17" s="14">
        <v>704.00093954631063</v>
      </c>
      <c r="F17" s="103">
        <v>0</v>
      </c>
      <c r="G17" s="17">
        <f t="shared" si="0"/>
        <v>0</v>
      </c>
      <c r="H17" s="17">
        <f t="shared" si="1"/>
        <v>0</v>
      </c>
      <c r="I17" s="17">
        <v>14</v>
      </c>
      <c r="J17" s="14">
        <v>4000</v>
      </c>
      <c r="K17" s="100">
        <v>4.4596107928546198</v>
      </c>
      <c r="L17" s="17">
        <v>9.9758817669682145</v>
      </c>
      <c r="M17" s="107">
        <v>1</v>
      </c>
      <c r="N17" s="17">
        <f>IF(M17=1,_xlfn.XLOOKUP(L17,'HYB SPECS'!$O$6:$O$37,'HYB SPECS'!$K$6:$K$37,,1))</f>
        <v>2750</v>
      </c>
      <c r="O17" s="107">
        <f>0.5*('Specifications (ICE)'!$P$4*'Specifications (ICE)'!$P$3)*'Specifications (ICE)'!$P$5*K17^2</f>
        <v>6.2162853032808911</v>
      </c>
      <c r="P17" s="14">
        <f>IF(B17="A",'Specifications (ICE)'!$M$12,IF(B17="G",'Specifications (ICE)'!$M$13))</f>
        <v>84.271039200000004</v>
      </c>
      <c r="Q17" s="17">
        <v>1</v>
      </c>
      <c r="R17" s="110">
        <f>'HYB SPECS'!$G$11-O17-P17-G17</f>
        <v>796.24730735194748</v>
      </c>
      <c r="S17" s="16">
        <f t="shared" si="2"/>
        <v>1.1310315975786687</v>
      </c>
      <c r="T17" s="17">
        <f t="shared" si="3"/>
        <v>796.24730735194748</v>
      </c>
      <c r="U17" s="110">
        <f t="shared" si="4"/>
        <v>886.73463185522837</v>
      </c>
      <c r="V17" s="17">
        <f t="shared" si="5"/>
        <v>3.9544913346195445</v>
      </c>
      <c r="W17" s="14">
        <f t="shared" si="6"/>
        <v>9.4683274573267653</v>
      </c>
      <c r="X17" s="17">
        <f t="shared" si="7"/>
        <v>3.9544913346195445</v>
      </c>
      <c r="Y17" s="17">
        <f t="shared" si="8"/>
        <v>13.731858399682189</v>
      </c>
      <c r="Z17" s="14">
        <v>474.14230073437511</v>
      </c>
      <c r="AA17" s="17">
        <f t="shared" si="10"/>
        <v>1.2470373790898246</v>
      </c>
      <c r="AB17" s="17">
        <f t="shared" si="11"/>
        <v>5.9033884572686076E-4</v>
      </c>
      <c r="AC17" s="17">
        <f t="shared" si="12"/>
        <v>0.27990461852580911</v>
      </c>
      <c r="AD17" s="17">
        <f t="shared" si="9"/>
        <v>3.7073459407391935E-4</v>
      </c>
      <c r="AE17" s="14">
        <f t="shared" si="13"/>
        <v>6.2146540331511453</v>
      </c>
    </row>
    <row r="18" spans="1:31" ht="15.75" thickBot="1" x14ac:dyDescent="0.3">
      <c r="A18" s="14">
        <v>1</v>
      </c>
      <c r="B18" s="17" t="s">
        <v>33</v>
      </c>
      <c r="C18" s="17">
        <v>12</v>
      </c>
      <c r="D18" s="17">
        <v>4.4539143288986507</v>
      </c>
      <c r="E18" s="14">
        <v>704.00093954631063</v>
      </c>
      <c r="F18" s="103">
        <v>0</v>
      </c>
      <c r="G18" s="17">
        <f t="shared" si="0"/>
        <v>0</v>
      </c>
      <c r="H18" s="17">
        <f t="shared" si="1"/>
        <v>0</v>
      </c>
      <c r="I18" s="17">
        <v>14</v>
      </c>
      <c r="J18" s="14">
        <v>4000</v>
      </c>
      <c r="K18" s="100">
        <v>4.7329560736707617</v>
      </c>
      <c r="L18" s="17">
        <v>10.587338759437074</v>
      </c>
      <c r="M18" s="107">
        <v>1</v>
      </c>
      <c r="N18" s="17">
        <f>IF(M18=1,_xlfn.XLOOKUP(L18,'HYB SPECS'!$O$6:$O$37,'HYB SPECS'!$K$6:$K$37,,1))</f>
        <v>3000</v>
      </c>
      <c r="O18" s="107">
        <f>0.5*('Specifications (ICE)'!$P$4*'Specifications (ICE)'!$P$3)*'Specifications (ICE)'!$P$5*K18^2</f>
        <v>7.0016753641999641</v>
      </c>
      <c r="P18" s="14">
        <f>IF(B18="A",'Specifications (ICE)'!$M$12,IF(B18="G",'Specifications (ICE)'!$M$13))</f>
        <v>84.271039200000004</v>
      </c>
      <c r="Q18" s="17">
        <v>1</v>
      </c>
      <c r="R18" s="110">
        <f>'HYB SPECS'!$G$11-O18-P18-G18</f>
        <v>795.46191729102839</v>
      </c>
      <c r="S18" s="16">
        <f t="shared" si="2"/>
        <v>1.1299159881855545</v>
      </c>
      <c r="T18" s="17">
        <f t="shared" si="3"/>
        <v>795.46191729102839</v>
      </c>
      <c r="U18" s="110">
        <f t="shared" si="4"/>
        <v>886.73463185522837</v>
      </c>
      <c r="V18" s="17">
        <f t="shared" si="5"/>
        <v>4.19687606157341</v>
      </c>
      <c r="W18" s="14">
        <f t="shared" si="6"/>
        <v>9.2259427303728998</v>
      </c>
      <c r="X18" s="17">
        <f t="shared" si="7"/>
        <v>4.19687606157341</v>
      </c>
      <c r="Y18" s="17">
        <f t="shared" si="8"/>
        <v>13.359071414869078</v>
      </c>
      <c r="Z18" s="14">
        <v>474.14230073437511</v>
      </c>
      <c r="AA18" s="17">
        <f t="shared" si="10"/>
        <v>1.2151138090618305</v>
      </c>
      <c r="AB18" s="17">
        <f t="shared" si="11"/>
        <v>5.4205235479691787E-4</v>
      </c>
      <c r="AC18" s="17">
        <f t="shared" si="12"/>
        <v>0.25700995062189641</v>
      </c>
      <c r="AD18" s="17">
        <f t="shared" si="9"/>
        <v>3.4041053062502837E-4</v>
      </c>
      <c r="AE18" s="14">
        <f t="shared" si="13"/>
        <v>6.4716639837730421</v>
      </c>
    </row>
    <row r="19" spans="1:31" ht="15.75" thickBot="1" x14ac:dyDescent="0.3">
      <c r="A19" s="14">
        <v>1</v>
      </c>
      <c r="B19" s="17" t="s">
        <v>33</v>
      </c>
      <c r="C19" s="17">
        <v>13</v>
      </c>
      <c r="D19" s="17">
        <v>4.654501991456991</v>
      </c>
      <c r="E19" s="14">
        <v>704.00093954631063</v>
      </c>
      <c r="F19" s="103">
        <v>0</v>
      </c>
      <c r="G19" s="17">
        <f t="shared" si="0"/>
        <v>0</v>
      </c>
      <c r="H19" s="17">
        <f t="shared" si="1"/>
        <v>0</v>
      </c>
      <c r="I19" s="17">
        <v>14</v>
      </c>
      <c r="J19" s="14">
        <v>4000</v>
      </c>
      <c r="K19" s="100">
        <v>4.991157353907373</v>
      </c>
      <c r="L19" s="17">
        <v>11.164919531249559</v>
      </c>
      <c r="M19" s="107">
        <v>1</v>
      </c>
      <c r="N19" s="17">
        <f>IF(M19=1,_xlfn.XLOOKUP(L19,'HYB SPECS'!$O$6:$O$37,'HYB SPECS'!$K$6:$K$37,,1))</f>
        <v>3250</v>
      </c>
      <c r="O19" s="107">
        <f>0.5*('Specifications (ICE)'!$P$4*'Specifications (ICE)'!$P$3)*'Specifications (ICE)'!$P$5*K19^2</f>
        <v>7.7864508534577332</v>
      </c>
      <c r="P19" s="14">
        <f>IF(B19="A",'Specifications (ICE)'!$M$12,IF(B19="G",'Specifications (ICE)'!$M$13))</f>
        <v>84.271039200000004</v>
      </c>
      <c r="Q19" s="17">
        <v>1</v>
      </c>
      <c r="R19" s="110">
        <f>'HYB SPECS'!$G$11-O19-P19-G19</f>
        <v>794.67714180177063</v>
      </c>
      <c r="S19" s="16">
        <f t="shared" si="2"/>
        <v>1.1288012517623851</v>
      </c>
      <c r="T19" s="17">
        <f t="shared" si="3"/>
        <v>794.67714180177063</v>
      </c>
      <c r="U19" s="110">
        <f t="shared" si="4"/>
        <v>886.73463185522837</v>
      </c>
      <c r="V19" s="17">
        <f t="shared" si="5"/>
        <v>4.4258320787485701</v>
      </c>
      <c r="W19" s="14">
        <f t="shared" si="6"/>
        <v>8.9969867131977388</v>
      </c>
      <c r="X19" s="17">
        <f t="shared" si="7"/>
        <v>4.4258320787485701</v>
      </c>
      <c r="Y19" s="17">
        <f t="shared" si="8"/>
        <v>13.004179433123326</v>
      </c>
      <c r="Z19" s="14">
        <v>474.14230073437511</v>
      </c>
      <c r="AA19" s="17">
        <f t="shared" si="10"/>
        <v>1.1849588832978275</v>
      </c>
      <c r="AB19" s="17">
        <f t="shared" si="11"/>
        <v>5.0130125968577191E-4</v>
      </c>
      <c r="AC19" s="17">
        <f t="shared" si="12"/>
        <v>0.23768813262845234</v>
      </c>
      <c r="AD19" s="17">
        <f t="shared" si="9"/>
        <v>3.1481871871318187E-4</v>
      </c>
      <c r="AE19" s="14">
        <f t="shared" si="13"/>
        <v>6.7093521164014946</v>
      </c>
    </row>
    <row r="20" spans="1:31" ht="15.75" thickBot="1" x14ac:dyDescent="0.3">
      <c r="A20" s="14">
        <v>1</v>
      </c>
      <c r="B20" s="17" t="s">
        <v>33</v>
      </c>
      <c r="C20" s="17">
        <v>14</v>
      </c>
      <c r="D20" s="17">
        <v>4.845059448175089</v>
      </c>
      <c r="E20" s="14">
        <v>704.00093954631063</v>
      </c>
      <c r="F20" s="103">
        <v>0</v>
      </c>
      <c r="G20" s="17">
        <f t="shared" si="0"/>
        <v>0</v>
      </c>
      <c r="H20" s="17">
        <f t="shared" si="1"/>
        <v>0</v>
      </c>
      <c r="I20" s="17">
        <v>14</v>
      </c>
      <c r="J20" s="14">
        <v>4000</v>
      </c>
      <c r="K20" s="100">
        <v>5.2544605314265338</v>
      </c>
      <c r="L20" s="17">
        <v>11.753912941169272</v>
      </c>
      <c r="M20" s="107">
        <v>1</v>
      </c>
      <c r="N20" s="17">
        <f>IF(M20=1,_xlfn.XLOOKUP(L20,'HYB SPECS'!$O$6:$O$37,'HYB SPECS'!$K$6:$K$37,,1))</f>
        <v>3250</v>
      </c>
      <c r="O20" s="107">
        <f>0.5*('Specifications (ICE)'!$P$4*'Specifications (ICE)'!$P$3)*'Specifications (ICE)'!$P$5*K20^2</f>
        <v>8.6296521735844323</v>
      </c>
      <c r="P20" s="14">
        <f>IF(B20="A",'Specifications (ICE)'!$M$12,IF(B20="G",'Specifications (ICE)'!$M$13))</f>
        <v>84.271039200000004</v>
      </c>
      <c r="Q20" s="17">
        <v>1</v>
      </c>
      <c r="R20" s="110">
        <f>'HYB SPECS'!$G$11-O20-P20-G20</f>
        <v>793.83394048164394</v>
      </c>
      <c r="S20" s="16">
        <f t="shared" si="2"/>
        <v>1.1276035242129445</v>
      </c>
      <c r="T20" s="17">
        <f t="shared" si="3"/>
        <v>793.83394048164394</v>
      </c>
      <c r="U20" s="110">
        <f t="shared" si="4"/>
        <v>886.73463185522837</v>
      </c>
      <c r="V20" s="17">
        <f t="shared" si="5"/>
        <v>4.6593121249323346</v>
      </c>
      <c r="W20" s="14">
        <f t="shared" si="6"/>
        <v>8.7635066670139743</v>
      </c>
      <c r="X20" s="17">
        <f t="shared" si="7"/>
        <v>4.6593121249323346</v>
      </c>
      <c r="Y20" s="17">
        <f t="shared" si="8"/>
        <v>13.690201035525853</v>
      </c>
      <c r="Z20" s="14">
        <v>474.14230073437511</v>
      </c>
      <c r="AA20" s="17">
        <f t="shared" si="10"/>
        <v>1.1542081148886225</v>
      </c>
      <c r="AB20" s="17">
        <f t="shared" si="11"/>
        <v>4.6387542844396649E-4</v>
      </c>
      <c r="AC20" s="17">
        <f t="shared" si="12"/>
        <v>0.21994296289656626</v>
      </c>
      <c r="AD20" s="17">
        <f t="shared" si="9"/>
        <v>2.9131518264445864E-4</v>
      </c>
      <c r="AE20" s="14">
        <f t="shared" si="13"/>
        <v>6.9292950792980612</v>
      </c>
    </row>
    <row r="21" spans="1:31" ht="15.75" thickBot="1" x14ac:dyDescent="0.3">
      <c r="A21" s="14">
        <v>1</v>
      </c>
      <c r="B21" s="17" t="s">
        <v>33</v>
      </c>
      <c r="C21" s="17">
        <v>15</v>
      </c>
      <c r="D21" s="17">
        <v>5.0269661922729112</v>
      </c>
      <c r="E21" s="14">
        <v>704.00093954631063</v>
      </c>
      <c r="F21" s="103">
        <v>0</v>
      </c>
      <c r="G21" s="17">
        <f t="shared" si="0"/>
        <v>0</v>
      </c>
      <c r="H21" s="17">
        <f t="shared" si="1"/>
        <v>0</v>
      </c>
      <c r="I21" s="17">
        <v>14</v>
      </c>
      <c r="J21" s="14">
        <v>4000</v>
      </c>
      <c r="K21" s="100">
        <v>5.5049693120952412</v>
      </c>
      <c r="L21" s="17">
        <v>12.31428605299833</v>
      </c>
      <c r="M21" s="107">
        <v>1</v>
      </c>
      <c r="N21" s="17">
        <f>IF(M21=1,_xlfn.XLOOKUP(L21,'HYB SPECS'!$O$6:$O$37,'HYB SPECS'!$K$6:$K$37,,1))</f>
        <v>3500</v>
      </c>
      <c r="O21" s="107">
        <f>0.5*('Specifications (ICE)'!$P$4*'Specifications (ICE)'!$P$3)*'Specifications (ICE)'!$P$5*K21^2</f>
        <v>9.4721120658021558</v>
      </c>
      <c r="P21" s="14">
        <f>IF(B21="A",'Specifications (ICE)'!$M$12,IF(B21="G",'Specifications (ICE)'!$M$13))</f>
        <v>84.271039200000004</v>
      </c>
      <c r="Q21" s="17">
        <v>1</v>
      </c>
      <c r="R21" s="110">
        <f>'HYB SPECS'!$G$11-O21-P21-G21</f>
        <v>792.99148058942615</v>
      </c>
      <c r="S21" s="16">
        <f t="shared" si="2"/>
        <v>1.1264068498267417</v>
      </c>
      <c r="T21" s="17">
        <f t="shared" si="3"/>
        <v>792.99148058942615</v>
      </c>
      <c r="U21" s="110">
        <f t="shared" si="4"/>
        <v>886.73463185522837</v>
      </c>
      <c r="V21" s="17">
        <f t="shared" si="5"/>
        <v>4.8814469363351032</v>
      </c>
      <c r="W21" s="14">
        <f t="shared" si="6"/>
        <v>8.5413718556112048</v>
      </c>
      <c r="X21" s="17">
        <f t="shared" si="7"/>
        <v>4.8814469363351032</v>
      </c>
      <c r="Y21" s="17">
        <f t="shared" si="8"/>
        <v>13.318395589003206</v>
      </c>
      <c r="Z21" s="14">
        <v>474.14230073437511</v>
      </c>
      <c r="AA21" s="17">
        <f t="shared" si="10"/>
        <v>1.1249515841798154</v>
      </c>
      <c r="AB21" s="17">
        <f t="shared" si="11"/>
        <v>4.3159254010639099E-4</v>
      </c>
      <c r="AC21" s="17">
        <f t="shared" si="12"/>
        <v>0.2046362799458373</v>
      </c>
      <c r="AD21" s="17">
        <f t="shared" si="9"/>
        <v>2.7104143039183748E-4</v>
      </c>
      <c r="AE21" s="14">
        <f t="shared" si="13"/>
        <v>7.1339313592438982</v>
      </c>
    </row>
    <row r="22" spans="1:31" ht="15.75" thickBot="1" x14ac:dyDescent="0.3">
      <c r="A22" s="14">
        <v>1</v>
      </c>
      <c r="B22" s="17" t="s">
        <v>33</v>
      </c>
      <c r="C22" s="17">
        <v>16</v>
      </c>
      <c r="D22" s="17">
        <v>5.201312433442272</v>
      </c>
      <c r="E22" s="14">
        <v>704.00093954631063</v>
      </c>
      <c r="F22" s="103">
        <v>0</v>
      </c>
      <c r="G22" s="17">
        <f t="shared" si="0"/>
        <v>0</v>
      </c>
      <c r="H22" s="17">
        <f t="shared" si="1"/>
        <v>0</v>
      </c>
      <c r="I22" s="17">
        <v>14</v>
      </c>
      <c r="J22" s="14">
        <v>4000</v>
      </c>
      <c r="K22" s="100">
        <v>5.7443579945562382</v>
      </c>
      <c r="L22" s="17">
        <v>12.849784172342632</v>
      </c>
      <c r="M22" s="107">
        <v>1</v>
      </c>
      <c r="N22" s="17">
        <f>IF(M22=1,_xlfn.XLOOKUP(L22,'HYB SPECS'!$O$6:$O$37,'HYB SPECS'!$K$6:$K$37,,1))</f>
        <v>3750</v>
      </c>
      <c r="O22" s="107">
        <f>0.5*('Specifications (ICE)'!$P$4*'Specifications (ICE)'!$P$3)*'Specifications (ICE)'!$P$5*K22^2</f>
        <v>10.313831182049332</v>
      </c>
      <c r="P22" s="14">
        <f>IF(B22="A",'Specifications (ICE)'!$M$12,IF(B22="G",'Specifications (ICE)'!$M$13))</f>
        <v>84.271039200000004</v>
      </c>
      <c r="Q22" s="17">
        <v>1</v>
      </c>
      <c r="R22" s="110">
        <f>'HYB SPECS'!$G$11-O22-P22-G22</f>
        <v>792.14976147317907</v>
      </c>
      <c r="S22" s="16">
        <f t="shared" si="2"/>
        <v>1.1252112276777293</v>
      </c>
      <c r="T22" s="17">
        <f t="shared" si="3"/>
        <v>792.14976147317907</v>
      </c>
      <c r="U22" s="110">
        <f t="shared" si="4"/>
        <v>886.73463185522837</v>
      </c>
      <c r="V22" s="17">
        <f t="shared" si="5"/>
        <v>5.0937211715474637</v>
      </c>
      <c r="W22" s="14">
        <f t="shared" si="6"/>
        <v>8.3290976203988443</v>
      </c>
      <c r="X22" s="17">
        <f t="shared" si="7"/>
        <v>5.0937211715474637</v>
      </c>
      <c r="Y22" s="17">
        <f t="shared" si="8"/>
        <v>12.971054450937904</v>
      </c>
      <c r="Z22" s="14">
        <v>474.14230073437511</v>
      </c>
      <c r="AA22" s="17">
        <f t="shared" si="10"/>
        <v>1.0969937524380882</v>
      </c>
      <c r="AB22" s="17">
        <f t="shared" si="11"/>
        <v>4.0337412845811282E-4</v>
      </c>
      <c r="AC22" s="17">
        <f t="shared" si="12"/>
        <v>0.19125673732385298</v>
      </c>
      <c r="AD22" s="17">
        <f t="shared" si="9"/>
        <v>2.5332018188589802E-4</v>
      </c>
      <c r="AE22" s="14">
        <f t="shared" si="13"/>
        <v>7.3251880965677509</v>
      </c>
    </row>
    <row r="23" spans="1:31" ht="15.75" thickBot="1" x14ac:dyDescent="0.3">
      <c r="A23" s="14">
        <v>1</v>
      </c>
      <c r="B23" s="17" t="s">
        <v>33</v>
      </c>
      <c r="C23" s="17">
        <v>17</v>
      </c>
      <c r="D23" s="17">
        <v>5.3689774568179427</v>
      </c>
      <c r="E23" s="14">
        <v>704.00093954631063</v>
      </c>
      <c r="F23" s="103">
        <v>0</v>
      </c>
      <c r="G23" s="17">
        <f t="shared" si="0"/>
        <v>0</v>
      </c>
      <c r="H23" s="17">
        <f t="shared" si="1"/>
        <v>0</v>
      </c>
      <c r="I23" s="17">
        <v>14</v>
      </c>
      <c r="J23" s="14">
        <v>4000</v>
      </c>
      <c r="K23" s="100">
        <v>5.973963716646236</v>
      </c>
      <c r="L23" s="17">
        <v>13.363398396314633</v>
      </c>
      <c r="M23" s="107">
        <v>1</v>
      </c>
      <c r="N23" s="17">
        <f>IF(M23=1,_xlfn.XLOOKUP(L23,'HYB SPECS'!$O$6:$O$37,'HYB SPECS'!$K$6:$K$37,,1))</f>
        <v>3750</v>
      </c>
      <c r="O23" s="107">
        <f>0.5*('Specifications (ICE)'!$P$4*'Specifications (ICE)'!$P$3)*'Specifications (ICE)'!$P$5*K23^2</f>
        <v>11.154810173691143</v>
      </c>
      <c r="P23" s="14">
        <f>IF(B23="A",'Specifications (ICE)'!$M$12,IF(B23="G",'Specifications (ICE)'!$M$13))</f>
        <v>84.271039200000004</v>
      </c>
      <c r="Q23" s="17">
        <v>1</v>
      </c>
      <c r="R23" s="110">
        <f>'HYB SPECS'!$G$11-O23-P23-G23</f>
        <v>791.30878248153726</v>
      </c>
      <c r="S23" s="16">
        <f t="shared" si="2"/>
        <v>1.1240166568406735</v>
      </c>
      <c r="T23" s="17">
        <f t="shared" si="3"/>
        <v>791.30878248153715</v>
      </c>
      <c r="U23" s="110">
        <f t="shared" si="4"/>
        <v>886.73463185522826</v>
      </c>
      <c r="V23" s="17">
        <f t="shared" si="5"/>
        <v>5.2973205169967912</v>
      </c>
      <c r="W23" s="14">
        <f t="shared" si="6"/>
        <v>8.1254982749495177</v>
      </c>
      <c r="X23" s="17">
        <f t="shared" si="7"/>
        <v>5.2973205169967912</v>
      </c>
      <c r="Y23" s="17">
        <f t="shared" si="8"/>
        <v>13.489515926754462</v>
      </c>
      <c r="Z23" s="14">
        <v>474.14230073437511</v>
      </c>
      <c r="AA23" s="17">
        <f t="shared" si="10"/>
        <v>1.0701784574160447</v>
      </c>
      <c r="AB23" s="17">
        <f t="shared" si="11"/>
        <v>3.7843384950232858E-4</v>
      </c>
      <c r="AC23" s="17">
        <f t="shared" si="12"/>
        <v>0.17943149607880032</v>
      </c>
      <c r="AD23" s="17">
        <f t="shared" si="9"/>
        <v>2.3765761070039778E-4</v>
      </c>
      <c r="AE23" s="14">
        <f t="shared" si="13"/>
        <v>7.5046195926465513</v>
      </c>
    </row>
    <row r="24" spans="1:31" ht="15.75" thickBot="1" x14ac:dyDescent="0.3">
      <c r="A24" s="14">
        <v>1</v>
      </c>
      <c r="B24" s="17" t="s">
        <v>33</v>
      </c>
      <c r="C24" s="17">
        <v>18</v>
      </c>
      <c r="D24" s="17">
        <v>5.5306826489528147</v>
      </c>
      <c r="E24" s="14">
        <v>704.00093954631063</v>
      </c>
      <c r="F24" s="103">
        <v>0</v>
      </c>
      <c r="G24" s="17">
        <f t="shared" si="0"/>
        <v>0</v>
      </c>
      <c r="H24" s="17">
        <f t="shared" si="1"/>
        <v>0</v>
      </c>
      <c r="I24" s="17">
        <v>14</v>
      </c>
      <c r="J24" s="14">
        <v>4000</v>
      </c>
      <c r="K24" s="100">
        <v>6.1948745236509533</v>
      </c>
      <c r="L24" s="17">
        <v>13.857562616935764</v>
      </c>
      <c r="M24" s="107">
        <v>1</v>
      </c>
      <c r="N24" s="17">
        <f>IF(M24=1,_xlfn.XLOOKUP(L24,'HYB SPECS'!$O$6:$O$37,'HYB SPECS'!$K$6:$K$37,,1))</f>
        <v>4000</v>
      </c>
      <c r="O24" s="107">
        <f>0.5*('Specifications (ICE)'!$P$4*'Specifications (ICE)'!$P$3)*'Specifications (ICE)'!$P$5*K24^2</f>
        <v>11.995049691520022</v>
      </c>
      <c r="P24" s="14">
        <f>IF(B24="A",'Specifications (ICE)'!$M$12,IF(B24="G",'Specifications (ICE)'!$M$13))</f>
        <v>84.271039200000004</v>
      </c>
      <c r="Q24" s="17">
        <v>1</v>
      </c>
      <c r="R24" s="110">
        <f>'HYB SPECS'!$G$11-O24-P24-G24</f>
        <v>790.46854296370839</v>
      </c>
      <c r="S24" s="16">
        <f t="shared" si="2"/>
        <v>1.1228231363911549</v>
      </c>
      <c r="T24" s="17">
        <f t="shared" si="3"/>
        <v>790.46854296370839</v>
      </c>
      <c r="U24" s="110">
        <f t="shared" si="4"/>
        <v>886.73463185522837</v>
      </c>
      <c r="V24" s="17">
        <f t="shared" si="5"/>
        <v>5.4932097801189608</v>
      </c>
      <c r="W24" s="14">
        <f t="shared" si="6"/>
        <v>7.9296090118273481</v>
      </c>
      <c r="X24" s="17">
        <f t="shared" si="7"/>
        <v>5.4932097801189608</v>
      </c>
      <c r="Y24" s="17">
        <f t="shared" si="8"/>
        <v>13.114072349200143</v>
      </c>
      <c r="Z24" s="14">
        <v>474.14230073437511</v>
      </c>
      <c r="AA24" s="17">
        <f t="shared" si="10"/>
        <v>1.0443786279977372</v>
      </c>
      <c r="AB24" s="17">
        <f t="shared" si="11"/>
        <v>3.5618304133665387E-4</v>
      </c>
      <c r="AC24" s="17">
        <f t="shared" si="12"/>
        <v>0.16888144670192809</v>
      </c>
      <c r="AD24" s="17">
        <f t="shared" si="9"/>
        <v>2.2368403536679216E-4</v>
      </c>
      <c r="AE24" s="14">
        <f t="shared" si="13"/>
        <v>7.673501039348479</v>
      </c>
    </row>
    <row r="25" spans="1:31" ht="15.75" thickBot="1" x14ac:dyDescent="0.3">
      <c r="A25" s="14">
        <v>1</v>
      </c>
      <c r="B25" s="17" t="s">
        <v>33</v>
      </c>
      <c r="C25" s="17">
        <v>19</v>
      </c>
      <c r="D25" s="17">
        <v>5.6870285312959803</v>
      </c>
      <c r="E25" s="14">
        <v>704.00093954631063</v>
      </c>
      <c r="F25" s="103">
        <v>0</v>
      </c>
      <c r="G25" s="17">
        <f t="shared" si="0"/>
        <v>0</v>
      </c>
      <c r="H25" s="17">
        <f t="shared" si="1"/>
        <v>0</v>
      </c>
      <c r="I25" s="17">
        <v>14</v>
      </c>
      <c r="J25" s="14">
        <v>4000</v>
      </c>
      <c r="K25" s="100">
        <v>6.4079898937054924</v>
      </c>
      <c r="L25" s="17">
        <v>14.334288912825565</v>
      </c>
      <c r="M25" s="107">
        <v>1</v>
      </c>
      <c r="N25" s="17">
        <f>IF(M25=1,_xlfn.XLOOKUP(L25,'HYB SPECS'!$O$6:$O$37,'HYB SPECS'!$K$6:$K$37,,1))</f>
        <v>4000</v>
      </c>
      <c r="O25" s="107">
        <f>0.5*('Specifications (ICE)'!$P$4*'Specifications (ICE)'!$P$3)*'Specifications (ICE)'!$P$5*K25^2</f>
        <v>12.834550385756154</v>
      </c>
      <c r="P25" s="14">
        <f>IF(B25="A",'Specifications (ICE)'!$M$12,IF(B25="G",'Specifications (ICE)'!$M$13))</f>
        <v>84.271039200000004</v>
      </c>
      <c r="Q25" s="17">
        <v>1</v>
      </c>
      <c r="R25" s="110">
        <f>'HYB SPECS'!$G$11-O25-P25-G25</f>
        <v>789.62904226947217</v>
      </c>
      <c r="S25" s="16">
        <f t="shared" si="2"/>
        <v>1.1216306654055661</v>
      </c>
      <c r="T25" s="17">
        <f t="shared" si="3"/>
        <v>789.62904226947217</v>
      </c>
      <c r="U25" s="110">
        <f t="shared" si="4"/>
        <v>886.73463185522837</v>
      </c>
      <c r="V25" s="17">
        <f t="shared" si="5"/>
        <v>5.682186559326964</v>
      </c>
      <c r="W25" s="14">
        <f t="shared" si="6"/>
        <v>7.7406322326193449</v>
      </c>
      <c r="X25" s="17">
        <f t="shared" si="7"/>
        <v>5.682186559326964</v>
      </c>
      <c r="Y25" s="17">
        <f t="shared" si="8"/>
        <v>13.565221177308233</v>
      </c>
      <c r="Z25" s="14">
        <v>474.14230073437511</v>
      </c>
      <c r="AA25" s="17">
        <f t="shared" si="10"/>
        <v>1.0194892155313331</v>
      </c>
      <c r="AB25" s="17">
        <f t="shared" si="11"/>
        <v>3.3617110452856095E-4</v>
      </c>
      <c r="AC25" s="17">
        <f t="shared" si="12"/>
        <v>0.15939294094158801</v>
      </c>
      <c r="AD25" s="17">
        <f t="shared" si="9"/>
        <v>2.1111647806832848E-4</v>
      </c>
      <c r="AE25" s="14">
        <f t="shared" si="13"/>
        <v>7.8328939802900672</v>
      </c>
    </row>
    <row r="26" spans="1:31" ht="15.75" thickBot="1" x14ac:dyDescent="0.3">
      <c r="A26" s="14">
        <v>1</v>
      </c>
      <c r="B26" s="17" t="s">
        <v>33</v>
      </c>
      <c r="C26" s="17">
        <v>20</v>
      </c>
      <c r="D26" s="17">
        <v>5.8385213267346048</v>
      </c>
      <c r="E26" s="14">
        <v>704.00093954631063</v>
      </c>
      <c r="F26" s="103">
        <v>0</v>
      </c>
      <c r="G26" s="17">
        <f t="shared" si="0"/>
        <v>0</v>
      </c>
      <c r="H26" s="17">
        <f t="shared" si="1"/>
        <v>0</v>
      </c>
      <c r="I26" s="17">
        <v>14</v>
      </c>
      <c r="J26" s="14">
        <v>4000</v>
      </c>
      <c r="K26" s="100">
        <v>6.6140635700317132</v>
      </c>
      <c r="L26" s="17">
        <v>14.795263362346741</v>
      </c>
      <c r="M26" s="107">
        <v>1</v>
      </c>
      <c r="N26" s="17">
        <f>IF(M26=1,_xlfn.XLOOKUP(L26,'HYB SPECS'!$O$6:$O$37,'HYB SPECS'!$K$6:$K$37,,1))</f>
        <v>4250</v>
      </c>
      <c r="O26" s="107">
        <f>0.5*('Specifications (ICE)'!$P$4*'Specifications (ICE)'!$P$3)*'Specifications (ICE)'!$P$5*K26^2</f>
        <v>13.673312906047995</v>
      </c>
      <c r="P26" s="14">
        <f>IF(B26="A",'Specifications (ICE)'!$M$12,IF(B26="G",'Specifications (ICE)'!$M$13))</f>
        <v>84.271039200000004</v>
      </c>
      <c r="Q26" s="17">
        <v>1</v>
      </c>
      <c r="R26" s="110">
        <f>'HYB SPECS'!$G$11-O26-P26-G26</f>
        <v>788.7902797491804</v>
      </c>
      <c r="S26" s="16">
        <f t="shared" si="2"/>
        <v>1.1204392429611127</v>
      </c>
      <c r="T26" s="17">
        <f t="shared" si="3"/>
        <v>788.7902797491804</v>
      </c>
      <c r="U26" s="110">
        <f t="shared" si="4"/>
        <v>886.73463185522837</v>
      </c>
      <c r="V26" s="17">
        <f t="shared" si="5"/>
        <v>5.8649192248391486</v>
      </c>
      <c r="W26" s="14">
        <f t="shared" si="6"/>
        <v>7.5578995671071603</v>
      </c>
      <c r="X26" s="17">
        <f t="shared" si="7"/>
        <v>5.8649192248391486</v>
      </c>
      <c r="Y26" s="17">
        <f t="shared" si="8"/>
        <v>13.17784779484006</v>
      </c>
      <c r="Z26" s="14">
        <v>474.14230073437511</v>
      </c>
      <c r="AA26" s="17">
        <f t="shared" si="10"/>
        <v>0.99542219151875744</v>
      </c>
      <c r="AB26" s="17">
        <f t="shared" si="11"/>
        <v>3.1804648140706487E-4</v>
      </c>
      <c r="AC26" s="17">
        <f t="shared" si="12"/>
        <v>0.15079929043481841</v>
      </c>
      <c r="AD26" s="17">
        <f t="shared" si="9"/>
        <v>1.9973415951631579E-4</v>
      </c>
      <c r="AE26" s="14">
        <f t="shared" si="13"/>
        <v>7.9836932707248858</v>
      </c>
    </row>
    <row r="27" spans="1:31" ht="15.75" thickBot="1" x14ac:dyDescent="0.3">
      <c r="A27" s="14">
        <v>1</v>
      </c>
      <c r="B27" s="17" t="s">
        <v>33</v>
      </c>
      <c r="C27" s="17">
        <v>21</v>
      </c>
      <c r="D27" s="17">
        <v>5.9855924616050284</v>
      </c>
      <c r="E27" s="14">
        <v>704.00093954631063</v>
      </c>
      <c r="F27" s="103">
        <v>0</v>
      </c>
      <c r="G27" s="17">
        <f t="shared" si="0"/>
        <v>0</v>
      </c>
      <c r="H27" s="17">
        <f t="shared" si="1"/>
        <v>0</v>
      </c>
      <c r="I27" s="17">
        <v>14</v>
      </c>
      <c r="J27" s="14">
        <v>4000</v>
      </c>
      <c r="K27" s="100">
        <v>6.8137346391077953</v>
      </c>
      <c r="L27" s="17">
        <v>15.241915563605792</v>
      </c>
      <c r="M27" s="107">
        <v>1</v>
      </c>
      <c r="N27" s="17">
        <f>IF(M27=1,_xlfn.XLOOKUP(L27,'HYB SPECS'!$O$6:$O$37,'HYB SPECS'!$K$6:$K$37,,1))</f>
        <v>4250</v>
      </c>
      <c r="O27" s="107">
        <f>0.5*('Specifications (ICE)'!$P$4*'Specifications (ICE)'!$P$3)*'Specifications (ICE)'!$P$5*K27^2</f>
        <v>14.511337901472757</v>
      </c>
      <c r="P27" s="14">
        <f>IF(B27="A",'Specifications (ICE)'!$M$12,IF(B27="G",'Specifications (ICE)'!$M$13))</f>
        <v>84.271039200000004</v>
      </c>
      <c r="Q27" s="17">
        <v>1</v>
      </c>
      <c r="R27" s="110">
        <f>'HYB SPECS'!$G$11-O27-P27-G27</f>
        <v>787.9522547537556</v>
      </c>
      <c r="S27" s="16">
        <f t="shared" si="2"/>
        <v>1.1192488681358108</v>
      </c>
      <c r="T27" s="17">
        <f t="shared" si="3"/>
        <v>787.9522547537556</v>
      </c>
      <c r="U27" s="110">
        <f t="shared" si="4"/>
        <v>886.73463185522837</v>
      </c>
      <c r="V27" s="17">
        <f t="shared" si="5"/>
        <v>6.041974476768468</v>
      </c>
      <c r="W27" s="14">
        <f t="shared" si="6"/>
        <v>7.3808443151778409</v>
      </c>
      <c r="X27" s="17">
        <f t="shared" si="7"/>
        <v>6.041974476768468</v>
      </c>
      <c r="Y27" s="17">
        <f t="shared" si="8"/>
        <v>13.575672056650866</v>
      </c>
      <c r="Z27" s="14">
        <v>474.14230073437511</v>
      </c>
      <c r="AA27" s="17">
        <f t="shared" si="10"/>
        <v>0.97210291804462634</v>
      </c>
      <c r="AB27" s="17">
        <f t="shared" si="11"/>
        <v>3.0153031937086666E-4</v>
      </c>
      <c r="AC27" s="17">
        <f t="shared" si="12"/>
        <v>0.14296827936767365</v>
      </c>
      <c r="AD27" s="17">
        <f t="shared" si="9"/>
        <v>1.8936195942738233E-4</v>
      </c>
      <c r="AE27" s="14">
        <f t="shared" si="13"/>
        <v>8.1266615500925603</v>
      </c>
    </row>
    <row r="28" spans="1:31" ht="15.75" thickBot="1" x14ac:dyDescent="0.3">
      <c r="A28" s="14">
        <v>1</v>
      </c>
      <c r="B28" s="17" t="s">
        <v>33</v>
      </c>
      <c r="C28" s="17">
        <v>22</v>
      </c>
      <c r="D28" s="17">
        <v>6.1286131713028347</v>
      </c>
      <c r="E28" s="14">
        <v>704.00093954631063</v>
      </c>
      <c r="F28" s="103">
        <v>0</v>
      </c>
      <c r="G28" s="17">
        <f t="shared" si="0"/>
        <v>0</v>
      </c>
      <c r="H28" s="17">
        <f t="shared" si="1"/>
        <v>0</v>
      </c>
      <c r="I28" s="17">
        <v>14</v>
      </c>
      <c r="J28" s="14">
        <v>4000</v>
      </c>
      <c r="K28" s="100">
        <v>7.0075505723403202</v>
      </c>
      <c r="L28" s="17">
        <v>15.675470177290958</v>
      </c>
      <c r="M28" s="107">
        <v>1</v>
      </c>
      <c r="N28" s="17">
        <f>IF(M28=1,_xlfn.XLOOKUP(L28,'HYB SPECS'!$O$6:$O$37,'HYB SPECS'!$K$6:$K$37,,1))</f>
        <v>4500</v>
      </c>
      <c r="O28" s="107">
        <f>0.5*('Specifications (ICE)'!$P$4*'Specifications (ICE)'!$P$3)*'Specifications (ICE)'!$P$5*K28^2</f>
        <v>15.348626020536924</v>
      </c>
      <c r="P28" s="14">
        <f>IF(B28="A",'Specifications (ICE)'!$M$12,IF(B28="G",'Specifications (ICE)'!$M$13))</f>
        <v>84.271039200000004</v>
      </c>
      <c r="Q28" s="17">
        <v>1</v>
      </c>
      <c r="R28" s="110">
        <f>'HYB SPECS'!$G$11-O28-P28-G28</f>
        <v>787.11496663469143</v>
      </c>
      <c r="S28" s="16">
        <f t="shared" si="2"/>
        <v>1.1180595400084881</v>
      </c>
      <c r="T28" s="17">
        <f t="shared" si="3"/>
        <v>787.11496663469143</v>
      </c>
      <c r="U28" s="110">
        <f t="shared" si="4"/>
        <v>886.73463185522837</v>
      </c>
      <c r="V28" s="17">
        <f t="shared" si="5"/>
        <v>6.2138377769710891</v>
      </c>
      <c r="W28" s="14">
        <f t="shared" si="6"/>
        <v>7.2089810149752198</v>
      </c>
      <c r="X28" s="17">
        <f t="shared" si="7"/>
        <v>6.2138377769710891</v>
      </c>
      <c r="Y28" s="17">
        <f t="shared" si="8"/>
        <v>13.186173303681374</v>
      </c>
      <c r="Z28" s="14">
        <v>474.14230073437511</v>
      </c>
      <c r="AA28" s="17">
        <f t="shared" si="10"/>
        <v>0.94946745677521704</v>
      </c>
      <c r="AB28" s="17">
        <f t="shared" si="11"/>
        <v>2.8639821693326876E-4</v>
      </c>
      <c r="AC28" s="17">
        <f t="shared" si="12"/>
        <v>0.13579350950296271</v>
      </c>
      <c r="AD28" s="17">
        <f t="shared" si="9"/>
        <v>1.7985895298405658E-4</v>
      </c>
      <c r="AE28" s="14">
        <f t="shared" si="13"/>
        <v>8.2624550595955224</v>
      </c>
    </row>
    <row r="29" spans="1:31" ht="15.75" thickBot="1" x14ac:dyDescent="0.3">
      <c r="A29" s="14">
        <v>1</v>
      </c>
      <c r="B29" s="17" t="s">
        <v>33</v>
      </c>
      <c r="C29" s="17">
        <v>23</v>
      </c>
      <c r="D29" s="17">
        <v>6.267905632724502</v>
      </c>
      <c r="E29" s="14">
        <v>704.00093954631063</v>
      </c>
      <c r="F29" s="103">
        <v>0</v>
      </c>
      <c r="G29" s="17">
        <f t="shared" si="0"/>
        <v>0</v>
      </c>
      <c r="H29" s="17">
        <f t="shared" si="1"/>
        <v>0</v>
      </c>
      <c r="I29" s="17">
        <v>14</v>
      </c>
      <c r="J29" s="14">
        <v>4000</v>
      </c>
      <c r="K29" s="100">
        <v>7.1959846342658658</v>
      </c>
      <c r="L29" s="17">
        <v>16.096985867774688</v>
      </c>
      <c r="M29" s="107">
        <v>1</v>
      </c>
      <c r="N29" s="17">
        <f>IF(M29=1,_xlfn.XLOOKUP(L29,'HYB SPECS'!$O$6:$O$37,'HYB SPECS'!$K$6:$K$37,,1))</f>
        <v>4500</v>
      </c>
      <c r="O29" s="107">
        <f>0.5*('Specifications (ICE)'!$P$4*'Specifications (ICE)'!$P$3)*'Specifications (ICE)'!$P$5*K29^2</f>
        <v>16.185177911176744</v>
      </c>
      <c r="P29" s="14">
        <f>IF(B29="A",'Specifications (ICE)'!$M$12,IF(B29="G",'Specifications (ICE)'!$M$13))</f>
        <v>84.271039200000004</v>
      </c>
      <c r="Q29" s="17">
        <v>1</v>
      </c>
      <c r="R29" s="110">
        <f>'HYB SPECS'!$G$11-O29-P29-G29</f>
        <v>786.27841474405159</v>
      </c>
      <c r="S29" s="16">
        <f t="shared" si="2"/>
        <v>1.1168712576587811</v>
      </c>
      <c r="T29" s="17">
        <f t="shared" si="3"/>
        <v>786.27841474405147</v>
      </c>
      <c r="U29" s="110">
        <f t="shared" si="4"/>
        <v>886.73463185522826</v>
      </c>
      <c r="V29" s="17">
        <f t="shared" si="5"/>
        <v>6.3809287855016219</v>
      </c>
      <c r="W29" s="14">
        <f t="shared" si="6"/>
        <v>7.041890006444687</v>
      </c>
      <c r="X29" s="17">
        <f t="shared" si="7"/>
        <v>6.3809287855016219</v>
      </c>
      <c r="Y29" s="17">
        <f t="shared" si="8"/>
        <v>13.540751436399299</v>
      </c>
      <c r="Z29" s="14">
        <v>474.14230073437511</v>
      </c>
      <c r="AA29" s="17">
        <f t="shared" si="10"/>
        <v>0.92746053588169097</v>
      </c>
      <c r="AB29" s="17">
        <f t="shared" si="11"/>
        <v>2.7246727557175582E-4</v>
      </c>
      <c r="AC29" s="17">
        <f t="shared" si="12"/>
        <v>0.12918826091441932</v>
      </c>
      <c r="AD29" s="17">
        <f t="shared" si="9"/>
        <v>1.711102793568468E-4</v>
      </c>
      <c r="AE29" s="14">
        <f t="shared" si="13"/>
        <v>8.3916433205099423</v>
      </c>
    </row>
    <row r="30" spans="1:31" ht="15.75" thickBot="1" x14ac:dyDescent="0.3">
      <c r="A30" s="14">
        <v>1</v>
      </c>
      <c r="B30" s="17" t="s">
        <v>33</v>
      </c>
      <c r="C30" s="17">
        <v>24</v>
      </c>
      <c r="D30" s="17">
        <v>6.4037515823713367</v>
      </c>
      <c r="E30" s="14">
        <v>704.00093954631063</v>
      </c>
      <c r="F30" s="103">
        <v>0</v>
      </c>
      <c r="G30" s="17">
        <f t="shared" si="0"/>
        <v>0</v>
      </c>
      <c r="H30" s="17">
        <f t="shared" si="1"/>
        <v>0</v>
      </c>
      <c r="I30" s="17">
        <v>14</v>
      </c>
      <c r="J30" s="14">
        <v>4000</v>
      </c>
      <c r="K30" s="100">
        <v>7.3794492546114325</v>
      </c>
      <c r="L30" s="17">
        <v>16.507385215610498</v>
      </c>
      <c r="M30" s="107">
        <v>1</v>
      </c>
      <c r="N30" s="17">
        <f>IF(M30=1,_xlfn.XLOOKUP(L30,'HYB SPECS'!$O$6:$O$37,'HYB SPECS'!$K$6:$K$37,,1))</f>
        <v>4750</v>
      </c>
      <c r="O30" s="107">
        <f>0.5*('Specifications (ICE)'!$P$4*'Specifications (ICE)'!$P$3)*'Specifications (ICE)'!$P$5*K30^2</f>
        <v>17.020994220758727</v>
      </c>
      <c r="P30" s="14">
        <f>IF(B30="A",'Specifications (ICE)'!$M$12,IF(B30="G",'Specifications (ICE)'!$M$13))</f>
        <v>84.271039200000004</v>
      </c>
      <c r="Q30" s="17">
        <v>1</v>
      </c>
      <c r="R30" s="110">
        <f>'HYB SPECS'!$G$11-O30-P30-G30</f>
        <v>785.44259843446957</v>
      </c>
      <c r="S30" s="16">
        <f t="shared" si="2"/>
        <v>1.1156840201671372</v>
      </c>
      <c r="T30" s="17">
        <f t="shared" si="3"/>
        <v>785.44259843446957</v>
      </c>
      <c r="U30" s="110">
        <f t="shared" si="4"/>
        <v>886.73463185522837</v>
      </c>
      <c r="V30" s="17">
        <f t="shared" si="5"/>
        <v>6.543613218082208</v>
      </c>
      <c r="W30" s="14">
        <f t="shared" si="6"/>
        <v>6.8792055738641009</v>
      </c>
      <c r="X30" s="17">
        <f t="shared" si="7"/>
        <v>6.543613218082208</v>
      </c>
      <c r="Y30" s="17">
        <f t="shared" si="8"/>
        <v>13.155137549548394</v>
      </c>
      <c r="Z30" s="14">
        <v>474.14230073437511</v>
      </c>
      <c r="AA30" s="17">
        <f t="shared" si="10"/>
        <v>0.90603398833796167</v>
      </c>
      <c r="AB30" s="17">
        <f t="shared" si="11"/>
        <v>2.5958672611037985E-4</v>
      </c>
      <c r="AC30" s="17">
        <f t="shared" si="12"/>
        <v>0.12308104755807958</v>
      </c>
      <c r="AD30" s="17">
        <f t="shared" si="9"/>
        <v>1.6302125504381401E-4</v>
      </c>
      <c r="AE30" s="14">
        <f t="shared" si="13"/>
        <v>8.5147243680680216</v>
      </c>
    </row>
    <row r="31" spans="1:31" ht="15.75" thickBot="1" x14ac:dyDescent="0.3">
      <c r="A31" s="14">
        <v>1</v>
      </c>
      <c r="B31" s="17" t="s">
        <v>33</v>
      </c>
      <c r="C31" s="17">
        <v>25</v>
      </c>
      <c r="D31" s="17">
        <v>6.5363990810476462</v>
      </c>
      <c r="E31" s="14">
        <v>704.00093954631063</v>
      </c>
      <c r="F31" s="103">
        <v>0</v>
      </c>
      <c r="G31" s="17">
        <f t="shared" si="0"/>
        <v>0</v>
      </c>
      <c r="H31" s="17">
        <f t="shared" si="1"/>
        <v>0</v>
      </c>
      <c r="I31" s="17">
        <v>14</v>
      </c>
      <c r="J31" s="14">
        <v>4000</v>
      </c>
      <c r="K31" s="100">
        <v>7.5583064523495089</v>
      </c>
      <c r="L31" s="17">
        <v>16.907478035518711</v>
      </c>
      <c r="M31" s="107">
        <v>1</v>
      </c>
      <c r="N31" s="17">
        <f>IF(M31=1,_xlfn.XLOOKUP(L31,'HYB SPECS'!$O$6:$O$37,'HYB SPECS'!$K$6:$K$37,,1))</f>
        <v>4750</v>
      </c>
      <c r="O31" s="107">
        <f>0.5*('Specifications (ICE)'!$P$4*'Specifications (ICE)'!$P$3)*'Specifications (ICE)'!$P$5*K31^2</f>
        <v>17.856075596080156</v>
      </c>
      <c r="P31" s="14">
        <f>IF(B31="A",'Specifications (ICE)'!$M$12,IF(B31="G",'Specifications (ICE)'!$M$13))</f>
        <v>84.271039200000004</v>
      </c>
      <c r="Q31" s="17">
        <v>1</v>
      </c>
      <c r="R31" s="110">
        <f>'HYB SPECS'!$G$11-O31-P31-G31</f>
        <v>784.60751705914822</v>
      </c>
      <c r="S31" s="16">
        <f t="shared" si="2"/>
        <v>1.1144978266148111</v>
      </c>
      <c r="T31" s="17">
        <f t="shared" si="3"/>
        <v>784.60751705914822</v>
      </c>
      <c r="U31" s="110">
        <f t="shared" si="4"/>
        <v>886.73463185522837</v>
      </c>
      <c r="V31" s="17">
        <f t="shared" si="5"/>
        <v>6.7022120894731385</v>
      </c>
      <c r="W31" s="14">
        <f t="shared" si="6"/>
        <v>6.7206067024731704</v>
      </c>
      <c r="X31" s="17">
        <f t="shared" si="7"/>
        <v>6.7022120894731385</v>
      </c>
      <c r="Y31" s="17">
        <f t="shared" si="8"/>
        <v>13.473981267662026</v>
      </c>
      <c r="Z31" s="14">
        <v>474.14230073437511</v>
      </c>
      <c r="AA31" s="17">
        <f t="shared" si="10"/>
        <v>0.88514553451152522</v>
      </c>
      <c r="AB31" s="17">
        <f t="shared" si="11"/>
        <v>2.4763101907508521E-4</v>
      </c>
      <c r="AC31" s="17">
        <f t="shared" si="12"/>
        <v>0.11741234111745884</v>
      </c>
      <c r="AD31" s="17">
        <f t="shared" si="9"/>
        <v>1.5551303459266071E-4</v>
      </c>
      <c r="AE31" s="14">
        <f t="shared" si="13"/>
        <v>8.632136709185481</v>
      </c>
    </row>
    <row r="32" spans="1:31" ht="15.75" thickBot="1" x14ac:dyDescent="0.3">
      <c r="A32" s="14">
        <v>1</v>
      </c>
      <c r="B32" s="17" t="s">
        <v>33</v>
      </c>
      <c r="C32" s="17">
        <v>26</v>
      </c>
      <c r="D32" s="17">
        <v>6.6660678901149959</v>
      </c>
      <c r="E32" s="14">
        <v>704.00093954631063</v>
      </c>
      <c r="F32" s="103">
        <v>0</v>
      </c>
      <c r="G32" s="17">
        <f t="shared" si="0"/>
        <v>0</v>
      </c>
      <c r="H32" s="17">
        <f t="shared" si="1"/>
        <v>0</v>
      </c>
      <c r="I32" s="17">
        <v>14</v>
      </c>
      <c r="J32" s="14">
        <v>4000</v>
      </c>
      <c r="K32" s="100">
        <v>7.7328760692795662</v>
      </c>
      <c r="L32" s="17">
        <v>17.297979794414235</v>
      </c>
      <c r="M32" s="107">
        <v>1</v>
      </c>
      <c r="N32" s="17">
        <f>IF(M32=1,_xlfn.XLOOKUP(L32,'HYB SPECS'!$O$6:$O$37,'HYB SPECS'!$K$6:$K$37,,1))</f>
        <v>5000</v>
      </c>
      <c r="O32" s="107">
        <f>0.5*('Specifications (ICE)'!$P$4*'Specifications (ICE)'!$P$3)*'Specifications (ICE)'!$P$5*K32^2</f>
        <v>18.690422683369601</v>
      </c>
      <c r="P32" s="14">
        <f>IF(B32="A",'Specifications (ICE)'!$M$12,IF(B32="G",'Specifications (ICE)'!$M$13))</f>
        <v>84.271039200000004</v>
      </c>
      <c r="Q32" s="17">
        <v>1</v>
      </c>
      <c r="R32" s="110">
        <f>'HYB SPECS'!$G$11-O32-P32-G32</f>
        <v>783.77316997185881</v>
      </c>
      <c r="S32" s="16">
        <f t="shared" si="2"/>
        <v>1.1133126760838656</v>
      </c>
      <c r="T32" s="17">
        <f t="shared" si="3"/>
        <v>783.77316997185881</v>
      </c>
      <c r="U32" s="110">
        <f t="shared" si="4"/>
        <v>886.73463185522837</v>
      </c>
      <c r="V32" s="17">
        <f t="shared" si="5"/>
        <v>6.8570090144747216</v>
      </c>
      <c r="W32" s="14">
        <f t="shared" si="6"/>
        <v>6.5658097774715873</v>
      </c>
      <c r="X32" s="17">
        <f t="shared" si="7"/>
        <v>6.8570090144747216</v>
      </c>
      <c r="Y32" s="17">
        <f t="shared" si="8"/>
        <v>13.095922553752052</v>
      </c>
      <c r="Z32" s="14">
        <v>474.14230073437511</v>
      </c>
      <c r="AA32" s="17">
        <f t="shared" si="10"/>
        <v>0.86475782057628725</v>
      </c>
      <c r="AB32" s="17">
        <f t="shared" si="11"/>
        <v>2.3649464844652804E-4</v>
      </c>
      <c r="AC32" s="17">
        <f t="shared" si="12"/>
        <v>0.11213211672580402</v>
      </c>
      <c r="AD32" s="17">
        <f t="shared" si="9"/>
        <v>1.4851935990172719E-4</v>
      </c>
      <c r="AE32" s="14">
        <f t="shared" si="13"/>
        <v>8.7442688259112842</v>
      </c>
    </row>
    <row r="33" spans="1:31" ht="15.75" thickBot="1" x14ac:dyDescent="0.3">
      <c r="A33" s="14">
        <v>1</v>
      </c>
      <c r="B33" s="17" t="s">
        <v>33</v>
      </c>
      <c r="C33" s="17">
        <v>27</v>
      </c>
      <c r="D33" s="17">
        <v>6.7929537924189844</v>
      </c>
      <c r="E33" s="14">
        <v>704.00093954631063</v>
      </c>
      <c r="F33" s="103">
        <v>0</v>
      </c>
      <c r="G33" s="17">
        <f t="shared" si="0"/>
        <v>0</v>
      </c>
      <c r="H33" s="17">
        <f t="shared" si="1"/>
        <v>0</v>
      </c>
      <c r="I33" s="17">
        <v>14</v>
      </c>
      <c r="J33" s="14">
        <v>4000</v>
      </c>
      <c r="K33" s="100">
        <v>7.903442350818378</v>
      </c>
      <c r="L33" s="17">
        <v>17.679526332239664</v>
      </c>
      <c r="M33" s="107">
        <v>1</v>
      </c>
      <c r="N33" s="17">
        <f>IF(M33=1,_xlfn.XLOOKUP(L33,'HYB SPECS'!$O$6:$O$37,'HYB SPECS'!$K$6:$K$37,,1))</f>
        <v>5000</v>
      </c>
      <c r="O33" s="107">
        <f>0.5*('Specifications (ICE)'!$P$4*'Specifications (ICE)'!$P$3)*'Specifications (ICE)'!$P$5*K33^2</f>
        <v>19.524036128287381</v>
      </c>
      <c r="P33" s="14">
        <f>IF(B33="A",'Specifications (ICE)'!$M$12,IF(B33="G",'Specifications (ICE)'!$M$13))</f>
        <v>84.271039200000004</v>
      </c>
      <c r="Q33" s="17">
        <v>1</v>
      </c>
      <c r="R33" s="110">
        <f>'HYB SPECS'!$G$11-O33-P33-G33</f>
        <v>782.93955652694092</v>
      </c>
      <c r="S33" s="16">
        <f t="shared" si="2"/>
        <v>1.1121285676571708</v>
      </c>
      <c r="T33" s="17">
        <f t="shared" si="3"/>
        <v>782.93955652694092</v>
      </c>
      <c r="U33" s="110">
        <f t="shared" si="4"/>
        <v>886.73463185522837</v>
      </c>
      <c r="V33" s="17">
        <f t="shared" si="5"/>
        <v>7.0082560433419552</v>
      </c>
      <c r="W33" s="14">
        <f t="shared" si="6"/>
        <v>6.4145627486043537</v>
      </c>
      <c r="X33" s="17">
        <f t="shared" si="7"/>
        <v>7.0082560433419552</v>
      </c>
      <c r="Y33" s="17">
        <f t="shared" si="8"/>
        <v>13.384783101018245</v>
      </c>
      <c r="Z33" s="14">
        <v>474.14230073437511</v>
      </c>
      <c r="AA33" s="17">
        <f t="shared" si="10"/>
        <v>0.84483764995230137</v>
      </c>
      <c r="AB33" s="17">
        <f t="shared" si="11"/>
        <v>2.2608821728950455E-4</v>
      </c>
      <c r="AC33" s="17">
        <f t="shared" si="12"/>
        <v>0.10719798751457901</v>
      </c>
      <c r="AD33" s="17">
        <f t="shared" si="9"/>
        <v>1.4198408942328348E-4</v>
      </c>
      <c r="AE33" s="14">
        <f t="shared" si="13"/>
        <v>8.8514668134258638</v>
      </c>
    </row>
    <row r="34" spans="1:31" ht="15.75" thickBot="1" x14ac:dyDescent="0.3">
      <c r="A34" s="14">
        <v>1</v>
      </c>
      <c r="B34" s="17" t="s">
        <v>33</v>
      </c>
      <c r="C34" s="17">
        <v>28</v>
      </c>
      <c r="D34" s="17">
        <v>6.9172321004966291</v>
      </c>
      <c r="E34" s="14">
        <v>704.00093954631063</v>
      </c>
      <c r="F34" s="103">
        <v>0</v>
      </c>
      <c r="G34" s="17">
        <f t="shared" si="0"/>
        <v>0</v>
      </c>
      <c r="H34" s="17">
        <f t="shared" si="1"/>
        <v>0</v>
      </c>
      <c r="I34" s="17">
        <v>14</v>
      </c>
      <c r="J34" s="14">
        <v>4000</v>
      </c>
      <c r="K34" s="100">
        <v>8.0702592623242193</v>
      </c>
      <c r="L34" s="17">
        <v>18.052685754263539</v>
      </c>
      <c r="M34" s="107">
        <v>1</v>
      </c>
      <c r="N34" s="17">
        <f>IF(M34=1,_xlfn.XLOOKUP(L34,'HYB SPECS'!$O$6:$O$37,'HYB SPECS'!$K$6:$K$37,,1))</f>
        <v>5000</v>
      </c>
      <c r="O34" s="107">
        <f>0.5*('Specifications (ICE)'!$P$4*'Specifications (ICE)'!$P$3)*'Specifications (ICE)'!$P$5*K34^2</f>
        <v>20.3569165759261</v>
      </c>
      <c r="P34" s="14">
        <f>IF(B34="A",'Specifications (ICE)'!$M$12,IF(B34="G",'Specifications (ICE)'!$M$13))</f>
        <v>84.271039200000004</v>
      </c>
      <c r="Q34" s="17">
        <v>1</v>
      </c>
      <c r="R34" s="110">
        <f>'HYB SPECS'!$G$11-O34-P34-G34</f>
        <v>782.10667607930225</v>
      </c>
      <c r="S34" s="16">
        <f t="shared" si="2"/>
        <v>1.1109455004184035</v>
      </c>
      <c r="T34" s="17">
        <f t="shared" si="3"/>
        <v>782.10667607930225</v>
      </c>
      <c r="U34" s="110">
        <f t="shared" si="4"/>
        <v>886.73463185522837</v>
      </c>
      <c r="V34" s="17">
        <f t="shared" si="5"/>
        <v>7.1561783759533135</v>
      </c>
      <c r="W34" s="14">
        <f t="shared" si="6"/>
        <v>6.2666404159929954</v>
      </c>
      <c r="X34" s="17">
        <f t="shared" si="7"/>
        <v>7.1561783759533135</v>
      </c>
      <c r="Y34" s="17">
        <f t="shared" si="8"/>
        <v>13.667293946163619</v>
      </c>
      <c r="Z34" s="14">
        <v>474.14230073437511</v>
      </c>
      <c r="AA34" s="17">
        <f t="shared" si="10"/>
        <v>0.82535536242053897</v>
      </c>
      <c r="AB34" s="17">
        <f t="shared" si="11"/>
        <v>2.1633540784183236E-4</v>
      </c>
      <c r="AC34" s="17">
        <f t="shared" si="12"/>
        <v>0.10257376800443577</v>
      </c>
      <c r="AD34" s="17">
        <f t="shared" si="9"/>
        <v>1.358592953701136E-4</v>
      </c>
      <c r="AE34" s="14">
        <f t="shared" si="13"/>
        <v>8.9540405814303003</v>
      </c>
    </row>
    <row r="35" spans="1:31" ht="15.75" thickBot="1" x14ac:dyDescent="0.3">
      <c r="A35" s="14">
        <v>1</v>
      </c>
      <c r="B35" s="17" t="s">
        <v>33</v>
      </c>
      <c r="C35" s="17">
        <v>29</v>
      </c>
      <c r="D35" s="17">
        <v>7.0390605314014909</v>
      </c>
      <c r="E35" s="14">
        <v>704.00093954631063</v>
      </c>
      <c r="F35" s="103">
        <v>0</v>
      </c>
      <c r="G35" s="17">
        <f t="shared" si="0"/>
        <v>0</v>
      </c>
      <c r="H35" s="17">
        <f t="shared" si="1"/>
        <v>0</v>
      </c>
      <c r="I35" s="17">
        <v>14</v>
      </c>
      <c r="J35" s="14">
        <v>4000</v>
      </c>
      <c r="K35" s="100">
        <v>8.2335548258431839</v>
      </c>
      <c r="L35" s="17">
        <v>18.417968132121654</v>
      </c>
      <c r="M35" s="107">
        <v>1</v>
      </c>
      <c r="N35" s="17">
        <f>IF(M35=1,_xlfn.XLOOKUP(L35,'HYB SPECS'!$O$6:$O$37,'HYB SPECS'!$K$6:$K$37,,1))</f>
        <v>5250</v>
      </c>
      <c r="O35" s="107">
        <f>0.5*('Specifications (ICE)'!$P$4*'Specifications (ICE)'!$P$3)*'Specifications (ICE)'!$P$5*K35^2</f>
        <v>21.18906467081111</v>
      </c>
      <c r="P35" s="14">
        <f>IF(B35="A",'Specifications (ICE)'!$M$12,IF(B35="G",'Specifications (ICE)'!$M$13))</f>
        <v>84.271039200000004</v>
      </c>
      <c r="Q35" s="17">
        <v>1</v>
      </c>
      <c r="R35" s="110">
        <f>'HYB SPECS'!$G$11-O35-P35-G35</f>
        <v>781.2745279844172</v>
      </c>
      <c r="S35" s="16">
        <f t="shared" si="2"/>
        <v>1.1097634734520456</v>
      </c>
      <c r="T35" s="17">
        <f t="shared" si="3"/>
        <v>781.27452798441732</v>
      </c>
      <c r="U35" s="110">
        <f t="shared" si="4"/>
        <v>886.73463185522849</v>
      </c>
      <c r="V35" s="17">
        <f t="shared" si="5"/>
        <v>7.3009782073538956</v>
      </c>
      <c r="W35" s="14">
        <f t="shared" si="6"/>
        <v>6.1218405845924133</v>
      </c>
      <c r="X35" s="17">
        <f t="shared" si="7"/>
        <v>7.3009782073538956</v>
      </c>
      <c r="Y35" s="17">
        <f t="shared" si="8"/>
        <v>13.279848812646598</v>
      </c>
      <c r="Z35" s="14">
        <v>474.14230073437511</v>
      </c>
      <c r="AA35" s="17">
        <f t="shared" si="10"/>
        <v>0.80628432764103297</v>
      </c>
      <c r="AB35" s="17">
        <f t="shared" si="11"/>
        <v>2.0717062018627664E-4</v>
      </c>
      <c r="AC35" s="17">
        <f t="shared" si="12"/>
        <v>9.8228354499688586E-2</v>
      </c>
      <c r="AD35" s="17">
        <f t="shared" si="9"/>
        <v>1.3010378079428953E-4</v>
      </c>
      <c r="AE35" s="14">
        <f t="shared" si="13"/>
        <v>9.0522689359299893</v>
      </c>
    </row>
    <row r="36" spans="1:31" ht="15.75" thickBot="1" x14ac:dyDescent="0.3">
      <c r="A36" s="14">
        <v>1</v>
      </c>
      <c r="B36" s="17" t="s">
        <v>33</v>
      </c>
      <c r="C36" s="17">
        <v>30</v>
      </c>
      <c r="D36" s="17">
        <v>7.1585815825183543</v>
      </c>
      <c r="E36" s="14">
        <v>704.00093954631063</v>
      </c>
      <c r="F36" s="103">
        <v>0</v>
      </c>
      <c r="G36" s="17">
        <f t="shared" si="0"/>
        <v>0</v>
      </c>
      <c r="H36" s="17">
        <f t="shared" si="1"/>
        <v>0</v>
      </c>
      <c r="I36" s="17">
        <v>14</v>
      </c>
      <c r="J36" s="14">
        <v>4000</v>
      </c>
      <c r="K36" s="100">
        <v>8.3935346892755263</v>
      </c>
      <c r="L36" s="17">
        <v>18.775833487827995</v>
      </c>
      <c r="M36" s="107">
        <v>1</v>
      </c>
      <c r="N36" s="17">
        <f>IF(M36=1,_xlfn.XLOOKUP(L36,'HYB SPECS'!$O$6:$O$37,'HYB SPECS'!$K$6:$K$37,,1))</f>
        <v>5250</v>
      </c>
      <c r="O36" s="107">
        <f>0.5*('Specifications (ICE)'!$P$4*'Specifications (ICE)'!$P$3)*'Specifications (ICE)'!$P$5*K36^2</f>
        <v>22.020481056901055</v>
      </c>
      <c r="P36" s="14">
        <f>IF(B36="A",'Specifications (ICE)'!$M$12,IF(B36="G",'Specifications (ICE)'!$M$13))</f>
        <v>84.271039200000004</v>
      </c>
      <c r="Q36" s="17">
        <v>1</v>
      </c>
      <c r="R36" s="110">
        <f>'HYB SPECS'!$G$11-O36-P36-G36</f>
        <v>780.44311159832728</v>
      </c>
      <c r="S36" s="16">
        <f t="shared" si="2"/>
        <v>1.1085824858433844</v>
      </c>
      <c r="T36" s="17">
        <f t="shared" si="3"/>
        <v>780.44311159832716</v>
      </c>
      <c r="U36" s="110">
        <f t="shared" si="4"/>
        <v>886.73463185522826</v>
      </c>
      <c r="V36" s="17">
        <f t="shared" si="5"/>
        <v>7.4428378926588215</v>
      </c>
      <c r="W36" s="14">
        <f t="shared" si="6"/>
        <v>5.9799808992874874</v>
      </c>
      <c r="X36" s="17">
        <f t="shared" si="7"/>
        <v>7.4428378926588215</v>
      </c>
      <c r="Y36" s="17">
        <f t="shared" si="8"/>
        <v>13.537879328552195</v>
      </c>
      <c r="Z36" s="14">
        <v>474.14230073437511</v>
      </c>
      <c r="AA36" s="17">
        <f t="shared" si="10"/>
        <v>0.78760052831549632</v>
      </c>
      <c r="AB36" s="17">
        <f t="shared" si="11"/>
        <v>1.9853711187266848E-4</v>
      </c>
      <c r="AC36" s="17">
        <f t="shared" si="12"/>
        <v>9.4134843004465049E-2</v>
      </c>
      <c r="AD36" s="17">
        <f t="shared" si="9"/>
        <v>1.2468191126419211E-4</v>
      </c>
      <c r="AE36" s="14">
        <f t="shared" si="13"/>
        <v>9.1464037789344541</v>
      </c>
    </row>
    <row r="37" spans="1:31" ht="15.75" thickBot="1" x14ac:dyDescent="0.3">
      <c r="A37" s="14">
        <v>1</v>
      </c>
      <c r="B37" s="17" t="s">
        <v>33</v>
      </c>
      <c r="C37" s="17">
        <v>31</v>
      </c>
      <c r="D37" s="17">
        <v>7.2759245102998964</v>
      </c>
      <c r="E37" s="14">
        <v>704.00093954631063</v>
      </c>
      <c r="F37" s="103">
        <v>0</v>
      </c>
      <c r="G37" s="17">
        <f t="shared" si="0"/>
        <v>0</v>
      </c>
      <c r="H37" s="17">
        <f t="shared" si="1"/>
        <v>0</v>
      </c>
      <c r="I37" s="17">
        <v>14</v>
      </c>
      <c r="J37" s="14">
        <v>4000</v>
      </c>
      <c r="K37" s="100">
        <v>8.5503850877776948</v>
      </c>
      <c r="L37" s="17">
        <v>19.126698418253437</v>
      </c>
      <c r="M37" s="107">
        <v>1</v>
      </c>
      <c r="N37" s="17">
        <f>IF(M37=1,_xlfn.XLOOKUP(L37,'HYB SPECS'!$O$6:$O$37,'HYB SPECS'!$K$6:$K$37,,1))</f>
        <v>5500</v>
      </c>
      <c r="O37" s="107">
        <f>0.5*('Specifications (ICE)'!$P$4*'Specifications (ICE)'!$P$3)*'Specifications (ICE)'!$P$5*K37^2</f>
        <v>22.851166377588335</v>
      </c>
      <c r="P37" s="14">
        <f>IF(B37="A",'Specifications (ICE)'!$M$12,IF(B37="G",'Specifications (ICE)'!$M$13))</f>
        <v>84.271039200000004</v>
      </c>
      <c r="Q37" s="17">
        <v>1</v>
      </c>
      <c r="R37" s="110">
        <f>'HYB SPECS'!$G$11-O37-P37-G37</f>
        <v>779.61242627764</v>
      </c>
      <c r="S37" s="16">
        <f t="shared" si="2"/>
        <v>1.1074025366785119</v>
      </c>
      <c r="T37" s="17">
        <f t="shared" si="3"/>
        <v>779.61242627764011</v>
      </c>
      <c r="U37" s="110">
        <f t="shared" si="4"/>
        <v>886.73463185522849</v>
      </c>
      <c r="V37" s="17">
        <f t="shared" si="5"/>
        <v>7.5819225730309903</v>
      </c>
      <c r="W37" s="14">
        <f t="shared" si="6"/>
        <v>5.8408962189153186</v>
      </c>
      <c r="X37" s="17">
        <f t="shared" si="7"/>
        <v>7.5819225730309903</v>
      </c>
      <c r="Y37" s="17">
        <f t="shared" si="8"/>
        <v>13.164004970595318</v>
      </c>
      <c r="Z37" s="14">
        <v>474.14230073437511</v>
      </c>
      <c r="AA37" s="17">
        <f t="shared" si="10"/>
        <v>0.76928221432978372</v>
      </c>
      <c r="AB37" s="17">
        <f t="shared" si="11"/>
        <v>1.9038551755435072E-4</v>
      </c>
      <c r="AC37" s="17">
        <f t="shared" si="12"/>
        <v>9.0269827319724619E-2</v>
      </c>
      <c r="AD37" s="17">
        <f t="shared" si="9"/>
        <v>1.1956268519168824E-4</v>
      </c>
      <c r="AE37" s="14">
        <f t="shared" si="13"/>
        <v>9.236673606254179</v>
      </c>
    </row>
    <row r="38" spans="1:31" ht="15.75" thickBot="1" x14ac:dyDescent="0.3">
      <c r="A38" s="14">
        <v>1</v>
      </c>
      <c r="B38" s="17" t="s">
        <v>33</v>
      </c>
      <c r="C38" s="17">
        <v>32</v>
      </c>
      <c r="D38" s="17">
        <v>7.3912069901312831</v>
      </c>
      <c r="E38" s="14">
        <v>704.00093954631063</v>
      </c>
      <c r="F38" s="103">
        <v>0</v>
      </c>
      <c r="G38" s="17">
        <f t="shared" si="0"/>
        <v>0</v>
      </c>
      <c r="H38" s="17">
        <f t="shared" si="1"/>
        <v>0</v>
      </c>
      <c r="I38" s="17">
        <v>14</v>
      </c>
      <c r="J38" s="14">
        <v>4000</v>
      </c>
      <c r="K38" s="100">
        <v>8.7042753193162259</v>
      </c>
      <c r="L38" s="17">
        <v>19.470941632791238</v>
      </c>
      <c r="M38" s="107">
        <v>1</v>
      </c>
      <c r="N38" s="17">
        <f>IF(M38=1,_xlfn.XLOOKUP(L38,'HYB SPECS'!$O$6:$O$37,'HYB SPECS'!$K$6:$K$37,,1))</f>
        <v>5500</v>
      </c>
      <c r="O38" s="107">
        <f>0.5*('Specifications (ICE)'!$P$4*'Specifications (ICE)'!$P$3)*'Specifications (ICE)'!$P$5*K38^2</f>
        <v>23.68112127569961</v>
      </c>
      <c r="P38" s="14">
        <f>IF(B38="A",'Specifications (ICE)'!$M$12,IF(B38="G",'Specifications (ICE)'!$M$13))</f>
        <v>84.271039200000004</v>
      </c>
      <c r="Q38" s="17">
        <v>1</v>
      </c>
      <c r="R38" s="110">
        <f>'HYB SPECS'!$G$11-O38-P38-G38</f>
        <v>778.78247137952872</v>
      </c>
      <c r="S38" s="16">
        <f t="shared" si="2"/>
        <v>1.1062236250443225</v>
      </c>
      <c r="T38" s="17">
        <f t="shared" si="3"/>
        <v>778.78247137952872</v>
      </c>
      <c r="U38" s="110">
        <f t="shared" si="4"/>
        <v>886.73463185522837</v>
      </c>
      <c r="V38" s="17">
        <f t="shared" si="5"/>
        <v>7.7183823708404242</v>
      </c>
      <c r="W38" s="14">
        <f t="shared" si="6"/>
        <v>5.7044364211058847</v>
      </c>
      <c r="X38" s="17">
        <f t="shared" si="7"/>
        <v>7.7183823708404242</v>
      </c>
      <c r="Y38" s="17">
        <f t="shared" si="8"/>
        <v>13.40093134901014</v>
      </c>
      <c r="Z38" s="14">
        <v>474.14230073437511</v>
      </c>
      <c r="AA38" s="17">
        <f t="shared" si="10"/>
        <v>0.75130961363780802</v>
      </c>
      <c r="AB38" s="17">
        <f t="shared" si="11"/>
        <v>1.8267266018487973E-4</v>
      </c>
      <c r="AC38" s="17">
        <f t="shared" si="12"/>
        <v>8.6612835381327552E-2</v>
      </c>
      <c r="AD38" s="17">
        <f t="shared" si="9"/>
        <v>1.1471898726003649E-4</v>
      </c>
      <c r="AE38" s="14">
        <f t="shared" si="13"/>
        <v>9.3232864416355063</v>
      </c>
    </row>
    <row r="39" spans="1:31" ht="15.75" thickBot="1" x14ac:dyDescent="0.3">
      <c r="A39" s="14">
        <v>1</v>
      </c>
      <c r="B39" s="17" t="s">
        <v>33</v>
      </c>
      <c r="C39" s="17">
        <v>33</v>
      </c>
      <c r="D39" s="17">
        <v>7.5045365179543531</v>
      </c>
      <c r="E39" s="14">
        <v>704.00093954631063</v>
      </c>
      <c r="F39" s="103">
        <v>0</v>
      </c>
      <c r="G39" s="17">
        <f t="shared" si="0"/>
        <v>0</v>
      </c>
      <c r="H39" s="17">
        <f t="shared" si="1"/>
        <v>0</v>
      </c>
      <c r="I39" s="17">
        <v>14</v>
      </c>
      <c r="J39" s="14">
        <v>4000</v>
      </c>
      <c r="K39" s="100">
        <v>8.855359828397475</v>
      </c>
      <c r="L39" s="17">
        <v>19.808908614535451</v>
      </c>
      <c r="M39" s="107">
        <v>1</v>
      </c>
      <c r="N39" s="17">
        <f>IF(M39=1,_xlfn.XLOOKUP(L39,'HYB SPECS'!$O$6:$O$37,'HYB SPECS'!$K$6:$K$37,,1))</f>
        <v>5500</v>
      </c>
      <c r="O39" s="107">
        <f>0.5*('Specifications (ICE)'!$P$4*'Specifications (ICE)'!$P$3)*'Specifications (ICE)'!$P$5*K39^2</f>
        <v>24.510346393496324</v>
      </c>
      <c r="P39" s="14">
        <f>IF(B39="A",'Specifications (ICE)'!$M$12,IF(B39="G",'Specifications (ICE)'!$M$13))</f>
        <v>84.271039200000004</v>
      </c>
      <c r="Q39" s="17">
        <v>1</v>
      </c>
      <c r="R39" s="110">
        <f>'HYB SPECS'!$G$11-O39-P39-G39</f>
        <v>777.95324626173203</v>
      </c>
      <c r="S39" s="16">
        <f t="shared" si="2"/>
        <v>1.1050457500285149</v>
      </c>
      <c r="T39" s="17">
        <f t="shared" si="3"/>
        <v>777.95324626173203</v>
      </c>
      <c r="U39" s="110">
        <f t="shared" si="4"/>
        <v>886.73463185522837</v>
      </c>
      <c r="V39" s="17">
        <f t="shared" si="5"/>
        <v>7.8523542373796138</v>
      </c>
      <c r="W39" s="14">
        <f t="shared" si="6"/>
        <v>5.5704645545666951</v>
      </c>
      <c r="X39" s="17">
        <f t="shared" si="7"/>
        <v>7.8523542373796138</v>
      </c>
      <c r="Y39" s="17">
        <f t="shared" si="8"/>
        <v>13.633538092227882</v>
      </c>
      <c r="Z39" s="14">
        <v>474.14230073437511</v>
      </c>
      <c r="AA39" s="17">
        <f t="shared" si="10"/>
        <v>0.73366468890598302</v>
      </c>
      <c r="AB39" s="17">
        <f t="shared" si="11"/>
        <v>1.7536058825671976E-4</v>
      </c>
      <c r="AC39" s="17">
        <f t="shared" si="12"/>
        <v>8.3145872774174553E-2</v>
      </c>
      <c r="AD39" s="17">
        <f t="shared" si="9"/>
        <v>1.1012698380685371E-4</v>
      </c>
      <c r="AE39" s="14">
        <f t="shared" si="13"/>
        <v>9.4064323144096811</v>
      </c>
    </row>
    <row r="40" spans="1:31" ht="15.75" thickBot="1" x14ac:dyDescent="0.3">
      <c r="A40" s="14">
        <v>1</v>
      </c>
      <c r="B40" s="17" t="s">
        <v>33</v>
      </c>
      <c r="C40" s="17">
        <v>34</v>
      </c>
      <c r="D40" s="17">
        <v>7.6160116011134358</v>
      </c>
      <c r="E40" s="14">
        <v>704.00093954631063</v>
      </c>
      <c r="F40" s="103">
        <v>0</v>
      </c>
      <c r="G40" s="17">
        <f t="shared" si="0"/>
        <v>0</v>
      </c>
      <c r="H40" s="17">
        <f t="shared" si="1"/>
        <v>0</v>
      </c>
      <c r="I40" s="17">
        <v>14</v>
      </c>
      <c r="J40" s="14">
        <v>4000</v>
      </c>
      <c r="K40" s="100">
        <v>9.003779971218961</v>
      </c>
      <c r="L40" s="17">
        <v>20.140915568818546</v>
      </c>
      <c r="M40" s="107">
        <v>1</v>
      </c>
      <c r="N40" s="17">
        <f>IF(M40=1,_xlfn.XLOOKUP(L40,'HYB SPECS'!$O$6:$O$37,'HYB SPECS'!$K$6:$K$37,,1))</f>
        <v>5750</v>
      </c>
      <c r="O40" s="107">
        <f>0.5*('Specifications (ICE)'!$P$4*'Specifications (ICE)'!$P$3)*'Specifications (ICE)'!$P$5*K40^2</f>
        <v>25.338842372675142</v>
      </c>
      <c r="P40" s="14">
        <f>IF(B40="A",'Specifications (ICE)'!$M$12,IF(B40="G",'Specifications (ICE)'!$M$13))</f>
        <v>84.271039200000004</v>
      </c>
      <c r="Q40" s="17">
        <v>1</v>
      </c>
      <c r="R40" s="110">
        <f>'HYB SPECS'!$G$11-O40-P40-G40</f>
        <v>777.12475028255324</v>
      </c>
      <c r="S40" s="16">
        <f t="shared" si="2"/>
        <v>1.1038689107195891</v>
      </c>
      <c r="T40" s="17">
        <f t="shared" si="3"/>
        <v>777.12475028255324</v>
      </c>
      <c r="U40" s="110">
        <f t="shared" si="4"/>
        <v>886.73463185522837</v>
      </c>
      <c r="V40" s="17">
        <f t="shared" si="5"/>
        <v>7.983963518084324</v>
      </c>
      <c r="W40" s="14">
        <f t="shared" si="6"/>
        <v>5.4388552738619849</v>
      </c>
      <c r="X40" s="17">
        <f t="shared" si="7"/>
        <v>7.983963518084324</v>
      </c>
      <c r="Y40" s="17">
        <f t="shared" si="8"/>
        <v>13.259345315149346</v>
      </c>
      <c r="Z40" s="14">
        <v>474.14230073437511</v>
      </c>
      <c r="AA40" s="17">
        <f t="shared" si="10"/>
        <v>0.71633093136394754</v>
      </c>
      <c r="AB40" s="17">
        <f t="shared" si="11"/>
        <v>1.68415789984439E-4</v>
      </c>
      <c r="AC40" s="17">
        <f t="shared" si="12"/>
        <v>7.9853050143219237E-2</v>
      </c>
      <c r="AD40" s="17">
        <f t="shared" si="9"/>
        <v>1.0576562932876719E-4</v>
      </c>
      <c r="AE40" s="14">
        <f t="shared" si="13"/>
        <v>9.4862853645529004</v>
      </c>
    </row>
    <row r="41" spans="1:31" ht="15.75" thickBot="1" x14ac:dyDescent="0.3">
      <c r="A41" s="14">
        <v>1</v>
      </c>
      <c r="B41" s="17" t="s">
        <v>33</v>
      </c>
      <c r="C41" s="17">
        <v>35</v>
      </c>
      <c r="D41" s="17">
        <v>7.7257227759091673</v>
      </c>
      <c r="E41" s="14">
        <v>704.00093954631063</v>
      </c>
      <c r="F41" s="103">
        <v>0</v>
      </c>
      <c r="G41" s="17">
        <f t="shared" si="0"/>
        <v>0</v>
      </c>
      <c r="H41" s="17">
        <f t="shared" si="1"/>
        <v>0</v>
      </c>
      <c r="I41" s="17">
        <v>14</v>
      </c>
      <c r="J41" s="14">
        <v>4000</v>
      </c>
      <c r="K41" s="100">
        <v>9.14966551983483</v>
      </c>
      <c r="L41" s="17">
        <v>20.467252787939326</v>
      </c>
      <c r="M41" s="107">
        <v>1</v>
      </c>
      <c r="N41" s="17">
        <f>IF(M41=1,_xlfn.XLOOKUP(L41,'HYB SPECS'!$O$6:$O$37,'HYB SPECS'!$K$6:$K$37,,1))</f>
        <v>5750</v>
      </c>
      <c r="O41" s="107">
        <f>0.5*('Specifications (ICE)'!$P$4*'Specifications (ICE)'!$P$3)*'Specifications (ICE)'!$P$5*K41^2</f>
        <v>26.166609854368527</v>
      </c>
      <c r="P41" s="14">
        <f>IF(B41="A",'Specifications (ICE)'!$M$12,IF(B41="G",'Specifications (ICE)'!$M$13))</f>
        <v>84.271039200000004</v>
      </c>
      <c r="Q41" s="17">
        <v>1</v>
      </c>
      <c r="R41" s="110">
        <f>'HYB SPECS'!$G$11-O41-P41-G41</f>
        <v>776.29698280085984</v>
      </c>
      <c r="S41" s="16">
        <f t="shared" si="2"/>
        <v>1.1026931062068468</v>
      </c>
      <c r="T41" s="17">
        <f t="shared" si="3"/>
        <v>776.29698280085984</v>
      </c>
      <c r="U41" s="110">
        <f t="shared" si="4"/>
        <v>886.73463185522837</v>
      </c>
      <c r="V41" s="17">
        <f t="shared" si="5"/>
        <v>8.1133252863292142</v>
      </c>
      <c r="W41" s="14">
        <f t="shared" si="6"/>
        <v>5.3094935056170947</v>
      </c>
      <c r="X41" s="17">
        <f t="shared" si="7"/>
        <v>8.1133252863292142</v>
      </c>
      <c r="Y41" s="17">
        <f t="shared" si="8"/>
        <v>13.474182513722729</v>
      </c>
      <c r="Z41" s="14">
        <v>474.14230073437511</v>
      </c>
      <c r="AA41" s="17">
        <f t="shared" si="10"/>
        <v>0.69929318513542005</v>
      </c>
      <c r="AB41" s="17">
        <f t="shared" si="11"/>
        <v>1.6180854724209961E-4</v>
      </c>
      <c r="AC41" s="17">
        <f t="shared" si="12"/>
        <v>7.672027686785593E-2</v>
      </c>
      <c r="AD41" s="17">
        <f t="shared" si="9"/>
        <v>1.0161626075212707E-4</v>
      </c>
      <c r="AE41" s="14">
        <f t="shared" si="13"/>
        <v>9.5630056414207569</v>
      </c>
    </row>
    <row r="42" spans="1:31" ht="15.75" thickBot="1" x14ac:dyDescent="0.3">
      <c r="A42" s="14">
        <v>1</v>
      </c>
      <c r="B42" s="17" t="s">
        <v>33</v>
      </c>
      <c r="C42" s="17">
        <v>36</v>
      </c>
      <c r="D42" s="17">
        <v>7.8337534817145285</v>
      </c>
      <c r="E42" s="14">
        <v>704.00093954631063</v>
      </c>
      <c r="F42" s="103">
        <v>0</v>
      </c>
      <c r="G42" s="17">
        <f t="shared" si="0"/>
        <v>0</v>
      </c>
      <c r="H42" s="17">
        <f t="shared" si="1"/>
        <v>0</v>
      </c>
      <c r="I42" s="17">
        <v>14</v>
      </c>
      <c r="J42" s="14">
        <v>4000</v>
      </c>
      <c r="K42" s="100">
        <v>9.29313595101228</v>
      </c>
      <c r="L42" s="17">
        <v>20.788187534257411</v>
      </c>
      <c r="M42" s="107">
        <v>1</v>
      </c>
      <c r="N42" s="17">
        <f>IF(M42=1,_xlfn.XLOOKUP(L42,'HYB SPECS'!$O$6:$O$37,'HYB SPECS'!$K$6:$K$37,,1))</f>
        <v>5750</v>
      </c>
      <c r="O42" s="107">
        <f>0.5*('Specifications (ICE)'!$P$4*'Specifications (ICE)'!$P$3)*'Specifications (ICE)'!$P$5*K42^2</f>
        <v>26.993649479145155</v>
      </c>
      <c r="P42" s="14">
        <f>IF(B42="A",'Specifications (ICE)'!$M$12,IF(B42="G",'Specifications (ICE)'!$M$13))</f>
        <v>84.271039200000004</v>
      </c>
      <c r="Q42" s="17">
        <v>1</v>
      </c>
      <c r="R42" s="110">
        <f>'HYB SPECS'!$G$11-O42-P42-G42</f>
        <v>775.46994317608323</v>
      </c>
      <c r="S42" s="16">
        <f t="shared" si="2"/>
        <v>1.1015183355803906</v>
      </c>
      <c r="T42" s="17">
        <f t="shared" si="3"/>
        <v>775.46994317608323</v>
      </c>
      <c r="U42" s="110">
        <f t="shared" si="4"/>
        <v>886.73463185522837</v>
      </c>
      <c r="V42" s="17">
        <f t="shared" si="5"/>
        <v>8.2405454863014622</v>
      </c>
      <c r="W42" s="14">
        <f t="shared" si="6"/>
        <v>5.1822733056448467</v>
      </c>
      <c r="X42" s="17">
        <f t="shared" si="7"/>
        <v>8.2405454863014622</v>
      </c>
      <c r="Y42" s="17">
        <f t="shared" si="8"/>
        <v>13.685463108714616</v>
      </c>
      <c r="Z42" s="14">
        <v>474.14230073437511</v>
      </c>
      <c r="AA42" s="17">
        <f t="shared" si="10"/>
        <v>0.68253749671466202</v>
      </c>
      <c r="AB42" s="17">
        <f t="shared" si="11"/>
        <v>1.5551240080141518E-4</v>
      </c>
      <c r="AC42" s="17">
        <f t="shared" si="12"/>
        <v>7.3735007508709274E-2</v>
      </c>
      <c r="AD42" s="17">
        <f t="shared" si="9"/>
        <v>9.7662261600939425E-5</v>
      </c>
      <c r="AE42" s="14">
        <f t="shared" si="13"/>
        <v>9.6367406489294662</v>
      </c>
    </row>
    <row r="43" spans="1:31" ht="15.75" thickBot="1" x14ac:dyDescent="0.3">
      <c r="A43" s="14">
        <v>1</v>
      </c>
      <c r="B43" s="17" t="s">
        <v>33</v>
      </c>
      <c r="C43" s="17">
        <v>37</v>
      </c>
      <c r="D43" s="17">
        <v>7.9401808156136831</v>
      </c>
      <c r="E43" s="14">
        <v>704.00093954631063</v>
      </c>
      <c r="F43" s="103">
        <v>0</v>
      </c>
      <c r="G43" s="17">
        <f t="shared" si="0"/>
        <v>0</v>
      </c>
      <c r="H43" s="17">
        <f t="shared" si="1"/>
        <v>0</v>
      </c>
      <c r="I43" s="17">
        <v>14</v>
      </c>
      <c r="J43" s="14">
        <v>4000</v>
      </c>
      <c r="K43" s="100">
        <v>9.434301556297557</v>
      </c>
      <c r="L43" s="17">
        <v>21.103966523344258</v>
      </c>
      <c r="M43" s="107">
        <v>1</v>
      </c>
      <c r="N43" s="17">
        <f>IF(M43=1,_xlfn.XLOOKUP(L43,'HYB SPECS'!$O$6:$O$37,'HYB SPECS'!$K$6:$K$37,,1))</f>
        <v>6000</v>
      </c>
      <c r="O43" s="107">
        <f>0.5*('Specifications (ICE)'!$P$4*'Specifications (ICE)'!$P$3)*'Specifications (ICE)'!$P$5*K43^2</f>
        <v>27.819961887010468</v>
      </c>
      <c r="P43" s="14">
        <f>IF(B43="A",'Specifications (ICE)'!$M$12,IF(B43="G",'Specifications (ICE)'!$M$13))</f>
        <v>84.271039200000004</v>
      </c>
      <c r="Q43" s="17">
        <v>1</v>
      </c>
      <c r="R43" s="110">
        <f>'HYB SPECS'!$G$11-O43-P43-G43</f>
        <v>774.64363076821792</v>
      </c>
      <c r="S43" s="16">
        <f t="shared" si="2"/>
        <v>1.1003445979311228</v>
      </c>
      <c r="T43" s="17">
        <f t="shared" si="3"/>
        <v>774.64363076821792</v>
      </c>
      <c r="U43" s="110">
        <f t="shared" si="4"/>
        <v>886.73463185522837</v>
      </c>
      <c r="V43" s="17">
        <f t="shared" si="5"/>
        <v>8.3657219173347226</v>
      </c>
      <c r="W43" s="14">
        <f t="shared" si="6"/>
        <v>5.0570968746115872</v>
      </c>
      <c r="X43" s="17">
        <f t="shared" si="7"/>
        <v>8.3657219173347226</v>
      </c>
      <c r="Y43" s="17">
        <f t="shared" si="8"/>
        <v>13.314459956760292</v>
      </c>
      <c r="Z43" s="14">
        <v>474.14230073437511</v>
      </c>
      <c r="AA43" s="17">
        <f t="shared" si="10"/>
        <v>0.66605098532359874</v>
      </c>
      <c r="AB43" s="17">
        <f t="shared" si="11"/>
        <v>1.4950370489851626E-4</v>
      </c>
      <c r="AC43" s="17">
        <f t="shared" si="12"/>
        <v>7.0886030608895562E-2</v>
      </c>
      <c r="AD43" s="17">
        <f t="shared" si="9"/>
        <v>9.388878226343783E-5</v>
      </c>
      <c r="AE43" s="14">
        <f t="shared" si="13"/>
        <v>9.707626679538361</v>
      </c>
    </row>
    <row r="44" spans="1:31" ht="15.75" thickBot="1" x14ac:dyDescent="0.3">
      <c r="A44" s="14">
        <v>1</v>
      </c>
      <c r="B44" s="17" t="s">
        <v>33</v>
      </c>
      <c r="C44" s="17">
        <v>38</v>
      </c>
      <c r="D44" s="17">
        <v>8.0449613073541055</v>
      </c>
      <c r="E44" s="14">
        <v>704.00093954631063</v>
      </c>
      <c r="F44" s="103">
        <v>0</v>
      </c>
      <c r="G44" s="17">
        <f t="shared" si="0"/>
        <v>0</v>
      </c>
      <c r="H44" s="17">
        <f t="shared" si="1"/>
        <v>0</v>
      </c>
      <c r="I44" s="17">
        <v>14</v>
      </c>
      <c r="J44" s="14">
        <v>4000</v>
      </c>
      <c r="K44" s="100">
        <v>9.583954511227466</v>
      </c>
      <c r="L44" s="17">
        <v>21.438731204345171</v>
      </c>
      <c r="M44" s="107">
        <v>1</v>
      </c>
      <c r="N44" s="17">
        <f>IF(M44=1,_xlfn.XLOOKUP(L44,'HYB SPECS'!$O$6:$O$37,'HYB SPECS'!$K$6:$K$37,,1))</f>
        <v>6000</v>
      </c>
      <c r="O44" s="107">
        <f>0.5*('Specifications (ICE)'!$P$4*'Specifications (ICE)'!$P$3)*'Specifications (ICE)'!$P$5*K44^2</f>
        <v>28.709558273328756</v>
      </c>
      <c r="P44" s="14">
        <f>IF(B44="A",'Specifications (ICE)'!$M$12,IF(B44="G",'Specifications (ICE)'!$M$13))</f>
        <v>84.271039200000004</v>
      </c>
      <c r="Q44" s="17">
        <v>1</v>
      </c>
      <c r="R44" s="110">
        <f>'HYB SPECS'!$G$11-O44-P44-G44</f>
        <v>773.7540343818996</v>
      </c>
      <c r="S44" s="16">
        <f t="shared" si="2"/>
        <v>1.0990809683869753</v>
      </c>
      <c r="T44" s="17">
        <f t="shared" si="3"/>
        <v>773.7540343818996</v>
      </c>
      <c r="U44" s="110">
        <f t="shared" si="4"/>
        <v>886.73463185522837</v>
      </c>
      <c r="V44" s="17">
        <f t="shared" si="5"/>
        <v>8.4984243752305435</v>
      </c>
      <c r="W44" s="14">
        <f t="shared" si="6"/>
        <v>4.9243944167157663</v>
      </c>
      <c r="X44" s="17">
        <f t="shared" si="7"/>
        <v>8.4984243752305435</v>
      </c>
      <c r="Y44" s="17">
        <f t="shared" si="8"/>
        <v>13.525662478105932</v>
      </c>
      <c r="Z44" s="14">
        <v>474.14230073437511</v>
      </c>
      <c r="AA44" s="17">
        <f t="shared" si="10"/>
        <v>0.64857324957364582</v>
      </c>
      <c r="AB44" s="17">
        <f t="shared" si="11"/>
        <v>1.4332790791868582E-4</v>
      </c>
      <c r="AC44" s="17">
        <f t="shared" si="12"/>
        <v>6.7957824020010354E-2</v>
      </c>
      <c r="AD44" s="17">
        <f t="shared" si="9"/>
        <v>9.0010362940411056E-5</v>
      </c>
      <c r="AE44" s="14">
        <f t="shared" si="13"/>
        <v>9.7755845035583722</v>
      </c>
    </row>
    <row r="45" spans="1:31" ht="15.75" thickBot="1" x14ac:dyDescent="0.3">
      <c r="A45" s="14">
        <v>1</v>
      </c>
      <c r="B45" s="17" t="s">
        <v>33</v>
      </c>
      <c r="C45" s="17">
        <v>39</v>
      </c>
      <c r="D45" s="17">
        <v>8.1481715004892639</v>
      </c>
      <c r="E45" s="14">
        <v>704.00093954631063</v>
      </c>
      <c r="F45" s="103">
        <v>0</v>
      </c>
      <c r="G45" s="17">
        <f t="shared" si="0"/>
        <v>0</v>
      </c>
      <c r="H45" s="17">
        <f t="shared" si="1"/>
        <v>0</v>
      </c>
      <c r="I45" s="17">
        <v>14</v>
      </c>
      <c r="J45" s="14">
        <v>4000</v>
      </c>
      <c r="K45" s="100">
        <v>9.7311618445906394</v>
      </c>
      <c r="L45" s="17">
        <v>21.768025176638588</v>
      </c>
      <c r="M45" s="107">
        <v>1</v>
      </c>
      <c r="N45" s="17">
        <f>IF(M45=1,_xlfn.XLOOKUP(L45,'HYB SPECS'!$O$6:$O$37,'HYB SPECS'!$K$6:$K$37,,1))</f>
        <v>6000</v>
      </c>
      <c r="O45" s="107">
        <f>0.5*('Specifications (ICE)'!$P$4*'Specifications (ICE)'!$P$3)*'Specifications (ICE)'!$P$5*K45^2</f>
        <v>29.598275906819875</v>
      </c>
      <c r="P45" s="14">
        <f>IF(B45="A",'Specifications (ICE)'!$M$12,IF(B45="G",'Specifications (ICE)'!$M$13))</f>
        <v>84.271039200000004</v>
      </c>
      <c r="Q45" s="17">
        <v>1</v>
      </c>
      <c r="R45" s="110">
        <f>'HYB SPECS'!$G$11-O45-P45-G45</f>
        <v>772.86531674840853</v>
      </c>
      <c r="S45" s="16">
        <f t="shared" si="2"/>
        <v>1.0978185870696098</v>
      </c>
      <c r="T45" s="17">
        <f t="shared" si="3"/>
        <v>772.86531674840853</v>
      </c>
      <c r="U45" s="110">
        <f t="shared" si="4"/>
        <v>886.73463185522837</v>
      </c>
      <c r="V45" s="17">
        <f t="shared" si="5"/>
        <v>8.6289582157867262</v>
      </c>
      <c r="W45" s="14">
        <f t="shared" si="6"/>
        <v>4.7938605761595827</v>
      </c>
      <c r="X45" s="17">
        <f t="shared" si="7"/>
        <v>8.6289582157867262</v>
      </c>
      <c r="Y45" s="17">
        <f t="shared" si="8"/>
        <v>13.733413537758791</v>
      </c>
      <c r="Z45" s="14">
        <v>474.14230073437511</v>
      </c>
      <c r="AA45" s="17">
        <f t="shared" si="10"/>
        <v>0.63138113416114494</v>
      </c>
      <c r="AB45" s="17">
        <f t="shared" si="11"/>
        <v>1.3743757664679221E-4</v>
      </c>
      <c r="AC45" s="17">
        <f t="shared" si="12"/>
        <v>6.5164968798667081E-2</v>
      </c>
      <c r="AD45" s="17">
        <f t="shared" si="9"/>
        <v>8.6311216951876922E-5</v>
      </c>
      <c r="AE45" s="14">
        <f t="shared" si="13"/>
        <v>9.8407494723570395</v>
      </c>
    </row>
    <row r="46" spans="1:31" ht="15.75" thickBot="1" x14ac:dyDescent="0.3">
      <c r="A46" s="14">
        <v>1</v>
      </c>
      <c r="B46" s="17" t="s">
        <v>33</v>
      </c>
      <c r="C46" s="17">
        <v>40</v>
      </c>
      <c r="D46" s="17">
        <v>8.2498822235861233</v>
      </c>
      <c r="E46" s="14">
        <v>704.00093954631063</v>
      </c>
      <c r="F46" s="103">
        <v>0</v>
      </c>
      <c r="G46" s="17">
        <f t="shared" si="0"/>
        <v>0</v>
      </c>
      <c r="H46" s="17">
        <f t="shared" si="1"/>
        <v>0</v>
      </c>
      <c r="I46" s="17">
        <v>14</v>
      </c>
      <c r="J46" s="14">
        <v>4000</v>
      </c>
      <c r="K46" s="100">
        <v>9.8760330573238235</v>
      </c>
      <c r="L46" s="17">
        <v>22.092093387249957</v>
      </c>
      <c r="M46" s="107">
        <v>1</v>
      </c>
      <c r="N46" s="17">
        <f>IF(M46=1,_xlfn.XLOOKUP(L46,'HYB SPECS'!$O$6:$O$37,'HYB SPECS'!$K$6:$K$37,,1))</f>
        <v>6250</v>
      </c>
      <c r="O46" s="107">
        <f>0.5*('Specifications (ICE)'!$P$4*'Specifications (ICE)'!$P$3)*'Specifications (ICE)'!$P$5*K46^2</f>
        <v>30.486115655525282</v>
      </c>
      <c r="P46" s="14">
        <f>IF(B46="A",'Specifications (ICE)'!$M$12,IF(B46="G",'Specifications (ICE)'!$M$13))</f>
        <v>84.271039200000004</v>
      </c>
      <c r="Q46" s="17">
        <v>1</v>
      </c>
      <c r="R46" s="110">
        <f>'HYB SPECS'!$G$11-O46-P46-G46</f>
        <v>771.97747699970307</v>
      </c>
      <c r="S46" s="16">
        <f t="shared" si="2"/>
        <v>1.0965574527460142</v>
      </c>
      <c r="T46" s="17">
        <f t="shared" si="3"/>
        <v>771.97747699970319</v>
      </c>
      <c r="U46" s="110">
        <f t="shared" si="4"/>
        <v>886.73463185522849</v>
      </c>
      <c r="V46" s="17">
        <f t="shared" si="5"/>
        <v>8.7574205372761078</v>
      </c>
      <c r="W46" s="14">
        <f t="shared" si="6"/>
        <v>4.6653982546702011</v>
      </c>
      <c r="X46" s="17">
        <f t="shared" si="7"/>
        <v>8.7574205372761078</v>
      </c>
      <c r="Y46" s="17">
        <f t="shared" si="8"/>
        <v>13.380352965522956</v>
      </c>
      <c r="Z46" s="14">
        <v>474.14230073437511</v>
      </c>
      <c r="AA46" s="17">
        <f t="shared" si="10"/>
        <v>0.61446185064207426</v>
      </c>
      <c r="AB46" s="17">
        <f t="shared" si="11"/>
        <v>1.3181139722703673E-4</v>
      </c>
      <c r="AC46" s="17">
        <f t="shared" si="12"/>
        <v>6.2497359144239831E-2</v>
      </c>
      <c r="AD46" s="17">
        <f t="shared" si="9"/>
        <v>8.2777959131443481E-5</v>
      </c>
      <c r="AE46" s="14">
        <f t="shared" si="13"/>
        <v>9.9032468315012796</v>
      </c>
    </row>
    <row r="47" spans="1:31" ht="15.75" thickBot="1" x14ac:dyDescent="0.3">
      <c r="A47" s="14">
        <v>1</v>
      </c>
      <c r="B47" s="17" t="s">
        <v>33</v>
      </c>
      <c r="C47" s="17">
        <v>41</v>
      </c>
      <c r="D47" s="17">
        <v>8.3501591698014721</v>
      </c>
      <c r="E47" s="14">
        <v>704.00093954631063</v>
      </c>
      <c r="F47" s="103">
        <v>0</v>
      </c>
      <c r="G47" s="17">
        <f t="shared" si="0"/>
        <v>0</v>
      </c>
      <c r="H47" s="17">
        <f t="shared" si="1"/>
        <v>0</v>
      </c>
      <c r="I47" s="17">
        <v>14</v>
      </c>
      <c r="J47" s="14">
        <v>4000</v>
      </c>
      <c r="K47" s="100">
        <v>10.018669630191372</v>
      </c>
      <c r="L47" s="17">
        <v>22.411162842560291</v>
      </c>
      <c r="M47" s="107">
        <v>1</v>
      </c>
      <c r="N47" s="17">
        <f>IF(M47=1,_xlfn.XLOOKUP(L47,'HYB SPECS'!$O$6:$O$37,'HYB SPECS'!$K$6:$K$37,,1))</f>
        <v>6250</v>
      </c>
      <c r="O47" s="107">
        <f>0.5*('Specifications (ICE)'!$P$4*'Specifications (ICE)'!$P$3)*'Specifications (ICE)'!$P$5*K47^2</f>
        <v>31.373078386628947</v>
      </c>
      <c r="P47" s="14">
        <f>IF(B47="A",'Specifications (ICE)'!$M$12,IF(B47="G",'Specifications (ICE)'!$M$13))</f>
        <v>84.271039200000004</v>
      </c>
      <c r="Q47" s="17">
        <v>1</v>
      </c>
      <c r="R47" s="110">
        <f>'HYB SPECS'!$G$11-O47-P47-G47</f>
        <v>771.09051426859935</v>
      </c>
      <c r="S47" s="16">
        <f t="shared" si="2"/>
        <v>1.0952975641843947</v>
      </c>
      <c r="T47" s="17">
        <f t="shared" si="3"/>
        <v>771.09051426859935</v>
      </c>
      <c r="U47" s="110">
        <f t="shared" si="4"/>
        <v>886.73463185522837</v>
      </c>
      <c r="V47" s="17">
        <f t="shared" si="5"/>
        <v>8.8839013262069031</v>
      </c>
      <c r="W47" s="14">
        <f t="shared" si="6"/>
        <v>4.5389174657394049</v>
      </c>
      <c r="X47" s="17">
        <f t="shared" si="7"/>
        <v>8.8839013262069031</v>
      </c>
      <c r="Y47" s="17">
        <f t="shared" si="8"/>
        <v>13.573601376062145</v>
      </c>
      <c r="Z47" s="14">
        <v>474.14230073437511</v>
      </c>
      <c r="AA47" s="17">
        <f t="shared" si="10"/>
        <v>0.59780354723586682</v>
      </c>
      <c r="AB47" s="17">
        <f t="shared" si="11"/>
        <v>1.2643021738551597E-4</v>
      </c>
      <c r="AC47" s="17">
        <f t="shared" si="12"/>
        <v>5.9945914153515731E-2</v>
      </c>
      <c r="AD47" s="17">
        <f t="shared" si="9"/>
        <v>7.9398561792736071E-5</v>
      </c>
      <c r="AE47" s="14">
        <f t="shared" si="13"/>
        <v>9.963192745654796</v>
      </c>
    </row>
    <row r="48" spans="1:31" ht="15.75" thickBot="1" x14ac:dyDescent="0.3">
      <c r="A48" s="14">
        <v>1</v>
      </c>
      <c r="B48" s="17" t="s">
        <v>33</v>
      </c>
      <c r="C48" s="17">
        <v>42</v>
      </c>
      <c r="D48" s="17">
        <v>8.4490634030346108</v>
      </c>
      <c r="E48" s="14">
        <v>704.00093954631063</v>
      </c>
      <c r="F48" s="103">
        <v>0</v>
      </c>
      <c r="G48" s="17">
        <f t="shared" si="0"/>
        <v>0</v>
      </c>
      <c r="H48" s="17">
        <f t="shared" si="1"/>
        <v>0</v>
      </c>
      <c r="I48" s="17">
        <v>14</v>
      </c>
      <c r="J48" s="14">
        <v>4000</v>
      </c>
      <c r="K48" s="100">
        <v>10.159165824318791</v>
      </c>
      <c r="L48" s="17">
        <v>22.725444399051678</v>
      </c>
      <c r="M48" s="107">
        <v>1</v>
      </c>
      <c r="N48" s="17">
        <f>IF(M48=1,_xlfn.XLOOKUP(L48,'HYB SPECS'!$O$6:$O$37,'HYB SPECS'!$K$6:$K$37,,1))</f>
        <v>6500</v>
      </c>
      <c r="O48" s="107">
        <f>0.5*('Specifications (ICE)'!$P$4*'Specifications (ICE)'!$P$3)*'Specifications (ICE)'!$P$5*K48^2</f>
        <v>32.25916496645825</v>
      </c>
      <c r="P48" s="14">
        <f>IF(B48="A",'Specifications (ICE)'!$M$12,IF(B48="G",'Specifications (ICE)'!$M$13))</f>
        <v>84.271039200000004</v>
      </c>
      <c r="Q48" s="17">
        <v>1</v>
      </c>
      <c r="R48" s="110">
        <f>'HYB SPECS'!$G$11-O48-P48-G48</f>
        <v>770.20442768877012</v>
      </c>
      <c r="S48" s="16">
        <f t="shared" si="2"/>
        <v>1.0940389201541747</v>
      </c>
      <c r="T48" s="17">
        <f t="shared" si="3"/>
        <v>770.20442768877012</v>
      </c>
      <c r="U48" s="110">
        <f t="shared" si="4"/>
        <v>886.73463185522837</v>
      </c>
      <c r="V48" s="17">
        <f t="shared" si="5"/>
        <v>9.0084841671835409</v>
      </c>
      <c r="W48" s="14">
        <f t="shared" si="6"/>
        <v>4.4143346247627688</v>
      </c>
      <c r="X48" s="17">
        <f t="shared" si="7"/>
        <v>9.0084841671835409</v>
      </c>
      <c r="Y48" s="17">
        <f t="shared" si="8"/>
        <v>13.234567245898491</v>
      </c>
      <c r="Z48" s="14">
        <v>474.14230073437511</v>
      </c>
      <c r="AA48" s="17">
        <f t="shared" si="10"/>
        <v>0.58139521533234262</v>
      </c>
      <c r="AB48" s="17">
        <f t="shared" si="11"/>
        <v>1.2127677258240462E-4</v>
      </c>
      <c r="AC48" s="17">
        <f t="shared" si="12"/>
        <v>5.7502447977860909E-2</v>
      </c>
      <c r="AD48" s="17">
        <f t="shared" si="9"/>
        <v>7.6162182752133651E-5</v>
      </c>
      <c r="AE48" s="14">
        <f t="shared" si="13"/>
        <v>10.020695193632656</v>
      </c>
    </row>
    <row r="49" spans="1:31" ht="15.75" thickBot="1" x14ac:dyDescent="0.3">
      <c r="A49" s="14">
        <v>1</v>
      </c>
      <c r="B49" s="17" t="s">
        <v>33</v>
      </c>
      <c r="C49" s="17">
        <v>43</v>
      </c>
      <c r="D49" s="17">
        <v>8.5466518017127395</v>
      </c>
      <c r="E49" s="14">
        <v>704.00093954631063</v>
      </c>
      <c r="F49" s="103">
        <v>0</v>
      </c>
      <c r="G49" s="17">
        <f t="shared" si="0"/>
        <v>0</v>
      </c>
      <c r="H49" s="17">
        <f t="shared" si="1"/>
        <v>0</v>
      </c>
      <c r="I49" s="17">
        <v>14</v>
      </c>
      <c r="J49" s="14">
        <v>4000</v>
      </c>
      <c r="K49" s="100">
        <v>10.29760938177261</v>
      </c>
      <c r="L49" s="17">
        <v>23.035134330462423</v>
      </c>
      <c r="M49" s="107">
        <v>1</v>
      </c>
      <c r="N49" s="17">
        <f>IF(M49=1,_xlfn.XLOOKUP(L49,'HYB SPECS'!$O$6:$O$37,'HYB SPECS'!$K$6:$K$37,,1))</f>
        <v>6500</v>
      </c>
      <c r="O49" s="107">
        <f>0.5*('Specifications (ICE)'!$P$4*'Specifications (ICE)'!$P$3)*'Specifications (ICE)'!$P$5*K49^2</f>
        <v>33.144376260484783</v>
      </c>
      <c r="P49" s="14">
        <f>IF(B49="A",'Specifications (ICE)'!$M$12,IF(B49="G",'Specifications (ICE)'!$M$13))</f>
        <v>84.271039200000004</v>
      </c>
      <c r="Q49" s="17">
        <v>1</v>
      </c>
      <c r="R49" s="110">
        <f>'HYB SPECS'!$G$11-O49-P49-G49</f>
        <v>769.31921639474353</v>
      </c>
      <c r="S49" s="16">
        <f t="shared" si="2"/>
        <v>1.0927815194259924</v>
      </c>
      <c r="T49" s="17">
        <f t="shared" si="3"/>
        <v>769.31921639474353</v>
      </c>
      <c r="U49" s="110">
        <f t="shared" si="4"/>
        <v>886.73463185522837</v>
      </c>
      <c r="V49" s="17">
        <f t="shared" si="5"/>
        <v>9.1312468641350808</v>
      </c>
      <c r="W49" s="14">
        <f t="shared" si="6"/>
        <v>4.2915719278112281</v>
      </c>
      <c r="X49" s="17">
        <f t="shared" si="7"/>
        <v>9.1312468641350808</v>
      </c>
      <c r="Y49" s="17">
        <f t="shared" si="8"/>
        <v>13.414920692487383</v>
      </c>
      <c r="Z49" s="14">
        <v>474.14230073437511</v>
      </c>
      <c r="AA49" s="17">
        <f t="shared" si="10"/>
        <v>0.56522660767207589</v>
      </c>
      <c r="AB49" s="17">
        <f t="shared" si="11"/>
        <v>1.1633545340197435E-4</v>
      </c>
      <c r="AC49" s="17">
        <f t="shared" si="12"/>
        <v>5.5159559532988803E-2</v>
      </c>
      <c r="AD49" s="17">
        <f t="shared" si="9"/>
        <v>7.3059019248991784E-5</v>
      </c>
      <c r="AE49" s="14">
        <f t="shared" si="13"/>
        <v>10.075854753165645</v>
      </c>
    </row>
    <row r="50" spans="1:31" ht="15.75" thickBot="1" x14ac:dyDescent="0.3">
      <c r="A50" s="14">
        <v>1</v>
      </c>
      <c r="B50" s="17" t="s">
        <v>33</v>
      </c>
      <c r="C50" s="17">
        <v>44</v>
      </c>
      <c r="D50" s="17">
        <v>8.64297744935031</v>
      </c>
      <c r="E50" s="14">
        <v>704.00093954631063</v>
      </c>
      <c r="F50" s="103">
        <v>0</v>
      </c>
      <c r="G50" s="17">
        <f t="shared" si="0"/>
        <v>0</v>
      </c>
      <c r="H50" s="17">
        <f t="shared" si="1"/>
        <v>0</v>
      </c>
      <c r="I50" s="17">
        <v>14</v>
      </c>
      <c r="J50" s="14">
        <v>4000</v>
      </c>
      <c r="K50" s="100">
        <v>10.434082141033354</v>
      </c>
      <c r="L50" s="17">
        <v>23.340415704563153</v>
      </c>
      <c r="M50" s="107">
        <v>1</v>
      </c>
      <c r="N50" s="17">
        <f>IF(M50=1,_xlfn.XLOOKUP(L50,'HYB SPECS'!$O$6:$O$37,'HYB SPECS'!$K$6:$K$37,,1))</f>
        <v>6500</v>
      </c>
      <c r="O50" s="107">
        <f>0.5*('Specifications (ICE)'!$P$4*'Specifications (ICE)'!$P$3)*'Specifications (ICE)'!$P$5*K50^2</f>
        <v>34.028713133325233</v>
      </c>
      <c r="P50" s="14">
        <f>IF(B50="A",'Specifications (ICE)'!$M$12,IF(B50="G",'Specifications (ICE)'!$M$13))</f>
        <v>84.271039200000004</v>
      </c>
      <c r="Q50" s="17">
        <v>1</v>
      </c>
      <c r="R50" s="110">
        <f>'HYB SPECS'!$G$11-O50-P50-G50</f>
        <v>768.4348795219031</v>
      </c>
      <c r="S50" s="16">
        <f t="shared" si="2"/>
        <v>1.0915253607717008</v>
      </c>
      <c r="T50" s="17">
        <f t="shared" si="3"/>
        <v>768.4348795219031</v>
      </c>
      <c r="U50" s="110">
        <f t="shared" si="4"/>
        <v>886.73463185522837</v>
      </c>
      <c r="V50" s="17">
        <f t="shared" si="5"/>
        <v>9.2522619860764248</v>
      </c>
      <c r="W50" s="14">
        <f t="shared" si="6"/>
        <v>4.170556805869885</v>
      </c>
      <c r="X50" s="17">
        <f t="shared" si="7"/>
        <v>9.2522619860764248</v>
      </c>
      <c r="Y50" s="17">
        <f t="shared" si="8"/>
        <v>13.592706737218153</v>
      </c>
      <c r="Z50" s="14">
        <v>474.14230073437511</v>
      </c>
      <c r="AA50" s="17">
        <f t="shared" si="10"/>
        <v>0.54928816646626499</v>
      </c>
      <c r="AB50" s="17">
        <f t="shared" si="11"/>
        <v>1.1159210703741497E-4</v>
      </c>
      <c r="AC50" s="17">
        <f t="shared" si="12"/>
        <v>5.2910538374516584E-2</v>
      </c>
      <c r="AD50" s="17">
        <f t="shared" si="9"/>
        <v>7.0080183277505416E-5</v>
      </c>
      <c r="AE50" s="14">
        <f t="shared" si="13"/>
        <v>10.128765291540162</v>
      </c>
    </row>
    <row r="51" spans="1:31" ht="15.75" thickBot="1" x14ac:dyDescent="0.3">
      <c r="A51" s="14">
        <v>1</v>
      </c>
      <c r="B51" s="17" t="s">
        <v>33</v>
      </c>
      <c r="C51" s="17">
        <v>45</v>
      </c>
      <c r="D51" s="17">
        <v>8.7380899794812983</v>
      </c>
      <c r="E51" s="14">
        <v>704.00093954631063</v>
      </c>
      <c r="F51" s="103">
        <v>0</v>
      </c>
      <c r="G51" s="17">
        <f t="shared" si="0"/>
        <v>0</v>
      </c>
      <c r="H51" s="17">
        <f t="shared" si="1"/>
        <v>0</v>
      </c>
      <c r="I51" s="17">
        <v>14</v>
      </c>
      <c r="J51" s="14">
        <v>4000</v>
      </c>
      <c r="K51" s="100">
        <v>10.568660579670128</v>
      </c>
      <c r="L51" s="17">
        <v>23.641459597087298</v>
      </c>
      <c r="M51" s="107">
        <v>1</v>
      </c>
      <c r="N51" s="17">
        <f>IF(M51=1,_xlfn.XLOOKUP(L51,'HYB SPECS'!$O$6:$O$37,'HYB SPECS'!$K$6:$K$37,,1))</f>
        <v>6750</v>
      </c>
      <c r="O51" s="107">
        <f>0.5*('Specifications (ICE)'!$P$4*'Specifications (ICE)'!$P$3)*'Specifications (ICE)'!$P$5*K51^2</f>
        <v>34.912176448742215</v>
      </c>
      <c r="P51" s="14">
        <f>IF(B51="A",'Specifications (ICE)'!$M$12,IF(B51="G",'Specifications (ICE)'!$M$13))</f>
        <v>84.271039200000004</v>
      </c>
      <c r="Q51" s="17">
        <v>1</v>
      </c>
      <c r="R51" s="110">
        <f>'HYB SPECS'!$G$11-O51-P51-G51</f>
        <v>767.55141620648612</v>
      </c>
      <c r="S51" s="16">
        <f t="shared" si="2"/>
        <v>1.0902704429643661</v>
      </c>
      <c r="T51" s="17">
        <f t="shared" si="3"/>
        <v>767.55141620648601</v>
      </c>
      <c r="U51" s="110">
        <f t="shared" si="4"/>
        <v>886.73463185522826</v>
      </c>
      <c r="V51" s="17">
        <f t="shared" si="5"/>
        <v>9.371597348316655</v>
      </c>
      <c r="W51" s="14">
        <f t="shared" si="6"/>
        <v>4.0512214436296548</v>
      </c>
      <c r="X51" s="17">
        <f t="shared" si="7"/>
        <v>9.371597348316655</v>
      </c>
      <c r="Y51" s="17">
        <f t="shared" si="8"/>
        <v>13.258098156902173</v>
      </c>
      <c r="Z51" s="14">
        <v>474.14230073437511</v>
      </c>
      <c r="AA51" s="17">
        <f t="shared" si="10"/>
        <v>0.53357096001861137</v>
      </c>
      <c r="AB51" s="17">
        <f t="shared" si="11"/>
        <v>1.0703386711792541E-4</v>
      </c>
      <c r="AC51" s="17">
        <f t="shared" si="12"/>
        <v>5.0749284011790533E-2</v>
      </c>
      <c r="AD51" s="17">
        <f t="shared" si="9"/>
        <v>6.7217594717603347E-5</v>
      </c>
      <c r="AE51" s="14">
        <f t="shared" si="13"/>
        <v>10.179514575551952</v>
      </c>
    </row>
    <row r="52" spans="1:31" ht="15.75" thickBot="1" x14ac:dyDescent="0.3">
      <c r="A52" s="14">
        <v>1</v>
      </c>
      <c r="B52" s="17" t="s">
        <v>33</v>
      </c>
      <c r="C52" s="17">
        <v>46</v>
      </c>
      <c r="D52" s="17">
        <v>8.8320358813137254</v>
      </c>
      <c r="E52" s="14">
        <v>704.00093954631063</v>
      </c>
      <c r="F52" s="103">
        <v>0</v>
      </c>
      <c r="G52" s="17">
        <f t="shared" si="0"/>
        <v>0</v>
      </c>
      <c r="H52" s="17">
        <f t="shared" si="1"/>
        <v>0</v>
      </c>
      <c r="I52" s="17">
        <v>14</v>
      </c>
      <c r="J52" s="14">
        <v>4000</v>
      </c>
      <c r="K52" s="100">
        <v>10.701416294474978</v>
      </c>
      <c r="L52" s="17">
        <v>23.938426165762859</v>
      </c>
      <c r="M52" s="107">
        <v>1</v>
      </c>
      <c r="N52" s="17">
        <f>IF(M52=1,_xlfn.XLOOKUP(L52,'HYB SPECS'!$O$6:$O$37,'HYB SPECS'!$K$6:$K$37,,1))</f>
        <v>6750</v>
      </c>
      <c r="O52" s="107">
        <f>0.5*('Specifications (ICE)'!$P$4*'Specifications (ICE)'!$P$3)*'Specifications (ICE)'!$P$5*K52^2</f>
        <v>35.794767069645069</v>
      </c>
      <c r="P52" s="14">
        <f>IF(B52="A",'Specifications (ICE)'!$M$12,IF(B52="G",'Specifications (ICE)'!$M$13))</f>
        <v>84.271039200000004</v>
      </c>
      <c r="Q52" s="17">
        <v>1</v>
      </c>
      <c r="R52" s="110">
        <f>'HYB SPECS'!$G$11-O52-P52-G52</f>
        <v>766.66882558558325</v>
      </c>
      <c r="S52" s="16">
        <f t="shared" si="2"/>
        <v>1.0890167647782667</v>
      </c>
      <c r="T52" s="17">
        <f t="shared" si="3"/>
        <v>766.66882558558336</v>
      </c>
      <c r="U52" s="110">
        <f t="shared" si="4"/>
        <v>886.73463185522849</v>
      </c>
      <c r="V52" s="17">
        <f t="shared" si="5"/>
        <v>9.4893164382108139</v>
      </c>
      <c r="W52" s="14">
        <f t="shared" si="6"/>
        <v>3.9335023537354954</v>
      </c>
      <c r="X52" s="17">
        <f t="shared" si="7"/>
        <v>9.4893164382108139</v>
      </c>
      <c r="Y52" s="17">
        <f t="shared" si="8"/>
        <v>13.424636601817147</v>
      </c>
      <c r="Z52" s="14">
        <v>474.14230073437511</v>
      </c>
      <c r="AA52" s="17">
        <f t="shared" si="10"/>
        <v>0.51806662665117431</v>
      </c>
      <c r="AB52" s="17">
        <f t="shared" si="11"/>
        <v>1.0264900721712664E-4</v>
      </c>
      <c r="AC52" s="17">
        <f t="shared" si="12"/>
        <v>4.8670236450027896E-2</v>
      </c>
      <c r="AD52" s="17">
        <f t="shared" si="9"/>
        <v>6.4463889337785295E-5</v>
      </c>
      <c r="AE52" s="14">
        <f t="shared" si="13"/>
        <v>10.228184812001979</v>
      </c>
    </row>
    <row r="53" spans="1:31" ht="15.75" thickBot="1" x14ac:dyDescent="0.3">
      <c r="A53" s="14">
        <v>1</v>
      </c>
      <c r="B53" s="17" t="s">
        <v>33</v>
      </c>
      <c r="C53" s="17">
        <v>47</v>
      </c>
      <c r="D53" s="17">
        <v>8.9248587714373802</v>
      </c>
      <c r="E53" s="14">
        <v>704.00093954631063</v>
      </c>
      <c r="F53" s="103">
        <v>0</v>
      </c>
      <c r="G53" s="17">
        <f t="shared" si="0"/>
        <v>0</v>
      </c>
      <c r="H53" s="17">
        <f t="shared" si="1"/>
        <v>0</v>
      </c>
      <c r="I53" s="17">
        <v>14</v>
      </c>
      <c r="J53" s="14">
        <v>4000</v>
      </c>
      <c r="K53" s="100">
        <v>10.832416427649218</v>
      </c>
      <c r="L53" s="17">
        <v>24.231465603665644</v>
      </c>
      <c r="M53" s="107">
        <v>1</v>
      </c>
      <c r="N53" s="17">
        <f>IF(M53=1,_xlfn.XLOOKUP(L53,'HYB SPECS'!$O$6:$O$37,'HYB SPECS'!$K$6:$K$37,,1))</f>
        <v>6750</v>
      </c>
      <c r="O53" s="107">
        <f>0.5*('Specifications (ICE)'!$P$4*'Specifications (ICE)'!$P$3)*'Specifications (ICE)'!$P$5*K53^2</f>
        <v>36.676485858090793</v>
      </c>
      <c r="P53" s="14">
        <f>IF(B53="A",'Specifications (ICE)'!$M$12,IF(B53="G",'Specifications (ICE)'!$M$13))</f>
        <v>84.271039200000004</v>
      </c>
      <c r="Q53" s="17">
        <v>1</v>
      </c>
      <c r="R53" s="110">
        <f>'HYB SPECS'!$G$11-O53-P53-G53</f>
        <v>765.78710679713754</v>
      </c>
      <c r="S53" s="16">
        <f t="shared" si="2"/>
        <v>1.0877643249888909</v>
      </c>
      <c r="T53" s="17">
        <f t="shared" si="3"/>
        <v>765.78710679713754</v>
      </c>
      <c r="U53" s="110">
        <f t="shared" si="4"/>
        <v>886.73463185522837</v>
      </c>
      <c r="V53" s="17">
        <f t="shared" si="5"/>
        <v>9.6054787930740559</v>
      </c>
      <c r="W53" s="14">
        <f t="shared" si="6"/>
        <v>3.8173399988722521</v>
      </c>
      <c r="X53" s="17">
        <f t="shared" si="7"/>
        <v>9.6054787930740559</v>
      </c>
      <c r="Y53" s="17">
        <f t="shared" si="8"/>
        <v>13.588972717174302</v>
      </c>
      <c r="Z53" s="14">
        <v>474.14230073437511</v>
      </c>
      <c r="AA53" s="17">
        <f t="shared" si="10"/>
        <v>0.50276732493073517</v>
      </c>
      <c r="AB53" s="17">
        <f t="shared" si="11"/>
        <v>9.8426814244430936E-5</v>
      </c>
      <c r="AC53" s="17">
        <f t="shared" si="12"/>
        <v>4.6668316159809452E-2</v>
      </c>
      <c r="AD53" s="17">
        <f t="shared" si="9"/>
        <v>6.181233928451583E-5</v>
      </c>
      <c r="AE53" s="14">
        <f t="shared" si="13"/>
        <v>10.274853128161789</v>
      </c>
    </row>
    <row r="54" spans="1:31" ht="15.75" thickBot="1" x14ac:dyDescent="0.3">
      <c r="A54" s="14">
        <v>1</v>
      </c>
      <c r="B54" s="17" t="s">
        <v>33</v>
      </c>
      <c r="C54" s="17">
        <v>48</v>
      </c>
      <c r="D54" s="17">
        <v>9.0165996360812191</v>
      </c>
      <c r="E54" s="14">
        <v>704.00093954631063</v>
      </c>
      <c r="F54" s="103">
        <v>0</v>
      </c>
      <c r="G54" s="17">
        <f t="shared" si="0"/>
        <v>0</v>
      </c>
      <c r="H54" s="17">
        <f t="shared" si="1"/>
        <v>0</v>
      </c>
      <c r="I54" s="17">
        <v>14</v>
      </c>
      <c r="J54" s="14">
        <v>4000</v>
      </c>
      <c r="K54" s="100">
        <v>10.961724046272508</v>
      </c>
      <c r="L54" s="17">
        <v>24.520718988068825</v>
      </c>
      <c r="M54" s="107">
        <v>1</v>
      </c>
      <c r="N54" s="17">
        <f>IF(M54=1,_xlfn.XLOOKUP(L54,'HYB SPECS'!$O$6:$O$37,'HYB SPECS'!$K$6:$K$37,,1))</f>
        <v>6750</v>
      </c>
      <c r="O54" s="107">
        <f>0.5*('Specifications (ICE)'!$P$4*'Specifications (ICE)'!$P$3)*'Specifications (ICE)'!$P$5*K54^2</f>
        <v>37.557333675284809</v>
      </c>
      <c r="P54" s="14">
        <f>IF(B54="A",'Specifications (ICE)'!$M$12,IF(B54="G",'Specifications (ICE)'!$M$13))</f>
        <v>84.271039200000004</v>
      </c>
      <c r="Q54" s="17">
        <v>1</v>
      </c>
      <c r="R54" s="110">
        <f>'HYB SPECS'!$G$11-O54-P54-G54</f>
        <v>764.90625897994357</v>
      </c>
      <c r="S54" s="16">
        <f t="shared" si="2"/>
        <v>1.0865131223729374</v>
      </c>
      <c r="T54" s="17">
        <f t="shared" si="3"/>
        <v>764.90625897994346</v>
      </c>
      <c r="U54" s="110">
        <f t="shared" si="4"/>
        <v>886.73463185522826</v>
      </c>
      <c r="V54" s="17">
        <f t="shared" si="5"/>
        <v>9.7201403366700561</v>
      </c>
      <c r="W54" s="14">
        <f t="shared" si="6"/>
        <v>3.7026784552762528</v>
      </c>
      <c r="X54" s="17">
        <f t="shared" si="7"/>
        <v>9.7201403366700561</v>
      </c>
      <c r="Y54" s="17">
        <f t="shared" si="8"/>
        <v>13.751185618915192</v>
      </c>
      <c r="Z54" s="14">
        <v>474.14230073437511</v>
      </c>
      <c r="AA54" s="17">
        <f t="shared" si="10"/>
        <v>0.48766568935119015</v>
      </c>
      <c r="AB54" s="17">
        <f t="shared" si="11"/>
        <v>9.4357478606988112E-5</v>
      </c>
      <c r="AC54" s="17">
        <f t="shared" si="12"/>
        <v>4.4738871998211922E-2</v>
      </c>
      <c r="AD54" s="17">
        <f t="shared" si="9"/>
        <v>5.9256784103591948E-5</v>
      </c>
      <c r="AE54" s="14">
        <f t="shared" si="13"/>
        <v>10.31959200016</v>
      </c>
    </row>
    <row r="55" spans="1:31" ht="15.75" thickBot="1" x14ac:dyDescent="0.3">
      <c r="A55" s="14">
        <v>1</v>
      </c>
      <c r="B55" s="17" t="s">
        <v>33</v>
      </c>
      <c r="C55" s="17">
        <v>49</v>
      </c>
      <c r="D55" s="17">
        <v>9.1072970477296558</v>
      </c>
      <c r="E55" s="14">
        <v>704.00093954631063</v>
      </c>
      <c r="F55" s="103">
        <v>0</v>
      </c>
      <c r="G55" s="17">
        <f t="shared" si="0"/>
        <v>0</v>
      </c>
      <c r="H55" s="17">
        <f t="shared" si="1"/>
        <v>0</v>
      </c>
      <c r="I55" s="17">
        <v>14</v>
      </c>
      <c r="J55" s="14">
        <v>4000</v>
      </c>
      <c r="K55" s="100">
        <v>11.089398481167093</v>
      </c>
      <c r="L55" s="17">
        <v>24.806319038461918</v>
      </c>
      <c r="M55" s="107">
        <v>1</v>
      </c>
      <c r="N55" s="17">
        <f>IF(M55=1,_xlfn.XLOOKUP(L55,'HYB SPECS'!$O$6:$O$37,'HYB SPECS'!$K$6:$K$37,,1))</f>
        <v>7000</v>
      </c>
      <c r="O55" s="107">
        <f>0.5*('Specifications (ICE)'!$P$4*'Specifications (ICE)'!$P$3)*'Specifications (ICE)'!$P$5*K55^2</f>
        <v>38.437311381581836</v>
      </c>
      <c r="P55" s="14">
        <f>IF(B55="A",'Specifications (ICE)'!$M$12,IF(B55="G",'Specifications (ICE)'!$M$13))</f>
        <v>84.271039200000004</v>
      </c>
      <c r="Q55" s="17">
        <v>1</v>
      </c>
      <c r="R55" s="110">
        <f>'HYB SPECS'!$G$11-O55-P55-G55</f>
        <v>764.02628127364653</v>
      </c>
      <c r="S55" s="16">
        <f t="shared" si="2"/>
        <v>1.0852631557083132</v>
      </c>
      <c r="T55" s="17">
        <f t="shared" si="3"/>
        <v>764.02628127364653</v>
      </c>
      <c r="U55" s="110">
        <f t="shared" si="4"/>
        <v>886.73463185522837</v>
      </c>
      <c r="V55" s="17">
        <f t="shared" si="5"/>
        <v>9.8333536796936318</v>
      </c>
      <c r="W55" s="14">
        <f t="shared" si="6"/>
        <v>3.5894651122526775</v>
      </c>
      <c r="X55" s="17">
        <f t="shared" si="7"/>
        <v>9.8333536796936318</v>
      </c>
      <c r="Y55" s="17">
        <f t="shared" si="8"/>
        <v>13.414515816806741</v>
      </c>
      <c r="Z55" s="14">
        <v>474.14230073437511</v>
      </c>
      <c r="AA55" s="17">
        <f t="shared" si="10"/>
        <v>0.47275479075812682</v>
      </c>
      <c r="AB55" s="17">
        <f t="shared" si="11"/>
        <v>9.0431998578800868E-5</v>
      </c>
      <c r="AC55" s="17">
        <f t="shared" si="12"/>
        <v>4.2877635866160384E-2</v>
      </c>
      <c r="AD55" s="17">
        <f t="shared" si="9"/>
        <v>5.6791570683656133E-5</v>
      </c>
      <c r="AE55" s="14">
        <f t="shared" si="13"/>
        <v>10.362469636026161</v>
      </c>
    </row>
    <row r="56" spans="1:31" ht="15.75" thickBot="1" x14ac:dyDescent="0.3">
      <c r="A56" s="14">
        <v>1</v>
      </c>
      <c r="B56" s="17" t="s">
        <v>33</v>
      </c>
      <c r="C56" s="17">
        <v>50</v>
      </c>
      <c r="D56" s="17">
        <v>9.1969873593380811</v>
      </c>
      <c r="E56" s="14">
        <v>704.00093954631063</v>
      </c>
      <c r="F56" s="103">
        <v>0</v>
      </c>
      <c r="G56" s="17">
        <f t="shared" si="0"/>
        <v>0</v>
      </c>
      <c r="H56" s="17">
        <f t="shared" si="1"/>
        <v>0</v>
      </c>
      <c r="I56" s="17">
        <v>14</v>
      </c>
      <c r="J56" s="14">
        <v>4000</v>
      </c>
      <c r="K56" s="100">
        <v>11.215495630346238</v>
      </c>
      <c r="L56" s="17">
        <v>25.088390795346715</v>
      </c>
      <c r="M56" s="107">
        <v>1</v>
      </c>
      <c r="N56" s="17">
        <f>IF(M56=1,_xlfn.XLOOKUP(L56,'HYB SPECS'!$O$6:$O$37,'HYB SPECS'!$K$6:$K$37,,1))</f>
        <v>7000</v>
      </c>
      <c r="O56" s="107">
        <f>0.5*('Specifications (ICE)'!$P$4*'Specifications (ICE)'!$P$3)*'Specifications (ICE)'!$P$5*K56^2</f>
        <v>39.31641983648673</v>
      </c>
      <c r="P56" s="14">
        <f>IF(B56="A",'Specifications (ICE)'!$M$12,IF(B56="G",'Specifications (ICE)'!$M$13))</f>
        <v>84.271039200000004</v>
      </c>
      <c r="Q56" s="17">
        <v>1</v>
      </c>
      <c r="R56" s="110">
        <f>'HYB SPECS'!$G$11-O56-P56-G56</f>
        <v>763.14717281874164</v>
      </c>
      <c r="S56" s="16">
        <f t="shared" si="2"/>
        <v>1.0840144237741323</v>
      </c>
      <c r="T56" s="17">
        <f t="shared" si="3"/>
        <v>763.14717281874164</v>
      </c>
      <c r="U56" s="110">
        <f t="shared" si="4"/>
        <v>886.73463185522837</v>
      </c>
      <c r="V56" s="17">
        <f t="shared" si="5"/>
        <v>9.9451683888489928</v>
      </c>
      <c r="W56" s="14">
        <f t="shared" si="6"/>
        <v>3.4776504030973157</v>
      </c>
      <c r="X56" s="17">
        <f t="shared" si="7"/>
        <v>9.9451683888489928</v>
      </c>
      <c r="Y56" s="17">
        <f t="shared" si="8"/>
        <v>13.567051791142099</v>
      </c>
      <c r="Z56" s="14">
        <v>474.14230073437511</v>
      </c>
      <c r="AA56" s="17">
        <f t="shared" si="10"/>
        <v>0.45802810090955226</v>
      </c>
      <c r="AB56" s="17">
        <f t="shared" si="11"/>
        <v>8.6642096755267835E-5</v>
      </c>
      <c r="AC56" s="17">
        <f t="shared" si="12"/>
        <v>4.1080683095993026E-2</v>
      </c>
      <c r="AD56" s="17">
        <f t="shared" si="9"/>
        <v>5.4411500789394733E-5</v>
      </c>
      <c r="AE56" s="14">
        <f t="shared" si="13"/>
        <v>10.403550319122154</v>
      </c>
    </row>
    <row r="57" spans="1:31" ht="15.75" thickBot="1" x14ac:dyDescent="0.3">
      <c r="A57" s="14">
        <v>1</v>
      </c>
      <c r="B57" s="17" t="s">
        <v>33</v>
      </c>
      <c r="C57" s="17">
        <v>51</v>
      </c>
      <c r="D57" s="17">
        <v>9.2857048789149079</v>
      </c>
      <c r="E57" s="14">
        <v>704.00093954631063</v>
      </c>
      <c r="F57" s="103">
        <v>0</v>
      </c>
      <c r="G57" s="17">
        <f t="shared" si="0"/>
        <v>0</v>
      </c>
      <c r="H57" s="17">
        <f t="shared" si="1"/>
        <v>0</v>
      </c>
      <c r="I57" s="17">
        <v>14</v>
      </c>
      <c r="J57" s="14">
        <v>4000</v>
      </c>
      <c r="K57" s="100">
        <v>11.340068231469807</v>
      </c>
      <c r="L57" s="17">
        <v>25.367052229704072</v>
      </c>
      <c r="M57" s="107">
        <v>1</v>
      </c>
      <c r="N57" s="17">
        <f>IF(M57=1,_xlfn.XLOOKUP(L57,'HYB SPECS'!$O$6:$O$37,'HYB SPECS'!$K$6:$K$37,,1))</f>
        <v>7000</v>
      </c>
      <c r="O57" s="107">
        <f>0.5*('Specifications (ICE)'!$P$4*'Specifications (ICE)'!$P$3)*'Specifications (ICE)'!$P$5*K57^2</f>
        <v>40.194659898655303</v>
      </c>
      <c r="P57" s="14">
        <f>IF(B57="A",'Specifications (ICE)'!$M$12,IF(B57="G",'Specifications (ICE)'!$M$13))</f>
        <v>84.271039200000004</v>
      </c>
      <c r="Q57" s="17">
        <v>1</v>
      </c>
      <c r="R57" s="110">
        <f>'HYB SPECS'!$G$11-O57-P57-G57</f>
        <v>762.26893275657301</v>
      </c>
      <c r="S57" s="16">
        <f t="shared" si="2"/>
        <v>1.0827669253507146</v>
      </c>
      <c r="T57" s="17">
        <f t="shared" si="3"/>
        <v>762.26893275657312</v>
      </c>
      <c r="U57" s="110">
        <f t="shared" si="4"/>
        <v>886.73463185522849</v>
      </c>
      <c r="V57" s="17">
        <f t="shared" si="5"/>
        <v>10.05563122844555</v>
      </c>
      <c r="W57" s="14">
        <f t="shared" si="6"/>
        <v>3.367187563500758</v>
      </c>
      <c r="X57" s="17">
        <f t="shared" si="7"/>
        <v>10.05563122844555</v>
      </c>
      <c r="Y57" s="17">
        <f t="shared" si="8"/>
        <v>13.717743564997178</v>
      </c>
      <c r="Z57" s="14">
        <v>474.14230073437511</v>
      </c>
      <c r="AA57" s="17">
        <f t="shared" si="10"/>
        <v>0.44347946065622895</v>
      </c>
      <c r="AB57" s="17">
        <f t="shared" si="11"/>
        <v>8.298014682881287E-5</v>
      </c>
      <c r="AC57" s="17">
        <f t="shared" si="12"/>
        <v>3.9344397732689593E-2</v>
      </c>
      <c r="AD57" s="17">
        <f t="shared" si="9"/>
        <v>5.2111785076410053E-5</v>
      </c>
      <c r="AE57" s="14">
        <f t="shared" si="13"/>
        <v>10.442894716854843</v>
      </c>
    </row>
    <row r="58" spans="1:31" ht="15.75" thickBot="1" x14ac:dyDescent="0.3">
      <c r="A58" s="14">
        <v>1</v>
      </c>
      <c r="B58" s="17" t="s">
        <v>33</v>
      </c>
      <c r="C58" s="17">
        <v>52</v>
      </c>
      <c r="D58" s="17">
        <v>9.3734820268423178</v>
      </c>
      <c r="E58" s="14">
        <v>704.00093954631063</v>
      </c>
      <c r="F58" s="103">
        <v>0</v>
      </c>
      <c r="G58" s="17">
        <f t="shared" si="0"/>
        <v>0</v>
      </c>
      <c r="H58" s="17">
        <f t="shared" si="1"/>
        <v>0</v>
      </c>
      <c r="I58" s="17">
        <v>14</v>
      </c>
      <c r="J58" s="14">
        <v>4000</v>
      </c>
      <c r="K58" s="100">
        <v>11.463166107091496</v>
      </c>
      <c r="L58" s="17">
        <v>25.642414791597254</v>
      </c>
      <c r="M58" s="107">
        <v>1</v>
      </c>
      <c r="N58" s="17">
        <f>IF(M58=1,_xlfn.XLOOKUP(L58,'HYB SPECS'!$O$6:$O$37,'HYB SPECS'!$K$6:$K$37,,1))</f>
        <v>7250</v>
      </c>
      <c r="O58" s="107">
        <f>0.5*('Specifications (ICE)'!$P$4*'Specifications (ICE)'!$P$3)*'Specifications (ICE)'!$P$5*K58^2</f>
        <v>41.072032425895202</v>
      </c>
      <c r="P58" s="14">
        <f>IF(B58="A",'Specifications (ICE)'!$M$12,IF(B58="G",'Specifications (ICE)'!$M$13))</f>
        <v>84.271039200000004</v>
      </c>
      <c r="Q58" s="17">
        <v>1</v>
      </c>
      <c r="R58" s="110">
        <f>'HYB SPECS'!$G$11-O58-P58-G58</f>
        <v>761.39156022933309</v>
      </c>
      <c r="S58" s="16">
        <f t="shared" si="2"/>
        <v>1.081520659219585</v>
      </c>
      <c r="T58" s="17">
        <f t="shared" si="3"/>
        <v>761.39156022933309</v>
      </c>
      <c r="U58" s="110">
        <f t="shared" si="4"/>
        <v>886.73463185522837</v>
      </c>
      <c r="V58" s="17">
        <f t="shared" si="5"/>
        <v>10.164786377867109</v>
      </c>
      <c r="W58" s="14">
        <f t="shared" si="6"/>
        <v>3.2580324140791999</v>
      </c>
      <c r="X58" s="17">
        <f t="shared" si="7"/>
        <v>10.164786377867109</v>
      </c>
      <c r="Y58" s="17">
        <f t="shared" si="8"/>
        <v>13.38849101388176</v>
      </c>
      <c r="Z58" s="14">
        <v>474.14230073437511</v>
      </c>
      <c r="AA58" s="17">
        <f t="shared" si="10"/>
        <v>0.42910305129963394</v>
      </c>
      <c r="AB58" s="17">
        <f t="shared" si="11"/>
        <v>7.9439109211923951E-5</v>
      </c>
      <c r="AC58" s="17">
        <f t="shared" si="12"/>
        <v>3.7665442010030914E-2</v>
      </c>
      <c r="AD58" s="17">
        <f t="shared" si="9"/>
        <v>4.9888002662292594E-5</v>
      </c>
      <c r="AE58" s="14">
        <f t="shared" si="13"/>
        <v>10.480560158864874</v>
      </c>
    </row>
    <row r="59" spans="1:31" ht="15.75" thickBot="1" x14ac:dyDescent="0.3">
      <c r="A59" s="14">
        <v>1</v>
      </c>
      <c r="B59" s="17" t="s">
        <v>33</v>
      </c>
      <c r="C59" s="17">
        <v>53</v>
      </c>
      <c r="D59" s="17">
        <v>9.460349477976477</v>
      </c>
      <c r="E59" s="14">
        <v>704.00093954631063</v>
      </c>
      <c r="F59" s="103">
        <v>0</v>
      </c>
      <c r="G59" s="17">
        <f t="shared" si="0"/>
        <v>0</v>
      </c>
      <c r="H59" s="17">
        <f t="shared" si="1"/>
        <v>0</v>
      </c>
      <c r="I59" s="17">
        <v>14</v>
      </c>
      <c r="J59" s="14">
        <v>4000</v>
      </c>
      <c r="K59" s="100">
        <v>11.584836385947821</v>
      </c>
      <c r="L59" s="17">
        <v>25.91458390518212</v>
      </c>
      <c r="M59" s="107">
        <v>1</v>
      </c>
      <c r="N59" s="17">
        <f>IF(M59=1,_xlfn.XLOOKUP(L59,'HYB SPECS'!$O$6:$O$37,'HYB SPECS'!$K$6:$K$37,,1))</f>
        <v>7250</v>
      </c>
      <c r="O59" s="107">
        <f>0.5*('Specifications (ICE)'!$P$4*'Specifications (ICE)'!$P$3)*'Specifications (ICE)'!$P$5*K59^2</f>
        <v>41.948538275166712</v>
      </c>
      <c r="P59" s="14">
        <f>IF(B59="A",'Specifications (ICE)'!$M$12,IF(B59="G",'Specifications (ICE)'!$M$13))</f>
        <v>84.271039200000004</v>
      </c>
      <c r="Q59" s="17">
        <v>1</v>
      </c>
      <c r="R59" s="110">
        <f>'HYB SPECS'!$G$11-O59-P59-G59</f>
        <v>760.51505438006166</v>
      </c>
      <c r="S59" s="16">
        <f t="shared" si="2"/>
        <v>1.0802756241634723</v>
      </c>
      <c r="T59" s="17">
        <f t="shared" si="3"/>
        <v>760.51505438006166</v>
      </c>
      <c r="U59" s="110">
        <f t="shared" si="4"/>
        <v>886.73463185522837</v>
      </c>
      <c r="V59" s="17">
        <f t="shared" si="5"/>
        <v>10.272675627796493</v>
      </c>
      <c r="W59" s="14">
        <f t="shared" si="6"/>
        <v>3.1501431641498145</v>
      </c>
      <c r="X59" s="17">
        <f t="shared" si="7"/>
        <v>10.272675627796493</v>
      </c>
      <c r="Y59" s="17">
        <f t="shared" si="8"/>
        <v>13.530596730566494</v>
      </c>
      <c r="Z59" s="14">
        <v>474.14230073437511</v>
      </c>
      <c r="AA59" s="17">
        <f t="shared" si="10"/>
        <v>0.4148933687479604</v>
      </c>
      <c r="AB59" s="17">
        <f t="shared" si="11"/>
        <v>7.6012474271497092E-5</v>
      </c>
      <c r="AC59" s="17">
        <f t="shared" si="12"/>
        <v>3.6040729435600126E-2</v>
      </c>
      <c r="AD59" s="17">
        <f t="shared" si="9"/>
        <v>4.7736065477616057E-5</v>
      </c>
      <c r="AE59" s="14">
        <f t="shared" si="13"/>
        <v>10.516600888300474</v>
      </c>
    </row>
    <row r="60" spans="1:31" ht="15.75" thickBot="1" x14ac:dyDescent="0.3">
      <c r="A60" s="14">
        <v>1</v>
      </c>
      <c r="B60" s="17" t="s">
        <v>33</v>
      </c>
      <c r="C60" s="17">
        <v>54</v>
      </c>
      <c r="D60" s="17">
        <v>9.5463362902888527</v>
      </c>
      <c r="E60" s="14">
        <v>704.00093954631063</v>
      </c>
      <c r="F60" s="103">
        <v>0</v>
      </c>
      <c r="G60" s="17">
        <f t="shared" si="0"/>
        <v>0</v>
      </c>
      <c r="H60" s="17">
        <f t="shared" si="1"/>
        <v>0</v>
      </c>
      <c r="I60" s="17">
        <v>14</v>
      </c>
      <c r="J60" s="14">
        <v>4000</v>
      </c>
      <c r="K60" s="100">
        <v>11.705123703089773</v>
      </c>
      <c r="L60" s="17">
        <v>26.183659416389638</v>
      </c>
      <c r="M60" s="107">
        <v>1</v>
      </c>
      <c r="N60" s="17">
        <f>IF(M60=1,_xlfn.XLOOKUP(L60,'HYB SPECS'!$O$6:$O$37,'HYB SPECS'!$K$6:$K$37,,1))</f>
        <v>7250</v>
      </c>
      <c r="O60" s="107">
        <f>0.5*('Specifications (ICE)'!$P$4*'Specifications (ICE)'!$P$3)*'Specifications (ICE)'!$P$5*K60^2</f>
        <v>42.824178302583583</v>
      </c>
      <c r="P60" s="14">
        <f>IF(B60="A",'Specifications (ICE)'!$M$12,IF(B60="G",'Specifications (ICE)'!$M$13))</f>
        <v>84.271039200000004</v>
      </c>
      <c r="Q60" s="17">
        <v>1</v>
      </c>
      <c r="R60" s="110">
        <f>'HYB SPECS'!$G$11-O60-P60-G60</f>
        <v>759.63941435264474</v>
      </c>
      <c r="S60" s="16">
        <f t="shared" si="2"/>
        <v>1.0790318189663071</v>
      </c>
      <c r="T60" s="17">
        <f t="shared" si="3"/>
        <v>759.63941435264474</v>
      </c>
      <c r="U60" s="110">
        <f t="shared" si="4"/>
        <v>886.73463185522837</v>
      </c>
      <c r="V60" s="17">
        <f t="shared" si="5"/>
        <v>10.379338557679217</v>
      </c>
      <c r="W60" s="14">
        <f t="shared" si="6"/>
        <v>3.0434802342670917</v>
      </c>
      <c r="X60" s="17">
        <f t="shared" si="7"/>
        <v>10.379338557679217</v>
      </c>
      <c r="Y60" s="17">
        <f t="shared" si="8"/>
        <v>13.671087206722351</v>
      </c>
      <c r="Z60" s="14">
        <v>474.14230073437511</v>
      </c>
      <c r="AA60" s="17">
        <f t="shared" si="10"/>
        <v>0.4008452001430538</v>
      </c>
      <c r="AB60" s="17">
        <f t="shared" si="11"/>
        <v>7.2694212133430456E-5</v>
      </c>
      <c r="AC60" s="17">
        <f t="shared" si="12"/>
        <v>3.4467400991017444E-2</v>
      </c>
      <c r="AD60" s="17">
        <f t="shared" si="9"/>
        <v>4.5652186743069463E-5</v>
      </c>
      <c r="AE60" s="14">
        <f t="shared" si="13"/>
        <v>10.551068289291491</v>
      </c>
    </row>
    <row r="61" spans="1:31" ht="15.75" thickBot="1" x14ac:dyDescent="0.3">
      <c r="A61" s="14">
        <v>1</v>
      </c>
      <c r="B61" s="17" t="s">
        <v>33</v>
      </c>
      <c r="C61" s="17">
        <v>55</v>
      </c>
      <c r="D61" s="17">
        <v>9.6314700215742945</v>
      </c>
      <c r="E61" s="14">
        <v>704.00093954631063</v>
      </c>
      <c r="F61" s="103">
        <v>0</v>
      </c>
      <c r="G61" s="17">
        <f t="shared" si="0"/>
        <v>0</v>
      </c>
      <c r="H61" s="17">
        <f t="shared" si="1"/>
        <v>0</v>
      </c>
      <c r="I61" s="17">
        <v>14</v>
      </c>
      <c r="J61" s="14">
        <v>4000</v>
      </c>
      <c r="K61" s="100">
        <v>11.824070381279087</v>
      </c>
      <c r="L61" s="17">
        <v>26.449735998698443</v>
      </c>
      <c r="M61" s="107">
        <v>1</v>
      </c>
      <c r="N61" s="17">
        <f>IF(M61=1,_xlfn.XLOOKUP(L61,'HYB SPECS'!$O$6:$O$37,'HYB SPECS'!$K$6:$K$37,,1))</f>
        <v>7500</v>
      </c>
      <c r="O61" s="107">
        <f>0.5*('Specifications (ICE)'!$P$4*'Specifications (ICE)'!$P$3)*'Specifications (ICE)'!$P$5*K61^2</f>
        <v>43.698953363413921</v>
      </c>
      <c r="P61" s="14">
        <f>IF(B61="A",'Specifications (ICE)'!$M$12,IF(B61="G",'Specifications (ICE)'!$M$13))</f>
        <v>84.271039200000004</v>
      </c>
      <c r="Q61" s="17">
        <v>1</v>
      </c>
      <c r="R61" s="110">
        <f>'HYB SPECS'!$G$11-O61-P61-G61</f>
        <v>758.76463929181443</v>
      </c>
      <c r="S61" s="16">
        <f t="shared" si="2"/>
        <v>1.0777892424132216</v>
      </c>
      <c r="T61" s="17">
        <f t="shared" si="3"/>
        <v>758.76463929181432</v>
      </c>
      <c r="U61" s="110">
        <f t="shared" si="4"/>
        <v>886.73463185522826</v>
      </c>
      <c r="V61" s="17">
        <f t="shared" si="5"/>
        <v>10.484812696573819</v>
      </c>
      <c r="W61" s="14">
        <f t="shared" si="6"/>
        <v>2.9380060953724896</v>
      </c>
      <c r="X61" s="17">
        <f t="shared" si="7"/>
        <v>10.484812696573819</v>
      </c>
      <c r="Y61" s="17">
        <f t="shared" si="8"/>
        <v>13.349678144419103</v>
      </c>
      <c r="Z61" s="14">
        <v>474.14230073437511</v>
      </c>
      <c r="AA61" s="17">
        <f t="shared" si="10"/>
        <v>0.386953602675425</v>
      </c>
      <c r="AB61" s="17">
        <f t="shared" si="11"/>
        <v>6.9478728177342183E-5</v>
      </c>
      <c r="AC61" s="17">
        <f t="shared" si="12"/>
        <v>3.294280403010328E-2</v>
      </c>
      <c r="AD61" s="17">
        <f t="shared" si="9"/>
        <v>4.3632853020004348E-5</v>
      </c>
      <c r="AE61" s="14">
        <f t="shared" si="13"/>
        <v>10.584011093321594</v>
      </c>
    </row>
    <row r="62" spans="1:31" ht="15.75" thickBot="1" x14ac:dyDescent="0.3">
      <c r="A62" s="14">
        <v>1</v>
      </c>
      <c r="B62" s="17" t="s">
        <v>33</v>
      </c>
      <c r="C62" s="17">
        <v>56</v>
      </c>
      <c r="D62" s="17">
        <v>9.7157768355512903</v>
      </c>
      <c r="E62" s="14">
        <v>704.00093954631063</v>
      </c>
      <c r="F62" s="103">
        <v>0</v>
      </c>
      <c r="G62" s="17">
        <f t="shared" si="0"/>
        <v>0</v>
      </c>
      <c r="H62" s="17">
        <f t="shared" si="1"/>
        <v>0</v>
      </c>
      <c r="I62" s="17">
        <v>14</v>
      </c>
      <c r="J62" s="14">
        <v>4000</v>
      </c>
      <c r="K62" s="100">
        <v>11.941716595749931</v>
      </c>
      <c r="L62" s="17">
        <v>26.712903521696852</v>
      </c>
      <c r="M62" s="107">
        <v>1</v>
      </c>
      <c r="N62" s="17">
        <f>IF(M62=1,_xlfn.XLOOKUP(L62,'HYB SPECS'!$O$6:$O$37,'HYB SPECS'!$K$6:$K$37,,1))</f>
        <v>7500</v>
      </c>
      <c r="O62" s="107">
        <f>0.5*('Specifications (ICE)'!$P$4*'Specifications (ICE)'!$P$3)*'Specifications (ICE)'!$P$5*K62^2</f>
        <v>44.572864312080974</v>
      </c>
      <c r="P62" s="14">
        <f>IF(B62="A",'Specifications (ICE)'!$M$12,IF(B62="G",'Specifications (ICE)'!$M$13))</f>
        <v>84.271039200000004</v>
      </c>
      <c r="Q62" s="17">
        <v>1</v>
      </c>
      <c r="R62" s="110">
        <f>'HYB SPECS'!$G$11-O62-P62-G62</f>
        <v>757.89072834314743</v>
      </c>
      <c r="S62" s="16">
        <f t="shared" si="2"/>
        <v>1.0765478932905483</v>
      </c>
      <c r="T62" s="17">
        <f t="shared" si="3"/>
        <v>757.89072834314743</v>
      </c>
      <c r="U62" s="110">
        <f t="shared" si="4"/>
        <v>886.73463185522837</v>
      </c>
      <c r="V62" s="17">
        <f t="shared" si="5"/>
        <v>10.589133669251785</v>
      </c>
      <c r="W62" s="14">
        <f t="shared" si="6"/>
        <v>2.8336851226945239</v>
      </c>
      <c r="X62" s="17">
        <f t="shared" si="7"/>
        <v>10.589133669251785</v>
      </c>
      <c r="Y62" s="17">
        <f t="shared" si="8"/>
        <v>13.482503732177925</v>
      </c>
      <c r="Z62" s="14">
        <v>474.14230073437511</v>
      </c>
      <c r="AA62" s="17">
        <f t="shared" si="10"/>
        <v>0.3732138843419866</v>
      </c>
      <c r="AB62" s="17">
        <f t="shared" si="11"/>
        <v>6.6360823474552146E-5</v>
      </c>
      <c r="AC62" s="17">
        <f t="shared" si="12"/>
        <v>3.1464473520851882E-2</v>
      </c>
      <c r="AD62" s="17">
        <f t="shared" si="9"/>
        <v>4.1674799365366734E-5</v>
      </c>
      <c r="AE62" s="14">
        <f t="shared" si="13"/>
        <v>10.615475566842447</v>
      </c>
    </row>
    <row r="63" spans="1:31" ht="15.75" thickBot="1" x14ac:dyDescent="0.3">
      <c r="A63" s="14">
        <v>1</v>
      </c>
      <c r="B63" s="17" t="s">
        <v>33</v>
      </c>
      <c r="C63" s="17">
        <v>57</v>
      </c>
      <c r="D63" s="17">
        <v>9.7992815985092907</v>
      </c>
      <c r="E63" s="14">
        <v>704.00093954631063</v>
      </c>
      <c r="F63" s="103">
        <v>0</v>
      </c>
      <c r="G63" s="17">
        <f t="shared" si="0"/>
        <v>0</v>
      </c>
      <c r="H63" s="17">
        <f t="shared" si="1"/>
        <v>0</v>
      </c>
      <c r="I63" s="17">
        <v>14</v>
      </c>
      <c r="J63" s="14">
        <v>4000</v>
      </c>
      <c r="K63" s="100">
        <v>12.058100524164004</v>
      </c>
      <c r="L63" s="17">
        <v>26.973247386523429</v>
      </c>
      <c r="M63" s="107">
        <v>1</v>
      </c>
      <c r="N63" s="17">
        <f>IF(M63=1,_xlfn.XLOOKUP(L63,'HYB SPECS'!$O$6:$O$37,'HYB SPECS'!$K$6:$K$37,,1))</f>
        <v>7500</v>
      </c>
      <c r="O63" s="107">
        <f>0.5*('Specifications (ICE)'!$P$4*'Specifications (ICE)'!$P$3)*'Specifications (ICE)'!$P$5*K63^2</f>
        <v>45.445912002163972</v>
      </c>
      <c r="P63" s="14">
        <f>IF(B63="A",'Specifications (ICE)'!$M$12,IF(B63="G",'Specifications (ICE)'!$M$13))</f>
        <v>84.271039200000004</v>
      </c>
      <c r="Q63" s="17">
        <v>1</v>
      </c>
      <c r="R63" s="110">
        <f>'HYB SPECS'!$G$11-O63-P63-G63</f>
        <v>757.01768065306442</v>
      </c>
      <c r="S63" s="16">
        <f t="shared" si="2"/>
        <v>1.075307770385818</v>
      </c>
      <c r="T63" s="17">
        <f t="shared" si="3"/>
        <v>757.01768065306442</v>
      </c>
      <c r="U63" s="110">
        <f t="shared" si="4"/>
        <v>886.73463185522837</v>
      </c>
      <c r="V63" s="17">
        <f t="shared" si="5"/>
        <v>10.692335329167905</v>
      </c>
      <c r="W63" s="14">
        <f t="shared" si="6"/>
        <v>2.730483462778404</v>
      </c>
      <c r="X63" s="17">
        <f t="shared" si="7"/>
        <v>10.692335329167905</v>
      </c>
      <c r="Y63" s="17">
        <f t="shared" si="8"/>
        <v>13.613904166665439</v>
      </c>
      <c r="Z63" s="14">
        <v>474.14230073437511</v>
      </c>
      <c r="AA63" s="17">
        <f t="shared" si="10"/>
        <v>0.35962158643303227</v>
      </c>
      <c r="AB63" s="17">
        <f t="shared" si="11"/>
        <v>6.3335659533347399E-5</v>
      </c>
      <c r="AC63" s="17">
        <f t="shared" si="12"/>
        <v>3.0030115329670395E-2</v>
      </c>
      <c r="AD63" s="17">
        <f t="shared" si="9"/>
        <v>3.9774987191616412E-5</v>
      </c>
      <c r="AE63" s="14">
        <f t="shared" si="13"/>
        <v>10.645505682172118</v>
      </c>
    </row>
    <row r="64" spans="1:31" ht="15.75" thickBot="1" x14ac:dyDescent="0.3">
      <c r="A64" s="14">
        <v>1</v>
      </c>
      <c r="B64" s="17" t="s">
        <v>33</v>
      </c>
      <c r="C64" s="17">
        <v>58</v>
      </c>
      <c r="D64" s="17">
        <v>9.8820079675122923</v>
      </c>
      <c r="E64" s="14">
        <v>704.00093954631063</v>
      </c>
      <c r="F64" s="103">
        <v>0</v>
      </c>
      <c r="G64" s="17">
        <f t="shared" si="0"/>
        <v>0</v>
      </c>
      <c r="H64" s="17">
        <f t="shared" si="1"/>
        <v>0</v>
      </c>
      <c r="I64" s="17">
        <v>14</v>
      </c>
      <c r="J64" s="14">
        <v>4000</v>
      </c>
      <c r="K64" s="100">
        <v>12.173258483354198</v>
      </c>
      <c r="L64" s="17">
        <v>27.230848831754344</v>
      </c>
      <c r="M64" s="107">
        <v>1</v>
      </c>
      <c r="N64" s="17">
        <f>IF(M64=1,_xlfn.XLOOKUP(L64,'HYB SPECS'!$O$6:$O$37,'HYB SPECS'!$K$6:$K$37,,1))</f>
        <v>7500</v>
      </c>
      <c r="O64" s="107">
        <f>0.5*('Specifications (ICE)'!$P$4*'Specifications (ICE)'!$P$3)*'Specifications (ICE)'!$P$5*K64^2</f>
        <v>46.318097286398995</v>
      </c>
      <c r="P64" s="14">
        <f>IF(B64="A",'Specifications (ICE)'!$M$12,IF(B64="G",'Specifications (ICE)'!$M$13))</f>
        <v>84.271039200000004</v>
      </c>
      <c r="Q64" s="17">
        <v>1</v>
      </c>
      <c r="R64" s="110">
        <f>'HYB SPECS'!$G$11-O64-P64-G64</f>
        <v>756.1454953688293</v>
      </c>
      <c r="S64" s="16">
        <f t="shared" si="2"/>
        <v>1.0740688724877596</v>
      </c>
      <c r="T64" s="17">
        <f t="shared" si="3"/>
        <v>756.1454953688293</v>
      </c>
      <c r="U64" s="110">
        <f t="shared" si="4"/>
        <v>886.73463185522837</v>
      </c>
      <c r="V64" s="17">
        <f t="shared" si="5"/>
        <v>10.794449879715621</v>
      </c>
      <c r="W64" s="14">
        <f t="shared" si="6"/>
        <v>2.6283689122306879</v>
      </c>
      <c r="X64" s="17">
        <f t="shared" si="7"/>
        <v>10.794449879715621</v>
      </c>
      <c r="Y64" s="17">
        <f t="shared" si="8"/>
        <v>13.743920450515649</v>
      </c>
      <c r="Z64" s="14">
        <v>474.14230073437511</v>
      </c>
      <c r="AA64" s="17">
        <f t="shared" si="10"/>
        <v>0.34617246756215703</v>
      </c>
      <c r="AB64" s="17">
        <f t="shared" si="11"/>
        <v>6.0398726808114927E-5</v>
      </c>
      <c r="AC64" s="17">
        <f t="shared" si="12"/>
        <v>2.8637591290226593E-2</v>
      </c>
      <c r="AD64" s="17">
        <f t="shared" si="9"/>
        <v>3.7930584490366349E-5</v>
      </c>
      <c r="AE64" s="14">
        <f t="shared" si="13"/>
        <v>10.674143273462345</v>
      </c>
    </row>
    <row r="65" spans="1:31" ht="15.75" thickBot="1" x14ac:dyDescent="0.3">
      <c r="A65" s="14">
        <v>1</v>
      </c>
      <c r="B65" s="17" t="s">
        <v>33</v>
      </c>
      <c r="C65" s="17">
        <v>59</v>
      </c>
      <c r="D65" s="17">
        <v>9.9639784710429851</v>
      </c>
      <c r="E65" s="14">
        <v>704.00093954631063</v>
      </c>
      <c r="F65" s="103">
        <v>0</v>
      </c>
      <c r="G65" s="17">
        <f t="shared" si="0"/>
        <v>0</v>
      </c>
      <c r="H65" s="17">
        <f t="shared" si="1"/>
        <v>0</v>
      </c>
      <c r="I65" s="17">
        <v>14</v>
      </c>
      <c r="J65" s="14">
        <v>4000</v>
      </c>
      <c r="K65" s="100">
        <v>12.287225054252705</v>
      </c>
      <c r="L65" s="17">
        <v>27.485785212860048</v>
      </c>
      <c r="M65" s="107">
        <v>1</v>
      </c>
      <c r="N65" s="17">
        <f>IF(M65=1,_xlfn.XLOOKUP(L65,'HYB SPECS'!$O$6:$O$37,'HYB SPECS'!$K$6:$K$37,,1))</f>
        <v>7750</v>
      </c>
      <c r="O65" s="107">
        <f>0.5*('Specifications (ICE)'!$P$4*'Specifications (ICE)'!$P$3)*'Specifications (ICE)'!$P$5*K65^2</f>
        <v>47.189421016679759</v>
      </c>
      <c r="P65" s="14">
        <f>IF(B65="A",'Specifications (ICE)'!$M$12,IF(B65="G",'Specifications (ICE)'!$M$13))</f>
        <v>84.271039200000004</v>
      </c>
      <c r="Q65" s="17">
        <v>1</v>
      </c>
      <c r="R65" s="110">
        <f>'HYB SPECS'!$G$11-O65-P65-G65</f>
        <v>755.27417163854864</v>
      </c>
      <c r="S65" s="16">
        <f t="shared" si="2"/>
        <v>1.0728311983862986</v>
      </c>
      <c r="T65" s="17">
        <f t="shared" si="3"/>
        <v>755.27417163854864</v>
      </c>
      <c r="U65" s="110">
        <f t="shared" si="4"/>
        <v>886.73463185522837</v>
      </c>
      <c r="V65" s="17">
        <f t="shared" si="5"/>
        <v>10.895507985005112</v>
      </c>
      <c r="W65" s="14">
        <f t="shared" si="6"/>
        <v>2.5273108069411974</v>
      </c>
      <c r="X65" s="17">
        <f t="shared" si="7"/>
        <v>10.895507985005112</v>
      </c>
      <c r="Y65" s="17">
        <f t="shared" si="8"/>
        <v>13.425088670793134</v>
      </c>
      <c r="Z65" s="14">
        <v>474.14230073437511</v>
      </c>
      <c r="AA65" s="17">
        <f t="shared" si="10"/>
        <v>0.33286248907609706</v>
      </c>
      <c r="AB65" s="17">
        <f t="shared" si="11"/>
        <v>5.7545816506536515E-5</v>
      </c>
      <c r="AC65" s="17">
        <f t="shared" si="12"/>
        <v>2.7284905836047403E-2</v>
      </c>
      <c r="AD65" s="17">
        <f t="shared" si="9"/>
        <v>3.6138948127215104E-5</v>
      </c>
      <c r="AE65" s="14">
        <f t="shared" si="13"/>
        <v>10.701428179298393</v>
      </c>
    </row>
    <row r="66" spans="1:31" ht="15.75" thickBot="1" x14ac:dyDescent="0.3">
      <c r="A66" s="14">
        <v>1</v>
      </c>
      <c r="B66" s="17" t="s">
        <v>33</v>
      </c>
      <c r="C66" s="17">
        <v>60</v>
      </c>
      <c r="D66" s="17">
        <v>10.045214582864366</v>
      </c>
      <c r="E66" s="14">
        <v>704.00093954631063</v>
      </c>
      <c r="F66" s="103">
        <v>0</v>
      </c>
      <c r="G66" s="17">
        <f t="shared" si="0"/>
        <v>0</v>
      </c>
      <c r="H66" s="17">
        <f t="shared" si="1"/>
        <v>0</v>
      </c>
      <c r="I66" s="17">
        <v>14</v>
      </c>
      <c r="J66" s="14">
        <v>4000</v>
      </c>
      <c r="K66" s="100">
        <v>12.40003319622843</v>
      </c>
      <c r="L66" s="17">
        <v>27.738130257971225</v>
      </c>
      <c r="M66" s="107">
        <v>1</v>
      </c>
      <c r="N66" s="17">
        <f>IF(M66=1,_xlfn.XLOOKUP(L66,'HYB SPECS'!$O$6:$O$37,'HYB SPECS'!$K$6:$K$37,,1))</f>
        <v>7750</v>
      </c>
      <c r="O66" s="107">
        <f>0.5*('Specifications (ICE)'!$P$4*'Specifications (ICE)'!$P$3)*'Specifications (ICE)'!$P$5*K66^2</f>
        <v>48.059884044058457</v>
      </c>
      <c r="P66" s="14">
        <f>IF(B66="A",'Specifications (ICE)'!$M$12,IF(B66="G",'Specifications (ICE)'!$M$13))</f>
        <v>84.271039200000004</v>
      </c>
      <c r="Q66" s="17">
        <v>1</v>
      </c>
      <c r="R66" s="110">
        <f>'HYB SPECS'!$G$11-O66-P66-G66</f>
        <v>754.40370861116992</v>
      </c>
      <c r="S66" s="16">
        <f t="shared" si="2"/>
        <v>1.0715947468725553</v>
      </c>
      <c r="T66" s="17">
        <f t="shared" si="3"/>
        <v>754.4037086111698</v>
      </c>
      <c r="U66" s="110">
        <f t="shared" si="4"/>
        <v>886.73463185522826</v>
      </c>
      <c r="V66" s="17">
        <f t="shared" si="5"/>
        <v>10.995538871250226</v>
      </c>
      <c r="W66" s="14">
        <f t="shared" si="6"/>
        <v>2.4272799206960824</v>
      </c>
      <c r="X66" s="17">
        <f t="shared" si="7"/>
        <v>10.995538871250226</v>
      </c>
      <c r="Y66" s="17">
        <f t="shared" si="8"/>
        <v>13.548343457950088</v>
      </c>
      <c r="Z66" s="14">
        <v>474.14230073437511</v>
      </c>
      <c r="AA66" s="17">
        <f t="shared" si="10"/>
        <v>0.31968780170144229</v>
      </c>
      <c r="AB66" s="17">
        <f t="shared" si="11"/>
        <v>5.4772995294294467E-5</v>
      </c>
      <c r="AC66" s="17">
        <f t="shared" si="12"/>
        <v>2.597019400694988E-2</v>
      </c>
      <c r="AD66" s="17">
        <f t="shared" si="9"/>
        <v>3.4397607956225005E-5</v>
      </c>
      <c r="AE66" s="14">
        <f t="shared" si="13"/>
        <v>10.727398373305343</v>
      </c>
    </row>
    <row r="67" spans="1:31" ht="15.75" thickBot="1" x14ac:dyDescent="0.3">
      <c r="A67" s="14">
        <v>1</v>
      </c>
      <c r="B67" s="17" t="s">
        <v>33</v>
      </c>
      <c r="C67" s="17">
        <v>61</v>
      </c>
      <c r="D67" s="17">
        <v>10.125736789783092</v>
      </c>
      <c r="E67" s="14">
        <v>704.00093954631063</v>
      </c>
      <c r="F67" s="103">
        <v>0</v>
      </c>
      <c r="G67" s="17">
        <f t="shared" si="0"/>
        <v>0</v>
      </c>
      <c r="H67" s="17">
        <f t="shared" si="1"/>
        <v>0</v>
      </c>
      <c r="I67" s="17">
        <v>14</v>
      </c>
      <c r="J67" s="14">
        <v>4000</v>
      </c>
      <c r="K67" s="100">
        <v>12.511714351911248</v>
      </c>
      <c r="L67" s="17">
        <v>27.987954302364351</v>
      </c>
      <c r="M67" s="107">
        <v>1</v>
      </c>
      <c r="N67" s="17">
        <f>IF(M67=1,_xlfn.XLOOKUP(L67,'HYB SPECS'!$O$6:$O$37,'HYB SPECS'!$K$6:$K$37,,1))</f>
        <v>7750</v>
      </c>
      <c r="O67" s="107">
        <f>0.5*('Specifications (ICE)'!$P$4*'Specifications (ICE)'!$P$3)*'Specifications (ICE)'!$P$5*K67^2</f>
        <v>48.929487218746651</v>
      </c>
      <c r="P67" s="14">
        <f>IF(B67="A",'Specifications (ICE)'!$M$12,IF(B67="G",'Specifications (ICE)'!$M$13))</f>
        <v>84.271039200000004</v>
      </c>
      <c r="Q67" s="17">
        <v>1</v>
      </c>
      <c r="R67" s="110">
        <f>'HYB SPECS'!$G$11-O67-P67-G67</f>
        <v>753.5341054364817</v>
      </c>
      <c r="S67" s="16">
        <f t="shared" si="2"/>
        <v>1.0703595167388447</v>
      </c>
      <c r="T67" s="17">
        <f t="shared" si="3"/>
        <v>753.5341054364817</v>
      </c>
      <c r="U67" s="110">
        <f t="shared" si="4"/>
        <v>886.73463185522837</v>
      </c>
      <c r="V67" s="17">
        <f t="shared" si="5"/>
        <v>11.094570419719798</v>
      </c>
      <c r="W67" s="14">
        <f t="shared" si="6"/>
        <v>2.3282483722265117</v>
      </c>
      <c r="X67" s="17">
        <f t="shared" si="7"/>
        <v>11.094570419719798</v>
      </c>
      <c r="Y67" s="17">
        <f t="shared" si="8"/>
        <v>13.670366893777004</v>
      </c>
      <c r="Z67" s="14">
        <v>474.14230073437511</v>
      </c>
      <c r="AA67" s="17">
        <f t="shared" si="10"/>
        <v>0.3066447333023728</v>
      </c>
      <c r="AB67" s="17">
        <f t="shared" si="11"/>
        <v>5.2076582551836103E-5</v>
      </c>
      <c r="AC67" s="17">
        <f t="shared" si="12"/>
        <v>2.4691710665511186E-2</v>
      </c>
      <c r="AD67" s="17">
        <f t="shared" si="9"/>
        <v>3.2704252537100908E-5</v>
      </c>
      <c r="AE67" s="14">
        <f t="shared" si="13"/>
        <v>10.752090083970854</v>
      </c>
    </row>
    <row r="68" spans="1:31" ht="15.75" thickBot="1" x14ac:dyDescent="0.3">
      <c r="A68" s="14">
        <v>1</v>
      </c>
      <c r="B68" s="17" t="s">
        <v>33</v>
      </c>
      <c r="C68" s="17">
        <v>62</v>
      </c>
      <c r="D68" s="17">
        <v>10.205564653918758</v>
      </c>
      <c r="E68" s="14">
        <v>704.00093954631063</v>
      </c>
      <c r="F68" s="103">
        <v>0</v>
      </c>
      <c r="G68" s="17">
        <f t="shared" si="0"/>
        <v>0</v>
      </c>
      <c r="H68" s="17">
        <f t="shared" si="1"/>
        <v>0</v>
      </c>
      <c r="I68" s="17">
        <v>14</v>
      </c>
      <c r="J68" s="14">
        <v>4000</v>
      </c>
      <c r="K68" s="100">
        <v>12.622298543453363</v>
      </c>
      <c r="L68" s="17">
        <v>28.235324503792569</v>
      </c>
      <c r="M68" s="107">
        <v>1</v>
      </c>
      <c r="N68" s="17">
        <f>IF(M68=1,_xlfn.XLOOKUP(L68,'HYB SPECS'!$O$6:$O$37,'HYB SPECS'!$K$6:$K$37,,1))</f>
        <v>8000</v>
      </c>
      <c r="O68" s="107">
        <f>0.5*('Specifications (ICE)'!$P$4*'Specifications (ICE)'!$P$3)*'Specifications (ICE)'!$P$5*K68^2</f>
        <v>49.798231390116023</v>
      </c>
      <c r="P68" s="14">
        <f>IF(B68="A",'Specifications (ICE)'!$M$12,IF(B68="G",'Specifications (ICE)'!$M$13))</f>
        <v>84.271039200000004</v>
      </c>
      <c r="Q68" s="17">
        <v>1</v>
      </c>
      <c r="R68" s="110">
        <f>'HYB SPECS'!$G$11-O68-P68-G68</f>
        <v>752.66536126511232</v>
      </c>
      <c r="S68" s="16">
        <f t="shared" si="2"/>
        <v>1.0691255067786745</v>
      </c>
      <c r="T68" s="17">
        <f t="shared" si="3"/>
        <v>752.66536126511232</v>
      </c>
      <c r="U68" s="110">
        <f t="shared" si="4"/>
        <v>886.73463185522837</v>
      </c>
      <c r="V68" s="17">
        <f t="shared" si="5"/>
        <v>11.192629252095903</v>
      </c>
      <c r="W68" s="14">
        <f t="shared" si="6"/>
        <v>2.2301895398504059</v>
      </c>
      <c r="X68" s="17">
        <f t="shared" si="7"/>
        <v>11.192629252095903</v>
      </c>
      <c r="Y68" s="17">
        <f t="shared" si="8"/>
        <v>13.360217037495049</v>
      </c>
      <c r="Z68" s="14">
        <v>474.14230073437511</v>
      </c>
      <c r="AA68" s="17">
        <f t="shared" si="10"/>
        <v>0.29372977763844688</v>
      </c>
      <c r="AB68" s="17">
        <f t="shared" si="11"/>
        <v>4.9453129884433804E-5</v>
      </c>
      <c r="AC68" s="17">
        <f t="shared" si="12"/>
        <v>2.3447820781921327E-2</v>
      </c>
      <c r="AD68" s="17">
        <f t="shared" si="9"/>
        <v>3.105671626744547E-5</v>
      </c>
      <c r="AE68" s="14">
        <f t="shared" si="13"/>
        <v>10.775537904752776</v>
      </c>
    </row>
    <row r="69" spans="1:31" ht="15.75" thickBot="1" x14ac:dyDescent="0.3">
      <c r="A69" s="14">
        <v>1</v>
      </c>
      <c r="B69" s="17" t="s">
        <v>33</v>
      </c>
      <c r="C69" s="17">
        <v>63</v>
      </c>
      <c r="D69" s="17">
        <v>10.284716870013776</v>
      </c>
      <c r="E69" s="14">
        <v>704.00093954631063</v>
      </c>
      <c r="F69" s="103">
        <v>0</v>
      </c>
      <c r="G69" s="17">
        <f t="shared" si="0"/>
        <v>0</v>
      </c>
      <c r="H69" s="17">
        <f t="shared" si="1"/>
        <v>0</v>
      </c>
      <c r="I69" s="17">
        <v>14</v>
      </c>
      <c r="J69" s="14">
        <v>4000</v>
      </c>
      <c r="K69" s="100">
        <v>12.731814461067859</v>
      </c>
      <c r="L69" s="17">
        <v>28.48030504054114</v>
      </c>
      <c r="M69" s="107">
        <v>1</v>
      </c>
      <c r="N69" s="17">
        <f>IF(M69=1,_xlfn.XLOOKUP(L69,'HYB SPECS'!$O$6:$O$37,'HYB SPECS'!$K$6:$K$37,,1))</f>
        <v>8000</v>
      </c>
      <c r="O69" s="107">
        <f>0.5*('Specifications (ICE)'!$P$4*'Specifications (ICE)'!$P$3)*'Specifications (ICE)'!$P$5*K69^2</f>
        <v>50.666117406699222</v>
      </c>
      <c r="P69" s="14">
        <f>IF(B69="A",'Specifications (ICE)'!$M$12,IF(B69="G",'Specifications (ICE)'!$M$13))</f>
        <v>84.271039200000004</v>
      </c>
      <c r="Q69" s="17">
        <v>1</v>
      </c>
      <c r="R69" s="110">
        <f>'HYB SPECS'!$G$11-O69-P69-G69</f>
        <v>751.79747524852917</v>
      </c>
      <c r="S69" s="16">
        <f t="shared" si="2"/>
        <v>1.0678927157867442</v>
      </c>
      <c r="T69" s="17">
        <f t="shared" si="3"/>
        <v>751.79747524852917</v>
      </c>
      <c r="U69" s="110">
        <f t="shared" si="4"/>
        <v>886.73463185522837</v>
      </c>
      <c r="V69" s="17">
        <f t="shared" si="5"/>
        <v>11.289740808984082</v>
      </c>
      <c r="W69" s="14">
        <f t="shared" si="6"/>
        <v>2.1330779829622277</v>
      </c>
      <c r="X69" s="17">
        <f t="shared" si="7"/>
        <v>11.289740808984082</v>
      </c>
      <c r="Y69" s="17">
        <f t="shared" si="8"/>
        <v>13.476135419820825</v>
      </c>
      <c r="Z69" s="14">
        <v>474.14230073437511</v>
      </c>
      <c r="AA69" s="17">
        <f t="shared" si="10"/>
        <v>0.28093958402431968</v>
      </c>
      <c r="AB69" s="17">
        <f t="shared" si="11"/>
        <v>4.6899402626375375E-5</v>
      </c>
      <c r="AC69" s="17">
        <f t="shared" si="12"/>
        <v>2.2236990664337417E-2</v>
      </c>
      <c r="AD69" s="17">
        <f t="shared" si="9"/>
        <v>2.9452967767334327E-5</v>
      </c>
      <c r="AE69" s="14">
        <f t="shared" si="13"/>
        <v>10.797774895417113</v>
      </c>
    </row>
    <row r="70" spans="1:31" ht="15.75" thickBot="1" x14ac:dyDescent="0.3">
      <c r="A70" s="14">
        <v>1</v>
      </c>
      <c r="B70" s="17" t="s">
        <v>33</v>
      </c>
      <c r="C70" s="17">
        <v>64</v>
      </c>
      <c r="D70" s="17">
        <v>10.363211318258138</v>
      </c>
      <c r="E70" s="14">
        <v>704.00093954631063</v>
      </c>
      <c r="F70" s="103">
        <v>0</v>
      </c>
      <c r="G70" s="17">
        <f t="shared" si="0"/>
        <v>0</v>
      </c>
      <c r="H70" s="17">
        <f t="shared" si="1"/>
        <v>0</v>
      </c>
      <c r="I70" s="17">
        <v>14</v>
      </c>
      <c r="J70" s="14">
        <v>4000</v>
      </c>
      <c r="K70" s="100">
        <v>12.840289544588789</v>
      </c>
      <c r="L70" s="17">
        <v>28.722957293872447</v>
      </c>
      <c r="M70" s="107">
        <v>1</v>
      </c>
      <c r="N70" s="17">
        <f>IF(M70=1,_xlfn.XLOOKUP(L70,'HYB SPECS'!$O$6:$O$37,'HYB SPECS'!$K$6:$K$37,,1))</f>
        <v>8000</v>
      </c>
      <c r="O70" s="107">
        <f>0.5*('Specifications (ICE)'!$P$4*'Specifications (ICE)'!$P$3)*'Specifications (ICE)'!$P$5*K70^2</f>
        <v>51.533146116190728</v>
      </c>
      <c r="P70" s="14">
        <f>IF(B70="A",'Specifications (ICE)'!$M$12,IF(B70="G",'Specifications (ICE)'!$M$13))</f>
        <v>84.271039200000004</v>
      </c>
      <c r="Q70" s="17">
        <v>1</v>
      </c>
      <c r="R70" s="110">
        <f>'HYB SPECS'!$G$11-O70-P70-G70</f>
        <v>750.93044653903758</v>
      </c>
      <c r="S70" s="16">
        <f t="shared" si="2"/>
        <v>1.0666611425589438</v>
      </c>
      <c r="T70" s="17">
        <f t="shared" si="3"/>
        <v>750.93044653903769</v>
      </c>
      <c r="U70" s="110">
        <f t="shared" si="4"/>
        <v>886.73463185522849</v>
      </c>
      <c r="V70" s="17">
        <f t="shared" si="5"/>
        <v>11.385929422235478</v>
      </c>
      <c r="W70" s="14">
        <f t="shared" si="6"/>
        <v>2.0368893697108308</v>
      </c>
      <c r="X70" s="17">
        <f t="shared" si="7"/>
        <v>11.385929422235478</v>
      </c>
      <c r="Y70" s="17">
        <f t="shared" si="8"/>
        <v>13.590952119331684</v>
      </c>
      <c r="Z70" s="14">
        <v>474.14230073437511</v>
      </c>
      <c r="AA70" s="17">
        <f t="shared" si="10"/>
        <v>0.26827094780446792</v>
      </c>
      <c r="AB70" s="17">
        <f t="shared" si="11"/>
        <v>4.4412363113960362E-5</v>
      </c>
      <c r="AC70" s="17">
        <f t="shared" si="12"/>
        <v>2.1057780027903664E-2</v>
      </c>
      <c r="AD70" s="17">
        <f t="shared" si="9"/>
        <v>2.7891099374706839E-5</v>
      </c>
      <c r="AE70" s="14">
        <f t="shared" si="13"/>
        <v>10.818832675445018</v>
      </c>
    </row>
    <row r="71" spans="1:31" ht="15.75" thickBot="1" x14ac:dyDescent="0.3">
      <c r="A71" s="14">
        <v>1</v>
      </c>
      <c r="B71" s="17" t="s">
        <v>33</v>
      </c>
      <c r="C71" s="17">
        <v>65</v>
      </c>
      <c r="D71" s="17">
        <v>10.441065113050632</v>
      </c>
      <c r="E71" s="14">
        <v>704.00093954631063</v>
      </c>
      <c r="F71" s="103">
        <v>0</v>
      </c>
      <c r="G71" s="17">
        <f t="shared" ref="G71:G134" si="14">C71*9.81*TAN(F71)</f>
        <v>0</v>
      </c>
      <c r="H71" s="17">
        <f t="shared" ref="H71:H134" si="15">RADIANS(F71)</f>
        <v>0</v>
      </c>
      <c r="I71" s="17">
        <v>14</v>
      </c>
      <c r="J71" s="14">
        <v>4000</v>
      </c>
      <c r="K71" s="100">
        <v>12.947750058713806</v>
      </c>
      <c r="L71" s="17">
        <v>28.963340016339263</v>
      </c>
      <c r="M71" s="107">
        <v>1</v>
      </c>
      <c r="N71" s="17">
        <f>IF(M71=1,_xlfn.XLOOKUP(L71,'HYB SPECS'!$O$6:$O$37,'HYB SPECS'!$K$6:$K$37,,1))</f>
        <v>8000</v>
      </c>
      <c r="O71" s="107">
        <f>0.5*('Specifications (ICE)'!$P$4*'Specifications (ICE)'!$P$3)*'Specifications (ICE)'!$P$5*K71^2</f>
        <v>52.399318365447677</v>
      </c>
      <c r="P71" s="14">
        <f>IF(B71="A",'Specifications (ICE)'!$M$12,IF(B71="G",'Specifications (ICE)'!$M$13))</f>
        <v>84.271039200000004</v>
      </c>
      <c r="Q71" s="17">
        <v>1</v>
      </c>
      <c r="R71" s="110">
        <f>'HYB SPECS'!$G$11-O71-P71-G71</f>
        <v>750.06427428978066</v>
      </c>
      <c r="S71" s="16">
        <f t="shared" ref="S71:S134" si="16">IF(A71=1,(R71/E71),IF(A71=2,0,IF(A71=3,(1.2*(-R71/E71)))))</f>
        <v>1.0654307858923531</v>
      </c>
      <c r="T71" s="17">
        <f t="shared" ref="T71:T134" si="17">E71*S71</f>
        <v>750.06427428978066</v>
      </c>
      <c r="U71" s="110">
        <f t="shared" ref="U71:U134" si="18">T71+P71+O71+G71</f>
        <v>886.73463185522837</v>
      </c>
      <c r="V71" s="17">
        <f t="shared" ref="V71:V134" si="19">ABS(((+U71)*(+K71))/1000)</f>
        <v>11.481218381667098</v>
      </c>
      <c r="W71" s="14">
        <f t="shared" ref="W71:W134" si="20">(($W$3*1000)-V71*1000)/1000</f>
        <v>1.9416004102792104</v>
      </c>
      <c r="X71" s="17">
        <f t="shared" ref="X71:X134" si="21">V71</f>
        <v>11.481218381667098</v>
      </c>
      <c r="Y71" s="17">
        <f t="shared" ref="Y71:Y134" si="22">ABS((X71*1000)/((2*PI()*N71)/60))</f>
        <v>13.704694936198875</v>
      </c>
      <c r="Z71" s="14">
        <v>474.14230073437511</v>
      </c>
      <c r="AA71" s="17">
        <f t="shared" si="10"/>
        <v>0.25572080156571986</v>
      </c>
      <c r="AB71" s="17">
        <f t="shared" si="11"/>
        <v>4.1989155530805615E-5</v>
      </c>
      <c r="AC71" s="17">
        <f t="shared" si="12"/>
        <v>1.9908834809269686E-2</v>
      </c>
      <c r="AD71" s="17">
        <f t="shared" ref="AD71:AD134" si="23">((Z71*AB71)/1000)/0.755</f>
        <v>2.6369317628171768E-5</v>
      </c>
      <c r="AE71" s="14">
        <f t="shared" si="13"/>
        <v>10.838741510254287</v>
      </c>
    </row>
    <row r="72" spans="1:31" ht="15.75" thickBot="1" x14ac:dyDescent="0.3">
      <c r="A72" s="14">
        <v>1</v>
      </c>
      <c r="B72" s="17" t="s">
        <v>33</v>
      </c>
      <c r="C72" s="17">
        <v>66</v>
      </c>
      <c r="D72" s="17">
        <v>10.518294648072077</v>
      </c>
      <c r="E72" s="14">
        <v>704.00093954631063</v>
      </c>
      <c r="F72" s="103">
        <v>0</v>
      </c>
      <c r="G72" s="17">
        <f t="shared" si="14"/>
        <v>0</v>
      </c>
      <c r="H72" s="17">
        <f t="shared" si="15"/>
        <v>0</v>
      </c>
      <c r="I72" s="17">
        <v>14</v>
      </c>
      <c r="J72" s="14">
        <v>4000</v>
      </c>
      <c r="K72" s="100">
        <v>13.054221162517582</v>
      </c>
      <c r="L72" s="17">
        <v>29.201509487282081</v>
      </c>
      <c r="M72" s="107">
        <v>1</v>
      </c>
      <c r="N72" s="17">
        <f>IF(M72=1,_xlfn.XLOOKUP(L72,'HYB SPECS'!$O$6:$O$37,'HYB SPECS'!$K$6:$K$37,,1))</f>
        <v>8500</v>
      </c>
      <c r="O72" s="107">
        <f>0.5*('Specifications (ICE)'!$P$4*'Specifications (ICE)'!$P$3)*'Specifications (ICE)'!$P$5*K72^2</f>
        <v>53.264635000490642</v>
      </c>
      <c r="P72" s="14">
        <f>IF(B72="A",'Specifications (ICE)'!$M$12,IF(B72="G",'Specifications (ICE)'!$M$13))</f>
        <v>84.271039200000004</v>
      </c>
      <c r="Q72" s="17">
        <v>1</v>
      </c>
      <c r="R72" s="110">
        <f>'HYB SPECS'!$G$11-O72-P72-G72</f>
        <v>749.19895765473768</v>
      </c>
      <c r="S72" s="16">
        <f t="shared" si="16"/>
        <v>1.0642016445852396</v>
      </c>
      <c r="T72" s="17">
        <f t="shared" si="17"/>
        <v>749.19895765473757</v>
      </c>
      <c r="U72" s="110">
        <f t="shared" si="18"/>
        <v>886.73463185522826</v>
      </c>
      <c r="V72" s="17">
        <f t="shared" si="19"/>
        <v>11.575629996701759</v>
      </c>
      <c r="W72" s="14">
        <f t="shared" si="20"/>
        <v>1.8471887952445505</v>
      </c>
      <c r="X72" s="17">
        <f t="shared" si="21"/>
        <v>11.575629996701759</v>
      </c>
      <c r="Y72" s="17">
        <f t="shared" si="22"/>
        <v>13.004602823844037</v>
      </c>
      <c r="Z72" s="14">
        <v>474.14230073437511</v>
      </c>
      <c r="AA72" s="17">
        <f t="shared" ref="AA72:AA135" si="24">(Z72*W72)/(60*60)</f>
        <v>0.24328620701889159</v>
      </c>
      <c r="AB72" s="17">
        <f t="shared" ref="AB72:AB135" si="25">((D72-D71)/3600)*W72</f>
        <v>3.962709215376657E-5</v>
      </c>
      <c r="AC72" s="17">
        <f t="shared" ref="AC72:AC135" si="26">AB72*Z72</f>
        <v>1.8788880645199985E-2</v>
      </c>
      <c r="AD72" s="17">
        <f t="shared" si="23"/>
        <v>2.4885934629403954E-5</v>
      </c>
      <c r="AE72" s="14">
        <f t="shared" ref="AE72:AE135" si="27">AE71+AC72</f>
        <v>10.857530390899488</v>
      </c>
    </row>
    <row r="73" spans="1:31" ht="15.75" thickBot="1" x14ac:dyDescent="0.3">
      <c r="A73" s="14">
        <v>1</v>
      </c>
      <c r="B73" s="17" t="s">
        <v>33</v>
      </c>
      <c r="C73" s="17">
        <v>67</v>
      </c>
      <c r="D73" s="17">
        <v>10.594915638005777</v>
      </c>
      <c r="E73" s="14">
        <v>704.00093954631063</v>
      </c>
      <c r="F73" s="103">
        <v>0</v>
      </c>
      <c r="G73" s="17">
        <f t="shared" si="14"/>
        <v>0</v>
      </c>
      <c r="H73" s="17">
        <f t="shared" si="15"/>
        <v>0</v>
      </c>
      <c r="I73" s="17">
        <v>14</v>
      </c>
      <c r="J73" s="14">
        <v>4000</v>
      </c>
      <c r="K73" s="100">
        <v>13.159726973760568</v>
      </c>
      <c r="L73" s="17">
        <v>29.437519656683968</v>
      </c>
      <c r="M73" s="107">
        <v>1</v>
      </c>
      <c r="N73" s="17">
        <f>IF(M73=1,_xlfn.XLOOKUP(L73,'HYB SPECS'!$O$6:$O$37,'HYB SPECS'!$K$6:$K$37,,1))</f>
        <v>8500</v>
      </c>
      <c r="O73" s="107">
        <f>0.5*('Specifications (ICE)'!$P$4*'Specifications (ICE)'!$P$3)*'Specifications (ICE)'!$P$5*K73^2</f>
        <v>54.129096866504483</v>
      </c>
      <c r="P73" s="14">
        <f>IF(B73="A",'Specifications (ICE)'!$M$12,IF(B73="G",'Specifications (ICE)'!$M$13))</f>
        <v>84.271039200000004</v>
      </c>
      <c r="Q73" s="17">
        <v>1</v>
      </c>
      <c r="R73" s="110">
        <f>'HYB SPECS'!$G$11-O73-P73-G73</f>
        <v>748.33449578872387</v>
      </c>
      <c r="S73" s="16">
        <f t="shared" si="16"/>
        <v>1.0629737174370588</v>
      </c>
      <c r="T73" s="17">
        <f t="shared" si="17"/>
        <v>748.33449578872387</v>
      </c>
      <c r="U73" s="110">
        <f t="shared" si="18"/>
        <v>886.73463185522837</v>
      </c>
      <c r="V73" s="17">
        <f t="shared" si="19"/>
        <v>11.669185653392896</v>
      </c>
      <c r="W73" s="14">
        <f t="shared" si="20"/>
        <v>1.7536331385534123</v>
      </c>
      <c r="X73" s="17">
        <f t="shared" si="21"/>
        <v>11.669185653392896</v>
      </c>
      <c r="Y73" s="17">
        <f t="shared" si="22"/>
        <v>13.109707613608293</v>
      </c>
      <c r="Z73" s="14">
        <v>474.14230073437511</v>
      </c>
      <c r="AA73" s="17">
        <f t="shared" si="24"/>
        <v>0.23096434748826614</v>
      </c>
      <c r="AB73" s="17">
        <f t="shared" si="25"/>
        <v>3.7323640849028617E-5</v>
      </c>
      <c r="AC73" s="17">
        <f t="shared" si="26"/>
        <v>1.7696716943941933E-2</v>
      </c>
      <c r="AD73" s="17">
        <f t="shared" si="23"/>
        <v>2.3439360190651567E-5</v>
      </c>
      <c r="AE73" s="14">
        <f t="shared" si="27"/>
        <v>10.875227107843429</v>
      </c>
    </row>
    <row r="74" spans="1:31" ht="15.75" thickBot="1" x14ac:dyDescent="0.3">
      <c r="A74" s="14">
        <v>1</v>
      </c>
      <c r="B74" s="17" t="s">
        <v>33</v>
      </c>
      <c r="C74" s="17">
        <v>68</v>
      </c>
      <c r="D74" s="17">
        <v>10.670943157204992</v>
      </c>
      <c r="E74" s="14">
        <v>704.00093954631063</v>
      </c>
      <c r="F74" s="103">
        <v>0</v>
      </c>
      <c r="G74" s="17">
        <f t="shared" si="14"/>
        <v>0</v>
      </c>
      <c r="H74" s="17">
        <f t="shared" si="15"/>
        <v>0</v>
      </c>
      <c r="I74" s="17">
        <v>14</v>
      </c>
      <c r="J74" s="14">
        <v>4000</v>
      </c>
      <c r="K74" s="100">
        <v>13.264290628461856</v>
      </c>
      <c r="L74" s="17">
        <v>29.671422278431464</v>
      </c>
      <c r="M74" s="107">
        <v>1</v>
      </c>
      <c r="N74" s="17">
        <f>IF(M74=1,_xlfn.XLOOKUP(L74,'HYB SPECS'!$O$6:$O$37,'HYB SPECS'!$K$6:$K$37,,1))</f>
        <v>8500</v>
      </c>
      <c r="O74" s="107">
        <f>0.5*('Specifications (ICE)'!$P$4*'Specifications (ICE)'!$P$3)*'Specifications (ICE)'!$P$5*K74^2</f>
        <v>54.992704807839232</v>
      </c>
      <c r="P74" s="14">
        <f>IF(B74="A",'Specifications (ICE)'!$M$12,IF(B74="G",'Specifications (ICE)'!$M$13))</f>
        <v>84.271039200000004</v>
      </c>
      <c r="Q74" s="17">
        <v>1</v>
      </c>
      <c r="R74" s="110">
        <f>'HYB SPECS'!$G$11-O74-P74-G74</f>
        <v>747.47088784738912</v>
      </c>
      <c r="S74" s="16">
        <f t="shared" si="16"/>
        <v>1.0617470032484508</v>
      </c>
      <c r="T74" s="17">
        <f t="shared" si="17"/>
        <v>747.47088784738912</v>
      </c>
      <c r="U74" s="110">
        <f t="shared" si="18"/>
        <v>886.73463185522837</v>
      </c>
      <c r="V74" s="17">
        <f t="shared" si="19"/>
        <v>11.76190586724988</v>
      </c>
      <c r="W74" s="14">
        <f t="shared" si="20"/>
        <v>1.6609129246964294</v>
      </c>
      <c r="X74" s="17">
        <f t="shared" si="21"/>
        <v>11.76190586724988</v>
      </c>
      <c r="Y74" s="17">
        <f t="shared" si="22"/>
        <v>13.213873827913302</v>
      </c>
      <c r="Z74" s="14">
        <v>474.14230073437511</v>
      </c>
      <c r="AA74" s="17">
        <f t="shared" si="24"/>
        <v>0.21875252095417358</v>
      </c>
      <c r="AB74" s="17">
        <f t="shared" si="25"/>
        <v>3.5076413686272827E-5</v>
      </c>
      <c r="AC74" s="17">
        <f t="shared" si="26"/>
        <v>1.6631211486720122E-2</v>
      </c>
      <c r="AD74" s="17">
        <f t="shared" si="23"/>
        <v>2.2028094684397512E-5</v>
      </c>
      <c r="AE74" s="14">
        <f t="shared" si="27"/>
        <v>10.891858319330149</v>
      </c>
    </row>
    <row r="75" spans="1:31" ht="15.75" thickBot="1" x14ac:dyDescent="0.3">
      <c r="A75" s="14">
        <v>1</v>
      </c>
      <c r="B75" s="17" t="s">
        <v>33</v>
      </c>
      <c r="C75" s="17">
        <v>69</v>
      </c>
      <c r="D75" s="17">
        <v>10.746391675576046</v>
      </c>
      <c r="E75" s="14">
        <v>704.00093954631063</v>
      </c>
      <c r="F75" s="103">
        <v>0</v>
      </c>
      <c r="G75" s="17">
        <f t="shared" si="14"/>
        <v>0</v>
      </c>
      <c r="H75" s="17">
        <f t="shared" si="15"/>
        <v>0</v>
      </c>
      <c r="I75" s="17">
        <v>14</v>
      </c>
      <c r="J75" s="14">
        <v>4000</v>
      </c>
      <c r="K75" s="100">
        <v>13.367934336155706</v>
      </c>
      <c r="L75" s="17">
        <v>29.903267033920148</v>
      </c>
      <c r="M75" s="107">
        <v>1</v>
      </c>
      <c r="N75" s="17">
        <f>IF(M75=1,_xlfn.XLOOKUP(L75,'HYB SPECS'!$O$6:$O$37,'HYB SPECS'!$K$6:$K$37,,1))</f>
        <v>8500</v>
      </c>
      <c r="O75" s="107">
        <f>0.5*('Specifications (ICE)'!$P$4*'Specifications (ICE)'!$P$3)*'Specifications (ICE)'!$P$5*K75^2</f>
        <v>55.855459668010766</v>
      </c>
      <c r="P75" s="14">
        <f>IF(B75="A",'Specifications (ICE)'!$M$12,IF(B75="G",'Specifications (ICE)'!$M$13))</f>
        <v>84.271039200000004</v>
      </c>
      <c r="Q75" s="17">
        <v>1</v>
      </c>
      <c r="R75" s="110">
        <f>'HYB SPECS'!$G$11-O75-P75-G75</f>
        <v>746.60813298721757</v>
      </c>
      <c r="S75" s="16">
        <f t="shared" si="16"/>
        <v>1.0605215008212416</v>
      </c>
      <c r="T75" s="17">
        <f t="shared" si="17"/>
        <v>746.60813298721757</v>
      </c>
      <c r="U75" s="110">
        <f t="shared" si="18"/>
        <v>886.73463185522837</v>
      </c>
      <c r="V75" s="17">
        <f t="shared" si="19"/>
        <v>11.853810332235897</v>
      </c>
      <c r="W75" s="14">
        <f t="shared" si="20"/>
        <v>1.5690084597104124</v>
      </c>
      <c r="X75" s="17">
        <f t="shared" si="21"/>
        <v>11.853810332235897</v>
      </c>
      <c r="Y75" s="17">
        <f t="shared" si="22"/>
        <v>13.317123591876177</v>
      </c>
      <c r="Z75" s="14">
        <v>474.14230073437511</v>
      </c>
      <c r="AA75" s="17">
        <f t="shared" si="24"/>
        <v>0.20664813359966472</v>
      </c>
      <c r="AB75" s="17">
        <f t="shared" si="25"/>
        <v>3.2883156554666837E-5</v>
      </c>
      <c r="AC75" s="17">
        <f t="shared" si="26"/>
        <v>1.5591295504238382E-2</v>
      </c>
      <c r="AD75" s="17">
        <f t="shared" si="23"/>
        <v>2.0650722522170044E-5</v>
      </c>
      <c r="AE75" s="14">
        <f t="shared" si="27"/>
        <v>10.907449614834388</v>
      </c>
    </row>
    <row r="76" spans="1:31" ht="15.75" thickBot="1" x14ac:dyDescent="0.3">
      <c r="A76" s="14">
        <v>1</v>
      </c>
      <c r="B76" s="17" t="s">
        <v>33</v>
      </c>
      <c r="C76" s="17">
        <v>70</v>
      </c>
      <c r="D76" s="17">
        <v>10.821275091918215</v>
      </c>
      <c r="E76" s="14">
        <v>704.00093954631063</v>
      </c>
      <c r="F76" s="103">
        <v>0</v>
      </c>
      <c r="G76" s="17">
        <f t="shared" si="14"/>
        <v>0</v>
      </c>
      <c r="H76" s="17">
        <f t="shared" si="15"/>
        <v>0</v>
      </c>
      <c r="I76" s="17">
        <v>14</v>
      </c>
      <c r="J76" s="14">
        <v>4000</v>
      </c>
      <c r="K76" s="100">
        <v>13.411199999999999</v>
      </c>
      <c r="L76" s="17">
        <v>30.000049728</v>
      </c>
      <c r="M76" s="107">
        <v>1</v>
      </c>
      <c r="N76" s="17">
        <f>IF(M76=1,_xlfn.XLOOKUP(L76,'HYB SPECS'!$O$6:$O$37,'HYB SPECS'!$K$6:$K$37,,1))</f>
        <v>8500</v>
      </c>
      <c r="O76" s="107">
        <f>0.5*('Specifications (ICE)'!$P$4*'Specifications (ICE)'!$P$3)*'Specifications (ICE)'!$P$5*K76^2</f>
        <v>56.217600027646043</v>
      </c>
      <c r="P76" s="14">
        <f>IF(B76="A",'Specifications (ICE)'!$M$12,IF(B76="G",'Specifications (ICE)'!$M$13))</f>
        <v>84.271039200000004</v>
      </c>
      <c r="Q76" s="17">
        <v>1</v>
      </c>
      <c r="R76" s="110">
        <f>'HYB SPECS'!$G$11-O76-P76-G76</f>
        <v>746.24599262758227</v>
      </c>
      <c r="S76" s="16">
        <f t="shared" si="16"/>
        <v>1.0600070975878189</v>
      </c>
      <c r="T76" s="17">
        <f t="shared" si="17"/>
        <v>746.24599262758227</v>
      </c>
      <c r="U76" s="110">
        <f t="shared" si="18"/>
        <v>886.73463185522837</v>
      </c>
      <c r="V76" s="17">
        <f t="shared" si="19"/>
        <v>11.892175494736836</v>
      </c>
      <c r="W76" s="14">
        <f t="shared" si="20"/>
        <v>1.5306432972094717</v>
      </c>
      <c r="X76" s="17">
        <f t="shared" si="21"/>
        <v>11.892175494736836</v>
      </c>
      <c r="Y76" s="17">
        <f t="shared" si="22"/>
        <v>13.360224805437698</v>
      </c>
      <c r="Z76" s="14">
        <v>474.14230073437511</v>
      </c>
      <c r="AA76" s="17">
        <f t="shared" si="24"/>
        <v>0.20159520403959691</v>
      </c>
      <c r="AB76" s="17">
        <f t="shared" si="25"/>
        <v>3.1838833137857744E-5</v>
      </c>
      <c r="AC76" s="17">
        <f t="shared" si="26"/>
        <v>1.5096137596681734E-2</v>
      </c>
      <c r="AD76" s="17">
        <f t="shared" si="23"/>
        <v>1.9994884234015542E-5</v>
      </c>
      <c r="AE76" s="14">
        <f t="shared" si="27"/>
        <v>10.92254575243107</v>
      </c>
    </row>
    <row r="77" spans="1:31" ht="15.75" thickBot="1" x14ac:dyDescent="0.3">
      <c r="A77" s="14">
        <v>1</v>
      </c>
      <c r="B77" s="17" t="s">
        <v>33</v>
      </c>
      <c r="C77" s="17">
        <v>71</v>
      </c>
      <c r="D77" s="17">
        <v>10.895839634986695</v>
      </c>
      <c r="E77" s="14">
        <v>704.00093954631063</v>
      </c>
      <c r="F77" s="103">
        <v>0</v>
      </c>
      <c r="G77" s="17">
        <f t="shared" si="14"/>
        <v>0</v>
      </c>
      <c r="H77" s="17">
        <f t="shared" si="15"/>
        <v>0</v>
      </c>
      <c r="I77" s="17">
        <v>14</v>
      </c>
      <c r="J77" s="14">
        <v>4000</v>
      </c>
      <c r="K77" s="100">
        <v>13.411199999999999</v>
      </c>
      <c r="L77" s="17">
        <v>30.000049728</v>
      </c>
      <c r="M77" s="107">
        <v>1</v>
      </c>
      <c r="N77" s="17">
        <f>IF(M77=1,_xlfn.XLOOKUP(L77,'HYB SPECS'!$O$6:$O$37,'HYB SPECS'!$K$6:$K$37,,1))</f>
        <v>8500</v>
      </c>
      <c r="O77" s="107">
        <f>0.5*('Specifications (ICE)'!$P$4*'Specifications (ICE)'!$P$3)*'Specifications (ICE)'!$P$5*K77^2</f>
        <v>56.217600027646043</v>
      </c>
      <c r="P77" s="14">
        <f>IF(B77="A",'Specifications (ICE)'!$M$12,IF(B77="G",'Specifications (ICE)'!$M$13))</f>
        <v>84.271039200000004</v>
      </c>
      <c r="Q77" s="17">
        <v>1</v>
      </c>
      <c r="R77" s="110">
        <f>'HYB SPECS'!$G$11-O77-P77-G77</f>
        <v>746.24599262758227</v>
      </c>
      <c r="S77" s="16">
        <f t="shared" si="16"/>
        <v>1.0600070975878189</v>
      </c>
      <c r="T77" s="17">
        <f t="shared" si="17"/>
        <v>746.24599262758227</v>
      </c>
      <c r="U77" s="110">
        <f t="shared" si="18"/>
        <v>886.73463185522837</v>
      </c>
      <c r="V77" s="17">
        <f t="shared" si="19"/>
        <v>11.892175494736836</v>
      </c>
      <c r="W77" s="14">
        <f t="shared" si="20"/>
        <v>1.5306432972094717</v>
      </c>
      <c r="X77" s="17">
        <f t="shared" si="21"/>
        <v>11.892175494736836</v>
      </c>
      <c r="Y77" s="17">
        <f t="shared" si="22"/>
        <v>13.360224805437698</v>
      </c>
      <c r="Z77" s="14">
        <v>474.14230073437511</v>
      </c>
      <c r="AA77" s="17">
        <f t="shared" si="24"/>
        <v>0.20159520403959691</v>
      </c>
      <c r="AB77" s="17">
        <f t="shared" si="25"/>
        <v>3.1703255015904238E-5</v>
      </c>
      <c r="AC77" s="17">
        <f t="shared" si="26"/>
        <v>1.5031854274009453E-2</v>
      </c>
      <c r="AD77" s="17">
        <f t="shared" si="23"/>
        <v>1.990974076027742E-5</v>
      </c>
      <c r="AE77" s="14">
        <f t="shared" si="27"/>
        <v>10.93757760670508</v>
      </c>
    </row>
    <row r="78" spans="1:31" ht="15.75" thickBot="1" x14ac:dyDescent="0.3">
      <c r="A78" s="14">
        <v>1</v>
      </c>
      <c r="B78" s="17" t="s">
        <v>33</v>
      </c>
      <c r="C78" s="17">
        <v>72</v>
      </c>
      <c r="D78" s="17">
        <v>10.970404178055174</v>
      </c>
      <c r="E78" s="14">
        <v>704.00093954631063</v>
      </c>
      <c r="F78" s="103">
        <v>0</v>
      </c>
      <c r="G78" s="17">
        <f t="shared" si="14"/>
        <v>0</v>
      </c>
      <c r="H78" s="17">
        <f t="shared" si="15"/>
        <v>0</v>
      </c>
      <c r="I78" s="17">
        <v>14</v>
      </c>
      <c r="J78" s="14">
        <v>4000</v>
      </c>
      <c r="K78" s="100">
        <v>13.411199999999999</v>
      </c>
      <c r="L78" s="17">
        <v>30.000049728</v>
      </c>
      <c r="M78" s="107">
        <v>1</v>
      </c>
      <c r="N78" s="17">
        <f>IF(M78=1,_xlfn.XLOOKUP(L78,'HYB SPECS'!$O$6:$O$37,'HYB SPECS'!$K$6:$K$37,,1))</f>
        <v>8500</v>
      </c>
      <c r="O78" s="107">
        <f>0.5*('Specifications (ICE)'!$P$4*'Specifications (ICE)'!$P$3)*'Specifications (ICE)'!$P$5*K78^2</f>
        <v>56.217600027646043</v>
      </c>
      <c r="P78" s="14">
        <f>IF(B78="A",'Specifications (ICE)'!$M$12,IF(B78="G",'Specifications (ICE)'!$M$13))</f>
        <v>84.271039200000004</v>
      </c>
      <c r="Q78" s="17">
        <v>1</v>
      </c>
      <c r="R78" s="110">
        <f>'HYB SPECS'!$G$11-O78-P78-G78</f>
        <v>746.24599262758227</v>
      </c>
      <c r="S78" s="16">
        <f t="shared" si="16"/>
        <v>1.0600070975878189</v>
      </c>
      <c r="T78" s="17">
        <f t="shared" si="17"/>
        <v>746.24599262758227</v>
      </c>
      <c r="U78" s="110">
        <f t="shared" si="18"/>
        <v>886.73463185522837</v>
      </c>
      <c r="V78" s="17">
        <f t="shared" si="19"/>
        <v>11.892175494736836</v>
      </c>
      <c r="W78" s="14">
        <f t="shared" si="20"/>
        <v>1.5306432972094717</v>
      </c>
      <c r="X78" s="17">
        <f t="shared" si="21"/>
        <v>11.892175494736836</v>
      </c>
      <c r="Y78" s="17">
        <f t="shared" si="22"/>
        <v>13.360224805437698</v>
      </c>
      <c r="Z78" s="14">
        <v>474.14230073437511</v>
      </c>
      <c r="AA78" s="17">
        <f t="shared" si="24"/>
        <v>0.20159520403959691</v>
      </c>
      <c r="AB78" s="17">
        <f t="shared" si="25"/>
        <v>3.1703255015904238E-5</v>
      </c>
      <c r="AC78" s="17">
        <f t="shared" si="26"/>
        <v>1.5031854274009453E-2</v>
      </c>
      <c r="AD78" s="17">
        <f t="shared" si="23"/>
        <v>1.990974076027742E-5</v>
      </c>
      <c r="AE78" s="14">
        <f t="shared" si="27"/>
        <v>10.95260946097909</v>
      </c>
    </row>
    <row r="79" spans="1:31" ht="15.75" thickBot="1" x14ac:dyDescent="0.3">
      <c r="A79" s="14">
        <v>1</v>
      </c>
      <c r="B79" s="17" t="s">
        <v>33</v>
      </c>
      <c r="C79" s="17">
        <v>73</v>
      </c>
      <c r="D79" s="17">
        <v>11.044968721123654</v>
      </c>
      <c r="E79" s="14">
        <v>704.00093954631063</v>
      </c>
      <c r="F79" s="103">
        <v>0</v>
      </c>
      <c r="G79" s="17">
        <f t="shared" si="14"/>
        <v>0</v>
      </c>
      <c r="H79" s="17">
        <f t="shared" si="15"/>
        <v>0</v>
      </c>
      <c r="I79" s="17">
        <v>14</v>
      </c>
      <c r="J79" s="14">
        <v>4000</v>
      </c>
      <c r="K79" s="100">
        <v>13.411199999999999</v>
      </c>
      <c r="L79" s="17">
        <v>30.000049728</v>
      </c>
      <c r="M79" s="107">
        <v>1</v>
      </c>
      <c r="N79" s="17">
        <f>IF(M79=1,_xlfn.XLOOKUP(L79,'HYB SPECS'!$O$6:$O$37,'HYB SPECS'!$K$6:$K$37,,1))</f>
        <v>8500</v>
      </c>
      <c r="O79" s="107">
        <f>0.5*('Specifications (ICE)'!$P$4*'Specifications (ICE)'!$P$3)*'Specifications (ICE)'!$P$5*K79^2</f>
        <v>56.217600027646043</v>
      </c>
      <c r="P79" s="14">
        <f>IF(B79="A",'Specifications (ICE)'!$M$12,IF(B79="G",'Specifications (ICE)'!$M$13))</f>
        <v>84.271039200000004</v>
      </c>
      <c r="Q79" s="17">
        <v>1</v>
      </c>
      <c r="R79" s="110">
        <f>'HYB SPECS'!$G$11-O79-P79-G79</f>
        <v>746.24599262758227</v>
      </c>
      <c r="S79" s="16">
        <f t="shared" si="16"/>
        <v>1.0600070975878189</v>
      </c>
      <c r="T79" s="17">
        <f t="shared" si="17"/>
        <v>746.24599262758227</v>
      </c>
      <c r="U79" s="110">
        <f t="shared" si="18"/>
        <v>886.73463185522837</v>
      </c>
      <c r="V79" s="17">
        <f t="shared" si="19"/>
        <v>11.892175494736836</v>
      </c>
      <c r="W79" s="14">
        <f t="shared" si="20"/>
        <v>1.5306432972094717</v>
      </c>
      <c r="X79" s="17">
        <f t="shared" si="21"/>
        <v>11.892175494736836</v>
      </c>
      <c r="Y79" s="17">
        <f t="shared" si="22"/>
        <v>13.360224805437698</v>
      </c>
      <c r="Z79" s="14">
        <v>474.14230073437511</v>
      </c>
      <c r="AA79" s="17">
        <f t="shared" si="24"/>
        <v>0.20159520403959691</v>
      </c>
      <c r="AB79" s="17">
        <f t="shared" si="25"/>
        <v>3.1703255015904238E-5</v>
      </c>
      <c r="AC79" s="17">
        <f t="shared" si="26"/>
        <v>1.5031854274009453E-2</v>
      </c>
      <c r="AD79" s="17">
        <f t="shared" si="23"/>
        <v>1.990974076027742E-5</v>
      </c>
      <c r="AE79" s="14">
        <f t="shared" si="27"/>
        <v>10.9676413152531</v>
      </c>
    </row>
    <row r="80" spans="1:31" ht="15.75" thickBot="1" x14ac:dyDescent="0.3">
      <c r="A80" s="14">
        <v>1</v>
      </c>
      <c r="B80" s="17" t="s">
        <v>33</v>
      </c>
      <c r="C80" s="17">
        <v>74</v>
      </c>
      <c r="D80" s="17">
        <v>11.119533264192134</v>
      </c>
      <c r="E80" s="14">
        <v>704.00093954631063</v>
      </c>
      <c r="F80" s="103">
        <v>0</v>
      </c>
      <c r="G80" s="17">
        <f t="shared" si="14"/>
        <v>0</v>
      </c>
      <c r="H80" s="17">
        <f t="shared" si="15"/>
        <v>0</v>
      </c>
      <c r="I80" s="17">
        <v>14</v>
      </c>
      <c r="J80" s="14">
        <v>4000</v>
      </c>
      <c r="K80" s="100">
        <v>13.411199999999999</v>
      </c>
      <c r="L80" s="17">
        <v>30.000049728</v>
      </c>
      <c r="M80" s="107">
        <v>1</v>
      </c>
      <c r="N80" s="17">
        <f>IF(M80=1,_xlfn.XLOOKUP(L80,'HYB SPECS'!$O$6:$O$37,'HYB SPECS'!$K$6:$K$37,,1))</f>
        <v>8500</v>
      </c>
      <c r="O80" s="107">
        <f>0.5*('Specifications (ICE)'!$P$4*'Specifications (ICE)'!$P$3)*'Specifications (ICE)'!$P$5*K80^2</f>
        <v>56.217600027646043</v>
      </c>
      <c r="P80" s="14">
        <f>IF(B80="A",'Specifications (ICE)'!$M$12,IF(B80="G",'Specifications (ICE)'!$M$13))</f>
        <v>84.271039200000004</v>
      </c>
      <c r="Q80" s="17">
        <v>1</v>
      </c>
      <c r="R80" s="110">
        <f>'HYB SPECS'!$G$11-O80-P80-G80</f>
        <v>746.24599262758227</v>
      </c>
      <c r="S80" s="16">
        <f t="shared" si="16"/>
        <v>1.0600070975878189</v>
      </c>
      <c r="T80" s="17">
        <f t="shared" si="17"/>
        <v>746.24599262758227</v>
      </c>
      <c r="U80" s="110">
        <f t="shared" si="18"/>
        <v>886.73463185522837</v>
      </c>
      <c r="V80" s="17">
        <f t="shared" si="19"/>
        <v>11.892175494736836</v>
      </c>
      <c r="W80" s="14">
        <f t="shared" si="20"/>
        <v>1.5306432972094717</v>
      </c>
      <c r="X80" s="17">
        <f t="shared" si="21"/>
        <v>11.892175494736836</v>
      </c>
      <c r="Y80" s="17">
        <f t="shared" si="22"/>
        <v>13.360224805437698</v>
      </c>
      <c r="Z80" s="14">
        <v>474.14230073437511</v>
      </c>
      <c r="AA80" s="17">
        <f t="shared" si="24"/>
        <v>0.20159520403959691</v>
      </c>
      <c r="AB80" s="17">
        <f t="shared" si="25"/>
        <v>3.1703255015904238E-5</v>
      </c>
      <c r="AC80" s="17">
        <f t="shared" si="26"/>
        <v>1.5031854274009453E-2</v>
      </c>
      <c r="AD80" s="17">
        <f t="shared" si="23"/>
        <v>1.990974076027742E-5</v>
      </c>
      <c r="AE80" s="14">
        <f t="shared" si="27"/>
        <v>10.982673169527111</v>
      </c>
    </row>
    <row r="81" spans="1:31" ht="15.75" thickBot="1" x14ac:dyDescent="0.3">
      <c r="A81" s="14">
        <v>1</v>
      </c>
      <c r="B81" s="17" t="s">
        <v>33</v>
      </c>
      <c r="C81" s="17">
        <v>75</v>
      </c>
      <c r="D81" s="17">
        <v>11.194097807260613</v>
      </c>
      <c r="E81" s="14">
        <v>704.00093954631063</v>
      </c>
      <c r="F81" s="103">
        <v>0</v>
      </c>
      <c r="G81" s="17">
        <f t="shared" si="14"/>
        <v>0</v>
      </c>
      <c r="H81" s="17">
        <f t="shared" si="15"/>
        <v>0</v>
      </c>
      <c r="I81" s="17">
        <v>14</v>
      </c>
      <c r="J81" s="14">
        <v>4000</v>
      </c>
      <c r="K81" s="100">
        <v>13.411199999999999</v>
      </c>
      <c r="L81" s="17">
        <v>30.000049728</v>
      </c>
      <c r="M81" s="107">
        <v>1</v>
      </c>
      <c r="N81" s="17">
        <f>IF(M81=1,_xlfn.XLOOKUP(L81,'HYB SPECS'!$O$6:$O$37,'HYB SPECS'!$K$6:$K$37,,1))</f>
        <v>8500</v>
      </c>
      <c r="O81" s="107">
        <f>0.5*('Specifications (ICE)'!$P$4*'Specifications (ICE)'!$P$3)*'Specifications (ICE)'!$P$5*K81^2</f>
        <v>56.217600027646043</v>
      </c>
      <c r="P81" s="14">
        <f>IF(B81="A",'Specifications (ICE)'!$M$12,IF(B81="G",'Specifications (ICE)'!$M$13))</f>
        <v>84.271039200000004</v>
      </c>
      <c r="Q81" s="17">
        <v>1</v>
      </c>
      <c r="R81" s="110">
        <f>'HYB SPECS'!$G$11-O81-P81-G81</f>
        <v>746.24599262758227</v>
      </c>
      <c r="S81" s="16">
        <f t="shared" si="16"/>
        <v>1.0600070975878189</v>
      </c>
      <c r="T81" s="17">
        <f t="shared" si="17"/>
        <v>746.24599262758227</v>
      </c>
      <c r="U81" s="110">
        <f t="shared" si="18"/>
        <v>886.73463185522837</v>
      </c>
      <c r="V81" s="17">
        <f t="shared" si="19"/>
        <v>11.892175494736836</v>
      </c>
      <c r="W81" s="14">
        <f t="shared" si="20"/>
        <v>1.5306432972094717</v>
      </c>
      <c r="X81" s="17">
        <f t="shared" si="21"/>
        <v>11.892175494736836</v>
      </c>
      <c r="Y81" s="17">
        <f t="shared" si="22"/>
        <v>13.360224805437698</v>
      </c>
      <c r="Z81" s="14">
        <v>474.14230073437511</v>
      </c>
      <c r="AA81" s="17">
        <f t="shared" si="24"/>
        <v>0.20159520403959691</v>
      </c>
      <c r="AB81" s="17">
        <f t="shared" si="25"/>
        <v>3.1703255015904238E-5</v>
      </c>
      <c r="AC81" s="17">
        <f t="shared" si="26"/>
        <v>1.5031854274009453E-2</v>
      </c>
      <c r="AD81" s="17">
        <f t="shared" si="23"/>
        <v>1.990974076027742E-5</v>
      </c>
      <c r="AE81" s="14">
        <f t="shared" si="27"/>
        <v>10.997705023801121</v>
      </c>
    </row>
    <row r="82" spans="1:31" ht="15.75" thickBot="1" x14ac:dyDescent="0.3">
      <c r="A82" s="14">
        <v>1</v>
      </c>
      <c r="B82" s="17" t="s">
        <v>33</v>
      </c>
      <c r="C82" s="17">
        <v>76</v>
      </c>
      <c r="D82" s="17">
        <v>11.268662350329093</v>
      </c>
      <c r="E82" s="14">
        <v>704.00093954631063</v>
      </c>
      <c r="F82" s="103">
        <v>0</v>
      </c>
      <c r="G82" s="17">
        <f t="shared" si="14"/>
        <v>0</v>
      </c>
      <c r="H82" s="17">
        <f t="shared" si="15"/>
        <v>0</v>
      </c>
      <c r="I82" s="17">
        <v>14</v>
      </c>
      <c r="J82" s="14">
        <v>4000</v>
      </c>
      <c r="K82" s="100">
        <v>13.411199999999999</v>
      </c>
      <c r="L82" s="17">
        <v>30.000049728</v>
      </c>
      <c r="M82" s="107">
        <v>1</v>
      </c>
      <c r="N82" s="17">
        <f>IF(M82=1,_xlfn.XLOOKUP(L82,'HYB SPECS'!$O$6:$O$37,'HYB SPECS'!$K$6:$K$37,,1))</f>
        <v>8500</v>
      </c>
      <c r="O82" s="107">
        <f>0.5*('Specifications (ICE)'!$P$4*'Specifications (ICE)'!$P$3)*'Specifications (ICE)'!$P$5*K82^2</f>
        <v>56.217600027646043</v>
      </c>
      <c r="P82" s="14">
        <f>IF(B82="A",'Specifications (ICE)'!$M$12,IF(B82="G",'Specifications (ICE)'!$M$13))</f>
        <v>84.271039200000004</v>
      </c>
      <c r="Q82" s="17">
        <v>1</v>
      </c>
      <c r="R82" s="110">
        <f>'HYB SPECS'!$G$11-O82-P82-G82</f>
        <v>746.24599262758227</v>
      </c>
      <c r="S82" s="16">
        <f t="shared" si="16"/>
        <v>1.0600070975878189</v>
      </c>
      <c r="T82" s="17">
        <f t="shared" si="17"/>
        <v>746.24599262758227</v>
      </c>
      <c r="U82" s="110">
        <f t="shared" si="18"/>
        <v>886.73463185522837</v>
      </c>
      <c r="V82" s="17">
        <f t="shared" si="19"/>
        <v>11.892175494736836</v>
      </c>
      <c r="W82" s="14">
        <f t="shared" si="20"/>
        <v>1.5306432972094717</v>
      </c>
      <c r="X82" s="17">
        <f t="shared" si="21"/>
        <v>11.892175494736836</v>
      </c>
      <c r="Y82" s="17">
        <f t="shared" si="22"/>
        <v>13.360224805437698</v>
      </c>
      <c r="Z82" s="14">
        <v>474.14230073437511</v>
      </c>
      <c r="AA82" s="17">
        <f t="shared" si="24"/>
        <v>0.20159520403959691</v>
      </c>
      <c r="AB82" s="17">
        <f t="shared" si="25"/>
        <v>3.1703255015904238E-5</v>
      </c>
      <c r="AC82" s="17">
        <f t="shared" si="26"/>
        <v>1.5031854274009453E-2</v>
      </c>
      <c r="AD82" s="17">
        <f t="shared" si="23"/>
        <v>1.990974076027742E-5</v>
      </c>
      <c r="AE82" s="14">
        <f t="shared" si="27"/>
        <v>11.012736878075131</v>
      </c>
    </row>
    <row r="83" spans="1:31" ht="15.75" thickBot="1" x14ac:dyDescent="0.3">
      <c r="A83" s="14">
        <v>1</v>
      </c>
      <c r="B83" s="17" t="s">
        <v>33</v>
      </c>
      <c r="C83" s="17">
        <v>77</v>
      </c>
      <c r="D83" s="17">
        <v>11.343226893397572</v>
      </c>
      <c r="E83" s="14">
        <v>704.00093954631063</v>
      </c>
      <c r="F83" s="103">
        <v>0</v>
      </c>
      <c r="G83" s="17">
        <f t="shared" si="14"/>
        <v>0</v>
      </c>
      <c r="H83" s="17">
        <f t="shared" si="15"/>
        <v>0</v>
      </c>
      <c r="I83" s="17">
        <v>14</v>
      </c>
      <c r="J83" s="14">
        <v>4000</v>
      </c>
      <c r="K83" s="100">
        <v>13.411199999999999</v>
      </c>
      <c r="L83" s="17">
        <v>30.000049728</v>
      </c>
      <c r="M83" s="107">
        <v>1</v>
      </c>
      <c r="N83" s="17">
        <f>IF(M83=1,_xlfn.XLOOKUP(L83,'HYB SPECS'!$O$6:$O$37,'HYB SPECS'!$K$6:$K$37,,1))</f>
        <v>8500</v>
      </c>
      <c r="O83" s="107">
        <f>0.5*('Specifications (ICE)'!$P$4*'Specifications (ICE)'!$P$3)*'Specifications (ICE)'!$P$5*K83^2</f>
        <v>56.217600027646043</v>
      </c>
      <c r="P83" s="14">
        <f>IF(B83="A",'Specifications (ICE)'!$M$12,IF(B83="G",'Specifications (ICE)'!$M$13))</f>
        <v>84.271039200000004</v>
      </c>
      <c r="Q83" s="17">
        <v>1</v>
      </c>
      <c r="R83" s="110">
        <f>'HYB SPECS'!$G$11-O83-P83-G83</f>
        <v>746.24599262758227</v>
      </c>
      <c r="S83" s="16">
        <f t="shared" si="16"/>
        <v>1.0600070975878189</v>
      </c>
      <c r="T83" s="17">
        <f t="shared" si="17"/>
        <v>746.24599262758227</v>
      </c>
      <c r="U83" s="110">
        <f t="shared" si="18"/>
        <v>886.73463185522837</v>
      </c>
      <c r="V83" s="17">
        <f t="shared" si="19"/>
        <v>11.892175494736836</v>
      </c>
      <c r="W83" s="14">
        <f t="shared" si="20"/>
        <v>1.5306432972094717</v>
      </c>
      <c r="X83" s="17">
        <f t="shared" si="21"/>
        <v>11.892175494736836</v>
      </c>
      <c r="Y83" s="17">
        <f t="shared" si="22"/>
        <v>13.360224805437698</v>
      </c>
      <c r="Z83" s="14">
        <v>474.14230073437511</v>
      </c>
      <c r="AA83" s="17">
        <f t="shared" si="24"/>
        <v>0.20159520403959691</v>
      </c>
      <c r="AB83" s="17">
        <f t="shared" si="25"/>
        <v>3.1703255015904238E-5</v>
      </c>
      <c r="AC83" s="17">
        <f t="shared" si="26"/>
        <v>1.5031854274009453E-2</v>
      </c>
      <c r="AD83" s="17">
        <f t="shared" si="23"/>
        <v>1.990974076027742E-5</v>
      </c>
      <c r="AE83" s="14">
        <f t="shared" si="27"/>
        <v>11.027768732349141</v>
      </c>
    </row>
    <row r="84" spans="1:31" ht="15.75" thickBot="1" x14ac:dyDescent="0.3">
      <c r="A84" s="14">
        <v>1</v>
      </c>
      <c r="B84" s="17" t="s">
        <v>33</v>
      </c>
      <c r="C84" s="17">
        <v>78</v>
      </c>
      <c r="D84" s="17">
        <v>11.417791436466052</v>
      </c>
      <c r="E84" s="14">
        <v>704.00093954631063</v>
      </c>
      <c r="F84" s="103">
        <v>0</v>
      </c>
      <c r="G84" s="17">
        <f t="shared" si="14"/>
        <v>0</v>
      </c>
      <c r="H84" s="17">
        <f t="shared" si="15"/>
        <v>0</v>
      </c>
      <c r="I84" s="17">
        <v>14</v>
      </c>
      <c r="J84" s="14">
        <v>4000</v>
      </c>
      <c r="K84" s="100">
        <v>13.411199999999999</v>
      </c>
      <c r="L84" s="17">
        <v>30.000049728</v>
      </c>
      <c r="M84" s="107">
        <v>1</v>
      </c>
      <c r="N84" s="17">
        <f>IF(M84=1,_xlfn.XLOOKUP(L84,'HYB SPECS'!$O$6:$O$37,'HYB SPECS'!$K$6:$K$37,,1))</f>
        <v>8500</v>
      </c>
      <c r="O84" s="107">
        <f>0.5*('Specifications (ICE)'!$P$4*'Specifications (ICE)'!$P$3)*'Specifications (ICE)'!$P$5*K84^2</f>
        <v>56.217600027646043</v>
      </c>
      <c r="P84" s="14">
        <f>IF(B84="A",'Specifications (ICE)'!$M$12,IF(B84="G",'Specifications (ICE)'!$M$13))</f>
        <v>84.271039200000004</v>
      </c>
      <c r="Q84" s="17">
        <v>1</v>
      </c>
      <c r="R84" s="110">
        <f>'HYB SPECS'!$G$11-O84-P84-G84</f>
        <v>746.24599262758227</v>
      </c>
      <c r="S84" s="16">
        <f t="shared" si="16"/>
        <v>1.0600070975878189</v>
      </c>
      <c r="T84" s="17">
        <f t="shared" si="17"/>
        <v>746.24599262758227</v>
      </c>
      <c r="U84" s="110">
        <f t="shared" si="18"/>
        <v>886.73463185522837</v>
      </c>
      <c r="V84" s="17">
        <f t="shared" si="19"/>
        <v>11.892175494736836</v>
      </c>
      <c r="W84" s="14">
        <f t="shared" si="20"/>
        <v>1.5306432972094717</v>
      </c>
      <c r="X84" s="17">
        <f t="shared" si="21"/>
        <v>11.892175494736836</v>
      </c>
      <c r="Y84" s="17">
        <f t="shared" si="22"/>
        <v>13.360224805437698</v>
      </c>
      <c r="Z84" s="14">
        <v>474.14230073437511</v>
      </c>
      <c r="AA84" s="17">
        <f t="shared" si="24"/>
        <v>0.20159520403959691</v>
      </c>
      <c r="AB84" s="17">
        <f t="shared" si="25"/>
        <v>3.1703255015904238E-5</v>
      </c>
      <c r="AC84" s="17">
        <f t="shared" si="26"/>
        <v>1.5031854274009453E-2</v>
      </c>
      <c r="AD84" s="17">
        <f t="shared" si="23"/>
        <v>1.990974076027742E-5</v>
      </c>
      <c r="AE84" s="14">
        <f t="shared" si="27"/>
        <v>11.042800586623152</v>
      </c>
    </row>
    <row r="85" spans="1:31" ht="15.75" thickBot="1" x14ac:dyDescent="0.3">
      <c r="A85" s="14">
        <v>1</v>
      </c>
      <c r="B85" s="17" t="s">
        <v>33</v>
      </c>
      <c r="C85" s="17">
        <v>79</v>
      </c>
      <c r="D85" s="17">
        <v>11.492355979534532</v>
      </c>
      <c r="E85" s="14">
        <v>704.00093954631063</v>
      </c>
      <c r="F85" s="103">
        <v>0</v>
      </c>
      <c r="G85" s="17">
        <f t="shared" si="14"/>
        <v>0</v>
      </c>
      <c r="H85" s="17">
        <f t="shared" si="15"/>
        <v>0</v>
      </c>
      <c r="I85" s="17">
        <v>14</v>
      </c>
      <c r="J85" s="14">
        <v>4000</v>
      </c>
      <c r="K85" s="100">
        <v>13.411199999999999</v>
      </c>
      <c r="L85" s="17">
        <v>30.000049728</v>
      </c>
      <c r="M85" s="107">
        <v>1</v>
      </c>
      <c r="N85" s="17">
        <f>IF(M85=1,_xlfn.XLOOKUP(L85,'HYB SPECS'!$O$6:$O$37,'HYB SPECS'!$K$6:$K$37,,1))</f>
        <v>8500</v>
      </c>
      <c r="O85" s="107">
        <f>0.5*('Specifications (ICE)'!$P$4*'Specifications (ICE)'!$P$3)*'Specifications (ICE)'!$P$5*K85^2</f>
        <v>56.217600027646043</v>
      </c>
      <c r="P85" s="14">
        <f>IF(B85="A",'Specifications (ICE)'!$M$12,IF(B85="G",'Specifications (ICE)'!$M$13))</f>
        <v>84.271039200000004</v>
      </c>
      <c r="Q85" s="17">
        <v>1</v>
      </c>
      <c r="R85" s="110">
        <f>'HYB SPECS'!$G$11-O85-P85-G85</f>
        <v>746.24599262758227</v>
      </c>
      <c r="S85" s="16">
        <f t="shared" si="16"/>
        <v>1.0600070975878189</v>
      </c>
      <c r="T85" s="17">
        <f t="shared" si="17"/>
        <v>746.24599262758227</v>
      </c>
      <c r="U85" s="110">
        <f t="shared" si="18"/>
        <v>886.73463185522837</v>
      </c>
      <c r="V85" s="17">
        <f t="shared" si="19"/>
        <v>11.892175494736836</v>
      </c>
      <c r="W85" s="14">
        <f t="shared" si="20"/>
        <v>1.5306432972094717</v>
      </c>
      <c r="X85" s="17">
        <f t="shared" si="21"/>
        <v>11.892175494736836</v>
      </c>
      <c r="Y85" s="17">
        <f t="shared" si="22"/>
        <v>13.360224805437698</v>
      </c>
      <c r="Z85" s="14">
        <v>474.14230073437511</v>
      </c>
      <c r="AA85" s="17">
        <f t="shared" si="24"/>
        <v>0.20159520403959691</v>
      </c>
      <c r="AB85" s="17">
        <f t="shared" si="25"/>
        <v>3.1703255015904238E-5</v>
      </c>
      <c r="AC85" s="17">
        <f t="shared" si="26"/>
        <v>1.5031854274009453E-2</v>
      </c>
      <c r="AD85" s="17">
        <f t="shared" si="23"/>
        <v>1.990974076027742E-5</v>
      </c>
      <c r="AE85" s="14">
        <f t="shared" si="27"/>
        <v>11.057832440897162</v>
      </c>
    </row>
    <row r="86" spans="1:31" ht="15.75" thickBot="1" x14ac:dyDescent="0.3">
      <c r="A86" s="14">
        <v>1</v>
      </c>
      <c r="B86" s="17" t="s">
        <v>33</v>
      </c>
      <c r="C86" s="17">
        <v>80</v>
      </c>
      <c r="D86" s="17">
        <v>11.566920522603011</v>
      </c>
      <c r="E86" s="14">
        <v>704.00093954631063</v>
      </c>
      <c r="F86" s="103">
        <v>0</v>
      </c>
      <c r="G86" s="17">
        <f t="shared" si="14"/>
        <v>0</v>
      </c>
      <c r="H86" s="17">
        <f t="shared" si="15"/>
        <v>0</v>
      </c>
      <c r="I86" s="17">
        <v>14</v>
      </c>
      <c r="J86" s="14">
        <v>4000</v>
      </c>
      <c r="K86" s="100">
        <v>13.411199999999999</v>
      </c>
      <c r="L86" s="17">
        <v>30.000049728</v>
      </c>
      <c r="M86" s="107">
        <v>1</v>
      </c>
      <c r="N86" s="17">
        <f>IF(M86=1,_xlfn.XLOOKUP(L86,'HYB SPECS'!$O$6:$O$37,'HYB SPECS'!$K$6:$K$37,,1))</f>
        <v>8500</v>
      </c>
      <c r="O86" s="107">
        <f>0.5*('Specifications (ICE)'!$P$4*'Specifications (ICE)'!$P$3)*'Specifications (ICE)'!$P$5*K86^2</f>
        <v>56.217600027646043</v>
      </c>
      <c r="P86" s="14">
        <f>IF(B86="A",'Specifications (ICE)'!$M$12,IF(B86="G",'Specifications (ICE)'!$M$13))</f>
        <v>84.271039200000004</v>
      </c>
      <c r="Q86" s="17">
        <v>1</v>
      </c>
      <c r="R86" s="110">
        <f>'HYB SPECS'!$G$11-O86-P86-G86</f>
        <v>746.24599262758227</v>
      </c>
      <c r="S86" s="16">
        <f t="shared" si="16"/>
        <v>1.0600070975878189</v>
      </c>
      <c r="T86" s="17">
        <f t="shared" si="17"/>
        <v>746.24599262758227</v>
      </c>
      <c r="U86" s="110">
        <f t="shared" si="18"/>
        <v>886.73463185522837</v>
      </c>
      <c r="V86" s="17">
        <f t="shared" si="19"/>
        <v>11.892175494736836</v>
      </c>
      <c r="W86" s="14">
        <f t="shared" si="20"/>
        <v>1.5306432972094717</v>
      </c>
      <c r="X86" s="17">
        <f t="shared" si="21"/>
        <v>11.892175494736836</v>
      </c>
      <c r="Y86" s="17">
        <f t="shared" si="22"/>
        <v>13.360224805437698</v>
      </c>
      <c r="Z86" s="14">
        <v>474.14230073437511</v>
      </c>
      <c r="AA86" s="17">
        <f t="shared" si="24"/>
        <v>0.20159520403959691</v>
      </c>
      <c r="AB86" s="17">
        <f t="shared" si="25"/>
        <v>3.1703255015904238E-5</v>
      </c>
      <c r="AC86" s="17">
        <f t="shared" si="26"/>
        <v>1.5031854274009453E-2</v>
      </c>
      <c r="AD86" s="17">
        <f t="shared" si="23"/>
        <v>1.990974076027742E-5</v>
      </c>
      <c r="AE86" s="14">
        <f t="shared" si="27"/>
        <v>11.072864295171172</v>
      </c>
    </row>
    <row r="87" spans="1:31" ht="15.75" thickBot="1" x14ac:dyDescent="0.3">
      <c r="A87" s="14">
        <v>1</v>
      </c>
      <c r="B87" s="17" t="s">
        <v>33</v>
      </c>
      <c r="C87" s="17">
        <v>81</v>
      </c>
      <c r="D87" s="17">
        <v>11.641485065671491</v>
      </c>
      <c r="E87" s="14">
        <v>704.00093954631063</v>
      </c>
      <c r="F87" s="103">
        <v>0</v>
      </c>
      <c r="G87" s="17">
        <f t="shared" si="14"/>
        <v>0</v>
      </c>
      <c r="H87" s="17">
        <f t="shared" si="15"/>
        <v>0</v>
      </c>
      <c r="I87" s="17">
        <v>14</v>
      </c>
      <c r="J87" s="14">
        <v>4000</v>
      </c>
      <c r="K87" s="100">
        <v>13.411199999999999</v>
      </c>
      <c r="L87" s="17">
        <v>30.000049728</v>
      </c>
      <c r="M87" s="107">
        <v>1</v>
      </c>
      <c r="N87" s="17">
        <f>IF(M87=1,_xlfn.XLOOKUP(L87,'HYB SPECS'!$O$6:$O$37,'HYB SPECS'!$K$6:$K$37,,1))</f>
        <v>8500</v>
      </c>
      <c r="O87" s="107">
        <f>0.5*('Specifications (ICE)'!$P$4*'Specifications (ICE)'!$P$3)*'Specifications (ICE)'!$P$5*K87^2</f>
        <v>56.217600027646043</v>
      </c>
      <c r="P87" s="14">
        <f>IF(B87="A",'Specifications (ICE)'!$M$12,IF(B87="G",'Specifications (ICE)'!$M$13))</f>
        <v>84.271039200000004</v>
      </c>
      <c r="Q87" s="17">
        <v>1</v>
      </c>
      <c r="R87" s="110">
        <f>'HYB SPECS'!$G$11-O87-P87-G87</f>
        <v>746.24599262758227</v>
      </c>
      <c r="S87" s="16">
        <f t="shared" si="16"/>
        <v>1.0600070975878189</v>
      </c>
      <c r="T87" s="17">
        <f t="shared" si="17"/>
        <v>746.24599262758227</v>
      </c>
      <c r="U87" s="110">
        <f t="shared" si="18"/>
        <v>886.73463185522837</v>
      </c>
      <c r="V87" s="17">
        <f t="shared" si="19"/>
        <v>11.892175494736836</v>
      </c>
      <c r="W87" s="14">
        <f t="shared" si="20"/>
        <v>1.5306432972094717</v>
      </c>
      <c r="X87" s="17">
        <f t="shared" si="21"/>
        <v>11.892175494736836</v>
      </c>
      <c r="Y87" s="17">
        <f t="shared" si="22"/>
        <v>13.360224805437698</v>
      </c>
      <c r="Z87" s="14">
        <v>474.14230073437511</v>
      </c>
      <c r="AA87" s="17">
        <f t="shared" si="24"/>
        <v>0.20159520403959691</v>
      </c>
      <c r="AB87" s="17">
        <f t="shared" si="25"/>
        <v>3.1703255015904238E-5</v>
      </c>
      <c r="AC87" s="17">
        <f t="shared" si="26"/>
        <v>1.5031854274009453E-2</v>
      </c>
      <c r="AD87" s="17">
        <f t="shared" si="23"/>
        <v>1.990974076027742E-5</v>
      </c>
      <c r="AE87" s="14">
        <f t="shared" si="27"/>
        <v>11.087896149445182</v>
      </c>
    </row>
    <row r="88" spans="1:31" ht="15.75" thickBot="1" x14ac:dyDescent="0.3">
      <c r="A88" s="14">
        <v>1</v>
      </c>
      <c r="B88" s="17" t="s">
        <v>33</v>
      </c>
      <c r="C88" s="17">
        <v>82</v>
      </c>
      <c r="D88" s="17">
        <v>11.71604960873997</v>
      </c>
      <c r="E88" s="14">
        <v>704.00093954631063</v>
      </c>
      <c r="F88" s="103">
        <v>0</v>
      </c>
      <c r="G88" s="17">
        <f t="shared" si="14"/>
        <v>0</v>
      </c>
      <c r="H88" s="17">
        <f t="shared" si="15"/>
        <v>0</v>
      </c>
      <c r="I88" s="17">
        <v>14</v>
      </c>
      <c r="J88" s="14">
        <v>4000</v>
      </c>
      <c r="K88" s="100">
        <v>13.411199999999999</v>
      </c>
      <c r="L88" s="17">
        <v>30.000049728</v>
      </c>
      <c r="M88" s="107">
        <v>1</v>
      </c>
      <c r="N88" s="17">
        <f>IF(M88=1,_xlfn.XLOOKUP(L88,'HYB SPECS'!$O$6:$O$37,'HYB SPECS'!$K$6:$K$37,,1))</f>
        <v>8500</v>
      </c>
      <c r="O88" s="107">
        <f>0.5*('Specifications (ICE)'!$P$4*'Specifications (ICE)'!$P$3)*'Specifications (ICE)'!$P$5*K88^2</f>
        <v>56.217600027646043</v>
      </c>
      <c r="P88" s="14">
        <f>IF(B88="A",'Specifications (ICE)'!$M$12,IF(B88="G",'Specifications (ICE)'!$M$13))</f>
        <v>84.271039200000004</v>
      </c>
      <c r="Q88" s="17">
        <v>1</v>
      </c>
      <c r="R88" s="110">
        <f>'HYB SPECS'!$G$11-O88-P88-G88</f>
        <v>746.24599262758227</v>
      </c>
      <c r="S88" s="16">
        <f t="shared" si="16"/>
        <v>1.0600070975878189</v>
      </c>
      <c r="T88" s="17">
        <f t="shared" si="17"/>
        <v>746.24599262758227</v>
      </c>
      <c r="U88" s="110">
        <f t="shared" si="18"/>
        <v>886.73463185522837</v>
      </c>
      <c r="V88" s="17">
        <f t="shared" si="19"/>
        <v>11.892175494736836</v>
      </c>
      <c r="W88" s="14">
        <f t="shared" si="20"/>
        <v>1.5306432972094717</v>
      </c>
      <c r="X88" s="17">
        <f t="shared" si="21"/>
        <v>11.892175494736836</v>
      </c>
      <c r="Y88" s="17">
        <f t="shared" si="22"/>
        <v>13.360224805437698</v>
      </c>
      <c r="Z88" s="14">
        <v>474.14230073437511</v>
      </c>
      <c r="AA88" s="17">
        <f t="shared" si="24"/>
        <v>0.20159520403959691</v>
      </c>
      <c r="AB88" s="17">
        <f t="shared" si="25"/>
        <v>3.1703255015904238E-5</v>
      </c>
      <c r="AC88" s="17">
        <f t="shared" si="26"/>
        <v>1.5031854274009453E-2</v>
      </c>
      <c r="AD88" s="17">
        <f t="shared" si="23"/>
        <v>1.990974076027742E-5</v>
      </c>
      <c r="AE88" s="14">
        <f t="shared" si="27"/>
        <v>11.102928003719192</v>
      </c>
    </row>
    <row r="89" spans="1:31" ht="15.75" thickBot="1" x14ac:dyDescent="0.3">
      <c r="A89" s="14">
        <v>1</v>
      </c>
      <c r="B89" s="17" t="s">
        <v>33</v>
      </c>
      <c r="C89" s="17">
        <v>83</v>
      </c>
      <c r="D89" s="17">
        <v>11.79061415180845</v>
      </c>
      <c r="E89" s="14">
        <v>704.00093954631063</v>
      </c>
      <c r="F89" s="103">
        <v>0</v>
      </c>
      <c r="G89" s="17">
        <f t="shared" si="14"/>
        <v>0</v>
      </c>
      <c r="H89" s="17">
        <f t="shared" si="15"/>
        <v>0</v>
      </c>
      <c r="I89" s="17">
        <v>14</v>
      </c>
      <c r="J89" s="14">
        <v>4000</v>
      </c>
      <c r="K89" s="100">
        <v>13.411199999999999</v>
      </c>
      <c r="L89" s="17">
        <v>30.000049728</v>
      </c>
      <c r="M89" s="107">
        <v>1</v>
      </c>
      <c r="N89" s="17">
        <f>IF(M89=1,_xlfn.XLOOKUP(L89,'HYB SPECS'!$O$6:$O$37,'HYB SPECS'!$K$6:$K$37,,1))</f>
        <v>8500</v>
      </c>
      <c r="O89" s="107">
        <f>0.5*('Specifications (ICE)'!$P$4*'Specifications (ICE)'!$P$3)*'Specifications (ICE)'!$P$5*K89^2</f>
        <v>56.217600027646043</v>
      </c>
      <c r="P89" s="14">
        <f>IF(B89="A",'Specifications (ICE)'!$M$12,IF(B89="G",'Specifications (ICE)'!$M$13))</f>
        <v>84.271039200000004</v>
      </c>
      <c r="Q89" s="17">
        <v>1</v>
      </c>
      <c r="R89" s="110">
        <f>'HYB SPECS'!$G$11-O89-P89-G89</f>
        <v>746.24599262758227</v>
      </c>
      <c r="S89" s="16">
        <f t="shared" si="16"/>
        <v>1.0600070975878189</v>
      </c>
      <c r="T89" s="17">
        <f t="shared" si="17"/>
        <v>746.24599262758227</v>
      </c>
      <c r="U89" s="110">
        <f t="shared" si="18"/>
        <v>886.73463185522837</v>
      </c>
      <c r="V89" s="17">
        <f t="shared" si="19"/>
        <v>11.892175494736836</v>
      </c>
      <c r="W89" s="14">
        <f t="shared" si="20"/>
        <v>1.5306432972094717</v>
      </c>
      <c r="X89" s="17">
        <f t="shared" si="21"/>
        <v>11.892175494736836</v>
      </c>
      <c r="Y89" s="17">
        <f t="shared" si="22"/>
        <v>13.360224805437698</v>
      </c>
      <c r="Z89" s="14">
        <v>474.14230073437511</v>
      </c>
      <c r="AA89" s="17">
        <f t="shared" si="24"/>
        <v>0.20159520403959691</v>
      </c>
      <c r="AB89" s="17">
        <f t="shared" si="25"/>
        <v>3.1703255015904238E-5</v>
      </c>
      <c r="AC89" s="17">
        <f t="shared" si="26"/>
        <v>1.5031854274009453E-2</v>
      </c>
      <c r="AD89" s="17">
        <f t="shared" si="23"/>
        <v>1.990974076027742E-5</v>
      </c>
      <c r="AE89" s="14">
        <f t="shared" si="27"/>
        <v>11.117959857993203</v>
      </c>
    </row>
    <row r="90" spans="1:31" ht="15.75" thickBot="1" x14ac:dyDescent="0.3">
      <c r="A90" s="14">
        <v>1</v>
      </c>
      <c r="B90" s="17" t="s">
        <v>33</v>
      </c>
      <c r="C90" s="17">
        <v>84</v>
      </c>
      <c r="D90" s="17">
        <v>11.86517869487693</v>
      </c>
      <c r="E90" s="14">
        <v>704.00093954631063</v>
      </c>
      <c r="F90" s="103">
        <v>0</v>
      </c>
      <c r="G90" s="17">
        <f t="shared" si="14"/>
        <v>0</v>
      </c>
      <c r="H90" s="17">
        <f t="shared" si="15"/>
        <v>0</v>
      </c>
      <c r="I90" s="17">
        <v>14</v>
      </c>
      <c r="J90" s="14">
        <v>4000</v>
      </c>
      <c r="K90" s="100">
        <v>13.411199999999999</v>
      </c>
      <c r="L90" s="17">
        <v>30.000049728</v>
      </c>
      <c r="M90" s="107">
        <v>1</v>
      </c>
      <c r="N90" s="17">
        <f>IF(M90=1,_xlfn.XLOOKUP(L90,'HYB SPECS'!$O$6:$O$37,'HYB SPECS'!$K$6:$K$37,,1))</f>
        <v>8500</v>
      </c>
      <c r="O90" s="107">
        <f>0.5*('Specifications (ICE)'!$P$4*'Specifications (ICE)'!$P$3)*'Specifications (ICE)'!$P$5*K90^2</f>
        <v>56.217600027646043</v>
      </c>
      <c r="P90" s="14">
        <f>IF(B90="A",'Specifications (ICE)'!$M$12,IF(B90="G",'Specifications (ICE)'!$M$13))</f>
        <v>84.271039200000004</v>
      </c>
      <c r="Q90" s="17">
        <v>1</v>
      </c>
      <c r="R90" s="110">
        <f>'HYB SPECS'!$G$11-O90-P90-G90</f>
        <v>746.24599262758227</v>
      </c>
      <c r="S90" s="16">
        <f t="shared" si="16"/>
        <v>1.0600070975878189</v>
      </c>
      <c r="T90" s="17">
        <f t="shared" si="17"/>
        <v>746.24599262758227</v>
      </c>
      <c r="U90" s="110">
        <f t="shared" si="18"/>
        <v>886.73463185522837</v>
      </c>
      <c r="V90" s="17">
        <f t="shared" si="19"/>
        <v>11.892175494736836</v>
      </c>
      <c r="W90" s="14">
        <f t="shared" si="20"/>
        <v>1.5306432972094717</v>
      </c>
      <c r="X90" s="17">
        <f t="shared" si="21"/>
        <v>11.892175494736836</v>
      </c>
      <c r="Y90" s="17">
        <f t="shared" si="22"/>
        <v>13.360224805437698</v>
      </c>
      <c r="Z90" s="14">
        <v>474.14230073437511</v>
      </c>
      <c r="AA90" s="17">
        <f t="shared" si="24"/>
        <v>0.20159520403959691</v>
      </c>
      <c r="AB90" s="17">
        <f t="shared" si="25"/>
        <v>3.1703255015904238E-5</v>
      </c>
      <c r="AC90" s="17">
        <f t="shared" si="26"/>
        <v>1.5031854274009453E-2</v>
      </c>
      <c r="AD90" s="17">
        <f t="shared" si="23"/>
        <v>1.990974076027742E-5</v>
      </c>
      <c r="AE90" s="14">
        <f t="shared" si="27"/>
        <v>11.132991712267213</v>
      </c>
    </row>
    <row r="91" spans="1:31" ht="15.75" thickBot="1" x14ac:dyDescent="0.3">
      <c r="A91" s="14">
        <v>1</v>
      </c>
      <c r="B91" s="17" t="s">
        <v>33</v>
      </c>
      <c r="C91" s="17">
        <v>85</v>
      </c>
      <c r="D91" s="17">
        <v>11.939743237945409</v>
      </c>
      <c r="E91" s="14">
        <v>704.00093954631063</v>
      </c>
      <c r="F91" s="103">
        <v>0</v>
      </c>
      <c r="G91" s="17">
        <f t="shared" si="14"/>
        <v>0</v>
      </c>
      <c r="H91" s="17">
        <f t="shared" si="15"/>
        <v>0</v>
      </c>
      <c r="I91" s="17">
        <v>14</v>
      </c>
      <c r="J91" s="14">
        <v>4000</v>
      </c>
      <c r="K91" s="100">
        <v>13.411199999999999</v>
      </c>
      <c r="L91" s="17">
        <v>30.000049728</v>
      </c>
      <c r="M91" s="107">
        <v>1</v>
      </c>
      <c r="N91" s="17">
        <f>IF(M91=1,_xlfn.XLOOKUP(L91,'HYB SPECS'!$O$6:$O$37,'HYB SPECS'!$K$6:$K$37,,1))</f>
        <v>8500</v>
      </c>
      <c r="O91" s="107">
        <f>0.5*('Specifications (ICE)'!$P$4*'Specifications (ICE)'!$P$3)*'Specifications (ICE)'!$P$5*K91^2</f>
        <v>56.217600027646043</v>
      </c>
      <c r="P91" s="14">
        <f>IF(B91="A",'Specifications (ICE)'!$M$12,IF(B91="G",'Specifications (ICE)'!$M$13))</f>
        <v>84.271039200000004</v>
      </c>
      <c r="Q91" s="17">
        <v>1</v>
      </c>
      <c r="R91" s="110">
        <f>'HYB SPECS'!$G$11-O91-P91-G91</f>
        <v>746.24599262758227</v>
      </c>
      <c r="S91" s="16">
        <f t="shared" si="16"/>
        <v>1.0600070975878189</v>
      </c>
      <c r="T91" s="17">
        <f t="shared" si="17"/>
        <v>746.24599262758227</v>
      </c>
      <c r="U91" s="110">
        <f t="shared" si="18"/>
        <v>886.73463185522837</v>
      </c>
      <c r="V91" s="17">
        <f t="shared" si="19"/>
        <v>11.892175494736836</v>
      </c>
      <c r="W91" s="14">
        <f t="shared" si="20"/>
        <v>1.5306432972094717</v>
      </c>
      <c r="X91" s="17">
        <f t="shared" si="21"/>
        <v>11.892175494736836</v>
      </c>
      <c r="Y91" s="17">
        <f t="shared" si="22"/>
        <v>13.360224805437698</v>
      </c>
      <c r="Z91" s="14">
        <v>474.14230073437511</v>
      </c>
      <c r="AA91" s="17">
        <f t="shared" si="24"/>
        <v>0.20159520403959691</v>
      </c>
      <c r="AB91" s="17">
        <f t="shared" si="25"/>
        <v>3.1703255015904238E-5</v>
      </c>
      <c r="AC91" s="17">
        <f t="shared" si="26"/>
        <v>1.5031854274009453E-2</v>
      </c>
      <c r="AD91" s="17">
        <f t="shared" si="23"/>
        <v>1.990974076027742E-5</v>
      </c>
      <c r="AE91" s="14">
        <f t="shared" si="27"/>
        <v>11.148023566541223</v>
      </c>
    </row>
    <row r="92" spans="1:31" ht="15.75" thickBot="1" x14ac:dyDescent="0.3">
      <c r="A92" s="14">
        <v>1</v>
      </c>
      <c r="B92" s="17" t="s">
        <v>33</v>
      </c>
      <c r="C92" s="17">
        <v>86</v>
      </c>
      <c r="D92" s="17">
        <v>12.014307781013889</v>
      </c>
      <c r="E92" s="14">
        <v>704.00093954631063</v>
      </c>
      <c r="F92" s="103">
        <v>0</v>
      </c>
      <c r="G92" s="17">
        <f t="shared" si="14"/>
        <v>0</v>
      </c>
      <c r="H92" s="17">
        <f t="shared" si="15"/>
        <v>0</v>
      </c>
      <c r="I92" s="17">
        <v>14</v>
      </c>
      <c r="J92" s="14">
        <v>4000</v>
      </c>
      <c r="K92" s="100">
        <v>13.411199999999999</v>
      </c>
      <c r="L92" s="17">
        <v>30.000049728</v>
      </c>
      <c r="M92" s="107">
        <v>1</v>
      </c>
      <c r="N92" s="17">
        <f>IF(M92=1,_xlfn.XLOOKUP(L92,'HYB SPECS'!$O$6:$O$37,'HYB SPECS'!$K$6:$K$37,,1))</f>
        <v>8500</v>
      </c>
      <c r="O92" s="107">
        <f>0.5*('Specifications (ICE)'!$P$4*'Specifications (ICE)'!$P$3)*'Specifications (ICE)'!$P$5*K92^2</f>
        <v>56.217600027646043</v>
      </c>
      <c r="P92" s="14">
        <f>IF(B92="A",'Specifications (ICE)'!$M$12,IF(B92="G",'Specifications (ICE)'!$M$13))</f>
        <v>84.271039200000004</v>
      </c>
      <c r="Q92" s="17">
        <v>1</v>
      </c>
      <c r="R92" s="110">
        <f>'HYB SPECS'!$G$11-O92-P92-G92</f>
        <v>746.24599262758227</v>
      </c>
      <c r="S92" s="16">
        <f t="shared" si="16"/>
        <v>1.0600070975878189</v>
      </c>
      <c r="T92" s="17">
        <f t="shared" si="17"/>
        <v>746.24599262758227</v>
      </c>
      <c r="U92" s="110">
        <f t="shared" si="18"/>
        <v>886.73463185522837</v>
      </c>
      <c r="V92" s="17">
        <f t="shared" si="19"/>
        <v>11.892175494736836</v>
      </c>
      <c r="W92" s="14">
        <f t="shared" si="20"/>
        <v>1.5306432972094717</v>
      </c>
      <c r="X92" s="17">
        <f t="shared" si="21"/>
        <v>11.892175494736836</v>
      </c>
      <c r="Y92" s="17">
        <f t="shared" si="22"/>
        <v>13.360224805437698</v>
      </c>
      <c r="Z92" s="14">
        <v>474.14230073437511</v>
      </c>
      <c r="AA92" s="17">
        <f t="shared" si="24"/>
        <v>0.20159520403959691</v>
      </c>
      <c r="AB92" s="17">
        <f t="shared" si="25"/>
        <v>3.1703255015904238E-5</v>
      </c>
      <c r="AC92" s="17">
        <f t="shared" si="26"/>
        <v>1.5031854274009453E-2</v>
      </c>
      <c r="AD92" s="17">
        <f t="shared" si="23"/>
        <v>1.990974076027742E-5</v>
      </c>
      <c r="AE92" s="14">
        <f t="shared" si="27"/>
        <v>11.163055420815233</v>
      </c>
    </row>
    <row r="93" spans="1:31" ht="15.75" thickBot="1" x14ac:dyDescent="0.3">
      <c r="A93" s="14">
        <v>1</v>
      </c>
      <c r="B93" s="17" t="s">
        <v>33</v>
      </c>
      <c r="C93" s="17">
        <v>87</v>
      </c>
      <c r="D93" s="17">
        <v>12.088872324082368</v>
      </c>
      <c r="E93" s="14">
        <v>704.00093954631063</v>
      </c>
      <c r="F93" s="103">
        <v>0</v>
      </c>
      <c r="G93" s="17">
        <f t="shared" si="14"/>
        <v>0</v>
      </c>
      <c r="H93" s="17">
        <f t="shared" si="15"/>
        <v>0</v>
      </c>
      <c r="I93" s="17">
        <v>14</v>
      </c>
      <c r="J93" s="14">
        <v>4000</v>
      </c>
      <c r="K93" s="100">
        <v>13.411199999999999</v>
      </c>
      <c r="L93" s="17">
        <v>30.000049728</v>
      </c>
      <c r="M93" s="107">
        <v>1</v>
      </c>
      <c r="N93" s="17">
        <f>IF(M93=1,_xlfn.XLOOKUP(L93,'HYB SPECS'!$O$6:$O$37,'HYB SPECS'!$K$6:$K$37,,1))</f>
        <v>8500</v>
      </c>
      <c r="O93" s="107">
        <f>0.5*('Specifications (ICE)'!$P$4*'Specifications (ICE)'!$P$3)*'Specifications (ICE)'!$P$5*K93^2</f>
        <v>56.217600027646043</v>
      </c>
      <c r="P93" s="14">
        <f>IF(B93="A",'Specifications (ICE)'!$M$12,IF(B93="G",'Specifications (ICE)'!$M$13))</f>
        <v>84.271039200000004</v>
      </c>
      <c r="Q93" s="17">
        <v>1</v>
      </c>
      <c r="R93" s="110">
        <f>'HYB SPECS'!$G$11-O93-P93-G93</f>
        <v>746.24599262758227</v>
      </c>
      <c r="S93" s="16">
        <f t="shared" si="16"/>
        <v>1.0600070975878189</v>
      </c>
      <c r="T93" s="17">
        <f t="shared" si="17"/>
        <v>746.24599262758227</v>
      </c>
      <c r="U93" s="110">
        <f t="shared" si="18"/>
        <v>886.73463185522837</v>
      </c>
      <c r="V93" s="17">
        <f t="shared" si="19"/>
        <v>11.892175494736836</v>
      </c>
      <c r="W93" s="14">
        <f t="shared" si="20"/>
        <v>1.5306432972094717</v>
      </c>
      <c r="X93" s="17">
        <f t="shared" si="21"/>
        <v>11.892175494736836</v>
      </c>
      <c r="Y93" s="17">
        <f t="shared" si="22"/>
        <v>13.360224805437698</v>
      </c>
      <c r="Z93" s="14">
        <v>474.14230073437511</v>
      </c>
      <c r="AA93" s="17">
        <f t="shared" si="24"/>
        <v>0.20159520403959691</v>
      </c>
      <c r="AB93" s="17">
        <f t="shared" si="25"/>
        <v>3.1703255015904238E-5</v>
      </c>
      <c r="AC93" s="17">
        <f t="shared" si="26"/>
        <v>1.5031854274009453E-2</v>
      </c>
      <c r="AD93" s="17">
        <f t="shared" si="23"/>
        <v>1.990974076027742E-5</v>
      </c>
      <c r="AE93" s="14">
        <f t="shared" si="27"/>
        <v>11.178087275089243</v>
      </c>
    </row>
    <row r="94" spans="1:31" ht="15.75" thickBot="1" x14ac:dyDescent="0.3">
      <c r="A94" s="14">
        <v>1</v>
      </c>
      <c r="B94" s="17" t="s">
        <v>33</v>
      </c>
      <c r="C94" s="17">
        <v>88</v>
      </c>
      <c r="D94" s="17">
        <v>12.163436867150848</v>
      </c>
      <c r="E94" s="14">
        <v>704.00093954631063</v>
      </c>
      <c r="F94" s="103">
        <v>0</v>
      </c>
      <c r="G94" s="17">
        <f t="shared" si="14"/>
        <v>0</v>
      </c>
      <c r="H94" s="17">
        <f t="shared" si="15"/>
        <v>0</v>
      </c>
      <c r="I94" s="17">
        <v>14</v>
      </c>
      <c r="J94" s="14">
        <v>4000</v>
      </c>
      <c r="K94" s="100">
        <v>13.411199999999999</v>
      </c>
      <c r="L94" s="17">
        <v>30.000049728</v>
      </c>
      <c r="M94" s="107">
        <v>1</v>
      </c>
      <c r="N94" s="17">
        <f>IF(M94=1,_xlfn.XLOOKUP(L94,'HYB SPECS'!$O$6:$O$37,'HYB SPECS'!$K$6:$K$37,,1))</f>
        <v>8500</v>
      </c>
      <c r="O94" s="107">
        <f>0.5*('Specifications (ICE)'!$P$4*'Specifications (ICE)'!$P$3)*'Specifications (ICE)'!$P$5*K94^2</f>
        <v>56.217600027646043</v>
      </c>
      <c r="P94" s="14">
        <f>IF(B94="A",'Specifications (ICE)'!$M$12,IF(B94="G",'Specifications (ICE)'!$M$13))</f>
        <v>84.271039200000004</v>
      </c>
      <c r="Q94" s="17">
        <v>1</v>
      </c>
      <c r="R94" s="110">
        <f>'HYB SPECS'!$G$11-O94-P94-G94</f>
        <v>746.24599262758227</v>
      </c>
      <c r="S94" s="16">
        <f t="shared" si="16"/>
        <v>1.0600070975878189</v>
      </c>
      <c r="T94" s="17">
        <f t="shared" si="17"/>
        <v>746.24599262758227</v>
      </c>
      <c r="U94" s="110">
        <f t="shared" si="18"/>
        <v>886.73463185522837</v>
      </c>
      <c r="V94" s="17">
        <f t="shared" si="19"/>
        <v>11.892175494736836</v>
      </c>
      <c r="W94" s="14">
        <f t="shared" si="20"/>
        <v>1.5306432972094717</v>
      </c>
      <c r="X94" s="17">
        <f t="shared" si="21"/>
        <v>11.892175494736836</v>
      </c>
      <c r="Y94" s="17">
        <f t="shared" si="22"/>
        <v>13.360224805437698</v>
      </c>
      <c r="Z94" s="14">
        <v>474.14230073437511</v>
      </c>
      <c r="AA94" s="17">
        <f t="shared" si="24"/>
        <v>0.20159520403959691</v>
      </c>
      <c r="AB94" s="17">
        <f t="shared" si="25"/>
        <v>3.1703255015904238E-5</v>
      </c>
      <c r="AC94" s="17">
        <f t="shared" si="26"/>
        <v>1.5031854274009453E-2</v>
      </c>
      <c r="AD94" s="17">
        <f t="shared" si="23"/>
        <v>1.990974076027742E-5</v>
      </c>
      <c r="AE94" s="14">
        <f t="shared" si="27"/>
        <v>11.193119129363254</v>
      </c>
    </row>
    <row r="95" spans="1:31" ht="15.75" thickBot="1" x14ac:dyDescent="0.3">
      <c r="A95" s="14">
        <v>1</v>
      </c>
      <c r="B95" s="17" t="s">
        <v>33</v>
      </c>
      <c r="C95" s="17">
        <v>89</v>
      </c>
      <c r="D95" s="17">
        <v>12.238001410219328</v>
      </c>
      <c r="E95" s="14">
        <v>704.00093954631063</v>
      </c>
      <c r="F95" s="103">
        <v>0</v>
      </c>
      <c r="G95" s="17">
        <f t="shared" si="14"/>
        <v>0</v>
      </c>
      <c r="H95" s="17">
        <f t="shared" si="15"/>
        <v>0</v>
      </c>
      <c r="I95" s="17">
        <v>14</v>
      </c>
      <c r="J95" s="14">
        <v>4000</v>
      </c>
      <c r="K95" s="100">
        <v>13.411199999999999</v>
      </c>
      <c r="L95" s="17">
        <v>30.000049728</v>
      </c>
      <c r="M95" s="107">
        <v>1</v>
      </c>
      <c r="N95" s="17">
        <f>IF(M95=1,_xlfn.XLOOKUP(L95,'HYB SPECS'!$O$6:$O$37,'HYB SPECS'!$K$6:$K$37,,1))</f>
        <v>8500</v>
      </c>
      <c r="O95" s="107">
        <f>0.5*('Specifications (ICE)'!$P$4*'Specifications (ICE)'!$P$3)*'Specifications (ICE)'!$P$5*K95^2</f>
        <v>56.217600027646043</v>
      </c>
      <c r="P95" s="14">
        <f>IF(B95="A",'Specifications (ICE)'!$M$12,IF(B95="G",'Specifications (ICE)'!$M$13))</f>
        <v>84.271039200000004</v>
      </c>
      <c r="Q95" s="17">
        <v>1</v>
      </c>
      <c r="R95" s="110">
        <f>'HYB SPECS'!$G$11-O95-P95-G95</f>
        <v>746.24599262758227</v>
      </c>
      <c r="S95" s="16">
        <f t="shared" si="16"/>
        <v>1.0600070975878189</v>
      </c>
      <c r="T95" s="17">
        <f t="shared" si="17"/>
        <v>746.24599262758227</v>
      </c>
      <c r="U95" s="110">
        <f t="shared" si="18"/>
        <v>886.73463185522837</v>
      </c>
      <c r="V95" s="17">
        <f t="shared" si="19"/>
        <v>11.892175494736836</v>
      </c>
      <c r="W95" s="14">
        <f t="shared" si="20"/>
        <v>1.5306432972094717</v>
      </c>
      <c r="X95" s="17">
        <f t="shared" si="21"/>
        <v>11.892175494736836</v>
      </c>
      <c r="Y95" s="17">
        <f t="shared" si="22"/>
        <v>13.360224805437698</v>
      </c>
      <c r="Z95" s="14">
        <v>474.14230073437511</v>
      </c>
      <c r="AA95" s="17">
        <f t="shared" si="24"/>
        <v>0.20159520403959691</v>
      </c>
      <c r="AB95" s="17">
        <f t="shared" si="25"/>
        <v>3.1703255015904238E-5</v>
      </c>
      <c r="AC95" s="17">
        <f t="shared" si="26"/>
        <v>1.5031854274009453E-2</v>
      </c>
      <c r="AD95" s="17">
        <f t="shared" si="23"/>
        <v>1.990974076027742E-5</v>
      </c>
      <c r="AE95" s="14">
        <f t="shared" si="27"/>
        <v>11.208150983637264</v>
      </c>
    </row>
    <row r="96" spans="1:31" ht="15.75" thickBot="1" x14ac:dyDescent="0.3">
      <c r="A96" s="14">
        <v>1</v>
      </c>
      <c r="B96" s="17" t="s">
        <v>33</v>
      </c>
      <c r="C96" s="17">
        <v>90</v>
      </c>
      <c r="D96" s="17">
        <v>12.312565953287807</v>
      </c>
      <c r="E96" s="14">
        <v>704.00093954631063</v>
      </c>
      <c r="F96" s="103">
        <v>0</v>
      </c>
      <c r="G96" s="17">
        <f t="shared" si="14"/>
        <v>0</v>
      </c>
      <c r="H96" s="17">
        <f t="shared" si="15"/>
        <v>0</v>
      </c>
      <c r="I96" s="17">
        <v>14</v>
      </c>
      <c r="J96" s="14">
        <v>4000</v>
      </c>
      <c r="K96" s="100">
        <v>13.411199999999999</v>
      </c>
      <c r="L96" s="17">
        <v>30.000049728</v>
      </c>
      <c r="M96" s="107">
        <v>1</v>
      </c>
      <c r="N96" s="17">
        <f>IF(M96=1,_xlfn.XLOOKUP(L96,'HYB SPECS'!$O$6:$O$37,'HYB SPECS'!$K$6:$K$37,,1))</f>
        <v>8500</v>
      </c>
      <c r="O96" s="107">
        <f>0.5*('Specifications (ICE)'!$P$4*'Specifications (ICE)'!$P$3)*'Specifications (ICE)'!$P$5*K96^2</f>
        <v>56.217600027646043</v>
      </c>
      <c r="P96" s="14">
        <f>IF(B96="A",'Specifications (ICE)'!$M$12,IF(B96="G",'Specifications (ICE)'!$M$13))</f>
        <v>84.271039200000004</v>
      </c>
      <c r="Q96" s="17">
        <v>1</v>
      </c>
      <c r="R96" s="110">
        <f>'HYB SPECS'!$G$11-O96-P96-G96</f>
        <v>746.24599262758227</v>
      </c>
      <c r="S96" s="16">
        <f t="shared" si="16"/>
        <v>1.0600070975878189</v>
      </c>
      <c r="T96" s="17">
        <f t="shared" si="17"/>
        <v>746.24599262758227</v>
      </c>
      <c r="U96" s="110">
        <f t="shared" si="18"/>
        <v>886.73463185522837</v>
      </c>
      <c r="V96" s="17">
        <f t="shared" si="19"/>
        <v>11.892175494736836</v>
      </c>
      <c r="W96" s="14">
        <f t="shared" si="20"/>
        <v>1.5306432972094717</v>
      </c>
      <c r="X96" s="17">
        <f t="shared" si="21"/>
        <v>11.892175494736836</v>
      </c>
      <c r="Y96" s="17">
        <f t="shared" si="22"/>
        <v>13.360224805437698</v>
      </c>
      <c r="Z96" s="14">
        <v>474.14230073437511</v>
      </c>
      <c r="AA96" s="17">
        <f t="shared" si="24"/>
        <v>0.20159520403959691</v>
      </c>
      <c r="AB96" s="17">
        <f t="shared" si="25"/>
        <v>3.1703255015904238E-5</v>
      </c>
      <c r="AC96" s="17">
        <f t="shared" si="26"/>
        <v>1.5031854274009453E-2</v>
      </c>
      <c r="AD96" s="17">
        <f t="shared" si="23"/>
        <v>1.990974076027742E-5</v>
      </c>
      <c r="AE96" s="14">
        <f t="shared" si="27"/>
        <v>11.223182837911274</v>
      </c>
    </row>
    <row r="97" spans="1:31" ht="15.75" thickBot="1" x14ac:dyDescent="0.3">
      <c r="A97" s="14">
        <v>1</v>
      </c>
      <c r="B97" s="17" t="s">
        <v>33</v>
      </c>
      <c r="C97" s="17">
        <v>91</v>
      </c>
      <c r="D97" s="17">
        <v>12.387130496356287</v>
      </c>
      <c r="E97" s="14">
        <v>704.00093954631063</v>
      </c>
      <c r="F97" s="103">
        <v>0</v>
      </c>
      <c r="G97" s="17">
        <f t="shared" si="14"/>
        <v>0</v>
      </c>
      <c r="H97" s="17">
        <f t="shared" si="15"/>
        <v>0</v>
      </c>
      <c r="I97" s="17">
        <v>14</v>
      </c>
      <c r="J97" s="14">
        <v>4000</v>
      </c>
      <c r="K97" s="100">
        <v>13.411199999999999</v>
      </c>
      <c r="L97" s="17">
        <v>30.000049728</v>
      </c>
      <c r="M97" s="107">
        <v>1</v>
      </c>
      <c r="N97" s="17">
        <f>IF(M97=1,_xlfn.XLOOKUP(L97,'HYB SPECS'!$O$6:$O$37,'HYB SPECS'!$K$6:$K$37,,1))</f>
        <v>8500</v>
      </c>
      <c r="O97" s="107">
        <f>0.5*('Specifications (ICE)'!$P$4*'Specifications (ICE)'!$P$3)*'Specifications (ICE)'!$P$5*K97^2</f>
        <v>56.217600027646043</v>
      </c>
      <c r="P97" s="14">
        <f>IF(B97="A",'Specifications (ICE)'!$M$12,IF(B97="G",'Specifications (ICE)'!$M$13))</f>
        <v>84.271039200000004</v>
      </c>
      <c r="Q97" s="17">
        <v>1</v>
      </c>
      <c r="R97" s="110">
        <f>'HYB SPECS'!$G$11-O97-P97-G97</f>
        <v>746.24599262758227</v>
      </c>
      <c r="S97" s="16">
        <f t="shared" si="16"/>
        <v>1.0600070975878189</v>
      </c>
      <c r="T97" s="17">
        <f t="shared" si="17"/>
        <v>746.24599262758227</v>
      </c>
      <c r="U97" s="110">
        <f t="shared" si="18"/>
        <v>886.73463185522837</v>
      </c>
      <c r="V97" s="17">
        <f t="shared" si="19"/>
        <v>11.892175494736836</v>
      </c>
      <c r="W97" s="14">
        <f t="shared" si="20"/>
        <v>1.5306432972094717</v>
      </c>
      <c r="X97" s="17">
        <f t="shared" si="21"/>
        <v>11.892175494736836</v>
      </c>
      <c r="Y97" s="17">
        <f t="shared" si="22"/>
        <v>13.360224805437698</v>
      </c>
      <c r="Z97" s="14">
        <v>474.14230073437511</v>
      </c>
      <c r="AA97" s="17">
        <f t="shared" si="24"/>
        <v>0.20159520403959691</v>
      </c>
      <c r="AB97" s="17">
        <f t="shared" si="25"/>
        <v>3.1703255015904238E-5</v>
      </c>
      <c r="AC97" s="17">
        <f t="shared" si="26"/>
        <v>1.5031854274009453E-2</v>
      </c>
      <c r="AD97" s="17">
        <f t="shared" si="23"/>
        <v>1.990974076027742E-5</v>
      </c>
      <c r="AE97" s="14">
        <f t="shared" si="27"/>
        <v>11.238214692185284</v>
      </c>
    </row>
    <row r="98" spans="1:31" ht="15.75" thickBot="1" x14ac:dyDescent="0.3">
      <c r="A98" s="14">
        <v>1</v>
      </c>
      <c r="B98" s="17" t="s">
        <v>33</v>
      </c>
      <c r="C98" s="17">
        <v>92</v>
      </c>
      <c r="D98" s="17">
        <v>12.461695039424766</v>
      </c>
      <c r="E98" s="14">
        <v>704.00093954631063</v>
      </c>
      <c r="F98" s="103">
        <v>0</v>
      </c>
      <c r="G98" s="17">
        <f t="shared" si="14"/>
        <v>0</v>
      </c>
      <c r="H98" s="17">
        <f t="shared" si="15"/>
        <v>0</v>
      </c>
      <c r="I98" s="17">
        <v>14</v>
      </c>
      <c r="J98" s="14">
        <v>4000</v>
      </c>
      <c r="K98" s="100">
        <v>13.411199999999999</v>
      </c>
      <c r="L98" s="17">
        <v>30.000049728</v>
      </c>
      <c r="M98" s="107">
        <v>1</v>
      </c>
      <c r="N98" s="17">
        <f>IF(M98=1,_xlfn.XLOOKUP(L98,'HYB SPECS'!$O$6:$O$37,'HYB SPECS'!$K$6:$K$37,,1))</f>
        <v>8500</v>
      </c>
      <c r="O98" s="107">
        <f>0.5*('Specifications (ICE)'!$P$4*'Specifications (ICE)'!$P$3)*'Specifications (ICE)'!$P$5*K98^2</f>
        <v>56.217600027646043</v>
      </c>
      <c r="P98" s="14">
        <f>IF(B98="A",'Specifications (ICE)'!$M$12,IF(B98="G",'Specifications (ICE)'!$M$13))</f>
        <v>84.271039200000004</v>
      </c>
      <c r="Q98" s="17">
        <v>1</v>
      </c>
      <c r="R98" s="110">
        <f>'HYB SPECS'!$G$11-O98-P98-G98</f>
        <v>746.24599262758227</v>
      </c>
      <c r="S98" s="16">
        <f t="shared" si="16"/>
        <v>1.0600070975878189</v>
      </c>
      <c r="T98" s="17">
        <f t="shared" si="17"/>
        <v>746.24599262758227</v>
      </c>
      <c r="U98" s="110">
        <f t="shared" si="18"/>
        <v>886.73463185522837</v>
      </c>
      <c r="V98" s="17">
        <f t="shared" si="19"/>
        <v>11.892175494736836</v>
      </c>
      <c r="W98" s="14">
        <f t="shared" si="20"/>
        <v>1.5306432972094717</v>
      </c>
      <c r="X98" s="17">
        <f t="shared" si="21"/>
        <v>11.892175494736836</v>
      </c>
      <c r="Y98" s="17">
        <f t="shared" si="22"/>
        <v>13.360224805437698</v>
      </c>
      <c r="Z98" s="14">
        <v>474.14230073437511</v>
      </c>
      <c r="AA98" s="17">
        <f t="shared" si="24"/>
        <v>0.20159520403959691</v>
      </c>
      <c r="AB98" s="17">
        <f t="shared" si="25"/>
        <v>3.1703255015904238E-5</v>
      </c>
      <c r="AC98" s="17">
        <f t="shared" si="26"/>
        <v>1.5031854274009453E-2</v>
      </c>
      <c r="AD98" s="17">
        <f t="shared" si="23"/>
        <v>1.990974076027742E-5</v>
      </c>
      <c r="AE98" s="14">
        <f t="shared" si="27"/>
        <v>11.253246546459295</v>
      </c>
    </row>
    <row r="99" spans="1:31" ht="15.75" thickBot="1" x14ac:dyDescent="0.3">
      <c r="A99" s="14">
        <v>1</v>
      </c>
      <c r="B99" s="17" t="s">
        <v>33</v>
      </c>
      <c r="C99" s="17">
        <v>93</v>
      </c>
      <c r="D99" s="17">
        <v>12.536259582493246</v>
      </c>
      <c r="E99" s="14">
        <v>704.00093954631063</v>
      </c>
      <c r="F99" s="103">
        <v>0</v>
      </c>
      <c r="G99" s="17">
        <f t="shared" si="14"/>
        <v>0</v>
      </c>
      <c r="H99" s="17">
        <f t="shared" si="15"/>
        <v>0</v>
      </c>
      <c r="I99" s="17">
        <v>14</v>
      </c>
      <c r="J99" s="14">
        <v>4000</v>
      </c>
      <c r="K99" s="100">
        <v>13.411199999999999</v>
      </c>
      <c r="L99" s="17">
        <v>30.000049728</v>
      </c>
      <c r="M99" s="107">
        <v>1</v>
      </c>
      <c r="N99" s="17">
        <f>IF(M99=1,_xlfn.XLOOKUP(L99,'HYB SPECS'!$O$6:$O$37,'HYB SPECS'!$K$6:$K$37,,1))</f>
        <v>8500</v>
      </c>
      <c r="O99" s="107">
        <f>0.5*('Specifications (ICE)'!$P$4*'Specifications (ICE)'!$P$3)*'Specifications (ICE)'!$P$5*K99^2</f>
        <v>56.217600027646043</v>
      </c>
      <c r="P99" s="14">
        <f>IF(B99="A",'Specifications (ICE)'!$M$12,IF(B99="G",'Specifications (ICE)'!$M$13))</f>
        <v>84.271039200000004</v>
      </c>
      <c r="Q99" s="17">
        <v>1</v>
      </c>
      <c r="R99" s="110">
        <f>'HYB SPECS'!$G$11-O99-P99-G99</f>
        <v>746.24599262758227</v>
      </c>
      <c r="S99" s="16">
        <f t="shared" si="16"/>
        <v>1.0600070975878189</v>
      </c>
      <c r="T99" s="17">
        <f t="shared" si="17"/>
        <v>746.24599262758227</v>
      </c>
      <c r="U99" s="110">
        <f t="shared" si="18"/>
        <v>886.73463185522837</v>
      </c>
      <c r="V99" s="17">
        <f t="shared" si="19"/>
        <v>11.892175494736836</v>
      </c>
      <c r="W99" s="14">
        <f t="shared" si="20"/>
        <v>1.5306432972094717</v>
      </c>
      <c r="X99" s="17">
        <f t="shared" si="21"/>
        <v>11.892175494736836</v>
      </c>
      <c r="Y99" s="17">
        <f t="shared" si="22"/>
        <v>13.360224805437698</v>
      </c>
      <c r="Z99" s="14">
        <v>474.14230073437511</v>
      </c>
      <c r="AA99" s="17">
        <f t="shared" si="24"/>
        <v>0.20159520403959691</v>
      </c>
      <c r="AB99" s="17">
        <f t="shared" si="25"/>
        <v>3.1703255015904238E-5</v>
      </c>
      <c r="AC99" s="17">
        <f t="shared" si="26"/>
        <v>1.5031854274009453E-2</v>
      </c>
      <c r="AD99" s="17">
        <f t="shared" si="23"/>
        <v>1.990974076027742E-5</v>
      </c>
      <c r="AE99" s="14">
        <f t="shared" si="27"/>
        <v>11.268278400733305</v>
      </c>
    </row>
    <row r="100" spans="1:31" ht="15.75" thickBot="1" x14ac:dyDescent="0.3">
      <c r="A100" s="14">
        <v>1</v>
      </c>
      <c r="B100" s="17" t="s">
        <v>33</v>
      </c>
      <c r="C100" s="17">
        <v>94</v>
      </c>
      <c r="D100" s="17">
        <v>12.610824125561725</v>
      </c>
      <c r="E100" s="14">
        <v>704.00093954631063</v>
      </c>
      <c r="F100" s="103">
        <v>0</v>
      </c>
      <c r="G100" s="17">
        <f t="shared" si="14"/>
        <v>0</v>
      </c>
      <c r="H100" s="17">
        <f t="shared" si="15"/>
        <v>0</v>
      </c>
      <c r="I100" s="17">
        <v>14</v>
      </c>
      <c r="J100" s="14">
        <v>4000</v>
      </c>
      <c r="K100" s="100">
        <v>13.411199999999999</v>
      </c>
      <c r="L100" s="17">
        <v>30.000049728</v>
      </c>
      <c r="M100" s="107">
        <v>1</v>
      </c>
      <c r="N100" s="17">
        <f>IF(M100=1,_xlfn.XLOOKUP(L100,'HYB SPECS'!$O$6:$O$37,'HYB SPECS'!$K$6:$K$37,,1))</f>
        <v>8500</v>
      </c>
      <c r="O100" s="107">
        <f>0.5*('Specifications (ICE)'!$P$4*'Specifications (ICE)'!$P$3)*'Specifications (ICE)'!$P$5*K100^2</f>
        <v>56.217600027646043</v>
      </c>
      <c r="P100" s="14">
        <f>IF(B100="A",'Specifications (ICE)'!$M$12,IF(B100="G",'Specifications (ICE)'!$M$13))</f>
        <v>84.271039200000004</v>
      </c>
      <c r="Q100" s="17">
        <v>1</v>
      </c>
      <c r="R100" s="110">
        <f>'HYB SPECS'!$G$11-O100-P100-G100</f>
        <v>746.24599262758227</v>
      </c>
      <c r="S100" s="16">
        <f t="shared" si="16"/>
        <v>1.0600070975878189</v>
      </c>
      <c r="T100" s="17">
        <f t="shared" si="17"/>
        <v>746.24599262758227</v>
      </c>
      <c r="U100" s="110">
        <f t="shared" si="18"/>
        <v>886.73463185522837</v>
      </c>
      <c r="V100" s="17">
        <f t="shared" si="19"/>
        <v>11.892175494736836</v>
      </c>
      <c r="W100" s="14">
        <f t="shared" si="20"/>
        <v>1.5306432972094717</v>
      </c>
      <c r="X100" s="17">
        <f t="shared" si="21"/>
        <v>11.892175494736836</v>
      </c>
      <c r="Y100" s="17">
        <f t="shared" si="22"/>
        <v>13.360224805437698</v>
      </c>
      <c r="Z100" s="14">
        <v>474.14230073437511</v>
      </c>
      <c r="AA100" s="17">
        <f t="shared" si="24"/>
        <v>0.20159520403959691</v>
      </c>
      <c r="AB100" s="17">
        <f t="shared" si="25"/>
        <v>3.1703255015904238E-5</v>
      </c>
      <c r="AC100" s="17">
        <f t="shared" si="26"/>
        <v>1.5031854274009453E-2</v>
      </c>
      <c r="AD100" s="17">
        <f t="shared" si="23"/>
        <v>1.990974076027742E-5</v>
      </c>
      <c r="AE100" s="14">
        <f t="shared" si="27"/>
        <v>11.283310255007315</v>
      </c>
    </row>
    <row r="101" spans="1:31" ht="15.75" thickBot="1" x14ac:dyDescent="0.3">
      <c r="A101" s="14">
        <v>1</v>
      </c>
      <c r="B101" s="17" t="s">
        <v>33</v>
      </c>
      <c r="C101" s="17">
        <v>95</v>
      </c>
      <c r="D101" s="17">
        <v>12.685388668630205</v>
      </c>
      <c r="E101" s="14">
        <v>704.00093954631063</v>
      </c>
      <c r="F101" s="103">
        <v>0</v>
      </c>
      <c r="G101" s="17">
        <f t="shared" si="14"/>
        <v>0</v>
      </c>
      <c r="H101" s="17">
        <f t="shared" si="15"/>
        <v>0</v>
      </c>
      <c r="I101" s="17">
        <v>14</v>
      </c>
      <c r="J101" s="14">
        <v>4000</v>
      </c>
      <c r="K101" s="100">
        <v>13.411199999999999</v>
      </c>
      <c r="L101" s="17">
        <v>30.000049728</v>
      </c>
      <c r="M101" s="107">
        <v>1</v>
      </c>
      <c r="N101" s="17">
        <f>IF(M101=1,_xlfn.XLOOKUP(L101,'HYB SPECS'!$O$6:$O$37,'HYB SPECS'!$K$6:$K$37,,1))</f>
        <v>8500</v>
      </c>
      <c r="O101" s="107">
        <f>0.5*('Specifications (ICE)'!$P$4*'Specifications (ICE)'!$P$3)*'Specifications (ICE)'!$P$5*K101^2</f>
        <v>56.217600027646043</v>
      </c>
      <c r="P101" s="14">
        <f>IF(B101="A",'Specifications (ICE)'!$M$12,IF(B101="G",'Specifications (ICE)'!$M$13))</f>
        <v>84.271039200000004</v>
      </c>
      <c r="Q101" s="17">
        <v>1</v>
      </c>
      <c r="R101" s="110">
        <f>'HYB SPECS'!$G$11-O101-P101-G101</f>
        <v>746.24599262758227</v>
      </c>
      <c r="S101" s="16">
        <f t="shared" si="16"/>
        <v>1.0600070975878189</v>
      </c>
      <c r="T101" s="17">
        <f t="shared" si="17"/>
        <v>746.24599262758227</v>
      </c>
      <c r="U101" s="110">
        <f t="shared" si="18"/>
        <v>886.73463185522837</v>
      </c>
      <c r="V101" s="17">
        <f t="shared" si="19"/>
        <v>11.892175494736836</v>
      </c>
      <c r="W101" s="14">
        <f t="shared" si="20"/>
        <v>1.5306432972094717</v>
      </c>
      <c r="X101" s="17">
        <f t="shared" si="21"/>
        <v>11.892175494736836</v>
      </c>
      <c r="Y101" s="17">
        <f t="shared" si="22"/>
        <v>13.360224805437698</v>
      </c>
      <c r="Z101" s="14">
        <v>474.14230073437511</v>
      </c>
      <c r="AA101" s="17">
        <f t="shared" si="24"/>
        <v>0.20159520403959691</v>
      </c>
      <c r="AB101" s="17">
        <f t="shared" si="25"/>
        <v>3.1703255015904238E-5</v>
      </c>
      <c r="AC101" s="17">
        <f t="shared" si="26"/>
        <v>1.5031854274009453E-2</v>
      </c>
      <c r="AD101" s="17">
        <f t="shared" si="23"/>
        <v>1.990974076027742E-5</v>
      </c>
      <c r="AE101" s="14">
        <f t="shared" si="27"/>
        <v>11.298342109281325</v>
      </c>
    </row>
    <row r="102" spans="1:31" ht="15.75" thickBot="1" x14ac:dyDescent="0.3">
      <c r="A102" s="14">
        <v>1</v>
      </c>
      <c r="B102" s="17" t="s">
        <v>33</v>
      </c>
      <c r="C102" s="17">
        <v>96</v>
      </c>
      <c r="D102" s="17">
        <v>12.759953211698685</v>
      </c>
      <c r="E102" s="14">
        <v>704.00093954631063</v>
      </c>
      <c r="F102" s="103">
        <v>0</v>
      </c>
      <c r="G102" s="17">
        <f t="shared" si="14"/>
        <v>0</v>
      </c>
      <c r="H102" s="17">
        <f t="shared" si="15"/>
        <v>0</v>
      </c>
      <c r="I102" s="17">
        <v>14</v>
      </c>
      <c r="J102" s="14">
        <v>4000</v>
      </c>
      <c r="K102" s="100">
        <v>13.411199999999999</v>
      </c>
      <c r="L102" s="17">
        <v>30.000049728</v>
      </c>
      <c r="M102" s="107">
        <v>1</v>
      </c>
      <c r="N102" s="17">
        <f>IF(M102=1,_xlfn.XLOOKUP(L102,'HYB SPECS'!$O$6:$O$37,'HYB SPECS'!$K$6:$K$37,,1))</f>
        <v>8500</v>
      </c>
      <c r="O102" s="107">
        <f>0.5*('Specifications (ICE)'!$P$4*'Specifications (ICE)'!$P$3)*'Specifications (ICE)'!$P$5*K102^2</f>
        <v>56.217600027646043</v>
      </c>
      <c r="P102" s="14">
        <f>IF(B102="A",'Specifications (ICE)'!$M$12,IF(B102="G",'Specifications (ICE)'!$M$13))</f>
        <v>84.271039200000004</v>
      </c>
      <c r="Q102" s="17">
        <v>1</v>
      </c>
      <c r="R102" s="110">
        <f>'HYB SPECS'!$G$11-O102-P102-G102</f>
        <v>746.24599262758227</v>
      </c>
      <c r="S102" s="16">
        <f t="shared" si="16"/>
        <v>1.0600070975878189</v>
      </c>
      <c r="T102" s="17">
        <f t="shared" si="17"/>
        <v>746.24599262758227</v>
      </c>
      <c r="U102" s="110">
        <f t="shared" si="18"/>
        <v>886.73463185522837</v>
      </c>
      <c r="V102" s="17">
        <f t="shared" si="19"/>
        <v>11.892175494736836</v>
      </c>
      <c r="W102" s="14">
        <f t="shared" si="20"/>
        <v>1.5306432972094717</v>
      </c>
      <c r="X102" s="17">
        <f t="shared" si="21"/>
        <v>11.892175494736836</v>
      </c>
      <c r="Y102" s="17">
        <f t="shared" si="22"/>
        <v>13.360224805437698</v>
      </c>
      <c r="Z102" s="14">
        <v>474.14230073437511</v>
      </c>
      <c r="AA102" s="17">
        <f t="shared" si="24"/>
        <v>0.20159520403959691</v>
      </c>
      <c r="AB102" s="17">
        <f t="shared" si="25"/>
        <v>3.1703255015904238E-5</v>
      </c>
      <c r="AC102" s="17">
        <f t="shared" si="26"/>
        <v>1.5031854274009453E-2</v>
      </c>
      <c r="AD102" s="17">
        <f t="shared" si="23"/>
        <v>1.990974076027742E-5</v>
      </c>
      <c r="AE102" s="14">
        <f t="shared" si="27"/>
        <v>11.313373963555335</v>
      </c>
    </row>
    <row r="103" spans="1:31" ht="15.75" thickBot="1" x14ac:dyDescent="0.3">
      <c r="A103" s="14">
        <v>1</v>
      </c>
      <c r="B103" s="17" t="s">
        <v>33</v>
      </c>
      <c r="C103" s="17">
        <v>97</v>
      </c>
      <c r="D103" s="17">
        <v>12.834517754767164</v>
      </c>
      <c r="E103" s="14">
        <v>704.00093954631063</v>
      </c>
      <c r="F103" s="103">
        <v>0</v>
      </c>
      <c r="G103" s="17">
        <f t="shared" si="14"/>
        <v>0</v>
      </c>
      <c r="H103" s="17">
        <f t="shared" si="15"/>
        <v>0</v>
      </c>
      <c r="I103" s="17">
        <v>14</v>
      </c>
      <c r="J103" s="14">
        <v>4000</v>
      </c>
      <c r="K103" s="100">
        <v>13.411199999999999</v>
      </c>
      <c r="L103" s="17">
        <v>30.000049728</v>
      </c>
      <c r="M103" s="107">
        <v>1</v>
      </c>
      <c r="N103" s="17">
        <f>IF(M103=1,_xlfn.XLOOKUP(L103,'HYB SPECS'!$O$6:$O$37,'HYB SPECS'!$K$6:$K$37,,1))</f>
        <v>8500</v>
      </c>
      <c r="O103" s="107">
        <f>0.5*('Specifications (ICE)'!$P$4*'Specifications (ICE)'!$P$3)*'Specifications (ICE)'!$P$5*K103^2</f>
        <v>56.217600027646043</v>
      </c>
      <c r="P103" s="14">
        <f>IF(B103="A",'Specifications (ICE)'!$M$12,IF(B103="G",'Specifications (ICE)'!$M$13))</f>
        <v>84.271039200000004</v>
      </c>
      <c r="Q103" s="17">
        <v>1</v>
      </c>
      <c r="R103" s="110">
        <f>'HYB SPECS'!$G$11-O103-P103-G103</f>
        <v>746.24599262758227</v>
      </c>
      <c r="S103" s="16">
        <f t="shared" si="16"/>
        <v>1.0600070975878189</v>
      </c>
      <c r="T103" s="17">
        <f t="shared" si="17"/>
        <v>746.24599262758227</v>
      </c>
      <c r="U103" s="110">
        <f t="shared" si="18"/>
        <v>886.73463185522837</v>
      </c>
      <c r="V103" s="17">
        <f t="shared" si="19"/>
        <v>11.892175494736836</v>
      </c>
      <c r="W103" s="14">
        <f t="shared" si="20"/>
        <v>1.5306432972094717</v>
      </c>
      <c r="X103" s="17">
        <f t="shared" si="21"/>
        <v>11.892175494736836</v>
      </c>
      <c r="Y103" s="17">
        <f t="shared" si="22"/>
        <v>13.360224805437698</v>
      </c>
      <c r="Z103" s="14">
        <v>474.14230073437511</v>
      </c>
      <c r="AA103" s="17">
        <f t="shared" si="24"/>
        <v>0.20159520403959691</v>
      </c>
      <c r="AB103" s="17">
        <f t="shared" si="25"/>
        <v>3.1703255015904238E-5</v>
      </c>
      <c r="AC103" s="17">
        <f t="shared" si="26"/>
        <v>1.5031854274009453E-2</v>
      </c>
      <c r="AD103" s="17">
        <f t="shared" si="23"/>
        <v>1.990974076027742E-5</v>
      </c>
      <c r="AE103" s="14">
        <f t="shared" si="27"/>
        <v>11.328405817829346</v>
      </c>
    </row>
    <row r="104" spans="1:31" ht="15.75" thickBot="1" x14ac:dyDescent="0.3">
      <c r="A104" s="14">
        <v>1</v>
      </c>
      <c r="B104" s="17" t="s">
        <v>33</v>
      </c>
      <c r="C104" s="17">
        <v>98</v>
      </c>
      <c r="D104" s="17">
        <v>12.909082297835644</v>
      </c>
      <c r="E104" s="14">
        <v>704.00093954631063</v>
      </c>
      <c r="F104" s="103">
        <v>0</v>
      </c>
      <c r="G104" s="17">
        <f t="shared" si="14"/>
        <v>0</v>
      </c>
      <c r="H104" s="17">
        <f t="shared" si="15"/>
        <v>0</v>
      </c>
      <c r="I104" s="17">
        <v>14</v>
      </c>
      <c r="J104" s="14">
        <v>4000</v>
      </c>
      <c r="K104" s="100">
        <v>13.411199999999999</v>
      </c>
      <c r="L104" s="17">
        <v>30.000049728</v>
      </c>
      <c r="M104" s="107">
        <v>1</v>
      </c>
      <c r="N104" s="17">
        <f>IF(M104=1,_xlfn.XLOOKUP(L104,'HYB SPECS'!$O$6:$O$37,'HYB SPECS'!$K$6:$K$37,,1))</f>
        <v>8500</v>
      </c>
      <c r="O104" s="107">
        <f>0.5*('Specifications (ICE)'!$P$4*'Specifications (ICE)'!$P$3)*'Specifications (ICE)'!$P$5*K104^2</f>
        <v>56.217600027646043</v>
      </c>
      <c r="P104" s="14">
        <f>IF(B104="A",'Specifications (ICE)'!$M$12,IF(B104="G",'Specifications (ICE)'!$M$13))</f>
        <v>84.271039200000004</v>
      </c>
      <c r="Q104" s="17">
        <v>1</v>
      </c>
      <c r="R104" s="110">
        <f>'HYB SPECS'!$G$11-O104-P104-G104</f>
        <v>746.24599262758227</v>
      </c>
      <c r="S104" s="16">
        <f t="shared" si="16"/>
        <v>1.0600070975878189</v>
      </c>
      <c r="T104" s="17">
        <f t="shared" si="17"/>
        <v>746.24599262758227</v>
      </c>
      <c r="U104" s="110">
        <f t="shared" si="18"/>
        <v>886.73463185522837</v>
      </c>
      <c r="V104" s="17">
        <f t="shared" si="19"/>
        <v>11.892175494736836</v>
      </c>
      <c r="W104" s="14">
        <f t="shared" si="20"/>
        <v>1.5306432972094717</v>
      </c>
      <c r="X104" s="17">
        <f t="shared" si="21"/>
        <v>11.892175494736836</v>
      </c>
      <c r="Y104" s="17">
        <f t="shared" si="22"/>
        <v>13.360224805437698</v>
      </c>
      <c r="Z104" s="14">
        <v>474.14230073437511</v>
      </c>
      <c r="AA104" s="17">
        <f t="shared" si="24"/>
        <v>0.20159520403959691</v>
      </c>
      <c r="AB104" s="17">
        <f t="shared" si="25"/>
        <v>3.1703255015904238E-5</v>
      </c>
      <c r="AC104" s="17">
        <f t="shared" si="26"/>
        <v>1.5031854274009453E-2</v>
      </c>
      <c r="AD104" s="17">
        <f t="shared" si="23"/>
        <v>1.990974076027742E-5</v>
      </c>
      <c r="AE104" s="14">
        <f t="shared" si="27"/>
        <v>11.343437672103356</v>
      </c>
    </row>
    <row r="105" spans="1:31" ht="15.75" thickBot="1" x14ac:dyDescent="0.3">
      <c r="A105" s="14">
        <v>1</v>
      </c>
      <c r="B105" s="17" t="s">
        <v>33</v>
      </c>
      <c r="C105" s="17">
        <v>99</v>
      </c>
      <c r="D105" s="17">
        <v>12.983646840904123</v>
      </c>
      <c r="E105" s="14">
        <v>704.00093954631063</v>
      </c>
      <c r="F105" s="103">
        <v>0</v>
      </c>
      <c r="G105" s="17">
        <f t="shared" si="14"/>
        <v>0</v>
      </c>
      <c r="H105" s="17">
        <f t="shared" si="15"/>
        <v>0</v>
      </c>
      <c r="I105" s="17">
        <v>14</v>
      </c>
      <c r="J105" s="14">
        <v>4000</v>
      </c>
      <c r="K105" s="100">
        <v>13.411199999999999</v>
      </c>
      <c r="L105" s="17">
        <v>30.000049728</v>
      </c>
      <c r="M105" s="107">
        <v>1</v>
      </c>
      <c r="N105" s="17">
        <f>IF(M105=1,_xlfn.XLOOKUP(L105,'HYB SPECS'!$O$6:$O$37,'HYB SPECS'!$K$6:$K$37,,1))</f>
        <v>8500</v>
      </c>
      <c r="O105" s="107">
        <f>0.5*('Specifications (ICE)'!$P$4*'Specifications (ICE)'!$P$3)*'Specifications (ICE)'!$P$5*K105^2</f>
        <v>56.217600027646043</v>
      </c>
      <c r="P105" s="14">
        <f>IF(B105="A",'Specifications (ICE)'!$M$12,IF(B105="G",'Specifications (ICE)'!$M$13))</f>
        <v>84.271039200000004</v>
      </c>
      <c r="Q105" s="17">
        <v>1</v>
      </c>
      <c r="R105" s="110">
        <f>'HYB SPECS'!$G$11-O105-P105-G105</f>
        <v>746.24599262758227</v>
      </c>
      <c r="S105" s="16">
        <f t="shared" si="16"/>
        <v>1.0600070975878189</v>
      </c>
      <c r="T105" s="17">
        <f t="shared" si="17"/>
        <v>746.24599262758227</v>
      </c>
      <c r="U105" s="110">
        <f t="shared" si="18"/>
        <v>886.73463185522837</v>
      </c>
      <c r="V105" s="17">
        <f t="shared" si="19"/>
        <v>11.892175494736836</v>
      </c>
      <c r="W105" s="14">
        <f t="shared" si="20"/>
        <v>1.5306432972094717</v>
      </c>
      <c r="X105" s="17">
        <f t="shared" si="21"/>
        <v>11.892175494736836</v>
      </c>
      <c r="Y105" s="17">
        <f t="shared" si="22"/>
        <v>13.360224805437698</v>
      </c>
      <c r="Z105" s="14">
        <v>474.14230073437511</v>
      </c>
      <c r="AA105" s="17">
        <f t="shared" si="24"/>
        <v>0.20159520403959691</v>
      </c>
      <c r="AB105" s="17">
        <f t="shared" si="25"/>
        <v>3.1703255015904238E-5</v>
      </c>
      <c r="AC105" s="17">
        <f t="shared" si="26"/>
        <v>1.5031854274009453E-2</v>
      </c>
      <c r="AD105" s="17">
        <f t="shared" si="23"/>
        <v>1.990974076027742E-5</v>
      </c>
      <c r="AE105" s="14">
        <f t="shared" si="27"/>
        <v>11.358469526377366</v>
      </c>
    </row>
    <row r="106" spans="1:31" ht="15.75" thickBot="1" x14ac:dyDescent="0.3">
      <c r="A106" s="14">
        <v>1</v>
      </c>
      <c r="B106" s="17" t="s">
        <v>33</v>
      </c>
      <c r="C106" s="17">
        <v>100</v>
      </c>
      <c r="D106" s="17">
        <v>13.058211383972603</v>
      </c>
      <c r="E106" s="14">
        <v>704.00093954631063</v>
      </c>
      <c r="F106" s="103">
        <v>0</v>
      </c>
      <c r="G106" s="17">
        <f t="shared" si="14"/>
        <v>0</v>
      </c>
      <c r="H106" s="17">
        <f t="shared" si="15"/>
        <v>0</v>
      </c>
      <c r="I106" s="17">
        <v>14</v>
      </c>
      <c r="J106" s="14">
        <v>4000</v>
      </c>
      <c r="K106" s="100">
        <v>13.411199999999999</v>
      </c>
      <c r="L106" s="17">
        <v>30.000049728</v>
      </c>
      <c r="M106" s="107">
        <v>1</v>
      </c>
      <c r="N106" s="17">
        <f>IF(M106=1,_xlfn.XLOOKUP(L106,'HYB SPECS'!$O$6:$O$37,'HYB SPECS'!$K$6:$K$37,,1))</f>
        <v>8500</v>
      </c>
      <c r="O106" s="107">
        <f>0.5*('Specifications (ICE)'!$P$4*'Specifications (ICE)'!$P$3)*'Specifications (ICE)'!$P$5*K106^2</f>
        <v>56.217600027646043</v>
      </c>
      <c r="P106" s="14">
        <f>IF(B106="A",'Specifications (ICE)'!$M$12,IF(B106="G",'Specifications (ICE)'!$M$13))</f>
        <v>84.271039200000004</v>
      </c>
      <c r="Q106" s="17">
        <v>1</v>
      </c>
      <c r="R106" s="110">
        <f>'HYB SPECS'!$G$11-O106-P106-G106</f>
        <v>746.24599262758227</v>
      </c>
      <c r="S106" s="16">
        <f t="shared" si="16"/>
        <v>1.0600070975878189</v>
      </c>
      <c r="T106" s="17">
        <f t="shared" si="17"/>
        <v>746.24599262758227</v>
      </c>
      <c r="U106" s="110">
        <f t="shared" si="18"/>
        <v>886.73463185522837</v>
      </c>
      <c r="V106" s="17">
        <f t="shared" si="19"/>
        <v>11.892175494736836</v>
      </c>
      <c r="W106" s="14">
        <f t="shared" si="20"/>
        <v>1.5306432972094717</v>
      </c>
      <c r="X106" s="17">
        <f t="shared" si="21"/>
        <v>11.892175494736836</v>
      </c>
      <c r="Y106" s="17">
        <f t="shared" si="22"/>
        <v>13.360224805437698</v>
      </c>
      <c r="Z106" s="14">
        <v>474.14230073437511</v>
      </c>
      <c r="AA106" s="17">
        <f t="shared" si="24"/>
        <v>0.20159520403959691</v>
      </c>
      <c r="AB106" s="17">
        <f t="shared" si="25"/>
        <v>3.1703255015904238E-5</v>
      </c>
      <c r="AC106" s="17">
        <f t="shared" si="26"/>
        <v>1.5031854274009453E-2</v>
      </c>
      <c r="AD106" s="17">
        <f t="shared" si="23"/>
        <v>1.990974076027742E-5</v>
      </c>
      <c r="AE106" s="14">
        <f t="shared" si="27"/>
        <v>11.373501380651376</v>
      </c>
    </row>
    <row r="107" spans="1:31" ht="15.75" thickBot="1" x14ac:dyDescent="0.3">
      <c r="A107" s="14">
        <v>1</v>
      </c>
      <c r="B107" s="17" t="s">
        <v>33</v>
      </c>
      <c r="C107" s="17">
        <v>101</v>
      </c>
      <c r="D107" s="17">
        <v>13.132775927041083</v>
      </c>
      <c r="E107" s="14">
        <v>704.00093954631063</v>
      </c>
      <c r="F107" s="103">
        <v>0</v>
      </c>
      <c r="G107" s="17">
        <f t="shared" si="14"/>
        <v>0</v>
      </c>
      <c r="H107" s="17">
        <f t="shared" si="15"/>
        <v>0</v>
      </c>
      <c r="I107" s="17">
        <v>14</v>
      </c>
      <c r="J107" s="14">
        <v>4000</v>
      </c>
      <c r="K107" s="100">
        <v>13.411199999999999</v>
      </c>
      <c r="L107" s="17">
        <v>30.000049728</v>
      </c>
      <c r="M107" s="107">
        <v>1</v>
      </c>
      <c r="N107" s="17">
        <f>IF(M107=1,_xlfn.XLOOKUP(L107,'HYB SPECS'!$O$6:$O$37,'HYB SPECS'!$K$6:$K$37,,1))</f>
        <v>8500</v>
      </c>
      <c r="O107" s="107">
        <f>0.5*('Specifications (ICE)'!$P$4*'Specifications (ICE)'!$P$3)*'Specifications (ICE)'!$P$5*K107^2</f>
        <v>56.217600027646043</v>
      </c>
      <c r="P107" s="14">
        <f>IF(B107="A",'Specifications (ICE)'!$M$12,IF(B107="G",'Specifications (ICE)'!$M$13))</f>
        <v>84.271039200000004</v>
      </c>
      <c r="Q107" s="17">
        <v>1</v>
      </c>
      <c r="R107" s="110">
        <f>'HYB SPECS'!$G$11-O107-P107-G107</f>
        <v>746.24599262758227</v>
      </c>
      <c r="S107" s="16">
        <f t="shared" si="16"/>
        <v>1.0600070975878189</v>
      </c>
      <c r="T107" s="17">
        <f t="shared" si="17"/>
        <v>746.24599262758227</v>
      </c>
      <c r="U107" s="110">
        <f t="shared" si="18"/>
        <v>886.73463185522837</v>
      </c>
      <c r="V107" s="17">
        <f t="shared" si="19"/>
        <v>11.892175494736836</v>
      </c>
      <c r="W107" s="14">
        <f t="shared" si="20"/>
        <v>1.5306432972094717</v>
      </c>
      <c r="X107" s="17">
        <f t="shared" si="21"/>
        <v>11.892175494736836</v>
      </c>
      <c r="Y107" s="17">
        <f t="shared" si="22"/>
        <v>13.360224805437698</v>
      </c>
      <c r="Z107" s="14">
        <v>474.14230073437511</v>
      </c>
      <c r="AA107" s="17">
        <f t="shared" si="24"/>
        <v>0.20159520403959691</v>
      </c>
      <c r="AB107" s="17">
        <f t="shared" si="25"/>
        <v>3.1703255015904238E-5</v>
      </c>
      <c r="AC107" s="17">
        <f t="shared" si="26"/>
        <v>1.5031854274009453E-2</v>
      </c>
      <c r="AD107" s="17">
        <f t="shared" si="23"/>
        <v>1.990974076027742E-5</v>
      </c>
      <c r="AE107" s="14">
        <f t="shared" si="27"/>
        <v>11.388533234925386</v>
      </c>
    </row>
    <row r="108" spans="1:31" ht="15.75" thickBot="1" x14ac:dyDescent="0.3">
      <c r="A108" s="14">
        <v>1</v>
      </c>
      <c r="B108" s="17" t="s">
        <v>33</v>
      </c>
      <c r="C108" s="17">
        <v>102</v>
      </c>
      <c r="D108" s="17">
        <v>13.207340470109562</v>
      </c>
      <c r="E108" s="14">
        <v>704.00093954631063</v>
      </c>
      <c r="F108" s="103">
        <v>0</v>
      </c>
      <c r="G108" s="17">
        <f t="shared" si="14"/>
        <v>0</v>
      </c>
      <c r="H108" s="17">
        <f t="shared" si="15"/>
        <v>0</v>
      </c>
      <c r="I108" s="17">
        <v>14</v>
      </c>
      <c r="J108" s="14">
        <v>4000</v>
      </c>
      <c r="K108" s="100">
        <v>13.411199999999999</v>
      </c>
      <c r="L108" s="17">
        <v>30.000049728</v>
      </c>
      <c r="M108" s="107">
        <v>1</v>
      </c>
      <c r="N108" s="17">
        <f>IF(M108=1,_xlfn.XLOOKUP(L108,'HYB SPECS'!$O$6:$O$37,'HYB SPECS'!$K$6:$K$37,,1))</f>
        <v>8500</v>
      </c>
      <c r="O108" s="107">
        <f>0.5*('Specifications (ICE)'!$P$4*'Specifications (ICE)'!$P$3)*'Specifications (ICE)'!$P$5*K108^2</f>
        <v>56.217600027646043</v>
      </c>
      <c r="P108" s="14">
        <f>IF(B108="A",'Specifications (ICE)'!$M$12,IF(B108="G",'Specifications (ICE)'!$M$13))</f>
        <v>84.271039200000004</v>
      </c>
      <c r="Q108" s="17">
        <v>1</v>
      </c>
      <c r="R108" s="110">
        <f>'HYB SPECS'!$G$11-O108-P108-G108</f>
        <v>746.24599262758227</v>
      </c>
      <c r="S108" s="16">
        <f t="shared" si="16"/>
        <v>1.0600070975878189</v>
      </c>
      <c r="T108" s="17">
        <f t="shared" si="17"/>
        <v>746.24599262758227</v>
      </c>
      <c r="U108" s="110">
        <f t="shared" si="18"/>
        <v>886.73463185522837</v>
      </c>
      <c r="V108" s="17">
        <f t="shared" si="19"/>
        <v>11.892175494736836</v>
      </c>
      <c r="W108" s="14">
        <f t="shared" si="20"/>
        <v>1.5306432972094717</v>
      </c>
      <c r="X108" s="17">
        <f t="shared" si="21"/>
        <v>11.892175494736836</v>
      </c>
      <c r="Y108" s="17">
        <f t="shared" si="22"/>
        <v>13.360224805437698</v>
      </c>
      <c r="Z108" s="14">
        <v>474.14230073437511</v>
      </c>
      <c r="AA108" s="17">
        <f t="shared" si="24"/>
        <v>0.20159520403959691</v>
      </c>
      <c r="AB108" s="17">
        <f t="shared" si="25"/>
        <v>3.1703255015904238E-5</v>
      </c>
      <c r="AC108" s="17">
        <f t="shared" si="26"/>
        <v>1.5031854274009453E-2</v>
      </c>
      <c r="AD108" s="17">
        <f t="shared" si="23"/>
        <v>1.990974076027742E-5</v>
      </c>
      <c r="AE108" s="14">
        <f t="shared" si="27"/>
        <v>11.403565089199397</v>
      </c>
    </row>
    <row r="109" spans="1:31" ht="15.75" thickBot="1" x14ac:dyDescent="0.3">
      <c r="A109" s="14">
        <v>1</v>
      </c>
      <c r="B109" s="17" t="s">
        <v>33</v>
      </c>
      <c r="C109" s="17">
        <v>103</v>
      </c>
      <c r="D109" s="17">
        <v>13.281905013178042</v>
      </c>
      <c r="E109" s="14">
        <v>704.00093954631063</v>
      </c>
      <c r="F109" s="103">
        <v>0</v>
      </c>
      <c r="G109" s="17">
        <f t="shared" si="14"/>
        <v>0</v>
      </c>
      <c r="H109" s="17">
        <f t="shared" si="15"/>
        <v>0</v>
      </c>
      <c r="I109" s="17">
        <v>14</v>
      </c>
      <c r="J109" s="14">
        <v>4000</v>
      </c>
      <c r="K109" s="100">
        <v>13.411199999999999</v>
      </c>
      <c r="L109" s="17">
        <v>30.000049728</v>
      </c>
      <c r="M109" s="107">
        <v>1</v>
      </c>
      <c r="N109" s="17">
        <f>IF(M109=1,_xlfn.XLOOKUP(L109,'HYB SPECS'!$O$6:$O$37,'HYB SPECS'!$K$6:$K$37,,1))</f>
        <v>8500</v>
      </c>
      <c r="O109" s="107">
        <f>0.5*('Specifications (ICE)'!$P$4*'Specifications (ICE)'!$P$3)*'Specifications (ICE)'!$P$5*K109^2</f>
        <v>56.217600027646043</v>
      </c>
      <c r="P109" s="14">
        <f>IF(B109="A",'Specifications (ICE)'!$M$12,IF(B109="G",'Specifications (ICE)'!$M$13))</f>
        <v>84.271039200000004</v>
      </c>
      <c r="Q109" s="17">
        <v>1</v>
      </c>
      <c r="R109" s="110">
        <f>'HYB SPECS'!$G$11-O109-P109-G109</f>
        <v>746.24599262758227</v>
      </c>
      <c r="S109" s="16">
        <f t="shared" si="16"/>
        <v>1.0600070975878189</v>
      </c>
      <c r="T109" s="17">
        <f t="shared" si="17"/>
        <v>746.24599262758227</v>
      </c>
      <c r="U109" s="110">
        <f t="shared" si="18"/>
        <v>886.73463185522837</v>
      </c>
      <c r="V109" s="17">
        <f t="shared" si="19"/>
        <v>11.892175494736836</v>
      </c>
      <c r="W109" s="14">
        <f t="shared" si="20"/>
        <v>1.5306432972094717</v>
      </c>
      <c r="X109" s="17">
        <f t="shared" si="21"/>
        <v>11.892175494736836</v>
      </c>
      <c r="Y109" s="17">
        <f t="shared" si="22"/>
        <v>13.360224805437698</v>
      </c>
      <c r="Z109" s="14">
        <v>474.14230073437511</v>
      </c>
      <c r="AA109" s="17">
        <f t="shared" si="24"/>
        <v>0.20159520403959691</v>
      </c>
      <c r="AB109" s="17">
        <f t="shared" si="25"/>
        <v>3.1703255015904238E-5</v>
      </c>
      <c r="AC109" s="17">
        <f t="shared" si="26"/>
        <v>1.5031854274009453E-2</v>
      </c>
      <c r="AD109" s="17">
        <f t="shared" si="23"/>
        <v>1.990974076027742E-5</v>
      </c>
      <c r="AE109" s="14">
        <f t="shared" si="27"/>
        <v>11.418596943473407</v>
      </c>
    </row>
    <row r="110" spans="1:31" ht="15.75" thickBot="1" x14ac:dyDescent="0.3">
      <c r="A110" s="14">
        <v>1</v>
      </c>
      <c r="B110" s="17" t="s">
        <v>33</v>
      </c>
      <c r="C110" s="17">
        <v>104</v>
      </c>
      <c r="D110" s="17">
        <v>13.356469556246521</v>
      </c>
      <c r="E110" s="14">
        <v>704.00093954631063</v>
      </c>
      <c r="F110" s="103">
        <v>0</v>
      </c>
      <c r="G110" s="17">
        <f t="shared" si="14"/>
        <v>0</v>
      </c>
      <c r="H110" s="17">
        <f t="shared" si="15"/>
        <v>0</v>
      </c>
      <c r="I110" s="17">
        <v>14</v>
      </c>
      <c r="J110" s="14">
        <v>4000</v>
      </c>
      <c r="K110" s="100">
        <v>13.411199999999999</v>
      </c>
      <c r="L110" s="17">
        <v>30.000049728</v>
      </c>
      <c r="M110" s="107">
        <v>1</v>
      </c>
      <c r="N110" s="17">
        <f>IF(M110=1,_xlfn.XLOOKUP(L110,'HYB SPECS'!$O$6:$O$37,'HYB SPECS'!$K$6:$K$37,,1))</f>
        <v>8500</v>
      </c>
      <c r="O110" s="107">
        <f>0.5*('Specifications (ICE)'!$P$4*'Specifications (ICE)'!$P$3)*'Specifications (ICE)'!$P$5*K110^2</f>
        <v>56.217600027646043</v>
      </c>
      <c r="P110" s="14">
        <f>IF(B110="A",'Specifications (ICE)'!$M$12,IF(B110="G",'Specifications (ICE)'!$M$13))</f>
        <v>84.271039200000004</v>
      </c>
      <c r="Q110" s="17">
        <v>1</v>
      </c>
      <c r="R110" s="110">
        <f>'HYB SPECS'!$G$11-O110-P110-G110</f>
        <v>746.24599262758227</v>
      </c>
      <c r="S110" s="16">
        <f t="shared" si="16"/>
        <v>1.0600070975878189</v>
      </c>
      <c r="T110" s="17">
        <f t="shared" si="17"/>
        <v>746.24599262758227</v>
      </c>
      <c r="U110" s="110">
        <f t="shared" si="18"/>
        <v>886.73463185522837</v>
      </c>
      <c r="V110" s="17">
        <f t="shared" si="19"/>
        <v>11.892175494736836</v>
      </c>
      <c r="W110" s="14">
        <f t="shared" si="20"/>
        <v>1.5306432972094717</v>
      </c>
      <c r="X110" s="17">
        <f t="shared" si="21"/>
        <v>11.892175494736836</v>
      </c>
      <c r="Y110" s="17">
        <f t="shared" si="22"/>
        <v>13.360224805437698</v>
      </c>
      <c r="Z110" s="14">
        <v>474.14230073437511</v>
      </c>
      <c r="AA110" s="17">
        <f t="shared" si="24"/>
        <v>0.20159520403959691</v>
      </c>
      <c r="AB110" s="17">
        <f t="shared" si="25"/>
        <v>3.1703255015904238E-5</v>
      </c>
      <c r="AC110" s="17">
        <f t="shared" si="26"/>
        <v>1.5031854274009453E-2</v>
      </c>
      <c r="AD110" s="17">
        <f t="shared" si="23"/>
        <v>1.990974076027742E-5</v>
      </c>
      <c r="AE110" s="14">
        <f t="shared" si="27"/>
        <v>11.433628797747417</v>
      </c>
    </row>
    <row r="111" spans="1:31" ht="15.75" thickBot="1" x14ac:dyDescent="0.3">
      <c r="A111" s="14">
        <v>1</v>
      </c>
      <c r="B111" s="17" t="s">
        <v>33</v>
      </c>
      <c r="C111" s="17">
        <v>105</v>
      </c>
      <c r="D111" s="17">
        <v>13.431034099315001</v>
      </c>
      <c r="E111" s="14">
        <v>704.00093954631063</v>
      </c>
      <c r="F111" s="103">
        <v>0</v>
      </c>
      <c r="G111" s="17">
        <f t="shared" si="14"/>
        <v>0</v>
      </c>
      <c r="H111" s="17">
        <f t="shared" si="15"/>
        <v>0</v>
      </c>
      <c r="I111" s="17">
        <v>14</v>
      </c>
      <c r="J111" s="14">
        <v>4000</v>
      </c>
      <c r="K111" s="100">
        <v>13.411199999999999</v>
      </c>
      <c r="L111" s="17">
        <v>30.000049728</v>
      </c>
      <c r="M111" s="107">
        <v>1</v>
      </c>
      <c r="N111" s="17">
        <f>IF(M111=1,_xlfn.XLOOKUP(L111,'HYB SPECS'!$O$6:$O$37,'HYB SPECS'!$K$6:$K$37,,1))</f>
        <v>8500</v>
      </c>
      <c r="O111" s="107">
        <f>0.5*('Specifications (ICE)'!$P$4*'Specifications (ICE)'!$P$3)*'Specifications (ICE)'!$P$5*K111^2</f>
        <v>56.217600027646043</v>
      </c>
      <c r="P111" s="14">
        <f>IF(B111="A",'Specifications (ICE)'!$M$12,IF(B111="G",'Specifications (ICE)'!$M$13))</f>
        <v>84.271039200000004</v>
      </c>
      <c r="Q111" s="17">
        <v>1</v>
      </c>
      <c r="R111" s="110">
        <f>'HYB SPECS'!$G$11-O111-P111-G111</f>
        <v>746.24599262758227</v>
      </c>
      <c r="S111" s="16">
        <f t="shared" si="16"/>
        <v>1.0600070975878189</v>
      </c>
      <c r="T111" s="17">
        <f t="shared" si="17"/>
        <v>746.24599262758227</v>
      </c>
      <c r="U111" s="110">
        <f t="shared" si="18"/>
        <v>886.73463185522837</v>
      </c>
      <c r="V111" s="17">
        <f t="shared" si="19"/>
        <v>11.892175494736836</v>
      </c>
      <c r="W111" s="14">
        <f t="shared" si="20"/>
        <v>1.5306432972094717</v>
      </c>
      <c r="X111" s="17">
        <f t="shared" si="21"/>
        <v>11.892175494736836</v>
      </c>
      <c r="Y111" s="17">
        <f t="shared" si="22"/>
        <v>13.360224805437698</v>
      </c>
      <c r="Z111" s="14">
        <v>474.14230073437511</v>
      </c>
      <c r="AA111" s="17">
        <f t="shared" si="24"/>
        <v>0.20159520403959691</v>
      </c>
      <c r="AB111" s="17">
        <f t="shared" si="25"/>
        <v>3.1703255015904238E-5</v>
      </c>
      <c r="AC111" s="17">
        <f t="shared" si="26"/>
        <v>1.5031854274009453E-2</v>
      </c>
      <c r="AD111" s="17">
        <f t="shared" si="23"/>
        <v>1.990974076027742E-5</v>
      </c>
      <c r="AE111" s="14">
        <f t="shared" si="27"/>
        <v>11.448660652021427</v>
      </c>
    </row>
    <row r="112" spans="1:31" ht="15.75" thickBot="1" x14ac:dyDescent="0.3">
      <c r="A112" s="14">
        <v>1</v>
      </c>
      <c r="B112" s="17" t="s">
        <v>33</v>
      </c>
      <c r="C112" s="17">
        <v>106</v>
      </c>
      <c r="D112" s="17">
        <v>13.505598642383481</v>
      </c>
      <c r="E112" s="14">
        <v>704.00093954631063</v>
      </c>
      <c r="F112" s="103">
        <v>0</v>
      </c>
      <c r="G112" s="17">
        <f t="shared" si="14"/>
        <v>0</v>
      </c>
      <c r="H112" s="17">
        <f t="shared" si="15"/>
        <v>0</v>
      </c>
      <c r="I112" s="17">
        <v>14</v>
      </c>
      <c r="J112" s="14">
        <v>4000</v>
      </c>
      <c r="K112" s="100">
        <v>13.411199999999999</v>
      </c>
      <c r="L112" s="17">
        <v>30.000049728</v>
      </c>
      <c r="M112" s="107">
        <v>1</v>
      </c>
      <c r="N112" s="17">
        <f>IF(M112=1,_xlfn.XLOOKUP(L112,'HYB SPECS'!$O$6:$O$37,'HYB SPECS'!$K$6:$K$37,,1))</f>
        <v>8500</v>
      </c>
      <c r="O112" s="107">
        <f>0.5*('Specifications (ICE)'!$P$4*'Specifications (ICE)'!$P$3)*'Specifications (ICE)'!$P$5*K112^2</f>
        <v>56.217600027646043</v>
      </c>
      <c r="P112" s="14">
        <f>IF(B112="A",'Specifications (ICE)'!$M$12,IF(B112="G",'Specifications (ICE)'!$M$13))</f>
        <v>84.271039200000004</v>
      </c>
      <c r="Q112" s="17">
        <v>1</v>
      </c>
      <c r="R112" s="110">
        <f>'HYB SPECS'!$G$11-O112-P112-G112</f>
        <v>746.24599262758227</v>
      </c>
      <c r="S112" s="16">
        <f t="shared" si="16"/>
        <v>1.0600070975878189</v>
      </c>
      <c r="T112" s="17">
        <f t="shared" si="17"/>
        <v>746.24599262758227</v>
      </c>
      <c r="U112" s="110">
        <f t="shared" si="18"/>
        <v>886.73463185522837</v>
      </c>
      <c r="V112" s="17">
        <f t="shared" si="19"/>
        <v>11.892175494736836</v>
      </c>
      <c r="W112" s="14">
        <f t="shared" si="20"/>
        <v>1.5306432972094717</v>
      </c>
      <c r="X112" s="17">
        <f t="shared" si="21"/>
        <v>11.892175494736836</v>
      </c>
      <c r="Y112" s="17">
        <f t="shared" si="22"/>
        <v>13.360224805437698</v>
      </c>
      <c r="Z112" s="14">
        <v>474.14230073437511</v>
      </c>
      <c r="AA112" s="17">
        <f t="shared" si="24"/>
        <v>0.20159520403959691</v>
      </c>
      <c r="AB112" s="17">
        <f t="shared" si="25"/>
        <v>3.1703255015904238E-5</v>
      </c>
      <c r="AC112" s="17">
        <f t="shared" si="26"/>
        <v>1.5031854274009453E-2</v>
      </c>
      <c r="AD112" s="17">
        <f t="shared" si="23"/>
        <v>1.990974076027742E-5</v>
      </c>
      <c r="AE112" s="14">
        <f t="shared" si="27"/>
        <v>11.463692506295438</v>
      </c>
    </row>
    <row r="113" spans="1:31" ht="15.75" thickBot="1" x14ac:dyDescent="0.3">
      <c r="A113" s="14">
        <v>1</v>
      </c>
      <c r="B113" s="17" t="s">
        <v>33</v>
      </c>
      <c r="C113" s="17">
        <v>107</v>
      </c>
      <c r="D113" s="17">
        <v>13.58016318545196</v>
      </c>
      <c r="E113" s="14">
        <v>704.00093954631063</v>
      </c>
      <c r="F113" s="103">
        <v>0</v>
      </c>
      <c r="G113" s="17">
        <f t="shared" si="14"/>
        <v>0</v>
      </c>
      <c r="H113" s="17">
        <f t="shared" si="15"/>
        <v>0</v>
      </c>
      <c r="I113" s="17">
        <v>14</v>
      </c>
      <c r="J113" s="14">
        <v>4000</v>
      </c>
      <c r="K113" s="100">
        <v>13.411199999999999</v>
      </c>
      <c r="L113" s="17">
        <v>30.000049728</v>
      </c>
      <c r="M113" s="107">
        <v>1</v>
      </c>
      <c r="N113" s="17">
        <f>IF(M113=1,_xlfn.XLOOKUP(L113,'HYB SPECS'!$O$6:$O$37,'HYB SPECS'!$K$6:$K$37,,1))</f>
        <v>8500</v>
      </c>
      <c r="O113" s="107">
        <f>0.5*('Specifications (ICE)'!$P$4*'Specifications (ICE)'!$P$3)*'Specifications (ICE)'!$P$5*K113^2</f>
        <v>56.217600027646043</v>
      </c>
      <c r="P113" s="14">
        <f>IF(B113="A",'Specifications (ICE)'!$M$12,IF(B113="G",'Specifications (ICE)'!$M$13))</f>
        <v>84.271039200000004</v>
      </c>
      <c r="Q113" s="17">
        <v>1</v>
      </c>
      <c r="R113" s="110">
        <f>'HYB SPECS'!$G$11-O113-P113-G113</f>
        <v>746.24599262758227</v>
      </c>
      <c r="S113" s="16">
        <f t="shared" si="16"/>
        <v>1.0600070975878189</v>
      </c>
      <c r="T113" s="17">
        <f t="shared" si="17"/>
        <v>746.24599262758227</v>
      </c>
      <c r="U113" s="110">
        <f t="shared" si="18"/>
        <v>886.73463185522837</v>
      </c>
      <c r="V113" s="17">
        <f t="shared" si="19"/>
        <v>11.892175494736836</v>
      </c>
      <c r="W113" s="14">
        <f t="shared" si="20"/>
        <v>1.5306432972094717</v>
      </c>
      <c r="X113" s="17">
        <f t="shared" si="21"/>
        <v>11.892175494736836</v>
      </c>
      <c r="Y113" s="17">
        <f t="shared" si="22"/>
        <v>13.360224805437698</v>
      </c>
      <c r="Z113" s="14">
        <v>474.14230073437511</v>
      </c>
      <c r="AA113" s="17">
        <f t="shared" si="24"/>
        <v>0.20159520403959691</v>
      </c>
      <c r="AB113" s="17">
        <f t="shared" si="25"/>
        <v>3.1703255015904238E-5</v>
      </c>
      <c r="AC113" s="17">
        <f t="shared" si="26"/>
        <v>1.5031854274009453E-2</v>
      </c>
      <c r="AD113" s="17">
        <f t="shared" si="23"/>
        <v>1.990974076027742E-5</v>
      </c>
      <c r="AE113" s="14">
        <f t="shared" si="27"/>
        <v>11.478724360569448</v>
      </c>
    </row>
    <row r="114" spans="1:31" ht="15.75" thickBot="1" x14ac:dyDescent="0.3">
      <c r="A114" s="14">
        <v>1</v>
      </c>
      <c r="B114" s="17" t="s">
        <v>33</v>
      </c>
      <c r="C114" s="17">
        <v>108</v>
      </c>
      <c r="D114" s="17">
        <v>13.65472772852044</v>
      </c>
      <c r="E114" s="14">
        <v>704.00093954631063</v>
      </c>
      <c r="F114" s="103">
        <v>0</v>
      </c>
      <c r="G114" s="17">
        <f t="shared" si="14"/>
        <v>0</v>
      </c>
      <c r="H114" s="17">
        <f t="shared" si="15"/>
        <v>0</v>
      </c>
      <c r="I114" s="17">
        <v>14</v>
      </c>
      <c r="J114" s="14">
        <v>4000</v>
      </c>
      <c r="K114" s="100">
        <v>13.411199999999999</v>
      </c>
      <c r="L114" s="17">
        <v>30.000049728</v>
      </c>
      <c r="M114" s="107">
        <v>1</v>
      </c>
      <c r="N114" s="17">
        <f>IF(M114=1,_xlfn.XLOOKUP(L114,'HYB SPECS'!$O$6:$O$37,'HYB SPECS'!$K$6:$K$37,,1))</f>
        <v>8500</v>
      </c>
      <c r="O114" s="107">
        <f>0.5*('Specifications (ICE)'!$P$4*'Specifications (ICE)'!$P$3)*'Specifications (ICE)'!$P$5*K114^2</f>
        <v>56.217600027646043</v>
      </c>
      <c r="P114" s="14">
        <f>IF(B114="A",'Specifications (ICE)'!$M$12,IF(B114="G",'Specifications (ICE)'!$M$13))</f>
        <v>84.271039200000004</v>
      </c>
      <c r="Q114" s="17">
        <v>1</v>
      </c>
      <c r="R114" s="110">
        <f>'HYB SPECS'!$G$11-O114-P114-G114</f>
        <v>746.24599262758227</v>
      </c>
      <c r="S114" s="16">
        <f t="shared" si="16"/>
        <v>1.0600070975878189</v>
      </c>
      <c r="T114" s="17">
        <f t="shared" si="17"/>
        <v>746.24599262758227</v>
      </c>
      <c r="U114" s="110">
        <f t="shared" si="18"/>
        <v>886.73463185522837</v>
      </c>
      <c r="V114" s="17">
        <f t="shared" si="19"/>
        <v>11.892175494736836</v>
      </c>
      <c r="W114" s="14">
        <f t="shared" si="20"/>
        <v>1.5306432972094717</v>
      </c>
      <c r="X114" s="17">
        <f t="shared" si="21"/>
        <v>11.892175494736836</v>
      </c>
      <c r="Y114" s="17">
        <f t="shared" si="22"/>
        <v>13.360224805437698</v>
      </c>
      <c r="Z114" s="14">
        <v>474.14230073437511</v>
      </c>
      <c r="AA114" s="17">
        <f t="shared" si="24"/>
        <v>0.20159520403959691</v>
      </c>
      <c r="AB114" s="17">
        <f t="shared" si="25"/>
        <v>3.1703255015904238E-5</v>
      </c>
      <c r="AC114" s="17">
        <f t="shared" si="26"/>
        <v>1.5031854274009453E-2</v>
      </c>
      <c r="AD114" s="17">
        <f t="shared" si="23"/>
        <v>1.990974076027742E-5</v>
      </c>
      <c r="AE114" s="14">
        <f t="shared" si="27"/>
        <v>11.493756214843458</v>
      </c>
    </row>
    <row r="115" spans="1:31" ht="15.75" thickBot="1" x14ac:dyDescent="0.3">
      <c r="A115" s="14">
        <v>1</v>
      </c>
      <c r="B115" s="17" t="s">
        <v>33</v>
      </c>
      <c r="C115" s="17">
        <v>109</v>
      </c>
      <c r="D115" s="17">
        <v>13.729292271588919</v>
      </c>
      <c r="E115" s="14">
        <v>704.00093954631063</v>
      </c>
      <c r="F115" s="103">
        <v>0</v>
      </c>
      <c r="G115" s="17">
        <f t="shared" si="14"/>
        <v>0</v>
      </c>
      <c r="H115" s="17">
        <f t="shared" si="15"/>
        <v>0</v>
      </c>
      <c r="I115" s="17">
        <v>14</v>
      </c>
      <c r="J115" s="14">
        <v>4000</v>
      </c>
      <c r="K115" s="100">
        <v>13.411199999999999</v>
      </c>
      <c r="L115" s="17">
        <v>30.000049728</v>
      </c>
      <c r="M115" s="107">
        <v>1</v>
      </c>
      <c r="N115" s="17">
        <f>IF(M115=1,_xlfn.XLOOKUP(L115,'HYB SPECS'!$O$6:$O$37,'HYB SPECS'!$K$6:$K$37,,1))</f>
        <v>8500</v>
      </c>
      <c r="O115" s="107">
        <f>0.5*('Specifications (ICE)'!$P$4*'Specifications (ICE)'!$P$3)*'Specifications (ICE)'!$P$5*K115^2</f>
        <v>56.217600027646043</v>
      </c>
      <c r="P115" s="14">
        <f>IF(B115="A",'Specifications (ICE)'!$M$12,IF(B115="G",'Specifications (ICE)'!$M$13))</f>
        <v>84.271039200000004</v>
      </c>
      <c r="Q115" s="17">
        <v>1</v>
      </c>
      <c r="R115" s="110">
        <f>'HYB SPECS'!$G$11-O115-P115-G115</f>
        <v>746.24599262758227</v>
      </c>
      <c r="S115" s="16">
        <f t="shared" si="16"/>
        <v>1.0600070975878189</v>
      </c>
      <c r="T115" s="17">
        <f t="shared" si="17"/>
        <v>746.24599262758227</v>
      </c>
      <c r="U115" s="110">
        <f t="shared" si="18"/>
        <v>886.73463185522837</v>
      </c>
      <c r="V115" s="17">
        <f t="shared" si="19"/>
        <v>11.892175494736836</v>
      </c>
      <c r="W115" s="14">
        <f t="shared" si="20"/>
        <v>1.5306432972094717</v>
      </c>
      <c r="X115" s="17">
        <f t="shared" si="21"/>
        <v>11.892175494736836</v>
      </c>
      <c r="Y115" s="17">
        <f t="shared" si="22"/>
        <v>13.360224805437698</v>
      </c>
      <c r="Z115" s="14">
        <v>474.14230073437511</v>
      </c>
      <c r="AA115" s="17">
        <f t="shared" si="24"/>
        <v>0.20159520403959691</v>
      </c>
      <c r="AB115" s="17">
        <f t="shared" si="25"/>
        <v>3.1703255015904238E-5</v>
      </c>
      <c r="AC115" s="17">
        <f t="shared" si="26"/>
        <v>1.5031854274009453E-2</v>
      </c>
      <c r="AD115" s="17">
        <f t="shared" si="23"/>
        <v>1.990974076027742E-5</v>
      </c>
      <c r="AE115" s="14">
        <f t="shared" si="27"/>
        <v>11.508788069117468</v>
      </c>
    </row>
    <row r="116" spans="1:31" ht="15.75" thickBot="1" x14ac:dyDescent="0.3">
      <c r="A116" s="14">
        <v>1</v>
      </c>
      <c r="B116" s="17" t="s">
        <v>33</v>
      </c>
      <c r="C116" s="17">
        <v>110</v>
      </c>
      <c r="D116" s="17">
        <v>13.803856814657399</v>
      </c>
      <c r="E116" s="14">
        <v>704.00093954631063</v>
      </c>
      <c r="F116" s="103">
        <v>0</v>
      </c>
      <c r="G116" s="17">
        <f t="shared" si="14"/>
        <v>0</v>
      </c>
      <c r="H116" s="17">
        <f t="shared" si="15"/>
        <v>0</v>
      </c>
      <c r="I116" s="17">
        <v>14</v>
      </c>
      <c r="J116" s="14">
        <v>4000</v>
      </c>
      <c r="K116" s="100">
        <v>13.411199999999999</v>
      </c>
      <c r="L116" s="17">
        <v>30.000049728</v>
      </c>
      <c r="M116" s="107">
        <v>1</v>
      </c>
      <c r="N116" s="17">
        <f>IF(M116=1,_xlfn.XLOOKUP(L116,'HYB SPECS'!$O$6:$O$37,'HYB SPECS'!$K$6:$K$37,,1))</f>
        <v>8500</v>
      </c>
      <c r="O116" s="107">
        <f>0.5*('Specifications (ICE)'!$P$4*'Specifications (ICE)'!$P$3)*'Specifications (ICE)'!$P$5*K116^2</f>
        <v>56.217600027646043</v>
      </c>
      <c r="P116" s="14">
        <f>IF(B116="A",'Specifications (ICE)'!$M$12,IF(B116="G",'Specifications (ICE)'!$M$13))</f>
        <v>84.271039200000004</v>
      </c>
      <c r="Q116" s="17">
        <v>1</v>
      </c>
      <c r="R116" s="110">
        <f>'HYB SPECS'!$G$11-O116-P116-G116</f>
        <v>746.24599262758227</v>
      </c>
      <c r="S116" s="16">
        <f t="shared" si="16"/>
        <v>1.0600070975878189</v>
      </c>
      <c r="T116" s="17">
        <f t="shared" si="17"/>
        <v>746.24599262758227</v>
      </c>
      <c r="U116" s="110">
        <f t="shared" si="18"/>
        <v>886.73463185522837</v>
      </c>
      <c r="V116" s="17">
        <f t="shared" si="19"/>
        <v>11.892175494736836</v>
      </c>
      <c r="W116" s="14">
        <f t="shared" si="20"/>
        <v>1.5306432972094717</v>
      </c>
      <c r="X116" s="17">
        <f t="shared" si="21"/>
        <v>11.892175494736836</v>
      </c>
      <c r="Y116" s="17">
        <f t="shared" si="22"/>
        <v>13.360224805437698</v>
      </c>
      <c r="Z116" s="14">
        <v>474.14230073437511</v>
      </c>
      <c r="AA116" s="17">
        <f t="shared" si="24"/>
        <v>0.20159520403959691</v>
      </c>
      <c r="AB116" s="17">
        <f t="shared" si="25"/>
        <v>3.1703255015904238E-5</v>
      </c>
      <c r="AC116" s="17">
        <f t="shared" si="26"/>
        <v>1.5031854274009453E-2</v>
      </c>
      <c r="AD116" s="17">
        <f t="shared" si="23"/>
        <v>1.990974076027742E-5</v>
      </c>
      <c r="AE116" s="14">
        <f t="shared" si="27"/>
        <v>11.523819923391478</v>
      </c>
    </row>
    <row r="117" spans="1:31" ht="15.75" thickBot="1" x14ac:dyDescent="0.3">
      <c r="A117" s="14">
        <v>1</v>
      </c>
      <c r="B117" s="17" t="s">
        <v>33</v>
      </c>
      <c r="C117" s="17">
        <v>111</v>
      </c>
      <c r="D117" s="17">
        <v>13.878421357725879</v>
      </c>
      <c r="E117" s="14">
        <v>704.00093954631063</v>
      </c>
      <c r="F117" s="103">
        <v>0</v>
      </c>
      <c r="G117" s="17">
        <f t="shared" si="14"/>
        <v>0</v>
      </c>
      <c r="H117" s="17">
        <f t="shared" si="15"/>
        <v>0</v>
      </c>
      <c r="I117" s="17">
        <v>14</v>
      </c>
      <c r="J117" s="14">
        <v>4000</v>
      </c>
      <c r="K117" s="100">
        <v>13.411199999999999</v>
      </c>
      <c r="L117" s="17">
        <v>30.000049728</v>
      </c>
      <c r="M117" s="107">
        <v>1</v>
      </c>
      <c r="N117" s="17">
        <f>IF(M117=1,_xlfn.XLOOKUP(L117,'HYB SPECS'!$O$6:$O$37,'HYB SPECS'!$K$6:$K$37,,1))</f>
        <v>8500</v>
      </c>
      <c r="O117" s="107">
        <f>0.5*('Specifications (ICE)'!$P$4*'Specifications (ICE)'!$P$3)*'Specifications (ICE)'!$P$5*K117^2</f>
        <v>56.217600027646043</v>
      </c>
      <c r="P117" s="14">
        <f>IF(B117="A",'Specifications (ICE)'!$M$12,IF(B117="G",'Specifications (ICE)'!$M$13))</f>
        <v>84.271039200000004</v>
      </c>
      <c r="Q117" s="17">
        <v>1</v>
      </c>
      <c r="R117" s="110">
        <f>'HYB SPECS'!$G$11-O117-P117-G117</f>
        <v>746.24599262758227</v>
      </c>
      <c r="S117" s="16">
        <f t="shared" si="16"/>
        <v>1.0600070975878189</v>
      </c>
      <c r="T117" s="17">
        <f t="shared" si="17"/>
        <v>746.24599262758227</v>
      </c>
      <c r="U117" s="110">
        <f t="shared" si="18"/>
        <v>886.73463185522837</v>
      </c>
      <c r="V117" s="17">
        <f t="shared" si="19"/>
        <v>11.892175494736836</v>
      </c>
      <c r="W117" s="14">
        <f t="shared" si="20"/>
        <v>1.5306432972094717</v>
      </c>
      <c r="X117" s="17">
        <f t="shared" si="21"/>
        <v>11.892175494736836</v>
      </c>
      <c r="Y117" s="17">
        <f t="shared" si="22"/>
        <v>13.360224805437698</v>
      </c>
      <c r="Z117" s="14">
        <v>474.14230073437511</v>
      </c>
      <c r="AA117" s="17">
        <f t="shared" si="24"/>
        <v>0.20159520403959691</v>
      </c>
      <c r="AB117" s="17">
        <f t="shared" si="25"/>
        <v>3.1703255015904238E-5</v>
      </c>
      <c r="AC117" s="17">
        <f t="shared" si="26"/>
        <v>1.5031854274009453E-2</v>
      </c>
      <c r="AD117" s="17">
        <f t="shared" si="23"/>
        <v>1.990974076027742E-5</v>
      </c>
      <c r="AE117" s="14">
        <f t="shared" si="27"/>
        <v>11.538851777665489</v>
      </c>
    </row>
    <row r="118" spans="1:31" ht="15.75" thickBot="1" x14ac:dyDescent="0.3">
      <c r="A118" s="14">
        <v>1</v>
      </c>
      <c r="B118" s="17" t="s">
        <v>33</v>
      </c>
      <c r="C118" s="17">
        <v>112</v>
      </c>
      <c r="D118" s="17">
        <v>13.952985900794358</v>
      </c>
      <c r="E118" s="14">
        <v>704.00093954631063</v>
      </c>
      <c r="F118" s="103">
        <v>0</v>
      </c>
      <c r="G118" s="17">
        <f t="shared" si="14"/>
        <v>0</v>
      </c>
      <c r="H118" s="17">
        <f t="shared" si="15"/>
        <v>0</v>
      </c>
      <c r="I118" s="17">
        <v>14</v>
      </c>
      <c r="J118" s="14">
        <v>4000</v>
      </c>
      <c r="K118" s="100">
        <v>13.411199999999999</v>
      </c>
      <c r="L118" s="17">
        <v>30.000049728</v>
      </c>
      <c r="M118" s="107">
        <v>1</v>
      </c>
      <c r="N118" s="17">
        <f>IF(M118=1,_xlfn.XLOOKUP(L118,'HYB SPECS'!$O$6:$O$37,'HYB SPECS'!$K$6:$K$37,,1))</f>
        <v>8500</v>
      </c>
      <c r="O118" s="107">
        <f>0.5*('Specifications (ICE)'!$P$4*'Specifications (ICE)'!$P$3)*'Specifications (ICE)'!$P$5*K118^2</f>
        <v>56.217600027646043</v>
      </c>
      <c r="P118" s="14">
        <f>IF(B118="A",'Specifications (ICE)'!$M$12,IF(B118="G",'Specifications (ICE)'!$M$13))</f>
        <v>84.271039200000004</v>
      </c>
      <c r="Q118" s="17">
        <v>1</v>
      </c>
      <c r="R118" s="110">
        <f>'HYB SPECS'!$G$11-O118-P118-G118</f>
        <v>746.24599262758227</v>
      </c>
      <c r="S118" s="16">
        <f t="shared" si="16"/>
        <v>1.0600070975878189</v>
      </c>
      <c r="T118" s="17">
        <f t="shared" si="17"/>
        <v>746.24599262758227</v>
      </c>
      <c r="U118" s="110">
        <f t="shared" si="18"/>
        <v>886.73463185522837</v>
      </c>
      <c r="V118" s="17">
        <f t="shared" si="19"/>
        <v>11.892175494736836</v>
      </c>
      <c r="W118" s="14">
        <f t="shared" si="20"/>
        <v>1.5306432972094717</v>
      </c>
      <c r="X118" s="17">
        <f t="shared" si="21"/>
        <v>11.892175494736836</v>
      </c>
      <c r="Y118" s="17">
        <f t="shared" si="22"/>
        <v>13.360224805437698</v>
      </c>
      <c r="Z118" s="14">
        <v>474.14230073437511</v>
      </c>
      <c r="AA118" s="17">
        <f t="shared" si="24"/>
        <v>0.20159520403959691</v>
      </c>
      <c r="AB118" s="17">
        <f t="shared" si="25"/>
        <v>3.1703255015904238E-5</v>
      </c>
      <c r="AC118" s="17">
        <f t="shared" si="26"/>
        <v>1.5031854274009453E-2</v>
      </c>
      <c r="AD118" s="17">
        <f t="shared" si="23"/>
        <v>1.990974076027742E-5</v>
      </c>
      <c r="AE118" s="14">
        <f t="shared" si="27"/>
        <v>11.553883631939499</v>
      </c>
    </row>
    <row r="119" spans="1:31" ht="15.75" thickBot="1" x14ac:dyDescent="0.3">
      <c r="A119" s="14">
        <v>1</v>
      </c>
      <c r="B119" s="17" t="s">
        <v>33</v>
      </c>
      <c r="C119" s="17">
        <v>113</v>
      </c>
      <c r="D119" s="17">
        <v>14.027550443862838</v>
      </c>
      <c r="E119" s="14">
        <v>704.00093954631063</v>
      </c>
      <c r="F119" s="103">
        <v>0</v>
      </c>
      <c r="G119" s="17">
        <f t="shared" si="14"/>
        <v>0</v>
      </c>
      <c r="H119" s="17">
        <f t="shared" si="15"/>
        <v>0</v>
      </c>
      <c r="I119" s="17">
        <v>14</v>
      </c>
      <c r="J119" s="14">
        <v>4000</v>
      </c>
      <c r="K119" s="100">
        <v>13.411199999999999</v>
      </c>
      <c r="L119" s="17">
        <v>30.000049728</v>
      </c>
      <c r="M119" s="107">
        <v>1</v>
      </c>
      <c r="N119" s="17">
        <f>IF(M119=1,_xlfn.XLOOKUP(L119,'HYB SPECS'!$O$6:$O$37,'HYB SPECS'!$K$6:$K$37,,1))</f>
        <v>8500</v>
      </c>
      <c r="O119" s="107">
        <f>0.5*('Specifications (ICE)'!$P$4*'Specifications (ICE)'!$P$3)*'Specifications (ICE)'!$P$5*K119^2</f>
        <v>56.217600027646043</v>
      </c>
      <c r="P119" s="14">
        <f>IF(B119="A",'Specifications (ICE)'!$M$12,IF(B119="G",'Specifications (ICE)'!$M$13))</f>
        <v>84.271039200000004</v>
      </c>
      <c r="Q119" s="17">
        <v>1</v>
      </c>
      <c r="R119" s="110">
        <f>'HYB SPECS'!$G$11-O119-P119-G119</f>
        <v>746.24599262758227</v>
      </c>
      <c r="S119" s="16">
        <f t="shared" si="16"/>
        <v>1.0600070975878189</v>
      </c>
      <c r="T119" s="17">
        <f t="shared" si="17"/>
        <v>746.24599262758227</v>
      </c>
      <c r="U119" s="110">
        <f t="shared" si="18"/>
        <v>886.73463185522837</v>
      </c>
      <c r="V119" s="17">
        <f t="shared" si="19"/>
        <v>11.892175494736836</v>
      </c>
      <c r="W119" s="14">
        <f t="shared" si="20"/>
        <v>1.5306432972094717</v>
      </c>
      <c r="X119" s="17">
        <f t="shared" si="21"/>
        <v>11.892175494736836</v>
      </c>
      <c r="Y119" s="17">
        <f t="shared" si="22"/>
        <v>13.360224805437698</v>
      </c>
      <c r="Z119" s="14">
        <v>474.14230073437511</v>
      </c>
      <c r="AA119" s="17">
        <f t="shared" si="24"/>
        <v>0.20159520403959691</v>
      </c>
      <c r="AB119" s="17">
        <f t="shared" si="25"/>
        <v>3.1703255015904238E-5</v>
      </c>
      <c r="AC119" s="17">
        <f t="shared" si="26"/>
        <v>1.5031854274009453E-2</v>
      </c>
      <c r="AD119" s="17">
        <f t="shared" si="23"/>
        <v>1.990974076027742E-5</v>
      </c>
      <c r="AE119" s="14">
        <f t="shared" si="27"/>
        <v>11.568915486213509</v>
      </c>
    </row>
    <row r="120" spans="1:31" ht="15.75" thickBot="1" x14ac:dyDescent="0.3">
      <c r="A120" s="14">
        <v>1</v>
      </c>
      <c r="B120" s="17" t="s">
        <v>33</v>
      </c>
      <c r="C120" s="17">
        <v>114</v>
      </c>
      <c r="D120" s="17">
        <v>14.102114986931317</v>
      </c>
      <c r="E120" s="14">
        <v>704.00093954631063</v>
      </c>
      <c r="F120" s="103">
        <v>0</v>
      </c>
      <c r="G120" s="17">
        <f t="shared" si="14"/>
        <v>0</v>
      </c>
      <c r="H120" s="17">
        <f t="shared" si="15"/>
        <v>0</v>
      </c>
      <c r="I120" s="17">
        <v>14</v>
      </c>
      <c r="J120" s="14">
        <v>4000</v>
      </c>
      <c r="K120" s="100">
        <v>13.411199999999999</v>
      </c>
      <c r="L120" s="17">
        <v>30.000049728</v>
      </c>
      <c r="M120" s="107">
        <v>1</v>
      </c>
      <c r="N120" s="17">
        <f>IF(M120=1,_xlfn.XLOOKUP(L120,'HYB SPECS'!$O$6:$O$37,'HYB SPECS'!$K$6:$K$37,,1))</f>
        <v>8500</v>
      </c>
      <c r="O120" s="107">
        <f>0.5*('Specifications (ICE)'!$P$4*'Specifications (ICE)'!$P$3)*'Specifications (ICE)'!$P$5*K120^2</f>
        <v>56.217600027646043</v>
      </c>
      <c r="P120" s="14">
        <f>IF(B120="A",'Specifications (ICE)'!$M$12,IF(B120="G",'Specifications (ICE)'!$M$13))</f>
        <v>84.271039200000004</v>
      </c>
      <c r="Q120" s="17">
        <v>1</v>
      </c>
      <c r="R120" s="110">
        <f>'HYB SPECS'!$G$11-O120-P120-G120</f>
        <v>746.24599262758227</v>
      </c>
      <c r="S120" s="16">
        <f t="shared" si="16"/>
        <v>1.0600070975878189</v>
      </c>
      <c r="T120" s="17">
        <f t="shared" si="17"/>
        <v>746.24599262758227</v>
      </c>
      <c r="U120" s="110">
        <f t="shared" si="18"/>
        <v>886.73463185522837</v>
      </c>
      <c r="V120" s="17">
        <f t="shared" si="19"/>
        <v>11.892175494736836</v>
      </c>
      <c r="W120" s="14">
        <f t="shared" si="20"/>
        <v>1.5306432972094717</v>
      </c>
      <c r="X120" s="17">
        <f t="shared" si="21"/>
        <v>11.892175494736836</v>
      </c>
      <c r="Y120" s="17">
        <f t="shared" si="22"/>
        <v>13.360224805437698</v>
      </c>
      <c r="Z120" s="14">
        <v>474.14230073437511</v>
      </c>
      <c r="AA120" s="17">
        <f t="shared" si="24"/>
        <v>0.20159520403959691</v>
      </c>
      <c r="AB120" s="17">
        <f t="shared" si="25"/>
        <v>3.1703255015904238E-5</v>
      </c>
      <c r="AC120" s="17">
        <f t="shared" si="26"/>
        <v>1.5031854274009453E-2</v>
      </c>
      <c r="AD120" s="17">
        <f t="shared" si="23"/>
        <v>1.990974076027742E-5</v>
      </c>
      <c r="AE120" s="14">
        <f t="shared" si="27"/>
        <v>11.583947340487519</v>
      </c>
    </row>
    <row r="121" spans="1:31" ht="15.75" thickBot="1" x14ac:dyDescent="0.3">
      <c r="A121" s="14">
        <v>1</v>
      </c>
      <c r="B121" s="17" t="s">
        <v>33</v>
      </c>
      <c r="C121" s="17">
        <v>115</v>
      </c>
      <c r="D121" s="17">
        <v>14.176679529999797</v>
      </c>
      <c r="E121" s="14">
        <v>704.00093954631063</v>
      </c>
      <c r="F121" s="103">
        <v>0</v>
      </c>
      <c r="G121" s="17">
        <f t="shared" si="14"/>
        <v>0</v>
      </c>
      <c r="H121" s="17">
        <f t="shared" si="15"/>
        <v>0</v>
      </c>
      <c r="I121" s="17">
        <v>14</v>
      </c>
      <c r="J121" s="14">
        <v>4000</v>
      </c>
      <c r="K121" s="100">
        <v>13.411199999999999</v>
      </c>
      <c r="L121" s="17">
        <v>30.000049728</v>
      </c>
      <c r="M121" s="107">
        <v>1</v>
      </c>
      <c r="N121" s="17">
        <f>IF(M121=1,_xlfn.XLOOKUP(L121,'HYB SPECS'!$O$6:$O$37,'HYB SPECS'!$K$6:$K$37,,1))</f>
        <v>8500</v>
      </c>
      <c r="O121" s="107">
        <f>0.5*('Specifications (ICE)'!$P$4*'Specifications (ICE)'!$P$3)*'Specifications (ICE)'!$P$5*K121^2</f>
        <v>56.217600027646043</v>
      </c>
      <c r="P121" s="14">
        <f>IF(B121="A",'Specifications (ICE)'!$M$12,IF(B121="G",'Specifications (ICE)'!$M$13))</f>
        <v>84.271039200000004</v>
      </c>
      <c r="Q121" s="17">
        <v>1</v>
      </c>
      <c r="R121" s="110">
        <f>'HYB SPECS'!$G$11-O121-P121-G121</f>
        <v>746.24599262758227</v>
      </c>
      <c r="S121" s="16">
        <f t="shared" si="16"/>
        <v>1.0600070975878189</v>
      </c>
      <c r="T121" s="17">
        <f t="shared" si="17"/>
        <v>746.24599262758227</v>
      </c>
      <c r="U121" s="110">
        <f t="shared" si="18"/>
        <v>886.73463185522837</v>
      </c>
      <c r="V121" s="17">
        <f t="shared" si="19"/>
        <v>11.892175494736836</v>
      </c>
      <c r="W121" s="14">
        <f t="shared" si="20"/>
        <v>1.5306432972094717</v>
      </c>
      <c r="X121" s="17">
        <f t="shared" si="21"/>
        <v>11.892175494736836</v>
      </c>
      <c r="Y121" s="17">
        <f t="shared" si="22"/>
        <v>13.360224805437698</v>
      </c>
      <c r="Z121" s="14">
        <v>474.14230073437511</v>
      </c>
      <c r="AA121" s="17">
        <f t="shared" si="24"/>
        <v>0.20159520403959691</v>
      </c>
      <c r="AB121" s="17">
        <f t="shared" si="25"/>
        <v>3.1703255015904238E-5</v>
      </c>
      <c r="AC121" s="17">
        <f t="shared" si="26"/>
        <v>1.5031854274009453E-2</v>
      </c>
      <c r="AD121" s="17">
        <f t="shared" si="23"/>
        <v>1.990974076027742E-5</v>
      </c>
      <c r="AE121" s="14">
        <f t="shared" si="27"/>
        <v>11.598979194761529</v>
      </c>
    </row>
    <row r="122" spans="1:31" ht="15.75" thickBot="1" x14ac:dyDescent="0.3">
      <c r="A122" s="14">
        <v>1</v>
      </c>
      <c r="B122" s="17" t="s">
        <v>33</v>
      </c>
      <c r="C122" s="17">
        <v>116</v>
      </c>
      <c r="D122" s="17">
        <v>14.251244073068277</v>
      </c>
      <c r="E122" s="14">
        <v>704.00093954631063</v>
      </c>
      <c r="F122" s="103">
        <v>0</v>
      </c>
      <c r="G122" s="17">
        <f t="shared" si="14"/>
        <v>0</v>
      </c>
      <c r="H122" s="17">
        <f t="shared" si="15"/>
        <v>0</v>
      </c>
      <c r="I122" s="17">
        <v>14</v>
      </c>
      <c r="J122" s="14">
        <v>4000</v>
      </c>
      <c r="K122" s="100">
        <v>13.411199999999999</v>
      </c>
      <c r="L122" s="17">
        <v>30.000049728</v>
      </c>
      <c r="M122" s="107">
        <v>1</v>
      </c>
      <c r="N122" s="17">
        <f>IF(M122=1,_xlfn.XLOOKUP(L122,'HYB SPECS'!$O$6:$O$37,'HYB SPECS'!$K$6:$K$37,,1))</f>
        <v>8500</v>
      </c>
      <c r="O122" s="107">
        <f>0.5*('Specifications (ICE)'!$P$4*'Specifications (ICE)'!$P$3)*'Specifications (ICE)'!$P$5*K122^2</f>
        <v>56.217600027646043</v>
      </c>
      <c r="P122" s="14">
        <f>IF(B122="A",'Specifications (ICE)'!$M$12,IF(B122="G",'Specifications (ICE)'!$M$13))</f>
        <v>84.271039200000004</v>
      </c>
      <c r="Q122" s="17">
        <v>1</v>
      </c>
      <c r="R122" s="110">
        <f>'HYB SPECS'!$G$11-O122-P122-G122</f>
        <v>746.24599262758227</v>
      </c>
      <c r="S122" s="16">
        <f t="shared" si="16"/>
        <v>1.0600070975878189</v>
      </c>
      <c r="T122" s="17">
        <f t="shared" si="17"/>
        <v>746.24599262758227</v>
      </c>
      <c r="U122" s="110">
        <f t="shared" si="18"/>
        <v>886.73463185522837</v>
      </c>
      <c r="V122" s="17">
        <f t="shared" si="19"/>
        <v>11.892175494736836</v>
      </c>
      <c r="W122" s="14">
        <f t="shared" si="20"/>
        <v>1.5306432972094717</v>
      </c>
      <c r="X122" s="17">
        <f t="shared" si="21"/>
        <v>11.892175494736836</v>
      </c>
      <c r="Y122" s="17">
        <f t="shared" si="22"/>
        <v>13.360224805437698</v>
      </c>
      <c r="Z122" s="14">
        <v>474.14230073437511</v>
      </c>
      <c r="AA122" s="17">
        <f t="shared" si="24"/>
        <v>0.20159520403959691</v>
      </c>
      <c r="AB122" s="17">
        <f t="shared" si="25"/>
        <v>3.1703255015904238E-5</v>
      </c>
      <c r="AC122" s="17">
        <f t="shared" si="26"/>
        <v>1.5031854274009453E-2</v>
      </c>
      <c r="AD122" s="17">
        <f t="shared" si="23"/>
        <v>1.990974076027742E-5</v>
      </c>
      <c r="AE122" s="14">
        <f t="shared" si="27"/>
        <v>11.61401104903554</v>
      </c>
    </row>
    <row r="123" spans="1:31" ht="15.75" thickBot="1" x14ac:dyDescent="0.3">
      <c r="A123" s="14">
        <v>1</v>
      </c>
      <c r="B123" s="17" t="s">
        <v>33</v>
      </c>
      <c r="C123" s="17">
        <v>117</v>
      </c>
      <c r="D123" s="17">
        <v>14.325808616136756</v>
      </c>
      <c r="E123" s="14">
        <v>704.00093954631063</v>
      </c>
      <c r="F123" s="103">
        <v>0</v>
      </c>
      <c r="G123" s="17">
        <f t="shared" si="14"/>
        <v>0</v>
      </c>
      <c r="H123" s="17">
        <f t="shared" si="15"/>
        <v>0</v>
      </c>
      <c r="I123" s="17">
        <v>14</v>
      </c>
      <c r="J123" s="14">
        <v>4000</v>
      </c>
      <c r="K123" s="100">
        <v>13.411199999999999</v>
      </c>
      <c r="L123" s="17">
        <v>30.000049728</v>
      </c>
      <c r="M123" s="107">
        <v>1</v>
      </c>
      <c r="N123" s="17">
        <f>IF(M123=1,_xlfn.XLOOKUP(L123,'HYB SPECS'!$O$6:$O$37,'HYB SPECS'!$K$6:$K$37,,1))</f>
        <v>8500</v>
      </c>
      <c r="O123" s="107">
        <f>0.5*('Specifications (ICE)'!$P$4*'Specifications (ICE)'!$P$3)*'Specifications (ICE)'!$P$5*K123^2</f>
        <v>56.217600027646043</v>
      </c>
      <c r="P123" s="14">
        <f>IF(B123="A",'Specifications (ICE)'!$M$12,IF(B123="G",'Specifications (ICE)'!$M$13))</f>
        <v>84.271039200000004</v>
      </c>
      <c r="Q123" s="17">
        <v>1</v>
      </c>
      <c r="R123" s="110">
        <f>'HYB SPECS'!$G$11-O123-P123-G123</f>
        <v>746.24599262758227</v>
      </c>
      <c r="S123" s="16">
        <f t="shared" si="16"/>
        <v>1.0600070975878189</v>
      </c>
      <c r="T123" s="17">
        <f t="shared" si="17"/>
        <v>746.24599262758227</v>
      </c>
      <c r="U123" s="110">
        <f t="shared" si="18"/>
        <v>886.73463185522837</v>
      </c>
      <c r="V123" s="17">
        <f t="shared" si="19"/>
        <v>11.892175494736836</v>
      </c>
      <c r="W123" s="14">
        <f t="shared" si="20"/>
        <v>1.5306432972094717</v>
      </c>
      <c r="X123" s="17">
        <f t="shared" si="21"/>
        <v>11.892175494736836</v>
      </c>
      <c r="Y123" s="17">
        <f t="shared" si="22"/>
        <v>13.360224805437698</v>
      </c>
      <c r="Z123" s="14">
        <v>474.14230073437511</v>
      </c>
      <c r="AA123" s="17">
        <f t="shared" si="24"/>
        <v>0.20159520403959691</v>
      </c>
      <c r="AB123" s="17">
        <f t="shared" si="25"/>
        <v>3.1703255015904238E-5</v>
      </c>
      <c r="AC123" s="17">
        <f t="shared" si="26"/>
        <v>1.5031854274009453E-2</v>
      </c>
      <c r="AD123" s="17">
        <f t="shared" si="23"/>
        <v>1.990974076027742E-5</v>
      </c>
      <c r="AE123" s="14">
        <f t="shared" si="27"/>
        <v>11.62904290330955</v>
      </c>
    </row>
    <row r="124" spans="1:31" ht="15.75" thickBot="1" x14ac:dyDescent="0.3">
      <c r="A124" s="14">
        <v>1</v>
      </c>
      <c r="B124" s="17" t="s">
        <v>33</v>
      </c>
      <c r="C124" s="17">
        <v>118</v>
      </c>
      <c r="D124" s="17">
        <v>14.400373159205236</v>
      </c>
      <c r="E124" s="14">
        <v>704.00093954631063</v>
      </c>
      <c r="F124" s="103">
        <v>0</v>
      </c>
      <c r="G124" s="17">
        <f t="shared" si="14"/>
        <v>0</v>
      </c>
      <c r="H124" s="17">
        <f t="shared" si="15"/>
        <v>0</v>
      </c>
      <c r="I124" s="17">
        <v>14</v>
      </c>
      <c r="J124" s="14">
        <v>4000</v>
      </c>
      <c r="K124" s="100">
        <v>13.411199999999999</v>
      </c>
      <c r="L124" s="17">
        <v>30.000049728</v>
      </c>
      <c r="M124" s="107">
        <v>1</v>
      </c>
      <c r="N124" s="17">
        <f>IF(M124=1,_xlfn.XLOOKUP(L124,'HYB SPECS'!$O$6:$O$37,'HYB SPECS'!$K$6:$K$37,,1))</f>
        <v>8500</v>
      </c>
      <c r="O124" s="107">
        <f>0.5*('Specifications (ICE)'!$P$4*'Specifications (ICE)'!$P$3)*'Specifications (ICE)'!$P$5*K124^2</f>
        <v>56.217600027646043</v>
      </c>
      <c r="P124" s="14">
        <f>IF(B124="A",'Specifications (ICE)'!$M$12,IF(B124="G",'Specifications (ICE)'!$M$13))</f>
        <v>84.271039200000004</v>
      </c>
      <c r="Q124" s="17">
        <v>1</v>
      </c>
      <c r="R124" s="110">
        <f>'HYB SPECS'!$G$11-O124-P124-G124</f>
        <v>746.24599262758227</v>
      </c>
      <c r="S124" s="16">
        <f t="shared" si="16"/>
        <v>1.0600070975878189</v>
      </c>
      <c r="T124" s="17">
        <f t="shared" si="17"/>
        <v>746.24599262758227</v>
      </c>
      <c r="U124" s="110">
        <f t="shared" si="18"/>
        <v>886.73463185522837</v>
      </c>
      <c r="V124" s="17">
        <f t="shared" si="19"/>
        <v>11.892175494736836</v>
      </c>
      <c r="W124" s="14">
        <f t="shared" si="20"/>
        <v>1.5306432972094717</v>
      </c>
      <c r="X124" s="17">
        <f t="shared" si="21"/>
        <v>11.892175494736836</v>
      </c>
      <c r="Y124" s="17">
        <f t="shared" si="22"/>
        <v>13.360224805437698</v>
      </c>
      <c r="Z124" s="14">
        <v>474.14230073437511</v>
      </c>
      <c r="AA124" s="17">
        <f t="shared" si="24"/>
        <v>0.20159520403959691</v>
      </c>
      <c r="AB124" s="17">
        <f t="shared" si="25"/>
        <v>3.1703255015904238E-5</v>
      </c>
      <c r="AC124" s="17">
        <f t="shared" si="26"/>
        <v>1.5031854274009453E-2</v>
      </c>
      <c r="AD124" s="17">
        <f t="shared" si="23"/>
        <v>1.990974076027742E-5</v>
      </c>
      <c r="AE124" s="14">
        <f t="shared" si="27"/>
        <v>11.64407475758356</v>
      </c>
    </row>
    <row r="125" spans="1:31" ht="15.75" thickBot="1" x14ac:dyDescent="0.3">
      <c r="A125" s="14">
        <v>1</v>
      </c>
      <c r="B125" s="17" t="s">
        <v>33</v>
      </c>
      <c r="C125" s="17">
        <v>119</v>
      </c>
      <c r="D125" s="17">
        <v>14.474937702273715</v>
      </c>
      <c r="E125" s="14">
        <v>704.00093954631063</v>
      </c>
      <c r="F125" s="103">
        <v>0</v>
      </c>
      <c r="G125" s="17">
        <f t="shared" si="14"/>
        <v>0</v>
      </c>
      <c r="H125" s="17">
        <f t="shared" si="15"/>
        <v>0</v>
      </c>
      <c r="I125" s="17">
        <v>14</v>
      </c>
      <c r="J125" s="14">
        <v>4000</v>
      </c>
      <c r="K125" s="100">
        <v>13.411199999999999</v>
      </c>
      <c r="L125" s="17">
        <v>30.000049728</v>
      </c>
      <c r="M125" s="107">
        <v>1</v>
      </c>
      <c r="N125" s="17">
        <f>IF(M125=1,_xlfn.XLOOKUP(L125,'HYB SPECS'!$O$6:$O$37,'HYB SPECS'!$K$6:$K$37,,1))</f>
        <v>8500</v>
      </c>
      <c r="O125" s="107">
        <f>0.5*('Specifications (ICE)'!$P$4*'Specifications (ICE)'!$P$3)*'Specifications (ICE)'!$P$5*K125^2</f>
        <v>56.217600027646043</v>
      </c>
      <c r="P125" s="14">
        <f>IF(B125="A",'Specifications (ICE)'!$M$12,IF(B125="G",'Specifications (ICE)'!$M$13))</f>
        <v>84.271039200000004</v>
      </c>
      <c r="Q125" s="17">
        <v>1</v>
      </c>
      <c r="R125" s="110">
        <f>'HYB SPECS'!$G$11-O125-P125-G125</f>
        <v>746.24599262758227</v>
      </c>
      <c r="S125" s="16">
        <f t="shared" si="16"/>
        <v>1.0600070975878189</v>
      </c>
      <c r="T125" s="17">
        <f t="shared" si="17"/>
        <v>746.24599262758227</v>
      </c>
      <c r="U125" s="110">
        <f t="shared" si="18"/>
        <v>886.73463185522837</v>
      </c>
      <c r="V125" s="17">
        <f t="shared" si="19"/>
        <v>11.892175494736836</v>
      </c>
      <c r="W125" s="14">
        <f t="shared" si="20"/>
        <v>1.5306432972094717</v>
      </c>
      <c r="X125" s="17">
        <f t="shared" si="21"/>
        <v>11.892175494736836</v>
      </c>
      <c r="Y125" s="17">
        <f t="shared" si="22"/>
        <v>13.360224805437698</v>
      </c>
      <c r="Z125" s="14">
        <v>474.14230073437511</v>
      </c>
      <c r="AA125" s="17">
        <f t="shared" si="24"/>
        <v>0.20159520403959691</v>
      </c>
      <c r="AB125" s="17">
        <f t="shared" si="25"/>
        <v>3.1703255015904238E-5</v>
      </c>
      <c r="AC125" s="17">
        <f t="shared" si="26"/>
        <v>1.5031854274009453E-2</v>
      </c>
      <c r="AD125" s="17">
        <f t="shared" si="23"/>
        <v>1.990974076027742E-5</v>
      </c>
      <c r="AE125" s="14">
        <f t="shared" si="27"/>
        <v>11.65910661185757</v>
      </c>
    </row>
    <row r="126" spans="1:31" ht="15.75" thickBot="1" x14ac:dyDescent="0.3">
      <c r="A126" s="14">
        <v>1</v>
      </c>
      <c r="B126" s="17" t="s">
        <v>33</v>
      </c>
      <c r="C126" s="17">
        <v>120</v>
      </c>
      <c r="D126" s="17">
        <v>14.549502245342195</v>
      </c>
      <c r="E126" s="14">
        <v>704.00093954631063</v>
      </c>
      <c r="F126" s="103">
        <v>0</v>
      </c>
      <c r="G126" s="17">
        <f t="shared" si="14"/>
        <v>0</v>
      </c>
      <c r="H126" s="17">
        <f t="shared" si="15"/>
        <v>0</v>
      </c>
      <c r="I126" s="17">
        <v>14</v>
      </c>
      <c r="J126" s="14">
        <v>4000</v>
      </c>
      <c r="K126" s="100">
        <v>13.411199999999999</v>
      </c>
      <c r="L126" s="17">
        <v>30.000049728</v>
      </c>
      <c r="M126" s="107">
        <v>1</v>
      </c>
      <c r="N126" s="17">
        <f>IF(M126=1,_xlfn.XLOOKUP(L126,'HYB SPECS'!$O$6:$O$37,'HYB SPECS'!$K$6:$K$37,,1))</f>
        <v>8500</v>
      </c>
      <c r="O126" s="107">
        <f>0.5*('Specifications (ICE)'!$P$4*'Specifications (ICE)'!$P$3)*'Specifications (ICE)'!$P$5*K126^2</f>
        <v>56.217600027646043</v>
      </c>
      <c r="P126" s="14">
        <f>IF(B126="A",'Specifications (ICE)'!$M$12,IF(B126="G",'Specifications (ICE)'!$M$13))</f>
        <v>84.271039200000004</v>
      </c>
      <c r="Q126" s="17">
        <v>1</v>
      </c>
      <c r="R126" s="110">
        <f>'HYB SPECS'!$G$11-O126-P126-G126</f>
        <v>746.24599262758227</v>
      </c>
      <c r="S126" s="16">
        <f t="shared" si="16"/>
        <v>1.0600070975878189</v>
      </c>
      <c r="T126" s="17">
        <f t="shared" si="17"/>
        <v>746.24599262758227</v>
      </c>
      <c r="U126" s="110">
        <f t="shared" si="18"/>
        <v>886.73463185522837</v>
      </c>
      <c r="V126" s="17">
        <f t="shared" si="19"/>
        <v>11.892175494736836</v>
      </c>
      <c r="W126" s="14">
        <f t="shared" si="20"/>
        <v>1.5306432972094717</v>
      </c>
      <c r="X126" s="17">
        <f t="shared" si="21"/>
        <v>11.892175494736836</v>
      </c>
      <c r="Y126" s="17">
        <f t="shared" si="22"/>
        <v>13.360224805437698</v>
      </c>
      <c r="Z126" s="14">
        <v>474.14230073437511</v>
      </c>
      <c r="AA126" s="17">
        <f t="shared" si="24"/>
        <v>0.20159520403959691</v>
      </c>
      <c r="AB126" s="17">
        <f t="shared" si="25"/>
        <v>3.1703255015904238E-5</v>
      </c>
      <c r="AC126" s="17">
        <f t="shared" si="26"/>
        <v>1.5031854274009453E-2</v>
      </c>
      <c r="AD126" s="17">
        <f t="shared" si="23"/>
        <v>1.990974076027742E-5</v>
      </c>
      <c r="AE126" s="14">
        <f t="shared" si="27"/>
        <v>11.674138466131581</v>
      </c>
    </row>
    <row r="127" spans="1:31" ht="15.75" thickBot="1" x14ac:dyDescent="0.3">
      <c r="A127" s="14">
        <v>1</v>
      </c>
      <c r="B127" s="17" t="s">
        <v>33</v>
      </c>
      <c r="C127" s="17">
        <v>121</v>
      </c>
      <c r="D127" s="17">
        <v>14.624066788410675</v>
      </c>
      <c r="E127" s="14">
        <v>704.00093954631063</v>
      </c>
      <c r="F127" s="103">
        <v>0</v>
      </c>
      <c r="G127" s="17">
        <f t="shared" si="14"/>
        <v>0</v>
      </c>
      <c r="H127" s="17">
        <f t="shared" si="15"/>
        <v>0</v>
      </c>
      <c r="I127" s="17">
        <v>14</v>
      </c>
      <c r="J127" s="14">
        <v>4000</v>
      </c>
      <c r="K127" s="100">
        <v>13.411199999999999</v>
      </c>
      <c r="L127" s="17">
        <v>30.000049728</v>
      </c>
      <c r="M127" s="107">
        <v>1</v>
      </c>
      <c r="N127" s="17">
        <f>IF(M127=1,_xlfn.XLOOKUP(L127,'HYB SPECS'!$O$6:$O$37,'HYB SPECS'!$K$6:$K$37,,1))</f>
        <v>8500</v>
      </c>
      <c r="O127" s="107">
        <f>0.5*('Specifications (ICE)'!$P$4*'Specifications (ICE)'!$P$3)*'Specifications (ICE)'!$P$5*K127^2</f>
        <v>56.217600027646043</v>
      </c>
      <c r="P127" s="14">
        <f>IF(B127="A",'Specifications (ICE)'!$M$12,IF(B127="G",'Specifications (ICE)'!$M$13))</f>
        <v>84.271039200000004</v>
      </c>
      <c r="Q127" s="17">
        <v>1</v>
      </c>
      <c r="R127" s="110">
        <f>'HYB SPECS'!$G$11-O127-P127-G127</f>
        <v>746.24599262758227</v>
      </c>
      <c r="S127" s="16">
        <f t="shared" si="16"/>
        <v>1.0600070975878189</v>
      </c>
      <c r="T127" s="17">
        <f t="shared" si="17"/>
        <v>746.24599262758227</v>
      </c>
      <c r="U127" s="110">
        <f t="shared" si="18"/>
        <v>886.73463185522837</v>
      </c>
      <c r="V127" s="17">
        <f t="shared" si="19"/>
        <v>11.892175494736836</v>
      </c>
      <c r="W127" s="14">
        <f t="shared" si="20"/>
        <v>1.5306432972094717</v>
      </c>
      <c r="X127" s="17">
        <f t="shared" si="21"/>
        <v>11.892175494736836</v>
      </c>
      <c r="Y127" s="17">
        <f t="shared" si="22"/>
        <v>13.360224805437698</v>
      </c>
      <c r="Z127" s="14">
        <v>474.14230073437511</v>
      </c>
      <c r="AA127" s="17">
        <f t="shared" si="24"/>
        <v>0.20159520403959691</v>
      </c>
      <c r="AB127" s="17">
        <f t="shared" si="25"/>
        <v>3.1703255015904238E-5</v>
      </c>
      <c r="AC127" s="17">
        <f t="shared" si="26"/>
        <v>1.5031854274009453E-2</v>
      </c>
      <c r="AD127" s="17">
        <f t="shared" si="23"/>
        <v>1.990974076027742E-5</v>
      </c>
      <c r="AE127" s="14">
        <f t="shared" si="27"/>
        <v>11.689170320405591</v>
      </c>
    </row>
    <row r="128" spans="1:31" ht="15.75" thickBot="1" x14ac:dyDescent="0.3">
      <c r="A128" s="14">
        <v>1</v>
      </c>
      <c r="B128" s="17" t="s">
        <v>33</v>
      </c>
      <c r="C128" s="17">
        <v>122</v>
      </c>
      <c r="D128" s="17">
        <v>14.698631331479154</v>
      </c>
      <c r="E128" s="14">
        <v>704.00093954631063</v>
      </c>
      <c r="F128" s="103">
        <v>0</v>
      </c>
      <c r="G128" s="17">
        <f t="shared" si="14"/>
        <v>0</v>
      </c>
      <c r="H128" s="17">
        <f t="shared" si="15"/>
        <v>0</v>
      </c>
      <c r="I128" s="17">
        <v>14</v>
      </c>
      <c r="J128" s="14">
        <v>4000</v>
      </c>
      <c r="K128" s="100">
        <v>13.411199999999999</v>
      </c>
      <c r="L128" s="17">
        <v>30.000049728</v>
      </c>
      <c r="M128" s="107">
        <v>1</v>
      </c>
      <c r="N128" s="17">
        <f>IF(M128=1,_xlfn.XLOOKUP(L128,'HYB SPECS'!$O$6:$O$37,'HYB SPECS'!$K$6:$K$37,,1))</f>
        <v>8500</v>
      </c>
      <c r="O128" s="107">
        <f>0.5*('Specifications (ICE)'!$P$4*'Specifications (ICE)'!$P$3)*'Specifications (ICE)'!$P$5*K128^2</f>
        <v>56.217600027646043</v>
      </c>
      <c r="P128" s="14">
        <f>IF(B128="A",'Specifications (ICE)'!$M$12,IF(B128="G",'Specifications (ICE)'!$M$13))</f>
        <v>84.271039200000004</v>
      </c>
      <c r="Q128" s="17">
        <v>1</v>
      </c>
      <c r="R128" s="110">
        <f>'HYB SPECS'!$G$11-O128-P128-G128</f>
        <v>746.24599262758227</v>
      </c>
      <c r="S128" s="16">
        <f t="shared" si="16"/>
        <v>1.0600070975878189</v>
      </c>
      <c r="T128" s="17">
        <f t="shared" si="17"/>
        <v>746.24599262758227</v>
      </c>
      <c r="U128" s="110">
        <f t="shared" si="18"/>
        <v>886.73463185522837</v>
      </c>
      <c r="V128" s="17">
        <f t="shared" si="19"/>
        <v>11.892175494736836</v>
      </c>
      <c r="W128" s="14">
        <f t="shared" si="20"/>
        <v>1.5306432972094717</v>
      </c>
      <c r="X128" s="17">
        <f t="shared" si="21"/>
        <v>11.892175494736836</v>
      </c>
      <c r="Y128" s="17">
        <f t="shared" si="22"/>
        <v>13.360224805437698</v>
      </c>
      <c r="Z128" s="14">
        <v>474.14230073437511</v>
      </c>
      <c r="AA128" s="17">
        <f t="shared" si="24"/>
        <v>0.20159520403959691</v>
      </c>
      <c r="AB128" s="17">
        <f t="shared" si="25"/>
        <v>3.1703255015904238E-5</v>
      </c>
      <c r="AC128" s="17">
        <f t="shared" si="26"/>
        <v>1.5031854274009453E-2</v>
      </c>
      <c r="AD128" s="17">
        <f t="shared" si="23"/>
        <v>1.990974076027742E-5</v>
      </c>
      <c r="AE128" s="14">
        <f t="shared" si="27"/>
        <v>11.704202174679601</v>
      </c>
    </row>
    <row r="129" spans="1:31" ht="15.75" thickBot="1" x14ac:dyDescent="0.3">
      <c r="A129" s="14">
        <v>1</v>
      </c>
      <c r="B129" s="17" t="s">
        <v>33</v>
      </c>
      <c r="C129" s="17">
        <v>123</v>
      </c>
      <c r="D129" s="17">
        <v>14.773195874547634</v>
      </c>
      <c r="E129" s="14">
        <v>704.00093954631063</v>
      </c>
      <c r="F129" s="103">
        <v>0</v>
      </c>
      <c r="G129" s="17">
        <f t="shared" si="14"/>
        <v>0</v>
      </c>
      <c r="H129" s="17">
        <f t="shared" si="15"/>
        <v>0</v>
      </c>
      <c r="I129" s="17">
        <v>14</v>
      </c>
      <c r="J129" s="14">
        <v>4000</v>
      </c>
      <c r="K129" s="100">
        <v>13.411199999999999</v>
      </c>
      <c r="L129" s="17">
        <v>30.000049728</v>
      </c>
      <c r="M129" s="107">
        <v>1</v>
      </c>
      <c r="N129" s="17">
        <f>IF(M129=1,_xlfn.XLOOKUP(L129,'HYB SPECS'!$O$6:$O$37,'HYB SPECS'!$K$6:$K$37,,1))</f>
        <v>8500</v>
      </c>
      <c r="O129" s="107">
        <f>0.5*('Specifications (ICE)'!$P$4*'Specifications (ICE)'!$P$3)*'Specifications (ICE)'!$P$5*K129^2</f>
        <v>56.217600027646043</v>
      </c>
      <c r="P129" s="14">
        <f>IF(B129="A",'Specifications (ICE)'!$M$12,IF(B129="G",'Specifications (ICE)'!$M$13))</f>
        <v>84.271039200000004</v>
      </c>
      <c r="Q129" s="17">
        <v>1</v>
      </c>
      <c r="R129" s="110">
        <f>'HYB SPECS'!$G$11-O129-P129-G129</f>
        <v>746.24599262758227</v>
      </c>
      <c r="S129" s="16">
        <f t="shared" si="16"/>
        <v>1.0600070975878189</v>
      </c>
      <c r="T129" s="17">
        <f t="shared" si="17"/>
        <v>746.24599262758227</v>
      </c>
      <c r="U129" s="110">
        <f t="shared" si="18"/>
        <v>886.73463185522837</v>
      </c>
      <c r="V129" s="17">
        <f t="shared" si="19"/>
        <v>11.892175494736836</v>
      </c>
      <c r="W129" s="14">
        <f t="shared" si="20"/>
        <v>1.5306432972094717</v>
      </c>
      <c r="X129" s="17">
        <f t="shared" si="21"/>
        <v>11.892175494736836</v>
      </c>
      <c r="Y129" s="17">
        <f t="shared" si="22"/>
        <v>13.360224805437698</v>
      </c>
      <c r="Z129" s="14">
        <v>474.14230073437511</v>
      </c>
      <c r="AA129" s="17">
        <f t="shared" si="24"/>
        <v>0.20159520403959691</v>
      </c>
      <c r="AB129" s="17">
        <f t="shared" si="25"/>
        <v>3.1703255015904238E-5</v>
      </c>
      <c r="AC129" s="17">
        <f t="shared" si="26"/>
        <v>1.5031854274009453E-2</v>
      </c>
      <c r="AD129" s="17">
        <f t="shared" si="23"/>
        <v>1.990974076027742E-5</v>
      </c>
      <c r="AE129" s="14">
        <f t="shared" si="27"/>
        <v>11.719234028953611</v>
      </c>
    </row>
    <row r="130" spans="1:31" ht="15.75" thickBot="1" x14ac:dyDescent="0.3">
      <c r="A130" s="14">
        <v>1</v>
      </c>
      <c r="B130" s="17" t="s">
        <v>33</v>
      </c>
      <c r="C130" s="17">
        <v>124</v>
      </c>
      <c r="D130" s="17">
        <v>14.847760417616113</v>
      </c>
      <c r="E130" s="14">
        <v>704.00093954631063</v>
      </c>
      <c r="F130" s="103">
        <v>0</v>
      </c>
      <c r="G130" s="17">
        <f t="shared" si="14"/>
        <v>0</v>
      </c>
      <c r="H130" s="17">
        <f t="shared" si="15"/>
        <v>0</v>
      </c>
      <c r="I130" s="17">
        <v>14</v>
      </c>
      <c r="J130" s="14">
        <v>4000</v>
      </c>
      <c r="K130" s="100">
        <v>13.411199999999999</v>
      </c>
      <c r="L130" s="17">
        <v>30.000049728</v>
      </c>
      <c r="M130" s="107">
        <v>1</v>
      </c>
      <c r="N130" s="17">
        <f>IF(M130=1,_xlfn.XLOOKUP(L130,'HYB SPECS'!$O$6:$O$37,'HYB SPECS'!$K$6:$K$37,,1))</f>
        <v>8500</v>
      </c>
      <c r="O130" s="107">
        <f>0.5*('Specifications (ICE)'!$P$4*'Specifications (ICE)'!$P$3)*'Specifications (ICE)'!$P$5*K130^2</f>
        <v>56.217600027646043</v>
      </c>
      <c r="P130" s="14">
        <f>IF(B130="A",'Specifications (ICE)'!$M$12,IF(B130="G",'Specifications (ICE)'!$M$13))</f>
        <v>84.271039200000004</v>
      </c>
      <c r="Q130" s="17">
        <v>1</v>
      </c>
      <c r="R130" s="110">
        <f>'HYB SPECS'!$G$11-O130-P130-G130</f>
        <v>746.24599262758227</v>
      </c>
      <c r="S130" s="16">
        <f t="shared" si="16"/>
        <v>1.0600070975878189</v>
      </c>
      <c r="T130" s="17">
        <f t="shared" si="17"/>
        <v>746.24599262758227</v>
      </c>
      <c r="U130" s="110">
        <f t="shared" si="18"/>
        <v>886.73463185522837</v>
      </c>
      <c r="V130" s="17">
        <f t="shared" si="19"/>
        <v>11.892175494736836</v>
      </c>
      <c r="W130" s="14">
        <f t="shared" si="20"/>
        <v>1.5306432972094717</v>
      </c>
      <c r="X130" s="17">
        <f t="shared" si="21"/>
        <v>11.892175494736836</v>
      </c>
      <c r="Y130" s="17">
        <f t="shared" si="22"/>
        <v>13.360224805437698</v>
      </c>
      <c r="Z130" s="14">
        <v>474.14230073437511</v>
      </c>
      <c r="AA130" s="17">
        <f t="shared" si="24"/>
        <v>0.20159520403959691</v>
      </c>
      <c r="AB130" s="17">
        <f t="shared" si="25"/>
        <v>3.1703255015904238E-5</v>
      </c>
      <c r="AC130" s="17">
        <f t="shared" si="26"/>
        <v>1.5031854274009453E-2</v>
      </c>
      <c r="AD130" s="17">
        <f t="shared" si="23"/>
        <v>1.990974076027742E-5</v>
      </c>
      <c r="AE130" s="14">
        <f t="shared" si="27"/>
        <v>11.734265883227621</v>
      </c>
    </row>
    <row r="131" spans="1:31" ht="15.75" thickBot="1" x14ac:dyDescent="0.3">
      <c r="A131" s="14">
        <v>1</v>
      </c>
      <c r="B131" s="17" t="s">
        <v>33</v>
      </c>
      <c r="C131" s="17">
        <v>125</v>
      </c>
      <c r="D131" s="17">
        <v>14.922324960684593</v>
      </c>
      <c r="E131" s="14">
        <v>704.00093954631063</v>
      </c>
      <c r="F131" s="103">
        <v>0</v>
      </c>
      <c r="G131" s="17">
        <f t="shared" si="14"/>
        <v>0</v>
      </c>
      <c r="H131" s="17">
        <f t="shared" si="15"/>
        <v>0</v>
      </c>
      <c r="I131" s="17">
        <v>14</v>
      </c>
      <c r="J131" s="14">
        <v>4000</v>
      </c>
      <c r="K131" s="100">
        <v>13.411199999999999</v>
      </c>
      <c r="L131" s="17">
        <v>30.000049728</v>
      </c>
      <c r="M131" s="107">
        <v>1</v>
      </c>
      <c r="N131" s="17">
        <f>IF(M131=1,_xlfn.XLOOKUP(L131,'HYB SPECS'!$O$6:$O$37,'HYB SPECS'!$K$6:$K$37,,1))</f>
        <v>8500</v>
      </c>
      <c r="O131" s="107">
        <f>0.5*('Specifications (ICE)'!$P$4*'Specifications (ICE)'!$P$3)*'Specifications (ICE)'!$P$5*K131^2</f>
        <v>56.217600027646043</v>
      </c>
      <c r="P131" s="14">
        <f>IF(B131="A",'Specifications (ICE)'!$M$12,IF(B131="G",'Specifications (ICE)'!$M$13))</f>
        <v>84.271039200000004</v>
      </c>
      <c r="Q131" s="17">
        <v>1</v>
      </c>
      <c r="R131" s="110">
        <f>'HYB SPECS'!$G$11-O131-P131-G131</f>
        <v>746.24599262758227</v>
      </c>
      <c r="S131" s="16">
        <f t="shared" si="16"/>
        <v>1.0600070975878189</v>
      </c>
      <c r="T131" s="17">
        <f t="shared" si="17"/>
        <v>746.24599262758227</v>
      </c>
      <c r="U131" s="110">
        <f t="shared" si="18"/>
        <v>886.73463185522837</v>
      </c>
      <c r="V131" s="17">
        <f t="shared" si="19"/>
        <v>11.892175494736836</v>
      </c>
      <c r="W131" s="14">
        <f t="shared" si="20"/>
        <v>1.5306432972094717</v>
      </c>
      <c r="X131" s="17">
        <f t="shared" si="21"/>
        <v>11.892175494736836</v>
      </c>
      <c r="Y131" s="17">
        <f t="shared" si="22"/>
        <v>13.360224805437698</v>
      </c>
      <c r="Z131" s="14">
        <v>474.14230073437511</v>
      </c>
      <c r="AA131" s="17">
        <f t="shared" si="24"/>
        <v>0.20159520403959691</v>
      </c>
      <c r="AB131" s="17">
        <f t="shared" si="25"/>
        <v>3.1703255015904238E-5</v>
      </c>
      <c r="AC131" s="17">
        <f t="shared" si="26"/>
        <v>1.5031854274009453E-2</v>
      </c>
      <c r="AD131" s="17">
        <f t="shared" si="23"/>
        <v>1.990974076027742E-5</v>
      </c>
      <c r="AE131" s="14">
        <f t="shared" si="27"/>
        <v>11.749297737501632</v>
      </c>
    </row>
    <row r="132" spans="1:31" ht="15.75" thickBot="1" x14ac:dyDescent="0.3">
      <c r="A132" s="14">
        <v>1</v>
      </c>
      <c r="B132" s="17" t="s">
        <v>33</v>
      </c>
      <c r="C132" s="17">
        <v>126</v>
      </c>
      <c r="D132" s="17">
        <v>14.996889503753073</v>
      </c>
      <c r="E132" s="14">
        <v>704.00093954631063</v>
      </c>
      <c r="F132" s="103">
        <v>0</v>
      </c>
      <c r="G132" s="17">
        <f t="shared" si="14"/>
        <v>0</v>
      </c>
      <c r="H132" s="17">
        <f t="shared" si="15"/>
        <v>0</v>
      </c>
      <c r="I132" s="17">
        <v>14</v>
      </c>
      <c r="J132" s="14">
        <v>4000</v>
      </c>
      <c r="K132" s="100">
        <v>13.411199999999999</v>
      </c>
      <c r="L132" s="17">
        <v>30.000049728</v>
      </c>
      <c r="M132" s="107">
        <v>1</v>
      </c>
      <c r="N132" s="17">
        <f>IF(M132=1,_xlfn.XLOOKUP(L132,'HYB SPECS'!$O$6:$O$37,'HYB SPECS'!$K$6:$K$37,,1))</f>
        <v>8500</v>
      </c>
      <c r="O132" s="107">
        <f>0.5*('Specifications (ICE)'!$P$4*'Specifications (ICE)'!$P$3)*'Specifications (ICE)'!$P$5*K132^2</f>
        <v>56.217600027646043</v>
      </c>
      <c r="P132" s="14">
        <f>IF(B132="A",'Specifications (ICE)'!$M$12,IF(B132="G",'Specifications (ICE)'!$M$13))</f>
        <v>84.271039200000004</v>
      </c>
      <c r="Q132" s="17">
        <v>1</v>
      </c>
      <c r="R132" s="110">
        <f>'HYB SPECS'!$G$11-O132-P132-G132</f>
        <v>746.24599262758227</v>
      </c>
      <c r="S132" s="16">
        <f t="shared" si="16"/>
        <v>1.0600070975878189</v>
      </c>
      <c r="T132" s="17">
        <f t="shared" si="17"/>
        <v>746.24599262758227</v>
      </c>
      <c r="U132" s="110">
        <f t="shared" si="18"/>
        <v>886.73463185522837</v>
      </c>
      <c r="V132" s="17">
        <f t="shared" si="19"/>
        <v>11.892175494736836</v>
      </c>
      <c r="W132" s="14">
        <f t="shared" si="20"/>
        <v>1.5306432972094717</v>
      </c>
      <c r="X132" s="17">
        <f t="shared" si="21"/>
        <v>11.892175494736836</v>
      </c>
      <c r="Y132" s="17">
        <f t="shared" si="22"/>
        <v>13.360224805437698</v>
      </c>
      <c r="Z132" s="14">
        <v>474.14230073437511</v>
      </c>
      <c r="AA132" s="17">
        <f t="shared" si="24"/>
        <v>0.20159520403959691</v>
      </c>
      <c r="AB132" s="17">
        <f t="shared" si="25"/>
        <v>3.1703255015904238E-5</v>
      </c>
      <c r="AC132" s="17">
        <f t="shared" si="26"/>
        <v>1.5031854274009453E-2</v>
      </c>
      <c r="AD132" s="17">
        <f t="shared" si="23"/>
        <v>1.990974076027742E-5</v>
      </c>
      <c r="AE132" s="14">
        <f t="shared" si="27"/>
        <v>11.764329591775642</v>
      </c>
    </row>
    <row r="133" spans="1:31" ht="15.75" thickBot="1" x14ac:dyDescent="0.3">
      <c r="A133" s="14">
        <v>1</v>
      </c>
      <c r="B133" s="17" t="s">
        <v>33</v>
      </c>
      <c r="C133" s="17">
        <v>127</v>
      </c>
      <c r="D133" s="17">
        <v>15.071454046821552</v>
      </c>
      <c r="E133" s="14">
        <v>704.00093954631063</v>
      </c>
      <c r="F133" s="103">
        <v>0</v>
      </c>
      <c r="G133" s="17">
        <f t="shared" si="14"/>
        <v>0</v>
      </c>
      <c r="H133" s="17">
        <f t="shared" si="15"/>
        <v>0</v>
      </c>
      <c r="I133" s="17">
        <v>14</v>
      </c>
      <c r="J133" s="14">
        <v>4000</v>
      </c>
      <c r="K133" s="100">
        <v>13.411199999999999</v>
      </c>
      <c r="L133" s="17">
        <v>30.000049728</v>
      </c>
      <c r="M133" s="107">
        <v>1</v>
      </c>
      <c r="N133" s="17">
        <f>IF(M133=1,_xlfn.XLOOKUP(L133,'HYB SPECS'!$O$6:$O$37,'HYB SPECS'!$K$6:$K$37,,1))</f>
        <v>8500</v>
      </c>
      <c r="O133" s="107">
        <f>0.5*('Specifications (ICE)'!$P$4*'Specifications (ICE)'!$P$3)*'Specifications (ICE)'!$P$5*K133^2</f>
        <v>56.217600027646043</v>
      </c>
      <c r="P133" s="14">
        <f>IF(B133="A",'Specifications (ICE)'!$M$12,IF(B133="G",'Specifications (ICE)'!$M$13))</f>
        <v>84.271039200000004</v>
      </c>
      <c r="Q133" s="17">
        <v>1</v>
      </c>
      <c r="R133" s="110">
        <f>'HYB SPECS'!$G$11-O133-P133-G133</f>
        <v>746.24599262758227</v>
      </c>
      <c r="S133" s="16">
        <f t="shared" si="16"/>
        <v>1.0600070975878189</v>
      </c>
      <c r="T133" s="17">
        <f t="shared" si="17"/>
        <v>746.24599262758227</v>
      </c>
      <c r="U133" s="110">
        <f t="shared" si="18"/>
        <v>886.73463185522837</v>
      </c>
      <c r="V133" s="17">
        <f t="shared" si="19"/>
        <v>11.892175494736836</v>
      </c>
      <c r="W133" s="14">
        <f t="shared" si="20"/>
        <v>1.5306432972094717</v>
      </c>
      <c r="X133" s="17">
        <f t="shared" si="21"/>
        <v>11.892175494736836</v>
      </c>
      <c r="Y133" s="17">
        <f t="shared" si="22"/>
        <v>13.360224805437698</v>
      </c>
      <c r="Z133" s="14">
        <v>474.14230073437511</v>
      </c>
      <c r="AA133" s="17">
        <f t="shared" si="24"/>
        <v>0.20159520403959691</v>
      </c>
      <c r="AB133" s="17">
        <f t="shared" si="25"/>
        <v>3.1703255015904238E-5</v>
      </c>
      <c r="AC133" s="17">
        <f t="shared" si="26"/>
        <v>1.5031854274009453E-2</v>
      </c>
      <c r="AD133" s="17">
        <f t="shared" si="23"/>
        <v>1.990974076027742E-5</v>
      </c>
      <c r="AE133" s="14">
        <f t="shared" si="27"/>
        <v>11.779361446049652</v>
      </c>
    </row>
    <row r="134" spans="1:31" ht="15.75" thickBot="1" x14ac:dyDescent="0.3">
      <c r="A134" s="14">
        <v>1</v>
      </c>
      <c r="B134" s="17" t="s">
        <v>33</v>
      </c>
      <c r="C134" s="17">
        <v>128</v>
      </c>
      <c r="D134" s="17">
        <v>15.146018589890032</v>
      </c>
      <c r="E134" s="14">
        <v>704.00093954631063</v>
      </c>
      <c r="F134" s="103">
        <v>0</v>
      </c>
      <c r="G134" s="17">
        <f t="shared" si="14"/>
        <v>0</v>
      </c>
      <c r="H134" s="17">
        <f t="shared" si="15"/>
        <v>0</v>
      </c>
      <c r="I134" s="17">
        <v>14</v>
      </c>
      <c r="J134" s="14">
        <v>4000</v>
      </c>
      <c r="K134" s="100">
        <v>13.411199999999999</v>
      </c>
      <c r="L134" s="17">
        <v>30.000049728</v>
      </c>
      <c r="M134" s="107">
        <v>1</v>
      </c>
      <c r="N134" s="17">
        <f>IF(M134=1,_xlfn.XLOOKUP(L134,'HYB SPECS'!$O$6:$O$37,'HYB SPECS'!$K$6:$K$37,,1))</f>
        <v>8500</v>
      </c>
      <c r="O134" s="107">
        <f>0.5*('Specifications (ICE)'!$P$4*'Specifications (ICE)'!$P$3)*'Specifications (ICE)'!$P$5*K134^2</f>
        <v>56.217600027646043</v>
      </c>
      <c r="P134" s="14">
        <f>IF(B134="A",'Specifications (ICE)'!$M$12,IF(B134="G",'Specifications (ICE)'!$M$13))</f>
        <v>84.271039200000004</v>
      </c>
      <c r="Q134" s="17">
        <v>1</v>
      </c>
      <c r="R134" s="110">
        <f>'HYB SPECS'!$G$11-O134-P134-G134</f>
        <v>746.24599262758227</v>
      </c>
      <c r="S134" s="16">
        <f t="shared" si="16"/>
        <v>1.0600070975878189</v>
      </c>
      <c r="T134" s="17">
        <f t="shared" si="17"/>
        <v>746.24599262758227</v>
      </c>
      <c r="U134" s="110">
        <f t="shared" si="18"/>
        <v>886.73463185522837</v>
      </c>
      <c r="V134" s="17">
        <f t="shared" si="19"/>
        <v>11.892175494736836</v>
      </c>
      <c r="W134" s="14">
        <f t="shared" si="20"/>
        <v>1.5306432972094717</v>
      </c>
      <c r="X134" s="17">
        <f t="shared" si="21"/>
        <v>11.892175494736836</v>
      </c>
      <c r="Y134" s="17">
        <f t="shared" si="22"/>
        <v>13.360224805437698</v>
      </c>
      <c r="Z134" s="14">
        <v>474.14230073437511</v>
      </c>
      <c r="AA134" s="17">
        <f t="shared" si="24"/>
        <v>0.20159520403959691</v>
      </c>
      <c r="AB134" s="17">
        <f t="shared" si="25"/>
        <v>3.1703255015904238E-5</v>
      </c>
      <c r="AC134" s="17">
        <f t="shared" si="26"/>
        <v>1.5031854274009453E-2</v>
      </c>
      <c r="AD134" s="17">
        <f t="shared" si="23"/>
        <v>1.990974076027742E-5</v>
      </c>
      <c r="AE134" s="14">
        <f t="shared" si="27"/>
        <v>11.794393300323662</v>
      </c>
    </row>
    <row r="135" spans="1:31" ht="15.75" thickBot="1" x14ac:dyDescent="0.3">
      <c r="A135" s="14">
        <v>1</v>
      </c>
      <c r="B135" s="17" t="s">
        <v>33</v>
      </c>
      <c r="C135" s="17">
        <v>129</v>
      </c>
      <c r="D135" s="17">
        <v>15.220583132958511</v>
      </c>
      <c r="E135" s="14">
        <v>704.00093954631063</v>
      </c>
      <c r="F135" s="103">
        <v>0</v>
      </c>
      <c r="G135" s="17">
        <f t="shared" ref="G135:G198" si="28">C135*9.81*TAN(F135)</f>
        <v>0</v>
      </c>
      <c r="H135" s="17">
        <f t="shared" ref="H135:H198" si="29">RADIANS(F135)</f>
        <v>0</v>
      </c>
      <c r="I135" s="17">
        <v>14</v>
      </c>
      <c r="J135" s="14">
        <v>4000</v>
      </c>
      <c r="K135" s="100">
        <v>13.411199999999999</v>
      </c>
      <c r="L135" s="17">
        <v>30.000049728</v>
      </c>
      <c r="M135" s="107">
        <v>1</v>
      </c>
      <c r="N135" s="17">
        <f>IF(M135=1,_xlfn.XLOOKUP(L135,'HYB SPECS'!$O$6:$O$37,'HYB SPECS'!$K$6:$K$37,,1))</f>
        <v>8500</v>
      </c>
      <c r="O135" s="107">
        <f>0.5*('Specifications (ICE)'!$P$4*'Specifications (ICE)'!$P$3)*'Specifications (ICE)'!$P$5*K135^2</f>
        <v>56.217600027646043</v>
      </c>
      <c r="P135" s="14">
        <f>IF(B135="A",'Specifications (ICE)'!$M$12,IF(B135="G",'Specifications (ICE)'!$M$13))</f>
        <v>84.271039200000004</v>
      </c>
      <c r="Q135" s="17">
        <v>1</v>
      </c>
      <c r="R135" s="110">
        <f>'HYB SPECS'!$G$11-O135-P135-G135</f>
        <v>746.24599262758227</v>
      </c>
      <c r="S135" s="16">
        <f t="shared" ref="S135:S198" si="30">IF(A135=1,(R135/E135),IF(A135=2,0,IF(A135=3,(1.2*(-R135/E135)))))</f>
        <v>1.0600070975878189</v>
      </c>
      <c r="T135" s="17">
        <f t="shared" ref="T135:T198" si="31">E135*S135</f>
        <v>746.24599262758227</v>
      </c>
      <c r="U135" s="110">
        <f t="shared" ref="U135:U198" si="32">T135+P135+O135+G135</f>
        <v>886.73463185522837</v>
      </c>
      <c r="V135" s="17">
        <f t="shared" ref="V135:V198" si="33">ABS(((+U135)*(+K135))/1000)</f>
        <v>11.892175494736836</v>
      </c>
      <c r="W135" s="14">
        <f t="shared" ref="W135:W198" si="34">(($W$3*1000)-V135*1000)/1000</f>
        <v>1.5306432972094717</v>
      </c>
      <c r="X135" s="17">
        <f t="shared" ref="X135:X198" si="35">V135</f>
        <v>11.892175494736836</v>
      </c>
      <c r="Y135" s="17">
        <f t="shared" ref="Y135:Y198" si="36">ABS((X135*1000)/((2*PI()*N135)/60))</f>
        <v>13.360224805437698</v>
      </c>
      <c r="Z135" s="14">
        <v>474.14230073437511</v>
      </c>
      <c r="AA135" s="17">
        <f t="shared" si="24"/>
        <v>0.20159520403959691</v>
      </c>
      <c r="AB135" s="17">
        <f t="shared" si="25"/>
        <v>3.1703255015904238E-5</v>
      </c>
      <c r="AC135" s="17">
        <f t="shared" si="26"/>
        <v>1.5031854274009453E-2</v>
      </c>
      <c r="AD135" s="17">
        <f t="shared" ref="AD135:AD198" si="37">((Z135*AB135)/1000)/0.755</f>
        <v>1.990974076027742E-5</v>
      </c>
      <c r="AE135" s="14">
        <f t="shared" si="27"/>
        <v>11.809425154597673</v>
      </c>
    </row>
    <row r="136" spans="1:31" ht="15.75" thickBot="1" x14ac:dyDescent="0.3">
      <c r="A136" s="14">
        <v>3</v>
      </c>
      <c r="B136" s="17" t="s">
        <v>33</v>
      </c>
      <c r="C136" s="17">
        <v>130</v>
      </c>
      <c r="D136" s="17">
        <v>15.295147676026991</v>
      </c>
      <c r="E136" s="14">
        <v>704.00093954631063</v>
      </c>
      <c r="F136" s="103">
        <v>0</v>
      </c>
      <c r="G136" s="17">
        <f t="shared" si="28"/>
        <v>0</v>
      </c>
      <c r="H136" s="17">
        <f t="shared" si="29"/>
        <v>0</v>
      </c>
      <c r="I136" s="17">
        <v>14</v>
      </c>
      <c r="J136" s="14">
        <v>4000</v>
      </c>
      <c r="K136" s="100">
        <v>13.411199999999999</v>
      </c>
      <c r="L136" s="17">
        <v>30.000049728</v>
      </c>
      <c r="M136" s="107">
        <v>1</v>
      </c>
      <c r="N136" s="17">
        <f>IF(M136=1,_xlfn.XLOOKUP(L136,'HYB SPECS'!$O$6:$O$37,'HYB SPECS'!$K$6:$K$37,,1))</f>
        <v>8500</v>
      </c>
      <c r="O136" s="107">
        <f>0.5*('Specifications (ICE)'!$P$4*'Specifications (ICE)'!$P$3)*'Specifications (ICE)'!$P$5*K136^2</f>
        <v>56.217600027646043</v>
      </c>
      <c r="P136" s="14">
        <f>IF(B136="A",'Specifications (ICE)'!$M$12,IF(B136="G",'Specifications (ICE)'!$M$13))</f>
        <v>84.271039200000004</v>
      </c>
      <c r="Q136" s="17">
        <v>3</v>
      </c>
      <c r="R136" s="110">
        <f>'HYB SPECS'!$G$11-O136-P136-G136</f>
        <v>746.24599262758227</v>
      </c>
      <c r="S136" s="16">
        <f t="shared" si="30"/>
        <v>-1.2720085171053825</v>
      </c>
      <c r="T136" s="17">
        <f t="shared" si="31"/>
        <v>-895.49519115309863</v>
      </c>
      <c r="U136" s="110">
        <f t="shared" si="32"/>
        <v>-755.00655192545253</v>
      </c>
      <c r="V136" s="17">
        <f t="shared" si="33"/>
        <v>10.125543869182627</v>
      </c>
      <c r="W136" s="14">
        <f t="shared" si="34"/>
        <v>3.2972749227636813</v>
      </c>
      <c r="X136" s="17">
        <f t="shared" si="35"/>
        <v>10.125543869182627</v>
      </c>
      <c r="Y136" s="17">
        <f t="shared" si="36"/>
        <v>11.375508411347653</v>
      </c>
      <c r="Z136" s="14">
        <v>474.14230073437511</v>
      </c>
      <c r="AA136" s="17">
        <f t="shared" ref="AA136:AA199" si="38">(Z136*W136)/(60*60)</f>
        <v>0.43427153278692521</v>
      </c>
      <c r="AB136" s="17">
        <f t="shared" ref="AB136:AB199" si="39">((D136-D135)/3600)*W136</f>
        <v>6.8294388329730616E-5</v>
      </c>
      <c r="AC136" s="17">
        <f t="shared" ref="AC136:AC199" si="40">AB136*Z136</f>
        <v>3.2381258409905335E-2</v>
      </c>
      <c r="AD136" s="17">
        <f t="shared" si="37"/>
        <v>4.2889083986629584E-5</v>
      </c>
      <c r="AE136" s="14">
        <f t="shared" ref="AE136:AE199" si="41">AE135+AC136</f>
        <v>11.841806413007578</v>
      </c>
    </row>
    <row r="137" spans="1:31" ht="15.75" thickBot="1" x14ac:dyDescent="0.3">
      <c r="A137" s="14">
        <v>3</v>
      </c>
      <c r="B137" s="17" t="s">
        <v>33</v>
      </c>
      <c r="C137" s="17">
        <v>131</v>
      </c>
      <c r="D137" s="17">
        <v>15.370381499190271</v>
      </c>
      <c r="E137" s="14">
        <v>704.00093954631063</v>
      </c>
      <c r="F137" s="103">
        <v>0</v>
      </c>
      <c r="G137" s="17">
        <f t="shared" si="28"/>
        <v>0</v>
      </c>
      <c r="H137" s="17">
        <f t="shared" si="29"/>
        <v>0</v>
      </c>
      <c r="I137" s="17">
        <v>14</v>
      </c>
      <c r="J137" s="14">
        <v>4000</v>
      </c>
      <c r="K137" s="100">
        <v>13.287310327000879</v>
      </c>
      <c r="L137" s="17">
        <v>29.722915962881348</v>
      </c>
      <c r="M137" s="107">
        <v>1</v>
      </c>
      <c r="N137" s="17">
        <f>IF(M137=1,_xlfn.XLOOKUP(L137,'HYB SPECS'!$O$6:$O$37,'HYB SPECS'!$K$6:$K$37,,1))</f>
        <v>8500</v>
      </c>
      <c r="O137" s="107">
        <f>0.5*('Specifications (ICE)'!$P$4*'Specifications (ICE)'!$P$3)*'Specifications (ICE)'!$P$5*K137^2</f>
        <v>55.183746152962406</v>
      </c>
      <c r="P137" s="14">
        <f>IF(B137="A",'Specifications (ICE)'!$M$12,IF(B137="G",'Specifications (ICE)'!$M$13))</f>
        <v>84.271039200000004</v>
      </c>
      <c r="Q137" s="17">
        <v>3</v>
      </c>
      <c r="R137" s="110">
        <f>'HYB SPECS'!$G$11-O137-P137-G137</f>
        <v>747.27984650226597</v>
      </c>
      <c r="S137" s="16">
        <f t="shared" si="30"/>
        <v>-1.2737707656762722</v>
      </c>
      <c r="T137" s="17">
        <f t="shared" si="31"/>
        <v>-896.73581580271912</v>
      </c>
      <c r="U137" s="110">
        <f t="shared" si="32"/>
        <v>-757.28103044975671</v>
      </c>
      <c r="V137" s="17">
        <f t="shared" si="33"/>
        <v>10.06222805633692</v>
      </c>
      <c r="W137" s="14">
        <f t="shared" si="34"/>
        <v>3.3605907356093887</v>
      </c>
      <c r="X137" s="17">
        <f t="shared" si="35"/>
        <v>10.06222805633692</v>
      </c>
      <c r="Y137" s="17">
        <f t="shared" si="36"/>
        <v>11.304376473063355</v>
      </c>
      <c r="Z137" s="14">
        <v>474.14230073437511</v>
      </c>
      <c r="AA137" s="17">
        <f t="shared" si="38"/>
        <v>0.44261061755790598</v>
      </c>
      <c r="AB137" s="17">
        <f t="shared" si="39"/>
        <v>7.0230580313054334E-5</v>
      </c>
      <c r="AC137" s="17">
        <f t="shared" si="40"/>
        <v>3.3299288931541896E-2</v>
      </c>
      <c r="AD137" s="17">
        <f t="shared" si="37"/>
        <v>4.410501845237337E-5</v>
      </c>
      <c r="AE137" s="14">
        <f t="shared" si="41"/>
        <v>11.87510570193912</v>
      </c>
    </row>
    <row r="138" spans="1:31" ht="15.75" thickBot="1" x14ac:dyDescent="0.3">
      <c r="A138" s="14">
        <v>3</v>
      </c>
      <c r="B138" s="17" t="s">
        <v>33</v>
      </c>
      <c r="C138" s="17">
        <v>132</v>
      </c>
      <c r="D138" s="17">
        <v>15.446304252735347</v>
      </c>
      <c r="E138" s="14">
        <v>704.00093954631063</v>
      </c>
      <c r="F138" s="103">
        <v>0</v>
      </c>
      <c r="G138" s="17">
        <f t="shared" si="28"/>
        <v>0</v>
      </c>
      <c r="H138" s="17">
        <f t="shared" si="29"/>
        <v>0</v>
      </c>
      <c r="I138" s="17">
        <v>14</v>
      </c>
      <c r="J138" s="14">
        <v>4000</v>
      </c>
      <c r="K138" s="100">
        <v>13.162105651840603</v>
      </c>
      <c r="L138" s="17">
        <v>29.44284061682832</v>
      </c>
      <c r="M138" s="107">
        <v>1</v>
      </c>
      <c r="N138" s="17">
        <f>IF(M138=1,_xlfn.XLOOKUP(L138,'HYB SPECS'!$O$6:$O$37,'HYB SPECS'!$K$6:$K$37,,1))</f>
        <v>8500</v>
      </c>
      <c r="O138" s="107">
        <f>0.5*('Specifications (ICE)'!$P$4*'Specifications (ICE)'!$P$3)*'Specifications (ICE)'!$P$5*K138^2</f>
        <v>54.148666775977865</v>
      </c>
      <c r="P138" s="14">
        <f>IF(B138="A",'Specifications (ICE)'!$M$12,IF(B138="G",'Specifications (ICE)'!$M$13))</f>
        <v>84.271039200000004</v>
      </c>
      <c r="Q138" s="17">
        <v>3</v>
      </c>
      <c r="R138" s="110">
        <f>'HYB SPECS'!$G$11-O138-P138-G138</f>
        <v>748.3149258792505</v>
      </c>
      <c r="S138" s="16">
        <f t="shared" si="30"/>
        <v>-1.2755351031687505</v>
      </c>
      <c r="T138" s="17">
        <f t="shared" si="31"/>
        <v>-897.97791105510066</v>
      </c>
      <c r="U138" s="110">
        <f t="shared" si="32"/>
        <v>-759.55820507912279</v>
      </c>
      <c r="V138" s="17">
        <f t="shared" si="33"/>
        <v>9.9973853439738267</v>
      </c>
      <c r="W138" s="14">
        <f t="shared" si="34"/>
        <v>3.4254334479724822</v>
      </c>
      <c r="X138" s="17">
        <f t="shared" si="35"/>
        <v>9.9973853439738267</v>
      </c>
      <c r="Y138" s="17">
        <f t="shared" si="36"/>
        <v>11.231529144620492</v>
      </c>
      <c r="Z138" s="14">
        <v>474.14230073437511</v>
      </c>
      <c r="AA138" s="17">
        <f t="shared" si="38"/>
        <v>0.45115080445393224</v>
      </c>
      <c r="AB138" s="17">
        <f t="shared" si="39"/>
        <v>7.2241205404298037E-5</v>
      </c>
      <c r="AC138" s="17">
        <f t="shared" si="40"/>
        <v>3.4252611338218442E-2</v>
      </c>
      <c r="AD138" s="17">
        <f t="shared" si="37"/>
        <v>4.5367697136713165E-5</v>
      </c>
      <c r="AE138" s="14">
        <f t="shared" si="41"/>
        <v>11.909358313277338</v>
      </c>
    </row>
    <row r="139" spans="1:31" ht="15.75" thickBot="1" x14ac:dyDescent="0.3">
      <c r="A139" s="14">
        <v>3</v>
      </c>
      <c r="B139" s="17" t="s">
        <v>33</v>
      </c>
      <c r="C139" s="17">
        <v>133</v>
      </c>
      <c r="D139" s="17">
        <v>15.522936553777974</v>
      </c>
      <c r="E139" s="14">
        <v>704.00093954631063</v>
      </c>
      <c r="F139" s="103">
        <v>0</v>
      </c>
      <c r="G139" s="17">
        <f t="shared" si="28"/>
        <v>0</v>
      </c>
      <c r="H139" s="17">
        <f t="shared" si="29"/>
        <v>0</v>
      </c>
      <c r="I139" s="17">
        <v>14</v>
      </c>
      <c r="J139" s="14">
        <v>4000</v>
      </c>
      <c r="K139" s="100">
        <v>13.035547905053118</v>
      </c>
      <c r="L139" s="17">
        <v>29.159738530729523</v>
      </c>
      <c r="M139" s="107">
        <v>1</v>
      </c>
      <c r="N139" s="17">
        <f>IF(M139=1,_xlfn.XLOOKUP(L139,'HYB SPECS'!$O$6:$O$37,'HYB SPECS'!$K$6:$K$37,,1))</f>
        <v>8500</v>
      </c>
      <c r="O139" s="107">
        <f>0.5*('Specifications (ICE)'!$P$4*'Specifications (ICE)'!$P$3)*'Specifications (ICE)'!$P$5*K139^2</f>
        <v>53.112360444015287</v>
      </c>
      <c r="P139" s="14">
        <f>IF(B139="A",'Specifications (ICE)'!$M$12,IF(B139="G",'Specifications (ICE)'!$M$13))</f>
        <v>84.271039200000004</v>
      </c>
      <c r="Q139" s="17">
        <v>3</v>
      </c>
      <c r="R139" s="110">
        <f>'HYB SPECS'!$G$11-O139-P139-G139</f>
        <v>749.35123221121307</v>
      </c>
      <c r="S139" s="16">
        <f t="shared" si="30"/>
        <v>-1.2773015320589682</v>
      </c>
      <c r="T139" s="17">
        <f t="shared" si="31"/>
        <v>-899.22147865345562</v>
      </c>
      <c r="U139" s="110">
        <f t="shared" si="32"/>
        <v>-761.83807900944032</v>
      </c>
      <c r="V139" s="17">
        <f t="shared" si="33"/>
        <v>9.9309767748212021</v>
      </c>
      <c r="W139" s="14">
        <f t="shared" si="34"/>
        <v>3.4918420171251072</v>
      </c>
      <c r="X139" s="17">
        <f t="shared" si="35"/>
        <v>9.9309767748212021</v>
      </c>
      <c r="Y139" s="17">
        <f t="shared" si="36"/>
        <v>11.156922659601902</v>
      </c>
      <c r="Z139" s="14">
        <v>474.14230073437511</v>
      </c>
      <c r="AA139" s="17">
        <f t="shared" si="38"/>
        <v>0.4598972243890721</v>
      </c>
      <c r="AB139" s="17">
        <f t="shared" si="39"/>
        <v>7.4329969069340601E-5</v>
      </c>
      <c r="AC139" s="17">
        <f t="shared" si="40"/>
        <v>3.5242982548052089E-2</v>
      </c>
      <c r="AD139" s="17">
        <f t="shared" si="37"/>
        <v>4.6679447083512699E-5</v>
      </c>
      <c r="AE139" s="14">
        <f t="shared" si="41"/>
        <v>11.94460129582539</v>
      </c>
    </row>
    <row r="140" spans="1:31" ht="15.75" thickBot="1" x14ac:dyDescent="0.3">
      <c r="A140" s="14">
        <v>3</v>
      </c>
      <c r="B140" s="17" t="s">
        <v>33</v>
      </c>
      <c r="C140" s="17">
        <v>134</v>
      </c>
      <c r="D140" s="17">
        <v>15.600300054067743</v>
      </c>
      <c r="E140" s="14">
        <v>704.00093954631063</v>
      </c>
      <c r="F140" s="103">
        <v>0</v>
      </c>
      <c r="G140" s="17">
        <f t="shared" si="28"/>
        <v>0</v>
      </c>
      <c r="H140" s="17">
        <f t="shared" si="29"/>
        <v>0</v>
      </c>
      <c r="I140" s="17">
        <v>14</v>
      </c>
      <c r="J140" s="14">
        <v>4000</v>
      </c>
      <c r="K140" s="100">
        <v>12.90759710624098</v>
      </c>
      <c r="L140" s="17">
        <v>28.8735202708347</v>
      </c>
      <c r="M140" s="107">
        <v>1</v>
      </c>
      <c r="N140" s="17">
        <f>IF(M140=1,_xlfn.XLOOKUP(L140,'HYB SPECS'!$O$6:$O$37,'HYB SPECS'!$K$6:$K$37,,1))</f>
        <v>8000</v>
      </c>
      <c r="O140" s="107">
        <f>0.5*('Specifications (ICE)'!$P$4*'Specifications (ICE)'!$P$3)*'Specifications (ICE)'!$P$5*K140^2</f>
        <v>52.074825702675582</v>
      </c>
      <c r="P140" s="14">
        <f>IF(B140="A",'Specifications (ICE)'!$M$12,IF(B140="G",'Specifications (ICE)'!$M$13))</f>
        <v>84.271039200000004</v>
      </c>
      <c r="Q140" s="17">
        <v>3</v>
      </c>
      <c r="R140" s="110">
        <f>'HYB SPECS'!$G$11-O140-P140-G140</f>
        <v>750.38876695255283</v>
      </c>
      <c r="S140" s="16">
        <f t="shared" si="30"/>
        <v>-1.2790700548260117</v>
      </c>
      <c r="T140" s="17">
        <f t="shared" si="31"/>
        <v>-900.46652034306328</v>
      </c>
      <c r="U140" s="110">
        <f t="shared" si="32"/>
        <v>-764.12065544038774</v>
      </c>
      <c r="V140" s="17">
        <f t="shared" si="33"/>
        <v>9.8629615609813097</v>
      </c>
      <c r="W140" s="14">
        <f t="shared" si="34"/>
        <v>3.5598572309649992</v>
      </c>
      <c r="X140" s="17">
        <f t="shared" si="35"/>
        <v>9.8629615609813097</v>
      </c>
      <c r="Y140" s="17">
        <f t="shared" si="36"/>
        <v>11.773043144666488</v>
      </c>
      <c r="Z140" s="14">
        <v>474.14230073437511</v>
      </c>
      <c r="AA140" s="17">
        <f t="shared" si="38"/>
        <v>0.46885524938212403</v>
      </c>
      <c r="AB140" s="17">
        <f t="shared" si="39"/>
        <v>7.6500837755360068E-5</v>
      </c>
      <c r="AC140" s="17">
        <f t="shared" si="40"/>
        <v>3.6272283221433568E-2</v>
      </c>
      <c r="AD140" s="17">
        <f t="shared" si="37"/>
        <v>4.8042759233686851E-5</v>
      </c>
      <c r="AE140" s="14">
        <f t="shared" si="41"/>
        <v>11.980873579046824</v>
      </c>
    </row>
    <row r="141" spans="1:31" ht="15.75" thickBot="1" x14ac:dyDescent="0.3">
      <c r="A141" s="14">
        <v>3</v>
      </c>
      <c r="B141" s="17" t="s">
        <v>33</v>
      </c>
      <c r="C141" s="17">
        <v>135</v>
      </c>
      <c r="D141" s="17">
        <v>15.678417514028103</v>
      </c>
      <c r="E141" s="14">
        <v>704.00093954631063</v>
      </c>
      <c r="F141" s="103">
        <v>0</v>
      </c>
      <c r="G141" s="17">
        <f t="shared" si="28"/>
        <v>0</v>
      </c>
      <c r="H141" s="17">
        <f t="shared" si="29"/>
        <v>0</v>
      </c>
      <c r="I141" s="17">
        <v>14</v>
      </c>
      <c r="J141" s="14">
        <v>4000</v>
      </c>
      <c r="K141" s="100">
        <v>12.778211226453845</v>
      </c>
      <c r="L141" s="17">
        <v>28.584091820903666</v>
      </c>
      <c r="M141" s="107">
        <v>1</v>
      </c>
      <c r="N141" s="17">
        <f>IF(M141=1,_xlfn.XLOOKUP(L141,'HYB SPECS'!$O$6:$O$37,'HYB SPECS'!$K$6:$K$37,,1))</f>
        <v>8000</v>
      </c>
      <c r="O141" s="107">
        <f>0.5*('Specifications (ICE)'!$P$4*'Specifications (ICE)'!$P$3)*'Specifications (ICE)'!$P$5*K141^2</f>
        <v>51.036061095835642</v>
      </c>
      <c r="P141" s="14">
        <f>IF(B141="A",'Specifications (ICE)'!$M$12,IF(B141="G",'Specifications (ICE)'!$M$13))</f>
        <v>84.271039200000004</v>
      </c>
      <c r="Q141" s="17">
        <v>3</v>
      </c>
      <c r="R141" s="110">
        <f>'HYB SPECS'!$G$11-O141-P141-G141</f>
        <v>751.42753155939272</v>
      </c>
      <c r="S141" s="16">
        <f t="shared" si="30"/>
        <v>-1.2808406739519056</v>
      </c>
      <c r="T141" s="17">
        <f t="shared" si="31"/>
        <v>-901.71303787127124</v>
      </c>
      <c r="U141" s="110">
        <f t="shared" si="32"/>
        <v>-766.40593757543559</v>
      </c>
      <c r="V141" s="17">
        <f t="shared" si="33"/>
        <v>9.7932969555473157</v>
      </c>
      <c r="W141" s="14">
        <f t="shared" si="34"/>
        <v>3.6295218363989936</v>
      </c>
      <c r="X141" s="17">
        <f t="shared" si="35"/>
        <v>9.7932969555473157</v>
      </c>
      <c r="Y141" s="17">
        <f t="shared" si="36"/>
        <v>11.689887147316238</v>
      </c>
      <c r="Z141" s="14">
        <v>474.14230073437511</v>
      </c>
      <c r="AA141" s="17">
        <f t="shared" si="38"/>
        <v>0.47803050946552028</v>
      </c>
      <c r="AB141" s="17">
        <f t="shared" si="39"/>
        <v>7.8758062980597646E-5</v>
      </c>
      <c r="AC141" s="17">
        <f t="shared" si="40"/>
        <v>3.7342529183003383E-2</v>
      </c>
      <c r="AD141" s="17">
        <f t="shared" si="37"/>
        <v>4.9460303553646863E-5</v>
      </c>
      <c r="AE141" s="14">
        <f t="shared" si="41"/>
        <v>12.018216108229828</v>
      </c>
    </row>
    <row r="142" spans="1:31" ht="15.75" thickBot="1" x14ac:dyDescent="0.3">
      <c r="A142" s="14">
        <v>3</v>
      </c>
      <c r="B142" s="17" t="s">
        <v>33</v>
      </c>
      <c r="C142" s="17">
        <v>136</v>
      </c>
      <c r="D142" s="17">
        <v>15.757312883746497</v>
      </c>
      <c r="E142" s="14">
        <v>704.00093954631063</v>
      </c>
      <c r="F142" s="103">
        <v>0</v>
      </c>
      <c r="G142" s="17">
        <f t="shared" si="28"/>
        <v>0</v>
      </c>
      <c r="H142" s="17">
        <f t="shared" si="29"/>
        <v>0</v>
      </c>
      <c r="I142" s="17">
        <v>14</v>
      </c>
      <c r="J142" s="14">
        <v>4000</v>
      </c>
      <c r="K142" s="100">
        <v>12.647346037538609</v>
      </c>
      <c r="L142" s="17">
        <v>28.291354245211618</v>
      </c>
      <c r="M142" s="107">
        <v>1</v>
      </c>
      <c r="N142" s="17">
        <f>IF(M142=1,_xlfn.XLOOKUP(L142,'HYB SPECS'!$O$6:$O$37,'HYB SPECS'!$K$6:$K$37,,1))</f>
        <v>8000</v>
      </c>
      <c r="O142" s="107">
        <f>0.5*('Specifications (ICE)'!$P$4*'Specifications (ICE)'!$P$3)*'Specifications (ICE)'!$P$5*K142^2</f>
        <v>49.996065165646286</v>
      </c>
      <c r="P142" s="14">
        <f>IF(B142="A",'Specifications (ICE)'!$M$12,IF(B142="G",'Specifications (ICE)'!$M$13))</f>
        <v>84.271039200000004</v>
      </c>
      <c r="Q142" s="17">
        <v>3</v>
      </c>
      <c r="R142" s="110">
        <f>'HYB SPECS'!$G$11-O142-P142-G142</f>
        <v>752.46752748958204</v>
      </c>
      <c r="S142" s="16">
        <f t="shared" si="30"/>
        <v>-1.2826133919216167</v>
      </c>
      <c r="T142" s="17">
        <f t="shared" si="31"/>
        <v>-902.96103298749847</v>
      </c>
      <c r="U142" s="110">
        <f t="shared" si="32"/>
        <v>-768.69392862185214</v>
      </c>
      <c r="V142" s="17">
        <f t="shared" si="33"/>
        <v>9.7219381122355681</v>
      </c>
      <c r="W142" s="14">
        <f t="shared" si="34"/>
        <v>3.7008806797107408</v>
      </c>
      <c r="X142" s="17">
        <f t="shared" si="35"/>
        <v>9.7219381122355681</v>
      </c>
      <c r="Y142" s="17">
        <f t="shared" si="36"/>
        <v>11.604708802468352</v>
      </c>
      <c r="Z142" s="14">
        <v>474.14230073437511</v>
      </c>
      <c r="AA142" s="17">
        <f t="shared" si="38"/>
        <v>0.48742891117262466</v>
      </c>
      <c r="AB142" s="17">
        <f t="shared" si="39"/>
        <v>8.110620819706654E-5</v>
      </c>
      <c r="AC142" s="17">
        <f t="shared" si="40"/>
        <v>3.8455884158398367E-2</v>
      </c>
      <c r="AD142" s="17">
        <f t="shared" si="37"/>
        <v>5.0934945905163404E-5</v>
      </c>
      <c r="AE142" s="14">
        <f t="shared" si="41"/>
        <v>12.056671992388226</v>
      </c>
    </row>
    <row r="143" spans="1:31" ht="15.75" thickBot="1" x14ac:dyDescent="0.3">
      <c r="A143" s="14">
        <v>3</v>
      </c>
      <c r="B143" s="17" t="s">
        <v>33</v>
      </c>
      <c r="C143" s="17">
        <v>137</v>
      </c>
      <c r="D143" s="17">
        <v>15.837011391728723</v>
      </c>
      <c r="E143" s="14">
        <v>704.00093954631063</v>
      </c>
      <c r="F143" s="103">
        <v>0</v>
      </c>
      <c r="G143" s="17">
        <f t="shared" si="28"/>
        <v>0</v>
      </c>
      <c r="H143" s="17">
        <f t="shared" si="29"/>
        <v>0</v>
      </c>
      <c r="I143" s="17">
        <v>14</v>
      </c>
      <c r="J143" s="14">
        <v>4000</v>
      </c>
      <c r="K143" s="100">
        <v>12.514954946920358</v>
      </c>
      <c r="L143" s="17">
        <v>27.99520331896403</v>
      </c>
      <c r="M143" s="107">
        <v>1</v>
      </c>
      <c r="N143" s="17">
        <f>IF(M143=1,_xlfn.XLOOKUP(L143,'HYB SPECS'!$O$6:$O$37,'HYB SPECS'!$K$6:$K$37,,1))</f>
        <v>7750</v>
      </c>
      <c r="O143" s="107">
        <f>0.5*('Specifications (ICE)'!$P$4*'Specifications (ICE)'!$P$3)*'Specifications (ICE)'!$P$5*K143^2</f>
        <v>48.954836452530294</v>
      </c>
      <c r="P143" s="14">
        <f>IF(B143="A",'Specifications (ICE)'!$M$12,IF(B143="G",'Specifications (ICE)'!$M$13))</f>
        <v>84.271039200000004</v>
      </c>
      <c r="Q143" s="17">
        <v>3</v>
      </c>
      <c r="R143" s="110">
        <f>'HYB SPECS'!$G$11-O143-P143-G143</f>
        <v>753.50875620269801</v>
      </c>
      <c r="S143" s="16">
        <f t="shared" si="30"/>
        <v>-1.2843882112230574</v>
      </c>
      <c r="T143" s="17">
        <f t="shared" si="31"/>
        <v>-904.2105074432377</v>
      </c>
      <c r="U143" s="110">
        <f t="shared" si="32"/>
        <v>-770.98463179070734</v>
      </c>
      <c r="V143" s="17">
        <f t="shared" si="33"/>
        <v>9.6488379316286839</v>
      </c>
      <c r="W143" s="14">
        <f t="shared" si="34"/>
        <v>3.7739808603176241</v>
      </c>
      <c r="X143" s="17">
        <f t="shared" si="35"/>
        <v>9.6488379316286839</v>
      </c>
      <c r="Y143" s="17">
        <f t="shared" si="36"/>
        <v>11.888982595442203</v>
      </c>
      <c r="Z143" s="14">
        <v>474.14230073437511</v>
      </c>
      <c r="AA143" s="17">
        <f t="shared" si="38"/>
        <v>0.49705665778847075</v>
      </c>
      <c r="AB143" s="17">
        <f t="shared" si="39"/>
        <v>8.3550178811330839E-5</v>
      </c>
      <c r="AC143" s="17">
        <f t="shared" si="40"/>
        <v>3.961467400837284E-2</v>
      </c>
      <c r="AD143" s="17">
        <f t="shared" si="37"/>
        <v>5.2469766898507076E-5</v>
      </c>
      <c r="AE143" s="14">
        <f t="shared" si="41"/>
        <v>12.096286666396599</v>
      </c>
    </row>
    <row r="144" spans="1:31" ht="15.75" thickBot="1" x14ac:dyDescent="0.3">
      <c r="A144" s="14">
        <v>3</v>
      </c>
      <c r="B144" s="17" t="s">
        <v>33</v>
      </c>
      <c r="C144" s="17">
        <v>138</v>
      </c>
      <c r="D144" s="17">
        <v>15.917539642346844</v>
      </c>
      <c r="E144" s="14">
        <v>704.00093954631063</v>
      </c>
      <c r="F144" s="103">
        <v>0</v>
      </c>
      <c r="G144" s="17">
        <f t="shared" si="28"/>
        <v>0</v>
      </c>
      <c r="H144" s="17">
        <f t="shared" si="29"/>
        <v>0</v>
      </c>
      <c r="I144" s="17">
        <v>14</v>
      </c>
      <c r="J144" s="14">
        <v>4000</v>
      </c>
      <c r="K144" s="100">
        <v>12.380988816053121</v>
      </c>
      <c r="L144" s="17">
        <v>27.69552912218187</v>
      </c>
      <c r="M144" s="107">
        <v>1</v>
      </c>
      <c r="N144" s="17">
        <f>IF(M144=1,_xlfn.XLOOKUP(L144,'HYB SPECS'!$O$6:$O$37,'HYB SPECS'!$K$6:$K$37,,1))</f>
        <v>7750</v>
      </c>
      <c r="O144" s="107">
        <f>0.5*('Specifications (ICE)'!$P$4*'Specifications (ICE)'!$P$3)*'Specifications (ICE)'!$P$5*K144^2</f>
        <v>47.912373495180233</v>
      </c>
      <c r="P144" s="14">
        <f>IF(B144="A",'Specifications (ICE)'!$M$12,IF(B144="G",'Specifications (ICE)'!$M$13))</f>
        <v>84.271039200000004</v>
      </c>
      <c r="Q144" s="17">
        <v>3</v>
      </c>
      <c r="R144" s="110">
        <f>'HYB SPECS'!$G$11-O144-P144-G144</f>
        <v>754.55121916004816</v>
      </c>
      <c r="S144" s="16">
        <f t="shared" si="30"/>
        <v>-1.2861651343470895</v>
      </c>
      <c r="T144" s="17">
        <f t="shared" si="31"/>
        <v>-905.46146299205782</v>
      </c>
      <c r="U144" s="110">
        <f t="shared" si="32"/>
        <v>-773.27805029687761</v>
      </c>
      <c r="V144" s="17">
        <f t="shared" si="33"/>
        <v>9.5739468924250044</v>
      </c>
      <c r="W144" s="14">
        <f t="shared" si="34"/>
        <v>3.848871899521304</v>
      </c>
      <c r="X144" s="17">
        <f t="shared" si="35"/>
        <v>9.5739468924250044</v>
      </c>
      <c r="Y144" s="17">
        <f t="shared" si="36"/>
        <v>11.796704305770811</v>
      </c>
      <c r="Z144" s="14">
        <v>474.14230073437511</v>
      </c>
      <c r="AA144" s="17">
        <f t="shared" si="38"/>
        <v>0.50692027157525443</v>
      </c>
      <c r="AB144" s="17">
        <f t="shared" si="39"/>
        <v>8.6095255811582036E-5</v>
      </c>
      <c r="AC144" s="17">
        <f t="shared" si="40"/>
        <v>4.0821402672818086E-2</v>
      </c>
      <c r="AD144" s="17">
        <f t="shared" si="37"/>
        <v>5.4068083010355078E-5</v>
      </c>
      <c r="AE144" s="14">
        <f t="shared" si="41"/>
        <v>12.137108069069418</v>
      </c>
    </row>
    <row r="145" spans="1:31" ht="15.75" thickBot="1" x14ac:dyDescent="0.3">
      <c r="A145" s="14">
        <v>3</v>
      </c>
      <c r="B145" s="17" t="s">
        <v>33</v>
      </c>
      <c r="C145" s="17">
        <v>139</v>
      </c>
      <c r="D145" s="17">
        <v>15.998925723044254</v>
      </c>
      <c r="E145" s="14">
        <v>704.00093954631063</v>
      </c>
      <c r="F145" s="103">
        <v>0</v>
      </c>
      <c r="G145" s="17">
        <f t="shared" si="28"/>
        <v>0</v>
      </c>
      <c r="H145" s="17">
        <f t="shared" si="29"/>
        <v>0</v>
      </c>
      <c r="I145" s="17">
        <v>14</v>
      </c>
      <c r="J145" s="14">
        <v>4000</v>
      </c>
      <c r="K145" s="100">
        <v>12.245395760522111</v>
      </c>
      <c r="L145" s="17">
        <v>27.392215592542332</v>
      </c>
      <c r="M145" s="107">
        <v>1</v>
      </c>
      <c r="N145" s="17">
        <f>IF(M145=1,_xlfn.XLOOKUP(L145,'HYB SPECS'!$O$6:$O$37,'HYB SPECS'!$K$6:$K$37,,1))</f>
        <v>7750</v>
      </c>
      <c r="O145" s="107">
        <f>0.5*('Specifications (ICE)'!$P$4*'Specifications (ICE)'!$P$3)*'Specifications (ICE)'!$P$5*K145^2</f>
        <v>46.868674830556536</v>
      </c>
      <c r="P145" s="14">
        <f>IF(B145="A",'Specifications (ICE)'!$M$12,IF(B145="G",'Specifications (ICE)'!$M$13))</f>
        <v>84.271039200000004</v>
      </c>
      <c r="Q145" s="17">
        <v>3</v>
      </c>
      <c r="R145" s="110">
        <f>'HYB SPECS'!$G$11-O145-P145-G145</f>
        <v>755.59491782467182</v>
      </c>
      <c r="S145" s="16">
        <f t="shared" si="30"/>
        <v>-1.2879441637875269</v>
      </c>
      <c r="T145" s="17">
        <f t="shared" si="31"/>
        <v>-906.71390138960624</v>
      </c>
      <c r="U145" s="110">
        <f t="shared" si="32"/>
        <v>-775.57418735904969</v>
      </c>
      <c r="V145" s="17">
        <f t="shared" si="33"/>
        <v>9.4972128658568895</v>
      </c>
      <c r="W145" s="14">
        <f t="shared" si="34"/>
        <v>3.9256059260894198</v>
      </c>
      <c r="X145" s="17">
        <f t="shared" si="35"/>
        <v>9.4972128658568895</v>
      </c>
      <c r="Y145" s="17">
        <f t="shared" si="36"/>
        <v>11.702155147332151</v>
      </c>
      <c r="Z145" s="14">
        <v>474.14230073437511</v>
      </c>
      <c r="AA145" s="17">
        <f t="shared" si="38"/>
        <v>0.51702661821459295</v>
      </c>
      <c r="AB145" s="17">
        <f t="shared" si="39"/>
        <v>8.8747133524151042E-5</v>
      </c>
      <c r="AC145" s="17">
        <f t="shared" si="40"/>
        <v>4.2078770072721768E-2</v>
      </c>
      <c r="AD145" s="17">
        <f t="shared" si="37"/>
        <v>5.573347029499572E-5</v>
      </c>
      <c r="AE145" s="14">
        <f t="shared" si="41"/>
        <v>12.17918683914214</v>
      </c>
    </row>
    <row r="146" spans="1:31" ht="15.75" thickBot="1" x14ac:dyDescent="0.3">
      <c r="A146" s="14">
        <v>3</v>
      </c>
      <c r="B146" s="17" t="s">
        <v>33</v>
      </c>
      <c r="C146" s="17">
        <v>140</v>
      </c>
      <c r="D146" s="17">
        <v>16.081199322518838</v>
      </c>
      <c r="E146" s="14">
        <v>704.00093954631063</v>
      </c>
      <c r="F146" s="103">
        <v>0</v>
      </c>
      <c r="G146" s="17">
        <f t="shared" si="28"/>
        <v>0</v>
      </c>
      <c r="H146" s="17">
        <f t="shared" si="29"/>
        <v>0</v>
      </c>
      <c r="I146" s="17">
        <v>14</v>
      </c>
      <c r="J146" s="14">
        <v>4000</v>
      </c>
      <c r="K146" s="100">
        <v>12.108120929477472</v>
      </c>
      <c r="L146" s="17">
        <v>27.08514003198534</v>
      </c>
      <c r="M146" s="107">
        <v>1</v>
      </c>
      <c r="N146" s="17">
        <f>IF(M146=1,_xlfn.XLOOKUP(L146,'HYB SPECS'!$O$6:$O$37,'HYB SPECS'!$K$6:$K$37,,1))</f>
        <v>7500</v>
      </c>
      <c r="O146" s="107">
        <f>0.5*('Specifications (ICE)'!$P$4*'Specifications (ICE)'!$P$3)*'Specifications (ICE)'!$P$5*K146^2</f>
        <v>45.823738993885357</v>
      </c>
      <c r="P146" s="14">
        <f>IF(B146="A",'Specifications (ICE)'!$M$12,IF(B146="G",'Specifications (ICE)'!$M$13))</f>
        <v>84.271039200000004</v>
      </c>
      <c r="Q146" s="17">
        <v>3</v>
      </c>
      <c r="R146" s="110">
        <f>'HYB SPECS'!$G$11-O146-P146-G146</f>
        <v>756.63985366134295</v>
      </c>
      <c r="S146" s="16">
        <f t="shared" si="30"/>
        <v>-1.2897253020411397</v>
      </c>
      <c r="T146" s="17">
        <f t="shared" si="31"/>
        <v>-907.96782439361164</v>
      </c>
      <c r="U146" s="110">
        <f t="shared" si="32"/>
        <v>-777.87304619972622</v>
      </c>
      <c r="V146" s="17">
        <f t="shared" si="33"/>
        <v>9.418580911167302</v>
      </c>
      <c r="W146" s="14">
        <f t="shared" si="34"/>
        <v>4.0042378807790069</v>
      </c>
      <c r="X146" s="17">
        <f t="shared" si="35"/>
        <v>9.418580911167302</v>
      </c>
      <c r="Y146" s="17">
        <f t="shared" si="36"/>
        <v>11.992109671385949</v>
      </c>
      <c r="Z146" s="14">
        <v>474.14230073437511</v>
      </c>
      <c r="AA146" s="17">
        <f t="shared" si="38"/>
        <v>0.52738293374452683</v>
      </c>
      <c r="AB146" s="17">
        <f t="shared" si="39"/>
        <v>9.1511962112269694E-5</v>
      </c>
      <c r="AC146" s="17">
        <f t="shared" si="40"/>
        <v>4.3389692260628519E-2</v>
      </c>
      <c r="AD146" s="17">
        <f t="shared" si="37"/>
        <v>5.7469791073680162E-5</v>
      </c>
      <c r="AE146" s="14">
        <f t="shared" si="41"/>
        <v>12.222576531402769</v>
      </c>
    </row>
    <row r="147" spans="1:31" ht="15.75" thickBot="1" x14ac:dyDescent="0.3">
      <c r="A147" s="14">
        <v>3</v>
      </c>
      <c r="B147" s="17" t="s">
        <v>33</v>
      </c>
      <c r="C147" s="17">
        <v>141</v>
      </c>
      <c r="D147" s="17">
        <v>16.164391861289857</v>
      </c>
      <c r="E147" s="14">
        <v>704.00093954631063</v>
      </c>
      <c r="F147" s="103">
        <v>0</v>
      </c>
      <c r="G147" s="17">
        <f t="shared" si="28"/>
        <v>0</v>
      </c>
      <c r="H147" s="17">
        <f t="shared" si="29"/>
        <v>0</v>
      </c>
      <c r="I147" s="17">
        <v>14</v>
      </c>
      <c r="J147" s="14">
        <v>4000</v>
      </c>
      <c r="K147" s="100">
        <v>11.969106261724493</v>
      </c>
      <c r="L147" s="17">
        <v>26.774172561101988</v>
      </c>
      <c r="M147" s="107">
        <v>1</v>
      </c>
      <c r="N147" s="17">
        <f>IF(M147=1,_xlfn.XLOOKUP(L147,'HYB SPECS'!$O$6:$O$37,'HYB SPECS'!$K$6:$K$37,,1))</f>
        <v>7500</v>
      </c>
      <c r="O147" s="107">
        <f>0.5*('Specifications (ICE)'!$P$4*'Specifications (ICE)'!$P$3)*'Specifications (ICE)'!$P$5*K147^2</f>
        <v>44.777564518656568</v>
      </c>
      <c r="P147" s="14">
        <f>IF(B147="A",'Specifications (ICE)'!$M$12,IF(B147="G",'Specifications (ICE)'!$M$13))</f>
        <v>84.271039200000004</v>
      </c>
      <c r="Q147" s="17">
        <v>3</v>
      </c>
      <c r="R147" s="110">
        <f>'HYB SPECS'!$G$11-O147-P147-G147</f>
        <v>757.68602813657174</v>
      </c>
      <c r="S147" s="16">
        <f t="shared" si="30"/>
        <v>-1.2915085516076581</v>
      </c>
      <c r="T147" s="17">
        <f t="shared" si="31"/>
        <v>-909.22323376388613</v>
      </c>
      <c r="U147" s="110">
        <f t="shared" si="32"/>
        <v>-780.17463004522949</v>
      </c>
      <c r="V147" s="17">
        <f t="shared" si="33"/>
        <v>9.3379930497129457</v>
      </c>
      <c r="W147" s="14">
        <f t="shared" si="34"/>
        <v>4.0848257422333623</v>
      </c>
      <c r="X147" s="17">
        <f t="shared" si="35"/>
        <v>9.3379930497129457</v>
      </c>
      <c r="Y147" s="17">
        <f t="shared" si="36"/>
        <v>11.889502019356625</v>
      </c>
      <c r="Z147" s="14">
        <v>474.14230073437511</v>
      </c>
      <c r="AA147" s="17">
        <f t="shared" si="38"/>
        <v>0.53799685431153554</v>
      </c>
      <c r="AB147" s="17">
        <f t="shared" si="39"/>
        <v>9.4396395537112959E-5</v>
      </c>
      <c r="AC147" s="17">
        <f t="shared" si="40"/>
        <v>4.475732416099884E-2</v>
      </c>
      <c r="AD147" s="17">
        <f t="shared" si="37"/>
        <v>5.9281224054303103E-5</v>
      </c>
      <c r="AE147" s="14">
        <f t="shared" si="41"/>
        <v>12.267333855563768</v>
      </c>
    </row>
    <row r="148" spans="1:31" ht="15.75" thickBot="1" x14ac:dyDescent="0.3">
      <c r="A148" s="14">
        <v>3</v>
      </c>
      <c r="B148" s="17" t="s">
        <v>33</v>
      </c>
      <c r="C148" s="17">
        <v>142</v>
      </c>
      <c r="D148" s="17">
        <v>16.248536636271943</v>
      </c>
      <c r="E148" s="14">
        <v>704.00093954631063</v>
      </c>
      <c r="F148" s="103">
        <v>0</v>
      </c>
      <c r="G148" s="17">
        <f t="shared" si="28"/>
        <v>0</v>
      </c>
      <c r="H148" s="17">
        <f t="shared" si="29"/>
        <v>0</v>
      </c>
      <c r="I148" s="17">
        <v>14</v>
      </c>
      <c r="J148" s="14">
        <v>4000</v>
      </c>
      <c r="K148" s="100">
        <v>11.82829021537623</v>
      </c>
      <c r="L148" s="17">
        <v>26.459175514383706</v>
      </c>
      <c r="M148" s="107">
        <v>1</v>
      </c>
      <c r="N148" s="17">
        <f>IF(M148=1,_xlfn.XLOOKUP(L148,'HYB SPECS'!$O$6:$O$37,'HYB SPECS'!$K$6:$K$37,,1))</f>
        <v>7500</v>
      </c>
      <c r="O148" s="107">
        <f>0.5*('Specifications (ICE)'!$P$4*'Specifications (ICE)'!$P$3)*'Specifications (ICE)'!$P$5*K148^2</f>
        <v>43.730149936621658</v>
      </c>
      <c r="P148" s="14">
        <f>IF(B148="A",'Specifications (ICE)'!$M$12,IF(B148="G",'Specifications (ICE)'!$M$13))</f>
        <v>84.271039200000004</v>
      </c>
      <c r="Q148" s="17">
        <v>3</v>
      </c>
      <c r="R148" s="110">
        <f>'HYB SPECS'!$G$11-O148-P148-G148</f>
        <v>758.73344271860674</v>
      </c>
      <c r="S148" s="16">
        <f t="shared" si="30"/>
        <v>-1.2932939149897751</v>
      </c>
      <c r="T148" s="17">
        <f t="shared" si="31"/>
        <v>-910.48013126232809</v>
      </c>
      <c r="U148" s="110">
        <f t="shared" si="32"/>
        <v>-782.47894212570645</v>
      </c>
      <c r="V148" s="17">
        <f t="shared" si="33"/>
        <v>9.2553880148834367</v>
      </c>
      <c r="W148" s="14">
        <f t="shared" si="34"/>
        <v>4.1674307770628731</v>
      </c>
      <c r="X148" s="17">
        <f t="shared" si="35"/>
        <v>9.2553880148834367</v>
      </c>
      <c r="Y148" s="17">
        <f t="shared" si="36"/>
        <v>11.784326022417467</v>
      </c>
      <c r="Z148" s="14">
        <v>474.14230073437511</v>
      </c>
      <c r="AA148" s="17">
        <f t="shared" si="38"/>
        <v>0.54887644910773203</v>
      </c>
      <c r="AB148" s="17">
        <f t="shared" si="39"/>
        <v>9.7407645830381833E-5</v>
      </c>
      <c r="AC148" s="17">
        <f t="shared" si="40"/>
        <v>4.6185085303136406E-2</v>
      </c>
      <c r="AD148" s="17">
        <f t="shared" si="37"/>
        <v>6.1172298414750203E-5</v>
      </c>
      <c r="AE148" s="14">
        <f t="shared" si="41"/>
        <v>12.313518940866905</v>
      </c>
    </row>
    <row r="149" spans="1:31" ht="15.75" thickBot="1" x14ac:dyDescent="0.3">
      <c r="A149" s="14">
        <v>3</v>
      </c>
      <c r="B149" s="17" t="s">
        <v>33</v>
      </c>
      <c r="C149" s="17">
        <v>143</v>
      </c>
      <c r="D149" s="17">
        <v>16.333668981237214</v>
      </c>
      <c r="E149" s="14">
        <v>704.00093954631063</v>
      </c>
      <c r="F149" s="103">
        <v>0</v>
      </c>
      <c r="G149" s="17">
        <f t="shared" si="28"/>
        <v>0</v>
      </c>
      <c r="H149" s="17">
        <f t="shared" si="29"/>
        <v>0</v>
      </c>
      <c r="I149" s="17">
        <v>14</v>
      </c>
      <c r="J149" s="14">
        <v>4000</v>
      </c>
      <c r="K149" s="100">
        <v>11.685607467477496</v>
      </c>
      <c r="L149" s="17">
        <v>26.140002768299112</v>
      </c>
      <c r="M149" s="107">
        <v>1</v>
      </c>
      <c r="N149" s="17">
        <f>IF(M149=1,_xlfn.XLOOKUP(L149,'HYB SPECS'!$O$6:$O$37,'HYB SPECS'!$K$6:$K$37,,1))</f>
        <v>7250</v>
      </c>
      <c r="O149" s="107">
        <f>0.5*('Specifications (ICE)'!$P$4*'Specifications (ICE)'!$P$3)*'Specifications (ICE)'!$P$5*K149^2</f>
        <v>42.681493777791701</v>
      </c>
      <c r="P149" s="14">
        <f>IF(B149="A",'Specifications (ICE)'!$M$12,IF(B149="G",'Specifications (ICE)'!$M$13))</f>
        <v>84.271039200000004</v>
      </c>
      <c r="Q149" s="17">
        <v>3</v>
      </c>
      <c r="R149" s="110">
        <f>'HYB SPECS'!$G$11-O149-P149-G149</f>
        <v>759.78209887743662</v>
      </c>
      <c r="S149" s="16">
        <f t="shared" si="30"/>
        <v>-1.2950813946931499</v>
      </c>
      <c r="T149" s="17">
        <f t="shared" si="31"/>
        <v>-911.73851865292386</v>
      </c>
      <c r="U149" s="110">
        <f t="shared" si="32"/>
        <v>-784.78598567513211</v>
      </c>
      <c r="V149" s="17">
        <f t="shared" si="33"/>
        <v>9.1707009745770094</v>
      </c>
      <c r="W149" s="14">
        <f t="shared" si="34"/>
        <v>4.2521178173692986</v>
      </c>
      <c r="X149" s="17">
        <f t="shared" si="35"/>
        <v>9.1707009745770094</v>
      </c>
      <c r="Y149" s="17">
        <f t="shared" si="36"/>
        <v>12.079137034937323</v>
      </c>
      <c r="Z149" s="14">
        <v>474.14230073437511</v>
      </c>
      <c r="AA149" s="17">
        <f t="shared" si="38"/>
        <v>0.56003025692253017</v>
      </c>
      <c r="AB149" s="17">
        <f t="shared" si="39"/>
        <v>1.0055354468368208E-4</v>
      </c>
      <c r="AC149" s="17">
        <f t="shared" si="40"/>
        <v>4.7676689023317814E-2</v>
      </c>
      <c r="AD149" s="17">
        <f t="shared" si="37"/>
        <v>6.3147932481215653E-5</v>
      </c>
      <c r="AE149" s="14">
        <f t="shared" si="41"/>
        <v>12.361195629890222</v>
      </c>
    </row>
    <row r="150" spans="1:31" ht="15.75" thickBot="1" x14ac:dyDescent="0.3">
      <c r="A150" s="14">
        <v>3</v>
      </c>
      <c r="B150" s="17" t="s">
        <v>33</v>
      </c>
      <c r="C150" s="17">
        <v>144</v>
      </c>
      <c r="D150" s="17">
        <v>16.419826445352456</v>
      </c>
      <c r="E150" s="14">
        <v>704.00093954631063</v>
      </c>
      <c r="F150" s="103">
        <v>0</v>
      </c>
      <c r="G150" s="17">
        <f t="shared" si="28"/>
        <v>0</v>
      </c>
      <c r="H150" s="17">
        <f t="shared" si="29"/>
        <v>0</v>
      </c>
      <c r="I150" s="17">
        <v>14</v>
      </c>
      <c r="J150" s="14">
        <v>4000</v>
      </c>
      <c r="K150" s="100">
        <v>11.540988579418039</v>
      </c>
      <c r="L150" s="17">
        <v>25.816498992843389</v>
      </c>
      <c r="M150" s="107">
        <v>1</v>
      </c>
      <c r="N150" s="17">
        <f>IF(M150=1,_xlfn.XLOOKUP(L150,'HYB SPECS'!$O$6:$O$37,'HYB SPECS'!$K$6:$K$37,,1))</f>
        <v>7250</v>
      </c>
      <c r="O150" s="107">
        <f>0.5*('Specifications (ICE)'!$P$4*'Specifications (ICE)'!$P$3)*'Specifications (ICE)'!$P$5*K150^2</f>
        <v>41.631594570435297</v>
      </c>
      <c r="P150" s="14">
        <f>IF(B150="A",'Specifications (ICE)'!$M$12,IF(B150="G",'Specifications (ICE)'!$M$13))</f>
        <v>84.271039200000004</v>
      </c>
      <c r="Q150" s="17">
        <v>3</v>
      </c>
      <c r="R150" s="110">
        <f>'HYB SPECS'!$G$11-O150-P150-G150</f>
        <v>760.8319980847931</v>
      </c>
      <c r="S150" s="16">
        <f t="shared" si="30"/>
        <v>-1.2968709932264126</v>
      </c>
      <c r="T150" s="17">
        <f t="shared" si="31"/>
        <v>-912.99839770175151</v>
      </c>
      <c r="U150" s="110">
        <f t="shared" si="32"/>
        <v>-787.09576393131624</v>
      </c>
      <c r="V150" s="17">
        <f t="shared" si="33"/>
        <v>9.0838632224396392</v>
      </c>
      <c r="W150" s="14">
        <f t="shared" si="34"/>
        <v>4.3389555695066697</v>
      </c>
      <c r="X150" s="17">
        <f t="shared" si="35"/>
        <v>9.0838632224396392</v>
      </c>
      <c r="Y150" s="17">
        <f t="shared" si="36"/>
        <v>11.964759179767794</v>
      </c>
      <c r="Z150" s="14">
        <v>474.14230073437511</v>
      </c>
      <c r="AA150" s="17">
        <f t="shared" si="38"/>
        <v>0.57146732680836765</v>
      </c>
      <c r="AB150" s="17">
        <f t="shared" si="39"/>
        <v>1.038426135492782E-4</v>
      </c>
      <c r="AC150" s="17">
        <f t="shared" si="40"/>
        <v>4.9236175702525357E-2</v>
      </c>
      <c r="AD150" s="17">
        <f t="shared" si="37"/>
        <v>6.5213477751689217E-5</v>
      </c>
      <c r="AE150" s="14">
        <f t="shared" si="41"/>
        <v>12.410431805592747</v>
      </c>
    </row>
    <row r="151" spans="1:31" ht="15.75" thickBot="1" x14ac:dyDescent="0.3">
      <c r="A151" s="14">
        <v>3</v>
      </c>
      <c r="B151" s="17" t="s">
        <v>33</v>
      </c>
      <c r="C151" s="17">
        <v>145</v>
      </c>
      <c r="D151" s="17">
        <v>16.507048992343208</v>
      </c>
      <c r="E151" s="14">
        <v>704.00093954631063</v>
      </c>
      <c r="F151" s="103">
        <v>0</v>
      </c>
      <c r="G151" s="17">
        <f t="shared" si="28"/>
        <v>0</v>
      </c>
      <c r="H151" s="17">
        <f t="shared" si="29"/>
        <v>0</v>
      </c>
      <c r="I151" s="17">
        <v>14</v>
      </c>
      <c r="J151" s="14">
        <v>4000</v>
      </c>
      <c r="K151" s="100">
        <v>11.394359623246137</v>
      </c>
      <c r="L151" s="17">
        <v>25.488498815624215</v>
      </c>
      <c r="M151" s="107">
        <v>1</v>
      </c>
      <c r="N151" s="17">
        <f>IF(M151=1,_xlfn.XLOOKUP(L151,'HYB SPECS'!$O$6:$O$37,'HYB SPECS'!$K$6:$K$37,,1))</f>
        <v>7250</v>
      </c>
      <c r="O151" s="107">
        <f>0.5*('Specifications (ICE)'!$P$4*'Specifications (ICE)'!$P$3)*'Specifications (ICE)'!$P$5*K151^2</f>
        <v>40.580450841076463</v>
      </c>
      <c r="P151" s="14">
        <f>IF(B151="A",'Specifications (ICE)'!$M$12,IF(B151="G",'Specifications (ICE)'!$M$13))</f>
        <v>84.271039200000004</v>
      </c>
      <c r="Q151" s="17">
        <v>3</v>
      </c>
      <c r="R151" s="110">
        <f>'HYB SPECS'!$G$11-O151-P151-G151</f>
        <v>761.88314181415194</v>
      </c>
      <c r="S151" s="16">
        <f t="shared" si="30"/>
        <v>-1.2986627131011668</v>
      </c>
      <c r="T151" s="17">
        <f t="shared" si="31"/>
        <v>-914.25977017698222</v>
      </c>
      <c r="U151" s="110">
        <f t="shared" si="32"/>
        <v>-789.40828013590578</v>
      </c>
      <c r="V151" s="17">
        <f t="shared" si="33"/>
        <v>8.9948018334367408</v>
      </c>
      <c r="W151" s="14">
        <f t="shared" si="34"/>
        <v>4.4280169585095681</v>
      </c>
      <c r="X151" s="17">
        <f t="shared" si="35"/>
        <v>8.9948018334367408</v>
      </c>
      <c r="Y151" s="17">
        <f t="shared" si="36"/>
        <v>11.847452473849659</v>
      </c>
      <c r="Z151" s="14">
        <v>474.14230073437511</v>
      </c>
      <c r="AA151" s="17">
        <f t="shared" si="38"/>
        <v>0.58319726344404355</v>
      </c>
      <c r="AB151" s="17">
        <f t="shared" si="39"/>
        <v>1.0728414367762424E-4</v>
      </c>
      <c r="AC151" s="17">
        <f t="shared" si="40"/>
        <v>5.0867950715626019E-2</v>
      </c>
      <c r="AD151" s="17">
        <f t="shared" si="37"/>
        <v>6.7374769159769563E-5</v>
      </c>
      <c r="AE151" s="14">
        <f t="shared" si="41"/>
        <v>12.461299756308373</v>
      </c>
    </row>
    <row r="152" spans="1:31" ht="15.75" thickBot="1" x14ac:dyDescent="0.3">
      <c r="A152" s="14">
        <v>3</v>
      </c>
      <c r="B152" s="17" t="s">
        <v>33</v>
      </c>
      <c r="C152" s="17">
        <v>146</v>
      </c>
      <c r="D152" s="17">
        <v>16.595379223273454</v>
      </c>
      <c r="E152" s="14">
        <v>704.00093954631063</v>
      </c>
      <c r="F152" s="103">
        <v>0</v>
      </c>
      <c r="G152" s="17">
        <f t="shared" si="28"/>
        <v>0</v>
      </c>
      <c r="H152" s="17">
        <f t="shared" si="29"/>
        <v>0</v>
      </c>
      <c r="I152" s="17">
        <v>14</v>
      </c>
      <c r="J152" s="14">
        <v>4000</v>
      </c>
      <c r="K152" s="100">
        <v>11.245641763145928</v>
      </c>
      <c r="L152" s="17">
        <v>25.155825885651652</v>
      </c>
      <c r="M152" s="107">
        <v>1</v>
      </c>
      <c r="N152" s="17">
        <f>IF(M152=1,_xlfn.XLOOKUP(L152,'HYB SPECS'!$O$6:$O$37,'HYB SPECS'!$K$6:$K$37,,1))</f>
        <v>7000</v>
      </c>
      <c r="O152" s="107">
        <f>0.5*('Specifications (ICE)'!$P$4*'Specifications (ICE)'!$P$3)*'Specifications (ICE)'!$P$5*K152^2</f>
        <v>39.528061114492651</v>
      </c>
      <c r="P152" s="14">
        <f>IF(B152="A",'Specifications (ICE)'!$M$12,IF(B152="G",'Specifications (ICE)'!$M$13))</f>
        <v>84.271039200000004</v>
      </c>
      <c r="Q152" s="17">
        <v>3</v>
      </c>
      <c r="R152" s="110">
        <f>'HYB SPECS'!$G$11-O152-P152-G152</f>
        <v>762.93553154073572</v>
      </c>
      <c r="S152" s="16">
        <f t="shared" si="30"/>
        <v>-1.3004565568319923</v>
      </c>
      <c r="T152" s="17">
        <f t="shared" si="31"/>
        <v>-915.52263784888271</v>
      </c>
      <c r="U152" s="110">
        <f t="shared" si="32"/>
        <v>-791.72353753439006</v>
      </c>
      <c r="V152" s="17">
        <f t="shared" si="33"/>
        <v>8.9034392785623702</v>
      </c>
      <c r="W152" s="14">
        <f t="shared" si="34"/>
        <v>4.5193795133839396</v>
      </c>
      <c r="X152" s="17">
        <f t="shared" si="35"/>
        <v>8.9034392785623702</v>
      </c>
      <c r="Y152" s="17">
        <f t="shared" si="36"/>
        <v>12.145940328872054</v>
      </c>
      <c r="Z152" s="14">
        <v>474.14230073437511</v>
      </c>
      <c r="AA152" s="17">
        <f t="shared" si="38"/>
        <v>0.59523027787990601</v>
      </c>
      <c r="AB152" s="17">
        <f t="shared" si="39"/>
        <v>1.1088828779961902E-4</v>
      </c>
      <c r="AC152" s="17">
        <f t="shared" si="40"/>
        <v>5.25768279018069E-2</v>
      </c>
      <c r="AD152" s="17">
        <f t="shared" si="37"/>
        <v>6.9638182651399864E-5</v>
      </c>
      <c r="AE152" s="14">
        <f t="shared" si="41"/>
        <v>12.51387658421018</v>
      </c>
    </row>
    <row r="153" spans="1:31" ht="15.75" thickBot="1" x14ac:dyDescent="0.3">
      <c r="A153" s="14">
        <v>3</v>
      </c>
      <c r="B153" s="17" t="s">
        <v>33</v>
      </c>
      <c r="C153" s="17">
        <v>147</v>
      </c>
      <c r="D153" s="17">
        <v>16.684862626455288</v>
      </c>
      <c r="E153" s="14">
        <v>704.00093954631063</v>
      </c>
      <c r="F153" s="103">
        <v>0</v>
      </c>
      <c r="G153" s="17">
        <f t="shared" si="28"/>
        <v>0</v>
      </c>
      <c r="H153" s="17">
        <f t="shared" si="29"/>
        <v>0</v>
      </c>
      <c r="I153" s="17">
        <v>14</v>
      </c>
      <c r="J153" s="14">
        <v>4000</v>
      </c>
      <c r="K153" s="100">
        <v>11.094750785319439</v>
      </c>
      <c r="L153" s="17">
        <v>24.818291821712467</v>
      </c>
      <c r="M153" s="107">
        <v>1</v>
      </c>
      <c r="N153" s="17">
        <f>IF(M153=1,_xlfn.XLOOKUP(L153,'HYB SPECS'!$O$6:$O$37,'HYB SPECS'!$K$6:$K$37,,1))</f>
        <v>7000</v>
      </c>
      <c r="O153" s="107">
        <f>0.5*('Specifications (ICE)'!$P$4*'Specifications (ICE)'!$P$3)*'Specifications (ICE)'!$P$5*K153^2</f>
        <v>38.474423913712577</v>
      </c>
      <c r="P153" s="14">
        <f>IF(B153="A",'Specifications (ICE)'!$M$12,IF(B153="G",'Specifications (ICE)'!$M$13))</f>
        <v>84.271039200000004</v>
      </c>
      <c r="Q153" s="17">
        <v>3</v>
      </c>
      <c r="R153" s="110">
        <f>'HYB SPECS'!$G$11-O153-P153-G153</f>
        <v>763.98916874151575</v>
      </c>
      <c r="S153" s="16">
        <f t="shared" si="30"/>
        <v>-1.3022525269364513</v>
      </c>
      <c r="T153" s="17">
        <f t="shared" si="31"/>
        <v>-916.78700248981897</v>
      </c>
      <c r="U153" s="110">
        <f t="shared" si="32"/>
        <v>-794.04153937610636</v>
      </c>
      <c r="V153" s="17">
        <f t="shared" si="33"/>
        <v>8.8096929925693122</v>
      </c>
      <c r="W153" s="14">
        <f t="shared" si="34"/>
        <v>4.6131257993769959</v>
      </c>
      <c r="X153" s="17">
        <f t="shared" si="35"/>
        <v>8.8096929925693122</v>
      </c>
      <c r="Y153" s="17">
        <f t="shared" si="36"/>
        <v>12.0180530304809</v>
      </c>
      <c r="Z153" s="14">
        <v>474.14230073437511</v>
      </c>
      <c r="AA153" s="17">
        <f t="shared" si="38"/>
        <v>0.60757724447047556</v>
      </c>
      <c r="AB153" s="17">
        <f t="shared" si="39"/>
        <v>1.1466616550949237E-4</v>
      </c>
      <c r="AC153" s="17">
        <f t="shared" si="40"/>
        <v>5.4368079531059363E-2</v>
      </c>
      <c r="AD153" s="17">
        <f t="shared" si="37"/>
        <v>7.2010701365641546E-5</v>
      </c>
      <c r="AE153" s="14">
        <f t="shared" si="41"/>
        <v>12.56824466374124</v>
      </c>
    </row>
    <row r="154" spans="1:31" ht="15.75" thickBot="1" x14ac:dyDescent="0.3">
      <c r="A154" s="14">
        <v>3</v>
      </c>
      <c r="B154" s="17" t="s">
        <v>33</v>
      </c>
      <c r="C154" s="17">
        <v>148</v>
      </c>
      <c r="D154" s="17">
        <v>16.775547858638038</v>
      </c>
      <c r="E154" s="14">
        <v>704.00093954631063</v>
      </c>
      <c r="F154" s="103">
        <v>0</v>
      </c>
      <c r="G154" s="17">
        <f t="shared" si="28"/>
        <v>0</v>
      </c>
      <c r="H154" s="17">
        <f t="shared" si="29"/>
        <v>0</v>
      </c>
      <c r="I154" s="17">
        <v>14</v>
      </c>
      <c r="J154" s="14">
        <v>4000</v>
      </c>
      <c r="K154" s="100">
        <v>10.941596568275701</v>
      </c>
      <c r="L154" s="17">
        <v>24.475695027438647</v>
      </c>
      <c r="M154" s="107">
        <v>1</v>
      </c>
      <c r="N154" s="17">
        <f>IF(M154=1,_xlfn.XLOOKUP(L154,'HYB SPECS'!$O$6:$O$37,'HYB SPECS'!$K$6:$K$37,,1))</f>
        <v>6750</v>
      </c>
      <c r="O154" s="107">
        <f>0.5*('Specifications (ICE)'!$P$4*'Specifications (ICE)'!$P$3)*'Specifications (ICE)'!$P$5*K154^2</f>
        <v>37.419537760014229</v>
      </c>
      <c r="P154" s="14">
        <f>IF(B154="A",'Specifications (ICE)'!$M$12,IF(B154="G",'Specifications (ICE)'!$M$13))</f>
        <v>84.271039200000004</v>
      </c>
      <c r="Q154" s="17">
        <v>3</v>
      </c>
      <c r="R154" s="110">
        <f>'HYB SPECS'!$G$11-O154-P154-G154</f>
        <v>765.04405489521412</v>
      </c>
      <c r="S154" s="16">
        <f t="shared" si="30"/>
        <v>-1.3040506259350886</v>
      </c>
      <c r="T154" s="17">
        <f t="shared" si="31"/>
        <v>-918.05286587425678</v>
      </c>
      <c r="U154" s="110">
        <f t="shared" si="32"/>
        <v>-796.36228891424253</v>
      </c>
      <c r="V154" s="17">
        <f t="shared" si="33"/>
        <v>8.7134748874882586</v>
      </c>
      <c r="W154" s="14">
        <f t="shared" si="34"/>
        <v>4.7093439044580503</v>
      </c>
      <c r="X154" s="17">
        <f t="shared" si="35"/>
        <v>8.7134748874882586</v>
      </c>
      <c r="Y154" s="17">
        <f t="shared" si="36"/>
        <v>12.327045332007582</v>
      </c>
      <c r="Z154" s="14">
        <v>474.14230073437511</v>
      </c>
      <c r="AA154" s="17">
        <f t="shared" si="38"/>
        <v>0.62024976494698469</v>
      </c>
      <c r="AB154" s="17">
        <f t="shared" si="39"/>
        <v>1.1862998483449914E-4</v>
      </c>
      <c r="AC154" s="17">
        <f t="shared" si="40"/>
        <v>5.6247493945513448E-2</v>
      </c>
      <c r="AD154" s="17">
        <f t="shared" si="37"/>
        <v>7.4499991980812521E-5</v>
      </c>
      <c r="AE154" s="14">
        <f t="shared" si="41"/>
        <v>12.624492157686753</v>
      </c>
    </row>
    <row r="155" spans="1:31" ht="15.75" thickBot="1" x14ac:dyDescent="0.3">
      <c r="A155" s="14">
        <v>3</v>
      </c>
      <c r="B155" s="17" t="s">
        <v>33</v>
      </c>
      <c r="C155" s="17">
        <v>149</v>
      </c>
      <c r="D155" s="17">
        <v>16.867487062397846</v>
      </c>
      <c r="E155" s="14">
        <v>704.00093954631063</v>
      </c>
      <c r="F155" s="103">
        <v>0</v>
      </c>
      <c r="G155" s="17">
        <f t="shared" si="28"/>
        <v>0</v>
      </c>
      <c r="H155" s="17">
        <f t="shared" si="29"/>
        <v>0</v>
      </c>
      <c r="I155" s="17">
        <v>14</v>
      </c>
      <c r="J155" s="14">
        <v>4000</v>
      </c>
      <c r="K155" s="100">
        <v>10.786082484021254</v>
      </c>
      <c r="L155" s="17">
        <v>24.127819351806504</v>
      </c>
      <c r="M155" s="107">
        <v>1</v>
      </c>
      <c r="N155" s="17">
        <f>IF(M155=1,_xlfn.XLOOKUP(L155,'HYB SPECS'!$O$6:$O$37,'HYB SPECS'!$K$6:$K$37,,1))</f>
        <v>6750</v>
      </c>
      <c r="O155" s="107">
        <f>0.5*('Specifications (ICE)'!$P$4*'Specifications (ICE)'!$P$3)*'Specifications (ICE)'!$P$5*K155^2</f>
        <v>36.363401172922735</v>
      </c>
      <c r="P155" s="14">
        <f>IF(B155="A",'Specifications (ICE)'!$M$12,IF(B155="G",'Specifications (ICE)'!$M$13))</f>
        <v>84.271039200000004</v>
      </c>
      <c r="Q155" s="17">
        <v>3</v>
      </c>
      <c r="R155" s="110">
        <f>'HYB SPECS'!$G$11-O155-P155-G155</f>
        <v>766.1001914823056</v>
      </c>
      <c r="S155" s="16">
        <f t="shared" si="30"/>
        <v>-1.3058508563514382</v>
      </c>
      <c r="T155" s="17">
        <f t="shared" si="31"/>
        <v>-919.32022977876682</v>
      </c>
      <c r="U155" s="110">
        <f t="shared" si="32"/>
        <v>-798.68578940584405</v>
      </c>
      <c r="V155" s="17">
        <f t="shared" si="33"/>
        <v>8.6146908033470631</v>
      </c>
      <c r="W155" s="14">
        <f t="shared" si="34"/>
        <v>4.8081279885992458</v>
      </c>
      <c r="X155" s="17">
        <f t="shared" si="35"/>
        <v>8.6146908033470631</v>
      </c>
      <c r="Y155" s="17">
        <f t="shared" si="36"/>
        <v>12.187294440542008</v>
      </c>
      <c r="Z155" s="14">
        <v>474.14230073437511</v>
      </c>
      <c r="AA155" s="17">
        <f t="shared" si="38"/>
        <v>0.6332602407610527</v>
      </c>
      <c r="AB155" s="17">
        <f t="shared" si="39"/>
        <v>1.2279318301307174E-4</v>
      </c>
      <c r="AC155" s="17">
        <f t="shared" si="40"/>
        <v>5.8221442308315025E-2</v>
      </c>
      <c r="AD155" s="17">
        <f t="shared" si="37"/>
        <v>7.7114493123596055E-5</v>
      </c>
      <c r="AE155" s="14">
        <f t="shared" si="41"/>
        <v>12.682713599995068</v>
      </c>
    </row>
    <row r="156" spans="1:31" ht="15.75" thickBot="1" x14ac:dyDescent="0.3">
      <c r="A156" s="14">
        <v>3</v>
      </c>
      <c r="B156" s="17" t="s">
        <v>33</v>
      </c>
      <c r="C156" s="17">
        <v>150</v>
      </c>
      <c r="D156" s="17">
        <v>16.960736225590413</v>
      </c>
      <c r="E156" s="14">
        <v>704.00093954631063</v>
      </c>
      <c r="F156" s="103">
        <v>0</v>
      </c>
      <c r="G156" s="17">
        <f t="shared" si="28"/>
        <v>0</v>
      </c>
      <c r="H156" s="17">
        <f t="shared" si="29"/>
        <v>0</v>
      </c>
      <c r="I156" s="17">
        <v>14</v>
      </c>
      <c r="J156" s="14">
        <v>4000</v>
      </c>
      <c r="K156" s="100">
        <v>10.628104718800225</v>
      </c>
      <c r="L156" s="17">
        <v>23.774432569672978</v>
      </c>
      <c r="M156" s="107">
        <v>1</v>
      </c>
      <c r="N156" s="17">
        <f>IF(M156=1,_xlfn.XLOOKUP(L156,'HYB SPECS'!$O$6:$O$37,'HYB SPECS'!$K$6:$K$37,,1))</f>
        <v>6750</v>
      </c>
      <c r="O156" s="107">
        <f>0.5*('Specifications (ICE)'!$P$4*'Specifications (ICE)'!$P$3)*'Specifications (ICE)'!$P$5*K156^2</f>
        <v>35.306012670208318</v>
      </c>
      <c r="P156" s="14">
        <f>IF(B156="A",'Specifications (ICE)'!$M$12,IF(B156="G",'Specifications (ICE)'!$M$13))</f>
        <v>84.271039200000004</v>
      </c>
      <c r="Q156" s="17">
        <v>3</v>
      </c>
      <c r="R156" s="110">
        <f>'HYB SPECS'!$G$11-O156-P156-G156</f>
        <v>767.15757998501999</v>
      </c>
      <c r="S156" s="16">
        <f t="shared" si="30"/>
        <v>-1.3076532207120239</v>
      </c>
      <c r="T156" s="17">
        <f t="shared" si="31"/>
        <v>-920.58909598202399</v>
      </c>
      <c r="U156" s="110">
        <f t="shared" si="32"/>
        <v>-801.01204411181561</v>
      </c>
      <c r="V156" s="17">
        <f t="shared" si="33"/>
        <v>8.5132398858406013</v>
      </c>
      <c r="W156" s="14">
        <f t="shared" si="34"/>
        <v>4.9095789061057076</v>
      </c>
      <c r="X156" s="17">
        <f t="shared" si="35"/>
        <v>8.5132398858406013</v>
      </c>
      <c r="Y156" s="17">
        <f t="shared" si="36"/>
        <v>12.043770751632129</v>
      </c>
      <c r="Z156" s="14">
        <v>474.14230073437511</v>
      </c>
      <c r="AA156" s="17">
        <f t="shared" si="38"/>
        <v>0.64662195504942133</v>
      </c>
      <c r="AB156" s="17">
        <f t="shared" si="39"/>
        <v>1.2717059017284347E-4</v>
      </c>
      <c r="AC156" s="17">
        <f t="shared" si="40"/>
        <v>6.0296956210300318E-2</v>
      </c>
      <c r="AD156" s="17">
        <f t="shared" si="37"/>
        <v>7.9863518159338168E-5</v>
      </c>
      <c r="AE156" s="14">
        <f t="shared" si="41"/>
        <v>12.743010556205368</v>
      </c>
    </row>
    <row r="157" spans="1:31" ht="15.75" thickBot="1" x14ac:dyDescent="0.3">
      <c r="A157" s="14">
        <v>3</v>
      </c>
      <c r="B157" s="17" t="s">
        <v>33</v>
      </c>
      <c r="C157" s="17">
        <v>151</v>
      </c>
      <c r="D157" s="17">
        <v>17.055355589885767</v>
      </c>
      <c r="E157" s="14">
        <v>704.00093954631063</v>
      </c>
      <c r="F157" s="103">
        <v>0</v>
      </c>
      <c r="G157" s="17">
        <f t="shared" si="28"/>
        <v>0</v>
      </c>
      <c r="H157" s="17">
        <f t="shared" si="29"/>
        <v>0</v>
      </c>
      <c r="I157" s="17">
        <v>14</v>
      </c>
      <c r="J157" s="14">
        <v>4000</v>
      </c>
      <c r="K157" s="100">
        <v>10.467551499759466</v>
      </c>
      <c r="L157" s="17">
        <v>23.415284651871943</v>
      </c>
      <c r="M157" s="107">
        <v>1</v>
      </c>
      <c r="N157" s="17">
        <f>IF(M157=1,_xlfn.XLOOKUP(L157,'HYB SPECS'!$O$6:$O$37,'HYB SPECS'!$K$6:$K$37,,1))</f>
        <v>6500</v>
      </c>
      <c r="O157" s="107">
        <f>0.5*('Specifications (ICE)'!$P$4*'Specifications (ICE)'!$P$3)*'Specifications (ICE)'!$P$5*K157^2</f>
        <v>34.247370767884199</v>
      </c>
      <c r="P157" s="14">
        <f>IF(B157="A",'Specifications (ICE)'!$M$12,IF(B157="G",'Specifications (ICE)'!$M$13))</f>
        <v>84.271039200000004</v>
      </c>
      <c r="Q157" s="17">
        <v>3</v>
      </c>
      <c r="R157" s="110">
        <f>'HYB SPECS'!$G$11-O157-P157-G157</f>
        <v>768.2162218873442</v>
      </c>
      <c r="S157" s="16">
        <f t="shared" si="30"/>
        <v>-1.3094577215463663</v>
      </c>
      <c r="T157" s="17">
        <f t="shared" si="31"/>
        <v>-921.85946626481314</v>
      </c>
      <c r="U157" s="110">
        <f t="shared" si="32"/>
        <v>-803.34105629692897</v>
      </c>
      <c r="V157" s="17">
        <f t="shared" si="33"/>
        <v>8.4090138786592732</v>
      </c>
      <c r="W157" s="14">
        <f t="shared" si="34"/>
        <v>5.0138049132870366</v>
      </c>
      <c r="X157" s="17">
        <f t="shared" si="35"/>
        <v>8.4090138786592732</v>
      </c>
      <c r="Y157" s="17">
        <f t="shared" si="36"/>
        <v>12.353871926002842</v>
      </c>
      <c r="Z157" s="14">
        <v>474.14230073437511</v>
      </c>
      <c r="AA157" s="17">
        <f t="shared" si="38"/>
        <v>0.66034916583867498</v>
      </c>
      <c r="AB157" s="17">
        <f t="shared" si="39"/>
        <v>1.3177862044337353E-4</v>
      </c>
      <c r="AC157" s="17">
        <f t="shared" si="40"/>
        <v>6.2481818284623084E-2</v>
      </c>
      <c r="AD157" s="17">
        <f t="shared" si="37"/>
        <v>8.2757375211421307E-5</v>
      </c>
      <c r="AE157" s="14">
        <f t="shared" si="41"/>
        <v>12.80549237448999</v>
      </c>
    </row>
    <row r="158" spans="1:31" ht="15.75" thickBot="1" x14ac:dyDescent="0.3">
      <c r="A158" s="14">
        <v>3</v>
      </c>
      <c r="B158" s="17" t="s">
        <v>33</v>
      </c>
      <c r="C158" s="17">
        <v>152</v>
      </c>
      <c r="D158" s="17">
        <v>17.151410116831158</v>
      </c>
      <c r="E158" s="14">
        <v>704.00093954631063</v>
      </c>
      <c r="F158" s="103">
        <v>0</v>
      </c>
      <c r="G158" s="17">
        <f t="shared" si="28"/>
        <v>0</v>
      </c>
      <c r="H158" s="17">
        <f t="shared" si="29"/>
        <v>0</v>
      </c>
      <c r="I158" s="17">
        <v>14</v>
      </c>
      <c r="J158" s="14">
        <v>4000</v>
      </c>
      <c r="K158" s="100">
        <v>10.304302211099731</v>
      </c>
      <c r="L158" s="17">
        <v>23.050105788097433</v>
      </c>
      <c r="M158" s="107">
        <v>1</v>
      </c>
      <c r="N158" s="17">
        <f>IF(M158=1,_xlfn.XLOOKUP(L158,'HYB SPECS'!$O$6:$O$37,'HYB SPECS'!$K$6:$K$37,,1))</f>
        <v>6500</v>
      </c>
      <c r="O158" s="107">
        <f>0.5*('Specifications (ICE)'!$P$4*'Specifications (ICE)'!$P$3)*'Specifications (ICE)'!$P$5*K158^2</f>
        <v>33.18747398020453</v>
      </c>
      <c r="P158" s="14">
        <f>IF(B158="A",'Specifications (ICE)'!$M$12,IF(B158="G",'Specifications (ICE)'!$M$13))</f>
        <v>84.271039200000004</v>
      </c>
      <c r="Q158" s="17">
        <v>3</v>
      </c>
      <c r="R158" s="110">
        <f>'HYB SPECS'!$G$11-O158-P158-G158</f>
        <v>769.27611867502378</v>
      </c>
      <c r="S158" s="16">
        <f t="shared" si="30"/>
        <v>-1.3112643613869823</v>
      </c>
      <c r="T158" s="17">
        <f t="shared" si="31"/>
        <v>-923.13134241002854</v>
      </c>
      <c r="U158" s="110">
        <f t="shared" si="32"/>
        <v>-805.67282922982395</v>
      </c>
      <c r="V158" s="17">
        <f t="shared" si="33"/>
        <v>8.301896315655851</v>
      </c>
      <c r="W158" s="14">
        <f t="shared" si="34"/>
        <v>5.1209224762904579</v>
      </c>
      <c r="X158" s="17">
        <f t="shared" si="35"/>
        <v>8.301896315655851</v>
      </c>
      <c r="Y158" s="17">
        <f t="shared" si="36"/>
        <v>12.196503098520209</v>
      </c>
      <c r="Z158" s="14">
        <v>474.14230073437511</v>
      </c>
      <c r="AA158" s="17">
        <f t="shared" si="38"/>
        <v>0.67445721244186985</v>
      </c>
      <c r="AB158" s="17">
        <f t="shared" si="39"/>
        <v>1.3663549610669443E-4</v>
      </c>
      <c r="AC158" s="17">
        <f t="shared" si="40"/>
        <v>6.4784668486010846E-2</v>
      </c>
      <c r="AD158" s="17">
        <f t="shared" si="37"/>
        <v>8.5807507928491178E-5</v>
      </c>
      <c r="AE158" s="14">
        <f t="shared" si="41"/>
        <v>12.870277042976001</v>
      </c>
    </row>
    <row r="159" spans="1:31" ht="15.75" thickBot="1" x14ac:dyDescent="0.3">
      <c r="A159" s="14">
        <v>3</v>
      </c>
      <c r="B159" s="17" t="s">
        <v>33</v>
      </c>
      <c r="C159" s="17">
        <v>153</v>
      </c>
      <c r="D159" s="17">
        <v>17.248970021661261</v>
      </c>
      <c r="E159" s="14">
        <v>704.00093954631063</v>
      </c>
      <c r="F159" s="103">
        <v>0</v>
      </c>
      <c r="G159" s="17">
        <f t="shared" si="28"/>
        <v>0</v>
      </c>
      <c r="H159" s="17">
        <f t="shared" si="29"/>
        <v>0</v>
      </c>
      <c r="I159" s="17">
        <v>14</v>
      </c>
      <c r="J159" s="14">
        <v>4000</v>
      </c>
      <c r="K159" s="100">
        <v>10.138226379766293</v>
      </c>
      <c r="L159" s="17">
        <v>22.678604117954411</v>
      </c>
      <c r="M159" s="107">
        <v>1</v>
      </c>
      <c r="N159" s="17">
        <f>IF(M159=1,_xlfn.XLOOKUP(L159,'HYB SPECS'!$O$6:$O$37,'HYB SPECS'!$K$6:$K$37,,1))</f>
        <v>6250</v>
      </c>
      <c r="O159" s="107">
        <f>0.5*('Specifications (ICE)'!$P$4*'Specifications (ICE)'!$P$3)*'Specifications (ICE)'!$P$5*K159^2</f>
        <v>32.126320819662283</v>
      </c>
      <c r="P159" s="14">
        <f>IF(B159="A",'Specifications (ICE)'!$M$12,IF(B159="G",'Specifications (ICE)'!$M$13))</f>
        <v>84.271039200000004</v>
      </c>
      <c r="Q159" s="17">
        <v>3</v>
      </c>
      <c r="R159" s="110">
        <f>'HYB SPECS'!$G$11-O159-P159-G159</f>
        <v>770.33727183556607</v>
      </c>
      <c r="S159" s="16">
        <f t="shared" si="30"/>
        <v>-1.3130731427693927</v>
      </c>
      <c r="T159" s="17">
        <f t="shared" si="31"/>
        <v>-924.40472620267929</v>
      </c>
      <c r="U159" s="110">
        <f t="shared" si="32"/>
        <v>-808.00736618301698</v>
      </c>
      <c r="V159" s="17">
        <f t="shared" si="33"/>
        <v>8.1917615948821449</v>
      </c>
      <c r="W159" s="14">
        <f t="shared" si="34"/>
        <v>5.2310571970641639</v>
      </c>
      <c r="X159" s="17">
        <f t="shared" si="35"/>
        <v>8.1917615948821449</v>
      </c>
      <c r="Y159" s="17">
        <f t="shared" si="36"/>
        <v>12.51608976437608</v>
      </c>
      <c r="Z159" s="14">
        <v>474.14230073437511</v>
      </c>
      <c r="AA159" s="17">
        <f t="shared" si="38"/>
        <v>0.68896263741364283</v>
      </c>
      <c r="AB159" s="17">
        <f t="shared" si="39"/>
        <v>1.4176151175177893E-4</v>
      </c>
      <c r="AC159" s="17">
        <f t="shared" si="40"/>
        <v>6.7215129337571622E-2</v>
      </c>
      <c r="AD159" s="17">
        <f t="shared" si="37"/>
        <v>8.9026661374267036E-5</v>
      </c>
      <c r="AE159" s="14">
        <f t="shared" si="41"/>
        <v>12.937492172313572</v>
      </c>
    </row>
    <row r="160" spans="1:31" ht="15.75" thickBot="1" x14ac:dyDescent="0.3">
      <c r="A160" s="14">
        <v>3</v>
      </c>
      <c r="B160" s="17" t="s">
        <v>33</v>
      </c>
      <c r="C160" s="17">
        <v>154</v>
      </c>
      <c r="D160" s="17">
        <v>17.348111387291663</v>
      </c>
      <c r="E160" s="14">
        <v>704.00093954631063</v>
      </c>
      <c r="F160" s="103">
        <v>0</v>
      </c>
      <c r="G160" s="17">
        <f t="shared" si="28"/>
        <v>0</v>
      </c>
      <c r="H160" s="17">
        <f t="shared" si="29"/>
        <v>0</v>
      </c>
      <c r="I160" s="17">
        <v>14</v>
      </c>
      <c r="J160" s="14">
        <v>4000</v>
      </c>
      <c r="K160" s="100">
        <v>9.9691825063316717</v>
      </c>
      <c r="L160" s="17">
        <v>22.300463115713573</v>
      </c>
      <c r="M160" s="107">
        <v>1</v>
      </c>
      <c r="N160" s="17">
        <f>IF(M160=1,_xlfn.XLOOKUP(L160,'HYB SPECS'!$O$6:$O$37,'HYB SPECS'!$K$6:$K$37,,1))</f>
        <v>6250</v>
      </c>
      <c r="O160" s="107">
        <f>0.5*('Specifications (ICE)'!$P$4*'Specifications (ICE)'!$P$3)*'Specifications (ICE)'!$P$5*K160^2</f>
        <v>31.063909796987215</v>
      </c>
      <c r="P160" s="14">
        <f>IF(B160="A",'Specifications (ICE)'!$M$12,IF(B160="G",'Specifications (ICE)'!$M$13))</f>
        <v>84.271039200000004</v>
      </c>
      <c r="Q160" s="17">
        <v>3</v>
      </c>
      <c r="R160" s="110">
        <f>'HYB SPECS'!$G$11-O160-P160-G160</f>
        <v>771.39968285824114</v>
      </c>
      <c r="S160" s="16">
        <f t="shared" si="30"/>
        <v>-1.3148840682321221</v>
      </c>
      <c r="T160" s="17">
        <f t="shared" si="31"/>
        <v>-925.67961942988916</v>
      </c>
      <c r="U160" s="110">
        <f t="shared" si="32"/>
        <v>-810.34467043290192</v>
      </c>
      <c r="V160" s="17">
        <f t="shared" si="33"/>
        <v>8.0784739125787901</v>
      </c>
      <c r="W160" s="14">
        <f t="shared" si="34"/>
        <v>5.3443448793675188</v>
      </c>
      <c r="X160" s="17">
        <f t="shared" si="35"/>
        <v>8.0784739125787901</v>
      </c>
      <c r="Y160" s="17">
        <f t="shared" si="36"/>
        <v>12.342998935928049</v>
      </c>
      <c r="Z160" s="14">
        <v>474.14230073437511</v>
      </c>
      <c r="AA160" s="17">
        <f t="shared" si="38"/>
        <v>0.70388332695035882</v>
      </c>
      <c r="AB160" s="17">
        <f t="shared" si="39"/>
        <v>1.4717934715009477E-4</v>
      </c>
      <c r="AC160" s="17">
        <f t="shared" si="40"/>
        <v>6.978395427832923E-2</v>
      </c>
      <c r="AD160" s="17">
        <f t="shared" si="37"/>
        <v>9.2429078514343348E-5</v>
      </c>
      <c r="AE160" s="14">
        <f t="shared" si="41"/>
        <v>13.007276126591901</v>
      </c>
    </row>
    <row r="161" spans="1:31" ht="15.75" thickBot="1" x14ac:dyDescent="0.3">
      <c r="A161" s="14">
        <v>3</v>
      </c>
      <c r="B161" s="17" t="s">
        <v>33</v>
      </c>
      <c r="C161" s="17">
        <v>155</v>
      </c>
      <c r="D161" s="17">
        <v>17.448916873722457</v>
      </c>
      <c r="E161" s="14">
        <v>704.00093954631063</v>
      </c>
      <c r="F161" s="103">
        <v>0</v>
      </c>
      <c r="G161" s="17">
        <f t="shared" si="28"/>
        <v>0</v>
      </c>
      <c r="H161" s="17">
        <f t="shared" si="29"/>
        <v>0</v>
      </c>
      <c r="I161" s="17">
        <v>14</v>
      </c>
      <c r="J161" s="14">
        <v>4000</v>
      </c>
      <c r="K161" s="100">
        <v>9.7970167111625077</v>
      </c>
      <c r="L161" s="17">
        <v>21.915338561867863</v>
      </c>
      <c r="M161" s="107">
        <v>1</v>
      </c>
      <c r="N161" s="17">
        <f>IF(M161=1,_xlfn.XLOOKUP(L161,'HYB SPECS'!$O$6:$O$37,'HYB SPECS'!$K$6:$K$37,,1))</f>
        <v>6250</v>
      </c>
      <c r="O161" s="107">
        <f>0.5*('Specifications (ICE)'!$P$4*'Specifications (ICE)'!$P$3)*'Specifications (ICE)'!$P$5*K161^2</f>
        <v>30.000239421143714</v>
      </c>
      <c r="P161" s="14">
        <f>IF(B161="A",'Specifications (ICE)'!$M$12,IF(B161="G",'Specifications (ICE)'!$M$13))</f>
        <v>84.271039200000004</v>
      </c>
      <c r="Q161" s="17">
        <v>3</v>
      </c>
      <c r="R161" s="110">
        <f>'HYB SPECS'!$G$11-O161-P161-G161</f>
        <v>772.46335323408459</v>
      </c>
      <c r="S161" s="16">
        <f t="shared" si="30"/>
        <v>-1.316697140316706</v>
      </c>
      <c r="T161" s="17">
        <f t="shared" si="31"/>
        <v>-926.95602388090151</v>
      </c>
      <c r="U161" s="110">
        <f t="shared" si="32"/>
        <v>-812.68474525975773</v>
      </c>
      <c r="V161" s="17">
        <f t="shared" si="33"/>
        <v>7.9618860302166921</v>
      </c>
      <c r="W161" s="14">
        <f t="shared" si="34"/>
        <v>5.4609327617296168</v>
      </c>
      <c r="X161" s="17">
        <f t="shared" si="35"/>
        <v>7.9618860302166921</v>
      </c>
      <c r="Y161" s="17">
        <f t="shared" si="36"/>
        <v>12.164865773215624</v>
      </c>
      <c r="Z161" s="14">
        <v>474.14230073437511</v>
      </c>
      <c r="AA161" s="17">
        <f t="shared" si="38"/>
        <v>0.71923867327839053</v>
      </c>
      <c r="AB161" s="17">
        <f t="shared" si="39"/>
        <v>1.5291443983666986E-4</v>
      </c>
      <c r="AC161" s="17">
        <f t="shared" si="40"/>
        <v>7.2503204319666836E-2</v>
      </c>
      <c r="AD161" s="17">
        <f t="shared" si="37"/>
        <v>9.6030734198234219E-5</v>
      </c>
      <c r="AE161" s="14">
        <f t="shared" si="41"/>
        <v>13.079779330911567</v>
      </c>
    </row>
    <row r="162" spans="1:31" ht="15.75" thickBot="1" x14ac:dyDescent="0.3">
      <c r="A162" s="14">
        <v>2</v>
      </c>
      <c r="B162" s="17" t="s">
        <v>33</v>
      </c>
      <c r="C162" s="17">
        <v>156</v>
      </c>
      <c r="D162" s="17">
        <v>17.551476541618015</v>
      </c>
      <c r="E162" s="14">
        <v>704.00093954631063</v>
      </c>
      <c r="F162" s="103">
        <v>0</v>
      </c>
      <c r="G162" s="17">
        <f t="shared" si="28"/>
        <v>0</v>
      </c>
      <c r="H162" s="17">
        <f t="shared" si="29"/>
        <v>0</v>
      </c>
      <c r="I162" s="17">
        <v>14</v>
      </c>
      <c r="J162" s="14">
        <v>4000</v>
      </c>
      <c r="K162" s="100">
        <v>9.6215611588827041</v>
      </c>
      <c r="L162" s="17">
        <v>21.522855018751077</v>
      </c>
      <c r="M162" s="107">
        <v>1</v>
      </c>
      <c r="N162" s="17">
        <f>IF(M162=1,_xlfn.XLOOKUP(L162,'HYB SPECS'!$O$6:$O$37,'HYB SPECS'!$K$6:$K$37,,1))</f>
        <v>6000</v>
      </c>
      <c r="O162" s="107">
        <f>0.5*('Specifications (ICE)'!$P$4*'Specifications (ICE)'!$P$3)*'Specifications (ICE)'!$P$5*K162^2</f>
        <v>28.93530819932873</v>
      </c>
      <c r="P162" s="14">
        <f>IF(B162="A",'Specifications (ICE)'!$M$12,IF(B162="G",'Specifications (ICE)'!$M$13))</f>
        <v>84.271039200000004</v>
      </c>
      <c r="Q162" s="17">
        <v>2</v>
      </c>
      <c r="R162" s="110">
        <f>'HYB SPECS'!$G$11-O162-P162-G162</f>
        <v>773.52828445589967</v>
      </c>
      <c r="S162" s="16">
        <f t="shared" si="30"/>
        <v>0</v>
      </c>
      <c r="T162" s="17">
        <f t="shared" si="31"/>
        <v>0</v>
      </c>
      <c r="U162" s="110">
        <f t="shared" si="32"/>
        <v>113.20634739932873</v>
      </c>
      <c r="V162" s="17">
        <f t="shared" si="33"/>
        <v>1.0892217950763634</v>
      </c>
      <c r="W162" s="14">
        <f t="shared" si="34"/>
        <v>12.333596996869947</v>
      </c>
      <c r="X162" s="17">
        <f t="shared" si="35"/>
        <v>1.0892217950763634</v>
      </c>
      <c r="Y162" s="17">
        <f t="shared" si="36"/>
        <v>1.7335503280983069</v>
      </c>
      <c r="Z162" s="14">
        <v>474.14230073437511</v>
      </c>
      <c r="AA162" s="17">
        <f t="shared" si="38"/>
        <v>1.6244111267851378</v>
      </c>
      <c r="AB162" s="17">
        <f t="shared" si="39"/>
        <v>3.5136933665462272E-4</v>
      </c>
      <c r="AC162" s="17">
        <f t="shared" si="40"/>
        <v>0.16659906568893401</v>
      </c>
      <c r="AD162" s="17">
        <f t="shared" si="37"/>
        <v>2.2066101415752851E-4</v>
      </c>
      <c r="AE162" s="14">
        <f t="shared" si="41"/>
        <v>13.246378396600502</v>
      </c>
    </row>
    <row r="163" spans="1:31" ht="15.75" thickBot="1" x14ac:dyDescent="0.3">
      <c r="A163" s="14">
        <v>2</v>
      </c>
      <c r="B163" s="17" t="s">
        <v>33</v>
      </c>
      <c r="C163" s="17">
        <v>157</v>
      </c>
      <c r="D163" s="17">
        <v>17.654036209513574</v>
      </c>
      <c r="E163" s="14">
        <v>704.00093954631063</v>
      </c>
      <c r="F163" s="103">
        <v>0</v>
      </c>
      <c r="G163" s="17">
        <f t="shared" si="28"/>
        <v>0</v>
      </c>
      <c r="H163" s="17">
        <f t="shared" si="29"/>
        <v>0</v>
      </c>
      <c r="I163" s="17">
        <v>14</v>
      </c>
      <c r="J163" s="14">
        <v>4000</v>
      </c>
      <c r="K163" s="100">
        <v>9.6215611588827041</v>
      </c>
      <c r="L163" s="17">
        <v>21.522855018751077</v>
      </c>
      <c r="M163" s="107">
        <v>1</v>
      </c>
      <c r="N163" s="17">
        <f>IF(M163=1,_xlfn.XLOOKUP(L163,'HYB SPECS'!$O$6:$O$37,'HYB SPECS'!$K$6:$K$37,,1))</f>
        <v>6000</v>
      </c>
      <c r="O163" s="107">
        <f>0.5*('Specifications (ICE)'!$P$4*'Specifications (ICE)'!$P$3)*'Specifications (ICE)'!$P$5*K163^2</f>
        <v>28.93530819932873</v>
      </c>
      <c r="P163" s="14">
        <f>IF(B163="A",'Specifications (ICE)'!$M$12,IF(B163="G",'Specifications (ICE)'!$M$13))</f>
        <v>84.271039200000004</v>
      </c>
      <c r="Q163" s="17">
        <v>2</v>
      </c>
      <c r="R163" s="110">
        <f>'HYB SPECS'!$G$11-O163-P163-G163</f>
        <v>773.52828445589967</v>
      </c>
      <c r="S163" s="16">
        <f t="shared" si="30"/>
        <v>0</v>
      </c>
      <c r="T163" s="17">
        <f t="shared" si="31"/>
        <v>0</v>
      </c>
      <c r="U163" s="110">
        <f t="shared" si="32"/>
        <v>113.20634739932873</v>
      </c>
      <c r="V163" s="17">
        <f t="shared" si="33"/>
        <v>1.0892217950763634</v>
      </c>
      <c r="W163" s="14">
        <f t="shared" si="34"/>
        <v>12.333596996869947</v>
      </c>
      <c r="X163" s="17">
        <f t="shared" si="35"/>
        <v>1.0892217950763634</v>
      </c>
      <c r="Y163" s="17">
        <f t="shared" si="36"/>
        <v>1.7335503280983069</v>
      </c>
      <c r="Z163" s="14">
        <v>474.14230073437511</v>
      </c>
      <c r="AA163" s="17">
        <f t="shared" si="38"/>
        <v>1.6244111267851378</v>
      </c>
      <c r="AB163" s="17">
        <f t="shared" si="39"/>
        <v>3.5136933665462272E-4</v>
      </c>
      <c r="AC163" s="17">
        <f t="shared" si="40"/>
        <v>0.16659906568893401</v>
      </c>
      <c r="AD163" s="17">
        <f t="shared" si="37"/>
        <v>2.2066101415752851E-4</v>
      </c>
      <c r="AE163" s="14">
        <f t="shared" si="41"/>
        <v>13.412977462289437</v>
      </c>
    </row>
    <row r="164" spans="1:31" ht="15.75" thickBot="1" x14ac:dyDescent="0.3">
      <c r="A164" s="14">
        <v>2</v>
      </c>
      <c r="B164" s="17" t="s">
        <v>33</v>
      </c>
      <c r="C164" s="17">
        <v>158</v>
      </c>
      <c r="D164" s="17">
        <v>17.756595877409133</v>
      </c>
      <c r="E164" s="14">
        <v>704.00093954631063</v>
      </c>
      <c r="F164" s="103">
        <v>0</v>
      </c>
      <c r="G164" s="17">
        <f t="shared" si="28"/>
        <v>0</v>
      </c>
      <c r="H164" s="17">
        <f t="shared" si="29"/>
        <v>0</v>
      </c>
      <c r="I164" s="17">
        <v>14</v>
      </c>
      <c r="J164" s="14">
        <v>4000</v>
      </c>
      <c r="K164" s="100">
        <v>9.6215611588827041</v>
      </c>
      <c r="L164" s="17">
        <v>21.522855018751077</v>
      </c>
      <c r="M164" s="107">
        <v>1</v>
      </c>
      <c r="N164" s="17">
        <f>IF(M164=1,_xlfn.XLOOKUP(L164,'HYB SPECS'!$O$6:$O$37,'HYB SPECS'!$K$6:$K$37,,1))</f>
        <v>6000</v>
      </c>
      <c r="O164" s="107">
        <f>0.5*('Specifications (ICE)'!$P$4*'Specifications (ICE)'!$P$3)*'Specifications (ICE)'!$P$5*K164^2</f>
        <v>28.93530819932873</v>
      </c>
      <c r="P164" s="14">
        <f>IF(B164="A",'Specifications (ICE)'!$M$12,IF(B164="G",'Specifications (ICE)'!$M$13))</f>
        <v>84.271039200000004</v>
      </c>
      <c r="Q164" s="17">
        <v>2</v>
      </c>
      <c r="R164" s="110">
        <f>'HYB SPECS'!$G$11-O164-P164-G164</f>
        <v>773.52828445589967</v>
      </c>
      <c r="S164" s="16">
        <f t="shared" si="30"/>
        <v>0</v>
      </c>
      <c r="T164" s="17">
        <f t="shared" si="31"/>
        <v>0</v>
      </c>
      <c r="U164" s="110">
        <f t="shared" si="32"/>
        <v>113.20634739932873</v>
      </c>
      <c r="V164" s="17">
        <f t="shared" si="33"/>
        <v>1.0892217950763634</v>
      </c>
      <c r="W164" s="14">
        <f t="shared" si="34"/>
        <v>12.333596996869947</v>
      </c>
      <c r="X164" s="17">
        <f t="shared" si="35"/>
        <v>1.0892217950763634</v>
      </c>
      <c r="Y164" s="17">
        <f t="shared" si="36"/>
        <v>1.7335503280983069</v>
      </c>
      <c r="Z164" s="14">
        <v>474.14230073437511</v>
      </c>
      <c r="AA164" s="17">
        <f t="shared" si="38"/>
        <v>1.6244111267851378</v>
      </c>
      <c r="AB164" s="17">
        <f t="shared" si="39"/>
        <v>3.5136933665462272E-4</v>
      </c>
      <c r="AC164" s="17">
        <f t="shared" si="40"/>
        <v>0.16659906568893401</v>
      </c>
      <c r="AD164" s="17">
        <f t="shared" si="37"/>
        <v>2.2066101415752851E-4</v>
      </c>
      <c r="AE164" s="14">
        <f t="shared" si="41"/>
        <v>13.579576527978372</v>
      </c>
    </row>
    <row r="165" spans="1:31" ht="15.75" thickBot="1" x14ac:dyDescent="0.3">
      <c r="A165" s="14">
        <v>2</v>
      </c>
      <c r="B165" s="17" t="s">
        <v>33</v>
      </c>
      <c r="C165" s="17">
        <v>159</v>
      </c>
      <c r="D165" s="17">
        <v>17.859155545304692</v>
      </c>
      <c r="E165" s="14">
        <v>704.00093954631063</v>
      </c>
      <c r="F165" s="103">
        <v>0</v>
      </c>
      <c r="G165" s="17">
        <f t="shared" si="28"/>
        <v>0</v>
      </c>
      <c r="H165" s="17">
        <f t="shared" si="29"/>
        <v>0</v>
      </c>
      <c r="I165" s="17">
        <v>14</v>
      </c>
      <c r="J165" s="14">
        <v>4000</v>
      </c>
      <c r="K165" s="100">
        <v>9.6215611588827041</v>
      </c>
      <c r="L165" s="17">
        <v>21.522855018751077</v>
      </c>
      <c r="M165" s="107">
        <v>1</v>
      </c>
      <c r="N165" s="17">
        <f>IF(M165=1,_xlfn.XLOOKUP(L165,'HYB SPECS'!$O$6:$O$37,'HYB SPECS'!$K$6:$K$37,,1))</f>
        <v>6000</v>
      </c>
      <c r="O165" s="107">
        <f>0.5*('Specifications (ICE)'!$P$4*'Specifications (ICE)'!$P$3)*'Specifications (ICE)'!$P$5*K165^2</f>
        <v>28.93530819932873</v>
      </c>
      <c r="P165" s="14">
        <f>IF(B165="A",'Specifications (ICE)'!$M$12,IF(B165="G",'Specifications (ICE)'!$M$13))</f>
        <v>84.271039200000004</v>
      </c>
      <c r="Q165" s="17">
        <v>2</v>
      </c>
      <c r="R165" s="110">
        <f>'HYB SPECS'!$G$11-O165-P165-G165</f>
        <v>773.52828445589967</v>
      </c>
      <c r="S165" s="16">
        <f t="shared" si="30"/>
        <v>0</v>
      </c>
      <c r="T165" s="17">
        <f t="shared" si="31"/>
        <v>0</v>
      </c>
      <c r="U165" s="110">
        <f t="shared" si="32"/>
        <v>113.20634739932873</v>
      </c>
      <c r="V165" s="17">
        <f t="shared" si="33"/>
        <v>1.0892217950763634</v>
      </c>
      <c r="W165" s="14">
        <f t="shared" si="34"/>
        <v>12.333596996869947</v>
      </c>
      <c r="X165" s="17">
        <f t="shared" si="35"/>
        <v>1.0892217950763634</v>
      </c>
      <c r="Y165" s="17">
        <f t="shared" si="36"/>
        <v>1.7335503280983069</v>
      </c>
      <c r="Z165" s="14">
        <v>474.14230073437511</v>
      </c>
      <c r="AA165" s="17">
        <f t="shared" si="38"/>
        <v>1.6244111267851378</v>
      </c>
      <c r="AB165" s="17">
        <f t="shared" si="39"/>
        <v>3.5136933665462272E-4</v>
      </c>
      <c r="AC165" s="17">
        <f t="shared" si="40"/>
        <v>0.16659906568893401</v>
      </c>
      <c r="AD165" s="17">
        <f t="shared" si="37"/>
        <v>2.2066101415752851E-4</v>
      </c>
      <c r="AE165" s="14">
        <f t="shared" si="41"/>
        <v>13.746175593667306</v>
      </c>
    </row>
    <row r="166" spans="1:31" ht="15.75" thickBot="1" x14ac:dyDescent="0.3">
      <c r="A166" s="14">
        <v>2</v>
      </c>
      <c r="B166" s="17" t="s">
        <v>33</v>
      </c>
      <c r="C166" s="17">
        <v>160</v>
      </c>
      <c r="D166" s="17">
        <v>17.96171521320025</v>
      </c>
      <c r="E166" s="14">
        <v>704.00093954631063</v>
      </c>
      <c r="F166" s="103">
        <v>0</v>
      </c>
      <c r="G166" s="17">
        <f t="shared" si="28"/>
        <v>0</v>
      </c>
      <c r="H166" s="17">
        <f t="shared" si="29"/>
        <v>0</v>
      </c>
      <c r="I166" s="17">
        <v>14</v>
      </c>
      <c r="J166" s="14">
        <v>4000</v>
      </c>
      <c r="K166" s="100">
        <v>9.6215611588827041</v>
      </c>
      <c r="L166" s="17">
        <v>21.522855018751077</v>
      </c>
      <c r="M166" s="107">
        <v>1</v>
      </c>
      <c r="N166" s="17">
        <f>IF(M166=1,_xlfn.XLOOKUP(L166,'HYB SPECS'!$O$6:$O$37,'HYB SPECS'!$K$6:$K$37,,1))</f>
        <v>6000</v>
      </c>
      <c r="O166" s="107">
        <f>0.5*('Specifications (ICE)'!$P$4*'Specifications (ICE)'!$P$3)*'Specifications (ICE)'!$P$5*K166^2</f>
        <v>28.93530819932873</v>
      </c>
      <c r="P166" s="14">
        <f>IF(B166="A",'Specifications (ICE)'!$M$12,IF(B166="G",'Specifications (ICE)'!$M$13))</f>
        <v>84.271039200000004</v>
      </c>
      <c r="Q166" s="17">
        <v>2</v>
      </c>
      <c r="R166" s="110">
        <f>'HYB SPECS'!$G$11-O166-P166-G166</f>
        <v>773.52828445589967</v>
      </c>
      <c r="S166" s="16">
        <f t="shared" si="30"/>
        <v>0</v>
      </c>
      <c r="T166" s="17">
        <f t="shared" si="31"/>
        <v>0</v>
      </c>
      <c r="U166" s="110">
        <f t="shared" si="32"/>
        <v>113.20634739932873</v>
      </c>
      <c r="V166" s="17">
        <f t="shared" si="33"/>
        <v>1.0892217950763634</v>
      </c>
      <c r="W166" s="14">
        <f t="shared" si="34"/>
        <v>12.333596996869947</v>
      </c>
      <c r="X166" s="17">
        <f t="shared" si="35"/>
        <v>1.0892217950763634</v>
      </c>
      <c r="Y166" s="17">
        <f t="shared" si="36"/>
        <v>1.7335503280983069</v>
      </c>
      <c r="Z166" s="14">
        <v>474.14230073437511</v>
      </c>
      <c r="AA166" s="17">
        <f t="shared" si="38"/>
        <v>1.6244111267851378</v>
      </c>
      <c r="AB166" s="17">
        <f t="shared" si="39"/>
        <v>3.5136933665462272E-4</v>
      </c>
      <c r="AC166" s="17">
        <f t="shared" si="40"/>
        <v>0.16659906568893401</v>
      </c>
      <c r="AD166" s="17">
        <f t="shared" si="37"/>
        <v>2.2066101415752851E-4</v>
      </c>
      <c r="AE166" s="14">
        <f t="shared" si="41"/>
        <v>13.912774659356241</v>
      </c>
    </row>
    <row r="167" spans="1:31" ht="15.75" thickBot="1" x14ac:dyDescent="0.3">
      <c r="A167" s="14">
        <v>2</v>
      </c>
      <c r="B167" s="17" t="s">
        <v>33</v>
      </c>
      <c r="C167" s="17">
        <v>161</v>
      </c>
      <c r="D167" s="17">
        <v>18.064274881095809</v>
      </c>
      <c r="E167" s="14">
        <v>704.00093954631063</v>
      </c>
      <c r="F167" s="103">
        <v>0</v>
      </c>
      <c r="G167" s="17">
        <f t="shared" si="28"/>
        <v>0</v>
      </c>
      <c r="H167" s="17">
        <f t="shared" si="29"/>
        <v>0</v>
      </c>
      <c r="I167" s="17">
        <v>14</v>
      </c>
      <c r="J167" s="14">
        <v>4000</v>
      </c>
      <c r="K167" s="100">
        <v>9.6215611588827041</v>
      </c>
      <c r="L167" s="17">
        <v>21.522855018751077</v>
      </c>
      <c r="M167" s="107">
        <v>1</v>
      </c>
      <c r="N167" s="17">
        <f>IF(M167=1,_xlfn.XLOOKUP(L167,'HYB SPECS'!$O$6:$O$37,'HYB SPECS'!$K$6:$K$37,,1))</f>
        <v>6000</v>
      </c>
      <c r="O167" s="107">
        <f>0.5*('Specifications (ICE)'!$P$4*'Specifications (ICE)'!$P$3)*'Specifications (ICE)'!$P$5*K167^2</f>
        <v>28.93530819932873</v>
      </c>
      <c r="P167" s="14">
        <f>IF(B167="A",'Specifications (ICE)'!$M$12,IF(B167="G",'Specifications (ICE)'!$M$13))</f>
        <v>84.271039200000004</v>
      </c>
      <c r="Q167" s="17">
        <v>2</v>
      </c>
      <c r="R167" s="110">
        <f>'HYB SPECS'!$G$11-O167-P167-G167</f>
        <v>773.52828445589967</v>
      </c>
      <c r="S167" s="16">
        <f t="shared" si="30"/>
        <v>0</v>
      </c>
      <c r="T167" s="17">
        <f t="shared" si="31"/>
        <v>0</v>
      </c>
      <c r="U167" s="110">
        <f t="shared" si="32"/>
        <v>113.20634739932873</v>
      </c>
      <c r="V167" s="17">
        <f t="shared" si="33"/>
        <v>1.0892217950763634</v>
      </c>
      <c r="W167" s="14">
        <f t="shared" si="34"/>
        <v>12.333596996869947</v>
      </c>
      <c r="X167" s="17">
        <f t="shared" si="35"/>
        <v>1.0892217950763634</v>
      </c>
      <c r="Y167" s="17">
        <f t="shared" si="36"/>
        <v>1.7335503280983069</v>
      </c>
      <c r="Z167" s="14">
        <v>474.14230073437511</v>
      </c>
      <c r="AA167" s="17">
        <f t="shared" si="38"/>
        <v>1.6244111267851378</v>
      </c>
      <c r="AB167" s="17">
        <f t="shared" si="39"/>
        <v>3.5136933665462272E-4</v>
      </c>
      <c r="AC167" s="17">
        <f t="shared" si="40"/>
        <v>0.16659906568893401</v>
      </c>
      <c r="AD167" s="17">
        <f t="shared" si="37"/>
        <v>2.2066101415752851E-4</v>
      </c>
      <c r="AE167" s="14">
        <f t="shared" si="41"/>
        <v>14.079373725045176</v>
      </c>
    </row>
    <row r="168" spans="1:31" ht="15.75" thickBot="1" x14ac:dyDescent="0.3">
      <c r="A168" s="14">
        <v>2</v>
      </c>
      <c r="B168" s="17" t="s">
        <v>33</v>
      </c>
      <c r="C168" s="17">
        <v>162</v>
      </c>
      <c r="D168" s="17">
        <v>18.166834548991368</v>
      </c>
      <c r="E168" s="14">
        <v>704.00093954631063</v>
      </c>
      <c r="F168" s="103">
        <v>0</v>
      </c>
      <c r="G168" s="17">
        <f t="shared" si="28"/>
        <v>0</v>
      </c>
      <c r="H168" s="17">
        <f t="shared" si="29"/>
        <v>0</v>
      </c>
      <c r="I168" s="17">
        <v>14</v>
      </c>
      <c r="J168" s="14">
        <v>4000</v>
      </c>
      <c r="K168" s="100">
        <v>9.6215611588827041</v>
      </c>
      <c r="L168" s="17">
        <v>21.522855018751077</v>
      </c>
      <c r="M168" s="107">
        <v>1</v>
      </c>
      <c r="N168" s="17">
        <f>IF(M168=1,_xlfn.XLOOKUP(L168,'HYB SPECS'!$O$6:$O$37,'HYB SPECS'!$K$6:$K$37,,1))</f>
        <v>6000</v>
      </c>
      <c r="O168" s="107">
        <f>0.5*('Specifications (ICE)'!$P$4*'Specifications (ICE)'!$P$3)*'Specifications (ICE)'!$P$5*K168^2</f>
        <v>28.93530819932873</v>
      </c>
      <c r="P168" s="14">
        <f>IF(B168="A",'Specifications (ICE)'!$M$12,IF(B168="G",'Specifications (ICE)'!$M$13))</f>
        <v>84.271039200000004</v>
      </c>
      <c r="Q168" s="17">
        <v>2</v>
      </c>
      <c r="R168" s="110">
        <f>'HYB SPECS'!$G$11-O168-P168-G168</f>
        <v>773.52828445589967</v>
      </c>
      <c r="S168" s="16">
        <f t="shared" si="30"/>
        <v>0</v>
      </c>
      <c r="T168" s="17">
        <f t="shared" si="31"/>
        <v>0</v>
      </c>
      <c r="U168" s="110">
        <f t="shared" si="32"/>
        <v>113.20634739932873</v>
      </c>
      <c r="V168" s="17">
        <f t="shared" si="33"/>
        <v>1.0892217950763634</v>
      </c>
      <c r="W168" s="14">
        <f t="shared" si="34"/>
        <v>12.333596996869947</v>
      </c>
      <c r="X168" s="17">
        <f t="shared" si="35"/>
        <v>1.0892217950763634</v>
      </c>
      <c r="Y168" s="17">
        <f t="shared" si="36"/>
        <v>1.7335503280983069</v>
      </c>
      <c r="Z168" s="14">
        <v>474.14230073437511</v>
      </c>
      <c r="AA168" s="17">
        <f t="shared" si="38"/>
        <v>1.6244111267851378</v>
      </c>
      <c r="AB168" s="17">
        <f t="shared" si="39"/>
        <v>3.5136933665462272E-4</v>
      </c>
      <c r="AC168" s="17">
        <f t="shared" si="40"/>
        <v>0.16659906568893401</v>
      </c>
      <c r="AD168" s="17">
        <f t="shared" si="37"/>
        <v>2.2066101415752851E-4</v>
      </c>
      <c r="AE168" s="14">
        <f t="shared" si="41"/>
        <v>14.245972790734111</v>
      </c>
    </row>
    <row r="169" spans="1:31" ht="15.75" thickBot="1" x14ac:dyDescent="0.3">
      <c r="A169" s="14">
        <v>2</v>
      </c>
      <c r="B169" s="17" t="s">
        <v>33</v>
      </c>
      <c r="C169" s="17">
        <v>163</v>
      </c>
      <c r="D169" s="17">
        <v>18.269394216886926</v>
      </c>
      <c r="E169" s="14">
        <v>704.00093954631063</v>
      </c>
      <c r="F169" s="103">
        <v>0</v>
      </c>
      <c r="G169" s="17">
        <f t="shared" si="28"/>
        <v>0</v>
      </c>
      <c r="H169" s="17">
        <f t="shared" si="29"/>
        <v>0</v>
      </c>
      <c r="I169" s="17">
        <v>14</v>
      </c>
      <c r="J169" s="14">
        <v>4000</v>
      </c>
      <c r="K169" s="100">
        <v>9.6215611588827041</v>
      </c>
      <c r="L169" s="17">
        <v>21.522855018751077</v>
      </c>
      <c r="M169" s="107">
        <v>1</v>
      </c>
      <c r="N169" s="17">
        <f>IF(M169=1,_xlfn.XLOOKUP(L169,'HYB SPECS'!$O$6:$O$37,'HYB SPECS'!$K$6:$K$37,,1))</f>
        <v>6000</v>
      </c>
      <c r="O169" s="107">
        <f>0.5*('Specifications (ICE)'!$P$4*'Specifications (ICE)'!$P$3)*'Specifications (ICE)'!$P$5*K169^2</f>
        <v>28.93530819932873</v>
      </c>
      <c r="P169" s="14">
        <f>IF(B169="A",'Specifications (ICE)'!$M$12,IF(B169="G",'Specifications (ICE)'!$M$13))</f>
        <v>84.271039200000004</v>
      </c>
      <c r="Q169" s="17">
        <v>2</v>
      </c>
      <c r="R169" s="110">
        <f>'HYB SPECS'!$G$11-O169-P169-G169</f>
        <v>773.52828445589967</v>
      </c>
      <c r="S169" s="16">
        <f t="shared" si="30"/>
        <v>0</v>
      </c>
      <c r="T169" s="17">
        <f t="shared" si="31"/>
        <v>0</v>
      </c>
      <c r="U169" s="110">
        <f t="shared" si="32"/>
        <v>113.20634739932873</v>
      </c>
      <c r="V169" s="17">
        <f t="shared" si="33"/>
        <v>1.0892217950763634</v>
      </c>
      <c r="W169" s="14">
        <f t="shared" si="34"/>
        <v>12.333596996869947</v>
      </c>
      <c r="X169" s="17">
        <f t="shared" si="35"/>
        <v>1.0892217950763634</v>
      </c>
      <c r="Y169" s="17">
        <f t="shared" si="36"/>
        <v>1.7335503280983069</v>
      </c>
      <c r="Z169" s="14">
        <v>474.14230073437511</v>
      </c>
      <c r="AA169" s="17">
        <f t="shared" si="38"/>
        <v>1.6244111267851378</v>
      </c>
      <c r="AB169" s="17">
        <f t="shared" si="39"/>
        <v>3.5136933665462272E-4</v>
      </c>
      <c r="AC169" s="17">
        <f t="shared" si="40"/>
        <v>0.16659906568893401</v>
      </c>
      <c r="AD169" s="17">
        <f t="shared" si="37"/>
        <v>2.2066101415752851E-4</v>
      </c>
      <c r="AE169" s="14">
        <f t="shared" si="41"/>
        <v>14.412571856423046</v>
      </c>
    </row>
    <row r="170" spans="1:31" ht="15.75" thickBot="1" x14ac:dyDescent="0.3">
      <c r="A170" s="14">
        <v>2</v>
      </c>
      <c r="B170" s="17" t="s">
        <v>33</v>
      </c>
      <c r="C170" s="17">
        <v>164</v>
      </c>
      <c r="D170" s="17">
        <v>18.371953884782485</v>
      </c>
      <c r="E170" s="14">
        <v>704.00093954631063</v>
      </c>
      <c r="F170" s="103">
        <v>0</v>
      </c>
      <c r="G170" s="17">
        <f t="shared" si="28"/>
        <v>0</v>
      </c>
      <c r="H170" s="17">
        <f t="shared" si="29"/>
        <v>0</v>
      </c>
      <c r="I170" s="17">
        <v>14</v>
      </c>
      <c r="J170" s="14">
        <v>4000</v>
      </c>
      <c r="K170" s="100">
        <v>9.6215611588827041</v>
      </c>
      <c r="L170" s="17">
        <v>21.522855018751077</v>
      </c>
      <c r="M170" s="107">
        <v>1</v>
      </c>
      <c r="N170" s="17">
        <f>IF(M170=1,_xlfn.XLOOKUP(L170,'HYB SPECS'!$O$6:$O$37,'HYB SPECS'!$K$6:$K$37,,1))</f>
        <v>6000</v>
      </c>
      <c r="O170" s="107">
        <f>0.5*('Specifications (ICE)'!$P$4*'Specifications (ICE)'!$P$3)*'Specifications (ICE)'!$P$5*K170^2</f>
        <v>28.93530819932873</v>
      </c>
      <c r="P170" s="14">
        <f>IF(B170="A",'Specifications (ICE)'!$M$12,IF(B170="G",'Specifications (ICE)'!$M$13))</f>
        <v>84.271039200000004</v>
      </c>
      <c r="Q170" s="17">
        <v>2</v>
      </c>
      <c r="R170" s="110">
        <f>'HYB SPECS'!$G$11-O170-P170-G170</f>
        <v>773.52828445589967</v>
      </c>
      <c r="S170" s="16">
        <f t="shared" si="30"/>
        <v>0</v>
      </c>
      <c r="T170" s="17">
        <f t="shared" si="31"/>
        <v>0</v>
      </c>
      <c r="U170" s="110">
        <f t="shared" si="32"/>
        <v>113.20634739932873</v>
      </c>
      <c r="V170" s="17">
        <f t="shared" si="33"/>
        <v>1.0892217950763634</v>
      </c>
      <c r="W170" s="14">
        <f t="shared" si="34"/>
        <v>12.333596996869947</v>
      </c>
      <c r="X170" s="17">
        <f t="shared" si="35"/>
        <v>1.0892217950763634</v>
      </c>
      <c r="Y170" s="17">
        <f t="shared" si="36"/>
        <v>1.7335503280983069</v>
      </c>
      <c r="Z170" s="14">
        <v>474.14230073437511</v>
      </c>
      <c r="AA170" s="17">
        <f t="shared" si="38"/>
        <v>1.6244111267851378</v>
      </c>
      <c r="AB170" s="17">
        <f t="shared" si="39"/>
        <v>3.5136933665462272E-4</v>
      </c>
      <c r="AC170" s="17">
        <f t="shared" si="40"/>
        <v>0.16659906568893401</v>
      </c>
      <c r="AD170" s="17">
        <f t="shared" si="37"/>
        <v>2.2066101415752851E-4</v>
      </c>
      <c r="AE170" s="14">
        <f t="shared" si="41"/>
        <v>14.579170922111981</v>
      </c>
    </row>
    <row r="171" spans="1:31" ht="15.75" thickBot="1" x14ac:dyDescent="0.3">
      <c r="A171" s="14">
        <v>2</v>
      </c>
      <c r="B171" s="17" t="s">
        <v>33</v>
      </c>
      <c r="C171" s="17">
        <v>165</v>
      </c>
      <c r="D171" s="17">
        <v>18.474513552678044</v>
      </c>
      <c r="E171" s="14">
        <v>704.00093954631063</v>
      </c>
      <c r="F171" s="103">
        <v>0</v>
      </c>
      <c r="G171" s="17">
        <f t="shared" si="28"/>
        <v>0</v>
      </c>
      <c r="H171" s="17">
        <f t="shared" si="29"/>
        <v>0</v>
      </c>
      <c r="I171" s="17">
        <v>14</v>
      </c>
      <c r="J171" s="14">
        <v>4000</v>
      </c>
      <c r="K171" s="100">
        <v>9.6215611588827041</v>
      </c>
      <c r="L171" s="17">
        <v>21.522855018751077</v>
      </c>
      <c r="M171" s="107">
        <v>1</v>
      </c>
      <c r="N171" s="17">
        <f>IF(M171=1,_xlfn.XLOOKUP(L171,'HYB SPECS'!$O$6:$O$37,'HYB SPECS'!$K$6:$K$37,,1))</f>
        <v>6000</v>
      </c>
      <c r="O171" s="107">
        <f>0.5*('Specifications (ICE)'!$P$4*'Specifications (ICE)'!$P$3)*'Specifications (ICE)'!$P$5*K171^2</f>
        <v>28.93530819932873</v>
      </c>
      <c r="P171" s="14">
        <f>IF(B171="A",'Specifications (ICE)'!$M$12,IF(B171="G",'Specifications (ICE)'!$M$13))</f>
        <v>84.271039200000004</v>
      </c>
      <c r="Q171" s="17">
        <v>2</v>
      </c>
      <c r="R171" s="110">
        <f>'HYB SPECS'!$G$11-O171-P171-G171</f>
        <v>773.52828445589967</v>
      </c>
      <c r="S171" s="16">
        <f t="shared" si="30"/>
        <v>0</v>
      </c>
      <c r="T171" s="17">
        <f t="shared" si="31"/>
        <v>0</v>
      </c>
      <c r="U171" s="110">
        <f t="shared" si="32"/>
        <v>113.20634739932873</v>
      </c>
      <c r="V171" s="17">
        <f t="shared" si="33"/>
        <v>1.0892217950763634</v>
      </c>
      <c r="W171" s="14">
        <f t="shared" si="34"/>
        <v>12.333596996869947</v>
      </c>
      <c r="X171" s="17">
        <f t="shared" si="35"/>
        <v>1.0892217950763634</v>
      </c>
      <c r="Y171" s="17">
        <f t="shared" si="36"/>
        <v>1.7335503280983069</v>
      </c>
      <c r="Z171" s="14">
        <v>474.14230073437511</v>
      </c>
      <c r="AA171" s="17">
        <f t="shared" si="38"/>
        <v>1.6244111267851378</v>
      </c>
      <c r="AB171" s="17">
        <f t="shared" si="39"/>
        <v>3.5136933665462272E-4</v>
      </c>
      <c r="AC171" s="17">
        <f t="shared" si="40"/>
        <v>0.16659906568893401</v>
      </c>
      <c r="AD171" s="17">
        <f t="shared" si="37"/>
        <v>2.2066101415752851E-4</v>
      </c>
      <c r="AE171" s="14">
        <f t="shared" si="41"/>
        <v>14.745769987800916</v>
      </c>
    </row>
    <row r="172" spans="1:31" ht="15.75" thickBot="1" x14ac:dyDescent="0.3">
      <c r="A172" s="14">
        <v>1</v>
      </c>
      <c r="B172" s="17" t="s">
        <v>33</v>
      </c>
      <c r="C172" s="17">
        <v>166</v>
      </c>
      <c r="D172" s="17">
        <v>18.577073220573602</v>
      </c>
      <c r="E172" s="14">
        <v>704.00093954631063</v>
      </c>
      <c r="F172" s="103">
        <v>0</v>
      </c>
      <c r="G172" s="17">
        <f t="shared" si="28"/>
        <v>0</v>
      </c>
      <c r="H172" s="17">
        <f t="shared" si="29"/>
        <v>0</v>
      </c>
      <c r="I172" s="17">
        <v>14</v>
      </c>
      <c r="J172" s="14">
        <v>4000</v>
      </c>
      <c r="K172" s="100">
        <v>9.6215611588827041</v>
      </c>
      <c r="L172" s="17">
        <v>21.522855018751077</v>
      </c>
      <c r="M172" s="107">
        <v>1</v>
      </c>
      <c r="N172" s="17">
        <f>IF(M172=1,_xlfn.XLOOKUP(L172,'HYB SPECS'!$O$6:$O$37,'HYB SPECS'!$K$6:$K$37,,1))</f>
        <v>6000</v>
      </c>
      <c r="O172" s="107">
        <f>0.5*('Specifications (ICE)'!$P$4*'Specifications (ICE)'!$P$3)*'Specifications (ICE)'!$P$5*K172^2</f>
        <v>28.93530819932873</v>
      </c>
      <c r="P172" s="14">
        <f>IF(B172="A",'Specifications (ICE)'!$M$12,IF(B172="G",'Specifications (ICE)'!$M$13))</f>
        <v>84.271039200000004</v>
      </c>
      <c r="Q172" s="17">
        <v>1</v>
      </c>
      <c r="R172" s="110">
        <f>'HYB SPECS'!$G$11-O172-P172-G172</f>
        <v>773.52828445589967</v>
      </c>
      <c r="S172" s="16">
        <f t="shared" si="30"/>
        <v>1.0987603013064096</v>
      </c>
      <c r="T172" s="17">
        <f t="shared" si="31"/>
        <v>773.52828445589967</v>
      </c>
      <c r="U172" s="110">
        <f t="shared" si="32"/>
        <v>886.73463185522837</v>
      </c>
      <c r="V172" s="17">
        <f t="shared" si="33"/>
        <v>8.5317714920944194</v>
      </c>
      <c r="W172" s="14">
        <f t="shared" si="34"/>
        <v>4.8910472998518886</v>
      </c>
      <c r="X172" s="17">
        <f t="shared" si="35"/>
        <v>8.5317714920944194</v>
      </c>
      <c r="Y172" s="17">
        <f t="shared" si="36"/>
        <v>13.578736062973423</v>
      </c>
      <c r="Z172" s="14">
        <v>474.14230073437511</v>
      </c>
      <c r="AA172" s="17">
        <f t="shared" si="38"/>
        <v>0.64418122770900754</v>
      </c>
      <c r="AB172" s="17">
        <f t="shared" si="39"/>
        <v>1.3934005187063301E-4</v>
      </c>
      <c r="AC172" s="17">
        <f t="shared" si="40"/>
        <v>6.6067012778389098E-2</v>
      </c>
      <c r="AD172" s="17">
        <f t="shared" si="37"/>
        <v>8.7505977189919324E-5</v>
      </c>
      <c r="AE172" s="14">
        <f t="shared" si="41"/>
        <v>14.811837000579304</v>
      </c>
    </row>
    <row r="173" spans="1:31" ht="15.75" thickBot="1" x14ac:dyDescent="0.3">
      <c r="A173" s="14">
        <v>1</v>
      </c>
      <c r="B173" s="17" t="s">
        <v>33</v>
      </c>
      <c r="C173" s="17">
        <v>167</v>
      </c>
      <c r="D173" s="17">
        <v>18.678162149958283</v>
      </c>
      <c r="E173" s="14">
        <v>704.00093954631063</v>
      </c>
      <c r="F173" s="103">
        <v>0</v>
      </c>
      <c r="G173" s="17">
        <f t="shared" si="28"/>
        <v>0</v>
      </c>
      <c r="H173" s="17">
        <f t="shared" si="29"/>
        <v>0</v>
      </c>
      <c r="I173" s="17">
        <v>14</v>
      </c>
      <c r="J173" s="14">
        <v>4000</v>
      </c>
      <c r="K173" s="100">
        <v>9.7681652553170917</v>
      </c>
      <c r="L173" s="17">
        <v>21.850799586229016</v>
      </c>
      <c r="M173" s="107">
        <v>1</v>
      </c>
      <c r="N173" s="17">
        <f>IF(M173=1,_xlfn.XLOOKUP(L173,'HYB SPECS'!$O$6:$O$37,'HYB SPECS'!$K$6:$K$37,,1))</f>
        <v>6250</v>
      </c>
      <c r="O173" s="107">
        <f>0.5*('Specifications (ICE)'!$P$4*'Specifications (ICE)'!$P$3)*'Specifications (ICE)'!$P$5*K173^2</f>
        <v>29.823802834627912</v>
      </c>
      <c r="P173" s="14">
        <f>IF(B173="A",'Specifications (ICE)'!$M$12,IF(B173="G",'Specifications (ICE)'!$M$13))</f>
        <v>84.271039200000004</v>
      </c>
      <c r="Q173" s="17">
        <v>1</v>
      </c>
      <c r="R173" s="110">
        <f>'HYB SPECS'!$G$11-O173-P173-G173</f>
        <v>772.63978982060041</v>
      </c>
      <c r="S173" s="16">
        <f t="shared" si="30"/>
        <v>1.0974982367474164</v>
      </c>
      <c r="T173" s="17">
        <f t="shared" si="31"/>
        <v>772.63978982060041</v>
      </c>
      <c r="U173" s="110">
        <f t="shared" si="32"/>
        <v>886.73463185522837</v>
      </c>
      <c r="V173" s="17">
        <f t="shared" si="33"/>
        <v>8.6617704215746336</v>
      </c>
      <c r="W173" s="14">
        <f t="shared" si="34"/>
        <v>4.7610483703716744</v>
      </c>
      <c r="X173" s="17">
        <f t="shared" si="35"/>
        <v>8.6617704215746336</v>
      </c>
      <c r="Y173" s="17">
        <f t="shared" si="36"/>
        <v>13.234210353799424</v>
      </c>
      <c r="Z173" s="14">
        <v>474.14230073437511</v>
      </c>
      <c r="AA173" s="17">
        <f t="shared" si="38"/>
        <v>0.62705956339879798</v>
      </c>
      <c r="AB173" s="17">
        <f t="shared" si="39"/>
        <v>1.3369146736376357E-4</v>
      </c>
      <c r="AC173" s="17">
        <f t="shared" si="40"/>
        <v>6.3388779924409486E-2</v>
      </c>
      <c r="AD173" s="17">
        <f t="shared" si="37"/>
        <v>8.395864890650264E-5</v>
      </c>
      <c r="AE173" s="14">
        <f t="shared" si="41"/>
        <v>14.875225780503714</v>
      </c>
    </row>
    <row r="174" spans="1:31" ht="15.75" thickBot="1" x14ac:dyDescent="0.3">
      <c r="A174" s="14">
        <v>1</v>
      </c>
      <c r="B174" s="17" t="s">
        <v>33</v>
      </c>
      <c r="C174" s="17">
        <v>168</v>
      </c>
      <c r="D174" s="17">
        <v>18.777843993353397</v>
      </c>
      <c r="E174" s="14">
        <v>704.00093954631063</v>
      </c>
      <c r="F174" s="103">
        <v>0</v>
      </c>
      <c r="G174" s="17">
        <f t="shared" si="28"/>
        <v>0</v>
      </c>
      <c r="H174" s="17">
        <f t="shared" si="29"/>
        <v>0</v>
      </c>
      <c r="I174" s="17">
        <v>14</v>
      </c>
      <c r="J174" s="14">
        <v>4000</v>
      </c>
      <c r="K174" s="100">
        <v>9.9124597256382039</v>
      </c>
      <c r="L174" s="17">
        <v>22.173577658669124</v>
      </c>
      <c r="M174" s="107">
        <v>1</v>
      </c>
      <c r="N174" s="17">
        <f>IF(M174=1,_xlfn.XLOOKUP(L174,'HYB SPECS'!$O$6:$O$37,'HYB SPECS'!$K$6:$K$37,,1))</f>
        <v>6250</v>
      </c>
      <c r="O174" s="107">
        <f>0.5*('Specifications (ICE)'!$P$4*'Specifications (ICE)'!$P$3)*'Specifications (ICE)'!$P$5*K174^2</f>
        <v>30.711419805421382</v>
      </c>
      <c r="P174" s="14">
        <f>IF(B174="A",'Specifications (ICE)'!$M$12,IF(B174="G",'Specifications (ICE)'!$M$13))</f>
        <v>84.271039200000004</v>
      </c>
      <c r="Q174" s="17">
        <v>1</v>
      </c>
      <c r="R174" s="110">
        <f>'HYB SPECS'!$G$11-O174-P174-G174</f>
        <v>771.75217284980693</v>
      </c>
      <c r="S174" s="16">
        <f t="shared" si="30"/>
        <v>1.096237418869296</v>
      </c>
      <c r="T174" s="17">
        <f t="shared" si="31"/>
        <v>771.75217284980693</v>
      </c>
      <c r="U174" s="110">
        <f t="shared" si="32"/>
        <v>886.73463185522837</v>
      </c>
      <c r="V174" s="17">
        <f t="shared" si="33"/>
        <v>8.7897213255935718</v>
      </c>
      <c r="W174" s="14">
        <f t="shared" si="34"/>
        <v>4.633097466352738</v>
      </c>
      <c r="X174" s="17">
        <f t="shared" si="35"/>
        <v>8.7897213255935718</v>
      </c>
      <c r="Y174" s="17">
        <f t="shared" si="36"/>
        <v>13.429704934737252</v>
      </c>
      <c r="Z174" s="14">
        <v>474.14230073437511</v>
      </c>
      <c r="AA174" s="17">
        <f t="shared" si="38"/>
        <v>0.61020763672863643</v>
      </c>
      <c r="AB174" s="17">
        <f t="shared" si="39"/>
        <v>1.2828769335424266E-4</v>
      </c>
      <c r="AC174" s="17">
        <f t="shared" si="40"/>
        <v>6.0826622082886618E-2</v>
      </c>
      <c r="AD174" s="17">
        <f t="shared" si="37"/>
        <v>8.0565062361439226E-5</v>
      </c>
      <c r="AE174" s="14">
        <f t="shared" si="41"/>
        <v>14.936052402586601</v>
      </c>
    </row>
    <row r="175" spans="1:31" ht="15.75" thickBot="1" x14ac:dyDescent="0.3">
      <c r="A175" s="14">
        <v>1</v>
      </c>
      <c r="B175" s="17" t="s">
        <v>33</v>
      </c>
      <c r="C175" s="17">
        <v>169</v>
      </c>
      <c r="D175" s="17">
        <v>18.876177971142425</v>
      </c>
      <c r="E175" s="14">
        <v>704.00093954631063</v>
      </c>
      <c r="F175" s="103">
        <v>0</v>
      </c>
      <c r="G175" s="17">
        <f t="shared" si="28"/>
        <v>0</v>
      </c>
      <c r="H175" s="17">
        <f t="shared" si="29"/>
        <v>0</v>
      </c>
      <c r="I175" s="17">
        <v>14</v>
      </c>
      <c r="J175" s="14">
        <v>4000</v>
      </c>
      <c r="K175" s="100">
        <v>10.054544145783197</v>
      </c>
      <c r="L175" s="17">
        <v>22.491411981468268</v>
      </c>
      <c r="M175" s="107">
        <v>1</v>
      </c>
      <c r="N175" s="17">
        <f>IF(M175=1,_xlfn.XLOOKUP(L175,'HYB SPECS'!$O$6:$O$37,'HYB SPECS'!$K$6:$K$37,,1))</f>
        <v>6250</v>
      </c>
      <c r="O175" s="107">
        <f>0.5*('Specifications (ICE)'!$P$4*'Specifications (ICE)'!$P$3)*'Specifications (ICE)'!$P$5*K175^2</f>
        <v>31.598159978675515</v>
      </c>
      <c r="P175" s="14">
        <f>IF(B175="A",'Specifications (ICE)'!$M$12,IF(B175="G",'Specifications (ICE)'!$M$13))</f>
        <v>84.271039200000004</v>
      </c>
      <c r="Q175" s="17">
        <v>1</v>
      </c>
      <c r="R175" s="110">
        <f>'HYB SPECS'!$G$11-O175-P175-G175</f>
        <v>770.86543267655281</v>
      </c>
      <c r="S175" s="16">
        <f t="shared" si="30"/>
        <v>1.094977846440564</v>
      </c>
      <c r="T175" s="17">
        <f t="shared" si="31"/>
        <v>770.86543267655281</v>
      </c>
      <c r="U175" s="110">
        <f t="shared" si="32"/>
        <v>886.73463185522837</v>
      </c>
      <c r="V175" s="17">
        <f t="shared" si="33"/>
        <v>8.9157125015832044</v>
      </c>
      <c r="W175" s="14">
        <f t="shared" si="34"/>
        <v>4.5071062903631045</v>
      </c>
      <c r="X175" s="17">
        <f t="shared" si="35"/>
        <v>8.9157125015832044</v>
      </c>
      <c r="Y175" s="17">
        <f t="shared" si="36"/>
        <v>13.622205271806479</v>
      </c>
      <c r="Z175" s="14">
        <v>474.14230073437511</v>
      </c>
      <c r="AA175" s="17">
        <f t="shared" si="38"/>
        <v>0.59361381837976035</v>
      </c>
      <c r="AB175" s="17">
        <f t="shared" si="39"/>
        <v>1.2311158051371023E-4</v>
      </c>
      <c r="AC175" s="17">
        <f t="shared" si="40"/>
        <v>5.8372408031815828E-2</v>
      </c>
      <c r="AD175" s="17">
        <f t="shared" si="37"/>
        <v>7.7314447724259372E-5</v>
      </c>
      <c r="AE175" s="14">
        <f t="shared" si="41"/>
        <v>14.994424810618417</v>
      </c>
    </row>
    <row r="176" spans="1:31" ht="15.75" thickBot="1" x14ac:dyDescent="0.3">
      <c r="A176" s="14">
        <v>1</v>
      </c>
      <c r="B176" s="17" t="s">
        <v>33</v>
      </c>
      <c r="C176" s="17">
        <v>170</v>
      </c>
      <c r="D176" s="17">
        <v>18.973219291540012</v>
      </c>
      <c r="E176" s="14">
        <v>704.00093954631063</v>
      </c>
      <c r="F176" s="103">
        <v>0</v>
      </c>
      <c r="G176" s="17">
        <f t="shared" si="28"/>
        <v>0</v>
      </c>
      <c r="H176" s="17">
        <f t="shared" si="29"/>
        <v>0</v>
      </c>
      <c r="I176" s="17">
        <v>14</v>
      </c>
      <c r="J176" s="14">
        <v>4000</v>
      </c>
      <c r="K176" s="100">
        <v>10.194511058775308</v>
      </c>
      <c r="L176" s="17">
        <v>22.80450956781684</v>
      </c>
      <c r="M176" s="107">
        <v>1</v>
      </c>
      <c r="N176" s="17">
        <f>IF(M176=1,_xlfn.XLOOKUP(L176,'HYB SPECS'!$O$6:$O$37,'HYB SPECS'!$K$6:$K$37,,1))</f>
        <v>6500</v>
      </c>
      <c r="O176" s="107">
        <f>0.5*('Specifications (ICE)'!$P$4*'Specifications (ICE)'!$P$3)*'Specifications (ICE)'!$P$5*K176^2</f>
        <v>32.484024220500302</v>
      </c>
      <c r="P176" s="14">
        <f>IF(B176="A",'Specifications (ICE)'!$M$12,IF(B176="G",'Specifications (ICE)'!$M$13))</f>
        <v>84.271039200000004</v>
      </c>
      <c r="Q176" s="17">
        <v>1</v>
      </c>
      <c r="R176" s="110">
        <f>'HYB SPECS'!$G$11-O176-P176-G176</f>
        <v>769.97956843472809</v>
      </c>
      <c r="S176" s="16">
        <f t="shared" si="30"/>
        <v>1.0937195182309516</v>
      </c>
      <c r="T176" s="17">
        <f t="shared" si="31"/>
        <v>769.97956843472809</v>
      </c>
      <c r="U176" s="110">
        <f t="shared" si="32"/>
        <v>886.73463185522837</v>
      </c>
      <c r="V176" s="17">
        <f t="shared" si="33"/>
        <v>9.0398260106471771</v>
      </c>
      <c r="W176" s="14">
        <f t="shared" si="34"/>
        <v>4.3829927812991318</v>
      </c>
      <c r="X176" s="17">
        <f t="shared" si="35"/>
        <v>9.0398260106471771</v>
      </c>
      <c r="Y176" s="17">
        <f t="shared" si="36"/>
        <v>13.280612254940184</v>
      </c>
      <c r="Z176" s="14">
        <v>474.14230073437511</v>
      </c>
      <c r="AA176" s="17">
        <f t="shared" si="38"/>
        <v>0.57726730039648011</v>
      </c>
      <c r="AB176" s="17">
        <f t="shared" si="39"/>
        <v>1.1814761299732176E-4</v>
      </c>
      <c r="AC176" s="17">
        <f t="shared" si="40"/>
        <v>5.60187810528247E-2</v>
      </c>
      <c r="AD176" s="17">
        <f t="shared" si="37"/>
        <v>7.4197060997118809E-5</v>
      </c>
      <c r="AE176" s="14">
        <f t="shared" si="41"/>
        <v>15.050443591671241</v>
      </c>
    </row>
    <row r="177" spans="1:31" ht="15.75" thickBot="1" x14ac:dyDescent="0.3">
      <c r="A177" s="14">
        <v>1</v>
      </c>
      <c r="B177" s="17" t="s">
        <v>33</v>
      </c>
      <c r="C177" s="17">
        <v>171</v>
      </c>
      <c r="D177" s="17">
        <v>19.069019520759465</v>
      </c>
      <c r="E177" s="14">
        <v>704.00093954631063</v>
      </c>
      <c r="F177" s="103">
        <v>0</v>
      </c>
      <c r="G177" s="17">
        <f t="shared" si="28"/>
        <v>0</v>
      </c>
      <c r="H177" s="17">
        <f t="shared" si="29"/>
        <v>0</v>
      </c>
      <c r="I177" s="17">
        <v>14</v>
      </c>
      <c r="J177" s="14">
        <v>4000</v>
      </c>
      <c r="K177" s="100">
        <v>10.332446652396795</v>
      </c>
      <c r="L177" s="17">
        <v>23.113063214612488</v>
      </c>
      <c r="M177" s="107">
        <v>1</v>
      </c>
      <c r="N177" s="17">
        <f>IF(M177=1,_xlfn.XLOOKUP(L177,'HYB SPECS'!$O$6:$O$37,'HYB SPECS'!$K$6:$K$37,,1))</f>
        <v>6500</v>
      </c>
      <c r="O177" s="107">
        <f>0.5*('Specifications (ICE)'!$P$4*'Specifications (ICE)'!$P$3)*'Specifications (ICE)'!$P$5*K177^2</f>
        <v>33.369013396150187</v>
      </c>
      <c r="P177" s="14">
        <f>IF(B177="A",'Specifications (ICE)'!$M$12,IF(B177="G",'Specifications (ICE)'!$M$13))</f>
        <v>84.271039200000004</v>
      </c>
      <c r="Q177" s="17">
        <v>1</v>
      </c>
      <c r="R177" s="110">
        <f>'HYB SPECS'!$G$11-O177-P177-G177</f>
        <v>769.09457925907816</v>
      </c>
      <c r="S177" s="16">
        <f t="shared" si="30"/>
        <v>1.0924624330114059</v>
      </c>
      <c r="T177" s="17">
        <f t="shared" si="31"/>
        <v>769.09457925907816</v>
      </c>
      <c r="U177" s="110">
        <f t="shared" si="32"/>
        <v>886.73463185522837</v>
      </c>
      <c r="V177" s="17">
        <f t="shared" si="33"/>
        <v>9.1621382784768599</v>
      </c>
      <c r="W177" s="14">
        <f t="shared" si="34"/>
        <v>4.2606805134694499</v>
      </c>
      <c r="X177" s="17">
        <f t="shared" si="35"/>
        <v>9.1621382784768599</v>
      </c>
      <c r="Y177" s="17">
        <f t="shared" si="36"/>
        <v>13.460303965948251</v>
      </c>
      <c r="Z177" s="14">
        <v>474.14230073437511</v>
      </c>
      <c r="AA177" s="17">
        <f t="shared" si="38"/>
        <v>0.56115801704181212</v>
      </c>
      <c r="AB177" s="17">
        <f t="shared" si="39"/>
        <v>1.1338171383923039E-4</v>
      </c>
      <c r="AC177" s="17">
        <f t="shared" si="40"/>
        <v>5.3759066660939235E-2</v>
      </c>
      <c r="AD177" s="17">
        <f t="shared" si="37"/>
        <v>7.1204061802568534E-5</v>
      </c>
      <c r="AE177" s="14">
        <f t="shared" si="41"/>
        <v>15.104202658332181</v>
      </c>
    </row>
    <row r="178" spans="1:31" ht="15.75" thickBot="1" x14ac:dyDescent="0.3">
      <c r="A178" s="14">
        <v>1</v>
      </c>
      <c r="B178" s="17" t="s">
        <v>33</v>
      </c>
      <c r="C178" s="17">
        <v>172</v>
      </c>
      <c r="D178" s="17">
        <v>19.163626910410596</v>
      </c>
      <c r="E178" s="14">
        <v>704.00093954631063</v>
      </c>
      <c r="F178" s="103">
        <v>0</v>
      </c>
      <c r="G178" s="17">
        <f t="shared" si="28"/>
        <v>0</v>
      </c>
      <c r="H178" s="17">
        <f t="shared" si="29"/>
        <v>0</v>
      </c>
      <c r="I178" s="17">
        <v>14</v>
      </c>
      <c r="J178" s="14">
        <v>4000</v>
      </c>
      <c r="K178" s="100">
        <v>10.468431355099447</v>
      </c>
      <c r="L178" s="17">
        <v>23.417252835476159</v>
      </c>
      <c r="M178" s="107">
        <v>1</v>
      </c>
      <c r="N178" s="17">
        <f>IF(M178=1,_xlfn.XLOOKUP(L178,'HYB SPECS'!$O$6:$O$37,'HYB SPECS'!$K$6:$K$37,,1))</f>
        <v>6500</v>
      </c>
      <c r="O178" s="107">
        <f>0.5*('Specifications (ICE)'!$P$4*'Specifications (ICE)'!$P$3)*'Specifications (ICE)'!$P$5*K178^2</f>
        <v>34.253128370024903</v>
      </c>
      <c r="P178" s="14">
        <f>IF(B178="A",'Specifications (ICE)'!$M$12,IF(B178="G",'Specifications (ICE)'!$M$13))</f>
        <v>84.271039200000004</v>
      </c>
      <c r="Q178" s="17">
        <v>1</v>
      </c>
      <c r="R178" s="110">
        <f>'HYB SPECS'!$G$11-O178-P178-G178</f>
        <v>768.21046428520344</v>
      </c>
      <c r="S178" s="16">
        <f t="shared" si="30"/>
        <v>1.0912065895540881</v>
      </c>
      <c r="T178" s="17">
        <f t="shared" si="31"/>
        <v>768.21046428520333</v>
      </c>
      <c r="U178" s="110">
        <f t="shared" si="32"/>
        <v>886.73463185522826</v>
      </c>
      <c r="V178" s="17">
        <f t="shared" si="33"/>
        <v>9.2827206237658366</v>
      </c>
      <c r="W178" s="14">
        <f t="shared" si="34"/>
        <v>4.1400981681804714</v>
      </c>
      <c r="X178" s="17">
        <f t="shared" si="35"/>
        <v>9.2827206237658366</v>
      </c>
      <c r="Y178" s="17">
        <f t="shared" si="36"/>
        <v>13.637454208739216</v>
      </c>
      <c r="Z178" s="14">
        <v>474.14230073437511</v>
      </c>
      <c r="AA178" s="17">
        <f t="shared" si="38"/>
        <v>0.54527657520201689</v>
      </c>
      <c r="AB178" s="17">
        <f t="shared" si="39"/>
        <v>1.0880107794193964E-4</v>
      </c>
      <c r="AC178" s="17">
        <f t="shared" si="40"/>
        <v>5.1587193417771328E-2</v>
      </c>
      <c r="AD178" s="17">
        <f t="shared" si="37"/>
        <v>6.8327408500359378E-5</v>
      </c>
      <c r="AE178" s="14">
        <f t="shared" si="41"/>
        <v>15.155789851749953</v>
      </c>
    </row>
    <row r="179" spans="1:31" ht="15.75" thickBot="1" x14ac:dyDescent="0.3">
      <c r="A179" s="14">
        <v>1</v>
      </c>
      <c r="B179" s="17" t="s">
        <v>33</v>
      </c>
      <c r="C179" s="17">
        <v>173</v>
      </c>
      <c r="D179" s="17">
        <v>19.257086688015889</v>
      </c>
      <c r="E179" s="14">
        <v>704.00093954631063</v>
      </c>
      <c r="F179" s="103">
        <v>0</v>
      </c>
      <c r="G179" s="17">
        <f t="shared" si="28"/>
        <v>0</v>
      </c>
      <c r="H179" s="17">
        <f t="shared" si="29"/>
        <v>0</v>
      </c>
      <c r="I179" s="17">
        <v>14</v>
      </c>
      <c r="J179" s="14">
        <v>4000</v>
      </c>
      <c r="K179" s="100">
        <v>10.602540361898926</v>
      </c>
      <c r="L179" s="17">
        <v>23.717246637146186</v>
      </c>
      <c r="M179" s="107">
        <v>1</v>
      </c>
      <c r="N179" s="17">
        <f>IF(M179=1,_xlfn.XLOOKUP(L179,'HYB SPECS'!$O$6:$O$37,'HYB SPECS'!$K$6:$K$37,,1))</f>
        <v>6750</v>
      </c>
      <c r="O179" s="107">
        <f>0.5*('Specifications (ICE)'!$P$4*'Specifications (ICE)'!$P$3)*'Specifications (ICE)'!$P$5*K179^2</f>
        <v>35.136370005670308</v>
      </c>
      <c r="P179" s="14">
        <f>IF(B179="A",'Specifications (ICE)'!$M$12,IF(B179="G",'Specifications (ICE)'!$M$13))</f>
        <v>84.271039200000004</v>
      </c>
      <c r="Q179" s="17">
        <v>1</v>
      </c>
      <c r="R179" s="110">
        <f>'HYB SPECS'!$G$11-O179-P179-G179</f>
        <v>767.32722264955805</v>
      </c>
      <c r="S179" s="16">
        <f t="shared" si="30"/>
        <v>1.0899519866323726</v>
      </c>
      <c r="T179" s="17">
        <f t="shared" si="31"/>
        <v>767.32722264955805</v>
      </c>
      <c r="U179" s="110">
        <f t="shared" si="32"/>
        <v>886.73463185522837</v>
      </c>
      <c r="V179" s="17">
        <f t="shared" si="33"/>
        <v>9.4016397245386436</v>
      </c>
      <c r="W179" s="14">
        <f t="shared" si="34"/>
        <v>4.0211790674076653</v>
      </c>
      <c r="X179" s="17">
        <f t="shared" si="35"/>
        <v>9.4016397245386436</v>
      </c>
      <c r="Y179" s="17">
        <f t="shared" si="36"/>
        <v>13.30059942515067</v>
      </c>
      <c r="Z179" s="14">
        <v>474.14230073437511</v>
      </c>
      <c r="AA179" s="17">
        <f t="shared" si="38"/>
        <v>0.52961419296821644</v>
      </c>
      <c r="AB179" s="17">
        <f t="shared" si="39"/>
        <v>1.0439402815305023E-4</v>
      </c>
      <c r="AC179" s="17">
        <f t="shared" si="40"/>
        <v>4.9497624691416366E-2</v>
      </c>
      <c r="AD179" s="17">
        <f t="shared" si="37"/>
        <v>6.5559767803200481E-5</v>
      </c>
      <c r="AE179" s="14">
        <f t="shared" si="41"/>
        <v>15.205287476441368</v>
      </c>
    </row>
    <row r="180" spans="1:31" ht="15.75" thickBot="1" x14ac:dyDescent="0.3">
      <c r="A180" s="14">
        <v>1</v>
      </c>
      <c r="B180" s="17" t="s">
        <v>33</v>
      </c>
      <c r="C180" s="17">
        <v>174</v>
      </c>
      <c r="D180" s="17">
        <v>19.349441315598348</v>
      </c>
      <c r="E180" s="14">
        <v>704.00093954631063</v>
      </c>
      <c r="F180" s="103">
        <v>0</v>
      </c>
      <c r="G180" s="17">
        <f t="shared" si="28"/>
        <v>0</v>
      </c>
      <c r="H180" s="17">
        <f t="shared" si="29"/>
        <v>0</v>
      </c>
      <c r="I180" s="17">
        <v>14</v>
      </c>
      <c r="J180" s="14">
        <v>4000</v>
      </c>
      <c r="K180" s="100">
        <v>10.734844100055184</v>
      </c>
      <c r="L180" s="17">
        <v>24.013202161177446</v>
      </c>
      <c r="M180" s="107">
        <v>1</v>
      </c>
      <c r="N180" s="17">
        <f>IF(M180=1,_xlfn.XLOOKUP(L180,'HYB SPECS'!$O$6:$O$37,'HYB SPECS'!$K$6:$K$37,,1))</f>
        <v>6750</v>
      </c>
      <c r="O180" s="107">
        <f>0.5*('Specifications (ICE)'!$P$4*'Specifications (ICE)'!$P$3)*'Specifications (ICE)'!$P$5*K180^2</f>
        <v>36.018739165779252</v>
      </c>
      <c r="P180" s="14">
        <f>IF(B180="A",'Specifications (ICE)'!$M$12,IF(B180="G",'Specifications (ICE)'!$M$13))</f>
        <v>84.271039200000004</v>
      </c>
      <c r="Q180" s="17">
        <v>1</v>
      </c>
      <c r="R180" s="110">
        <f>'HYB SPECS'!$G$11-O180-P180-G180</f>
        <v>766.44485348944909</v>
      </c>
      <c r="S180" s="16">
        <f t="shared" si="30"/>
        <v>1.0886986230208444</v>
      </c>
      <c r="T180" s="17">
        <f t="shared" si="31"/>
        <v>766.44485348944909</v>
      </c>
      <c r="U180" s="110">
        <f t="shared" si="32"/>
        <v>886.73463185522837</v>
      </c>
      <c r="V180" s="17">
        <f t="shared" si="33"/>
        <v>9.5189580310857043</v>
      </c>
      <c r="W180" s="14">
        <f t="shared" si="34"/>
        <v>3.9038607608606055</v>
      </c>
      <c r="X180" s="17">
        <f t="shared" si="35"/>
        <v>9.5189580310857043</v>
      </c>
      <c r="Y180" s="17">
        <f t="shared" si="36"/>
        <v>13.466570877614092</v>
      </c>
      <c r="Z180" s="14">
        <v>474.14230073437511</v>
      </c>
      <c r="AA180" s="17">
        <f t="shared" si="38"/>
        <v>0.51416264525030431</v>
      </c>
      <c r="AB180" s="17">
        <f t="shared" si="39"/>
        <v>1.0014989075084913E-4</v>
      </c>
      <c r="AC180" s="17">
        <f t="shared" si="40"/>
        <v>4.7485299618903923E-2</v>
      </c>
      <c r="AD180" s="17">
        <f t="shared" si="37"/>
        <v>6.2894436581329693E-5</v>
      </c>
      <c r="AE180" s="14">
        <f t="shared" si="41"/>
        <v>15.252772776060272</v>
      </c>
    </row>
    <row r="181" spans="1:31" ht="15.75" thickBot="1" x14ac:dyDescent="0.3">
      <c r="A181" s="14">
        <v>1</v>
      </c>
      <c r="B181" s="17" t="s">
        <v>33</v>
      </c>
      <c r="C181" s="17">
        <v>175</v>
      </c>
      <c r="D181" s="17">
        <v>19.440730720527043</v>
      </c>
      <c r="E181" s="14">
        <v>704.00093954631063</v>
      </c>
      <c r="F181" s="103">
        <v>0</v>
      </c>
      <c r="G181" s="17">
        <f t="shared" si="28"/>
        <v>0</v>
      </c>
      <c r="H181" s="17">
        <f t="shared" si="29"/>
        <v>0</v>
      </c>
      <c r="I181" s="17">
        <v>14</v>
      </c>
      <c r="J181" s="14">
        <v>4000</v>
      </c>
      <c r="K181" s="100">
        <v>10.86540864275929</v>
      </c>
      <c r="L181" s="17">
        <v>24.305267209333966</v>
      </c>
      <c r="M181" s="107">
        <v>1</v>
      </c>
      <c r="N181" s="17">
        <f>IF(M181=1,_xlfn.XLOOKUP(L181,'HYB SPECS'!$O$6:$O$37,'HYB SPECS'!$K$6:$K$37,,1))</f>
        <v>6750</v>
      </c>
      <c r="O181" s="107">
        <f>0.5*('Specifications (ICE)'!$P$4*'Specifications (ICE)'!$P$3)*'Specifications (ICE)'!$P$5*K181^2</f>
        <v>36.900236712192388</v>
      </c>
      <c r="P181" s="14">
        <f>IF(B181="A",'Specifications (ICE)'!$M$12,IF(B181="G",'Specifications (ICE)'!$M$13))</f>
        <v>84.271039200000004</v>
      </c>
      <c r="Q181" s="17">
        <v>1</v>
      </c>
      <c r="R181" s="110">
        <f>'HYB SPECS'!$G$11-O181-P181-G181</f>
        <v>765.56335594303596</v>
      </c>
      <c r="S181" s="16">
        <f t="shared" si="30"/>
        <v>1.0874464974953</v>
      </c>
      <c r="T181" s="17">
        <f t="shared" si="31"/>
        <v>765.56335594303596</v>
      </c>
      <c r="U181" s="110">
        <f t="shared" si="32"/>
        <v>886.73463185522837</v>
      </c>
      <c r="V181" s="17">
        <f t="shared" si="33"/>
        <v>9.6347341327937759</v>
      </c>
      <c r="W181" s="14">
        <f t="shared" si="34"/>
        <v>3.7880846591525335</v>
      </c>
      <c r="X181" s="17">
        <f t="shared" si="35"/>
        <v>9.6347341327937759</v>
      </c>
      <c r="Y181" s="17">
        <f t="shared" si="36"/>
        <v>13.630360556536312</v>
      </c>
      <c r="Z181" s="14">
        <v>474.14230073437511</v>
      </c>
      <c r="AA181" s="17">
        <f t="shared" si="38"/>
        <v>0.49891421546310366</v>
      </c>
      <c r="AB181" s="17">
        <f t="shared" si="39"/>
        <v>9.6058887320431182E-5</v>
      </c>
      <c r="AC181" s="17">
        <f t="shared" si="40"/>
        <v>4.5545581840093337E-2</v>
      </c>
      <c r="AD181" s="17">
        <f t="shared" si="37"/>
        <v>6.0325273960388523E-5</v>
      </c>
      <c r="AE181" s="14">
        <f t="shared" si="41"/>
        <v>15.298318357900365</v>
      </c>
    </row>
    <row r="182" spans="1:31" ht="15.75" thickBot="1" x14ac:dyDescent="0.3">
      <c r="A182" s="14">
        <v>1</v>
      </c>
      <c r="B182" s="17" t="s">
        <v>33</v>
      </c>
      <c r="C182" s="17">
        <v>176</v>
      </c>
      <c r="D182" s="17">
        <v>19.530992502172847</v>
      </c>
      <c r="E182" s="14">
        <v>704.00093954631063</v>
      </c>
      <c r="F182" s="103">
        <v>0</v>
      </c>
      <c r="G182" s="17">
        <f t="shared" si="28"/>
        <v>0</v>
      </c>
      <c r="H182" s="17">
        <f t="shared" si="29"/>
        <v>0</v>
      </c>
      <c r="I182" s="17">
        <v>14</v>
      </c>
      <c r="J182" s="14">
        <v>4000</v>
      </c>
      <c r="K182" s="100">
        <v>10.994296077752585</v>
      </c>
      <c r="L182" s="17">
        <v>24.593580668167871</v>
      </c>
      <c r="M182" s="107">
        <v>1</v>
      </c>
      <c r="N182" s="17">
        <f>IF(M182=1,_xlfn.XLOOKUP(L182,'HYB SPECS'!$O$6:$O$37,'HYB SPECS'!$K$6:$K$37,,1))</f>
        <v>7000</v>
      </c>
      <c r="O182" s="107">
        <f>0.5*('Specifications (ICE)'!$P$4*'Specifications (ICE)'!$P$3)*'Specifications (ICE)'!$P$5*K182^2</f>
        <v>37.78086350589907</v>
      </c>
      <c r="P182" s="14">
        <f>IF(B182="A",'Specifications (ICE)'!$M$12,IF(B182="G",'Specifications (ICE)'!$M$13))</f>
        <v>84.271039200000004</v>
      </c>
      <c r="Q182" s="17">
        <v>1</v>
      </c>
      <c r="R182" s="110">
        <f>'HYB SPECS'!$G$11-O182-P182-G182</f>
        <v>764.68272914932925</v>
      </c>
      <c r="S182" s="16">
        <f t="shared" si="30"/>
        <v>1.0861956088327449</v>
      </c>
      <c r="T182" s="17">
        <f t="shared" si="31"/>
        <v>764.68272914932936</v>
      </c>
      <c r="U182" s="110">
        <f t="shared" si="32"/>
        <v>886.73463185522849</v>
      </c>
      <c r="V182" s="17">
        <f t="shared" si="33"/>
        <v>9.7490230850133219</v>
      </c>
      <c r="W182" s="14">
        <f t="shared" si="34"/>
        <v>3.6737957069329878</v>
      </c>
      <c r="X182" s="17">
        <f t="shared" si="35"/>
        <v>9.7490230850133219</v>
      </c>
      <c r="Y182" s="17">
        <f t="shared" si="36"/>
        <v>13.299473265401737</v>
      </c>
      <c r="Z182" s="14">
        <v>474.14230073437511</v>
      </c>
      <c r="AA182" s="17">
        <f t="shared" si="38"/>
        <v>0.48386165247591029</v>
      </c>
      <c r="AB182" s="17">
        <f t="shared" si="39"/>
        <v>9.2112040530688196E-5</v>
      </c>
      <c r="AC182" s="17">
        <f t="shared" si="40"/>
        <v>4.367421482255851E-2</v>
      </c>
      <c r="AD182" s="17">
        <f t="shared" si="37"/>
        <v>5.7846642149084119E-5</v>
      </c>
      <c r="AE182" s="14">
        <f t="shared" si="41"/>
        <v>15.341992572722924</v>
      </c>
    </row>
    <row r="183" spans="1:31" ht="15.75" thickBot="1" x14ac:dyDescent="0.3">
      <c r="A183" s="14">
        <v>1</v>
      </c>
      <c r="B183" s="17" t="s">
        <v>33</v>
      </c>
      <c r="C183" s="17">
        <v>177</v>
      </c>
      <c r="D183" s="17">
        <v>19.620262117401538</v>
      </c>
      <c r="E183" s="14">
        <v>704.00093954631063</v>
      </c>
      <c r="F183" s="103">
        <v>0</v>
      </c>
      <c r="G183" s="17">
        <f t="shared" si="28"/>
        <v>0</v>
      </c>
      <c r="H183" s="17">
        <f t="shared" si="29"/>
        <v>0</v>
      </c>
      <c r="I183" s="17">
        <v>14</v>
      </c>
      <c r="J183" s="14">
        <v>4000</v>
      </c>
      <c r="K183" s="100">
        <v>11.121564836739267</v>
      </c>
      <c r="L183" s="17">
        <v>24.878273245895539</v>
      </c>
      <c r="M183" s="107">
        <v>1</v>
      </c>
      <c r="N183" s="17">
        <f>IF(M183=1,_xlfn.XLOOKUP(L183,'HYB SPECS'!$O$6:$O$37,'HYB SPECS'!$K$6:$K$37,,1))</f>
        <v>7000</v>
      </c>
      <c r="O183" s="107">
        <f>0.5*('Specifications (ICE)'!$P$4*'Specifications (ICE)'!$P$3)*'Specifications (ICE)'!$P$5*K183^2</f>
        <v>38.660620407038138</v>
      </c>
      <c r="P183" s="14">
        <f>IF(B183="A",'Specifications (ICE)'!$M$12,IF(B183="G",'Specifications (ICE)'!$M$13))</f>
        <v>84.271039200000004</v>
      </c>
      <c r="Q183" s="17">
        <v>1</v>
      </c>
      <c r="R183" s="110">
        <f>'HYB SPECS'!$G$11-O183-P183-G183</f>
        <v>763.80297224819026</v>
      </c>
      <c r="S183" s="16">
        <f t="shared" si="30"/>
        <v>1.0849459558113923</v>
      </c>
      <c r="T183" s="17">
        <f t="shared" si="31"/>
        <v>763.80297224819014</v>
      </c>
      <c r="U183" s="110">
        <f t="shared" si="32"/>
        <v>886.73463185522826</v>
      </c>
      <c r="V183" s="17">
        <f t="shared" si="33"/>
        <v>9.8618767011600461</v>
      </c>
      <c r="W183" s="14">
        <f t="shared" si="34"/>
        <v>3.5609420907862623</v>
      </c>
      <c r="X183" s="17">
        <f t="shared" si="35"/>
        <v>9.8618767011600461</v>
      </c>
      <c r="Y183" s="17">
        <f t="shared" si="36"/>
        <v>13.453426501306422</v>
      </c>
      <c r="Z183" s="14">
        <v>474.14230073437511</v>
      </c>
      <c r="AA183" s="17">
        <f t="shared" si="38"/>
        <v>0.46899813214090957</v>
      </c>
      <c r="AB183" s="17">
        <f t="shared" si="39"/>
        <v>8.8301091748927731E-5</v>
      </c>
      <c r="AC183" s="17">
        <f t="shared" si="40"/>
        <v>4.1867282799193738E-2</v>
      </c>
      <c r="AD183" s="17">
        <f t="shared" si="37"/>
        <v>5.5453354700918857E-5</v>
      </c>
      <c r="AE183" s="14">
        <f t="shared" si="41"/>
        <v>15.383859855522118</v>
      </c>
    </row>
    <row r="184" spans="1:31" ht="15.75" thickBot="1" x14ac:dyDescent="0.3">
      <c r="A184" s="14">
        <v>1</v>
      </c>
      <c r="B184" s="17" t="s">
        <v>33</v>
      </c>
      <c r="C184" s="17">
        <v>178</v>
      </c>
      <c r="D184" s="17">
        <v>19.708913101080309</v>
      </c>
      <c r="E184" s="14">
        <v>704.00093954631063</v>
      </c>
      <c r="F184" s="103">
        <v>0</v>
      </c>
      <c r="G184" s="17">
        <f t="shared" si="28"/>
        <v>0</v>
      </c>
      <c r="H184" s="17">
        <f t="shared" si="29"/>
        <v>0</v>
      </c>
      <c r="I184" s="17">
        <v>14</v>
      </c>
      <c r="J184" s="14">
        <v>4000</v>
      </c>
      <c r="K184" s="100">
        <v>11.203538009152428</v>
      </c>
      <c r="L184" s="17">
        <v>25.061642314193435</v>
      </c>
      <c r="M184" s="107">
        <v>1</v>
      </c>
      <c r="N184" s="17">
        <f>IF(M184=1,_xlfn.XLOOKUP(L184,'HYB SPECS'!$O$6:$O$37,'HYB SPECS'!$K$6:$K$37,,1))</f>
        <v>7000</v>
      </c>
      <c r="O184" s="107">
        <f>0.5*('Specifications (ICE)'!$P$4*'Specifications (ICE)'!$P$3)*'Specifications (ICE)'!$P$5*K184^2</f>
        <v>39.232628580003599</v>
      </c>
      <c r="P184" s="14">
        <f>IF(B184="A",'Specifications (ICE)'!$M$12,IF(B184="G",'Specifications (ICE)'!$M$13))</f>
        <v>84.271039200000004</v>
      </c>
      <c r="Q184" s="17">
        <v>1</v>
      </c>
      <c r="R184" s="110">
        <f>'HYB SPECS'!$G$11-O184-P184-G184</f>
        <v>763.23096407522473</v>
      </c>
      <c r="S184" s="16">
        <f t="shared" si="30"/>
        <v>1.0841334452864289</v>
      </c>
      <c r="T184" s="17">
        <f t="shared" si="31"/>
        <v>763.23096407522462</v>
      </c>
      <c r="U184" s="110">
        <f t="shared" si="32"/>
        <v>886.73463185522826</v>
      </c>
      <c r="V184" s="17">
        <f t="shared" si="33"/>
        <v>9.9345651520218361</v>
      </c>
      <c r="W184" s="14">
        <f t="shared" si="34"/>
        <v>3.4882536399244728</v>
      </c>
      <c r="X184" s="17">
        <f t="shared" si="35"/>
        <v>9.9345651520218361</v>
      </c>
      <c r="Y184" s="17">
        <f t="shared" si="36"/>
        <v>13.55258701210939</v>
      </c>
      <c r="Z184" s="14">
        <v>474.14230073437511</v>
      </c>
      <c r="AA184" s="17">
        <f t="shared" si="38"/>
        <v>0.45942461288301328</v>
      </c>
      <c r="AB184" s="17">
        <f t="shared" si="39"/>
        <v>8.589919902787785E-5</v>
      </c>
      <c r="AC184" s="17">
        <f t="shared" si="40"/>
        <v>4.0728443858318003E-2</v>
      </c>
      <c r="AD184" s="17">
        <f t="shared" si="37"/>
        <v>5.3944958752739076E-5</v>
      </c>
      <c r="AE184" s="14">
        <f t="shared" si="41"/>
        <v>15.424588299380437</v>
      </c>
    </row>
    <row r="185" spans="1:31" ht="15.75" thickBot="1" x14ac:dyDescent="0.3">
      <c r="A185" s="14">
        <v>1</v>
      </c>
      <c r="B185" s="17" t="s">
        <v>33</v>
      </c>
      <c r="C185" s="17">
        <v>179</v>
      </c>
      <c r="D185" s="17">
        <v>19.796959069684529</v>
      </c>
      <c r="E185" s="14">
        <v>704.00093954631063</v>
      </c>
      <c r="F185" s="103">
        <v>0</v>
      </c>
      <c r="G185" s="17">
        <f t="shared" si="28"/>
        <v>0</v>
      </c>
      <c r="H185" s="17">
        <f t="shared" si="29"/>
        <v>0</v>
      </c>
      <c r="I185" s="17">
        <v>14</v>
      </c>
      <c r="J185" s="14">
        <v>4000</v>
      </c>
      <c r="K185" s="100">
        <v>11.284835651213291</v>
      </c>
      <c r="L185" s="17">
        <v>25.243500261625059</v>
      </c>
      <c r="M185" s="107">
        <v>1</v>
      </c>
      <c r="N185" s="17">
        <f>IF(M185=1,_xlfn.XLOOKUP(L185,'HYB SPECS'!$O$6:$O$37,'HYB SPECS'!$K$6:$K$37,,1))</f>
        <v>7000</v>
      </c>
      <c r="O185" s="107">
        <f>0.5*('Specifications (ICE)'!$P$4*'Specifications (ICE)'!$P$3)*'Specifications (ICE)'!$P$5*K185^2</f>
        <v>39.804071717176541</v>
      </c>
      <c r="P185" s="14">
        <f>IF(B185="A",'Specifications (ICE)'!$M$12,IF(B185="G",'Specifications (ICE)'!$M$13))</f>
        <v>84.271039200000004</v>
      </c>
      <c r="Q185" s="17">
        <v>1</v>
      </c>
      <c r="R185" s="110">
        <f>'HYB SPECS'!$G$11-O185-P185-G185</f>
        <v>762.65952093805186</v>
      </c>
      <c r="S185" s="16">
        <f t="shared" si="30"/>
        <v>1.0833217373680544</v>
      </c>
      <c r="T185" s="17">
        <f t="shared" si="31"/>
        <v>762.65952093805186</v>
      </c>
      <c r="U185" s="110">
        <f t="shared" si="32"/>
        <v>886.73463185522837</v>
      </c>
      <c r="V185" s="17">
        <f t="shared" si="33"/>
        <v>10.006654586725373</v>
      </c>
      <c r="W185" s="14">
        <f t="shared" si="34"/>
        <v>3.4161642052209356</v>
      </c>
      <c r="X185" s="17">
        <f t="shared" si="35"/>
        <v>10.006654586725373</v>
      </c>
      <c r="Y185" s="17">
        <f t="shared" si="36"/>
        <v>13.650930353918833</v>
      </c>
      <c r="Z185" s="14">
        <v>474.14230073437511</v>
      </c>
      <c r="AA185" s="17">
        <f t="shared" si="38"/>
        <v>0.44992998776385346</v>
      </c>
      <c r="AB185" s="17">
        <f t="shared" si="39"/>
        <v>8.3549857322150821E-5</v>
      </c>
      <c r="AC185" s="17">
        <f t="shared" si="40"/>
        <v>3.9614521576753367E-2</v>
      </c>
      <c r="AD185" s="17">
        <f t="shared" si="37"/>
        <v>5.2469565002322342E-5</v>
      </c>
      <c r="AE185" s="14">
        <f t="shared" si="41"/>
        <v>15.46420282095719</v>
      </c>
    </row>
    <row r="186" spans="1:31" ht="15.75" thickBot="1" x14ac:dyDescent="0.3">
      <c r="A186" s="14">
        <v>1</v>
      </c>
      <c r="B186" s="17" t="s">
        <v>33</v>
      </c>
      <c r="C186" s="17">
        <v>180</v>
      </c>
      <c r="D186" s="17">
        <v>19.884413154541338</v>
      </c>
      <c r="E186" s="14">
        <v>704.00093954631063</v>
      </c>
      <c r="F186" s="103">
        <v>0</v>
      </c>
      <c r="G186" s="17">
        <f t="shared" si="28"/>
        <v>0</v>
      </c>
      <c r="H186" s="17">
        <f t="shared" si="29"/>
        <v>0</v>
      </c>
      <c r="I186" s="17">
        <v>14</v>
      </c>
      <c r="J186" s="14">
        <v>4000</v>
      </c>
      <c r="K186" s="100">
        <v>11.365472337770505</v>
      </c>
      <c r="L186" s="17">
        <v>25.423879691252356</v>
      </c>
      <c r="M186" s="107">
        <v>1</v>
      </c>
      <c r="N186" s="17">
        <f>IF(M186=1,_xlfn.XLOOKUP(L186,'HYB SPECS'!$O$6:$O$37,'HYB SPECS'!$K$6:$K$37,,1))</f>
        <v>7000</v>
      </c>
      <c r="O186" s="107">
        <f>0.5*('Specifications (ICE)'!$P$4*'Specifications (ICE)'!$P$3)*'Specifications (ICE)'!$P$5*K186^2</f>
        <v>40.374950376705399</v>
      </c>
      <c r="P186" s="14">
        <f>IF(B186="A",'Specifications (ICE)'!$M$12,IF(B186="G",'Specifications (ICE)'!$M$13))</f>
        <v>84.271039200000004</v>
      </c>
      <c r="Q186" s="17">
        <v>1</v>
      </c>
      <c r="R186" s="110">
        <f>'HYB SPECS'!$G$11-O186-P186-G186</f>
        <v>762.08864227852291</v>
      </c>
      <c r="S186" s="16">
        <f t="shared" si="30"/>
        <v>1.0825108312634448</v>
      </c>
      <c r="T186" s="17">
        <f t="shared" si="31"/>
        <v>762.08864227852291</v>
      </c>
      <c r="U186" s="110">
        <f t="shared" si="32"/>
        <v>886.73463185522837</v>
      </c>
      <c r="V186" s="17">
        <f t="shared" si="33"/>
        <v>10.078157929293711</v>
      </c>
      <c r="W186" s="14">
        <f t="shared" si="34"/>
        <v>3.3446608626525975</v>
      </c>
      <c r="X186" s="17">
        <f t="shared" si="35"/>
        <v>10.078157929293711</v>
      </c>
      <c r="Y186" s="17">
        <f t="shared" si="36"/>
        <v>13.748474157496068</v>
      </c>
      <c r="Z186" s="14">
        <v>474.14230073437511</v>
      </c>
      <c r="AA186" s="17">
        <f t="shared" si="38"/>
        <v>0.44051255460953403</v>
      </c>
      <c r="AB186" s="17">
        <f t="shared" si="39"/>
        <v>8.1251181916574359E-5</v>
      </c>
      <c r="AC186" s="17">
        <f t="shared" si="40"/>
        <v>3.852462233131182E-2</v>
      </c>
      <c r="AD186" s="17">
        <f t="shared" si="37"/>
        <v>5.1025989842797117E-5</v>
      </c>
      <c r="AE186" s="14">
        <f t="shared" si="41"/>
        <v>15.502727443288503</v>
      </c>
    </row>
    <row r="187" spans="1:31" ht="15.75" thickBot="1" x14ac:dyDescent="0.3">
      <c r="A187" s="14">
        <v>1</v>
      </c>
      <c r="B187" s="17" t="s">
        <v>33</v>
      </c>
      <c r="C187" s="17">
        <v>181</v>
      </c>
      <c r="D187" s="17">
        <v>19.971288025643862</v>
      </c>
      <c r="E187" s="14">
        <v>704.00093954631063</v>
      </c>
      <c r="F187" s="103">
        <v>0</v>
      </c>
      <c r="G187" s="17">
        <f t="shared" si="28"/>
        <v>0</v>
      </c>
      <c r="H187" s="17">
        <f t="shared" si="29"/>
        <v>0</v>
      </c>
      <c r="I187" s="17">
        <v>14</v>
      </c>
      <c r="J187" s="14">
        <v>4000</v>
      </c>
      <c r="K187" s="100">
        <v>11.445462116650093</v>
      </c>
      <c r="L187" s="17">
        <v>25.602812027219262</v>
      </c>
      <c r="M187" s="107">
        <v>1</v>
      </c>
      <c r="N187" s="17">
        <f>IF(M187=1,_xlfn.XLOOKUP(L187,'HYB SPECS'!$O$6:$O$37,'HYB SPECS'!$K$6:$K$37,,1))</f>
        <v>7250</v>
      </c>
      <c r="O187" s="107">
        <f>0.5*('Specifications (ICE)'!$P$4*'Specifications (ICE)'!$P$3)*'Specifications (ICE)'!$P$5*K187^2</f>
        <v>40.945265116187194</v>
      </c>
      <c r="P187" s="14">
        <f>IF(B187="A",'Specifications (ICE)'!$M$12,IF(B187="G",'Specifications (ICE)'!$M$13))</f>
        <v>84.271039200000004</v>
      </c>
      <c r="Q187" s="17">
        <v>1</v>
      </c>
      <c r="R187" s="110">
        <f>'HYB SPECS'!$G$11-O187-P187-G187</f>
        <v>761.51832753904114</v>
      </c>
      <c r="S187" s="16">
        <f t="shared" si="30"/>
        <v>1.0817007261805607</v>
      </c>
      <c r="T187" s="17">
        <f t="shared" si="31"/>
        <v>761.51832753904125</v>
      </c>
      <c r="U187" s="110">
        <f t="shared" si="32"/>
        <v>886.73463185522849</v>
      </c>
      <c r="V187" s="17">
        <f t="shared" si="33"/>
        <v>10.149087636420685</v>
      </c>
      <c r="W187" s="14">
        <f t="shared" si="34"/>
        <v>3.2737311555256237</v>
      </c>
      <c r="X187" s="17">
        <f t="shared" si="35"/>
        <v>10.149087636420685</v>
      </c>
      <c r="Y187" s="17">
        <f t="shared" si="36"/>
        <v>13.367813505179527</v>
      </c>
      <c r="Z187" s="14">
        <v>474.14230073437511</v>
      </c>
      <c r="AA187" s="17">
        <f t="shared" si="38"/>
        <v>0.4311706727963121</v>
      </c>
      <c r="AB187" s="17">
        <f t="shared" si="39"/>
        <v>7.9001381155723152E-5</v>
      </c>
      <c r="AC187" s="17">
        <f t="shared" si="40"/>
        <v>3.7457896622367884E-2</v>
      </c>
      <c r="AD187" s="17">
        <f t="shared" si="37"/>
        <v>4.9613108109096532E-5</v>
      </c>
      <c r="AE187" s="14">
        <f t="shared" si="41"/>
        <v>15.54018533991087</v>
      </c>
    </row>
    <row r="188" spans="1:31" ht="15.75" thickBot="1" x14ac:dyDescent="0.3">
      <c r="A188" s="14">
        <v>1</v>
      </c>
      <c r="B188" s="17" t="s">
        <v>33</v>
      </c>
      <c r="C188" s="17">
        <v>182</v>
      </c>
      <c r="D188" s="17">
        <v>20.057595913984208</v>
      </c>
      <c r="E188" s="14">
        <v>704.00093954631063</v>
      </c>
      <c r="F188" s="103">
        <v>0</v>
      </c>
      <c r="G188" s="17">
        <f t="shared" si="28"/>
        <v>0</v>
      </c>
      <c r="H188" s="17">
        <f t="shared" si="29"/>
        <v>0</v>
      </c>
      <c r="I188" s="17">
        <v>14</v>
      </c>
      <c r="J188" s="14">
        <v>4000</v>
      </c>
      <c r="K188" s="100">
        <v>11.524818535066965</v>
      </c>
      <c r="L188" s="17">
        <v>25.780327573832697</v>
      </c>
      <c r="M188" s="107">
        <v>1</v>
      </c>
      <c r="N188" s="17">
        <f>IF(M188=1,_xlfn.XLOOKUP(L188,'HYB SPECS'!$O$6:$O$37,'HYB SPECS'!$K$6:$K$37,,1))</f>
        <v>7250</v>
      </c>
      <c r="O188" s="107">
        <f>0.5*('Specifications (ICE)'!$P$4*'Specifications (ICE)'!$P$3)*'Specifications (ICE)'!$P$5*K188^2</f>
        <v>41.515016492668202</v>
      </c>
      <c r="P188" s="14">
        <f>IF(B188="A",'Specifications (ICE)'!$M$12,IF(B188="G",'Specifications (ICE)'!$M$13))</f>
        <v>84.271039200000004</v>
      </c>
      <c r="Q188" s="17">
        <v>1</v>
      </c>
      <c r="R188" s="110">
        <f>'HYB SPECS'!$G$11-O188-P188-G188</f>
        <v>760.94857616256013</v>
      </c>
      <c r="S188" s="16">
        <f t="shared" si="30"/>
        <v>1.0808914213281435</v>
      </c>
      <c r="T188" s="17">
        <f t="shared" si="31"/>
        <v>760.94857616256013</v>
      </c>
      <c r="U188" s="110">
        <f t="shared" si="32"/>
        <v>886.73463185522837</v>
      </c>
      <c r="V188" s="17">
        <f t="shared" si="33"/>
        <v>10.219455720890917</v>
      </c>
      <c r="W188" s="14">
        <f t="shared" si="34"/>
        <v>3.2033630710553918</v>
      </c>
      <c r="X188" s="17">
        <f t="shared" si="35"/>
        <v>10.219455720890917</v>
      </c>
      <c r="Y188" s="17">
        <f t="shared" si="36"/>
        <v>13.460498430525833</v>
      </c>
      <c r="Z188" s="14">
        <v>474.14230073437511</v>
      </c>
      <c r="AA188" s="17">
        <f t="shared" si="38"/>
        <v>0.42190276016603806</v>
      </c>
      <c r="AB188" s="17">
        <f t="shared" si="39"/>
        <v>7.6798750625066382E-5</v>
      </c>
      <c r="AC188" s="17">
        <f t="shared" si="40"/>
        <v>3.6413536314894503E-2</v>
      </c>
      <c r="AD188" s="17">
        <f t="shared" si="37"/>
        <v>4.8229849423701328E-5</v>
      </c>
      <c r="AE188" s="14">
        <f t="shared" si="41"/>
        <v>15.576598876225765</v>
      </c>
    </row>
    <row r="189" spans="1:31" ht="15.75" thickBot="1" x14ac:dyDescent="0.3">
      <c r="A189" s="14">
        <v>1</v>
      </c>
      <c r="B189" s="17" t="s">
        <v>33</v>
      </c>
      <c r="C189" s="17">
        <v>183</v>
      </c>
      <c r="D189" s="17">
        <v>20.143348632516293</v>
      </c>
      <c r="E189" s="14">
        <v>704.00093954631063</v>
      </c>
      <c r="F189" s="103">
        <v>0</v>
      </c>
      <c r="G189" s="17">
        <f t="shared" si="28"/>
        <v>0</v>
      </c>
      <c r="H189" s="17">
        <f t="shared" si="29"/>
        <v>0</v>
      </c>
      <c r="I189" s="17">
        <v>14</v>
      </c>
      <c r="J189" s="14">
        <v>4000</v>
      </c>
      <c r="K189" s="100">
        <v>11.60355466435648</v>
      </c>
      <c r="L189" s="17">
        <v>25.956455570885588</v>
      </c>
      <c r="M189" s="107">
        <v>1</v>
      </c>
      <c r="N189" s="17">
        <f>IF(M189=1,_xlfn.XLOOKUP(L189,'HYB SPECS'!$O$6:$O$37,'HYB SPECS'!$K$6:$K$37,,1))</f>
        <v>7250</v>
      </c>
      <c r="O189" s="107">
        <f>0.5*('Specifications (ICE)'!$P$4*'Specifications (ICE)'!$P$3)*'Specifications (ICE)'!$P$5*K189^2</f>
        <v>42.084205062644408</v>
      </c>
      <c r="P189" s="14">
        <f>IF(B189="A",'Specifications (ICE)'!$M$12,IF(B189="G",'Specifications (ICE)'!$M$13))</f>
        <v>84.271039200000004</v>
      </c>
      <c r="Q189" s="17">
        <v>1</v>
      </c>
      <c r="R189" s="110">
        <f>'HYB SPECS'!$G$11-O189-P189-G189</f>
        <v>760.37938759258395</v>
      </c>
      <c r="S189" s="16">
        <f t="shared" si="30"/>
        <v>1.0800829159157175</v>
      </c>
      <c r="T189" s="17">
        <f t="shared" si="31"/>
        <v>760.37938759258395</v>
      </c>
      <c r="U189" s="110">
        <f t="shared" si="32"/>
        <v>886.73463185522837</v>
      </c>
      <c r="V189" s="17">
        <f t="shared" si="33"/>
        <v>10.289273773510162</v>
      </c>
      <c r="W189" s="14">
        <f t="shared" si="34"/>
        <v>3.1335450184361471</v>
      </c>
      <c r="X189" s="17">
        <f t="shared" si="35"/>
        <v>10.289273773510162</v>
      </c>
      <c r="Y189" s="17">
        <f t="shared" si="36"/>
        <v>13.55245888452365</v>
      </c>
      <c r="Z189" s="14">
        <v>474.14230073437511</v>
      </c>
      <c r="AA189" s="17">
        <f t="shared" si="38"/>
        <v>0.412707290137793</v>
      </c>
      <c r="AB189" s="17">
        <f t="shared" si="39"/>
        <v>7.4641667770436473E-5</v>
      </c>
      <c r="AC189" s="17">
        <f t="shared" si="40"/>
        <v>3.5390772087325606E-2</v>
      </c>
      <c r="AD189" s="17">
        <f t="shared" si="37"/>
        <v>4.6875194817649806E-5</v>
      </c>
      <c r="AE189" s="14">
        <f t="shared" si="41"/>
        <v>15.61198964831309</v>
      </c>
    </row>
    <row r="190" spans="1:31" ht="15.75" thickBot="1" x14ac:dyDescent="0.3">
      <c r="A190" s="14">
        <v>1</v>
      </c>
      <c r="B190" s="17" t="s">
        <v>33</v>
      </c>
      <c r="C190" s="17">
        <v>184</v>
      </c>
      <c r="D190" s="17">
        <v>20.228557595849797</v>
      </c>
      <c r="E190" s="14">
        <v>704.00093954631063</v>
      </c>
      <c r="F190" s="103">
        <v>0</v>
      </c>
      <c r="G190" s="17">
        <f t="shared" si="28"/>
        <v>0</v>
      </c>
      <c r="H190" s="17">
        <f t="shared" si="29"/>
        <v>0</v>
      </c>
      <c r="I190" s="17">
        <v>14</v>
      </c>
      <c r="J190" s="14">
        <v>4000</v>
      </c>
      <c r="K190" s="100">
        <v>11.681683123154901</v>
      </c>
      <c r="L190" s="17">
        <v>26.131224245510126</v>
      </c>
      <c r="M190" s="107">
        <v>1</v>
      </c>
      <c r="N190" s="17">
        <f>IF(M190=1,_xlfn.XLOOKUP(L190,'HYB SPECS'!$O$6:$O$37,'HYB SPECS'!$K$6:$K$37,,1))</f>
        <v>7250</v>
      </c>
      <c r="O190" s="107">
        <f>0.5*('Specifications (ICE)'!$P$4*'Specifications (ICE)'!$P$3)*'Specifications (ICE)'!$P$5*K190^2</f>
        <v>42.652831382062118</v>
      </c>
      <c r="P190" s="14">
        <f>IF(B190="A",'Specifications (ICE)'!$M$12,IF(B190="G",'Specifications (ICE)'!$M$13))</f>
        <v>84.271039200000004</v>
      </c>
      <c r="Q190" s="17">
        <v>1</v>
      </c>
      <c r="R190" s="110">
        <f>'HYB SPECS'!$G$11-O190-P190-G190</f>
        <v>759.81076127316624</v>
      </c>
      <c r="S190" s="16">
        <f t="shared" si="30"/>
        <v>1.0792752091535871</v>
      </c>
      <c r="T190" s="17">
        <f t="shared" si="31"/>
        <v>759.81076127316624</v>
      </c>
      <c r="U190" s="110">
        <f t="shared" si="32"/>
        <v>886.73463185522837</v>
      </c>
      <c r="V190" s="17">
        <f t="shared" si="33"/>
        <v>10.358552983660196</v>
      </c>
      <c r="W190" s="14">
        <f t="shared" si="34"/>
        <v>3.0642658082861125</v>
      </c>
      <c r="X190" s="17">
        <f t="shared" si="35"/>
        <v>10.358552983660196</v>
      </c>
      <c r="Y190" s="17">
        <f t="shared" si="36"/>
        <v>13.643709605204037</v>
      </c>
      <c r="Z190" s="14">
        <v>474.14230073437511</v>
      </c>
      <c r="AA190" s="17">
        <f t="shared" si="38"/>
        <v>0.40358278900068245</v>
      </c>
      <c r="AB190" s="17">
        <f t="shared" si="39"/>
        <v>7.2528586917322056E-5</v>
      </c>
      <c r="AC190" s="17">
        <f t="shared" si="40"/>
        <v>3.438887106999218E-2</v>
      </c>
      <c r="AD190" s="17">
        <f t="shared" si="37"/>
        <v>4.5548173602638651E-5</v>
      </c>
      <c r="AE190" s="14">
        <f t="shared" si="41"/>
        <v>15.646378519383083</v>
      </c>
    </row>
    <row r="191" spans="1:31" ht="15.75" thickBot="1" x14ac:dyDescent="0.3">
      <c r="A191" s="14">
        <v>1</v>
      </c>
      <c r="B191" s="17" t="s">
        <v>33</v>
      </c>
      <c r="C191" s="17">
        <v>185</v>
      </c>
      <c r="D191" s="17">
        <v>20.313233838767889</v>
      </c>
      <c r="E191" s="14">
        <v>704.00093954631063</v>
      </c>
      <c r="F191" s="103">
        <v>0</v>
      </c>
      <c r="G191" s="17">
        <f t="shared" si="28"/>
        <v>0</v>
      </c>
      <c r="H191" s="17">
        <f t="shared" si="29"/>
        <v>0</v>
      </c>
      <c r="I191" s="17">
        <v>14</v>
      </c>
      <c r="J191" s="14">
        <v>4000</v>
      </c>
      <c r="K191" s="100">
        <v>11.759216099146101</v>
      </c>
      <c r="L191" s="17">
        <v>26.304660860823883</v>
      </c>
      <c r="M191" s="107">
        <v>1</v>
      </c>
      <c r="N191" s="17">
        <f>IF(M191=1,_xlfn.XLOOKUP(L191,'HYB SPECS'!$O$6:$O$37,'HYB SPECS'!$K$6:$K$37,,1))</f>
        <v>7250</v>
      </c>
      <c r="O191" s="107">
        <f>0.5*('Specifications (ICE)'!$P$4*'Specifications (ICE)'!$P$3)*'Specifications (ICE)'!$P$5*K191^2</f>
        <v>43.220896006318426</v>
      </c>
      <c r="P191" s="14">
        <f>IF(B191="A",'Specifications (ICE)'!$M$12,IF(B191="G",'Specifications (ICE)'!$M$13))</f>
        <v>84.271039200000004</v>
      </c>
      <c r="Q191" s="17">
        <v>1</v>
      </c>
      <c r="R191" s="110">
        <f>'HYB SPECS'!$G$11-O191-P191-G191</f>
        <v>759.24269664890994</v>
      </c>
      <c r="S191" s="16">
        <f t="shared" si="30"/>
        <v>1.078468300252837</v>
      </c>
      <c r="T191" s="17">
        <f t="shared" si="31"/>
        <v>759.24269664890994</v>
      </c>
      <c r="U191" s="110">
        <f t="shared" si="32"/>
        <v>886.73463185522837</v>
      </c>
      <c r="V191" s="17">
        <f t="shared" si="33"/>
        <v>10.427304158582393</v>
      </c>
      <c r="W191" s="14">
        <f t="shared" si="34"/>
        <v>2.9955146333639169</v>
      </c>
      <c r="X191" s="17">
        <f t="shared" si="35"/>
        <v>10.427304158582393</v>
      </c>
      <c r="Y191" s="17">
        <f t="shared" si="36"/>
        <v>13.73426482726398</v>
      </c>
      <c r="Z191" s="14">
        <v>474.14230073437511</v>
      </c>
      <c r="AA191" s="17">
        <f t="shared" si="38"/>
        <v>0.39452783337407105</v>
      </c>
      <c r="AB191" s="17">
        <f t="shared" si="39"/>
        <v>7.0458034655395695E-5</v>
      </c>
      <c r="AC191" s="17">
        <f t="shared" si="40"/>
        <v>3.3407134656731646E-2</v>
      </c>
      <c r="AD191" s="17">
        <f t="shared" si="37"/>
        <v>4.4247860472492248E-5</v>
      </c>
      <c r="AE191" s="14">
        <f t="shared" si="41"/>
        <v>15.679785654039815</v>
      </c>
    </row>
    <row r="192" spans="1:31" ht="15.75" thickBot="1" x14ac:dyDescent="0.3">
      <c r="A192" s="14">
        <v>1</v>
      </c>
      <c r="B192" s="17" t="s">
        <v>33</v>
      </c>
      <c r="C192" s="17">
        <v>186</v>
      </c>
      <c r="D192" s="17">
        <v>20.39738803365341</v>
      </c>
      <c r="E192" s="14">
        <v>704.00093954631063</v>
      </c>
      <c r="F192" s="103">
        <v>0</v>
      </c>
      <c r="G192" s="17">
        <f t="shared" si="28"/>
        <v>0</v>
      </c>
      <c r="H192" s="17">
        <f t="shared" si="29"/>
        <v>0</v>
      </c>
      <c r="I192" s="17">
        <v>14</v>
      </c>
      <c r="J192" s="14">
        <v>4000</v>
      </c>
      <c r="K192" s="100">
        <v>11.836165369481495</v>
      </c>
      <c r="L192" s="17">
        <v>26.476791761607938</v>
      </c>
      <c r="M192" s="107">
        <v>1</v>
      </c>
      <c r="N192" s="17">
        <f>IF(M192=1,_xlfn.XLOOKUP(L192,'HYB SPECS'!$O$6:$O$37,'HYB SPECS'!$K$6:$K$37,,1))</f>
        <v>7500</v>
      </c>
      <c r="O192" s="107">
        <f>0.5*('Specifications (ICE)'!$P$4*'Specifications (ICE)'!$P$3)*'Specifications (ICE)'!$P$5*K192^2</f>
        <v>43.788399490261838</v>
      </c>
      <c r="P192" s="14">
        <f>IF(B192="A",'Specifications (ICE)'!$M$12,IF(B192="G",'Specifications (ICE)'!$M$13))</f>
        <v>84.271039200000004</v>
      </c>
      <c r="Q192" s="17">
        <v>1</v>
      </c>
      <c r="R192" s="110">
        <f>'HYB SPECS'!$G$11-O192-P192-G192</f>
        <v>758.67519316496657</v>
      </c>
      <c r="S192" s="16">
        <f t="shared" si="30"/>
        <v>1.0776621884253315</v>
      </c>
      <c r="T192" s="17">
        <f t="shared" si="31"/>
        <v>758.67519316496657</v>
      </c>
      <c r="U192" s="110">
        <f t="shared" si="32"/>
        <v>886.73463185522837</v>
      </c>
      <c r="V192" s="17">
        <f t="shared" si="33"/>
        <v>10.495537741484776</v>
      </c>
      <c r="W192" s="14">
        <f t="shared" si="34"/>
        <v>2.9272810504615316</v>
      </c>
      <c r="X192" s="17">
        <f t="shared" si="35"/>
        <v>10.495537741484776</v>
      </c>
      <c r="Y192" s="17">
        <f t="shared" si="36"/>
        <v>13.363333695718795</v>
      </c>
      <c r="Z192" s="14">
        <v>474.14230073437511</v>
      </c>
      <c r="AA192" s="17">
        <f t="shared" si="38"/>
        <v>0.38554104782276916</v>
      </c>
      <c r="AB192" s="17">
        <f t="shared" si="39"/>
        <v>6.8428605557008904E-5</v>
      </c>
      <c r="AC192" s="17">
        <f t="shared" si="40"/>
        <v>3.2444896474845247E-2</v>
      </c>
      <c r="AD192" s="17">
        <f t="shared" si="37"/>
        <v>4.2973372814364568E-5</v>
      </c>
      <c r="AE192" s="14">
        <f t="shared" si="41"/>
        <v>15.71223055051466</v>
      </c>
    </row>
    <row r="193" spans="1:31" ht="15.75" thickBot="1" x14ac:dyDescent="0.3">
      <c r="A193" s="14">
        <v>1</v>
      </c>
      <c r="B193" s="17" t="s">
        <v>33</v>
      </c>
      <c r="C193" s="17">
        <v>187</v>
      </c>
      <c r="D193" s="17">
        <v>20.48103050690111</v>
      </c>
      <c r="E193" s="14">
        <v>704.00093954631063</v>
      </c>
      <c r="F193" s="103">
        <v>0</v>
      </c>
      <c r="G193" s="17">
        <f t="shared" si="28"/>
        <v>0</v>
      </c>
      <c r="H193" s="17">
        <f t="shared" si="29"/>
        <v>0</v>
      </c>
      <c r="I193" s="17">
        <v>14</v>
      </c>
      <c r="J193" s="14">
        <v>4000</v>
      </c>
      <c r="K193" s="100">
        <v>11.91254231997085</v>
      </c>
      <c r="L193" s="17">
        <v>26.647642417235595</v>
      </c>
      <c r="M193" s="107">
        <v>1</v>
      </c>
      <c r="N193" s="17">
        <f>IF(M193=1,_xlfn.XLOOKUP(L193,'HYB SPECS'!$O$6:$O$37,'HYB SPECS'!$K$6:$K$37,,1))</f>
        <v>7500</v>
      </c>
      <c r="O193" s="107">
        <f>0.5*('Specifications (ICE)'!$P$4*'Specifications (ICE)'!$P$3)*'Specifications (ICE)'!$P$5*K193^2</f>
        <v>44.355342388192739</v>
      </c>
      <c r="P193" s="14">
        <f>IF(B193="A",'Specifications (ICE)'!$M$12,IF(B193="G",'Specifications (ICE)'!$M$13))</f>
        <v>84.271039200000004</v>
      </c>
      <c r="Q193" s="17">
        <v>1</v>
      </c>
      <c r="R193" s="110">
        <f>'HYB SPECS'!$G$11-O193-P193-G193</f>
        <v>758.1082502670356</v>
      </c>
      <c r="S193" s="16">
        <f t="shared" si="30"/>
        <v>1.0768568728837125</v>
      </c>
      <c r="T193" s="17">
        <f t="shared" si="31"/>
        <v>758.1082502670356</v>
      </c>
      <c r="U193" s="110">
        <f t="shared" si="32"/>
        <v>886.73463185522837</v>
      </c>
      <c r="V193" s="17">
        <f t="shared" si="33"/>
        <v>10.56326382855918</v>
      </c>
      <c r="W193" s="14">
        <f t="shared" si="34"/>
        <v>2.8595549633871289</v>
      </c>
      <c r="X193" s="17">
        <f t="shared" si="35"/>
        <v>10.56326382855918</v>
      </c>
      <c r="Y193" s="17">
        <f t="shared" si="36"/>
        <v>13.449565227992101</v>
      </c>
      <c r="Z193" s="14">
        <v>474.14230073437511</v>
      </c>
      <c r="AA193" s="17">
        <f t="shared" si="38"/>
        <v>0.37662110261577086</v>
      </c>
      <c r="AB193" s="17">
        <f t="shared" si="39"/>
        <v>6.643895820150984E-5</v>
      </c>
      <c r="AC193" s="17">
        <f t="shared" si="40"/>
        <v>3.1501520500058854E-2</v>
      </c>
      <c r="AD193" s="17">
        <f t="shared" si="37"/>
        <v>4.1723868211998484E-5</v>
      </c>
      <c r="AE193" s="14">
        <f t="shared" si="41"/>
        <v>15.743732071014719</v>
      </c>
    </row>
    <row r="194" spans="1:31" ht="15.75" thickBot="1" x14ac:dyDescent="0.3">
      <c r="A194" s="14">
        <v>1</v>
      </c>
      <c r="B194" s="17" t="s">
        <v>33</v>
      </c>
      <c r="C194" s="17">
        <v>188</v>
      </c>
      <c r="D194" s="17">
        <v>20.564171254387119</v>
      </c>
      <c r="E194" s="14">
        <v>704.00093954631063</v>
      </c>
      <c r="F194" s="103">
        <v>0</v>
      </c>
      <c r="G194" s="17">
        <f t="shared" si="28"/>
        <v>0</v>
      </c>
      <c r="H194" s="17">
        <f t="shared" si="29"/>
        <v>0</v>
      </c>
      <c r="I194" s="17">
        <v>14</v>
      </c>
      <c r="J194" s="14">
        <v>4000</v>
      </c>
      <c r="K194" s="100">
        <v>11.988357963133295</v>
      </c>
      <c r="L194" s="17">
        <v>26.817237462051395</v>
      </c>
      <c r="M194" s="107">
        <v>1</v>
      </c>
      <c r="N194" s="17">
        <f>IF(M194=1,_xlfn.XLOOKUP(L194,'HYB SPECS'!$O$6:$O$37,'HYB SPECS'!$K$6:$K$37,,1))</f>
        <v>7500</v>
      </c>
      <c r="O194" s="107">
        <f>0.5*('Specifications (ICE)'!$P$4*'Specifications (ICE)'!$P$3)*'Specifications (ICE)'!$P$5*K194^2</f>
        <v>44.921725253864004</v>
      </c>
      <c r="P194" s="14">
        <f>IF(B194="A",'Specifications (ICE)'!$M$12,IF(B194="G",'Specifications (ICE)'!$M$13))</f>
        <v>84.271039200000004</v>
      </c>
      <c r="Q194" s="17">
        <v>1</v>
      </c>
      <c r="R194" s="110">
        <f>'HYB SPECS'!$G$11-O194-P194-G194</f>
        <v>757.54186740136436</v>
      </c>
      <c r="S194" s="16">
        <f t="shared" si="30"/>
        <v>1.0760523528414008</v>
      </c>
      <c r="T194" s="17">
        <f t="shared" si="31"/>
        <v>757.54186740136436</v>
      </c>
      <c r="U194" s="110">
        <f t="shared" si="32"/>
        <v>886.73463185522837</v>
      </c>
      <c r="V194" s="17">
        <f t="shared" si="33"/>
        <v>10.630492184987697</v>
      </c>
      <c r="W194" s="14">
        <f t="shared" si="34"/>
        <v>2.7923266069586115</v>
      </c>
      <c r="X194" s="17">
        <f t="shared" si="35"/>
        <v>10.630492184987697</v>
      </c>
      <c r="Y194" s="17">
        <f t="shared" si="36"/>
        <v>13.535163029924441</v>
      </c>
      <c r="Z194" s="14">
        <v>474.14230073437511</v>
      </c>
      <c r="AA194" s="17">
        <f t="shared" si="38"/>
        <v>0.36776671161810198</v>
      </c>
      <c r="AB194" s="17">
        <f t="shared" si="39"/>
        <v>6.4487811479891957E-5</v>
      </c>
      <c r="AC194" s="17">
        <f t="shared" si="40"/>
        <v>3.057639930440062E-2</v>
      </c>
      <c r="AD194" s="17">
        <f t="shared" si="37"/>
        <v>4.0498542125033935E-5</v>
      </c>
      <c r="AE194" s="14">
        <f t="shared" si="41"/>
        <v>15.77430847031912</v>
      </c>
    </row>
    <row r="195" spans="1:31" ht="15.75" thickBot="1" x14ac:dyDescent="0.3">
      <c r="A195" s="14">
        <v>1</v>
      </c>
      <c r="B195" s="17" t="s">
        <v>33</v>
      </c>
      <c r="C195" s="17">
        <v>189</v>
      </c>
      <c r="D195" s="17">
        <v>20.64681995606098</v>
      </c>
      <c r="E195" s="14">
        <v>704.00093954631063</v>
      </c>
      <c r="F195" s="103">
        <v>0</v>
      </c>
      <c r="G195" s="17">
        <f t="shared" si="28"/>
        <v>0</v>
      </c>
      <c r="H195" s="17">
        <f t="shared" si="29"/>
        <v>0</v>
      </c>
      <c r="I195" s="17">
        <v>14</v>
      </c>
      <c r="J195" s="14">
        <v>4000</v>
      </c>
      <c r="K195" s="100">
        <v>12.063622955190212</v>
      </c>
      <c r="L195" s="17">
        <v>26.985600733383194</v>
      </c>
      <c r="M195" s="107">
        <v>1</v>
      </c>
      <c r="N195" s="17">
        <f>IF(M195=1,_xlfn.XLOOKUP(L195,'HYB SPECS'!$O$6:$O$37,'HYB SPECS'!$K$6:$K$37,,1))</f>
        <v>7500</v>
      </c>
      <c r="O195" s="107">
        <f>0.5*('Specifications (ICE)'!$P$4*'Specifications (ICE)'!$P$3)*'Specifications (ICE)'!$P$5*K195^2</f>
        <v>45.487548640481499</v>
      </c>
      <c r="P195" s="14">
        <f>IF(B195="A",'Specifications (ICE)'!$M$12,IF(B195="G",'Specifications (ICE)'!$M$13))</f>
        <v>84.271039200000004</v>
      </c>
      <c r="Q195" s="17">
        <v>1</v>
      </c>
      <c r="R195" s="110">
        <f>'HYB SPECS'!$G$11-O195-P195-G195</f>
        <v>756.97604401474689</v>
      </c>
      <c r="S195" s="16">
        <f t="shared" si="30"/>
        <v>1.0752486275125936</v>
      </c>
      <c r="T195" s="17">
        <f t="shared" si="31"/>
        <v>756.97604401474689</v>
      </c>
      <c r="U195" s="110">
        <f t="shared" si="32"/>
        <v>886.73463185522837</v>
      </c>
      <c r="V195" s="17">
        <f t="shared" si="33"/>
        <v>10.697232260010875</v>
      </c>
      <c r="W195" s="14">
        <f t="shared" si="34"/>
        <v>2.7255865319354342</v>
      </c>
      <c r="X195" s="17">
        <f t="shared" si="35"/>
        <v>10.697232260010875</v>
      </c>
      <c r="Y195" s="17">
        <f t="shared" si="36"/>
        <v>13.620139132662541</v>
      </c>
      <c r="Z195" s="14">
        <v>474.14230073437511</v>
      </c>
      <c r="AA195" s="17">
        <f t="shared" si="38"/>
        <v>0.3589766303062481</v>
      </c>
      <c r="AB195" s="17">
        <f t="shared" si="39"/>
        <v>6.257394115672925E-5</v>
      </c>
      <c r="AC195" s="17">
        <f t="shared" si="40"/>
        <v>2.9668952426069012E-2</v>
      </c>
      <c r="AD195" s="17">
        <f t="shared" si="37"/>
        <v>3.929662572989273E-5</v>
      </c>
      <c r="AE195" s="14">
        <f t="shared" si="41"/>
        <v>15.80397742274519</v>
      </c>
    </row>
    <row r="196" spans="1:31" ht="15.75" thickBot="1" x14ac:dyDescent="0.3">
      <c r="A196" s="14">
        <v>1</v>
      </c>
      <c r="B196" s="17" t="s">
        <v>33</v>
      </c>
      <c r="C196" s="17">
        <v>190</v>
      </c>
      <c r="D196" s="17">
        <v>20.728985989720286</v>
      </c>
      <c r="E196" s="14">
        <v>704.00093954631063</v>
      </c>
      <c r="F196" s="103">
        <v>0</v>
      </c>
      <c r="G196" s="17">
        <f t="shared" si="28"/>
        <v>0</v>
      </c>
      <c r="H196" s="17">
        <f t="shared" si="29"/>
        <v>0</v>
      </c>
      <c r="I196" s="17">
        <v>14</v>
      </c>
      <c r="J196" s="14">
        <v>4000</v>
      </c>
      <c r="K196" s="100">
        <v>12.138347612074899</v>
      </c>
      <c r="L196" s="17">
        <v>27.152755307354827</v>
      </c>
      <c r="M196" s="107">
        <v>1</v>
      </c>
      <c r="N196" s="17">
        <f>IF(M196=1,_xlfn.XLOOKUP(L196,'HYB SPECS'!$O$6:$O$37,'HYB SPECS'!$K$6:$K$37,,1))</f>
        <v>7500</v>
      </c>
      <c r="O196" s="107">
        <f>0.5*('Specifications (ICE)'!$P$4*'Specifications (ICE)'!$P$3)*'Specifications (ICE)'!$P$5*K196^2</f>
        <v>46.052813100704597</v>
      </c>
      <c r="P196" s="14">
        <f>IF(B196="A",'Specifications (ICE)'!$M$12,IF(B196="G",'Specifications (ICE)'!$M$13))</f>
        <v>84.271039200000004</v>
      </c>
      <c r="Q196" s="17">
        <v>1</v>
      </c>
      <c r="R196" s="110">
        <f>'HYB SPECS'!$G$11-O196-P196-G196</f>
        <v>756.41077955452374</v>
      </c>
      <c r="S196" s="16">
        <f t="shared" si="30"/>
        <v>1.0744456961122641</v>
      </c>
      <c r="T196" s="17">
        <f t="shared" si="31"/>
        <v>756.41077955452374</v>
      </c>
      <c r="U196" s="110">
        <f t="shared" si="32"/>
        <v>886.73463185522837</v>
      </c>
      <c r="V196" s="17">
        <f t="shared" si="33"/>
        <v>10.763493201124025</v>
      </c>
      <c r="W196" s="14">
        <f t="shared" si="34"/>
        <v>2.6593255908222835</v>
      </c>
      <c r="X196" s="17">
        <f t="shared" si="35"/>
        <v>10.763493201124025</v>
      </c>
      <c r="Y196" s="17">
        <f t="shared" si="36"/>
        <v>13.704505183159172</v>
      </c>
      <c r="Z196" s="14">
        <v>474.14230073437511</v>
      </c>
      <c r="AA196" s="17">
        <f t="shared" si="38"/>
        <v>0.35024965389841078</v>
      </c>
      <c r="AB196" s="17">
        <f t="shared" si="39"/>
        <v>6.0696176668487859E-5</v>
      </c>
      <c r="AC196" s="17">
        <f t="shared" si="40"/>
        <v>2.8778624851376933E-2</v>
      </c>
      <c r="AD196" s="17">
        <f t="shared" si="37"/>
        <v>3.8117383909108518E-5</v>
      </c>
      <c r="AE196" s="14">
        <f t="shared" si="41"/>
        <v>15.832756047596567</v>
      </c>
    </row>
    <row r="197" spans="1:31" ht="15.75" thickBot="1" x14ac:dyDescent="0.3">
      <c r="A197" s="14">
        <v>1</v>
      </c>
      <c r="B197" s="17" t="s">
        <v>33</v>
      </c>
      <c r="C197" s="17">
        <v>191</v>
      </c>
      <c r="D197" s="17">
        <v>20.8106784440232</v>
      </c>
      <c r="E197" s="14">
        <v>704.00093954631063</v>
      </c>
      <c r="F197" s="103">
        <v>0</v>
      </c>
      <c r="G197" s="17">
        <f t="shared" si="28"/>
        <v>0</v>
      </c>
      <c r="H197" s="17">
        <f t="shared" si="29"/>
        <v>0</v>
      </c>
      <c r="I197" s="17">
        <v>14</v>
      </c>
      <c r="J197" s="14">
        <v>4000</v>
      </c>
      <c r="K197" s="100">
        <v>12.212541924527724</v>
      </c>
      <c r="L197" s="17">
        <v>27.318723532653049</v>
      </c>
      <c r="M197" s="107">
        <v>1</v>
      </c>
      <c r="N197" s="17">
        <f>IF(M197=1,_xlfn.XLOOKUP(L197,'HYB SPECS'!$O$6:$O$37,'HYB SPECS'!$K$6:$K$37,,1))</f>
        <v>7750</v>
      </c>
      <c r="O197" s="107">
        <f>0.5*('Specifications (ICE)'!$P$4*'Specifications (ICE)'!$P$3)*'Specifications (ICE)'!$P$5*K197^2</f>
        <v>46.617519186646796</v>
      </c>
      <c r="P197" s="14">
        <f>IF(B197="A",'Specifications (ICE)'!$M$12,IF(B197="G",'Specifications (ICE)'!$M$13))</f>
        <v>84.271039200000004</v>
      </c>
      <c r="Q197" s="17">
        <v>1</v>
      </c>
      <c r="R197" s="110">
        <f>'HYB SPECS'!$G$11-O197-P197-G197</f>
        <v>755.84607346858161</v>
      </c>
      <c r="S197" s="16">
        <f t="shared" si="30"/>
        <v>1.0736435578561618</v>
      </c>
      <c r="T197" s="17">
        <f t="shared" si="31"/>
        <v>755.84607346858161</v>
      </c>
      <c r="U197" s="110">
        <f t="shared" si="32"/>
        <v>886.73463185522837</v>
      </c>
      <c r="V197" s="17">
        <f t="shared" si="33"/>
        <v>10.829283867462633</v>
      </c>
      <c r="W197" s="14">
        <f t="shared" si="34"/>
        <v>2.5935349244836763</v>
      </c>
      <c r="X197" s="17">
        <f t="shared" si="35"/>
        <v>10.829283867462633</v>
      </c>
      <c r="Y197" s="17">
        <f t="shared" si="36"/>
        <v>13.343489478596094</v>
      </c>
      <c r="Z197" s="14">
        <v>474.14230073437511</v>
      </c>
      <c r="AA197" s="17">
        <f t="shared" si="38"/>
        <v>0.34158461559156783</v>
      </c>
      <c r="AB197" s="17">
        <f t="shared" si="39"/>
        <v>5.8853398139276058E-5</v>
      </c>
      <c r="AC197" s="17">
        <f t="shared" si="40"/>
        <v>2.7904885599792543E-2</v>
      </c>
      <c r="AD197" s="17">
        <f t="shared" si="37"/>
        <v>3.6960113377208668E-5</v>
      </c>
      <c r="AE197" s="14">
        <f t="shared" si="41"/>
        <v>15.860660933196359</v>
      </c>
    </row>
    <row r="198" spans="1:31" ht="15.75" thickBot="1" x14ac:dyDescent="0.3">
      <c r="A198" s="14">
        <v>1</v>
      </c>
      <c r="B198" s="17" t="s">
        <v>33</v>
      </c>
      <c r="C198" s="17">
        <v>192</v>
      </c>
      <c r="D198" s="17">
        <v>20.891906130789742</v>
      </c>
      <c r="E198" s="14">
        <v>704.00093954631063</v>
      </c>
      <c r="F198" s="103">
        <v>0</v>
      </c>
      <c r="G198" s="17">
        <f t="shared" si="28"/>
        <v>0</v>
      </c>
      <c r="H198" s="17">
        <f t="shared" si="29"/>
        <v>0</v>
      </c>
      <c r="I198" s="17">
        <v>14</v>
      </c>
      <c r="J198" s="14">
        <v>4000</v>
      </c>
      <c r="K198" s="100">
        <v>12.286215572339811</v>
      </c>
      <c r="L198" s="17">
        <v>27.483527062389818</v>
      </c>
      <c r="M198" s="107">
        <v>1</v>
      </c>
      <c r="N198" s="17">
        <f>IF(M198=1,_xlfn.XLOOKUP(L198,'HYB SPECS'!$O$6:$O$37,'HYB SPECS'!$K$6:$K$37,,1))</f>
        <v>7750</v>
      </c>
      <c r="O198" s="107">
        <f>0.5*('Specifications (ICE)'!$P$4*'Specifications (ICE)'!$P$3)*'Specifications (ICE)'!$P$5*K198^2</f>
        <v>47.181667449876151</v>
      </c>
      <c r="P198" s="14">
        <f>IF(B198="A",'Specifications (ICE)'!$M$12,IF(B198="G",'Specifications (ICE)'!$M$13))</f>
        <v>84.271039200000004</v>
      </c>
      <c r="Q198" s="17">
        <v>1</v>
      </c>
      <c r="R198" s="110">
        <f>'HYB SPECS'!$G$11-O198-P198-G198</f>
        <v>755.2819252053522</v>
      </c>
      <c r="S198" s="16">
        <f t="shared" si="30"/>
        <v>1.0728422119608096</v>
      </c>
      <c r="T198" s="17">
        <f t="shared" si="31"/>
        <v>755.28192520535208</v>
      </c>
      <c r="U198" s="110">
        <f t="shared" si="32"/>
        <v>886.73463185522826</v>
      </c>
      <c r="V198" s="17">
        <f t="shared" si="33"/>
        <v>10.894612842432714</v>
      </c>
      <c r="W198" s="14">
        <f t="shared" si="34"/>
        <v>2.5282059495135947</v>
      </c>
      <c r="X198" s="17">
        <f t="shared" si="35"/>
        <v>10.894612842432714</v>
      </c>
      <c r="Y198" s="17">
        <f t="shared" si="36"/>
        <v>13.423985705385373</v>
      </c>
      <c r="Z198" s="14">
        <v>474.14230073437511</v>
      </c>
      <c r="AA198" s="17">
        <f t="shared" si="38"/>
        <v>0.33298038489797532</v>
      </c>
      <c r="AB198" s="17">
        <f t="shared" si="39"/>
        <v>5.7044533596777594E-5</v>
      </c>
      <c r="AC198" s="17">
        <f t="shared" si="40"/>
        <v>2.7047226403895487E-2</v>
      </c>
      <c r="AD198" s="17">
        <f t="shared" si="37"/>
        <v>3.5824140932311903E-5</v>
      </c>
      <c r="AE198" s="14">
        <f t="shared" si="41"/>
        <v>15.887708159600255</v>
      </c>
    </row>
    <row r="199" spans="1:31" ht="15.75" thickBot="1" x14ac:dyDescent="0.3">
      <c r="A199" s="14">
        <v>1</v>
      </c>
      <c r="B199" s="17" t="s">
        <v>33</v>
      </c>
      <c r="C199" s="17">
        <v>193</v>
      </c>
      <c r="D199" s="17">
        <v>20.97267759663875</v>
      </c>
      <c r="E199" s="14">
        <v>704.00093954631063</v>
      </c>
      <c r="F199" s="103">
        <v>0</v>
      </c>
      <c r="G199" s="17">
        <f t="shared" ref="G199:G262" si="42">C199*9.81*TAN(F199)</f>
        <v>0</v>
      </c>
      <c r="H199" s="17">
        <f t="shared" ref="H199:H262" si="43">RADIANS(F199)</f>
        <v>0</v>
      </c>
      <c r="I199" s="17">
        <v>14</v>
      </c>
      <c r="J199" s="14">
        <v>4000</v>
      </c>
      <c r="K199" s="100">
        <v>12.359377937803322</v>
      </c>
      <c r="L199" s="17">
        <v>27.647186884189765</v>
      </c>
      <c r="M199" s="107">
        <v>1</v>
      </c>
      <c r="N199" s="17">
        <f>IF(M199=1,_xlfn.XLOOKUP(L199,'HYB SPECS'!$O$6:$O$37,'HYB SPECS'!$K$6:$K$37,,1))</f>
        <v>7750</v>
      </c>
      <c r="O199" s="107">
        <f>0.5*('Specifications (ICE)'!$P$4*'Specifications (ICE)'!$P$3)*'Specifications (ICE)'!$P$5*K199^2</f>
        <v>47.745258441415935</v>
      </c>
      <c r="P199" s="14">
        <f>IF(B199="A",'Specifications (ICE)'!$M$12,IF(B199="G",'Specifications (ICE)'!$M$13))</f>
        <v>84.271039200000004</v>
      </c>
      <c r="Q199" s="17">
        <v>1</v>
      </c>
      <c r="R199" s="110">
        <f>'HYB SPECS'!$G$11-O199-P199-G199</f>
        <v>754.71833421381245</v>
      </c>
      <c r="S199" s="16">
        <f t="shared" ref="S199:S262" si="44">IF(A199=1,(R199/E199),IF(A199=2,0,IF(A199=3,(1.2*(-R199/E199)))))</f>
        <v>1.0720416576435059</v>
      </c>
      <c r="T199" s="17">
        <f t="shared" ref="T199:T262" si="45">E199*S199</f>
        <v>754.71833421381245</v>
      </c>
      <c r="U199" s="110">
        <f t="shared" ref="U199:U262" si="46">T199+P199+O199+G199</f>
        <v>886.73463185522837</v>
      </c>
      <c r="V199" s="17">
        <f t="shared" ref="V199:V262" si="47">ABS(((+U199)*(+K199))/1000)</f>
        <v>10.95948844563766</v>
      </c>
      <c r="W199" s="14">
        <f t="shared" ref="W199:W262" si="48">(($W$3*1000)-V199*1000)/1000</f>
        <v>2.4633303463086484</v>
      </c>
      <c r="X199" s="17">
        <f t="shared" ref="X199:X262" si="49">V199</f>
        <v>10.95948844563766</v>
      </c>
      <c r="Y199" s="17">
        <f t="shared" ref="Y199:Y262" si="50">ABS((X199*1000)/((2*PI()*N199)/60))</f>
        <v>13.503923302310294</v>
      </c>
      <c r="Z199" s="14">
        <v>474.14230073437511</v>
      </c>
      <c r="AA199" s="17">
        <f t="shared" si="38"/>
        <v>0.32443586607432989</v>
      </c>
      <c r="AB199" s="17">
        <f t="shared" si="39"/>
        <v>5.5268556372692614E-5</v>
      </c>
      <c r="AC199" s="17">
        <f t="shared" si="40"/>
        <v>2.6205160476815984E-2</v>
      </c>
      <c r="AD199" s="17">
        <f t="shared" ref="AD199:AD262" si="51">((Z199*AB199)/1000)/0.755</f>
        <v>3.4708821823597327E-5</v>
      </c>
      <c r="AE199" s="14">
        <f t="shared" si="41"/>
        <v>15.913913320077071</v>
      </c>
    </row>
    <row r="200" spans="1:31" ht="15.75" thickBot="1" x14ac:dyDescent="0.3">
      <c r="A200" s="14">
        <v>1</v>
      </c>
      <c r="B200" s="17" t="s">
        <v>33</v>
      </c>
      <c r="C200" s="17">
        <v>194</v>
      </c>
      <c r="D200" s="17">
        <v>21.053001134003868</v>
      </c>
      <c r="E200" s="14">
        <v>704.00093954631063</v>
      </c>
      <c r="F200" s="103">
        <v>0</v>
      </c>
      <c r="G200" s="17">
        <f t="shared" si="42"/>
        <v>0</v>
      </c>
      <c r="H200" s="17">
        <f t="shared" si="43"/>
        <v>0</v>
      </c>
      <c r="I200" s="17">
        <v>14</v>
      </c>
      <c r="J200" s="14">
        <v>4000</v>
      </c>
      <c r="K200" s="100">
        <v>12.432038118421678</v>
      </c>
      <c r="L200" s="17">
        <v>27.809723348622189</v>
      </c>
      <c r="M200" s="107">
        <v>1</v>
      </c>
      <c r="N200" s="17">
        <f>IF(M200=1,_xlfn.XLOOKUP(L200,'HYB SPECS'!$O$6:$O$37,'HYB SPECS'!$K$6:$K$37,,1))</f>
        <v>7750</v>
      </c>
      <c r="O200" s="107">
        <f>0.5*('Specifications (ICE)'!$P$4*'Specifications (ICE)'!$P$3)*'Specifications (ICE)'!$P$5*K200^2</f>
        <v>48.308292711745054</v>
      </c>
      <c r="P200" s="14">
        <f>IF(B200="A",'Specifications (ICE)'!$M$12,IF(B200="G",'Specifications (ICE)'!$M$13))</f>
        <v>84.271039200000004</v>
      </c>
      <c r="Q200" s="17">
        <v>1</v>
      </c>
      <c r="R200" s="110">
        <f>'HYB SPECS'!$G$11-O200-P200-G200</f>
        <v>754.15529994348333</v>
      </c>
      <c r="S200" s="16">
        <f t="shared" si="44"/>
        <v>1.071241894122321</v>
      </c>
      <c r="T200" s="17">
        <f t="shared" si="45"/>
        <v>754.15529994348333</v>
      </c>
      <c r="U200" s="110">
        <f t="shared" si="46"/>
        <v>886.73463185522837</v>
      </c>
      <c r="V200" s="17">
        <f t="shared" si="47"/>
        <v>11.023918744148812</v>
      </c>
      <c r="W200" s="14">
        <f t="shared" si="48"/>
        <v>2.3989000477974969</v>
      </c>
      <c r="X200" s="17">
        <f t="shared" si="49"/>
        <v>11.023918744148812</v>
      </c>
      <c r="Y200" s="17">
        <f t="shared" si="50"/>
        <v>13.58331220935238</v>
      </c>
      <c r="Z200" s="14">
        <v>474.14230073437511</v>
      </c>
      <c r="AA200" s="17">
        <f t="shared" ref="AA200:AA263" si="52">(Z200*W200)/(60*60)</f>
        <v>0.31594999663736323</v>
      </c>
      <c r="AB200" s="17">
        <f t="shared" ref="AB200:AB263" si="53">((D200-D199)/3600)*W200</f>
        <v>5.3524482673456885E-5</v>
      </c>
      <c r="AC200" s="17">
        <f t="shared" ref="AC200:AC263" si="54">AB200*Z200</f>
        <v>2.5378221360410045E-2</v>
      </c>
      <c r="AD200" s="17">
        <f t="shared" si="51"/>
        <v>3.3613538225708669E-5</v>
      </c>
      <c r="AE200" s="14">
        <f t="shared" ref="AE200:AE263" si="55">AE199+AC200</f>
        <v>15.939291541437482</v>
      </c>
    </row>
    <row r="201" spans="1:31" ht="15.75" thickBot="1" x14ac:dyDescent="0.3">
      <c r="A201" s="14">
        <v>1</v>
      </c>
      <c r="B201" s="17" t="s">
        <v>33</v>
      </c>
      <c r="C201" s="17">
        <v>195</v>
      </c>
      <c r="D201" s="17">
        <v>21.132884791568543</v>
      </c>
      <c r="E201" s="14">
        <v>704.00093954631063</v>
      </c>
      <c r="F201" s="103">
        <v>0</v>
      </c>
      <c r="G201" s="17">
        <f t="shared" si="42"/>
        <v>0</v>
      </c>
      <c r="H201" s="17">
        <f t="shared" si="43"/>
        <v>0</v>
      </c>
      <c r="I201" s="17">
        <v>14</v>
      </c>
      <c r="J201" s="14">
        <v>4000</v>
      </c>
      <c r="K201" s="100">
        <v>12.504204938928977</v>
      </c>
      <c r="L201" s="17">
        <v>27.971156196087787</v>
      </c>
      <c r="M201" s="107">
        <v>1</v>
      </c>
      <c r="N201" s="17">
        <f>IF(M201=1,_xlfn.XLOOKUP(L201,'HYB SPECS'!$O$6:$O$37,'HYB SPECS'!$K$6:$K$37,,1))</f>
        <v>7750</v>
      </c>
      <c r="O201" s="107">
        <f>0.5*('Specifications (ICE)'!$P$4*'Specifications (ICE)'!$P$3)*'Specifications (ICE)'!$P$5*K201^2</f>
        <v>48.870770810798724</v>
      </c>
      <c r="P201" s="14">
        <f>IF(B201="A",'Specifications (ICE)'!$M$12,IF(B201="G",'Specifications (ICE)'!$M$13))</f>
        <v>84.271039200000004</v>
      </c>
      <c r="Q201" s="17">
        <v>1</v>
      </c>
      <c r="R201" s="110">
        <f>'HYB SPECS'!$G$11-O201-P201-G201</f>
        <v>753.59282184442964</v>
      </c>
      <c r="S201" s="16">
        <f t="shared" si="44"/>
        <v>1.0704429206160977</v>
      </c>
      <c r="T201" s="17">
        <f t="shared" si="45"/>
        <v>753.59282184442964</v>
      </c>
      <c r="U201" s="110">
        <f t="shared" si="46"/>
        <v>886.73463185522837</v>
      </c>
      <c r="V201" s="17">
        <f t="shared" si="47"/>
        <v>11.087911563163514</v>
      </c>
      <c r="W201" s="14">
        <f t="shared" si="48"/>
        <v>2.3349072287827948</v>
      </c>
      <c r="X201" s="17">
        <f t="shared" si="49"/>
        <v>11.087911563163514</v>
      </c>
      <c r="Y201" s="17">
        <f t="shared" si="50"/>
        <v>13.662162068463928</v>
      </c>
      <c r="Z201" s="14">
        <v>474.14230073437511</v>
      </c>
      <c r="AA201" s="17">
        <f t="shared" si="52"/>
        <v>0.30752174596011067</v>
      </c>
      <c r="AB201" s="17">
        <f t="shared" si="53"/>
        <v>5.1811369308158269E-5</v>
      </c>
      <c r="AC201" s="17">
        <f t="shared" si="54"/>
        <v>2.456596184796855E-2</v>
      </c>
      <c r="AD201" s="17">
        <f t="shared" si="51"/>
        <v>3.2537697811878875E-5</v>
      </c>
      <c r="AE201" s="14">
        <f t="shared" si="55"/>
        <v>15.963857503285452</v>
      </c>
    </row>
    <row r="202" spans="1:31" ht="15.75" thickBot="1" x14ac:dyDescent="0.3">
      <c r="A202" s="14">
        <v>1</v>
      </c>
      <c r="B202" s="17" t="s">
        <v>33</v>
      </c>
      <c r="C202" s="17">
        <v>196</v>
      </c>
      <c r="D202" s="17">
        <v>21.212336384157041</v>
      </c>
      <c r="E202" s="14">
        <v>704.00093954631063</v>
      </c>
      <c r="F202" s="103">
        <v>0</v>
      </c>
      <c r="G202" s="17">
        <f t="shared" si="42"/>
        <v>0</v>
      </c>
      <c r="H202" s="17">
        <f t="shared" si="43"/>
        <v>0</v>
      </c>
      <c r="I202" s="17">
        <v>14</v>
      </c>
      <c r="J202" s="14">
        <v>4000</v>
      </c>
      <c r="K202" s="100">
        <v>12.57588696266391</v>
      </c>
      <c r="L202" s="17">
        <v>28.13150458226141</v>
      </c>
      <c r="M202" s="107">
        <v>1</v>
      </c>
      <c r="N202" s="17">
        <f>IF(M202=1,_xlfn.XLOOKUP(L202,'HYB SPECS'!$O$6:$O$37,'HYB SPECS'!$K$6:$K$37,,1))</f>
        <v>7750</v>
      </c>
      <c r="O202" s="107">
        <f>0.5*('Specifications (ICE)'!$P$4*'Specifications (ICE)'!$P$3)*'Specifications (ICE)'!$P$5*K202^2</f>
        <v>49.432693287968846</v>
      </c>
      <c r="P202" s="14">
        <f>IF(B202="A",'Specifications (ICE)'!$M$12,IF(B202="G",'Specifications (ICE)'!$M$13))</f>
        <v>84.271039200000004</v>
      </c>
      <c r="Q202" s="17">
        <v>1</v>
      </c>
      <c r="R202" s="110">
        <f>'HYB SPECS'!$G$11-O202-P202-G202</f>
        <v>753.03089936725951</v>
      </c>
      <c r="S202" s="16">
        <f t="shared" si="44"/>
        <v>1.0696447363444515</v>
      </c>
      <c r="T202" s="17">
        <f t="shared" si="45"/>
        <v>753.03089936725951</v>
      </c>
      <c r="U202" s="110">
        <f t="shared" si="46"/>
        <v>886.73463185522837</v>
      </c>
      <c r="V202" s="17">
        <f t="shared" si="47"/>
        <v>11.151474496090747</v>
      </c>
      <c r="W202" s="14">
        <f t="shared" si="48"/>
        <v>2.2713442958555605</v>
      </c>
      <c r="X202" s="17">
        <f t="shared" si="49"/>
        <v>11.151474496090747</v>
      </c>
      <c r="Y202" s="17">
        <f t="shared" si="50"/>
        <v>13.74048223599519</v>
      </c>
      <c r="Z202" s="14">
        <v>474.14230073437511</v>
      </c>
      <c r="AA202" s="17">
        <f t="shared" si="52"/>
        <v>0.29915011394357072</v>
      </c>
      <c r="AB202" s="17">
        <f t="shared" si="53"/>
        <v>5.012831156181246E-5</v>
      </c>
      <c r="AC202" s="17">
        <f t="shared" si="54"/>
        <v>2.3767952975847335E-2</v>
      </c>
      <c r="AD202" s="17">
        <f t="shared" si="51"/>
        <v>3.1480732418340844E-5</v>
      </c>
      <c r="AE202" s="14">
        <f t="shared" si="55"/>
        <v>15.987625456261298</v>
      </c>
    </row>
    <row r="203" spans="1:31" ht="15.75" thickBot="1" x14ac:dyDescent="0.3">
      <c r="A203" s="14">
        <v>1</v>
      </c>
      <c r="B203" s="17" t="s">
        <v>33</v>
      </c>
      <c r="C203" s="17">
        <v>197</v>
      </c>
      <c r="D203" s="17">
        <v>21.29136350211575</v>
      </c>
      <c r="E203" s="14">
        <v>704.00093954631063</v>
      </c>
      <c r="F203" s="103">
        <v>0</v>
      </c>
      <c r="G203" s="17">
        <f t="shared" si="42"/>
        <v>0</v>
      </c>
      <c r="H203" s="17">
        <f t="shared" si="43"/>
        <v>0</v>
      </c>
      <c r="I203" s="17">
        <v>14</v>
      </c>
      <c r="J203" s="14">
        <v>4000</v>
      </c>
      <c r="K203" s="100">
        <v>12.647092502340138</v>
      </c>
      <c r="L203" s="17">
        <v>28.290787102184751</v>
      </c>
      <c r="M203" s="107">
        <v>1</v>
      </c>
      <c r="N203" s="17">
        <f>IF(M203=1,_xlfn.XLOOKUP(L203,'HYB SPECS'!$O$6:$O$37,'HYB SPECS'!$K$6:$K$37,,1))</f>
        <v>8000</v>
      </c>
      <c r="O203" s="107">
        <f>0.5*('Specifications (ICE)'!$P$4*'Specifications (ICE)'!$P$3)*'Specifications (ICE)'!$P$5*K203^2</f>
        <v>49.994060692104647</v>
      </c>
      <c r="P203" s="14">
        <f>IF(B203="A",'Specifications (ICE)'!$M$12,IF(B203="G",'Specifications (ICE)'!$M$13))</f>
        <v>84.271039200000004</v>
      </c>
      <c r="Q203" s="17">
        <v>1</v>
      </c>
      <c r="R203" s="110">
        <f>'HYB SPECS'!$G$11-O203-P203-G203</f>
        <v>752.4695319631237</v>
      </c>
      <c r="S203" s="16">
        <f t="shared" si="44"/>
        <v>1.0688473405277674</v>
      </c>
      <c r="T203" s="17">
        <f t="shared" si="45"/>
        <v>752.4695319631237</v>
      </c>
      <c r="U203" s="110">
        <f t="shared" si="46"/>
        <v>886.73463185522837</v>
      </c>
      <c r="V203" s="17">
        <f t="shared" si="47"/>
        <v>11.214614914101601</v>
      </c>
      <c r="W203" s="14">
        <f t="shared" si="48"/>
        <v>2.2082038778447077</v>
      </c>
      <c r="X203" s="17">
        <f t="shared" si="49"/>
        <v>11.214614914101601</v>
      </c>
      <c r="Y203" s="17">
        <f t="shared" si="50"/>
        <v>13.386460488385209</v>
      </c>
      <c r="Z203" s="14">
        <v>474.14230073437511</v>
      </c>
      <c r="AA203" s="17">
        <f t="shared" si="52"/>
        <v>0.29083412975884965</v>
      </c>
      <c r="AB203" s="17">
        <f t="shared" si="53"/>
        <v>4.847444120314258E-5</v>
      </c>
      <c r="AC203" s="17">
        <f t="shared" si="54"/>
        <v>2.2983783078871212E-2</v>
      </c>
      <c r="AD203" s="17">
        <f t="shared" si="51"/>
        <v>3.0442096793206907E-5</v>
      </c>
      <c r="AE203" s="14">
        <f t="shared" si="55"/>
        <v>16.01060923934017</v>
      </c>
    </row>
    <row r="204" spans="1:31" ht="15.75" thickBot="1" x14ac:dyDescent="0.3">
      <c r="A204" s="14">
        <v>1</v>
      </c>
      <c r="B204" s="17" t="s">
        <v>33</v>
      </c>
      <c r="C204" s="17">
        <v>198</v>
      </c>
      <c r="D204" s="17">
        <v>21.369973520216476</v>
      </c>
      <c r="E204" s="14">
        <v>704.00093954631063</v>
      </c>
      <c r="F204" s="103">
        <v>0</v>
      </c>
      <c r="G204" s="17">
        <f t="shared" si="42"/>
        <v>0</v>
      </c>
      <c r="H204" s="17">
        <f t="shared" si="43"/>
        <v>0</v>
      </c>
      <c r="I204" s="17">
        <v>14</v>
      </c>
      <c r="J204" s="14">
        <v>4000</v>
      </c>
      <c r="K204" s="100">
        <v>12.717829630251822</v>
      </c>
      <c r="L204" s="17">
        <v>28.449021813095513</v>
      </c>
      <c r="M204" s="107">
        <v>1</v>
      </c>
      <c r="N204" s="17">
        <f>IF(M204=1,_xlfn.XLOOKUP(L204,'HYB SPECS'!$O$6:$O$37,'HYB SPECS'!$K$6:$K$37,,1))</f>
        <v>8000</v>
      </c>
      <c r="O204" s="107">
        <f>0.5*('Specifications (ICE)'!$P$4*'Specifications (ICE)'!$P$3)*'Specifications (ICE)'!$P$5*K204^2</f>
        <v>50.554873571513227</v>
      </c>
      <c r="P204" s="14">
        <f>IF(B204="A",'Specifications (ICE)'!$M$12,IF(B204="G",'Specifications (ICE)'!$M$13))</f>
        <v>84.271039200000004</v>
      </c>
      <c r="Q204" s="17">
        <v>1</v>
      </c>
      <c r="R204" s="110">
        <f>'HYB SPECS'!$G$11-O204-P204-G204</f>
        <v>751.90871908371514</v>
      </c>
      <c r="S204" s="16">
        <f t="shared" si="44"/>
        <v>1.0680507323872017</v>
      </c>
      <c r="T204" s="17">
        <f t="shared" si="45"/>
        <v>751.90871908371514</v>
      </c>
      <c r="U204" s="110">
        <f t="shared" si="46"/>
        <v>886.73463185522837</v>
      </c>
      <c r="V204" s="17">
        <f t="shared" si="47"/>
        <v>11.277339975178865</v>
      </c>
      <c r="W204" s="14">
        <f t="shared" si="48"/>
        <v>2.1454788167674432</v>
      </c>
      <c r="X204" s="17">
        <f t="shared" si="49"/>
        <v>11.277339975178865</v>
      </c>
      <c r="Y204" s="17">
        <f t="shared" si="50"/>
        <v>13.461333014831617</v>
      </c>
      <c r="Z204" s="14">
        <v>474.14230073437511</v>
      </c>
      <c r="AA204" s="17">
        <f t="shared" si="52"/>
        <v>0.28257285065527232</v>
      </c>
      <c r="AB204" s="17">
        <f t="shared" si="53"/>
        <v>4.684892461689227E-5</v>
      </c>
      <c r="AC204" s="17">
        <f t="shared" si="54"/>
        <v>2.2213056904784603E-2</v>
      </c>
      <c r="AD204" s="17">
        <f t="shared" si="51"/>
        <v>2.9421267423555768E-5</v>
      </c>
      <c r="AE204" s="14">
        <f t="shared" si="55"/>
        <v>16.032822296244955</v>
      </c>
    </row>
    <row r="205" spans="1:31" ht="15.75" thickBot="1" x14ac:dyDescent="0.3">
      <c r="A205" s="14">
        <v>1</v>
      </c>
      <c r="B205" s="17" t="s">
        <v>33</v>
      </c>
      <c r="C205" s="17">
        <v>199</v>
      </c>
      <c r="D205" s="17">
        <v>21.448173606111173</v>
      </c>
      <c r="E205" s="14">
        <v>704.00093954631063</v>
      </c>
      <c r="F205" s="103">
        <v>0</v>
      </c>
      <c r="G205" s="17">
        <f t="shared" si="42"/>
        <v>0</v>
      </c>
      <c r="H205" s="17">
        <f t="shared" si="43"/>
        <v>0</v>
      </c>
      <c r="I205" s="17">
        <v>14</v>
      </c>
      <c r="J205" s="14">
        <v>4000</v>
      </c>
      <c r="K205" s="100">
        <v>12.788106187950101</v>
      </c>
      <c r="L205" s="17">
        <v>28.6062262560731</v>
      </c>
      <c r="M205" s="107">
        <v>1</v>
      </c>
      <c r="N205" s="17">
        <f>IF(M205=1,_xlfn.XLOOKUP(L205,'HYB SPECS'!$O$6:$O$37,'HYB SPECS'!$K$6:$K$37,,1))</f>
        <v>8000</v>
      </c>
      <c r="O205" s="107">
        <f>0.5*('Specifications (ICE)'!$P$4*'Specifications (ICE)'!$P$3)*'Specifications (ICE)'!$P$5*K205^2</f>
        <v>51.115132473960053</v>
      </c>
      <c r="P205" s="14">
        <f>IF(B205="A",'Specifications (ICE)'!$M$12,IF(B205="G",'Specifications (ICE)'!$M$13))</f>
        <v>84.271039200000004</v>
      </c>
      <c r="Q205" s="17">
        <v>1</v>
      </c>
      <c r="R205" s="110">
        <f>'HYB SPECS'!$G$11-O205-P205-G205</f>
        <v>751.34846018126825</v>
      </c>
      <c r="S205" s="16">
        <f t="shared" si="44"/>
        <v>1.067254911144679</v>
      </c>
      <c r="T205" s="17">
        <f t="shared" si="45"/>
        <v>751.34846018126825</v>
      </c>
      <c r="U205" s="110">
        <f t="shared" si="46"/>
        <v>886.73463185522837</v>
      </c>
      <c r="V205" s="17">
        <f t="shared" si="47"/>
        <v>11.339656632697501</v>
      </c>
      <c r="W205" s="14">
        <f t="shared" si="48"/>
        <v>2.0831621592488081</v>
      </c>
      <c r="X205" s="17">
        <f t="shared" si="49"/>
        <v>11.339656632697501</v>
      </c>
      <c r="Y205" s="17">
        <f t="shared" si="50"/>
        <v>13.535718045439532</v>
      </c>
      <c r="Z205" s="14">
        <v>474.14230073437511</v>
      </c>
      <c r="AA205" s="17">
        <f t="shared" si="52"/>
        <v>0.27436536083028296</v>
      </c>
      <c r="AB205" s="17">
        <f t="shared" si="53"/>
        <v>4.5250961051621736E-5</v>
      </c>
      <c r="AC205" s="17">
        <f t="shared" si="54"/>
        <v>2.1455394783457527E-2</v>
      </c>
      <c r="AD205" s="17">
        <f t="shared" si="51"/>
        <v>2.841774143504308E-5</v>
      </c>
      <c r="AE205" s="14">
        <f t="shared" si="55"/>
        <v>16.054277691028414</v>
      </c>
    </row>
    <row r="206" spans="1:31" ht="15.75" thickBot="1" x14ac:dyDescent="0.3">
      <c r="A206" s="14">
        <v>1</v>
      </c>
      <c r="B206" s="17" t="s">
        <v>33</v>
      </c>
      <c r="C206" s="17">
        <v>200</v>
      </c>
      <c r="D206" s="17">
        <v>21.525970728365404</v>
      </c>
      <c r="E206" s="14">
        <v>704.00093954631063</v>
      </c>
      <c r="F206" s="103">
        <v>0</v>
      </c>
      <c r="G206" s="17">
        <f t="shared" si="42"/>
        <v>0</v>
      </c>
      <c r="H206" s="17">
        <f t="shared" si="43"/>
        <v>0</v>
      </c>
      <c r="I206" s="17">
        <v>14</v>
      </c>
      <c r="J206" s="14">
        <v>4000</v>
      </c>
      <c r="K206" s="100">
        <v>12.857929795423706</v>
      </c>
      <c r="L206" s="17">
        <v>28.762417476575106</v>
      </c>
      <c r="M206" s="107">
        <v>1</v>
      </c>
      <c r="N206" s="17">
        <f>IF(M206=1,_xlfn.XLOOKUP(L206,'HYB SPECS'!$O$6:$O$37,'HYB SPECS'!$K$6:$K$37,,1))</f>
        <v>8000</v>
      </c>
      <c r="O206" s="107">
        <f>0.5*('Specifications (ICE)'!$P$4*'Specifications (ICE)'!$P$3)*'Specifications (ICE)'!$P$5*K206^2</f>
        <v>51.674837946669477</v>
      </c>
      <c r="P206" s="14">
        <f>IF(B206="A",'Specifications (ICE)'!$M$12,IF(B206="G",'Specifications (ICE)'!$M$13))</f>
        <v>84.271039200000004</v>
      </c>
      <c r="Q206" s="17">
        <v>1</v>
      </c>
      <c r="R206" s="110">
        <f>'HYB SPECS'!$G$11-O206-P206-G206</f>
        <v>750.78875470855883</v>
      </c>
      <c r="S206" s="16">
        <f t="shared" si="44"/>
        <v>1.0664598760228934</v>
      </c>
      <c r="T206" s="17">
        <f t="shared" si="45"/>
        <v>750.78875470855894</v>
      </c>
      <c r="U206" s="110">
        <f t="shared" si="46"/>
        <v>886.73463185522849</v>
      </c>
      <c r="V206" s="17">
        <f t="shared" si="47"/>
        <v>11.401571643565415</v>
      </c>
      <c r="W206" s="14">
        <f t="shared" si="48"/>
        <v>2.0212471483808949</v>
      </c>
      <c r="X206" s="17">
        <f t="shared" si="49"/>
        <v>11.401571643565415</v>
      </c>
      <c r="Y206" s="17">
        <f t="shared" si="50"/>
        <v>13.609623645673659</v>
      </c>
      <c r="Z206" s="14">
        <v>474.14230073437511</v>
      </c>
      <c r="AA206" s="17">
        <f t="shared" si="52"/>
        <v>0.26621077035725343</v>
      </c>
      <c r="AB206" s="17">
        <f t="shared" si="53"/>
        <v>4.367978097461284E-5</v>
      </c>
      <c r="AC206" s="17">
        <f t="shared" si="54"/>
        <v>2.0710431846876518E-2</v>
      </c>
      <c r="AD206" s="17">
        <f t="shared" si="51"/>
        <v>2.7431035558776845E-5</v>
      </c>
      <c r="AE206" s="14">
        <f t="shared" si="55"/>
        <v>16.07498812287529</v>
      </c>
    </row>
    <row r="207" spans="1:31" ht="15.75" thickBot="1" x14ac:dyDescent="0.3">
      <c r="A207" s="14">
        <v>1</v>
      </c>
      <c r="B207" s="17" t="s">
        <v>33</v>
      </c>
      <c r="C207" s="17">
        <v>201</v>
      </c>
      <c r="D207" s="17">
        <v>21.603371664095906</v>
      </c>
      <c r="E207" s="14">
        <v>704.00093954631063</v>
      </c>
      <c r="F207" s="103">
        <v>0</v>
      </c>
      <c r="G207" s="17">
        <f t="shared" si="42"/>
        <v>0</v>
      </c>
      <c r="H207" s="17">
        <f t="shared" si="43"/>
        <v>0</v>
      </c>
      <c r="I207" s="17">
        <v>14</v>
      </c>
      <c r="J207" s="14">
        <v>4000</v>
      </c>
      <c r="K207" s="100">
        <v>12.927307859814439</v>
      </c>
      <c r="L207" s="17">
        <v>28.917612043933314</v>
      </c>
      <c r="M207" s="107">
        <v>1</v>
      </c>
      <c r="N207" s="17">
        <f>IF(M207=1,_xlfn.XLOOKUP(L207,'HYB SPECS'!$O$6:$O$37,'HYB SPECS'!$K$6:$K$37,,1))</f>
        <v>8000</v>
      </c>
      <c r="O207" s="107">
        <f>0.5*('Specifications (ICE)'!$P$4*'Specifications (ICE)'!$P$3)*'Specifications (ICE)'!$P$5*K207^2</f>
        <v>52.233990536325337</v>
      </c>
      <c r="P207" s="14">
        <f>IF(B207="A",'Specifications (ICE)'!$M$12,IF(B207="G",'Specifications (ICE)'!$M$13))</f>
        <v>84.271039200000004</v>
      </c>
      <c r="Q207" s="17">
        <v>1</v>
      </c>
      <c r="R207" s="110">
        <f>'HYB SPECS'!$G$11-O207-P207-G207</f>
        <v>750.22960211890302</v>
      </c>
      <c r="S207" s="16">
        <f t="shared" si="44"/>
        <v>1.0656656262453061</v>
      </c>
      <c r="T207" s="17">
        <f t="shared" si="45"/>
        <v>750.22960211890302</v>
      </c>
      <c r="U207" s="110">
        <f t="shared" si="46"/>
        <v>886.73463185522837</v>
      </c>
      <c r="V207" s="17">
        <f t="shared" si="47"/>
        <v>11.463091575951758</v>
      </c>
      <c r="W207" s="14">
        <f t="shared" si="48"/>
        <v>1.9597272159945514</v>
      </c>
      <c r="X207" s="17">
        <f t="shared" si="49"/>
        <v>11.463091575951758</v>
      </c>
      <c r="Y207" s="17">
        <f t="shared" si="50"/>
        <v>13.683057655708401</v>
      </c>
      <c r="Z207" s="14">
        <v>474.14230073437511</v>
      </c>
      <c r="AA207" s="17">
        <f t="shared" si="52"/>
        <v>0.25810821416761898</v>
      </c>
      <c r="AB207" s="17">
        <f t="shared" si="53"/>
        <v>4.2134644526252681E-5</v>
      </c>
      <c r="AC207" s="17">
        <f t="shared" si="54"/>
        <v>1.9977817296302491E-2</v>
      </c>
      <c r="AD207" s="17">
        <f t="shared" si="51"/>
        <v>2.6460685160665553E-5</v>
      </c>
      <c r="AE207" s="14">
        <f t="shared" si="55"/>
        <v>16.094965940171591</v>
      </c>
    </row>
    <row r="208" spans="1:31" ht="15.75" thickBot="1" x14ac:dyDescent="0.3">
      <c r="A208" s="14">
        <v>1</v>
      </c>
      <c r="B208" s="17" t="s">
        <v>33</v>
      </c>
      <c r="C208" s="17">
        <v>202</v>
      </c>
      <c r="D208" s="17">
        <v>21.680383006235822</v>
      </c>
      <c r="E208" s="14">
        <v>704.00093954631063</v>
      </c>
      <c r="F208" s="103">
        <v>0</v>
      </c>
      <c r="G208" s="17">
        <f t="shared" si="42"/>
        <v>0</v>
      </c>
      <c r="H208" s="17">
        <f t="shared" si="43"/>
        <v>0</v>
      </c>
      <c r="I208" s="17">
        <v>14</v>
      </c>
      <c r="J208" s="14">
        <v>4000</v>
      </c>
      <c r="K208" s="100">
        <v>12.996247583695999</v>
      </c>
      <c r="L208" s="17">
        <v>29.07182606987293</v>
      </c>
      <c r="M208" s="107">
        <v>1</v>
      </c>
      <c r="N208" s="17">
        <f>IF(M208=1,_xlfn.XLOOKUP(L208,'HYB SPECS'!$O$6:$O$37,'HYB SPECS'!$K$6:$K$37,,1))</f>
        <v>8000</v>
      </c>
      <c r="O208" s="107">
        <f>0.5*('Specifications (ICE)'!$P$4*'Specifications (ICE)'!$P$3)*'Specifications (ICE)'!$P$5*K208^2</f>
        <v>52.792590789071397</v>
      </c>
      <c r="P208" s="14">
        <f>IF(B208="A",'Specifications (ICE)'!$M$12,IF(B208="G",'Specifications (ICE)'!$M$13))</f>
        <v>84.271039200000004</v>
      </c>
      <c r="Q208" s="17">
        <v>1</v>
      </c>
      <c r="R208" s="110">
        <f>'HYB SPECS'!$G$11-O208-P208-G208</f>
        <v>749.67100186615698</v>
      </c>
      <c r="S208" s="16">
        <f t="shared" si="44"/>
        <v>1.064872161036146</v>
      </c>
      <c r="T208" s="17">
        <f t="shared" si="45"/>
        <v>749.67100186615698</v>
      </c>
      <c r="U208" s="110">
        <f t="shared" si="46"/>
        <v>886.73463185522837</v>
      </c>
      <c r="V208" s="17">
        <f t="shared" si="47"/>
        <v>11.524222816628074</v>
      </c>
      <c r="W208" s="14">
        <f t="shared" si="48"/>
        <v>1.898595975318236</v>
      </c>
      <c r="X208" s="17">
        <f t="shared" si="49"/>
        <v>11.524222816628074</v>
      </c>
      <c r="Y208" s="17">
        <f t="shared" si="50"/>
        <v>13.756027699190721</v>
      </c>
      <c r="Z208" s="14">
        <v>474.14230073437511</v>
      </c>
      <c r="AA208" s="17">
        <f t="shared" si="52"/>
        <v>0.25005685108400366</v>
      </c>
      <c r="AB208" s="17">
        <f t="shared" si="53"/>
        <v>4.0614840066860755E-5</v>
      </c>
      <c r="AC208" s="17">
        <f t="shared" si="54"/>
        <v>1.925721371326004E-2</v>
      </c>
      <c r="AD208" s="17">
        <f t="shared" si="51"/>
        <v>2.5506243328821244E-5</v>
      </c>
      <c r="AE208" s="14">
        <f t="shared" si="55"/>
        <v>16.114223153884851</v>
      </c>
    </row>
    <row r="209" spans="1:31" ht="15.75" thickBot="1" x14ac:dyDescent="0.3">
      <c r="A209" s="14">
        <v>1</v>
      </c>
      <c r="B209" s="17" t="s">
        <v>33</v>
      </c>
      <c r="C209" s="17">
        <v>203</v>
      </c>
      <c r="D209" s="17">
        <v>21.757011170449566</v>
      </c>
      <c r="E209" s="14">
        <v>704.00093954631063</v>
      </c>
      <c r="F209" s="103">
        <v>0</v>
      </c>
      <c r="G209" s="17">
        <f t="shared" si="42"/>
        <v>0</v>
      </c>
      <c r="H209" s="17">
        <f t="shared" si="43"/>
        <v>0</v>
      </c>
      <c r="I209" s="17">
        <v>14</v>
      </c>
      <c r="J209" s="14">
        <v>4000</v>
      </c>
      <c r="K209" s="100">
        <v>13.064755972942645</v>
      </c>
      <c r="L209" s="17">
        <v>29.225075226114324</v>
      </c>
      <c r="M209" s="107">
        <v>1</v>
      </c>
      <c r="N209" s="17">
        <f>IF(M209=1,_xlfn.XLOOKUP(L209,'HYB SPECS'!$O$6:$O$37,'HYB SPECS'!$K$6:$K$37,,1))</f>
        <v>8500</v>
      </c>
      <c r="O209" s="107">
        <f>0.5*('Specifications (ICE)'!$P$4*'Specifications (ICE)'!$P$3)*'Specifications (ICE)'!$P$5*K209^2</f>
        <v>53.350639250511989</v>
      </c>
      <c r="P209" s="14">
        <f>IF(B209="A",'Specifications (ICE)'!$M$12,IF(B209="G",'Specifications (ICE)'!$M$13))</f>
        <v>84.271039200000004</v>
      </c>
      <c r="Q209" s="17">
        <v>1</v>
      </c>
      <c r="R209" s="110">
        <f>'HYB SPECS'!$G$11-O209-P209-G209</f>
        <v>749.11295340471634</v>
      </c>
      <c r="S209" s="16">
        <f t="shared" si="44"/>
        <v>1.0640794796204078</v>
      </c>
      <c r="T209" s="17">
        <f t="shared" si="45"/>
        <v>749.11295340471645</v>
      </c>
      <c r="U209" s="110">
        <f t="shared" si="46"/>
        <v>886.73463185522849</v>
      </c>
      <c r="V209" s="17">
        <f t="shared" si="47"/>
        <v>11.584971577945694</v>
      </c>
      <c r="W209" s="14">
        <f t="shared" si="48"/>
        <v>1.8378472140006143</v>
      </c>
      <c r="X209" s="17">
        <f t="shared" si="49"/>
        <v>11.584971577945694</v>
      </c>
      <c r="Y209" s="17">
        <f t="shared" si="50"/>
        <v>13.015097592064745</v>
      </c>
      <c r="Z209" s="14">
        <v>474.14230073437511</v>
      </c>
      <c r="AA209" s="17">
        <f t="shared" si="52"/>
        <v>0.24205586290125353</v>
      </c>
      <c r="AB209" s="17">
        <f t="shared" si="53"/>
        <v>3.9119682809503203E-5</v>
      </c>
      <c r="AC209" s="17">
        <f t="shared" si="54"/>
        <v>1.8548296411296832E-2</v>
      </c>
      <c r="AD209" s="17">
        <f t="shared" si="51"/>
        <v>2.4567280014962694E-5</v>
      </c>
      <c r="AE209" s="14">
        <f t="shared" si="55"/>
        <v>16.132771450296147</v>
      </c>
    </row>
    <row r="210" spans="1:31" ht="15.75" thickBot="1" x14ac:dyDescent="0.3">
      <c r="A210" s="14">
        <v>1</v>
      </c>
      <c r="B210" s="17" t="s">
        <v>33</v>
      </c>
      <c r="C210" s="17">
        <v>204</v>
      </c>
      <c r="D210" s="17">
        <v>21.833262401717715</v>
      </c>
      <c r="E210" s="14">
        <v>704.00093954631063</v>
      </c>
      <c r="F210" s="103">
        <v>0</v>
      </c>
      <c r="G210" s="17">
        <f t="shared" si="42"/>
        <v>0</v>
      </c>
      <c r="H210" s="17">
        <f t="shared" si="43"/>
        <v>0</v>
      </c>
      <c r="I210" s="17">
        <v>14</v>
      </c>
      <c r="J210" s="14">
        <v>4000</v>
      </c>
      <c r="K210" s="100">
        <v>13.132839844212265</v>
      </c>
      <c r="L210" s="17">
        <v>29.377374761112186</v>
      </c>
      <c r="M210" s="107">
        <v>1</v>
      </c>
      <c r="N210" s="17">
        <f>IF(M210=1,_xlfn.XLOOKUP(L210,'HYB SPECS'!$O$6:$O$37,'HYB SPECS'!$K$6:$K$37,,1))</f>
        <v>8500</v>
      </c>
      <c r="O210" s="107">
        <f>0.5*('Specifications (ICE)'!$P$4*'Specifications (ICE)'!$P$3)*'Specifications (ICE)'!$P$5*K210^2</f>
        <v>53.908136465712452</v>
      </c>
      <c r="P210" s="14">
        <f>IF(B210="A",'Specifications (ICE)'!$M$12,IF(B210="G",'Specifications (ICE)'!$M$13))</f>
        <v>84.271039200000004</v>
      </c>
      <c r="Q210" s="17">
        <v>1</v>
      </c>
      <c r="R210" s="110">
        <f>'HYB SPECS'!$G$11-O210-P210-G210</f>
        <v>748.55545618951589</v>
      </c>
      <c r="S210" s="16">
        <f t="shared" si="44"/>
        <v>1.063287581223852</v>
      </c>
      <c r="T210" s="17">
        <f t="shared" si="45"/>
        <v>748.55545618951589</v>
      </c>
      <c r="U210" s="110">
        <f t="shared" si="46"/>
        <v>886.73463185522837</v>
      </c>
      <c r="V210" s="17">
        <f t="shared" si="47"/>
        <v>11.645343904471238</v>
      </c>
      <c r="W210" s="14">
        <f t="shared" si="48"/>
        <v>1.7774748874750712</v>
      </c>
      <c r="X210" s="17">
        <f t="shared" si="49"/>
        <v>11.645343904471238</v>
      </c>
      <c r="Y210" s="17">
        <f t="shared" si="50"/>
        <v>13.082922680482378</v>
      </c>
      <c r="Z210" s="14">
        <v>474.14230073437511</v>
      </c>
      <c r="AA210" s="17">
        <f t="shared" si="52"/>
        <v>0.23410445351250131</v>
      </c>
      <c r="AB210" s="17">
        <f t="shared" si="53"/>
        <v>3.7648513532830066E-5</v>
      </c>
      <c r="AC210" s="17">
        <f t="shared" si="54"/>
        <v>1.7850752825685306E-2</v>
      </c>
      <c r="AD210" s="17">
        <f t="shared" si="51"/>
        <v>2.3643381226073252E-5</v>
      </c>
      <c r="AE210" s="14">
        <f t="shared" si="55"/>
        <v>16.150622203121831</v>
      </c>
    </row>
    <row r="211" spans="1:31" ht="15.75" thickBot="1" x14ac:dyDescent="0.3">
      <c r="A211" s="14">
        <v>1</v>
      </c>
      <c r="B211" s="17" t="s">
        <v>33</v>
      </c>
      <c r="C211" s="17">
        <v>205</v>
      </c>
      <c r="D211" s="17">
        <v>21.909142780610981</v>
      </c>
      <c r="E211" s="14">
        <v>704.00093954631063</v>
      </c>
      <c r="F211" s="103">
        <v>0</v>
      </c>
      <c r="G211" s="17">
        <f t="shared" si="42"/>
        <v>0</v>
      </c>
      <c r="H211" s="17">
        <f t="shared" si="43"/>
        <v>0</v>
      </c>
      <c r="I211" s="17">
        <v>14</v>
      </c>
      <c r="J211" s="14">
        <v>4000</v>
      </c>
      <c r="K211" s="100">
        <v>13.200505832066716</v>
      </c>
      <c r="L211" s="17">
        <v>29.528739515983322</v>
      </c>
      <c r="M211" s="107">
        <v>1</v>
      </c>
      <c r="N211" s="17">
        <f>IF(M211=1,_xlfn.XLOOKUP(L211,'HYB SPECS'!$O$6:$O$37,'HYB SPECS'!$K$6:$K$37,,1))</f>
        <v>8500</v>
      </c>
      <c r="O211" s="107">
        <f>0.5*('Specifications (ICE)'!$P$4*'Specifications (ICE)'!$P$3)*'Specifications (ICE)'!$P$5*K211^2</f>
        <v>54.465082979199728</v>
      </c>
      <c r="P211" s="14">
        <f>IF(B211="A",'Specifications (ICE)'!$M$12,IF(B211="G",'Specifications (ICE)'!$M$13))</f>
        <v>84.271039200000004</v>
      </c>
      <c r="Q211" s="17">
        <v>1</v>
      </c>
      <c r="R211" s="110">
        <f>'HYB SPECS'!$G$11-O211-P211-G211</f>
        <v>747.99850967602868</v>
      </c>
      <c r="S211" s="16">
        <f t="shared" si="44"/>
        <v>1.062496465073004</v>
      </c>
      <c r="T211" s="17">
        <f t="shared" si="45"/>
        <v>747.99850967602868</v>
      </c>
      <c r="U211" s="110">
        <f t="shared" si="46"/>
        <v>886.73463185522837</v>
      </c>
      <c r="V211" s="17">
        <f t="shared" si="47"/>
        <v>11.705345679300473</v>
      </c>
      <c r="W211" s="14">
        <f t="shared" si="48"/>
        <v>1.7174731126458356</v>
      </c>
      <c r="X211" s="17">
        <f t="shared" si="49"/>
        <v>11.705345679300473</v>
      </c>
      <c r="Y211" s="17">
        <f t="shared" si="50"/>
        <v>13.150331473835505</v>
      </c>
      <c r="Z211" s="14">
        <v>474.14230073437511</v>
      </c>
      <c r="AA211" s="17">
        <f t="shared" si="52"/>
        <v>0.22620184807759031</v>
      </c>
      <c r="AB211" s="17">
        <f t="shared" si="53"/>
        <v>3.6200697368490034E-5</v>
      </c>
      <c r="AC211" s="17">
        <f t="shared" si="54"/>
        <v>1.7164281938484703E-2</v>
      </c>
      <c r="AD211" s="17">
        <f t="shared" si="51"/>
        <v>2.2734148262893644E-5</v>
      </c>
      <c r="AE211" s="14">
        <f t="shared" si="55"/>
        <v>16.167786485060315</v>
      </c>
    </row>
    <row r="212" spans="1:31" ht="15.75" thickBot="1" x14ac:dyDescent="0.3">
      <c r="A212" s="14">
        <v>1</v>
      </c>
      <c r="B212" s="17" t="s">
        <v>33</v>
      </c>
      <c r="C212" s="17">
        <v>206</v>
      </c>
      <c r="D212" s="17">
        <v>21.984658229271016</v>
      </c>
      <c r="E212" s="14">
        <v>704.00093954631063</v>
      </c>
      <c r="F212" s="103">
        <v>0</v>
      </c>
      <c r="G212" s="17">
        <f t="shared" si="42"/>
        <v>0</v>
      </c>
      <c r="H212" s="17">
        <f t="shared" si="43"/>
        <v>0</v>
      </c>
      <c r="I212" s="17">
        <v>14</v>
      </c>
      <c r="J212" s="14">
        <v>4000</v>
      </c>
      <c r="K212" s="100">
        <v>13.267760395750717</v>
      </c>
      <c r="L212" s="17">
        <v>29.679183939670612</v>
      </c>
      <c r="M212" s="107">
        <v>1</v>
      </c>
      <c r="N212" s="17">
        <f>IF(M212=1,_xlfn.XLOOKUP(L212,'HYB SPECS'!$O$6:$O$37,'HYB SPECS'!$K$6:$K$37,,1))</f>
        <v>8500</v>
      </c>
      <c r="O212" s="107">
        <f>0.5*('Specifications (ICE)'!$P$4*'Specifications (ICE)'!$P$3)*'Specifications (ICE)'!$P$5*K212^2</f>
        <v>55.021479334962869</v>
      </c>
      <c r="P212" s="14">
        <f>IF(B212="A",'Specifications (ICE)'!$M$12,IF(B212="G",'Specifications (ICE)'!$M$13))</f>
        <v>84.271039200000004</v>
      </c>
      <c r="Q212" s="17">
        <v>1</v>
      </c>
      <c r="R212" s="110">
        <f>'HYB SPECS'!$G$11-O212-P212-G212</f>
        <v>747.44211332026543</v>
      </c>
      <c r="S212" s="16">
        <f t="shared" si="44"/>
        <v>1.0617061303951529</v>
      </c>
      <c r="T212" s="17">
        <f t="shared" si="45"/>
        <v>747.44211332026543</v>
      </c>
      <c r="U212" s="110">
        <f t="shared" si="46"/>
        <v>886.73463185522837</v>
      </c>
      <c r="V212" s="17">
        <f t="shared" si="47"/>
        <v>11.764982630069392</v>
      </c>
      <c r="W212" s="14">
        <f t="shared" si="48"/>
        <v>1.6578361618769177</v>
      </c>
      <c r="X212" s="17">
        <f t="shared" si="49"/>
        <v>11.764982630069392</v>
      </c>
      <c r="Y212" s="17">
        <f t="shared" si="50"/>
        <v>13.217330406817632</v>
      </c>
      <c r="Z212" s="14">
        <v>474.14230073437511</v>
      </c>
      <c r="AA212" s="17">
        <f t="shared" si="52"/>
        <v>0.21834729223137991</v>
      </c>
      <c r="AB212" s="17">
        <f t="shared" si="53"/>
        <v>3.4775622658045924E-5</v>
      </c>
      <c r="AC212" s="17">
        <f t="shared" si="54"/>
        <v>1.648859373655636E-2</v>
      </c>
      <c r="AD212" s="17">
        <f t="shared" si="51"/>
        <v>2.1839197002061405E-5</v>
      </c>
      <c r="AE212" s="14">
        <f t="shared" si="55"/>
        <v>16.184275078796873</v>
      </c>
    </row>
    <row r="213" spans="1:31" ht="15.75" thickBot="1" x14ac:dyDescent="0.3">
      <c r="A213" s="14">
        <v>1</v>
      </c>
      <c r="B213" s="17" t="s">
        <v>33</v>
      </c>
      <c r="C213" s="17">
        <v>207</v>
      </c>
      <c r="D213" s="17">
        <v>22.059814517114603</v>
      </c>
      <c r="E213" s="14">
        <v>704.00093954631063</v>
      </c>
      <c r="F213" s="103">
        <v>0</v>
      </c>
      <c r="G213" s="17">
        <f t="shared" si="42"/>
        <v>0</v>
      </c>
      <c r="H213" s="17">
        <f t="shared" si="43"/>
        <v>0</v>
      </c>
      <c r="I213" s="17">
        <v>14</v>
      </c>
      <c r="J213" s="14">
        <v>4000</v>
      </c>
      <c r="K213" s="100">
        <v>13.33460982564911</v>
      </c>
      <c r="L213" s="17">
        <v>29.828722103387523</v>
      </c>
      <c r="M213" s="107">
        <v>1</v>
      </c>
      <c r="N213" s="17">
        <f>IF(M213=1,_xlfn.XLOOKUP(L213,'HYB SPECS'!$O$6:$O$37,'HYB SPECS'!$K$6:$K$37,,1))</f>
        <v>8500</v>
      </c>
      <c r="O213" s="107">
        <f>0.5*('Specifications (ICE)'!$P$4*'Specifications (ICE)'!$P$3)*'Specifications (ICE)'!$P$5*K213^2</f>
        <v>55.577326076453545</v>
      </c>
      <c r="P213" s="14">
        <f>IF(B213="A",'Specifications (ICE)'!$M$12,IF(B213="G",'Specifications (ICE)'!$M$13))</f>
        <v>84.271039200000004</v>
      </c>
      <c r="Q213" s="17">
        <v>1</v>
      </c>
      <c r="R213" s="110">
        <f>'HYB SPECS'!$G$11-O213-P213-G213</f>
        <v>746.88626657877478</v>
      </c>
      <c r="S213" s="16">
        <f t="shared" si="44"/>
        <v>1.0609165764183517</v>
      </c>
      <c r="T213" s="17">
        <f t="shared" si="45"/>
        <v>746.88626657877489</v>
      </c>
      <c r="U213" s="110">
        <f t="shared" si="46"/>
        <v>886.73463185522849</v>
      </c>
      <c r="V213" s="17">
        <f t="shared" si="47"/>
        <v>11.824260334680076</v>
      </c>
      <c r="W213" s="14">
        <f t="shared" si="48"/>
        <v>1.5985584572662319</v>
      </c>
      <c r="X213" s="17">
        <f t="shared" si="49"/>
        <v>11.824260334680076</v>
      </c>
      <c r="Y213" s="17">
        <f t="shared" si="50"/>
        <v>13.283925745904209</v>
      </c>
      <c r="Z213" s="14">
        <v>474.14230073437511</v>
      </c>
      <c r="AA213" s="17">
        <f t="shared" si="52"/>
        <v>0.21054005132961234</v>
      </c>
      <c r="AB213" s="17">
        <f t="shared" si="53"/>
        <v>3.3372699874750342E-5</v>
      </c>
      <c r="AC213" s="17">
        <f t="shared" si="54"/>
        <v>1.5823408700331918E-2</v>
      </c>
      <c r="AD213" s="17">
        <f t="shared" si="51"/>
        <v>2.095815721898267E-5</v>
      </c>
      <c r="AE213" s="14">
        <f t="shared" si="55"/>
        <v>16.200098487497204</v>
      </c>
    </row>
    <row r="214" spans="1:31" ht="15.75" thickBot="1" x14ac:dyDescent="0.3">
      <c r="A214" s="14">
        <v>1</v>
      </c>
      <c r="B214" s="17" t="s">
        <v>33</v>
      </c>
      <c r="C214" s="17">
        <v>208</v>
      </c>
      <c r="D214" s="17">
        <v>22.134617266276713</v>
      </c>
      <c r="E214" s="14">
        <v>704.00093954631063</v>
      </c>
      <c r="F214" s="103">
        <v>0</v>
      </c>
      <c r="G214" s="17">
        <f t="shared" si="42"/>
        <v>0</v>
      </c>
      <c r="H214" s="17">
        <f t="shared" si="43"/>
        <v>0</v>
      </c>
      <c r="I214" s="17">
        <v>14</v>
      </c>
      <c r="J214" s="14">
        <v>4000</v>
      </c>
      <c r="K214" s="100">
        <v>13.401060249440961</v>
      </c>
      <c r="L214" s="17">
        <v>29.977367714384467</v>
      </c>
      <c r="M214" s="107">
        <v>1</v>
      </c>
      <c r="N214" s="17">
        <f>IF(M214=1,_xlfn.XLOOKUP(L214,'HYB SPECS'!$O$6:$O$37,'HYB SPECS'!$K$6:$K$37,,1))</f>
        <v>8500</v>
      </c>
      <c r="O214" s="107">
        <f>0.5*('Specifications (ICE)'!$P$4*'Specifications (ICE)'!$P$3)*'Specifications (ICE)'!$P$5*K214^2</f>
        <v>56.132623746586624</v>
      </c>
      <c r="P214" s="14">
        <f>IF(B214="A",'Specifications (ICE)'!$M$12,IF(B214="G",'Specifications (ICE)'!$M$13))</f>
        <v>84.271039200000004</v>
      </c>
      <c r="Q214" s="17">
        <v>1</v>
      </c>
      <c r="R214" s="110">
        <f>'HYB SPECS'!$G$11-O214-P214-G214</f>
        <v>746.33096890864169</v>
      </c>
      <c r="S214" s="16">
        <f t="shared" si="44"/>
        <v>1.0601278023714151</v>
      </c>
      <c r="T214" s="17">
        <f t="shared" si="45"/>
        <v>746.33096890864181</v>
      </c>
      <c r="U214" s="110">
        <f t="shared" si="46"/>
        <v>886.73463185522849</v>
      </c>
      <c r="V214" s="17">
        <f t="shared" si="47"/>
        <v>11.883184226757766</v>
      </c>
      <c r="W214" s="14">
        <f t="shared" si="48"/>
        <v>1.5396345651885421</v>
      </c>
      <c r="X214" s="17">
        <f t="shared" si="49"/>
        <v>11.883184226757766</v>
      </c>
      <c r="Y214" s="17">
        <f t="shared" si="50"/>
        <v>13.350123595483346</v>
      </c>
      <c r="Z214" s="14">
        <v>474.14230073437511</v>
      </c>
      <c r="AA214" s="17">
        <f t="shared" si="52"/>
        <v>0.2027794097301846</v>
      </c>
      <c r="AB214" s="17">
        <f t="shared" si="53"/>
        <v>3.1991360605864741E-5</v>
      </c>
      <c r="AC214" s="17">
        <f t="shared" si="54"/>
        <v>1.516845732128776E-2</v>
      </c>
      <c r="AD214" s="17">
        <f t="shared" si="51"/>
        <v>2.0090671948725508E-5</v>
      </c>
      <c r="AE214" s="14">
        <f t="shared" si="55"/>
        <v>16.215266944818492</v>
      </c>
    </row>
    <row r="215" spans="1:31" ht="15.75" thickBot="1" x14ac:dyDescent="0.3">
      <c r="A215" s="14">
        <v>1</v>
      </c>
      <c r="B215" s="17" t="s">
        <v>33</v>
      </c>
      <c r="C215" s="17">
        <v>209</v>
      </c>
      <c r="D215" s="17">
        <v>22.209181809345193</v>
      </c>
      <c r="E215" s="14">
        <v>704.00093954631063</v>
      </c>
      <c r="F215" s="103">
        <v>0</v>
      </c>
      <c r="G215" s="17">
        <f t="shared" si="42"/>
        <v>0</v>
      </c>
      <c r="H215" s="17">
        <f t="shared" si="43"/>
        <v>0</v>
      </c>
      <c r="I215" s="17">
        <v>14</v>
      </c>
      <c r="J215" s="14">
        <v>4000</v>
      </c>
      <c r="K215" s="100">
        <v>13.411199999999999</v>
      </c>
      <c r="L215" s="17">
        <v>30.000049728</v>
      </c>
      <c r="M215" s="107">
        <v>1</v>
      </c>
      <c r="N215" s="17">
        <f>IF(M215=1,_xlfn.XLOOKUP(L215,'HYB SPECS'!$O$6:$O$37,'HYB SPECS'!$K$6:$K$37,,1))</f>
        <v>8500</v>
      </c>
      <c r="O215" s="107">
        <f>0.5*('Specifications (ICE)'!$P$4*'Specifications (ICE)'!$P$3)*'Specifications (ICE)'!$P$5*K215^2</f>
        <v>56.217600027646043</v>
      </c>
      <c r="P215" s="14">
        <f>IF(B215="A",'Specifications (ICE)'!$M$12,IF(B215="G",'Specifications (ICE)'!$M$13))</f>
        <v>84.271039200000004</v>
      </c>
      <c r="Q215" s="17">
        <v>1</v>
      </c>
      <c r="R215" s="110">
        <f>'HYB SPECS'!$G$11-O215-P215-G215</f>
        <v>746.24599262758227</v>
      </c>
      <c r="S215" s="16">
        <f t="shared" si="44"/>
        <v>1.0600070975878189</v>
      </c>
      <c r="T215" s="17">
        <f t="shared" si="45"/>
        <v>746.24599262758227</v>
      </c>
      <c r="U215" s="110">
        <f t="shared" si="46"/>
        <v>886.73463185522837</v>
      </c>
      <c r="V215" s="17">
        <f t="shared" si="47"/>
        <v>11.892175494736836</v>
      </c>
      <c r="W215" s="14">
        <f t="shared" si="48"/>
        <v>1.5306432972094717</v>
      </c>
      <c r="X215" s="17">
        <f t="shared" si="49"/>
        <v>11.892175494736836</v>
      </c>
      <c r="Y215" s="17">
        <f t="shared" si="50"/>
        <v>13.360224805437698</v>
      </c>
      <c r="Z215" s="14">
        <v>474.14230073437511</v>
      </c>
      <c r="AA215" s="17">
        <f t="shared" si="52"/>
        <v>0.20159520403959691</v>
      </c>
      <c r="AB215" s="17">
        <f t="shared" si="53"/>
        <v>3.1703255015904238E-5</v>
      </c>
      <c r="AC215" s="17">
        <f t="shared" si="54"/>
        <v>1.5031854274009453E-2</v>
      </c>
      <c r="AD215" s="17">
        <f t="shared" si="51"/>
        <v>1.990974076027742E-5</v>
      </c>
      <c r="AE215" s="14">
        <f t="shared" si="55"/>
        <v>16.230298799092502</v>
      </c>
    </row>
    <row r="216" spans="1:31" ht="15.75" thickBot="1" x14ac:dyDescent="0.3">
      <c r="A216" s="14">
        <v>1</v>
      </c>
      <c r="B216" s="17" t="s">
        <v>33</v>
      </c>
      <c r="C216" s="17">
        <v>210</v>
      </c>
      <c r="D216" s="17">
        <v>22.283746352413672</v>
      </c>
      <c r="E216" s="14">
        <v>704.00093954631063</v>
      </c>
      <c r="F216" s="103">
        <v>0</v>
      </c>
      <c r="G216" s="17">
        <f t="shared" si="42"/>
        <v>0</v>
      </c>
      <c r="H216" s="17">
        <f t="shared" si="43"/>
        <v>0</v>
      </c>
      <c r="I216" s="17">
        <v>14</v>
      </c>
      <c r="J216" s="14">
        <v>4000</v>
      </c>
      <c r="K216" s="100">
        <v>13.411199999999999</v>
      </c>
      <c r="L216" s="17">
        <v>30.000049728</v>
      </c>
      <c r="M216" s="107">
        <v>1</v>
      </c>
      <c r="N216" s="17">
        <f>IF(M216=1,_xlfn.XLOOKUP(L216,'HYB SPECS'!$O$6:$O$37,'HYB SPECS'!$K$6:$K$37,,1))</f>
        <v>8500</v>
      </c>
      <c r="O216" s="107">
        <f>0.5*('Specifications (ICE)'!$P$4*'Specifications (ICE)'!$P$3)*'Specifications (ICE)'!$P$5*K216^2</f>
        <v>56.217600027646043</v>
      </c>
      <c r="P216" s="14">
        <f>IF(B216="A",'Specifications (ICE)'!$M$12,IF(B216="G",'Specifications (ICE)'!$M$13))</f>
        <v>84.271039200000004</v>
      </c>
      <c r="Q216" s="17">
        <v>1</v>
      </c>
      <c r="R216" s="110">
        <f>'HYB SPECS'!$G$11-O216-P216-G216</f>
        <v>746.24599262758227</v>
      </c>
      <c r="S216" s="16">
        <f t="shared" si="44"/>
        <v>1.0600070975878189</v>
      </c>
      <c r="T216" s="17">
        <f t="shared" si="45"/>
        <v>746.24599262758227</v>
      </c>
      <c r="U216" s="110">
        <f t="shared" si="46"/>
        <v>886.73463185522837</v>
      </c>
      <c r="V216" s="17">
        <f t="shared" si="47"/>
        <v>11.892175494736836</v>
      </c>
      <c r="W216" s="14">
        <f t="shared" si="48"/>
        <v>1.5306432972094717</v>
      </c>
      <c r="X216" s="17">
        <f t="shared" si="49"/>
        <v>11.892175494736836</v>
      </c>
      <c r="Y216" s="17">
        <f t="shared" si="50"/>
        <v>13.360224805437698</v>
      </c>
      <c r="Z216" s="14">
        <v>474.14230073437511</v>
      </c>
      <c r="AA216" s="17">
        <f t="shared" si="52"/>
        <v>0.20159520403959691</v>
      </c>
      <c r="AB216" s="17">
        <f t="shared" si="53"/>
        <v>3.1703255015904238E-5</v>
      </c>
      <c r="AC216" s="17">
        <f t="shared" si="54"/>
        <v>1.5031854274009453E-2</v>
      </c>
      <c r="AD216" s="17">
        <f t="shared" si="51"/>
        <v>1.990974076027742E-5</v>
      </c>
      <c r="AE216" s="14">
        <f t="shared" si="55"/>
        <v>16.245330653366512</v>
      </c>
    </row>
    <row r="217" spans="1:31" ht="15.75" thickBot="1" x14ac:dyDescent="0.3">
      <c r="A217" s="14">
        <v>1</v>
      </c>
      <c r="B217" s="17" t="s">
        <v>33</v>
      </c>
      <c r="C217" s="17">
        <v>211</v>
      </c>
      <c r="D217" s="17">
        <v>22.358310895482152</v>
      </c>
      <c r="E217" s="14">
        <v>704.00093954631063</v>
      </c>
      <c r="F217" s="103">
        <v>0</v>
      </c>
      <c r="G217" s="17">
        <f t="shared" si="42"/>
        <v>0</v>
      </c>
      <c r="H217" s="17">
        <f t="shared" si="43"/>
        <v>0</v>
      </c>
      <c r="I217" s="17">
        <v>14</v>
      </c>
      <c r="J217" s="14">
        <v>4000</v>
      </c>
      <c r="K217" s="100">
        <v>13.411199999999999</v>
      </c>
      <c r="L217" s="17">
        <v>30.000049728</v>
      </c>
      <c r="M217" s="107">
        <v>1</v>
      </c>
      <c r="N217" s="17">
        <f>IF(M217=1,_xlfn.XLOOKUP(L217,'HYB SPECS'!$O$6:$O$37,'HYB SPECS'!$K$6:$K$37,,1))</f>
        <v>8500</v>
      </c>
      <c r="O217" s="107">
        <f>0.5*('Specifications (ICE)'!$P$4*'Specifications (ICE)'!$P$3)*'Specifications (ICE)'!$P$5*K217^2</f>
        <v>56.217600027646043</v>
      </c>
      <c r="P217" s="14">
        <f>IF(B217="A",'Specifications (ICE)'!$M$12,IF(B217="G",'Specifications (ICE)'!$M$13))</f>
        <v>84.271039200000004</v>
      </c>
      <c r="Q217" s="17">
        <v>1</v>
      </c>
      <c r="R217" s="110">
        <f>'HYB SPECS'!$G$11-O217-P217-G217</f>
        <v>746.24599262758227</v>
      </c>
      <c r="S217" s="16">
        <f t="shared" si="44"/>
        <v>1.0600070975878189</v>
      </c>
      <c r="T217" s="17">
        <f t="shared" si="45"/>
        <v>746.24599262758227</v>
      </c>
      <c r="U217" s="110">
        <f t="shared" si="46"/>
        <v>886.73463185522837</v>
      </c>
      <c r="V217" s="17">
        <f t="shared" si="47"/>
        <v>11.892175494736836</v>
      </c>
      <c r="W217" s="14">
        <f t="shared" si="48"/>
        <v>1.5306432972094717</v>
      </c>
      <c r="X217" s="17">
        <f t="shared" si="49"/>
        <v>11.892175494736836</v>
      </c>
      <c r="Y217" s="17">
        <f t="shared" si="50"/>
        <v>13.360224805437698</v>
      </c>
      <c r="Z217" s="14">
        <v>474.14230073437511</v>
      </c>
      <c r="AA217" s="17">
        <f t="shared" si="52"/>
        <v>0.20159520403959691</v>
      </c>
      <c r="AB217" s="17">
        <f t="shared" si="53"/>
        <v>3.1703255015904238E-5</v>
      </c>
      <c r="AC217" s="17">
        <f t="shared" si="54"/>
        <v>1.5031854274009453E-2</v>
      </c>
      <c r="AD217" s="17">
        <f t="shared" si="51"/>
        <v>1.990974076027742E-5</v>
      </c>
      <c r="AE217" s="14">
        <f t="shared" si="55"/>
        <v>16.260362507640522</v>
      </c>
    </row>
    <row r="218" spans="1:31" ht="15.75" thickBot="1" x14ac:dyDescent="0.3">
      <c r="A218" s="14">
        <v>1</v>
      </c>
      <c r="B218" s="17" t="s">
        <v>33</v>
      </c>
      <c r="C218" s="17">
        <v>212</v>
      </c>
      <c r="D218" s="17">
        <v>22.432875438550631</v>
      </c>
      <c r="E218" s="14">
        <v>704.00093954631063</v>
      </c>
      <c r="F218" s="103">
        <v>0</v>
      </c>
      <c r="G218" s="17">
        <f t="shared" si="42"/>
        <v>0</v>
      </c>
      <c r="H218" s="17">
        <f t="shared" si="43"/>
        <v>0</v>
      </c>
      <c r="I218" s="17">
        <v>14</v>
      </c>
      <c r="J218" s="14">
        <v>4000</v>
      </c>
      <c r="K218" s="100">
        <v>13.411199999999999</v>
      </c>
      <c r="L218" s="17">
        <v>30.000049728</v>
      </c>
      <c r="M218" s="107">
        <v>1</v>
      </c>
      <c r="N218" s="17">
        <f>IF(M218=1,_xlfn.XLOOKUP(L218,'HYB SPECS'!$O$6:$O$37,'HYB SPECS'!$K$6:$K$37,,1))</f>
        <v>8500</v>
      </c>
      <c r="O218" s="107">
        <f>0.5*('Specifications (ICE)'!$P$4*'Specifications (ICE)'!$P$3)*'Specifications (ICE)'!$P$5*K218^2</f>
        <v>56.217600027646043</v>
      </c>
      <c r="P218" s="14">
        <f>IF(B218="A",'Specifications (ICE)'!$M$12,IF(B218="G",'Specifications (ICE)'!$M$13))</f>
        <v>84.271039200000004</v>
      </c>
      <c r="Q218" s="17">
        <v>1</v>
      </c>
      <c r="R218" s="110">
        <f>'HYB SPECS'!$G$11-O218-P218-G218</f>
        <v>746.24599262758227</v>
      </c>
      <c r="S218" s="16">
        <f t="shared" si="44"/>
        <v>1.0600070975878189</v>
      </c>
      <c r="T218" s="17">
        <f t="shared" si="45"/>
        <v>746.24599262758227</v>
      </c>
      <c r="U218" s="110">
        <f t="shared" si="46"/>
        <v>886.73463185522837</v>
      </c>
      <c r="V218" s="17">
        <f t="shared" si="47"/>
        <v>11.892175494736836</v>
      </c>
      <c r="W218" s="14">
        <f t="shared" si="48"/>
        <v>1.5306432972094717</v>
      </c>
      <c r="X218" s="17">
        <f t="shared" si="49"/>
        <v>11.892175494736836</v>
      </c>
      <c r="Y218" s="17">
        <f t="shared" si="50"/>
        <v>13.360224805437698</v>
      </c>
      <c r="Z218" s="14">
        <v>474.14230073437511</v>
      </c>
      <c r="AA218" s="17">
        <f t="shared" si="52"/>
        <v>0.20159520403959691</v>
      </c>
      <c r="AB218" s="17">
        <f t="shared" si="53"/>
        <v>3.1703255015904238E-5</v>
      </c>
      <c r="AC218" s="17">
        <f t="shared" si="54"/>
        <v>1.5031854274009453E-2</v>
      </c>
      <c r="AD218" s="17">
        <f t="shared" si="51"/>
        <v>1.990974076027742E-5</v>
      </c>
      <c r="AE218" s="14">
        <f t="shared" si="55"/>
        <v>16.275394361914532</v>
      </c>
    </row>
    <row r="219" spans="1:31" ht="15.75" thickBot="1" x14ac:dyDescent="0.3">
      <c r="A219" s="14">
        <v>1</v>
      </c>
      <c r="B219" s="17" t="s">
        <v>33</v>
      </c>
      <c r="C219" s="17">
        <v>213</v>
      </c>
      <c r="D219" s="17">
        <v>22.507439981619111</v>
      </c>
      <c r="E219" s="14">
        <v>704.00093954631063</v>
      </c>
      <c r="F219" s="103">
        <v>0</v>
      </c>
      <c r="G219" s="17">
        <f t="shared" si="42"/>
        <v>0</v>
      </c>
      <c r="H219" s="17">
        <f t="shared" si="43"/>
        <v>0</v>
      </c>
      <c r="I219" s="17">
        <v>14</v>
      </c>
      <c r="J219" s="14">
        <v>4000</v>
      </c>
      <c r="K219" s="100">
        <v>13.411199999999999</v>
      </c>
      <c r="L219" s="17">
        <v>30.000049728</v>
      </c>
      <c r="M219" s="107">
        <v>1</v>
      </c>
      <c r="N219" s="17">
        <f>IF(M219=1,_xlfn.XLOOKUP(L219,'HYB SPECS'!$O$6:$O$37,'HYB SPECS'!$K$6:$K$37,,1))</f>
        <v>8500</v>
      </c>
      <c r="O219" s="107">
        <f>0.5*('Specifications (ICE)'!$P$4*'Specifications (ICE)'!$P$3)*'Specifications (ICE)'!$P$5*K219^2</f>
        <v>56.217600027646043</v>
      </c>
      <c r="P219" s="14">
        <f>IF(B219="A",'Specifications (ICE)'!$M$12,IF(B219="G",'Specifications (ICE)'!$M$13))</f>
        <v>84.271039200000004</v>
      </c>
      <c r="Q219" s="17">
        <v>1</v>
      </c>
      <c r="R219" s="110">
        <f>'HYB SPECS'!$G$11-O219-P219-G219</f>
        <v>746.24599262758227</v>
      </c>
      <c r="S219" s="16">
        <f t="shared" si="44"/>
        <v>1.0600070975878189</v>
      </c>
      <c r="T219" s="17">
        <f t="shared" si="45"/>
        <v>746.24599262758227</v>
      </c>
      <c r="U219" s="110">
        <f t="shared" si="46"/>
        <v>886.73463185522837</v>
      </c>
      <c r="V219" s="17">
        <f t="shared" si="47"/>
        <v>11.892175494736836</v>
      </c>
      <c r="W219" s="14">
        <f t="shared" si="48"/>
        <v>1.5306432972094717</v>
      </c>
      <c r="X219" s="17">
        <f t="shared" si="49"/>
        <v>11.892175494736836</v>
      </c>
      <c r="Y219" s="17">
        <f t="shared" si="50"/>
        <v>13.360224805437698</v>
      </c>
      <c r="Z219" s="14">
        <v>474.14230073437511</v>
      </c>
      <c r="AA219" s="17">
        <f t="shared" si="52"/>
        <v>0.20159520403959691</v>
      </c>
      <c r="AB219" s="17">
        <f t="shared" si="53"/>
        <v>3.1703255015904238E-5</v>
      </c>
      <c r="AC219" s="17">
        <f t="shared" si="54"/>
        <v>1.5031854274009453E-2</v>
      </c>
      <c r="AD219" s="17">
        <f t="shared" si="51"/>
        <v>1.990974076027742E-5</v>
      </c>
      <c r="AE219" s="14">
        <f t="shared" si="55"/>
        <v>16.290426216188543</v>
      </c>
    </row>
    <row r="220" spans="1:31" ht="15.75" thickBot="1" x14ac:dyDescent="0.3">
      <c r="A220" s="14">
        <v>1</v>
      </c>
      <c r="B220" s="17" t="s">
        <v>33</v>
      </c>
      <c r="C220" s="17">
        <v>214</v>
      </c>
      <c r="D220" s="17">
        <v>22.582004524687591</v>
      </c>
      <c r="E220" s="14">
        <v>704.00093954631063</v>
      </c>
      <c r="F220" s="103">
        <v>0</v>
      </c>
      <c r="G220" s="17">
        <f t="shared" si="42"/>
        <v>0</v>
      </c>
      <c r="H220" s="17">
        <f t="shared" si="43"/>
        <v>0</v>
      </c>
      <c r="I220" s="17">
        <v>14</v>
      </c>
      <c r="J220" s="14">
        <v>4000</v>
      </c>
      <c r="K220" s="100">
        <v>13.411199999999999</v>
      </c>
      <c r="L220" s="17">
        <v>30.000049728</v>
      </c>
      <c r="M220" s="107">
        <v>1</v>
      </c>
      <c r="N220" s="17">
        <f>IF(M220=1,_xlfn.XLOOKUP(L220,'HYB SPECS'!$O$6:$O$37,'HYB SPECS'!$K$6:$K$37,,1))</f>
        <v>8500</v>
      </c>
      <c r="O220" s="107">
        <f>0.5*('Specifications (ICE)'!$P$4*'Specifications (ICE)'!$P$3)*'Specifications (ICE)'!$P$5*K220^2</f>
        <v>56.217600027646043</v>
      </c>
      <c r="P220" s="14">
        <f>IF(B220="A",'Specifications (ICE)'!$M$12,IF(B220="G",'Specifications (ICE)'!$M$13))</f>
        <v>84.271039200000004</v>
      </c>
      <c r="Q220" s="17">
        <v>1</v>
      </c>
      <c r="R220" s="110">
        <f>'HYB SPECS'!$G$11-O220-P220-G220</f>
        <v>746.24599262758227</v>
      </c>
      <c r="S220" s="16">
        <f t="shared" si="44"/>
        <v>1.0600070975878189</v>
      </c>
      <c r="T220" s="17">
        <f t="shared" si="45"/>
        <v>746.24599262758227</v>
      </c>
      <c r="U220" s="110">
        <f t="shared" si="46"/>
        <v>886.73463185522837</v>
      </c>
      <c r="V220" s="17">
        <f t="shared" si="47"/>
        <v>11.892175494736836</v>
      </c>
      <c r="W220" s="14">
        <f t="shared" si="48"/>
        <v>1.5306432972094717</v>
      </c>
      <c r="X220" s="17">
        <f t="shared" si="49"/>
        <v>11.892175494736836</v>
      </c>
      <c r="Y220" s="17">
        <f t="shared" si="50"/>
        <v>13.360224805437698</v>
      </c>
      <c r="Z220" s="14">
        <v>474.14230073437511</v>
      </c>
      <c r="AA220" s="17">
        <f t="shared" si="52"/>
        <v>0.20159520403959691</v>
      </c>
      <c r="AB220" s="17">
        <f t="shared" si="53"/>
        <v>3.1703255015904238E-5</v>
      </c>
      <c r="AC220" s="17">
        <f t="shared" si="54"/>
        <v>1.5031854274009453E-2</v>
      </c>
      <c r="AD220" s="17">
        <f t="shared" si="51"/>
        <v>1.990974076027742E-5</v>
      </c>
      <c r="AE220" s="14">
        <f t="shared" si="55"/>
        <v>16.305458070462553</v>
      </c>
    </row>
    <row r="221" spans="1:31" ht="15.75" thickBot="1" x14ac:dyDescent="0.3">
      <c r="A221" s="14">
        <v>1</v>
      </c>
      <c r="B221" s="17" t="s">
        <v>33</v>
      </c>
      <c r="C221" s="17">
        <v>215</v>
      </c>
      <c r="D221" s="17">
        <v>22.65656906775607</v>
      </c>
      <c r="E221" s="14">
        <v>704.00093954631063</v>
      </c>
      <c r="F221" s="103">
        <v>0</v>
      </c>
      <c r="G221" s="17">
        <f t="shared" si="42"/>
        <v>0</v>
      </c>
      <c r="H221" s="17">
        <f t="shared" si="43"/>
        <v>0</v>
      </c>
      <c r="I221" s="17">
        <v>14</v>
      </c>
      <c r="J221" s="14">
        <v>4000</v>
      </c>
      <c r="K221" s="100">
        <v>13.411199999999999</v>
      </c>
      <c r="L221" s="17">
        <v>30.000049728</v>
      </c>
      <c r="M221" s="107">
        <v>1</v>
      </c>
      <c r="N221" s="17">
        <f>IF(M221=1,_xlfn.XLOOKUP(L221,'HYB SPECS'!$O$6:$O$37,'HYB SPECS'!$K$6:$K$37,,1))</f>
        <v>8500</v>
      </c>
      <c r="O221" s="107">
        <f>0.5*('Specifications (ICE)'!$P$4*'Specifications (ICE)'!$P$3)*'Specifications (ICE)'!$P$5*K221^2</f>
        <v>56.217600027646043</v>
      </c>
      <c r="P221" s="14">
        <f>IF(B221="A",'Specifications (ICE)'!$M$12,IF(B221="G",'Specifications (ICE)'!$M$13))</f>
        <v>84.271039200000004</v>
      </c>
      <c r="Q221" s="17">
        <v>1</v>
      </c>
      <c r="R221" s="110">
        <f>'HYB SPECS'!$G$11-O221-P221-G221</f>
        <v>746.24599262758227</v>
      </c>
      <c r="S221" s="16">
        <f t="shared" si="44"/>
        <v>1.0600070975878189</v>
      </c>
      <c r="T221" s="17">
        <f t="shared" si="45"/>
        <v>746.24599262758227</v>
      </c>
      <c r="U221" s="110">
        <f t="shared" si="46"/>
        <v>886.73463185522837</v>
      </c>
      <c r="V221" s="17">
        <f t="shared" si="47"/>
        <v>11.892175494736836</v>
      </c>
      <c r="W221" s="14">
        <f t="shared" si="48"/>
        <v>1.5306432972094717</v>
      </c>
      <c r="X221" s="17">
        <f t="shared" si="49"/>
        <v>11.892175494736836</v>
      </c>
      <c r="Y221" s="17">
        <f t="shared" si="50"/>
        <v>13.360224805437698</v>
      </c>
      <c r="Z221" s="14">
        <v>474.14230073437511</v>
      </c>
      <c r="AA221" s="17">
        <f t="shared" si="52"/>
        <v>0.20159520403959691</v>
      </c>
      <c r="AB221" s="17">
        <f t="shared" si="53"/>
        <v>3.1703255015904238E-5</v>
      </c>
      <c r="AC221" s="17">
        <f t="shared" si="54"/>
        <v>1.5031854274009453E-2</v>
      </c>
      <c r="AD221" s="17">
        <f t="shared" si="51"/>
        <v>1.990974076027742E-5</v>
      </c>
      <c r="AE221" s="14">
        <f t="shared" si="55"/>
        <v>16.320489924736563</v>
      </c>
    </row>
    <row r="222" spans="1:31" ht="15.75" thickBot="1" x14ac:dyDescent="0.3">
      <c r="A222" s="14">
        <v>1</v>
      </c>
      <c r="B222" s="17" t="s">
        <v>33</v>
      </c>
      <c r="C222" s="17">
        <v>216</v>
      </c>
      <c r="D222" s="17">
        <v>22.73113361082455</v>
      </c>
      <c r="E222" s="14">
        <v>704.00093954631063</v>
      </c>
      <c r="F222" s="103">
        <v>0</v>
      </c>
      <c r="G222" s="17">
        <f t="shared" si="42"/>
        <v>0</v>
      </c>
      <c r="H222" s="17">
        <f t="shared" si="43"/>
        <v>0</v>
      </c>
      <c r="I222" s="17">
        <v>14</v>
      </c>
      <c r="J222" s="14">
        <v>4000</v>
      </c>
      <c r="K222" s="100">
        <v>13.411199999999999</v>
      </c>
      <c r="L222" s="17">
        <v>30.000049728</v>
      </c>
      <c r="M222" s="107">
        <v>1</v>
      </c>
      <c r="N222" s="17">
        <f>IF(M222=1,_xlfn.XLOOKUP(L222,'HYB SPECS'!$O$6:$O$37,'HYB SPECS'!$K$6:$K$37,,1))</f>
        <v>8500</v>
      </c>
      <c r="O222" s="107">
        <f>0.5*('Specifications (ICE)'!$P$4*'Specifications (ICE)'!$P$3)*'Specifications (ICE)'!$P$5*K222^2</f>
        <v>56.217600027646043</v>
      </c>
      <c r="P222" s="14">
        <f>IF(B222="A",'Specifications (ICE)'!$M$12,IF(B222="G",'Specifications (ICE)'!$M$13))</f>
        <v>84.271039200000004</v>
      </c>
      <c r="Q222" s="17">
        <v>1</v>
      </c>
      <c r="R222" s="110">
        <f>'HYB SPECS'!$G$11-O222-P222-G222</f>
        <v>746.24599262758227</v>
      </c>
      <c r="S222" s="16">
        <f t="shared" si="44"/>
        <v>1.0600070975878189</v>
      </c>
      <c r="T222" s="17">
        <f t="shared" si="45"/>
        <v>746.24599262758227</v>
      </c>
      <c r="U222" s="110">
        <f t="shared" si="46"/>
        <v>886.73463185522837</v>
      </c>
      <c r="V222" s="17">
        <f t="shared" si="47"/>
        <v>11.892175494736836</v>
      </c>
      <c r="W222" s="14">
        <f t="shared" si="48"/>
        <v>1.5306432972094717</v>
      </c>
      <c r="X222" s="17">
        <f t="shared" si="49"/>
        <v>11.892175494736836</v>
      </c>
      <c r="Y222" s="17">
        <f t="shared" si="50"/>
        <v>13.360224805437698</v>
      </c>
      <c r="Z222" s="14">
        <v>474.14230073437511</v>
      </c>
      <c r="AA222" s="17">
        <f t="shared" si="52"/>
        <v>0.20159520403959691</v>
      </c>
      <c r="AB222" s="17">
        <f t="shared" si="53"/>
        <v>3.1703255015904238E-5</v>
      </c>
      <c r="AC222" s="17">
        <f t="shared" si="54"/>
        <v>1.5031854274009453E-2</v>
      </c>
      <c r="AD222" s="17">
        <f t="shared" si="51"/>
        <v>1.990974076027742E-5</v>
      </c>
      <c r="AE222" s="14">
        <f t="shared" si="55"/>
        <v>16.335521779010573</v>
      </c>
    </row>
    <row r="223" spans="1:31" ht="15.75" thickBot="1" x14ac:dyDescent="0.3">
      <c r="A223" s="14">
        <v>1</v>
      </c>
      <c r="B223" s="17" t="s">
        <v>33</v>
      </c>
      <c r="C223" s="17">
        <v>217</v>
      </c>
      <c r="D223" s="17">
        <v>22.805698153893029</v>
      </c>
      <c r="E223" s="14">
        <v>704.00093954631063</v>
      </c>
      <c r="F223" s="103">
        <v>0</v>
      </c>
      <c r="G223" s="17">
        <f t="shared" si="42"/>
        <v>0</v>
      </c>
      <c r="H223" s="17">
        <f t="shared" si="43"/>
        <v>0</v>
      </c>
      <c r="I223" s="17">
        <v>14</v>
      </c>
      <c r="J223" s="14">
        <v>4000</v>
      </c>
      <c r="K223" s="100">
        <v>13.411199999999999</v>
      </c>
      <c r="L223" s="17">
        <v>30.000049728</v>
      </c>
      <c r="M223" s="107">
        <v>1</v>
      </c>
      <c r="N223" s="17">
        <f>IF(M223=1,_xlfn.XLOOKUP(L223,'HYB SPECS'!$O$6:$O$37,'HYB SPECS'!$K$6:$K$37,,1))</f>
        <v>8500</v>
      </c>
      <c r="O223" s="107">
        <f>0.5*('Specifications (ICE)'!$P$4*'Specifications (ICE)'!$P$3)*'Specifications (ICE)'!$P$5*K223^2</f>
        <v>56.217600027646043</v>
      </c>
      <c r="P223" s="14">
        <f>IF(B223="A",'Specifications (ICE)'!$M$12,IF(B223="G",'Specifications (ICE)'!$M$13))</f>
        <v>84.271039200000004</v>
      </c>
      <c r="Q223" s="17">
        <v>1</v>
      </c>
      <c r="R223" s="110">
        <f>'HYB SPECS'!$G$11-O223-P223-G223</f>
        <v>746.24599262758227</v>
      </c>
      <c r="S223" s="16">
        <f t="shared" si="44"/>
        <v>1.0600070975878189</v>
      </c>
      <c r="T223" s="17">
        <f t="shared" si="45"/>
        <v>746.24599262758227</v>
      </c>
      <c r="U223" s="110">
        <f t="shared" si="46"/>
        <v>886.73463185522837</v>
      </c>
      <c r="V223" s="17">
        <f t="shared" si="47"/>
        <v>11.892175494736836</v>
      </c>
      <c r="W223" s="14">
        <f t="shared" si="48"/>
        <v>1.5306432972094717</v>
      </c>
      <c r="X223" s="17">
        <f t="shared" si="49"/>
        <v>11.892175494736836</v>
      </c>
      <c r="Y223" s="17">
        <f t="shared" si="50"/>
        <v>13.360224805437698</v>
      </c>
      <c r="Z223" s="14">
        <v>474.14230073437511</v>
      </c>
      <c r="AA223" s="17">
        <f t="shared" si="52"/>
        <v>0.20159520403959691</v>
      </c>
      <c r="AB223" s="17">
        <f t="shared" si="53"/>
        <v>3.1703255015904238E-5</v>
      </c>
      <c r="AC223" s="17">
        <f t="shared" si="54"/>
        <v>1.5031854274009453E-2</v>
      </c>
      <c r="AD223" s="17">
        <f t="shared" si="51"/>
        <v>1.990974076027742E-5</v>
      </c>
      <c r="AE223" s="14">
        <f t="shared" si="55"/>
        <v>16.350553633284584</v>
      </c>
    </row>
    <row r="224" spans="1:31" ht="15.75" thickBot="1" x14ac:dyDescent="0.3">
      <c r="A224" s="14">
        <v>1</v>
      </c>
      <c r="B224" s="17" t="s">
        <v>33</v>
      </c>
      <c r="C224" s="17">
        <v>218</v>
      </c>
      <c r="D224" s="17">
        <v>22.880262696961509</v>
      </c>
      <c r="E224" s="14">
        <v>704.00093954631063</v>
      </c>
      <c r="F224" s="103">
        <v>0</v>
      </c>
      <c r="G224" s="17">
        <f t="shared" si="42"/>
        <v>0</v>
      </c>
      <c r="H224" s="17">
        <f t="shared" si="43"/>
        <v>0</v>
      </c>
      <c r="I224" s="17">
        <v>14</v>
      </c>
      <c r="J224" s="14">
        <v>4000</v>
      </c>
      <c r="K224" s="100">
        <v>13.411199999999999</v>
      </c>
      <c r="L224" s="17">
        <v>30.000049728</v>
      </c>
      <c r="M224" s="107">
        <v>1</v>
      </c>
      <c r="N224" s="17">
        <f>IF(M224=1,_xlfn.XLOOKUP(L224,'HYB SPECS'!$O$6:$O$37,'HYB SPECS'!$K$6:$K$37,,1))</f>
        <v>8500</v>
      </c>
      <c r="O224" s="107">
        <f>0.5*('Specifications (ICE)'!$P$4*'Specifications (ICE)'!$P$3)*'Specifications (ICE)'!$P$5*K224^2</f>
        <v>56.217600027646043</v>
      </c>
      <c r="P224" s="14">
        <f>IF(B224="A",'Specifications (ICE)'!$M$12,IF(B224="G",'Specifications (ICE)'!$M$13))</f>
        <v>84.271039200000004</v>
      </c>
      <c r="Q224" s="17">
        <v>1</v>
      </c>
      <c r="R224" s="110">
        <f>'HYB SPECS'!$G$11-O224-P224-G224</f>
        <v>746.24599262758227</v>
      </c>
      <c r="S224" s="16">
        <f t="shared" si="44"/>
        <v>1.0600070975878189</v>
      </c>
      <c r="T224" s="17">
        <f t="shared" si="45"/>
        <v>746.24599262758227</v>
      </c>
      <c r="U224" s="110">
        <f t="shared" si="46"/>
        <v>886.73463185522837</v>
      </c>
      <c r="V224" s="17">
        <f t="shared" si="47"/>
        <v>11.892175494736836</v>
      </c>
      <c r="W224" s="14">
        <f t="shared" si="48"/>
        <v>1.5306432972094717</v>
      </c>
      <c r="X224" s="17">
        <f t="shared" si="49"/>
        <v>11.892175494736836</v>
      </c>
      <c r="Y224" s="17">
        <f t="shared" si="50"/>
        <v>13.360224805437698</v>
      </c>
      <c r="Z224" s="14">
        <v>474.14230073437511</v>
      </c>
      <c r="AA224" s="17">
        <f t="shared" si="52"/>
        <v>0.20159520403959691</v>
      </c>
      <c r="AB224" s="17">
        <f t="shared" si="53"/>
        <v>3.1703255015904238E-5</v>
      </c>
      <c r="AC224" s="17">
        <f t="shared" si="54"/>
        <v>1.5031854274009453E-2</v>
      </c>
      <c r="AD224" s="17">
        <f t="shared" si="51"/>
        <v>1.990974076027742E-5</v>
      </c>
      <c r="AE224" s="14">
        <f t="shared" si="55"/>
        <v>16.365585487558594</v>
      </c>
    </row>
    <row r="225" spans="1:31" ht="15.75" thickBot="1" x14ac:dyDescent="0.3">
      <c r="A225" s="14">
        <v>1</v>
      </c>
      <c r="B225" s="17" t="s">
        <v>33</v>
      </c>
      <c r="C225" s="17">
        <v>219</v>
      </c>
      <c r="D225" s="17">
        <v>22.954827240029989</v>
      </c>
      <c r="E225" s="14">
        <v>704.00093954631063</v>
      </c>
      <c r="F225" s="103">
        <v>0</v>
      </c>
      <c r="G225" s="17">
        <f t="shared" si="42"/>
        <v>0</v>
      </c>
      <c r="H225" s="17">
        <f t="shared" si="43"/>
        <v>0</v>
      </c>
      <c r="I225" s="17">
        <v>14</v>
      </c>
      <c r="J225" s="14">
        <v>4000</v>
      </c>
      <c r="K225" s="100">
        <v>13.411199999999999</v>
      </c>
      <c r="L225" s="17">
        <v>30.000049728</v>
      </c>
      <c r="M225" s="107">
        <v>1</v>
      </c>
      <c r="N225" s="17">
        <f>IF(M225=1,_xlfn.XLOOKUP(L225,'HYB SPECS'!$O$6:$O$37,'HYB SPECS'!$K$6:$K$37,,1))</f>
        <v>8500</v>
      </c>
      <c r="O225" s="107">
        <f>0.5*('Specifications (ICE)'!$P$4*'Specifications (ICE)'!$P$3)*'Specifications (ICE)'!$P$5*K225^2</f>
        <v>56.217600027646043</v>
      </c>
      <c r="P225" s="14">
        <f>IF(B225="A",'Specifications (ICE)'!$M$12,IF(B225="G",'Specifications (ICE)'!$M$13))</f>
        <v>84.271039200000004</v>
      </c>
      <c r="Q225" s="17">
        <v>1</v>
      </c>
      <c r="R225" s="110">
        <f>'HYB SPECS'!$G$11-O225-P225-G225</f>
        <v>746.24599262758227</v>
      </c>
      <c r="S225" s="16">
        <f t="shared" si="44"/>
        <v>1.0600070975878189</v>
      </c>
      <c r="T225" s="17">
        <f t="shared" si="45"/>
        <v>746.24599262758227</v>
      </c>
      <c r="U225" s="110">
        <f t="shared" si="46"/>
        <v>886.73463185522837</v>
      </c>
      <c r="V225" s="17">
        <f t="shared" si="47"/>
        <v>11.892175494736836</v>
      </c>
      <c r="W225" s="14">
        <f t="shared" si="48"/>
        <v>1.5306432972094717</v>
      </c>
      <c r="X225" s="17">
        <f t="shared" si="49"/>
        <v>11.892175494736836</v>
      </c>
      <c r="Y225" s="17">
        <f t="shared" si="50"/>
        <v>13.360224805437698</v>
      </c>
      <c r="Z225" s="14">
        <v>474.14230073437511</v>
      </c>
      <c r="AA225" s="17">
        <f t="shared" si="52"/>
        <v>0.20159520403959691</v>
      </c>
      <c r="AB225" s="17">
        <f t="shared" si="53"/>
        <v>3.1703255015904238E-5</v>
      </c>
      <c r="AC225" s="17">
        <f t="shared" si="54"/>
        <v>1.5031854274009453E-2</v>
      </c>
      <c r="AD225" s="17">
        <f t="shared" si="51"/>
        <v>1.990974076027742E-5</v>
      </c>
      <c r="AE225" s="14">
        <f t="shared" si="55"/>
        <v>16.380617341832604</v>
      </c>
    </row>
    <row r="226" spans="1:31" ht="15.75" thickBot="1" x14ac:dyDescent="0.3">
      <c r="A226" s="14">
        <v>1</v>
      </c>
      <c r="B226" s="17" t="s">
        <v>33</v>
      </c>
      <c r="C226" s="17">
        <v>220</v>
      </c>
      <c r="D226" s="17">
        <v>23.029391783098468</v>
      </c>
      <c r="E226" s="14">
        <v>704.00093954631063</v>
      </c>
      <c r="F226" s="103">
        <v>0</v>
      </c>
      <c r="G226" s="17">
        <f t="shared" si="42"/>
        <v>0</v>
      </c>
      <c r="H226" s="17">
        <f t="shared" si="43"/>
        <v>0</v>
      </c>
      <c r="I226" s="17">
        <v>14</v>
      </c>
      <c r="J226" s="14">
        <v>4000</v>
      </c>
      <c r="K226" s="100">
        <v>13.411199999999999</v>
      </c>
      <c r="L226" s="17">
        <v>30.000049728</v>
      </c>
      <c r="M226" s="107">
        <v>1</v>
      </c>
      <c r="N226" s="17">
        <f>IF(M226=1,_xlfn.XLOOKUP(L226,'HYB SPECS'!$O$6:$O$37,'HYB SPECS'!$K$6:$K$37,,1))</f>
        <v>8500</v>
      </c>
      <c r="O226" s="107">
        <f>0.5*('Specifications (ICE)'!$P$4*'Specifications (ICE)'!$P$3)*'Specifications (ICE)'!$P$5*K226^2</f>
        <v>56.217600027646043</v>
      </c>
      <c r="P226" s="14">
        <f>IF(B226="A",'Specifications (ICE)'!$M$12,IF(B226="G",'Specifications (ICE)'!$M$13))</f>
        <v>84.271039200000004</v>
      </c>
      <c r="Q226" s="17">
        <v>1</v>
      </c>
      <c r="R226" s="110">
        <f>'HYB SPECS'!$G$11-O226-P226-G226</f>
        <v>746.24599262758227</v>
      </c>
      <c r="S226" s="16">
        <f t="shared" si="44"/>
        <v>1.0600070975878189</v>
      </c>
      <c r="T226" s="17">
        <f t="shared" si="45"/>
        <v>746.24599262758227</v>
      </c>
      <c r="U226" s="110">
        <f t="shared" si="46"/>
        <v>886.73463185522837</v>
      </c>
      <c r="V226" s="17">
        <f t="shared" si="47"/>
        <v>11.892175494736836</v>
      </c>
      <c r="W226" s="14">
        <f t="shared" si="48"/>
        <v>1.5306432972094717</v>
      </c>
      <c r="X226" s="17">
        <f t="shared" si="49"/>
        <v>11.892175494736836</v>
      </c>
      <c r="Y226" s="17">
        <f t="shared" si="50"/>
        <v>13.360224805437698</v>
      </c>
      <c r="Z226" s="14">
        <v>474.14230073437511</v>
      </c>
      <c r="AA226" s="17">
        <f t="shared" si="52"/>
        <v>0.20159520403959691</v>
      </c>
      <c r="AB226" s="17">
        <f t="shared" si="53"/>
        <v>3.1703255015904238E-5</v>
      </c>
      <c r="AC226" s="17">
        <f t="shared" si="54"/>
        <v>1.5031854274009453E-2</v>
      </c>
      <c r="AD226" s="17">
        <f t="shared" si="51"/>
        <v>1.990974076027742E-5</v>
      </c>
      <c r="AE226" s="14">
        <f t="shared" si="55"/>
        <v>16.395649196106614</v>
      </c>
    </row>
    <row r="227" spans="1:31" ht="15.75" thickBot="1" x14ac:dyDescent="0.3">
      <c r="A227" s="14">
        <v>1</v>
      </c>
      <c r="B227" s="17" t="s">
        <v>33</v>
      </c>
      <c r="C227" s="17">
        <v>221</v>
      </c>
      <c r="D227" s="17">
        <v>23.103956326166948</v>
      </c>
      <c r="E227" s="14">
        <v>704.00093954631063</v>
      </c>
      <c r="F227" s="103">
        <v>0</v>
      </c>
      <c r="G227" s="17">
        <f t="shared" si="42"/>
        <v>0</v>
      </c>
      <c r="H227" s="17">
        <f t="shared" si="43"/>
        <v>0</v>
      </c>
      <c r="I227" s="17">
        <v>14</v>
      </c>
      <c r="J227" s="14">
        <v>4000</v>
      </c>
      <c r="K227" s="100">
        <v>13.411199999999999</v>
      </c>
      <c r="L227" s="17">
        <v>30.000049728</v>
      </c>
      <c r="M227" s="107">
        <v>1</v>
      </c>
      <c r="N227" s="17">
        <f>IF(M227=1,_xlfn.XLOOKUP(L227,'HYB SPECS'!$O$6:$O$37,'HYB SPECS'!$K$6:$K$37,,1))</f>
        <v>8500</v>
      </c>
      <c r="O227" s="107">
        <f>0.5*('Specifications (ICE)'!$P$4*'Specifications (ICE)'!$P$3)*'Specifications (ICE)'!$P$5*K227^2</f>
        <v>56.217600027646043</v>
      </c>
      <c r="P227" s="14">
        <f>IF(B227="A",'Specifications (ICE)'!$M$12,IF(B227="G",'Specifications (ICE)'!$M$13))</f>
        <v>84.271039200000004</v>
      </c>
      <c r="Q227" s="17">
        <v>1</v>
      </c>
      <c r="R227" s="110">
        <f>'HYB SPECS'!$G$11-O227-P227-G227</f>
        <v>746.24599262758227</v>
      </c>
      <c r="S227" s="16">
        <f t="shared" si="44"/>
        <v>1.0600070975878189</v>
      </c>
      <c r="T227" s="17">
        <f t="shared" si="45"/>
        <v>746.24599262758227</v>
      </c>
      <c r="U227" s="110">
        <f t="shared" si="46"/>
        <v>886.73463185522837</v>
      </c>
      <c r="V227" s="17">
        <f t="shared" si="47"/>
        <v>11.892175494736836</v>
      </c>
      <c r="W227" s="14">
        <f t="shared" si="48"/>
        <v>1.5306432972094717</v>
      </c>
      <c r="X227" s="17">
        <f t="shared" si="49"/>
        <v>11.892175494736836</v>
      </c>
      <c r="Y227" s="17">
        <f t="shared" si="50"/>
        <v>13.360224805437698</v>
      </c>
      <c r="Z227" s="14">
        <v>474.14230073437511</v>
      </c>
      <c r="AA227" s="17">
        <f t="shared" si="52"/>
        <v>0.20159520403959691</v>
      </c>
      <c r="AB227" s="17">
        <f t="shared" si="53"/>
        <v>3.1703255015904238E-5</v>
      </c>
      <c r="AC227" s="17">
        <f t="shared" si="54"/>
        <v>1.5031854274009453E-2</v>
      </c>
      <c r="AD227" s="17">
        <f t="shared" si="51"/>
        <v>1.990974076027742E-5</v>
      </c>
      <c r="AE227" s="14">
        <f t="shared" si="55"/>
        <v>16.410681050380624</v>
      </c>
    </row>
    <row r="228" spans="1:31" ht="15.75" thickBot="1" x14ac:dyDescent="0.3">
      <c r="A228" s="14">
        <v>1</v>
      </c>
      <c r="B228" s="17" t="s">
        <v>33</v>
      </c>
      <c r="C228" s="17">
        <v>222</v>
      </c>
      <c r="D228" s="17">
        <v>23.178520869235427</v>
      </c>
      <c r="E228" s="14">
        <v>704.00093954631063</v>
      </c>
      <c r="F228" s="103">
        <v>0</v>
      </c>
      <c r="G228" s="17">
        <f t="shared" si="42"/>
        <v>0</v>
      </c>
      <c r="H228" s="17">
        <f t="shared" si="43"/>
        <v>0</v>
      </c>
      <c r="I228" s="17">
        <v>14</v>
      </c>
      <c r="J228" s="14">
        <v>4000</v>
      </c>
      <c r="K228" s="100">
        <v>13.411199999999999</v>
      </c>
      <c r="L228" s="17">
        <v>30.000049728</v>
      </c>
      <c r="M228" s="107">
        <v>1</v>
      </c>
      <c r="N228" s="17">
        <f>IF(M228=1,_xlfn.XLOOKUP(L228,'HYB SPECS'!$O$6:$O$37,'HYB SPECS'!$K$6:$K$37,,1))</f>
        <v>8500</v>
      </c>
      <c r="O228" s="107">
        <f>0.5*('Specifications (ICE)'!$P$4*'Specifications (ICE)'!$P$3)*'Specifications (ICE)'!$P$5*K228^2</f>
        <v>56.217600027646043</v>
      </c>
      <c r="P228" s="14">
        <f>IF(B228="A",'Specifications (ICE)'!$M$12,IF(B228="G",'Specifications (ICE)'!$M$13))</f>
        <v>84.271039200000004</v>
      </c>
      <c r="Q228" s="17">
        <v>1</v>
      </c>
      <c r="R228" s="110">
        <f>'HYB SPECS'!$G$11-O228-P228-G228</f>
        <v>746.24599262758227</v>
      </c>
      <c r="S228" s="16">
        <f t="shared" si="44"/>
        <v>1.0600070975878189</v>
      </c>
      <c r="T228" s="17">
        <f t="shared" si="45"/>
        <v>746.24599262758227</v>
      </c>
      <c r="U228" s="110">
        <f t="shared" si="46"/>
        <v>886.73463185522837</v>
      </c>
      <c r="V228" s="17">
        <f t="shared" si="47"/>
        <v>11.892175494736836</v>
      </c>
      <c r="W228" s="14">
        <f t="shared" si="48"/>
        <v>1.5306432972094717</v>
      </c>
      <c r="X228" s="17">
        <f t="shared" si="49"/>
        <v>11.892175494736836</v>
      </c>
      <c r="Y228" s="17">
        <f t="shared" si="50"/>
        <v>13.360224805437698</v>
      </c>
      <c r="Z228" s="14">
        <v>474.14230073437511</v>
      </c>
      <c r="AA228" s="17">
        <f t="shared" si="52"/>
        <v>0.20159520403959691</v>
      </c>
      <c r="AB228" s="17">
        <f t="shared" si="53"/>
        <v>3.1703255015904238E-5</v>
      </c>
      <c r="AC228" s="17">
        <f t="shared" si="54"/>
        <v>1.5031854274009453E-2</v>
      </c>
      <c r="AD228" s="17">
        <f t="shared" si="51"/>
        <v>1.990974076027742E-5</v>
      </c>
      <c r="AE228" s="14">
        <f t="shared" si="55"/>
        <v>16.425712904654635</v>
      </c>
    </row>
    <row r="229" spans="1:31" ht="15.75" thickBot="1" x14ac:dyDescent="0.3">
      <c r="A229" s="14">
        <v>1</v>
      </c>
      <c r="B229" s="17" t="s">
        <v>33</v>
      </c>
      <c r="C229" s="17">
        <v>223</v>
      </c>
      <c r="D229" s="17">
        <v>23.253085412303907</v>
      </c>
      <c r="E229" s="14">
        <v>704.00093954631063</v>
      </c>
      <c r="F229" s="103">
        <v>0</v>
      </c>
      <c r="G229" s="17">
        <f t="shared" si="42"/>
        <v>0</v>
      </c>
      <c r="H229" s="17">
        <f t="shared" si="43"/>
        <v>0</v>
      </c>
      <c r="I229" s="17">
        <v>14</v>
      </c>
      <c r="J229" s="14">
        <v>4000</v>
      </c>
      <c r="K229" s="100">
        <v>13.411199999999999</v>
      </c>
      <c r="L229" s="17">
        <v>30.000049728</v>
      </c>
      <c r="M229" s="107">
        <v>1</v>
      </c>
      <c r="N229" s="17">
        <f>IF(M229=1,_xlfn.XLOOKUP(L229,'HYB SPECS'!$O$6:$O$37,'HYB SPECS'!$K$6:$K$37,,1))</f>
        <v>8500</v>
      </c>
      <c r="O229" s="107">
        <f>0.5*('Specifications (ICE)'!$P$4*'Specifications (ICE)'!$P$3)*'Specifications (ICE)'!$P$5*K229^2</f>
        <v>56.217600027646043</v>
      </c>
      <c r="P229" s="14">
        <f>IF(B229="A",'Specifications (ICE)'!$M$12,IF(B229="G",'Specifications (ICE)'!$M$13))</f>
        <v>84.271039200000004</v>
      </c>
      <c r="Q229" s="17">
        <v>1</v>
      </c>
      <c r="R229" s="110">
        <f>'HYB SPECS'!$G$11-O229-P229-G229</f>
        <v>746.24599262758227</v>
      </c>
      <c r="S229" s="16">
        <f t="shared" si="44"/>
        <v>1.0600070975878189</v>
      </c>
      <c r="T229" s="17">
        <f t="shared" si="45"/>
        <v>746.24599262758227</v>
      </c>
      <c r="U229" s="110">
        <f t="shared" si="46"/>
        <v>886.73463185522837</v>
      </c>
      <c r="V229" s="17">
        <f t="shared" si="47"/>
        <v>11.892175494736836</v>
      </c>
      <c r="W229" s="14">
        <f t="shared" si="48"/>
        <v>1.5306432972094717</v>
      </c>
      <c r="X229" s="17">
        <f t="shared" si="49"/>
        <v>11.892175494736836</v>
      </c>
      <c r="Y229" s="17">
        <f t="shared" si="50"/>
        <v>13.360224805437698</v>
      </c>
      <c r="Z229" s="14">
        <v>474.14230073437511</v>
      </c>
      <c r="AA229" s="17">
        <f t="shared" si="52"/>
        <v>0.20159520403959691</v>
      </c>
      <c r="AB229" s="17">
        <f t="shared" si="53"/>
        <v>3.1703255015904238E-5</v>
      </c>
      <c r="AC229" s="17">
        <f t="shared" si="54"/>
        <v>1.5031854274009453E-2</v>
      </c>
      <c r="AD229" s="17">
        <f t="shared" si="51"/>
        <v>1.990974076027742E-5</v>
      </c>
      <c r="AE229" s="14">
        <f t="shared" si="55"/>
        <v>16.440744758928645</v>
      </c>
    </row>
    <row r="230" spans="1:31" ht="15.75" thickBot="1" x14ac:dyDescent="0.3">
      <c r="A230" s="14">
        <v>1</v>
      </c>
      <c r="B230" s="17" t="s">
        <v>33</v>
      </c>
      <c r="C230" s="17">
        <v>224</v>
      </c>
      <c r="D230" s="17">
        <v>23.327649955372387</v>
      </c>
      <c r="E230" s="14">
        <v>704.00093954631063</v>
      </c>
      <c r="F230" s="103">
        <v>0</v>
      </c>
      <c r="G230" s="17">
        <f t="shared" si="42"/>
        <v>0</v>
      </c>
      <c r="H230" s="17">
        <f t="shared" si="43"/>
        <v>0</v>
      </c>
      <c r="I230" s="17">
        <v>14</v>
      </c>
      <c r="J230" s="14">
        <v>4000</v>
      </c>
      <c r="K230" s="100">
        <v>13.411199999999999</v>
      </c>
      <c r="L230" s="17">
        <v>30.000049728</v>
      </c>
      <c r="M230" s="107">
        <v>1</v>
      </c>
      <c r="N230" s="17">
        <f>IF(M230=1,_xlfn.XLOOKUP(L230,'HYB SPECS'!$O$6:$O$37,'HYB SPECS'!$K$6:$K$37,,1))</f>
        <v>8500</v>
      </c>
      <c r="O230" s="107">
        <f>0.5*('Specifications (ICE)'!$P$4*'Specifications (ICE)'!$P$3)*'Specifications (ICE)'!$P$5*K230^2</f>
        <v>56.217600027646043</v>
      </c>
      <c r="P230" s="14">
        <f>IF(B230="A",'Specifications (ICE)'!$M$12,IF(B230="G",'Specifications (ICE)'!$M$13))</f>
        <v>84.271039200000004</v>
      </c>
      <c r="Q230" s="17">
        <v>1</v>
      </c>
      <c r="R230" s="110">
        <f>'HYB SPECS'!$G$11-O230-P230-G230</f>
        <v>746.24599262758227</v>
      </c>
      <c r="S230" s="16">
        <f t="shared" si="44"/>
        <v>1.0600070975878189</v>
      </c>
      <c r="T230" s="17">
        <f t="shared" si="45"/>
        <v>746.24599262758227</v>
      </c>
      <c r="U230" s="110">
        <f t="shared" si="46"/>
        <v>886.73463185522837</v>
      </c>
      <c r="V230" s="17">
        <f t="shared" si="47"/>
        <v>11.892175494736836</v>
      </c>
      <c r="W230" s="14">
        <f t="shared" si="48"/>
        <v>1.5306432972094717</v>
      </c>
      <c r="X230" s="17">
        <f t="shared" si="49"/>
        <v>11.892175494736836</v>
      </c>
      <c r="Y230" s="17">
        <f t="shared" si="50"/>
        <v>13.360224805437698</v>
      </c>
      <c r="Z230" s="14">
        <v>474.14230073437511</v>
      </c>
      <c r="AA230" s="17">
        <f t="shared" si="52"/>
        <v>0.20159520403959691</v>
      </c>
      <c r="AB230" s="17">
        <f t="shared" si="53"/>
        <v>3.1703255015904238E-5</v>
      </c>
      <c r="AC230" s="17">
        <f t="shared" si="54"/>
        <v>1.5031854274009453E-2</v>
      </c>
      <c r="AD230" s="17">
        <f t="shared" si="51"/>
        <v>1.990974076027742E-5</v>
      </c>
      <c r="AE230" s="14">
        <f t="shared" si="55"/>
        <v>16.455776613202655</v>
      </c>
    </row>
    <row r="231" spans="1:31" ht="15.75" thickBot="1" x14ac:dyDescent="0.3">
      <c r="A231" s="14">
        <v>1</v>
      </c>
      <c r="B231" s="17" t="s">
        <v>33</v>
      </c>
      <c r="C231" s="17">
        <v>225</v>
      </c>
      <c r="D231" s="17">
        <v>23.402214498440866</v>
      </c>
      <c r="E231" s="14">
        <v>704.00093954631063</v>
      </c>
      <c r="F231" s="103">
        <v>0</v>
      </c>
      <c r="G231" s="17">
        <f t="shared" si="42"/>
        <v>0</v>
      </c>
      <c r="H231" s="17">
        <f t="shared" si="43"/>
        <v>0</v>
      </c>
      <c r="I231" s="17">
        <v>14</v>
      </c>
      <c r="J231" s="14">
        <v>4000</v>
      </c>
      <c r="K231" s="100">
        <v>13.411199999999999</v>
      </c>
      <c r="L231" s="17">
        <v>30.000049728</v>
      </c>
      <c r="M231" s="107">
        <v>1</v>
      </c>
      <c r="N231" s="17">
        <f>IF(M231=1,_xlfn.XLOOKUP(L231,'HYB SPECS'!$O$6:$O$37,'HYB SPECS'!$K$6:$K$37,,1))</f>
        <v>8500</v>
      </c>
      <c r="O231" s="107">
        <f>0.5*('Specifications (ICE)'!$P$4*'Specifications (ICE)'!$P$3)*'Specifications (ICE)'!$P$5*K231^2</f>
        <v>56.217600027646043</v>
      </c>
      <c r="P231" s="14">
        <f>IF(B231="A",'Specifications (ICE)'!$M$12,IF(B231="G",'Specifications (ICE)'!$M$13))</f>
        <v>84.271039200000004</v>
      </c>
      <c r="Q231" s="17">
        <v>1</v>
      </c>
      <c r="R231" s="110">
        <f>'HYB SPECS'!$G$11-O231-P231-G231</f>
        <v>746.24599262758227</v>
      </c>
      <c r="S231" s="16">
        <f t="shared" si="44"/>
        <v>1.0600070975878189</v>
      </c>
      <c r="T231" s="17">
        <f t="shared" si="45"/>
        <v>746.24599262758227</v>
      </c>
      <c r="U231" s="110">
        <f t="shared" si="46"/>
        <v>886.73463185522837</v>
      </c>
      <c r="V231" s="17">
        <f t="shared" si="47"/>
        <v>11.892175494736836</v>
      </c>
      <c r="W231" s="14">
        <f t="shared" si="48"/>
        <v>1.5306432972094717</v>
      </c>
      <c r="X231" s="17">
        <f t="shared" si="49"/>
        <v>11.892175494736836</v>
      </c>
      <c r="Y231" s="17">
        <f t="shared" si="50"/>
        <v>13.360224805437698</v>
      </c>
      <c r="Z231" s="14">
        <v>474.14230073437511</v>
      </c>
      <c r="AA231" s="17">
        <f t="shared" si="52"/>
        <v>0.20159520403959691</v>
      </c>
      <c r="AB231" s="17">
        <f t="shared" si="53"/>
        <v>3.1703255015904238E-5</v>
      </c>
      <c r="AC231" s="17">
        <f t="shared" si="54"/>
        <v>1.5031854274009453E-2</v>
      </c>
      <c r="AD231" s="17">
        <f t="shared" si="51"/>
        <v>1.990974076027742E-5</v>
      </c>
      <c r="AE231" s="14">
        <f t="shared" si="55"/>
        <v>16.470808467476665</v>
      </c>
    </row>
    <row r="232" spans="1:31" ht="15.75" thickBot="1" x14ac:dyDescent="0.3">
      <c r="A232" s="14">
        <v>1</v>
      </c>
      <c r="B232" s="17" t="s">
        <v>33</v>
      </c>
      <c r="C232" s="17">
        <v>226</v>
      </c>
      <c r="D232" s="17">
        <v>23.476779041509346</v>
      </c>
      <c r="E232" s="14">
        <v>704.00093954631063</v>
      </c>
      <c r="F232" s="103">
        <v>0</v>
      </c>
      <c r="G232" s="17">
        <f t="shared" si="42"/>
        <v>0</v>
      </c>
      <c r="H232" s="17">
        <f t="shared" si="43"/>
        <v>0</v>
      </c>
      <c r="I232" s="17">
        <v>14</v>
      </c>
      <c r="J232" s="14">
        <v>4000</v>
      </c>
      <c r="K232" s="100">
        <v>13.411199999999999</v>
      </c>
      <c r="L232" s="17">
        <v>30.000049728</v>
      </c>
      <c r="M232" s="107">
        <v>1</v>
      </c>
      <c r="N232" s="17">
        <f>IF(M232=1,_xlfn.XLOOKUP(L232,'HYB SPECS'!$O$6:$O$37,'HYB SPECS'!$K$6:$K$37,,1))</f>
        <v>8500</v>
      </c>
      <c r="O232" s="107">
        <f>0.5*('Specifications (ICE)'!$P$4*'Specifications (ICE)'!$P$3)*'Specifications (ICE)'!$P$5*K232^2</f>
        <v>56.217600027646043</v>
      </c>
      <c r="P232" s="14">
        <f>IF(B232="A",'Specifications (ICE)'!$M$12,IF(B232="G",'Specifications (ICE)'!$M$13))</f>
        <v>84.271039200000004</v>
      </c>
      <c r="Q232" s="17">
        <v>1</v>
      </c>
      <c r="R232" s="110">
        <f>'HYB SPECS'!$G$11-O232-P232-G232</f>
        <v>746.24599262758227</v>
      </c>
      <c r="S232" s="16">
        <f t="shared" si="44"/>
        <v>1.0600070975878189</v>
      </c>
      <c r="T232" s="17">
        <f t="shared" si="45"/>
        <v>746.24599262758227</v>
      </c>
      <c r="U232" s="110">
        <f t="shared" si="46"/>
        <v>886.73463185522837</v>
      </c>
      <c r="V232" s="17">
        <f t="shared" si="47"/>
        <v>11.892175494736836</v>
      </c>
      <c r="W232" s="14">
        <f t="shared" si="48"/>
        <v>1.5306432972094717</v>
      </c>
      <c r="X232" s="17">
        <f t="shared" si="49"/>
        <v>11.892175494736836</v>
      </c>
      <c r="Y232" s="17">
        <f t="shared" si="50"/>
        <v>13.360224805437698</v>
      </c>
      <c r="Z232" s="14">
        <v>474.14230073437511</v>
      </c>
      <c r="AA232" s="17">
        <f t="shared" si="52"/>
        <v>0.20159520403959691</v>
      </c>
      <c r="AB232" s="17">
        <f t="shared" si="53"/>
        <v>3.1703255015904238E-5</v>
      </c>
      <c r="AC232" s="17">
        <f t="shared" si="54"/>
        <v>1.5031854274009453E-2</v>
      </c>
      <c r="AD232" s="17">
        <f t="shared" si="51"/>
        <v>1.990974076027742E-5</v>
      </c>
      <c r="AE232" s="14">
        <f t="shared" si="55"/>
        <v>16.485840321750675</v>
      </c>
    </row>
    <row r="233" spans="1:31" ht="15.75" thickBot="1" x14ac:dyDescent="0.3">
      <c r="A233" s="14">
        <v>1</v>
      </c>
      <c r="B233" s="17" t="s">
        <v>33</v>
      </c>
      <c r="C233" s="17">
        <v>227</v>
      </c>
      <c r="D233" s="17">
        <v>23.551343584577825</v>
      </c>
      <c r="E233" s="14">
        <v>704.00093954631063</v>
      </c>
      <c r="F233" s="103">
        <v>0</v>
      </c>
      <c r="G233" s="17">
        <f t="shared" si="42"/>
        <v>0</v>
      </c>
      <c r="H233" s="17">
        <f t="shared" si="43"/>
        <v>0</v>
      </c>
      <c r="I233" s="17">
        <v>14</v>
      </c>
      <c r="J233" s="14">
        <v>4000</v>
      </c>
      <c r="K233" s="100">
        <v>13.411199999999999</v>
      </c>
      <c r="L233" s="17">
        <v>30.000049728</v>
      </c>
      <c r="M233" s="107">
        <v>1</v>
      </c>
      <c r="N233" s="17">
        <f>IF(M233=1,_xlfn.XLOOKUP(L233,'HYB SPECS'!$O$6:$O$37,'HYB SPECS'!$K$6:$K$37,,1))</f>
        <v>8500</v>
      </c>
      <c r="O233" s="107">
        <f>0.5*('Specifications (ICE)'!$P$4*'Specifications (ICE)'!$P$3)*'Specifications (ICE)'!$P$5*K233^2</f>
        <v>56.217600027646043</v>
      </c>
      <c r="P233" s="14">
        <f>IF(B233="A",'Specifications (ICE)'!$M$12,IF(B233="G",'Specifications (ICE)'!$M$13))</f>
        <v>84.271039200000004</v>
      </c>
      <c r="Q233" s="17">
        <v>1</v>
      </c>
      <c r="R233" s="110">
        <f>'HYB SPECS'!$G$11-O233-P233-G233</f>
        <v>746.24599262758227</v>
      </c>
      <c r="S233" s="16">
        <f t="shared" si="44"/>
        <v>1.0600070975878189</v>
      </c>
      <c r="T233" s="17">
        <f t="shared" si="45"/>
        <v>746.24599262758227</v>
      </c>
      <c r="U233" s="110">
        <f t="shared" si="46"/>
        <v>886.73463185522837</v>
      </c>
      <c r="V233" s="17">
        <f t="shared" si="47"/>
        <v>11.892175494736836</v>
      </c>
      <c r="W233" s="14">
        <f t="shared" si="48"/>
        <v>1.5306432972094717</v>
      </c>
      <c r="X233" s="17">
        <f t="shared" si="49"/>
        <v>11.892175494736836</v>
      </c>
      <c r="Y233" s="17">
        <f t="shared" si="50"/>
        <v>13.360224805437698</v>
      </c>
      <c r="Z233" s="14">
        <v>474.14230073437511</v>
      </c>
      <c r="AA233" s="17">
        <f t="shared" si="52"/>
        <v>0.20159520403959691</v>
      </c>
      <c r="AB233" s="17">
        <f t="shared" si="53"/>
        <v>3.1703255015904238E-5</v>
      </c>
      <c r="AC233" s="17">
        <f t="shared" si="54"/>
        <v>1.5031854274009453E-2</v>
      </c>
      <c r="AD233" s="17">
        <f t="shared" si="51"/>
        <v>1.990974076027742E-5</v>
      </c>
      <c r="AE233" s="14">
        <f t="shared" si="55"/>
        <v>16.500872176024686</v>
      </c>
    </row>
    <row r="234" spans="1:31" ht="15.75" thickBot="1" x14ac:dyDescent="0.3">
      <c r="A234" s="14">
        <v>1</v>
      </c>
      <c r="B234" s="17" t="s">
        <v>33</v>
      </c>
      <c r="C234" s="17">
        <v>228</v>
      </c>
      <c r="D234" s="17">
        <v>23.625908127646305</v>
      </c>
      <c r="E234" s="14">
        <v>704.00093954631063</v>
      </c>
      <c r="F234" s="103">
        <v>0</v>
      </c>
      <c r="G234" s="17">
        <f t="shared" si="42"/>
        <v>0</v>
      </c>
      <c r="H234" s="17">
        <f t="shared" si="43"/>
        <v>0</v>
      </c>
      <c r="I234" s="17">
        <v>14</v>
      </c>
      <c r="J234" s="14">
        <v>4000</v>
      </c>
      <c r="K234" s="100">
        <v>13.411199999999999</v>
      </c>
      <c r="L234" s="17">
        <v>30.000049728</v>
      </c>
      <c r="M234" s="107">
        <v>1</v>
      </c>
      <c r="N234" s="17">
        <f>IF(M234=1,_xlfn.XLOOKUP(L234,'HYB SPECS'!$O$6:$O$37,'HYB SPECS'!$K$6:$K$37,,1))</f>
        <v>8500</v>
      </c>
      <c r="O234" s="107">
        <f>0.5*('Specifications (ICE)'!$P$4*'Specifications (ICE)'!$P$3)*'Specifications (ICE)'!$P$5*K234^2</f>
        <v>56.217600027646043</v>
      </c>
      <c r="P234" s="14">
        <f>IF(B234="A",'Specifications (ICE)'!$M$12,IF(B234="G",'Specifications (ICE)'!$M$13))</f>
        <v>84.271039200000004</v>
      </c>
      <c r="Q234" s="17">
        <v>1</v>
      </c>
      <c r="R234" s="110">
        <f>'HYB SPECS'!$G$11-O234-P234-G234</f>
        <v>746.24599262758227</v>
      </c>
      <c r="S234" s="16">
        <f t="shared" si="44"/>
        <v>1.0600070975878189</v>
      </c>
      <c r="T234" s="17">
        <f t="shared" si="45"/>
        <v>746.24599262758227</v>
      </c>
      <c r="U234" s="110">
        <f t="shared" si="46"/>
        <v>886.73463185522837</v>
      </c>
      <c r="V234" s="17">
        <f t="shared" si="47"/>
        <v>11.892175494736836</v>
      </c>
      <c r="W234" s="14">
        <f t="shared" si="48"/>
        <v>1.5306432972094717</v>
      </c>
      <c r="X234" s="17">
        <f t="shared" si="49"/>
        <v>11.892175494736836</v>
      </c>
      <c r="Y234" s="17">
        <f t="shared" si="50"/>
        <v>13.360224805437698</v>
      </c>
      <c r="Z234" s="14">
        <v>474.14230073437511</v>
      </c>
      <c r="AA234" s="17">
        <f t="shared" si="52"/>
        <v>0.20159520403959691</v>
      </c>
      <c r="AB234" s="17">
        <f t="shared" si="53"/>
        <v>3.1703255015904238E-5</v>
      </c>
      <c r="AC234" s="17">
        <f t="shared" si="54"/>
        <v>1.5031854274009453E-2</v>
      </c>
      <c r="AD234" s="17">
        <f t="shared" si="51"/>
        <v>1.990974076027742E-5</v>
      </c>
      <c r="AE234" s="14">
        <f t="shared" si="55"/>
        <v>16.515904030298696</v>
      </c>
    </row>
    <row r="235" spans="1:31" ht="15.75" thickBot="1" x14ac:dyDescent="0.3">
      <c r="A235" s="14">
        <v>1</v>
      </c>
      <c r="B235" s="17" t="s">
        <v>33</v>
      </c>
      <c r="C235" s="17">
        <v>229</v>
      </c>
      <c r="D235" s="17">
        <v>23.700472670714785</v>
      </c>
      <c r="E235" s="14">
        <v>704.00093954631063</v>
      </c>
      <c r="F235" s="103">
        <v>0</v>
      </c>
      <c r="G235" s="17">
        <f t="shared" si="42"/>
        <v>0</v>
      </c>
      <c r="H235" s="17">
        <f t="shared" si="43"/>
        <v>0</v>
      </c>
      <c r="I235" s="17">
        <v>14</v>
      </c>
      <c r="J235" s="14">
        <v>4000</v>
      </c>
      <c r="K235" s="100">
        <v>13.411199999999999</v>
      </c>
      <c r="L235" s="17">
        <v>30.000049728</v>
      </c>
      <c r="M235" s="107">
        <v>1</v>
      </c>
      <c r="N235" s="17">
        <f>IF(M235=1,_xlfn.XLOOKUP(L235,'HYB SPECS'!$O$6:$O$37,'HYB SPECS'!$K$6:$K$37,,1))</f>
        <v>8500</v>
      </c>
      <c r="O235" s="107">
        <f>0.5*('Specifications (ICE)'!$P$4*'Specifications (ICE)'!$P$3)*'Specifications (ICE)'!$P$5*K235^2</f>
        <v>56.217600027646043</v>
      </c>
      <c r="P235" s="14">
        <f>IF(B235="A",'Specifications (ICE)'!$M$12,IF(B235="G",'Specifications (ICE)'!$M$13))</f>
        <v>84.271039200000004</v>
      </c>
      <c r="Q235" s="17">
        <v>1</v>
      </c>
      <c r="R235" s="110">
        <f>'HYB SPECS'!$G$11-O235-P235-G235</f>
        <v>746.24599262758227</v>
      </c>
      <c r="S235" s="16">
        <f t="shared" si="44"/>
        <v>1.0600070975878189</v>
      </c>
      <c r="T235" s="17">
        <f t="shared" si="45"/>
        <v>746.24599262758227</v>
      </c>
      <c r="U235" s="110">
        <f t="shared" si="46"/>
        <v>886.73463185522837</v>
      </c>
      <c r="V235" s="17">
        <f t="shared" si="47"/>
        <v>11.892175494736836</v>
      </c>
      <c r="W235" s="14">
        <f t="shared" si="48"/>
        <v>1.5306432972094717</v>
      </c>
      <c r="X235" s="17">
        <f t="shared" si="49"/>
        <v>11.892175494736836</v>
      </c>
      <c r="Y235" s="17">
        <f t="shared" si="50"/>
        <v>13.360224805437698</v>
      </c>
      <c r="Z235" s="14">
        <v>474.14230073437511</v>
      </c>
      <c r="AA235" s="17">
        <f t="shared" si="52"/>
        <v>0.20159520403959691</v>
      </c>
      <c r="AB235" s="17">
        <f t="shared" si="53"/>
        <v>3.1703255015904238E-5</v>
      </c>
      <c r="AC235" s="17">
        <f t="shared" si="54"/>
        <v>1.5031854274009453E-2</v>
      </c>
      <c r="AD235" s="17">
        <f t="shared" si="51"/>
        <v>1.990974076027742E-5</v>
      </c>
      <c r="AE235" s="14">
        <f t="shared" si="55"/>
        <v>16.530935884572706</v>
      </c>
    </row>
    <row r="236" spans="1:31" ht="15.75" thickBot="1" x14ac:dyDescent="0.3">
      <c r="A236" s="14">
        <v>1</v>
      </c>
      <c r="B236" s="17" t="s">
        <v>33</v>
      </c>
      <c r="C236" s="17">
        <v>230</v>
      </c>
      <c r="D236" s="17">
        <v>23.775037213783264</v>
      </c>
      <c r="E236" s="14">
        <v>704.00093954631063</v>
      </c>
      <c r="F236" s="103">
        <v>0</v>
      </c>
      <c r="G236" s="17">
        <f t="shared" si="42"/>
        <v>0</v>
      </c>
      <c r="H236" s="17">
        <f t="shared" si="43"/>
        <v>0</v>
      </c>
      <c r="I236" s="17">
        <v>14</v>
      </c>
      <c r="J236" s="14">
        <v>4000</v>
      </c>
      <c r="K236" s="100">
        <v>13.411199999999999</v>
      </c>
      <c r="L236" s="17">
        <v>30.000049728</v>
      </c>
      <c r="M236" s="107">
        <v>1</v>
      </c>
      <c r="N236" s="17">
        <f>IF(M236=1,_xlfn.XLOOKUP(L236,'HYB SPECS'!$O$6:$O$37,'HYB SPECS'!$K$6:$K$37,,1))</f>
        <v>8500</v>
      </c>
      <c r="O236" s="107">
        <f>0.5*('Specifications (ICE)'!$P$4*'Specifications (ICE)'!$P$3)*'Specifications (ICE)'!$P$5*K236^2</f>
        <v>56.217600027646043</v>
      </c>
      <c r="P236" s="14">
        <f>IF(B236="A",'Specifications (ICE)'!$M$12,IF(B236="G",'Specifications (ICE)'!$M$13))</f>
        <v>84.271039200000004</v>
      </c>
      <c r="Q236" s="17">
        <v>1</v>
      </c>
      <c r="R236" s="110">
        <f>'HYB SPECS'!$G$11-O236-P236-G236</f>
        <v>746.24599262758227</v>
      </c>
      <c r="S236" s="16">
        <f t="shared" si="44"/>
        <v>1.0600070975878189</v>
      </c>
      <c r="T236" s="17">
        <f t="shared" si="45"/>
        <v>746.24599262758227</v>
      </c>
      <c r="U236" s="110">
        <f t="shared" si="46"/>
        <v>886.73463185522837</v>
      </c>
      <c r="V236" s="17">
        <f t="shared" si="47"/>
        <v>11.892175494736836</v>
      </c>
      <c r="W236" s="14">
        <f t="shared" si="48"/>
        <v>1.5306432972094717</v>
      </c>
      <c r="X236" s="17">
        <f t="shared" si="49"/>
        <v>11.892175494736836</v>
      </c>
      <c r="Y236" s="17">
        <f t="shared" si="50"/>
        <v>13.360224805437698</v>
      </c>
      <c r="Z236" s="14">
        <v>474.14230073437511</v>
      </c>
      <c r="AA236" s="17">
        <f t="shared" si="52"/>
        <v>0.20159520403959691</v>
      </c>
      <c r="AB236" s="17">
        <f t="shared" si="53"/>
        <v>3.1703255015904238E-5</v>
      </c>
      <c r="AC236" s="17">
        <f t="shared" si="54"/>
        <v>1.5031854274009453E-2</v>
      </c>
      <c r="AD236" s="17">
        <f t="shared" si="51"/>
        <v>1.990974076027742E-5</v>
      </c>
      <c r="AE236" s="14">
        <f t="shared" si="55"/>
        <v>16.545967738846716</v>
      </c>
    </row>
    <row r="237" spans="1:31" ht="15.75" thickBot="1" x14ac:dyDescent="0.3">
      <c r="A237" s="14">
        <v>1</v>
      </c>
      <c r="B237" s="17" t="s">
        <v>33</v>
      </c>
      <c r="C237" s="17">
        <v>231</v>
      </c>
      <c r="D237" s="17">
        <v>23.849601756851744</v>
      </c>
      <c r="E237" s="14">
        <v>704.00093954631063</v>
      </c>
      <c r="F237" s="103">
        <v>0</v>
      </c>
      <c r="G237" s="17">
        <f t="shared" si="42"/>
        <v>0</v>
      </c>
      <c r="H237" s="17">
        <f t="shared" si="43"/>
        <v>0</v>
      </c>
      <c r="I237" s="17">
        <v>14</v>
      </c>
      <c r="J237" s="14">
        <v>4000</v>
      </c>
      <c r="K237" s="100">
        <v>13.411199999999999</v>
      </c>
      <c r="L237" s="17">
        <v>30.000049728</v>
      </c>
      <c r="M237" s="107">
        <v>1</v>
      </c>
      <c r="N237" s="17">
        <f>IF(M237=1,_xlfn.XLOOKUP(L237,'HYB SPECS'!$O$6:$O$37,'HYB SPECS'!$K$6:$K$37,,1))</f>
        <v>8500</v>
      </c>
      <c r="O237" s="107">
        <f>0.5*('Specifications (ICE)'!$P$4*'Specifications (ICE)'!$P$3)*'Specifications (ICE)'!$P$5*K237^2</f>
        <v>56.217600027646043</v>
      </c>
      <c r="P237" s="14">
        <f>IF(B237="A",'Specifications (ICE)'!$M$12,IF(B237="G",'Specifications (ICE)'!$M$13))</f>
        <v>84.271039200000004</v>
      </c>
      <c r="Q237" s="17">
        <v>1</v>
      </c>
      <c r="R237" s="110">
        <f>'HYB SPECS'!$G$11-O237-P237-G237</f>
        <v>746.24599262758227</v>
      </c>
      <c r="S237" s="16">
        <f t="shared" si="44"/>
        <v>1.0600070975878189</v>
      </c>
      <c r="T237" s="17">
        <f t="shared" si="45"/>
        <v>746.24599262758227</v>
      </c>
      <c r="U237" s="110">
        <f t="shared" si="46"/>
        <v>886.73463185522837</v>
      </c>
      <c r="V237" s="17">
        <f t="shared" si="47"/>
        <v>11.892175494736836</v>
      </c>
      <c r="W237" s="14">
        <f t="shared" si="48"/>
        <v>1.5306432972094717</v>
      </c>
      <c r="X237" s="17">
        <f t="shared" si="49"/>
        <v>11.892175494736836</v>
      </c>
      <c r="Y237" s="17">
        <f t="shared" si="50"/>
        <v>13.360224805437698</v>
      </c>
      <c r="Z237" s="14">
        <v>474.14230073437511</v>
      </c>
      <c r="AA237" s="17">
        <f t="shared" si="52"/>
        <v>0.20159520403959691</v>
      </c>
      <c r="AB237" s="17">
        <f t="shared" si="53"/>
        <v>3.1703255015904238E-5</v>
      </c>
      <c r="AC237" s="17">
        <f t="shared" si="54"/>
        <v>1.5031854274009453E-2</v>
      </c>
      <c r="AD237" s="17">
        <f t="shared" si="51"/>
        <v>1.990974076027742E-5</v>
      </c>
      <c r="AE237" s="14">
        <f t="shared" si="55"/>
        <v>16.560999593120727</v>
      </c>
    </row>
    <row r="238" spans="1:31" ht="15.75" thickBot="1" x14ac:dyDescent="0.3">
      <c r="A238" s="14">
        <v>1</v>
      </c>
      <c r="B238" s="17" t="s">
        <v>33</v>
      </c>
      <c r="C238" s="17">
        <v>232</v>
      </c>
      <c r="D238" s="17">
        <v>23.924166299920223</v>
      </c>
      <c r="E238" s="14">
        <v>704.00093954631063</v>
      </c>
      <c r="F238" s="103">
        <v>0</v>
      </c>
      <c r="G238" s="17">
        <f t="shared" si="42"/>
        <v>0</v>
      </c>
      <c r="H238" s="17">
        <f t="shared" si="43"/>
        <v>0</v>
      </c>
      <c r="I238" s="17">
        <v>14</v>
      </c>
      <c r="J238" s="14">
        <v>4000</v>
      </c>
      <c r="K238" s="100">
        <v>13.411199999999999</v>
      </c>
      <c r="L238" s="17">
        <v>30.000049728</v>
      </c>
      <c r="M238" s="107">
        <v>1</v>
      </c>
      <c r="N238" s="17">
        <f>IF(M238=1,_xlfn.XLOOKUP(L238,'HYB SPECS'!$O$6:$O$37,'HYB SPECS'!$K$6:$K$37,,1))</f>
        <v>8500</v>
      </c>
      <c r="O238" s="107">
        <f>0.5*('Specifications (ICE)'!$P$4*'Specifications (ICE)'!$P$3)*'Specifications (ICE)'!$P$5*K238^2</f>
        <v>56.217600027646043</v>
      </c>
      <c r="P238" s="14">
        <f>IF(B238="A",'Specifications (ICE)'!$M$12,IF(B238="G",'Specifications (ICE)'!$M$13))</f>
        <v>84.271039200000004</v>
      </c>
      <c r="Q238" s="17">
        <v>1</v>
      </c>
      <c r="R238" s="110">
        <f>'HYB SPECS'!$G$11-O238-P238-G238</f>
        <v>746.24599262758227</v>
      </c>
      <c r="S238" s="16">
        <f t="shared" si="44"/>
        <v>1.0600070975878189</v>
      </c>
      <c r="T238" s="17">
        <f t="shared" si="45"/>
        <v>746.24599262758227</v>
      </c>
      <c r="U238" s="110">
        <f t="shared" si="46"/>
        <v>886.73463185522837</v>
      </c>
      <c r="V238" s="17">
        <f t="shared" si="47"/>
        <v>11.892175494736836</v>
      </c>
      <c r="W238" s="14">
        <f t="shared" si="48"/>
        <v>1.5306432972094717</v>
      </c>
      <c r="X238" s="17">
        <f t="shared" si="49"/>
        <v>11.892175494736836</v>
      </c>
      <c r="Y238" s="17">
        <f t="shared" si="50"/>
        <v>13.360224805437698</v>
      </c>
      <c r="Z238" s="14">
        <v>474.14230073437511</v>
      </c>
      <c r="AA238" s="17">
        <f t="shared" si="52"/>
        <v>0.20159520403959691</v>
      </c>
      <c r="AB238" s="17">
        <f t="shared" si="53"/>
        <v>3.1703255015904238E-5</v>
      </c>
      <c r="AC238" s="17">
        <f t="shared" si="54"/>
        <v>1.5031854274009453E-2</v>
      </c>
      <c r="AD238" s="17">
        <f t="shared" si="51"/>
        <v>1.990974076027742E-5</v>
      </c>
      <c r="AE238" s="14">
        <f t="shared" si="55"/>
        <v>16.576031447394737</v>
      </c>
    </row>
    <row r="239" spans="1:31" ht="15.75" thickBot="1" x14ac:dyDescent="0.3">
      <c r="A239" s="14">
        <v>1</v>
      </c>
      <c r="B239" s="17" t="s">
        <v>33</v>
      </c>
      <c r="C239" s="17">
        <v>233</v>
      </c>
      <c r="D239" s="17">
        <v>23.998730842988703</v>
      </c>
      <c r="E239" s="14">
        <v>704.00093954631063</v>
      </c>
      <c r="F239" s="103">
        <v>0</v>
      </c>
      <c r="G239" s="17">
        <f t="shared" si="42"/>
        <v>0</v>
      </c>
      <c r="H239" s="17">
        <f t="shared" si="43"/>
        <v>0</v>
      </c>
      <c r="I239" s="17">
        <v>14</v>
      </c>
      <c r="J239" s="14">
        <v>4000</v>
      </c>
      <c r="K239" s="100">
        <v>13.411199999999999</v>
      </c>
      <c r="L239" s="17">
        <v>30.000049728</v>
      </c>
      <c r="M239" s="107">
        <v>1</v>
      </c>
      <c r="N239" s="17">
        <f>IF(M239=1,_xlfn.XLOOKUP(L239,'HYB SPECS'!$O$6:$O$37,'HYB SPECS'!$K$6:$K$37,,1))</f>
        <v>8500</v>
      </c>
      <c r="O239" s="107">
        <f>0.5*('Specifications (ICE)'!$P$4*'Specifications (ICE)'!$P$3)*'Specifications (ICE)'!$P$5*K239^2</f>
        <v>56.217600027646043</v>
      </c>
      <c r="P239" s="14">
        <f>IF(B239="A",'Specifications (ICE)'!$M$12,IF(B239="G",'Specifications (ICE)'!$M$13))</f>
        <v>84.271039200000004</v>
      </c>
      <c r="Q239" s="17">
        <v>1</v>
      </c>
      <c r="R239" s="110">
        <f>'HYB SPECS'!$G$11-O239-P239-G239</f>
        <v>746.24599262758227</v>
      </c>
      <c r="S239" s="16">
        <f t="shared" si="44"/>
        <v>1.0600070975878189</v>
      </c>
      <c r="T239" s="17">
        <f t="shared" si="45"/>
        <v>746.24599262758227</v>
      </c>
      <c r="U239" s="110">
        <f t="shared" si="46"/>
        <v>886.73463185522837</v>
      </c>
      <c r="V239" s="17">
        <f t="shared" si="47"/>
        <v>11.892175494736836</v>
      </c>
      <c r="W239" s="14">
        <f t="shared" si="48"/>
        <v>1.5306432972094717</v>
      </c>
      <c r="X239" s="17">
        <f t="shared" si="49"/>
        <v>11.892175494736836</v>
      </c>
      <c r="Y239" s="17">
        <f t="shared" si="50"/>
        <v>13.360224805437698</v>
      </c>
      <c r="Z239" s="14">
        <v>474.14230073437511</v>
      </c>
      <c r="AA239" s="17">
        <f t="shared" si="52"/>
        <v>0.20159520403959691</v>
      </c>
      <c r="AB239" s="17">
        <f t="shared" si="53"/>
        <v>3.1703255015904238E-5</v>
      </c>
      <c r="AC239" s="17">
        <f t="shared" si="54"/>
        <v>1.5031854274009453E-2</v>
      </c>
      <c r="AD239" s="17">
        <f t="shared" si="51"/>
        <v>1.990974076027742E-5</v>
      </c>
      <c r="AE239" s="14">
        <f t="shared" si="55"/>
        <v>16.591063301668747</v>
      </c>
    </row>
    <row r="240" spans="1:31" ht="15.75" thickBot="1" x14ac:dyDescent="0.3">
      <c r="A240" s="14">
        <v>1</v>
      </c>
      <c r="B240" s="17" t="s">
        <v>33</v>
      </c>
      <c r="C240" s="17">
        <v>234</v>
      </c>
      <c r="D240" s="17">
        <v>24.073295386057183</v>
      </c>
      <c r="E240" s="14">
        <v>704.00093954631063</v>
      </c>
      <c r="F240" s="103">
        <v>0</v>
      </c>
      <c r="G240" s="17">
        <f t="shared" si="42"/>
        <v>0</v>
      </c>
      <c r="H240" s="17">
        <f t="shared" si="43"/>
        <v>0</v>
      </c>
      <c r="I240" s="17">
        <v>14</v>
      </c>
      <c r="J240" s="14">
        <v>4000</v>
      </c>
      <c r="K240" s="100">
        <v>13.411199999999999</v>
      </c>
      <c r="L240" s="17">
        <v>30.000049728</v>
      </c>
      <c r="M240" s="107">
        <v>1</v>
      </c>
      <c r="N240" s="17">
        <f>IF(M240=1,_xlfn.XLOOKUP(L240,'HYB SPECS'!$O$6:$O$37,'HYB SPECS'!$K$6:$K$37,,1))</f>
        <v>8500</v>
      </c>
      <c r="O240" s="107">
        <f>0.5*('Specifications (ICE)'!$P$4*'Specifications (ICE)'!$P$3)*'Specifications (ICE)'!$P$5*K240^2</f>
        <v>56.217600027646043</v>
      </c>
      <c r="P240" s="14">
        <f>IF(B240="A",'Specifications (ICE)'!$M$12,IF(B240="G",'Specifications (ICE)'!$M$13))</f>
        <v>84.271039200000004</v>
      </c>
      <c r="Q240" s="17">
        <v>1</v>
      </c>
      <c r="R240" s="110">
        <f>'HYB SPECS'!$G$11-O240-P240-G240</f>
        <v>746.24599262758227</v>
      </c>
      <c r="S240" s="16">
        <f t="shared" si="44"/>
        <v>1.0600070975878189</v>
      </c>
      <c r="T240" s="17">
        <f t="shared" si="45"/>
        <v>746.24599262758227</v>
      </c>
      <c r="U240" s="110">
        <f t="shared" si="46"/>
        <v>886.73463185522837</v>
      </c>
      <c r="V240" s="17">
        <f t="shared" si="47"/>
        <v>11.892175494736836</v>
      </c>
      <c r="W240" s="14">
        <f t="shared" si="48"/>
        <v>1.5306432972094717</v>
      </c>
      <c r="X240" s="17">
        <f t="shared" si="49"/>
        <v>11.892175494736836</v>
      </c>
      <c r="Y240" s="17">
        <f t="shared" si="50"/>
        <v>13.360224805437698</v>
      </c>
      <c r="Z240" s="14">
        <v>474.14230073437511</v>
      </c>
      <c r="AA240" s="17">
        <f t="shared" si="52"/>
        <v>0.20159520403959691</v>
      </c>
      <c r="AB240" s="17">
        <f t="shared" si="53"/>
        <v>3.1703255015904238E-5</v>
      </c>
      <c r="AC240" s="17">
        <f t="shared" si="54"/>
        <v>1.5031854274009453E-2</v>
      </c>
      <c r="AD240" s="17">
        <f t="shared" si="51"/>
        <v>1.990974076027742E-5</v>
      </c>
      <c r="AE240" s="14">
        <f t="shared" si="55"/>
        <v>16.606095155942757</v>
      </c>
    </row>
    <row r="241" spans="1:31" ht="15.75" thickBot="1" x14ac:dyDescent="0.3">
      <c r="A241" s="14">
        <v>1</v>
      </c>
      <c r="B241" s="17" t="s">
        <v>33</v>
      </c>
      <c r="C241" s="17">
        <v>235</v>
      </c>
      <c r="D241" s="17">
        <v>24.147859929125662</v>
      </c>
      <c r="E241" s="14">
        <v>704.00093954631063</v>
      </c>
      <c r="F241" s="103">
        <v>0</v>
      </c>
      <c r="G241" s="17">
        <f t="shared" si="42"/>
        <v>0</v>
      </c>
      <c r="H241" s="17">
        <f t="shared" si="43"/>
        <v>0</v>
      </c>
      <c r="I241" s="17">
        <v>14</v>
      </c>
      <c r="J241" s="14">
        <v>4000</v>
      </c>
      <c r="K241" s="100">
        <v>13.411199999999999</v>
      </c>
      <c r="L241" s="17">
        <v>30.000049728</v>
      </c>
      <c r="M241" s="107">
        <v>1</v>
      </c>
      <c r="N241" s="17">
        <f>IF(M241=1,_xlfn.XLOOKUP(L241,'HYB SPECS'!$O$6:$O$37,'HYB SPECS'!$K$6:$K$37,,1))</f>
        <v>8500</v>
      </c>
      <c r="O241" s="107">
        <f>0.5*('Specifications (ICE)'!$P$4*'Specifications (ICE)'!$P$3)*'Specifications (ICE)'!$P$5*K241^2</f>
        <v>56.217600027646043</v>
      </c>
      <c r="P241" s="14">
        <f>IF(B241="A",'Specifications (ICE)'!$M$12,IF(B241="G",'Specifications (ICE)'!$M$13))</f>
        <v>84.271039200000004</v>
      </c>
      <c r="Q241" s="17">
        <v>1</v>
      </c>
      <c r="R241" s="110">
        <f>'HYB SPECS'!$G$11-O241-P241-G241</f>
        <v>746.24599262758227</v>
      </c>
      <c r="S241" s="16">
        <f t="shared" si="44"/>
        <v>1.0600070975878189</v>
      </c>
      <c r="T241" s="17">
        <f t="shared" si="45"/>
        <v>746.24599262758227</v>
      </c>
      <c r="U241" s="110">
        <f t="shared" si="46"/>
        <v>886.73463185522837</v>
      </c>
      <c r="V241" s="17">
        <f t="shared" si="47"/>
        <v>11.892175494736836</v>
      </c>
      <c r="W241" s="14">
        <f t="shared" si="48"/>
        <v>1.5306432972094717</v>
      </c>
      <c r="X241" s="17">
        <f t="shared" si="49"/>
        <v>11.892175494736836</v>
      </c>
      <c r="Y241" s="17">
        <f t="shared" si="50"/>
        <v>13.360224805437698</v>
      </c>
      <c r="Z241" s="14">
        <v>474.14230073437511</v>
      </c>
      <c r="AA241" s="17">
        <f t="shared" si="52"/>
        <v>0.20159520403959691</v>
      </c>
      <c r="AB241" s="17">
        <f t="shared" si="53"/>
        <v>3.1703255015904238E-5</v>
      </c>
      <c r="AC241" s="17">
        <f t="shared" si="54"/>
        <v>1.5031854274009453E-2</v>
      </c>
      <c r="AD241" s="17">
        <f t="shared" si="51"/>
        <v>1.990974076027742E-5</v>
      </c>
      <c r="AE241" s="14">
        <f t="shared" si="55"/>
        <v>16.621127010216767</v>
      </c>
    </row>
    <row r="242" spans="1:31" ht="15.75" thickBot="1" x14ac:dyDescent="0.3">
      <c r="A242" s="14">
        <v>1</v>
      </c>
      <c r="B242" s="17" t="s">
        <v>33</v>
      </c>
      <c r="C242" s="17">
        <v>236</v>
      </c>
      <c r="D242" s="17">
        <v>24.222424472194142</v>
      </c>
      <c r="E242" s="14">
        <v>704.00093954631063</v>
      </c>
      <c r="F242" s="103">
        <v>0</v>
      </c>
      <c r="G242" s="17">
        <f t="shared" si="42"/>
        <v>0</v>
      </c>
      <c r="H242" s="17">
        <f t="shared" si="43"/>
        <v>0</v>
      </c>
      <c r="I242" s="17">
        <v>14</v>
      </c>
      <c r="J242" s="14">
        <v>4000</v>
      </c>
      <c r="K242" s="100">
        <v>13.411199999999999</v>
      </c>
      <c r="L242" s="17">
        <v>30.000049728</v>
      </c>
      <c r="M242" s="107">
        <v>1</v>
      </c>
      <c r="N242" s="17">
        <f>IF(M242=1,_xlfn.XLOOKUP(L242,'HYB SPECS'!$O$6:$O$37,'HYB SPECS'!$K$6:$K$37,,1))</f>
        <v>8500</v>
      </c>
      <c r="O242" s="107">
        <f>0.5*('Specifications (ICE)'!$P$4*'Specifications (ICE)'!$P$3)*'Specifications (ICE)'!$P$5*K242^2</f>
        <v>56.217600027646043</v>
      </c>
      <c r="P242" s="14">
        <f>IF(B242="A",'Specifications (ICE)'!$M$12,IF(B242="G",'Specifications (ICE)'!$M$13))</f>
        <v>84.271039200000004</v>
      </c>
      <c r="Q242" s="17">
        <v>1</v>
      </c>
      <c r="R242" s="110">
        <f>'HYB SPECS'!$G$11-O242-P242-G242</f>
        <v>746.24599262758227</v>
      </c>
      <c r="S242" s="16">
        <f t="shared" si="44"/>
        <v>1.0600070975878189</v>
      </c>
      <c r="T242" s="17">
        <f t="shared" si="45"/>
        <v>746.24599262758227</v>
      </c>
      <c r="U242" s="110">
        <f t="shared" si="46"/>
        <v>886.73463185522837</v>
      </c>
      <c r="V242" s="17">
        <f t="shared" si="47"/>
        <v>11.892175494736836</v>
      </c>
      <c r="W242" s="14">
        <f t="shared" si="48"/>
        <v>1.5306432972094717</v>
      </c>
      <c r="X242" s="17">
        <f t="shared" si="49"/>
        <v>11.892175494736836</v>
      </c>
      <c r="Y242" s="17">
        <f t="shared" si="50"/>
        <v>13.360224805437698</v>
      </c>
      <c r="Z242" s="14">
        <v>474.14230073437511</v>
      </c>
      <c r="AA242" s="17">
        <f t="shared" si="52"/>
        <v>0.20159520403959691</v>
      </c>
      <c r="AB242" s="17">
        <f t="shared" si="53"/>
        <v>3.1703255015904238E-5</v>
      </c>
      <c r="AC242" s="17">
        <f t="shared" si="54"/>
        <v>1.5031854274009453E-2</v>
      </c>
      <c r="AD242" s="17">
        <f t="shared" si="51"/>
        <v>1.990974076027742E-5</v>
      </c>
      <c r="AE242" s="14">
        <f t="shared" si="55"/>
        <v>16.636158864490778</v>
      </c>
    </row>
    <row r="243" spans="1:31" ht="15.75" thickBot="1" x14ac:dyDescent="0.3">
      <c r="A243" s="14">
        <v>1</v>
      </c>
      <c r="B243" s="17" t="s">
        <v>33</v>
      </c>
      <c r="C243" s="17">
        <v>237</v>
      </c>
      <c r="D243" s="17">
        <v>24.296989015262621</v>
      </c>
      <c r="E243" s="14">
        <v>704.00093954631063</v>
      </c>
      <c r="F243" s="103">
        <v>0</v>
      </c>
      <c r="G243" s="17">
        <f t="shared" si="42"/>
        <v>0</v>
      </c>
      <c r="H243" s="17">
        <f t="shared" si="43"/>
        <v>0</v>
      </c>
      <c r="I243" s="17">
        <v>14</v>
      </c>
      <c r="J243" s="14">
        <v>4000</v>
      </c>
      <c r="K243" s="100">
        <v>13.411199999999999</v>
      </c>
      <c r="L243" s="17">
        <v>30.000049728</v>
      </c>
      <c r="M243" s="107">
        <v>1</v>
      </c>
      <c r="N243" s="17">
        <f>IF(M243=1,_xlfn.XLOOKUP(L243,'HYB SPECS'!$O$6:$O$37,'HYB SPECS'!$K$6:$K$37,,1))</f>
        <v>8500</v>
      </c>
      <c r="O243" s="107">
        <f>0.5*('Specifications (ICE)'!$P$4*'Specifications (ICE)'!$P$3)*'Specifications (ICE)'!$P$5*K243^2</f>
        <v>56.217600027646043</v>
      </c>
      <c r="P243" s="14">
        <f>IF(B243="A",'Specifications (ICE)'!$M$12,IF(B243="G",'Specifications (ICE)'!$M$13))</f>
        <v>84.271039200000004</v>
      </c>
      <c r="Q243" s="17">
        <v>1</v>
      </c>
      <c r="R243" s="110">
        <f>'HYB SPECS'!$G$11-O243-P243-G243</f>
        <v>746.24599262758227</v>
      </c>
      <c r="S243" s="16">
        <f t="shared" si="44"/>
        <v>1.0600070975878189</v>
      </c>
      <c r="T243" s="17">
        <f t="shared" si="45"/>
        <v>746.24599262758227</v>
      </c>
      <c r="U243" s="110">
        <f t="shared" si="46"/>
        <v>886.73463185522837</v>
      </c>
      <c r="V243" s="17">
        <f t="shared" si="47"/>
        <v>11.892175494736836</v>
      </c>
      <c r="W243" s="14">
        <f t="shared" si="48"/>
        <v>1.5306432972094717</v>
      </c>
      <c r="X243" s="17">
        <f t="shared" si="49"/>
        <v>11.892175494736836</v>
      </c>
      <c r="Y243" s="17">
        <f t="shared" si="50"/>
        <v>13.360224805437698</v>
      </c>
      <c r="Z243" s="14">
        <v>474.14230073437511</v>
      </c>
      <c r="AA243" s="17">
        <f t="shared" si="52"/>
        <v>0.20159520403959691</v>
      </c>
      <c r="AB243" s="17">
        <f t="shared" si="53"/>
        <v>3.1703255015904238E-5</v>
      </c>
      <c r="AC243" s="17">
        <f t="shared" si="54"/>
        <v>1.5031854274009453E-2</v>
      </c>
      <c r="AD243" s="17">
        <f t="shared" si="51"/>
        <v>1.990974076027742E-5</v>
      </c>
      <c r="AE243" s="14">
        <f t="shared" si="55"/>
        <v>16.651190718764788</v>
      </c>
    </row>
    <row r="244" spans="1:31" ht="15.75" thickBot="1" x14ac:dyDescent="0.3">
      <c r="A244" s="14">
        <v>1</v>
      </c>
      <c r="B244" s="17" t="s">
        <v>33</v>
      </c>
      <c r="C244" s="17">
        <v>238</v>
      </c>
      <c r="D244" s="17">
        <v>24.371553558331101</v>
      </c>
      <c r="E244" s="14">
        <v>704.00093954631063</v>
      </c>
      <c r="F244" s="103">
        <v>0</v>
      </c>
      <c r="G244" s="17">
        <f t="shared" si="42"/>
        <v>0</v>
      </c>
      <c r="H244" s="17">
        <f t="shared" si="43"/>
        <v>0</v>
      </c>
      <c r="I244" s="17">
        <v>14</v>
      </c>
      <c r="J244" s="14">
        <v>4000</v>
      </c>
      <c r="K244" s="100">
        <v>13.411199999999999</v>
      </c>
      <c r="L244" s="17">
        <v>30.000049728</v>
      </c>
      <c r="M244" s="107">
        <v>1</v>
      </c>
      <c r="N244" s="17">
        <f>IF(M244=1,_xlfn.XLOOKUP(L244,'HYB SPECS'!$O$6:$O$37,'HYB SPECS'!$K$6:$K$37,,1))</f>
        <v>8500</v>
      </c>
      <c r="O244" s="107">
        <f>0.5*('Specifications (ICE)'!$P$4*'Specifications (ICE)'!$P$3)*'Specifications (ICE)'!$P$5*K244^2</f>
        <v>56.217600027646043</v>
      </c>
      <c r="P244" s="14">
        <f>IF(B244="A",'Specifications (ICE)'!$M$12,IF(B244="G",'Specifications (ICE)'!$M$13))</f>
        <v>84.271039200000004</v>
      </c>
      <c r="Q244" s="17">
        <v>1</v>
      </c>
      <c r="R244" s="110">
        <f>'HYB SPECS'!$G$11-O244-P244-G244</f>
        <v>746.24599262758227</v>
      </c>
      <c r="S244" s="16">
        <f t="shared" si="44"/>
        <v>1.0600070975878189</v>
      </c>
      <c r="T244" s="17">
        <f t="shared" si="45"/>
        <v>746.24599262758227</v>
      </c>
      <c r="U244" s="110">
        <f t="shared" si="46"/>
        <v>886.73463185522837</v>
      </c>
      <c r="V244" s="17">
        <f t="shared" si="47"/>
        <v>11.892175494736836</v>
      </c>
      <c r="W244" s="14">
        <f t="shared" si="48"/>
        <v>1.5306432972094717</v>
      </c>
      <c r="X244" s="17">
        <f t="shared" si="49"/>
        <v>11.892175494736836</v>
      </c>
      <c r="Y244" s="17">
        <f t="shared" si="50"/>
        <v>13.360224805437698</v>
      </c>
      <c r="Z244" s="14">
        <v>474.14230073437511</v>
      </c>
      <c r="AA244" s="17">
        <f t="shared" si="52"/>
        <v>0.20159520403959691</v>
      </c>
      <c r="AB244" s="17">
        <f t="shared" si="53"/>
        <v>3.1703255015904238E-5</v>
      </c>
      <c r="AC244" s="17">
        <f t="shared" si="54"/>
        <v>1.5031854274009453E-2</v>
      </c>
      <c r="AD244" s="17">
        <f t="shared" si="51"/>
        <v>1.990974076027742E-5</v>
      </c>
      <c r="AE244" s="14">
        <f t="shared" si="55"/>
        <v>16.666222573038798</v>
      </c>
    </row>
    <row r="245" spans="1:31" ht="15.75" thickBot="1" x14ac:dyDescent="0.3">
      <c r="A245" s="14">
        <v>1</v>
      </c>
      <c r="B245" s="17" t="s">
        <v>33</v>
      </c>
      <c r="C245" s="17">
        <v>239</v>
      </c>
      <c r="D245" s="17">
        <v>24.446118101399581</v>
      </c>
      <c r="E245" s="14">
        <v>704.00093954631063</v>
      </c>
      <c r="F245" s="103">
        <v>0</v>
      </c>
      <c r="G245" s="17">
        <f t="shared" si="42"/>
        <v>0</v>
      </c>
      <c r="H245" s="17">
        <f t="shared" si="43"/>
        <v>0</v>
      </c>
      <c r="I245" s="17">
        <v>14</v>
      </c>
      <c r="J245" s="14">
        <v>4000</v>
      </c>
      <c r="K245" s="100">
        <v>13.411199999999999</v>
      </c>
      <c r="L245" s="17">
        <v>30.000049728</v>
      </c>
      <c r="M245" s="107">
        <v>1</v>
      </c>
      <c r="N245" s="17">
        <f>IF(M245=1,_xlfn.XLOOKUP(L245,'HYB SPECS'!$O$6:$O$37,'HYB SPECS'!$K$6:$K$37,,1))</f>
        <v>8500</v>
      </c>
      <c r="O245" s="107">
        <f>0.5*('Specifications (ICE)'!$P$4*'Specifications (ICE)'!$P$3)*'Specifications (ICE)'!$P$5*K245^2</f>
        <v>56.217600027646043</v>
      </c>
      <c r="P245" s="14">
        <f>IF(B245="A",'Specifications (ICE)'!$M$12,IF(B245="G",'Specifications (ICE)'!$M$13))</f>
        <v>84.271039200000004</v>
      </c>
      <c r="Q245" s="17">
        <v>1</v>
      </c>
      <c r="R245" s="110">
        <f>'HYB SPECS'!$G$11-O245-P245-G245</f>
        <v>746.24599262758227</v>
      </c>
      <c r="S245" s="16">
        <f t="shared" si="44"/>
        <v>1.0600070975878189</v>
      </c>
      <c r="T245" s="17">
        <f t="shared" si="45"/>
        <v>746.24599262758227</v>
      </c>
      <c r="U245" s="110">
        <f t="shared" si="46"/>
        <v>886.73463185522837</v>
      </c>
      <c r="V245" s="17">
        <f t="shared" si="47"/>
        <v>11.892175494736836</v>
      </c>
      <c r="W245" s="14">
        <f t="shared" si="48"/>
        <v>1.5306432972094717</v>
      </c>
      <c r="X245" s="17">
        <f t="shared" si="49"/>
        <v>11.892175494736836</v>
      </c>
      <c r="Y245" s="17">
        <f t="shared" si="50"/>
        <v>13.360224805437698</v>
      </c>
      <c r="Z245" s="14">
        <v>474.14230073437511</v>
      </c>
      <c r="AA245" s="17">
        <f t="shared" si="52"/>
        <v>0.20159520403959691</v>
      </c>
      <c r="AB245" s="17">
        <f t="shared" si="53"/>
        <v>3.1703255015904238E-5</v>
      </c>
      <c r="AC245" s="17">
        <f t="shared" si="54"/>
        <v>1.5031854274009453E-2</v>
      </c>
      <c r="AD245" s="17">
        <f t="shared" si="51"/>
        <v>1.990974076027742E-5</v>
      </c>
      <c r="AE245" s="14">
        <f t="shared" si="55"/>
        <v>16.681254427312808</v>
      </c>
    </row>
    <row r="246" spans="1:31" ht="15.75" thickBot="1" x14ac:dyDescent="0.3">
      <c r="A246" s="14">
        <v>1</v>
      </c>
      <c r="B246" s="17" t="s">
        <v>33</v>
      </c>
      <c r="C246" s="17">
        <v>240</v>
      </c>
      <c r="D246" s="17">
        <v>24.52068264446806</v>
      </c>
      <c r="E246" s="14">
        <v>704.00093954631063</v>
      </c>
      <c r="F246" s="103">
        <v>0</v>
      </c>
      <c r="G246" s="17">
        <f t="shared" si="42"/>
        <v>0</v>
      </c>
      <c r="H246" s="17">
        <f t="shared" si="43"/>
        <v>0</v>
      </c>
      <c r="I246" s="17">
        <v>14</v>
      </c>
      <c r="J246" s="14">
        <v>4000</v>
      </c>
      <c r="K246" s="100">
        <v>13.411199999999999</v>
      </c>
      <c r="L246" s="17">
        <v>30.000049728</v>
      </c>
      <c r="M246" s="107">
        <v>1</v>
      </c>
      <c r="N246" s="17">
        <f>IF(M246=1,_xlfn.XLOOKUP(L246,'HYB SPECS'!$O$6:$O$37,'HYB SPECS'!$K$6:$K$37,,1))</f>
        <v>8500</v>
      </c>
      <c r="O246" s="107">
        <f>0.5*('Specifications (ICE)'!$P$4*'Specifications (ICE)'!$P$3)*'Specifications (ICE)'!$P$5*K246^2</f>
        <v>56.217600027646043</v>
      </c>
      <c r="P246" s="14">
        <f>IF(B246="A",'Specifications (ICE)'!$M$12,IF(B246="G",'Specifications (ICE)'!$M$13))</f>
        <v>84.271039200000004</v>
      </c>
      <c r="Q246" s="17">
        <v>1</v>
      </c>
      <c r="R246" s="110">
        <f>'HYB SPECS'!$G$11-O246-P246-G246</f>
        <v>746.24599262758227</v>
      </c>
      <c r="S246" s="16">
        <f t="shared" si="44"/>
        <v>1.0600070975878189</v>
      </c>
      <c r="T246" s="17">
        <f t="shared" si="45"/>
        <v>746.24599262758227</v>
      </c>
      <c r="U246" s="110">
        <f t="shared" si="46"/>
        <v>886.73463185522837</v>
      </c>
      <c r="V246" s="17">
        <f t="shared" si="47"/>
        <v>11.892175494736836</v>
      </c>
      <c r="W246" s="14">
        <f t="shared" si="48"/>
        <v>1.5306432972094717</v>
      </c>
      <c r="X246" s="17">
        <f t="shared" si="49"/>
        <v>11.892175494736836</v>
      </c>
      <c r="Y246" s="17">
        <f t="shared" si="50"/>
        <v>13.360224805437698</v>
      </c>
      <c r="Z246" s="14">
        <v>474.14230073437511</v>
      </c>
      <c r="AA246" s="17">
        <f t="shared" si="52"/>
        <v>0.20159520403959691</v>
      </c>
      <c r="AB246" s="17">
        <f t="shared" si="53"/>
        <v>3.1703255015904238E-5</v>
      </c>
      <c r="AC246" s="17">
        <f t="shared" si="54"/>
        <v>1.5031854274009453E-2</v>
      </c>
      <c r="AD246" s="17">
        <f t="shared" si="51"/>
        <v>1.990974076027742E-5</v>
      </c>
      <c r="AE246" s="14">
        <f t="shared" si="55"/>
        <v>16.696286281586818</v>
      </c>
    </row>
    <row r="247" spans="1:31" ht="15.75" thickBot="1" x14ac:dyDescent="0.3">
      <c r="A247" s="14">
        <v>1</v>
      </c>
      <c r="B247" s="17" t="s">
        <v>33</v>
      </c>
      <c r="C247" s="17">
        <v>241</v>
      </c>
      <c r="D247" s="17">
        <v>24.59524718753654</v>
      </c>
      <c r="E247" s="14">
        <v>704.00093954631063</v>
      </c>
      <c r="F247" s="103">
        <v>0</v>
      </c>
      <c r="G247" s="17">
        <f t="shared" si="42"/>
        <v>0</v>
      </c>
      <c r="H247" s="17">
        <f t="shared" si="43"/>
        <v>0</v>
      </c>
      <c r="I247" s="17">
        <v>14</v>
      </c>
      <c r="J247" s="14">
        <v>4000</v>
      </c>
      <c r="K247" s="100">
        <v>13.411199999999999</v>
      </c>
      <c r="L247" s="17">
        <v>30.000049728</v>
      </c>
      <c r="M247" s="107">
        <v>1</v>
      </c>
      <c r="N247" s="17">
        <f>IF(M247=1,_xlfn.XLOOKUP(L247,'HYB SPECS'!$O$6:$O$37,'HYB SPECS'!$K$6:$K$37,,1))</f>
        <v>8500</v>
      </c>
      <c r="O247" s="107">
        <f>0.5*('Specifications (ICE)'!$P$4*'Specifications (ICE)'!$P$3)*'Specifications (ICE)'!$P$5*K247^2</f>
        <v>56.217600027646043</v>
      </c>
      <c r="P247" s="14">
        <f>IF(B247="A",'Specifications (ICE)'!$M$12,IF(B247="G",'Specifications (ICE)'!$M$13))</f>
        <v>84.271039200000004</v>
      </c>
      <c r="Q247" s="17">
        <v>1</v>
      </c>
      <c r="R247" s="110">
        <f>'HYB SPECS'!$G$11-O247-P247-G247</f>
        <v>746.24599262758227</v>
      </c>
      <c r="S247" s="16">
        <f t="shared" si="44"/>
        <v>1.0600070975878189</v>
      </c>
      <c r="T247" s="17">
        <f t="shared" si="45"/>
        <v>746.24599262758227</v>
      </c>
      <c r="U247" s="110">
        <f t="shared" si="46"/>
        <v>886.73463185522837</v>
      </c>
      <c r="V247" s="17">
        <f t="shared" si="47"/>
        <v>11.892175494736836</v>
      </c>
      <c r="W247" s="14">
        <f t="shared" si="48"/>
        <v>1.5306432972094717</v>
      </c>
      <c r="X247" s="17">
        <f t="shared" si="49"/>
        <v>11.892175494736836</v>
      </c>
      <c r="Y247" s="17">
        <f t="shared" si="50"/>
        <v>13.360224805437698</v>
      </c>
      <c r="Z247" s="14">
        <v>474.14230073437511</v>
      </c>
      <c r="AA247" s="17">
        <f t="shared" si="52"/>
        <v>0.20159520403959691</v>
      </c>
      <c r="AB247" s="17">
        <f t="shared" si="53"/>
        <v>3.1703255015904238E-5</v>
      </c>
      <c r="AC247" s="17">
        <f t="shared" si="54"/>
        <v>1.5031854274009453E-2</v>
      </c>
      <c r="AD247" s="17">
        <f t="shared" si="51"/>
        <v>1.990974076027742E-5</v>
      </c>
      <c r="AE247" s="14">
        <f t="shared" si="55"/>
        <v>16.711318135860829</v>
      </c>
    </row>
    <row r="248" spans="1:31" ht="15.75" thickBot="1" x14ac:dyDescent="0.3">
      <c r="A248" s="14">
        <v>1</v>
      </c>
      <c r="B248" s="17" t="s">
        <v>33</v>
      </c>
      <c r="C248" s="17">
        <v>242</v>
      </c>
      <c r="D248" s="17">
        <v>24.669811730605019</v>
      </c>
      <c r="E248" s="14">
        <v>704.00093954631063</v>
      </c>
      <c r="F248" s="103">
        <v>0</v>
      </c>
      <c r="G248" s="17">
        <f t="shared" si="42"/>
        <v>0</v>
      </c>
      <c r="H248" s="17">
        <f t="shared" si="43"/>
        <v>0</v>
      </c>
      <c r="I248" s="17">
        <v>14</v>
      </c>
      <c r="J248" s="14">
        <v>4000</v>
      </c>
      <c r="K248" s="100">
        <v>13.411199999999999</v>
      </c>
      <c r="L248" s="17">
        <v>30.000049728</v>
      </c>
      <c r="M248" s="107">
        <v>1</v>
      </c>
      <c r="N248" s="17">
        <f>IF(M248=1,_xlfn.XLOOKUP(L248,'HYB SPECS'!$O$6:$O$37,'HYB SPECS'!$K$6:$K$37,,1))</f>
        <v>8500</v>
      </c>
      <c r="O248" s="107">
        <f>0.5*('Specifications (ICE)'!$P$4*'Specifications (ICE)'!$P$3)*'Specifications (ICE)'!$P$5*K248^2</f>
        <v>56.217600027646043</v>
      </c>
      <c r="P248" s="14">
        <f>IF(B248="A",'Specifications (ICE)'!$M$12,IF(B248="G",'Specifications (ICE)'!$M$13))</f>
        <v>84.271039200000004</v>
      </c>
      <c r="Q248" s="17">
        <v>1</v>
      </c>
      <c r="R248" s="110">
        <f>'HYB SPECS'!$G$11-O248-P248-G248</f>
        <v>746.24599262758227</v>
      </c>
      <c r="S248" s="16">
        <f t="shared" si="44"/>
        <v>1.0600070975878189</v>
      </c>
      <c r="T248" s="17">
        <f t="shared" si="45"/>
        <v>746.24599262758227</v>
      </c>
      <c r="U248" s="110">
        <f t="shared" si="46"/>
        <v>886.73463185522837</v>
      </c>
      <c r="V248" s="17">
        <f t="shared" si="47"/>
        <v>11.892175494736836</v>
      </c>
      <c r="W248" s="14">
        <f t="shared" si="48"/>
        <v>1.5306432972094717</v>
      </c>
      <c r="X248" s="17">
        <f t="shared" si="49"/>
        <v>11.892175494736836</v>
      </c>
      <c r="Y248" s="17">
        <f t="shared" si="50"/>
        <v>13.360224805437698</v>
      </c>
      <c r="Z248" s="14">
        <v>474.14230073437511</v>
      </c>
      <c r="AA248" s="17">
        <f t="shared" si="52"/>
        <v>0.20159520403959691</v>
      </c>
      <c r="AB248" s="17">
        <f t="shared" si="53"/>
        <v>3.1703255015904238E-5</v>
      </c>
      <c r="AC248" s="17">
        <f t="shared" si="54"/>
        <v>1.5031854274009453E-2</v>
      </c>
      <c r="AD248" s="17">
        <f t="shared" si="51"/>
        <v>1.990974076027742E-5</v>
      </c>
      <c r="AE248" s="14">
        <f t="shared" si="55"/>
        <v>16.726349990134839</v>
      </c>
    </row>
    <row r="249" spans="1:31" ht="15.75" thickBot="1" x14ac:dyDescent="0.3">
      <c r="A249" s="14">
        <v>1</v>
      </c>
      <c r="B249" s="17" t="s">
        <v>33</v>
      </c>
      <c r="C249" s="17">
        <v>243</v>
      </c>
      <c r="D249" s="17">
        <v>24.744376273673499</v>
      </c>
      <c r="E249" s="14">
        <v>704.00093954631063</v>
      </c>
      <c r="F249" s="103">
        <v>0</v>
      </c>
      <c r="G249" s="17">
        <f t="shared" si="42"/>
        <v>0</v>
      </c>
      <c r="H249" s="17">
        <f t="shared" si="43"/>
        <v>0</v>
      </c>
      <c r="I249" s="17">
        <v>14</v>
      </c>
      <c r="J249" s="14">
        <v>4000</v>
      </c>
      <c r="K249" s="100">
        <v>13.411199999999999</v>
      </c>
      <c r="L249" s="17">
        <v>30.000049728</v>
      </c>
      <c r="M249" s="107">
        <v>1</v>
      </c>
      <c r="N249" s="17">
        <f>IF(M249=1,_xlfn.XLOOKUP(L249,'HYB SPECS'!$O$6:$O$37,'HYB SPECS'!$K$6:$K$37,,1))</f>
        <v>8500</v>
      </c>
      <c r="O249" s="107">
        <f>0.5*('Specifications (ICE)'!$P$4*'Specifications (ICE)'!$P$3)*'Specifications (ICE)'!$P$5*K249^2</f>
        <v>56.217600027646043</v>
      </c>
      <c r="P249" s="14">
        <f>IF(B249="A",'Specifications (ICE)'!$M$12,IF(B249="G",'Specifications (ICE)'!$M$13))</f>
        <v>84.271039200000004</v>
      </c>
      <c r="Q249" s="17">
        <v>1</v>
      </c>
      <c r="R249" s="110">
        <f>'HYB SPECS'!$G$11-O249-P249-G249</f>
        <v>746.24599262758227</v>
      </c>
      <c r="S249" s="16">
        <f t="shared" si="44"/>
        <v>1.0600070975878189</v>
      </c>
      <c r="T249" s="17">
        <f t="shared" si="45"/>
        <v>746.24599262758227</v>
      </c>
      <c r="U249" s="110">
        <f t="shared" si="46"/>
        <v>886.73463185522837</v>
      </c>
      <c r="V249" s="17">
        <f t="shared" si="47"/>
        <v>11.892175494736836</v>
      </c>
      <c r="W249" s="14">
        <f t="shared" si="48"/>
        <v>1.5306432972094717</v>
      </c>
      <c r="X249" s="17">
        <f t="shared" si="49"/>
        <v>11.892175494736836</v>
      </c>
      <c r="Y249" s="17">
        <f t="shared" si="50"/>
        <v>13.360224805437698</v>
      </c>
      <c r="Z249" s="14">
        <v>474.14230073437511</v>
      </c>
      <c r="AA249" s="17">
        <f t="shared" si="52"/>
        <v>0.20159520403959691</v>
      </c>
      <c r="AB249" s="17">
        <f t="shared" si="53"/>
        <v>3.1703255015904238E-5</v>
      </c>
      <c r="AC249" s="17">
        <f t="shared" si="54"/>
        <v>1.5031854274009453E-2</v>
      </c>
      <c r="AD249" s="17">
        <f t="shared" si="51"/>
        <v>1.990974076027742E-5</v>
      </c>
      <c r="AE249" s="14">
        <f t="shared" si="55"/>
        <v>16.741381844408849</v>
      </c>
    </row>
    <row r="250" spans="1:31" ht="15.75" thickBot="1" x14ac:dyDescent="0.3">
      <c r="A250" s="14">
        <v>1</v>
      </c>
      <c r="B250" s="17" t="s">
        <v>33</v>
      </c>
      <c r="C250" s="17">
        <v>244</v>
      </c>
      <c r="D250" s="17">
        <v>24.818940816741978</v>
      </c>
      <c r="E250" s="14">
        <v>704.00093954631063</v>
      </c>
      <c r="F250" s="103">
        <v>0</v>
      </c>
      <c r="G250" s="17">
        <f t="shared" si="42"/>
        <v>0</v>
      </c>
      <c r="H250" s="17">
        <f t="shared" si="43"/>
        <v>0</v>
      </c>
      <c r="I250" s="17">
        <v>14</v>
      </c>
      <c r="J250" s="14">
        <v>4000</v>
      </c>
      <c r="K250" s="100">
        <v>13.411199999999999</v>
      </c>
      <c r="L250" s="17">
        <v>30.000049728</v>
      </c>
      <c r="M250" s="107">
        <v>1</v>
      </c>
      <c r="N250" s="17">
        <f>IF(M250=1,_xlfn.XLOOKUP(L250,'HYB SPECS'!$O$6:$O$37,'HYB SPECS'!$K$6:$K$37,,1))</f>
        <v>8500</v>
      </c>
      <c r="O250" s="107">
        <f>0.5*('Specifications (ICE)'!$P$4*'Specifications (ICE)'!$P$3)*'Specifications (ICE)'!$P$5*K250^2</f>
        <v>56.217600027646043</v>
      </c>
      <c r="P250" s="14">
        <f>IF(B250="A",'Specifications (ICE)'!$M$12,IF(B250="G",'Specifications (ICE)'!$M$13))</f>
        <v>84.271039200000004</v>
      </c>
      <c r="Q250" s="17">
        <v>1</v>
      </c>
      <c r="R250" s="110">
        <f>'HYB SPECS'!$G$11-O250-P250-G250</f>
        <v>746.24599262758227</v>
      </c>
      <c r="S250" s="16">
        <f t="shared" si="44"/>
        <v>1.0600070975878189</v>
      </c>
      <c r="T250" s="17">
        <f t="shared" si="45"/>
        <v>746.24599262758227</v>
      </c>
      <c r="U250" s="110">
        <f t="shared" si="46"/>
        <v>886.73463185522837</v>
      </c>
      <c r="V250" s="17">
        <f t="shared" si="47"/>
        <v>11.892175494736836</v>
      </c>
      <c r="W250" s="14">
        <f t="shared" si="48"/>
        <v>1.5306432972094717</v>
      </c>
      <c r="X250" s="17">
        <f t="shared" si="49"/>
        <v>11.892175494736836</v>
      </c>
      <c r="Y250" s="17">
        <f t="shared" si="50"/>
        <v>13.360224805437698</v>
      </c>
      <c r="Z250" s="14">
        <v>474.14230073437511</v>
      </c>
      <c r="AA250" s="17">
        <f t="shared" si="52"/>
        <v>0.20159520403959691</v>
      </c>
      <c r="AB250" s="17">
        <f t="shared" si="53"/>
        <v>3.1703255015904238E-5</v>
      </c>
      <c r="AC250" s="17">
        <f t="shared" si="54"/>
        <v>1.5031854274009453E-2</v>
      </c>
      <c r="AD250" s="17">
        <f t="shared" si="51"/>
        <v>1.990974076027742E-5</v>
      </c>
      <c r="AE250" s="14">
        <f t="shared" si="55"/>
        <v>16.756413698682859</v>
      </c>
    </row>
    <row r="251" spans="1:31" ht="15.75" thickBot="1" x14ac:dyDescent="0.3">
      <c r="A251" s="14">
        <v>1</v>
      </c>
      <c r="B251" s="17" t="s">
        <v>33</v>
      </c>
      <c r="C251" s="17">
        <v>245</v>
      </c>
      <c r="D251" s="17">
        <v>24.893505359810458</v>
      </c>
      <c r="E251" s="14">
        <v>704.00093954631063</v>
      </c>
      <c r="F251" s="103">
        <v>0</v>
      </c>
      <c r="G251" s="17">
        <f t="shared" si="42"/>
        <v>0</v>
      </c>
      <c r="H251" s="17">
        <f t="shared" si="43"/>
        <v>0</v>
      </c>
      <c r="I251" s="17">
        <v>14</v>
      </c>
      <c r="J251" s="14">
        <v>4000</v>
      </c>
      <c r="K251" s="100">
        <v>13.411199999999999</v>
      </c>
      <c r="L251" s="17">
        <v>30.000049728</v>
      </c>
      <c r="M251" s="107">
        <v>1</v>
      </c>
      <c r="N251" s="17">
        <f>IF(M251=1,_xlfn.XLOOKUP(L251,'HYB SPECS'!$O$6:$O$37,'HYB SPECS'!$K$6:$K$37,,1))</f>
        <v>8500</v>
      </c>
      <c r="O251" s="107">
        <f>0.5*('Specifications (ICE)'!$P$4*'Specifications (ICE)'!$P$3)*'Specifications (ICE)'!$P$5*K251^2</f>
        <v>56.217600027646043</v>
      </c>
      <c r="P251" s="14">
        <f>IF(B251="A",'Specifications (ICE)'!$M$12,IF(B251="G",'Specifications (ICE)'!$M$13))</f>
        <v>84.271039200000004</v>
      </c>
      <c r="Q251" s="17">
        <v>1</v>
      </c>
      <c r="R251" s="110">
        <f>'HYB SPECS'!$G$11-O251-P251-G251</f>
        <v>746.24599262758227</v>
      </c>
      <c r="S251" s="16">
        <f t="shared" si="44"/>
        <v>1.0600070975878189</v>
      </c>
      <c r="T251" s="17">
        <f t="shared" si="45"/>
        <v>746.24599262758227</v>
      </c>
      <c r="U251" s="110">
        <f t="shared" si="46"/>
        <v>886.73463185522837</v>
      </c>
      <c r="V251" s="17">
        <f t="shared" si="47"/>
        <v>11.892175494736836</v>
      </c>
      <c r="W251" s="14">
        <f t="shared" si="48"/>
        <v>1.5306432972094717</v>
      </c>
      <c r="X251" s="17">
        <f t="shared" si="49"/>
        <v>11.892175494736836</v>
      </c>
      <c r="Y251" s="17">
        <f t="shared" si="50"/>
        <v>13.360224805437698</v>
      </c>
      <c r="Z251" s="14">
        <v>474.14230073437511</v>
      </c>
      <c r="AA251" s="17">
        <f t="shared" si="52"/>
        <v>0.20159520403959691</v>
      </c>
      <c r="AB251" s="17">
        <f t="shared" si="53"/>
        <v>3.1703255015904238E-5</v>
      </c>
      <c r="AC251" s="17">
        <f t="shared" si="54"/>
        <v>1.5031854274009453E-2</v>
      </c>
      <c r="AD251" s="17">
        <f t="shared" si="51"/>
        <v>1.990974076027742E-5</v>
      </c>
      <c r="AE251" s="14">
        <f t="shared" si="55"/>
        <v>16.77144555295687</v>
      </c>
    </row>
    <row r="252" spans="1:31" ht="15.75" thickBot="1" x14ac:dyDescent="0.3">
      <c r="A252" s="14">
        <v>1</v>
      </c>
      <c r="B252" s="17" t="s">
        <v>33</v>
      </c>
      <c r="C252" s="17">
        <v>246</v>
      </c>
      <c r="D252" s="17">
        <v>24.968069902878938</v>
      </c>
      <c r="E252" s="14">
        <v>704.00093954631063</v>
      </c>
      <c r="F252" s="103">
        <v>0</v>
      </c>
      <c r="G252" s="17">
        <f t="shared" si="42"/>
        <v>0</v>
      </c>
      <c r="H252" s="17">
        <f t="shared" si="43"/>
        <v>0</v>
      </c>
      <c r="I252" s="17">
        <v>14</v>
      </c>
      <c r="J252" s="14">
        <v>4000</v>
      </c>
      <c r="K252" s="100">
        <v>13.411199999999999</v>
      </c>
      <c r="L252" s="17">
        <v>30.000049728</v>
      </c>
      <c r="M252" s="107">
        <v>1</v>
      </c>
      <c r="N252" s="17">
        <f>IF(M252=1,_xlfn.XLOOKUP(L252,'HYB SPECS'!$O$6:$O$37,'HYB SPECS'!$K$6:$K$37,,1))</f>
        <v>8500</v>
      </c>
      <c r="O252" s="107">
        <f>0.5*('Specifications (ICE)'!$P$4*'Specifications (ICE)'!$P$3)*'Specifications (ICE)'!$P$5*K252^2</f>
        <v>56.217600027646043</v>
      </c>
      <c r="P252" s="14">
        <f>IF(B252="A",'Specifications (ICE)'!$M$12,IF(B252="G",'Specifications (ICE)'!$M$13))</f>
        <v>84.271039200000004</v>
      </c>
      <c r="Q252" s="17">
        <v>1</v>
      </c>
      <c r="R252" s="110">
        <f>'HYB SPECS'!$G$11-O252-P252-G252</f>
        <v>746.24599262758227</v>
      </c>
      <c r="S252" s="16">
        <f t="shared" si="44"/>
        <v>1.0600070975878189</v>
      </c>
      <c r="T252" s="17">
        <f t="shared" si="45"/>
        <v>746.24599262758227</v>
      </c>
      <c r="U252" s="110">
        <f t="shared" si="46"/>
        <v>886.73463185522837</v>
      </c>
      <c r="V252" s="17">
        <f t="shared" si="47"/>
        <v>11.892175494736836</v>
      </c>
      <c r="W252" s="14">
        <f t="shared" si="48"/>
        <v>1.5306432972094717</v>
      </c>
      <c r="X252" s="17">
        <f t="shared" si="49"/>
        <v>11.892175494736836</v>
      </c>
      <c r="Y252" s="17">
        <f t="shared" si="50"/>
        <v>13.360224805437698</v>
      </c>
      <c r="Z252" s="14">
        <v>474.14230073437511</v>
      </c>
      <c r="AA252" s="17">
        <f t="shared" si="52"/>
        <v>0.20159520403959691</v>
      </c>
      <c r="AB252" s="17">
        <f t="shared" si="53"/>
        <v>3.1703255015904238E-5</v>
      </c>
      <c r="AC252" s="17">
        <f t="shared" si="54"/>
        <v>1.5031854274009453E-2</v>
      </c>
      <c r="AD252" s="17">
        <f t="shared" si="51"/>
        <v>1.990974076027742E-5</v>
      </c>
      <c r="AE252" s="14">
        <f t="shared" si="55"/>
        <v>16.78647740723088</v>
      </c>
    </row>
    <row r="253" spans="1:31" ht="15.75" thickBot="1" x14ac:dyDescent="0.3">
      <c r="A253" s="14">
        <v>1</v>
      </c>
      <c r="B253" s="17" t="s">
        <v>33</v>
      </c>
      <c r="C253" s="17">
        <v>247</v>
      </c>
      <c r="D253" s="17">
        <v>25.042634445947417</v>
      </c>
      <c r="E253" s="14">
        <v>704.00093954631063</v>
      </c>
      <c r="F253" s="103">
        <v>0</v>
      </c>
      <c r="G253" s="17">
        <f t="shared" si="42"/>
        <v>0</v>
      </c>
      <c r="H253" s="17">
        <f t="shared" si="43"/>
        <v>0</v>
      </c>
      <c r="I253" s="17">
        <v>14</v>
      </c>
      <c r="J253" s="14">
        <v>4000</v>
      </c>
      <c r="K253" s="100">
        <v>13.411199999999999</v>
      </c>
      <c r="L253" s="17">
        <v>30.000049728</v>
      </c>
      <c r="M253" s="107">
        <v>1</v>
      </c>
      <c r="N253" s="17">
        <f>IF(M253=1,_xlfn.XLOOKUP(L253,'HYB SPECS'!$O$6:$O$37,'HYB SPECS'!$K$6:$K$37,,1))</f>
        <v>8500</v>
      </c>
      <c r="O253" s="107">
        <f>0.5*('Specifications (ICE)'!$P$4*'Specifications (ICE)'!$P$3)*'Specifications (ICE)'!$P$5*K253^2</f>
        <v>56.217600027646043</v>
      </c>
      <c r="P253" s="14">
        <f>IF(B253="A",'Specifications (ICE)'!$M$12,IF(B253="G",'Specifications (ICE)'!$M$13))</f>
        <v>84.271039200000004</v>
      </c>
      <c r="Q253" s="17">
        <v>1</v>
      </c>
      <c r="R253" s="110">
        <f>'HYB SPECS'!$G$11-O253-P253-G253</f>
        <v>746.24599262758227</v>
      </c>
      <c r="S253" s="16">
        <f t="shared" si="44"/>
        <v>1.0600070975878189</v>
      </c>
      <c r="T253" s="17">
        <f t="shared" si="45"/>
        <v>746.24599262758227</v>
      </c>
      <c r="U253" s="110">
        <f t="shared" si="46"/>
        <v>886.73463185522837</v>
      </c>
      <c r="V253" s="17">
        <f t="shared" si="47"/>
        <v>11.892175494736836</v>
      </c>
      <c r="W253" s="14">
        <f t="shared" si="48"/>
        <v>1.5306432972094717</v>
      </c>
      <c r="X253" s="17">
        <f t="shared" si="49"/>
        <v>11.892175494736836</v>
      </c>
      <c r="Y253" s="17">
        <f t="shared" si="50"/>
        <v>13.360224805437698</v>
      </c>
      <c r="Z253" s="14">
        <v>474.14230073437511</v>
      </c>
      <c r="AA253" s="17">
        <f t="shared" si="52"/>
        <v>0.20159520403959691</v>
      </c>
      <c r="AB253" s="17">
        <f t="shared" si="53"/>
        <v>3.1703255015904238E-5</v>
      </c>
      <c r="AC253" s="17">
        <f t="shared" si="54"/>
        <v>1.5031854274009453E-2</v>
      </c>
      <c r="AD253" s="17">
        <f t="shared" si="51"/>
        <v>1.990974076027742E-5</v>
      </c>
      <c r="AE253" s="14">
        <f t="shared" si="55"/>
        <v>16.80150926150489</v>
      </c>
    </row>
    <row r="254" spans="1:31" ht="15.75" thickBot="1" x14ac:dyDescent="0.3">
      <c r="A254" s="14">
        <v>1</v>
      </c>
      <c r="B254" s="17" t="s">
        <v>33</v>
      </c>
      <c r="C254" s="17">
        <v>248</v>
      </c>
      <c r="D254" s="17">
        <v>25.117198989015897</v>
      </c>
      <c r="E254" s="14">
        <v>704.00093954631063</v>
      </c>
      <c r="F254" s="103">
        <v>0</v>
      </c>
      <c r="G254" s="17">
        <f t="shared" si="42"/>
        <v>0</v>
      </c>
      <c r="H254" s="17">
        <f t="shared" si="43"/>
        <v>0</v>
      </c>
      <c r="I254" s="17">
        <v>14</v>
      </c>
      <c r="J254" s="14">
        <v>4000</v>
      </c>
      <c r="K254" s="100">
        <v>13.411199999999999</v>
      </c>
      <c r="L254" s="17">
        <v>30.000049728</v>
      </c>
      <c r="M254" s="107">
        <v>1</v>
      </c>
      <c r="N254" s="17">
        <f>IF(M254=1,_xlfn.XLOOKUP(L254,'HYB SPECS'!$O$6:$O$37,'HYB SPECS'!$K$6:$K$37,,1))</f>
        <v>8500</v>
      </c>
      <c r="O254" s="107">
        <f>0.5*('Specifications (ICE)'!$P$4*'Specifications (ICE)'!$P$3)*'Specifications (ICE)'!$P$5*K254^2</f>
        <v>56.217600027646043</v>
      </c>
      <c r="P254" s="14">
        <f>IF(B254="A",'Specifications (ICE)'!$M$12,IF(B254="G",'Specifications (ICE)'!$M$13))</f>
        <v>84.271039200000004</v>
      </c>
      <c r="Q254" s="17">
        <v>1</v>
      </c>
      <c r="R254" s="110">
        <f>'HYB SPECS'!$G$11-O254-P254-G254</f>
        <v>746.24599262758227</v>
      </c>
      <c r="S254" s="16">
        <f t="shared" si="44"/>
        <v>1.0600070975878189</v>
      </c>
      <c r="T254" s="17">
        <f t="shared" si="45"/>
        <v>746.24599262758227</v>
      </c>
      <c r="U254" s="110">
        <f t="shared" si="46"/>
        <v>886.73463185522837</v>
      </c>
      <c r="V254" s="17">
        <f t="shared" si="47"/>
        <v>11.892175494736836</v>
      </c>
      <c r="W254" s="14">
        <f t="shared" si="48"/>
        <v>1.5306432972094717</v>
      </c>
      <c r="X254" s="17">
        <f t="shared" si="49"/>
        <v>11.892175494736836</v>
      </c>
      <c r="Y254" s="17">
        <f t="shared" si="50"/>
        <v>13.360224805437698</v>
      </c>
      <c r="Z254" s="14">
        <v>474.14230073437511</v>
      </c>
      <c r="AA254" s="17">
        <f t="shared" si="52"/>
        <v>0.20159520403959691</v>
      </c>
      <c r="AB254" s="17">
        <f t="shared" si="53"/>
        <v>3.1703255015904238E-5</v>
      </c>
      <c r="AC254" s="17">
        <f t="shared" si="54"/>
        <v>1.5031854274009453E-2</v>
      </c>
      <c r="AD254" s="17">
        <f t="shared" si="51"/>
        <v>1.990974076027742E-5</v>
      </c>
      <c r="AE254" s="14">
        <f t="shared" si="55"/>
        <v>16.8165411157789</v>
      </c>
    </row>
    <row r="255" spans="1:31" ht="15.75" thickBot="1" x14ac:dyDescent="0.3">
      <c r="A255" s="14">
        <v>1</v>
      </c>
      <c r="B255" s="17" t="s">
        <v>33</v>
      </c>
      <c r="C255" s="17">
        <v>249</v>
      </c>
      <c r="D255" s="17">
        <v>25.191763532084376</v>
      </c>
      <c r="E255" s="14">
        <v>704.00093954631063</v>
      </c>
      <c r="F255" s="103">
        <v>0</v>
      </c>
      <c r="G255" s="17">
        <f t="shared" si="42"/>
        <v>0</v>
      </c>
      <c r="H255" s="17">
        <f t="shared" si="43"/>
        <v>0</v>
      </c>
      <c r="I255" s="17">
        <v>14</v>
      </c>
      <c r="J255" s="14">
        <v>4000</v>
      </c>
      <c r="K255" s="100">
        <v>13.411199999999999</v>
      </c>
      <c r="L255" s="17">
        <v>30.000049728</v>
      </c>
      <c r="M255" s="107">
        <v>1</v>
      </c>
      <c r="N255" s="17">
        <f>IF(M255=1,_xlfn.XLOOKUP(L255,'HYB SPECS'!$O$6:$O$37,'HYB SPECS'!$K$6:$K$37,,1))</f>
        <v>8500</v>
      </c>
      <c r="O255" s="107">
        <f>0.5*('Specifications (ICE)'!$P$4*'Specifications (ICE)'!$P$3)*'Specifications (ICE)'!$P$5*K255^2</f>
        <v>56.217600027646043</v>
      </c>
      <c r="P255" s="14">
        <f>IF(B255="A",'Specifications (ICE)'!$M$12,IF(B255="G",'Specifications (ICE)'!$M$13))</f>
        <v>84.271039200000004</v>
      </c>
      <c r="Q255" s="17">
        <v>1</v>
      </c>
      <c r="R255" s="110">
        <f>'HYB SPECS'!$G$11-O255-P255-G255</f>
        <v>746.24599262758227</v>
      </c>
      <c r="S255" s="16">
        <f t="shared" si="44"/>
        <v>1.0600070975878189</v>
      </c>
      <c r="T255" s="17">
        <f t="shared" si="45"/>
        <v>746.24599262758227</v>
      </c>
      <c r="U255" s="110">
        <f t="shared" si="46"/>
        <v>886.73463185522837</v>
      </c>
      <c r="V255" s="17">
        <f t="shared" si="47"/>
        <v>11.892175494736836</v>
      </c>
      <c r="W255" s="14">
        <f t="shared" si="48"/>
        <v>1.5306432972094717</v>
      </c>
      <c r="X255" s="17">
        <f t="shared" si="49"/>
        <v>11.892175494736836</v>
      </c>
      <c r="Y255" s="17">
        <f t="shared" si="50"/>
        <v>13.360224805437698</v>
      </c>
      <c r="Z255" s="14">
        <v>474.14230073437511</v>
      </c>
      <c r="AA255" s="17">
        <f t="shared" si="52"/>
        <v>0.20159520403959691</v>
      </c>
      <c r="AB255" s="17">
        <f t="shared" si="53"/>
        <v>3.1703255015904238E-5</v>
      </c>
      <c r="AC255" s="17">
        <f t="shared" si="54"/>
        <v>1.5031854274009453E-2</v>
      </c>
      <c r="AD255" s="17">
        <f t="shared" si="51"/>
        <v>1.990974076027742E-5</v>
      </c>
      <c r="AE255" s="14">
        <f t="shared" si="55"/>
        <v>16.83157297005291</v>
      </c>
    </row>
    <row r="256" spans="1:31" ht="15.75" thickBot="1" x14ac:dyDescent="0.3">
      <c r="A256" s="14">
        <v>1</v>
      </c>
      <c r="B256" s="17" t="s">
        <v>33</v>
      </c>
      <c r="C256" s="17">
        <v>250</v>
      </c>
      <c r="D256" s="17">
        <v>25.266328075152856</v>
      </c>
      <c r="E256" s="14">
        <v>704.00093954631063</v>
      </c>
      <c r="F256" s="103">
        <v>0</v>
      </c>
      <c r="G256" s="17">
        <f t="shared" si="42"/>
        <v>0</v>
      </c>
      <c r="H256" s="17">
        <f t="shared" si="43"/>
        <v>0</v>
      </c>
      <c r="I256" s="17">
        <v>14</v>
      </c>
      <c r="J256" s="14">
        <v>4000</v>
      </c>
      <c r="K256" s="100">
        <v>13.411199999999999</v>
      </c>
      <c r="L256" s="17">
        <v>30.000049728</v>
      </c>
      <c r="M256" s="107">
        <v>1</v>
      </c>
      <c r="N256" s="17">
        <f>IF(M256=1,_xlfn.XLOOKUP(L256,'HYB SPECS'!$O$6:$O$37,'HYB SPECS'!$K$6:$K$37,,1))</f>
        <v>8500</v>
      </c>
      <c r="O256" s="107">
        <f>0.5*('Specifications (ICE)'!$P$4*'Specifications (ICE)'!$P$3)*'Specifications (ICE)'!$P$5*K256^2</f>
        <v>56.217600027646043</v>
      </c>
      <c r="P256" s="14">
        <f>IF(B256="A",'Specifications (ICE)'!$M$12,IF(B256="G",'Specifications (ICE)'!$M$13))</f>
        <v>84.271039200000004</v>
      </c>
      <c r="Q256" s="17">
        <v>1</v>
      </c>
      <c r="R256" s="110">
        <f>'HYB SPECS'!$G$11-O256-P256-G256</f>
        <v>746.24599262758227</v>
      </c>
      <c r="S256" s="16">
        <f t="shared" si="44"/>
        <v>1.0600070975878189</v>
      </c>
      <c r="T256" s="17">
        <f t="shared" si="45"/>
        <v>746.24599262758227</v>
      </c>
      <c r="U256" s="110">
        <f t="shared" si="46"/>
        <v>886.73463185522837</v>
      </c>
      <c r="V256" s="17">
        <f t="shared" si="47"/>
        <v>11.892175494736836</v>
      </c>
      <c r="W256" s="14">
        <f t="shared" si="48"/>
        <v>1.5306432972094717</v>
      </c>
      <c r="X256" s="17">
        <f t="shared" si="49"/>
        <v>11.892175494736836</v>
      </c>
      <c r="Y256" s="17">
        <f t="shared" si="50"/>
        <v>13.360224805437698</v>
      </c>
      <c r="Z256" s="14">
        <v>474.14230073437511</v>
      </c>
      <c r="AA256" s="17">
        <f t="shared" si="52"/>
        <v>0.20159520403959691</v>
      </c>
      <c r="AB256" s="17">
        <f t="shared" si="53"/>
        <v>3.1703255015904238E-5</v>
      </c>
      <c r="AC256" s="17">
        <f t="shared" si="54"/>
        <v>1.5031854274009453E-2</v>
      </c>
      <c r="AD256" s="17">
        <f t="shared" si="51"/>
        <v>1.990974076027742E-5</v>
      </c>
      <c r="AE256" s="14">
        <f t="shared" si="55"/>
        <v>16.846604824326921</v>
      </c>
    </row>
    <row r="257" spans="1:31" ht="15.75" thickBot="1" x14ac:dyDescent="0.3">
      <c r="A257" s="14">
        <v>1</v>
      </c>
      <c r="B257" s="17" t="s">
        <v>33</v>
      </c>
      <c r="C257" s="17">
        <v>251</v>
      </c>
      <c r="D257" s="17">
        <v>25.340892618221336</v>
      </c>
      <c r="E257" s="14">
        <v>704.00093954631063</v>
      </c>
      <c r="F257" s="103">
        <v>0</v>
      </c>
      <c r="G257" s="17">
        <f t="shared" si="42"/>
        <v>0</v>
      </c>
      <c r="H257" s="17">
        <f t="shared" si="43"/>
        <v>0</v>
      </c>
      <c r="I257" s="17">
        <v>14</v>
      </c>
      <c r="J257" s="14">
        <v>4000</v>
      </c>
      <c r="K257" s="100">
        <v>13.411199999999999</v>
      </c>
      <c r="L257" s="17">
        <v>30.000049728</v>
      </c>
      <c r="M257" s="107">
        <v>1</v>
      </c>
      <c r="N257" s="17">
        <f>IF(M257=1,_xlfn.XLOOKUP(L257,'HYB SPECS'!$O$6:$O$37,'HYB SPECS'!$K$6:$K$37,,1))</f>
        <v>8500</v>
      </c>
      <c r="O257" s="107">
        <f>0.5*('Specifications (ICE)'!$P$4*'Specifications (ICE)'!$P$3)*'Specifications (ICE)'!$P$5*K257^2</f>
        <v>56.217600027646043</v>
      </c>
      <c r="P257" s="14">
        <f>IF(B257="A",'Specifications (ICE)'!$M$12,IF(B257="G",'Specifications (ICE)'!$M$13))</f>
        <v>84.271039200000004</v>
      </c>
      <c r="Q257" s="17">
        <v>1</v>
      </c>
      <c r="R257" s="110">
        <f>'HYB SPECS'!$G$11-O257-P257-G257</f>
        <v>746.24599262758227</v>
      </c>
      <c r="S257" s="16">
        <f t="shared" si="44"/>
        <v>1.0600070975878189</v>
      </c>
      <c r="T257" s="17">
        <f t="shared" si="45"/>
        <v>746.24599262758227</v>
      </c>
      <c r="U257" s="110">
        <f t="shared" si="46"/>
        <v>886.73463185522837</v>
      </c>
      <c r="V257" s="17">
        <f t="shared" si="47"/>
        <v>11.892175494736836</v>
      </c>
      <c r="W257" s="14">
        <f t="shared" si="48"/>
        <v>1.5306432972094717</v>
      </c>
      <c r="X257" s="17">
        <f t="shared" si="49"/>
        <v>11.892175494736836</v>
      </c>
      <c r="Y257" s="17">
        <f t="shared" si="50"/>
        <v>13.360224805437698</v>
      </c>
      <c r="Z257" s="14">
        <v>474.14230073437511</v>
      </c>
      <c r="AA257" s="17">
        <f t="shared" si="52"/>
        <v>0.20159520403959691</v>
      </c>
      <c r="AB257" s="17">
        <f t="shared" si="53"/>
        <v>3.1703255015904238E-5</v>
      </c>
      <c r="AC257" s="17">
        <f t="shared" si="54"/>
        <v>1.5031854274009453E-2</v>
      </c>
      <c r="AD257" s="17">
        <f t="shared" si="51"/>
        <v>1.990974076027742E-5</v>
      </c>
      <c r="AE257" s="14">
        <f t="shared" si="55"/>
        <v>16.861636678600931</v>
      </c>
    </row>
    <row r="258" spans="1:31" ht="15.75" thickBot="1" x14ac:dyDescent="0.3">
      <c r="A258" s="14">
        <v>1</v>
      </c>
      <c r="B258" s="17" t="s">
        <v>33</v>
      </c>
      <c r="C258" s="17">
        <v>252</v>
      </c>
      <c r="D258" s="17">
        <v>25.415457161289815</v>
      </c>
      <c r="E258" s="14">
        <v>704.00093954631063</v>
      </c>
      <c r="F258" s="103">
        <v>0</v>
      </c>
      <c r="G258" s="17">
        <f t="shared" si="42"/>
        <v>0</v>
      </c>
      <c r="H258" s="17">
        <f t="shared" si="43"/>
        <v>0</v>
      </c>
      <c r="I258" s="17">
        <v>14</v>
      </c>
      <c r="J258" s="14">
        <v>4000</v>
      </c>
      <c r="K258" s="100">
        <v>13.411199999999999</v>
      </c>
      <c r="L258" s="17">
        <v>30.000049728</v>
      </c>
      <c r="M258" s="107">
        <v>1</v>
      </c>
      <c r="N258" s="17">
        <f>IF(M258=1,_xlfn.XLOOKUP(L258,'HYB SPECS'!$O$6:$O$37,'HYB SPECS'!$K$6:$K$37,,1))</f>
        <v>8500</v>
      </c>
      <c r="O258" s="107">
        <f>0.5*('Specifications (ICE)'!$P$4*'Specifications (ICE)'!$P$3)*'Specifications (ICE)'!$P$5*K258^2</f>
        <v>56.217600027646043</v>
      </c>
      <c r="P258" s="14">
        <f>IF(B258="A",'Specifications (ICE)'!$M$12,IF(B258="G",'Specifications (ICE)'!$M$13))</f>
        <v>84.271039200000004</v>
      </c>
      <c r="Q258" s="17">
        <v>1</v>
      </c>
      <c r="R258" s="110">
        <f>'HYB SPECS'!$G$11-O258-P258-G258</f>
        <v>746.24599262758227</v>
      </c>
      <c r="S258" s="16">
        <f t="shared" si="44"/>
        <v>1.0600070975878189</v>
      </c>
      <c r="T258" s="17">
        <f t="shared" si="45"/>
        <v>746.24599262758227</v>
      </c>
      <c r="U258" s="110">
        <f t="shared" si="46"/>
        <v>886.73463185522837</v>
      </c>
      <c r="V258" s="17">
        <f t="shared" si="47"/>
        <v>11.892175494736836</v>
      </c>
      <c r="W258" s="14">
        <f t="shared" si="48"/>
        <v>1.5306432972094717</v>
      </c>
      <c r="X258" s="17">
        <f t="shared" si="49"/>
        <v>11.892175494736836</v>
      </c>
      <c r="Y258" s="17">
        <f t="shared" si="50"/>
        <v>13.360224805437698</v>
      </c>
      <c r="Z258" s="14">
        <v>474.14230073437511</v>
      </c>
      <c r="AA258" s="17">
        <f t="shared" si="52"/>
        <v>0.20159520403959691</v>
      </c>
      <c r="AB258" s="17">
        <f t="shared" si="53"/>
        <v>3.1703255015904238E-5</v>
      </c>
      <c r="AC258" s="17">
        <f t="shared" si="54"/>
        <v>1.5031854274009453E-2</v>
      </c>
      <c r="AD258" s="17">
        <f t="shared" si="51"/>
        <v>1.990974076027742E-5</v>
      </c>
      <c r="AE258" s="14">
        <f t="shared" si="55"/>
        <v>16.876668532874941</v>
      </c>
    </row>
    <row r="259" spans="1:31" ht="15.75" thickBot="1" x14ac:dyDescent="0.3">
      <c r="A259" s="14">
        <v>1</v>
      </c>
      <c r="B259" s="17" t="s">
        <v>33</v>
      </c>
      <c r="C259" s="17">
        <v>253</v>
      </c>
      <c r="D259" s="17">
        <v>25.490021704358295</v>
      </c>
      <c r="E259" s="14">
        <v>704.00093954631063</v>
      </c>
      <c r="F259" s="103">
        <v>0</v>
      </c>
      <c r="G259" s="17">
        <f t="shared" si="42"/>
        <v>0</v>
      </c>
      <c r="H259" s="17">
        <f t="shared" si="43"/>
        <v>0</v>
      </c>
      <c r="I259" s="17">
        <v>14</v>
      </c>
      <c r="J259" s="14">
        <v>4000</v>
      </c>
      <c r="K259" s="100">
        <v>13.411199999999999</v>
      </c>
      <c r="L259" s="17">
        <v>30.000049728</v>
      </c>
      <c r="M259" s="107">
        <v>1</v>
      </c>
      <c r="N259" s="17">
        <f>IF(M259=1,_xlfn.XLOOKUP(L259,'HYB SPECS'!$O$6:$O$37,'HYB SPECS'!$K$6:$K$37,,1))</f>
        <v>8500</v>
      </c>
      <c r="O259" s="107">
        <f>0.5*('Specifications (ICE)'!$P$4*'Specifications (ICE)'!$P$3)*'Specifications (ICE)'!$P$5*K259^2</f>
        <v>56.217600027646043</v>
      </c>
      <c r="P259" s="14">
        <f>IF(B259="A",'Specifications (ICE)'!$M$12,IF(B259="G",'Specifications (ICE)'!$M$13))</f>
        <v>84.271039200000004</v>
      </c>
      <c r="Q259" s="17">
        <v>1</v>
      </c>
      <c r="R259" s="110">
        <f>'HYB SPECS'!$G$11-O259-P259-G259</f>
        <v>746.24599262758227</v>
      </c>
      <c r="S259" s="16">
        <f t="shared" si="44"/>
        <v>1.0600070975878189</v>
      </c>
      <c r="T259" s="17">
        <f t="shared" si="45"/>
        <v>746.24599262758227</v>
      </c>
      <c r="U259" s="110">
        <f t="shared" si="46"/>
        <v>886.73463185522837</v>
      </c>
      <c r="V259" s="17">
        <f t="shared" si="47"/>
        <v>11.892175494736836</v>
      </c>
      <c r="W259" s="14">
        <f t="shared" si="48"/>
        <v>1.5306432972094717</v>
      </c>
      <c r="X259" s="17">
        <f t="shared" si="49"/>
        <v>11.892175494736836</v>
      </c>
      <c r="Y259" s="17">
        <f t="shared" si="50"/>
        <v>13.360224805437698</v>
      </c>
      <c r="Z259" s="14">
        <v>474.14230073437511</v>
      </c>
      <c r="AA259" s="17">
        <f t="shared" si="52"/>
        <v>0.20159520403959691</v>
      </c>
      <c r="AB259" s="17">
        <f t="shared" si="53"/>
        <v>3.1703255015904238E-5</v>
      </c>
      <c r="AC259" s="17">
        <f t="shared" si="54"/>
        <v>1.5031854274009453E-2</v>
      </c>
      <c r="AD259" s="17">
        <f t="shared" si="51"/>
        <v>1.990974076027742E-5</v>
      </c>
      <c r="AE259" s="14">
        <f t="shared" si="55"/>
        <v>16.891700387148951</v>
      </c>
    </row>
    <row r="260" spans="1:31" ht="15.75" thickBot="1" x14ac:dyDescent="0.3">
      <c r="A260" s="14">
        <v>1</v>
      </c>
      <c r="B260" s="17" t="s">
        <v>33</v>
      </c>
      <c r="C260" s="17">
        <v>254</v>
      </c>
      <c r="D260" s="17">
        <v>25.564586247426774</v>
      </c>
      <c r="E260" s="14">
        <v>704.00093954631063</v>
      </c>
      <c r="F260" s="103">
        <v>0</v>
      </c>
      <c r="G260" s="17">
        <f t="shared" si="42"/>
        <v>0</v>
      </c>
      <c r="H260" s="17">
        <f t="shared" si="43"/>
        <v>0</v>
      </c>
      <c r="I260" s="17">
        <v>14</v>
      </c>
      <c r="J260" s="14">
        <v>4000</v>
      </c>
      <c r="K260" s="100">
        <v>13.411199999999999</v>
      </c>
      <c r="L260" s="17">
        <v>30.000049728</v>
      </c>
      <c r="M260" s="107">
        <v>1</v>
      </c>
      <c r="N260" s="17">
        <f>IF(M260=1,_xlfn.XLOOKUP(L260,'HYB SPECS'!$O$6:$O$37,'HYB SPECS'!$K$6:$K$37,,1))</f>
        <v>8500</v>
      </c>
      <c r="O260" s="107">
        <f>0.5*('Specifications (ICE)'!$P$4*'Specifications (ICE)'!$P$3)*'Specifications (ICE)'!$P$5*K260^2</f>
        <v>56.217600027646043</v>
      </c>
      <c r="P260" s="14">
        <f>IF(B260="A",'Specifications (ICE)'!$M$12,IF(B260="G",'Specifications (ICE)'!$M$13))</f>
        <v>84.271039200000004</v>
      </c>
      <c r="Q260" s="17">
        <v>1</v>
      </c>
      <c r="R260" s="110">
        <f>'HYB SPECS'!$G$11-O260-P260-G260</f>
        <v>746.24599262758227</v>
      </c>
      <c r="S260" s="16">
        <f t="shared" si="44"/>
        <v>1.0600070975878189</v>
      </c>
      <c r="T260" s="17">
        <f t="shared" si="45"/>
        <v>746.24599262758227</v>
      </c>
      <c r="U260" s="110">
        <f t="shared" si="46"/>
        <v>886.73463185522837</v>
      </c>
      <c r="V260" s="17">
        <f t="shared" si="47"/>
        <v>11.892175494736836</v>
      </c>
      <c r="W260" s="14">
        <f t="shared" si="48"/>
        <v>1.5306432972094717</v>
      </c>
      <c r="X260" s="17">
        <f t="shared" si="49"/>
        <v>11.892175494736836</v>
      </c>
      <c r="Y260" s="17">
        <f t="shared" si="50"/>
        <v>13.360224805437698</v>
      </c>
      <c r="Z260" s="14">
        <v>474.14230073437511</v>
      </c>
      <c r="AA260" s="17">
        <f t="shared" si="52"/>
        <v>0.20159520403959691</v>
      </c>
      <c r="AB260" s="17">
        <f t="shared" si="53"/>
        <v>3.1703255015904238E-5</v>
      </c>
      <c r="AC260" s="17">
        <f t="shared" si="54"/>
        <v>1.5031854274009453E-2</v>
      </c>
      <c r="AD260" s="17">
        <f t="shared" si="51"/>
        <v>1.990974076027742E-5</v>
      </c>
      <c r="AE260" s="14">
        <f t="shared" si="55"/>
        <v>16.906732241422961</v>
      </c>
    </row>
    <row r="261" spans="1:31" ht="15.75" thickBot="1" x14ac:dyDescent="0.3">
      <c r="A261" s="14">
        <v>1</v>
      </c>
      <c r="B261" s="17" t="s">
        <v>33</v>
      </c>
      <c r="C261" s="17">
        <v>255</v>
      </c>
      <c r="D261" s="17">
        <v>25.639150790495254</v>
      </c>
      <c r="E261" s="14">
        <v>704.00093954631063</v>
      </c>
      <c r="F261" s="103">
        <v>0</v>
      </c>
      <c r="G261" s="17">
        <f t="shared" si="42"/>
        <v>0</v>
      </c>
      <c r="H261" s="17">
        <f t="shared" si="43"/>
        <v>0</v>
      </c>
      <c r="I261" s="17">
        <v>14</v>
      </c>
      <c r="J261" s="14">
        <v>4000</v>
      </c>
      <c r="K261" s="100">
        <v>13.411199999999999</v>
      </c>
      <c r="L261" s="17">
        <v>30.000049728</v>
      </c>
      <c r="M261" s="107">
        <v>1</v>
      </c>
      <c r="N261" s="17">
        <f>IF(M261=1,_xlfn.XLOOKUP(L261,'HYB SPECS'!$O$6:$O$37,'HYB SPECS'!$K$6:$K$37,,1))</f>
        <v>8500</v>
      </c>
      <c r="O261" s="107">
        <f>0.5*('Specifications (ICE)'!$P$4*'Specifications (ICE)'!$P$3)*'Specifications (ICE)'!$P$5*K261^2</f>
        <v>56.217600027646043</v>
      </c>
      <c r="P261" s="14">
        <f>IF(B261="A",'Specifications (ICE)'!$M$12,IF(B261="G",'Specifications (ICE)'!$M$13))</f>
        <v>84.271039200000004</v>
      </c>
      <c r="Q261" s="17">
        <v>1</v>
      </c>
      <c r="R261" s="110">
        <f>'HYB SPECS'!$G$11-O261-P261-G261</f>
        <v>746.24599262758227</v>
      </c>
      <c r="S261" s="16">
        <f t="shared" si="44"/>
        <v>1.0600070975878189</v>
      </c>
      <c r="T261" s="17">
        <f t="shared" si="45"/>
        <v>746.24599262758227</v>
      </c>
      <c r="U261" s="110">
        <f t="shared" si="46"/>
        <v>886.73463185522837</v>
      </c>
      <c r="V261" s="17">
        <f t="shared" si="47"/>
        <v>11.892175494736836</v>
      </c>
      <c r="W261" s="14">
        <f t="shared" si="48"/>
        <v>1.5306432972094717</v>
      </c>
      <c r="X261" s="17">
        <f t="shared" si="49"/>
        <v>11.892175494736836</v>
      </c>
      <c r="Y261" s="17">
        <f t="shared" si="50"/>
        <v>13.360224805437698</v>
      </c>
      <c r="Z261" s="14">
        <v>474.14230073437511</v>
      </c>
      <c r="AA261" s="17">
        <f t="shared" si="52"/>
        <v>0.20159520403959691</v>
      </c>
      <c r="AB261" s="17">
        <f t="shared" si="53"/>
        <v>3.1703255015904238E-5</v>
      </c>
      <c r="AC261" s="17">
        <f t="shared" si="54"/>
        <v>1.5031854274009453E-2</v>
      </c>
      <c r="AD261" s="17">
        <f t="shared" si="51"/>
        <v>1.990974076027742E-5</v>
      </c>
      <c r="AE261" s="14">
        <f t="shared" si="55"/>
        <v>16.921764095696972</v>
      </c>
    </row>
    <row r="262" spans="1:31" ht="15.75" thickBot="1" x14ac:dyDescent="0.3">
      <c r="A262" s="14">
        <v>1</v>
      </c>
      <c r="B262" s="17" t="s">
        <v>33</v>
      </c>
      <c r="C262" s="17">
        <v>256</v>
      </c>
      <c r="D262" s="17">
        <v>25.713715333563734</v>
      </c>
      <c r="E262" s="14">
        <v>704.00093954631063</v>
      </c>
      <c r="F262" s="103">
        <v>0</v>
      </c>
      <c r="G262" s="17">
        <f t="shared" si="42"/>
        <v>0</v>
      </c>
      <c r="H262" s="17">
        <f t="shared" si="43"/>
        <v>0</v>
      </c>
      <c r="I262" s="17">
        <v>14</v>
      </c>
      <c r="J262" s="14">
        <v>4000</v>
      </c>
      <c r="K262" s="100">
        <v>13.411199999999999</v>
      </c>
      <c r="L262" s="17">
        <v>30.000049728</v>
      </c>
      <c r="M262" s="107">
        <v>1</v>
      </c>
      <c r="N262" s="17">
        <f>IF(M262=1,_xlfn.XLOOKUP(L262,'HYB SPECS'!$O$6:$O$37,'HYB SPECS'!$K$6:$K$37,,1))</f>
        <v>8500</v>
      </c>
      <c r="O262" s="107">
        <f>0.5*('Specifications (ICE)'!$P$4*'Specifications (ICE)'!$P$3)*'Specifications (ICE)'!$P$5*K262^2</f>
        <v>56.217600027646043</v>
      </c>
      <c r="P262" s="14">
        <f>IF(B262="A",'Specifications (ICE)'!$M$12,IF(B262="G",'Specifications (ICE)'!$M$13))</f>
        <v>84.271039200000004</v>
      </c>
      <c r="Q262" s="17">
        <v>1</v>
      </c>
      <c r="R262" s="110">
        <f>'HYB SPECS'!$G$11-O262-P262-G262</f>
        <v>746.24599262758227</v>
      </c>
      <c r="S262" s="16">
        <f t="shared" si="44"/>
        <v>1.0600070975878189</v>
      </c>
      <c r="T262" s="17">
        <f t="shared" si="45"/>
        <v>746.24599262758227</v>
      </c>
      <c r="U262" s="110">
        <f t="shared" si="46"/>
        <v>886.73463185522837</v>
      </c>
      <c r="V262" s="17">
        <f t="shared" si="47"/>
        <v>11.892175494736836</v>
      </c>
      <c r="W262" s="14">
        <f t="shared" si="48"/>
        <v>1.5306432972094717</v>
      </c>
      <c r="X262" s="17">
        <f t="shared" si="49"/>
        <v>11.892175494736836</v>
      </c>
      <c r="Y262" s="17">
        <f t="shared" si="50"/>
        <v>13.360224805437698</v>
      </c>
      <c r="Z262" s="14">
        <v>474.14230073437511</v>
      </c>
      <c r="AA262" s="17">
        <f t="shared" si="52"/>
        <v>0.20159520403959691</v>
      </c>
      <c r="AB262" s="17">
        <f t="shared" si="53"/>
        <v>3.1703255015904238E-5</v>
      </c>
      <c r="AC262" s="17">
        <f t="shared" si="54"/>
        <v>1.5031854274009453E-2</v>
      </c>
      <c r="AD262" s="17">
        <f t="shared" si="51"/>
        <v>1.990974076027742E-5</v>
      </c>
      <c r="AE262" s="14">
        <f t="shared" si="55"/>
        <v>16.936795949970982</v>
      </c>
    </row>
    <row r="263" spans="1:31" ht="15.75" thickBot="1" x14ac:dyDescent="0.3">
      <c r="A263" s="14">
        <v>1</v>
      </c>
      <c r="B263" s="17" t="s">
        <v>33</v>
      </c>
      <c r="C263" s="17">
        <v>257</v>
      </c>
      <c r="D263" s="17">
        <v>25.788279876632213</v>
      </c>
      <c r="E263" s="14">
        <v>704.00093954631063</v>
      </c>
      <c r="F263" s="103">
        <v>0</v>
      </c>
      <c r="G263" s="17">
        <f t="shared" ref="G263:G326" si="56">C263*9.81*TAN(F263)</f>
        <v>0</v>
      </c>
      <c r="H263" s="17">
        <f t="shared" ref="H263:H326" si="57">RADIANS(F263)</f>
        <v>0</v>
      </c>
      <c r="I263" s="17">
        <v>14</v>
      </c>
      <c r="J263" s="14">
        <v>4000</v>
      </c>
      <c r="K263" s="100">
        <v>13.411199999999999</v>
      </c>
      <c r="L263" s="17">
        <v>30.000049728</v>
      </c>
      <c r="M263" s="107">
        <v>1</v>
      </c>
      <c r="N263" s="17">
        <f>IF(M263=1,_xlfn.XLOOKUP(L263,'HYB SPECS'!$O$6:$O$37,'HYB SPECS'!$K$6:$K$37,,1))</f>
        <v>8500</v>
      </c>
      <c r="O263" s="107">
        <f>0.5*('Specifications (ICE)'!$P$4*'Specifications (ICE)'!$P$3)*'Specifications (ICE)'!$P$5*K263^2</f>
        <v>56.217600027646043</v>
      </c>
      <c r="P263" s="14">
        <f>IF(B263="A",'Specifications (ICE)'!$M$12,IF(B263="G",'Specifications (ICE)'!$M$13))</f>
        <v>84.271039200000004</v>
      </c>
      <c r="Q263" s="17">
        <v>1</v>
      </c>
      <c r="R263" s="110">
        <f>'HYB SPECS'!$G$11-O263-P263-G263</f>
        <v>746.24599262758227</v>
      </c>
      <c r="S263" s="16">
        <f t="shared" ref="S263:S326" si="58">IF(A263=1,(R263/E263),IF(A263=2,0,IF(A263=3,(1.2*(-R263/E263)))))</f>
        <v>1.0600070975878189</v>
      </c>
      <c r="T263" s="17">
        <f t="shared" ref="T263:T326" si="59">E263*S263</f>
        <v>746.24599262758227</v>
      </c>
      <c r="U263" s="110">
        <f t="shared" ref="U263:U326" si="60">T263+P263+O263+G263</f>
        <v>886.73463185522837</v>
      </c>
      <c r="V263" s="17">
        <f t="shared" ref="V263:V326" si="61">ABS(((+U263)*(+K263))/1000)</f>
        <v>11.892175494736836</v>
      </c>
      <c r="W263" s="14">
        <f t="shared" ref="W263:W326" si="62">(($W$3*1000)-V263*1000)/1000</f>
        <v>1.5306432972094717</v>
      </c>
      <c r="X263" s="17">
        <f t="shared" ref="X263:X326" si="63">V263</f>
        <v>11.892175494736836</v>
      </c>
      <c r="Y263" s="17">
        <f t="shared" ref="Y263:Y326" si="64">ABS((X263*1000)/((2*PI()*N263)/60))</f>
        <v>13.360224805437698</v>
      </c>
      <c r="Z263" s="14">
        <v>474.14230073437511</v>
      </c>
      <c r="AA263" s="17">
        <f t="shared" si="52"/>
        <v>0.20159520403959691</v>
      </c>
      <c r="AB263" s="17">
        <f t="shared" si="53"/>
        <v>3.1703255015904238E-5</v>
      </c>
      <c r="AC263" s="17">
        <f t="shared" si="54"/>
        <v>1.5031854274009453E-2</v>
      </c>
      <c r="AD263" s="17">
        <f t="shared" ref="AD263:AD326" si="65">((Z263*AB263)/1000)/0.755</f>
        <v>1.990974076027742E-5</v>
      </c>
      <c r="AE263" s="14">
        <f t="shared" si="55"/>
        <v>16.951827804244992</v>
      </c>
    </row>
    <row r="264" spans="1:31" ht="15.75" thickBot="1" x14ac:dyDescent="0.3">
      <c r="A264" s="14">
        <v>1</v>
      </c>
      <c r="B264" s="17" t="s">
        <v>33</v>
      </c>
      <c r="C264" s="17">
        <v>258</v>
      </c>
      <c r="D264" s="17">
        <v>25.862844419700693</v>
      </c>
      <c r="E264" s="14">
        <v>704.00093954631063</v>
      </c>
      <c r="F264" s="103">
        <v>0</v>
      </c>
      <c r="G264" s="17">
        <f t="shared" si="56"/>
        <v>0</v>
      </c>
      <c r="H264" s="17">
        <f t="shared" si="57"/>
        <v>0</v>
      </c>
      <c r="I264" s="17">
        <v>14</v>
      </c>
      <c r="J264" s="14">
        <v>4000</v>
      </c>
      <c r="K264" s="100">
        <v>13.411199999999999</v>
      </c>
      <c r="L264" s="17">
        <v>30.000049728</v>
      </c>
      <c r="M264" s="107">
        <v>1</v>
      </c>
      <c r="N264" s="17">
        <f>IF(M264=1,_xlfn.XLOOKUP(L264,'HYB SPECS'!$O$6:$O$37,'HYB SPECS'!$K$6:$K$37,,1))</f>
        <v>8500</v>
      </c>
      <c r="O264" s="107">
        <f>0.5*('Specifications (ICE)'!$P$4*'Specifications (ICE)'!$P$3)*'Specifications (ICE)'!$P$5*K264^2</f>
        <v>56.217600027646043</v>
      </c>
      <c r="P264" s="14">
        <f>IF(B264="A",'Specifications (ICE)'!$M$12,IF(B264="G",'Specifications (ICE)'!$M$13))</f>
        <v>84.271039200000004</v>
      </c>
      <c r="Q264" s="17">
        <v>1</v>
      </c>
      <c r="R264" s="110">
        <f>'HYB SPECS'!$G$11-O264-P264-G264</f>
        <v>746.24599262758227</v>
      </c>
      <c r="S264" s="16">
        <f t="shared" si="58"/>
        <v>1.0600070975878189</v>
      </c>
      <c r="T264" s="17">
        <f t="shared" si="59"/>
        <v>746.24599262758227</v>
      </c>
      <c r="U264" s="110">
        <f t="shared" si="60"/>
        <v>886.73463185522837</v>
      </c>
      <c r="V264" s="17">
        <f t="shared" si="61"/>
        <v>11.892175494736836</v>
      </c>
      <c r="W264" s="14">
        <f t="shared" si="62"/>
        <v>1.5306432972094717</v>
      </c>
      <c r="X264" s="17">
        <f t="shared" si="63"/>
        <v>11.892175494736836</v>
      </c>
      <c r="Y264" s="17">
        <f t="shared" si="64"/>
        <v>13.360224805437698</v>
      </c>
      <c r="Z264" s="14">
        <v>474.14230073437511</v>
      </c>
      <c r="AA264" s="17">
        <f t="shared" ref="AA264:AA327" si="66">(Z264*W264)/(60*60)</f>
        <v>0.20159520403959691</v>
      </c>
      <c r="AB264" s="17">
        <f t="shared" ref="AB264:AB327" si="67">((D264-D263)/3600)*W264</f>
        <v>3.1703255015904238E-5</v>
      </c>
      <c r="AC264" s="17">
        <f t="shared" ref="AC264:AC327" si="68">AB264*Z264</f>
        <v>1.5031854274009453E-2</v>
      </c>
      <c r="AD264" s="17">
        <f t="shared" si="65"/>
        <v>1.990974076027742E-5</v>
      </c>
      <c r="AE264" s="14">
        <f t="shared" ref="AE264:AE327" si="69">AE263+AC264</f>
        <v>16.966859658519002</v>
      </c>
    </row>
    <row r="265" spans="1:31" ht="15.75" thickBot="1" x14ac:dyDescent="0.3">
      <c r="A265" s="14">
        <v>1</v>
      </c>
      <c r="B265" s="17" t="s">
        <v>33</v>
      </c>
      <c r="C265" s="17">
        <v>259</v>
      </c>
      <c r="D265" s="17">
        <v>25.937408962769172</v>
      </c>
      <c r="E265" s="14">
        <v>704.00093954631063</v>
      </c>
      <c r="F265" s="103">
        <v>0</v>
      </c>
      <c r="G265" s="17">
        <f t="shared" si="56"/>
        <v>0</v>
      </c>
      <c r="H265" s="17">
        <f t="shared" si="57"/>
        <v>0</v>
      </c>
      <c r="I265" s="17">
        <v>14</v>
      </c>
      <c r="J265" s="14">
        <v>4000</v>
      </c>
      <c r="K265" s="100">
        <v>13.411199999999999</v>
      </c>
      <c r="L265" s="17">
        <v>30.000049728</v>
      </c>
      <c r="M265" s="107">
        <v>1</v>
      </c>
      <c r="N265" s="17">
        <f>IF(M265=1,_xlfn.XLOOKUP(L265,'HYB SPECS'!$O$6:$O$37,'HYB SPECS'!$K$6:$K$37,,1))</f>
        <v>8500</v>
      </c>
      <c r="O265" s="107">
        <f>0.5*('Specifications (ICE)'!$P$4*'Specifications (ICE)'!$P$3)*'Specifications (ICE)'!$P$5*K265^2</f>
        <v>56.217600027646043</v>
      </c>
      <c r="P265" s="14">
        <f>IF(B265="A",'Specifications (ICE)'!$M$12,IF(B265="G",'Specifications (ICE)'!$M$13))</f>
        <v>84.271039200000004</v>
      </c>
      <c r="Q265" s="17">
        <v>1</v>
      </c>
      <c r="R265" s="110">
        <f>'HYB SPECS'!$G$11-O265-P265-G265</f>
        <v>746.24599262758227</v>
      </c>
      <c r="S265" s="16">
        <f t="shared" si="58"/>
        <v>1.0600070975878189</v>
      </c>
      <c r="T265" s="17">
        <f t="shared" si="59"/>
        <v>746.24599262758227</v>
      </c>
      <c r="U265" s="110">
        <f t="shared" si="60"/>
        <v>886.73463185522837</v>
      </c>
      <c r="V265" s="17">
        <f t="shared" si="61"/>
        <v>11.892175494736836</v>
      </c>
      <c r="W265" s="14">
        <f t="shared" si="62"/>
        <v>1.5306432972094717</v>
      </c>
      <c r="X265" s="17">
        <f t="shared" si="63"/>
        <v>11.892175494736836</v>
      </c>
      <c r="Y265" s="17">
        <f t="shared" si="64"/>
        <v>13.360224805437698</v>
      </c>
      <c r="Z265" s="14">
        <v>474.14230073437511</v>
      </c>
      <c r="AA265" s="17">
        <f t="shared" si="66"/>
        <v>0.20159520403959691</v>
      </c>
      <c r="AB265" s="17">
        <f t="shared" si="67"/>
        <v>3.1703255015904238E-5</v>
      </c>
      <c r="AC265" s="17">
        <f t="shared" si="68"/>
        <v>1.5031854274009453E-2</v>
      </c>
      <c r="AD265" s="17">
        <f t="shared" si="65"/>
        <v>1.990974076027742E-5</v>
      </c>
      <c r="AE265" s="14">
        <f t="shared" si="69"/>
        <v>16.981891512793013</v>
      </c>
    </row>
    <row r="266" spans="1:31" ht="15.75" thickBot="1" x14ac:dyDescent="0.3">
      <c r="A266" s="14">
        <v>1</v>
      </c>
      <c r="B266" s="17" t="s">
        <v>33</v>
      </c>
      <c r="C266" s="17">
        <v>260</v>
      </c>
      <c r="D266" s="17">
        <v>26.011973505837652</v>
      </c>
      <c r="E266" s="14">
        <v>704.00093954631063</v>
      </c>
      <c r="F266" s="103">
        <v>0</v>
      </c>
      <c r="G266" s="17">
        <f t="shared" si="56"/>
        <v>0</v>
      </c>
      <c r="H266" s="17">
        <f t="shared" si="57"/>
        <v>0</v>
      </c>
      <c r="I266" s="17">
        <v>14</v>
      </c>
      <c r="J266" s="14">
        <v>4000</v>
      </c>
      <c r="K266" s="100">
        <v>13.411199999999999</v>
      </c>
      <c r="L266" s="17">
        <v>30.000049728</v>
      </c>
      <c r="M266" s="107">
        <v>1</v>
      </c>
      <c r="N266" s="17">
        <f>IF(M266=1,_xlfn.XLOOKUP(L266,'HYB SPECS'!$O$6:$O$37,'HYB SPECS'!$K$6:$K$37,,1))</f>
        <v>8500</v>
      </c>
      <c r="O266" s="107">
        <f>0.5*('Specifications (ICE)'!$P$4*'Specifications (ICE)'!$P$3)*'Specifications (ICE)'!$P$5*K266^2</f>
        <v>56.217600027646043</v>
      </c>
      <c r="P266" s="14">
        <f>IF(B266="A",'Specifications (ICE)'!$M$12,IF(B266="G",'Specifications (ICE)'!$M$13))</f>
        <v>84.271039200000004</v>
      </c>
      <c r="Q266" s="17">
        <v>1</v>
      </c>
      <c r="R266" s="110">
        <f>'HYB SPECS'!$G$11-O266-P266-G266</f>
        <v>746.24599262758227</v>
      </c>
      <c r="S266" s="16">
        <f t="shared" si="58"/>
        <v>1.0600070975878189</v>
      </c>
      <c r="T266" s="17">
        <f t="shared" si="59"/>
        <v>746.24599262758227</v>
      </c>
      <c r="U266" s="110">
        <f t="shared" si="60"/>
        <v>886.73463185522837</v>
      </c>
      <c r="V266" s="17">
        <f t="shared" si="61"/>
        <v>11.892175494736836</v>
      </c>
      <c r="W266" s="14">
        <f t="shared" si="62"/>
        <v>1.5306432972094717</v>
      </c>
      <c r="X266" s="17">
        <f t="shared" si="63"/>
        <v>11.892175494736836</v>
      </c>
      <c r="Y266" s="17">
        <f t="shared" si="64"/>
        <v>13.360224805437698</v>
      </c>
      <c r="Z266" s="14">
        <v>474.14230073437511</v>
      </c>
      <c r="AA266" s="17">
        <f t="shared" si="66"/>
        <v>0.20159520403959691</v>
      </c>
      <c r="AB266" s="17">
        <f t="shared" si="67"/>
        <v>3.1703255015904238E-5</v>
      </c>
      <c r="AC266" s="17">
        <f t="shared" si="68"/>
        <v>1.5031854274009453E-2</v>
      </c>
      <c r="AD266" s="17">
        <f t="shared" si="65"/>
        <v>1.990974076027742E-5</v>
      </c>
      <c r="AE266" s="14">
        <f t="shared" si="69"/>
        <v>16.996923367067023</v>
      </c>
    </row>
    <row r="267" spans="1:31" ht="15.75" thickBot="1" x14ac:dyDescent="0.3">
      <c r="A267" s="14">
        <v>1</v>
      </c>
      <c r="B267" s="17" t="s">
        <v>33</v>
      </c>
      <c r="C267" s="17">
        <v>261</v>
      </c>
      <c r="D267" s="17">
        <v>26.086538048906132</v>
      </c>
      <c r="E267" s="14">
        <v>704.00093954631063</v>
      </c>
      <c r="F267" s="103">
        <v>0</v>
      </c>
      <c r="G267" s="17">
        <f t="shared" si="56"/>
        <v>0</v>
      </c>
      <c r="H267" s="17">
        <f t="shared" si="57"/>
        <v>0</v>
      </c>
      <c r="I267" s="17">
        <v>14</v>
      </c>
      <c r="J267" s="14">
        <v>4000</v>
      </c>
      <c r="K267" s="100">
        <v>13.411199999999999</v>
      </c>
      <c r="L267" s="17">
        <v>30.000049728</v>
      </c>
      <c r="M267" s="107">
        <v>1</v>
      </c>
      <c r="N267" s="17">
        <f>IF(M267=1,_xlfn.XLOOKUP(L267,'HYB SPECS'!$O$6:$O$37,'HYB SPECS'!$K$6:$K$37,,1))</f>
        <v>8500</v>
      </c>
      <c r="O267" s="107">
        <f>0.5*('Specifications (ICE)'!$P$4*'Specifications (ICE)'!$P$3)*'Specifications (ICE)'!$P$5*K267^2</f>
        <v>56.217600027646043</v>
      </c>
      <c r="P267" s="14">
        <f>IF(B267="A",'Specifications (ICE)'!$M$12,IF(B267="G",'Specifications (ICE)'!$M$13))</f>
        <v>84.271039200000004</v>
      </c>
      <c r="Q267" s="17">
        <v>1</v>
      </c>
      <c r="R267" s="110">
        <f>'HYB SPECS'!$G$11-O267-P267-G267</f>
        <v>746.24599262758227</v>
      </c>
      <c r="S267" s="16">
        <f t="shared" si="58"/>
        <v>1.0600070975878189</v>
      </c>
      <c r="T267" s="17">
        <f t="shared" si="59"/>
        <v>746.24599262758227</v>
      </c>
      <c r="U267" s="110">
        <f t="shared" si="60"/>
        <v>886.73463185522837</v>
      </c>
      <c r="V267" s="17">
        <f t="shared" si="61"/>
        <v>11.892175494736836</v>
      </c>
      <c r="W267" s="14">
        <f t="shared" si="62"/>
        <v>1.5306432972094717</v>
      </c>
      <c r="X267" s="17">
        <f t="shared" si="63"/>
        <v>11.892175494736836</v>
      </c>
      <c r="Y267" s="17">
        <f t="shared" si="64"/>
        <v>13.360224805437698</v>
      </c>
      <c r="Z267" s="14">
        <v>474.14230073437511</v>
      </c>
      <c r="AA267" s="17">
        <f t="shared" si="66"/>
        <v>0.20159520403959691</v>
      </c>
      <c r="AB267" s="17">
        <f t="shared" si="67"/>
        <v>3.1703255015904238E-5</v>
      </c>
      <c r="AC267" s="17">
        <f t="shared" si="68"/>
        <v>1.5031854274009453E-2</v>
      </c>
      <c r="AD267" s="17">
        <f t="shared" si="65"/>
        <v>1.990974076027742E-5</v>
      </c>
      <c r="AE267" s="14">
        <f t="shared" si="69"/>
        <v>17.011955221341033</v>
      </c>
    </row>
    <row r="268" spans="1:31" ht="15.75" thickBot="1" x14ac:dyDescent="0.3">
      <c r="A268" s="14">
        <v>1</v>
      </c>
      <c r="B268" s="17" t="s">
        <v>33</v>
      </c>
      <c r="C268" s="17">
        <v>262</v>
      </c>
      <c r="D268" s="17">
        <v>26.161102591974611</v>
      </c>
      <c r="E268" s="14">
        <v>704.00093954631063</v>
      </c>
      <c r="F268" s="103">
        <v>0</v>
      </c>
      <c r="G268" s="17">
        <f t="shared" si="56"/>
        <v>0</v>
      </c>
      <c r="H268" s="17">
        <f t="shared" si="57"/>
        <v>0</v>
      </c>
      <c r="I268" s="17">
        <v>14</v>
      </c>
      <c r="J268" s="14">
        <v>4000</v>
      </c>
      <c r="K268" s="100">
        <v>13.411199999999999</v>
      </c>
      <c r="L268" s="17">
        <v>30.000049728</v>
      </c>
      <c r="M268" s="107">
        <v>1</v>
      </c>
      <c r="N268" s="17">
        <f>IF(M268=1,_xlfn.XLOOKUP(L268,'HYB SPECS'!$O$6:$O$37,'HYB SPECS'!$K$6:$K$37,,1))</f>
        <v>8500</v>
      </c>
      <c r="O268" s="107">
        <f>0.5*('Specifications (ICE)'!$P$4*'Specifications (ICE)'!$P$3)*'Specifications (ICE)'!$P$5*K268^2</f>
        <v>56.217600027646043</v>
      </c>
      <c r="P268" s="14">
        <f>IF(B268="A",'Specifications (ICE)'!$M$12,IF(B268="G",'Specifications (ICE)'!$M$13))</f>
        <v>84.271039200000004</v>
      </c>
      <c r="Q268" s="17">
        <v>1</v>
      </c>
      <c r="R268" s="110">
        <f>'HYB SPECS'!$G$11-O268-P268-G268</f>
        <v>746.24599262758227</v>
      </c>
      <c r="S268" s="16">
        <f t="shared" si="58"/>
        <v>1.0600070975878189</v>
      </c>
      <c r="T268" s="17">
        <f t="shared" si="59"/>
        <v>746.24599262758227</v>
      </c>
      <c r="U268" s="110">
        <f t="shared" si="60"/>
        <v>886.73463185522837</v>
      </c>
      <c r="V268" s="17">
        <f t="shared" si="61"/>
        <v>11.892175494736836</v>
      </c>
      <c r="W268" s="14">
        <f t="shared" si="62"/>
        <v>1.5306432972094717</v>
      </c>
      <c r="X268" s="17">
        <f t="shared" si="63"/>
        <v>11.892175494736836</v>
      </c>
      <c r="Y268" s="17">
        <f t="shared" si="64"/>
        <v>13.360224805437698</v>
      </c>
      <c r="Z268" s="14">
        <v>474.14230073437511</v>
      </c>
      <c r="AA268" s="17">
        <f t="shared" si="66"/>
        <v>0.20159520403959691</v>
      </c>
      <c r="AB268" s="17">
        <f t="shared" si="67"/>
        <v>3.1703255015904238E-5</v>
      </c>
      <c r="AC268" s="17">
        <f t="shared" si="68"/>
        <v>1.5031854274009453E-2</v>
      </c>
      <c r="AD268" s="17">
        <f t="shared" si="65"/>
        <v>1.990974076027742E-5</v>
      </c>
      <c r="AE268" s="14">
        <f t="shared" si="69"/>
        <v>17.026987075615043</v>
      </c>
    </row>
    <row r="269" spans="1:31" ht="15.75" thickBot="1" x14ac:dyDescent="0.3">
      <c r="A269" s="14">
        <v>2</v>
      </c>
      <c r="B269" s="17" t="s">
        <v>33</v>
      </c>
      <c r="C269" s="17">
        <v>263</v>
      </c>
      <c r="D269" s="17">
        <v>26.235667135043091</v>
      </c>
      <c r="E269" s="14">
        <v>704.00093954631063</v>
      </c>
      <c r="F269" s="103">
        <v>0</v>
      </c>
      <c r="G269" s="17">
        <f t="shared" si="56"/>
        <v>0</v>
      </c>
      <c r="H269" s="17">
        <f t="shared" si="57"/>
        <v>0</v>
      </c>
      <c r="I269" s="17">
        <v>14</v>
      </c>
      <c r="J269" s="14">
        <v>4000</v>
      </c>
      <c r="K269" s="100">
        <v>13.411199999999999</v>
      </c>
      <c r="L269" s="17">
        <v>30.000049728</v>
      </c>
      <c r="M269" s="107">
        <v>1</v>
      </c>
      <c r="N269" s="17">
        <f>IF(M269=1,_xlfn.XLOOKUP(L269,'HYB SPECS'!$O$6:$O$37,'HYB SPECS'!$K$6:$K$37,,1))</f>
        <v>8500</v>
      </c>
      <c r="O269" s="107">
        <f>0.5*('Specifications (ICE)'!$P$4*'Specifications (ICE)'!$P$3)*'Specifications (ICE)'!$P$5*K269^2</f>
        <v>56.217600027646043</v>
      </c>
      <c r="P269" s="14">
        <f>IF(B269="A",'Specifications (ICE)'!$M$12,IF(B269="G",'Specifications (ICE)'!$M$13))</f>
        <v>84.271039200000004</v>
      </c>
      <c r="Q269" s="17">
        <v>2</v>
      </c>
      <c r="R269" s="110">
        <f>'HYB SPECS'!$G$11-O269-P269-G269</f>
        <v>746.24599262758227</v>
      </c>
      <c r="S269" s="16">
        <f t="shared" si="58"/>
        <v>0</v>
      </c>
      <c r="T269" s="17">
        <f t="shared" si="59"/>
        <v>0</v>
      </c>
      <c r="U269" s="110">
        <f t="shared" si="60"/>
        <v>140.48863922764605</v>
      </c>
      <c r="V269" s="17">
        <f t="shared" si="61"/>
        <v>1.8841212384098065</v>
      </c>
      <c r="W269" s="14">
        <f t="shared" si="62"/>
        <v>11.538697553536501</v>
      </c>
      <c r="X269" s="17">
        <f t="shared" si="63"/>
        <v>1.8841212384098065</v>
      </c>
      <c r="Y269" s="17">
        <f t="shared" si="64"/>
        <v>2.1167097068988996</v>
      </c>
      <c r="Z269" s="14">
        <v>474.14230073437511</v>
      </c>
      <c r="AA269" s="17">
        <f t="shared" si="66"/>
        <v>1.5197179459755283</v>
      </c>
      <c r="AB269" s="17">
        <f t="shared" si="67"/>
        <v>2.3899380852356459E-4</v>
      </c>
      <c r="AC269" s="17">
        <f t="shared" si="68"/>
        <v>0.11331707423463362</v>
      </c>
      <c r="AD269" s="17">
        <f t="shared" si="65"/>
        <v>1.5008884004587234E-4</v>
      </c>
      <c r="AE269" s="14">
        <f t="shared" si="69"/>
        <v>17.140304149849676</v>
      </c>
    </row>
    <row r="270" spans="1:31" ht="15.75" thickBot="1" x14ac:dyDescent="0.3">
      <c r="A270" s="14">
        <v>2</v>
      </c>
      <c r="B270" s="17" t="s">
        <v>33</v>
      </c>
      <c r="C270" s="17">
        <v>264</v>
      </c>
      <c r="D270" s="17">
        <v>26.31023167811157</v>
      </c>
      <c r="E270" s="14">
        <v>704.00093954631063</v>
      </c>
      <c r="F270" s="103">
        <v>0</v>
      </c>
      <c r="G270" s="17">
        <f t="shared" si="56"/>
        <v>0</v>
      </c>
      <c r="H270" s="17">
        <f t="shared" si="57"/>
        <v>0</v>
      </c>
      <c r="I270" s="17">
        <v>14</v>
      </c>
      <c r="J270" s="14">
        <v>4000</v>
      </c>
      <c r="K270" s="100">
        <v>13.411199999999999</v>
      </c>
      <c r="L270" s="17">
        <v>30.000049728</v>
      </c>
      <c r="M270" s="107">
        <v>1</v>
      </c>
      <c r="N270" s="17">
        <f>IF(M270=1,_xlfn.XLOOKUP(L270,'HYB SPECS'!$O$6:$O$37,'HYB SPECS'!$K$6:$K$37,,1))</f>
        <v>8500</v>
      </c>
      <c r="O270" s="107">
        <f>0.5*('Specifications (ICE)'!$P$4*'Specifications (ICE)'!$P$3)*'Specifications (ICE)'!$P$5*K270^2</f>
        <v>56.217600027646043</v>
      </c>
      <c r="P270" s="14">
        <f>IF(B270="A",'Specifications (ICE)'!$M$12,IF(B270="G",'Specifications (ICE)'!$M$13))</f>
        <v>84.271039200000004</v>
      </c>
      <c r="Q270" s="17">
        <v>2</v>
      </c>
      <c r="R270" s="110">
        <f>'HYB SPECS'!$G$11-O270-P270-G270</f>
        <v>746.24599262758227</v>
      </c>
      <c r="S270" s="16">
        <f t="shared" si="58"/>
        <v>0</v>
      </c>
      <c r="T270" s="17">
        <f t="shared" si="59"/>
        <v>0</v>
      </c>
      <c r="U270" s="110">
        <f t="shared" si="60"/>
        <v>140.48863922764605</v>
      </c>
      <c r="V270" s="17">
        <f t="shared" si="61"/>
        <v>1.8841212384098065</v>
      </c>
      <c r="W270" s="14">
        <f t="shared" si="62"/>
        <v>11.538697553536501</v>
      </c>
      <c r="X270" s="17">
        <f t="shared" si="63"/>
        <v>1.8841212384098065</v>
      </c>
      <c r="Y270" s="17">
        <f t="shared" si="64"/>
        <v>2.1167097068988996</v>
      </c>
      <c r="Z270" s="14">
        <v>474.14230073437511</v>
      </c>
      <c r="AA270" s="17">
        <f t="shared" si="66"/>
        <v>1.5197179459755283</v>
      </c>
      <c r="AB270" s="17">
        <f t="shared" si="67"/>
        <v>2.3899380852356459E-4</v>
      </c>
      <c r="AC270" s="17">
        <f t="shared" si="68"/>
        <v>0.11331707423463362</v>
      </c>
      <c r="AD270" s="17">
        <f t="shared" si="65"/>
        <v>1.5008884004587234E-4</v>
      </c>
      <c r="AE270" s="14">
        <f t="shared" si="69"/>
        <v>17.253621224084309</v>
      </c>
    </row>
    <row r="271" spans="1:31" ht="15.75" thickBot="1" x14ac:dyDescent="0.3">
      <c r="A271" s="14">
        <v>2</v>
      </c>
      <c r="B271" s="17" t="s">
        <v>33</v>
      </c>
      <c r="C271" s="17">
        <v>265</v>
      </c>
      <c r="D271" s="17">
        <v>26.38479622118005</v>
      </c>
      <c r="E271" s="14">
        <v>704.00093954631063</v>
      </c>
      <c r="F271" s="103">
        <v>0</v>
      </c>
      <c r="G271" s="17">
        <f t="shared" si="56"/>
        <v>0</v>
      </c>
      <c r="H271" s="17">
        <f t="shared" si="57"/>
        <v>0</v>
      </c>
      <c r="I271" s="17">
        <v>14</v>
      </c>
      <c r="J271" s="14">
        <v>4000</v>
      </c>
      <c r="K271" s="100">
        <v>13.411199999999999</v>
      </c>
      <c r="L271" s="17">
        <v>30.000049728</v>
      </c>
      <c r="M271" s="107">
        <v>1</v>
      </c>
      <c r="N271" s="17">
        <f>IF(M271=1,_xlfn.XLOOKUP(L271,'HYB SPECS'!$O$6:$O$37,'HYB SPECS'!$K$6:$K$37,,1))</f>
        <v>8500</v>
      </c>
      <c r="O271" s="107">
        <f>0.5*('Specifications (ICE)'!$P$4*'Specifications (ICE)'!$P$3)*'Specifications (ICE)'!$P$5*K271^2</f>
        <v>56.217600027646043</v>
      </c>
      <c r="P271" s="14">
        <f>IF(B271="A",'Specifications (ICE)'!$M$12,IF(B271="G",'Specifications (ICE)'!$M$13))</f>
        <v>84.271039200000004</v>
      </c>
      <c r="Q271" s="17">
        <v>2</v>
      </c>
      <c r="R271" s="110">
        <f>'HYB SPECS'!$G$11-O271-P271-G271</f>
        <v>746.24599262758227</v>
      </c>
      <c r="S271" s="16">
        <f t="shared" si="58"/>
        <v>0</v>
      </c>
      <c r="T271" s="17">
        <f t="shared" si="59"/>
        <v>0</v>
      </c>
      <c r="U271" s="110">
        <f t="shared" si="60"/>
        <v>140.48863922764605</v>
      </c>
      <c r="V271" s="17">
        <f t="shared" si="61"/>
        <v>1.8841212384098065</v>
      </c>
      <c r="W271" s="14">
        <f t="shared" si="62"/>
        <v>11.538697553536501</v>
      </c>
      <c r="X271" s="17">
        <f t="shared" si="63"/>
        <v>1.8841212384098065</v>
      </c>
      <c r="Y271" s="17">
        <f t="shared" si="64"/>
        <v>2.1167097068988996</v>
      </c>
      <c r="Z271" s="14">
        <v>474.14230073437511</v>
      </c>
      <c r="AA271" s="17">
        <f t="shared" si="66"/>
        <v>1.5197179459755283</v>
      </c>
      <c r="AB271" s="17">
        <f t="shared" si="67"/>
        <v>2.3899380852356459E-4</v>
      </c>
      <c r="AC271" s="17">
        <f t="shared" si="68"/>
        <v>0.11331707423463362</v>
      </c>
      <c r="AD271" s="17">
        <f t="shared" si="65"/>
        <v>1.5008884004587234E-4</v>
      </c>
      <c r="AE271" s="14">
        <f t="shared" si="69"/>
        <v>17.366938298318942</v>
      </c>
    </row>
    <row r="272" spans="1:31" ht="15.75" thickBot="1" x14ac:dyDescent="0.3">
      <c r="A272" s="14">
        <v>2</v>
      </c>
      <c r="B272" s="17" t="s">
        <v>33</v>
      </c>
      <c r="C272" s="17">
        <v>266</v>
      </c>
      <c r="D272" s="17">
        <v>26.45936076424853</v>
      </c>
      <c r="E272" s="14">
        <v>704.00093954631063</v>
      </c>
      <c r="F272" s="103">
        <v>0</v>
      </c>
      <c r="G272" s="17">
        <f t="shared" si="56"/>
        <v>0</v>
      </c>
      <c r="H272" s="17">
        <f t="shared" si="57"/>
        <v>0</v>
      </c>
      <c r="I272" s="17">
        <v>14</v>
      </c>
      <c r="J272" s="14">
        <v>4000</v>
      </c>
      <c r="K272" s="100">
        <v>13.411199999999999</v>
      </c>
      <c r="L272" s="17">
        <v>30.000049728</v>
      </c>
      <c r="M272" s="107">
        <v>1</v>
      </c>
      <c r="N272" s="17">
        <f>IF(M272=1,_xlfn.XLOOKUP(L272,'HYB SPECS'!$O$6:$O$37,'HYB SPECS'!$K$6:$K$37,,1))</f>
        <v>8500</v>
      </c>
      <c r="O272" s="107">
        <f>0.5*('Specifications (ICE)'!$P$4*'Specifications (ICE)'!$P$3)*'Specifications (ICE)'!$P$5*K272^2</f>
        <v>56.217600027646043</v>
      </c>
      <c r="P272" s="14">
        <f>IF(B272="A",'Specifications (ICE)'!$M$12,IF(B272="G",'Specifications (ICE)'!$M$13))</f>
        <v>84.271039200000004</v>
      </c>
      <c r="Q272" s="17">
        <v>2</v>
      </c>
      <c r="R272" s="110">
        <f>'HYB SPECS'!$G$11-O272-P272-G272</f>
        <v>746.24599262758227</v>
      </c>
      <c r="S272" s="16">
        <f t="shared" si="58"/>
        <v>0</v>
      </c>
      <c r="T272" s="17">
        <f t="shared" si="59"/>
        <v>0</v>
      </c>
      <c r="U272" s="110">
        <f t="shared" si="60"/>
        <v>140.48863922764605</v>
      </c>
      <c r="V272" s="17">
        <f t="shared" si="61"/>
        <v>1.8841212384098065</v>
      </c>
      <c r="W272" s="14">
        <f t="shared" si="62"/>
        <v>11.538697553536501</v>
      </c>
      <c r="X272" s="17">
        <f t="shared" si="63"/>
        <v>1.8841212384098065</v>
      </c>
      <c r="Y272" s="17">
        <f t="shared" si="64"/>
        <v>2.1167097068988996</v>
      </c>
      <c r="Z272" s="14">
        <v>474.14230073437511</v>
      </c>
      <c r="AA272" s="17">
        <f t="shared" si="66"/>
        <v>1.5197179459755283</v>
      </c>
      <c r="AB272" s="17">
        <f t="shared" si="67"/>
        <v>2.3899380852356459E-4</v>
      </c>
      <c r="AC272" s="17">
        <f t="shared" si="68"/>
        <v>0.11331707423463362</v>
      </c>
      <c r="AD272" s="17">
        <f t="shared" si="65"/>
        <v>1.5008884004587234E-4</v>
      </c>
      <c r="AE272" s="14">
        <f t="shared" si="69"/>
        <v>17.480255372553575</v>
      </c>
    </row>
    <row r="273" spans="1:31" ht="15.75" thickBot="1" x14ac:dyDescent="0.3">
      <c r="A273" s="14">
        <v>2</v>
      </c>
      <c r="B273" s="17" t="s">
        <v>33</v>
      </c>
      <c r="C273" s="17">
        <v>267</v>
      </c>
      <c r="D273" s="17">
        <v>26.533925307317009</v>
      </c>
      <c r="E273" s="14">
        <v>704.00093954631063</v>
      </c>
      <c r="F273" s="103">
        <v>0</v>
      </c>
      <c r="G273" s="17">
        <f t="shared" si="56"/>
        <v>0</v>
      </c>
      <c r="H273" s="17">
        <f t="shared" si="57"/>
        <v>0</v>
      </c>
      <c r="I273" s="17">
        <v>14</v>
      </c>
      <c r="J273" s="14">
        <v>4000</v>
      </c>
      <c r="K273" s="100">
        <v>13.411199999999999</v>
      </c>
      <c r="L273" s="17">
        <v>30.000049728</v>
      </c>
      <c r="M273" s="107">
        <v>1</v>
      </c>
      <c r="N273" s="17">
        <f>IF(M273=1,_xlfn.XLOOKUP(L273,'HYB SPECS'!$O$6:$O$37,'HYB SPECS'!$K$6:$K$37,,1))</f>
        <v>8500</v>
      </c>
      <c r="O273" s="107">
        <f>0.5*('Specifications (ICE)'!$P$4*'Specifications (ICE)'!$P$3)*'Specifications (ICE)'!$P$5*K273^2</f>
        <v>56.217600027646043</v>
      </c>
      <c r="P273" s="14">
        <f>IF(B273="A",'Specifications (ICE)'!$M$12,IF(B273="G",'Specifications (ICE)'!$M$13))</f>
        <v>84.271039200000004</v>
      </c>
      <c r="Q273" s="17">
        <v>2</v>
      </c>
      <c r="R273" s="110">
        <f>'HYB SPECS'!$G$11-O273-P273-G273</f>
        <v>746.24599262758227</v>
      </c>
      <c r="S273" s="16">
        <f t="shared" si="58"/>
        <v>0</v>
      </c>
      <c r="T273" s="17">
        <f t="shared" si="59"/>
        <v>0</v>
      </c>
      <c r="U273" s="110">
        <f t="shared" si="60"/>
        <v>140.48863922764605</v>
      </c>
      <c r="V273" s="17">
        <f t="shared" si="61"/>
        <v>1.8841212384098065</v>
      </c>
      <c r="W273" s="14">
        <f t="shared" si="62"/>
        <v>11.538697553536501</v>
      </c>
      <c r="X273" s="17">
        <f t="shared" si="63"/>
        <v>1.8841212384098065</v>
      </c>
      <c r="Y273" s="17">
        <f t="shared" si="64"/>
        <v>2.1167097068988996</v>
      </c>
      <c r="Z273" s="14">
        <v>474.14230073437511</v>
      </c>
      <c r="AA273" s="17">
        <f t="shared" si="66"/>
        <v>1.5197179459755283</v>
      </c>
      <c r="AB273" s="17">
        <f t="shared" si="67"/>
        <v>2.3899380852356459E-4</v>
      </c>
      <c r="AC273" s="17">
        <f t="shared" si="68"/>
        <v>0.11331707423463362</v>
      </c>
      <c r="AD273" s="17">
        <f t="shared" si="65"/>
        <v>1.5008884004587234E-4</v>
      </c>
      <c r="AE273" s="14">
        <f t="shared" si="69"/>
        <v>17.593572446788208</v>
      </c>
    </row>
    <row r="274" spans="1:31" ht="15.75" thickBot="1" x14ac:dyDescent="0.3">
      <c r="A274" s="14">
        <v>2</v>
      </c>
      <c r="B274" s="17" t="s">
        <v>33</v>
      </c>
      <c r="C274" s="17">
        <v>268</v>
      </c>
      <c r="D274" s="17">
        <v>26.608489850385489</v>
      </c>
      <c r="E274" s="14">
        <v>704.00093954631063</v>
      </c>
      <c r="F274" s="103">
        <v>0</v>
      </c>
      <c r="G274" s="17">
        <f t="shared" si="56"/>
        <v>0</v>
      </c>
      <c r="H274" s="17">
        <f t="shared" si="57"/>
        <v>0</v>
      </c>
      <c r="I274" s="17">
        <v>14</v>
      </c>
      <c r="J274" s="14">
        <v>4000</v>
      </c>
      <c r="K274" s="100">
        <v>13.411199999999999</v>
      </c>
      <c r="L274" s="17">
        <v>30.000049728</v>
      </c>
      <c r="M274" s="107">
        <v>1</v>
      </c>
      <c r="N274" s="17">
        <f>IF(M274=1,_xlfn.XLOOKUP(L274,'HYB SPECS'!$O$6:$O$37,'HYB SPECS'!$K$6:$K$37,,1))</f>
        <v>8500</v>
      </c>
      <c r="O274" s="107">
        <f>0.5*('Specifications (ICE)'!$P$4*'Specifications (ICE)'!$P$3)*'Specifications (ICE)'!$P$5*K274^2</f>
        <v>56.217600027646043</v>
      </c>
      <c r="P274" s="14">
        <f>IF(B274="A",'Specifications (ICE)'!$M$12,IF(B274="G",'Specifications (ICE)'!$M$13))</f>
        <v>84.271039200000004</v>
      </c>
      <c r="Q274" s="17">
        <v>2</v>
      </c>
      <c r="R274" s="110">
        <f>'HYB SPECS'!$G$11-O274-P274-G274</f>
        <v>746.24599262758227</v>
      </c>
      <c r="S274" s="16">
        <f t="shared" si="58"/>
        <v>0</v>
      </c>
      <c r="T274" s="17">
        <f t="shared" si="59"/>
        <v>0</v>
      </c>
      <c r="U274" s="110">
        <f t="shared" si="60"/>
        <v>140.48863922764605</v>
      </c>
      <c r="V274" s="17">
        <f t="shared" si="61"/>
        <v>1.8841212384098065</v>
      </c>
      <c r="W274" s="14">
        <f t="shared" si="62"/>
        <v>11.538697553536501</v>
      </c>
      <c r="X274" s="17">
        <f t="shared" si="63"/>
        <v>1.8841212384098065</v>
      </c>
      <c r="Y274" s="17">
        <f t="shared" si="64"/>
        <v>2.1167097068988996</v>
      </c>
      <c r="Z274" s="14">
        <v>474.14230073437511</v>
      </c>
      <c r="AA274" s="17">
        <f t="shared" si="66"/>
        <v>1.5197179459755283</v>
      </c>
      <c r="AB274" s="17">
        <f t="shared" si="67"/>
        <v>2.3899380852356459E-4</v>
      </c>
      <c r="AC274" s="17">
        <f t="shared" si="68"/>
        <v>0.11331707423463362</v>
      </c>
      <c r="AD274" s="17">
        <f t="shared" si="65"/>
        <v>1.5008884004587234E-4</v>
      </c>
      <c r="AE274" s="14">
        <f t="shared" si="69"/>
        <v>17.706889521022841</v>
      </c>
    </row>
    <row r="275" spans="1:31" ht="15.75" thickBot="1" x14ac:dyDescent="0.3">
      <c r="A275" s="14">
        <v>2</v>
      </c>
      <c r="B275" s="17" t="s">
        <v>33</v>
      </c>
      <c r="C275" s="17">
        <v>269</v>
      </c>
      <c r="D275" s="17">
        <v>26.683054393453968</v>
      </c>
      <c r="E275" s="14">
        <v>704.00093954631063</v>
      </c>
      <c r="F275" s="103">
        <v>0</v>
      </c>
      <c r="G275" s="17">
        <f t="shared" si="56"/>
        <v>0</v>
      </c>
      <c r="H275" s="17">
        <f t="shared" si="57"/>
        <v>0</v>
      </c>
      <c r="I275" s="17">
        <v>14</v>
      </c>
      <c r="J275" s="14">
        <v>4000</v>
      </c>
      <c r="K275" s="100">
        <v>13.411199999999999</v>
      </c>
      <c r="L275" s="17">
        <v>30.000049728</v>
      </c>
      <c r="M275" s="107">
        <v>1</v>
      </c>
      <c r="N275" s="17">
        <f>IF(M275=1,_xlfn.XLOOKUP(L275,'HYB SPECS'!$O$6:$O$37,'HYB SPECS'!$K$6:$K$37,,1))</f>
        <v>8500</v>
      </c>
      <c r="O275" s="107">
        <f>0.5*('Specifications (ICE)'!$P$4*'Specifications (ICE)'!$P$3)*'Specifications (ICE)'!$P$5*K275^2</f>
        <v>56.217600027646043</v>
      </c>
      <c r="P275" s="14">
        <f>IF(B275="A",'Specifications (ICE)'!$M$12,IF(B275="G",'Specifications (ICE)'!$M$13))</f>
        <v>84.271039200000004</v>
      </c>
      <c r="Q275" s="17">
        <v>2</v>
      </c>
      <c r="R275" s="110">
        <f>'HYB SPECS'!$G$11-O275-P275-G275</f>
        <v>746.24599262758227</v>
      </c>
      <c r="S275" s="16">
        <f t="shared" si="58"/>
        <v>0</v>
      </c>
      <c r="T275" s="17">
        <f t="shared" si="59"/>
        <v>0</v>
      </c>
      <c r="U275" s="110">
        <f t="shared" si="60"/>
        <v>140.48863922764605</v>
      </c>
      <c r="V275" s="17">
        <f t="shared" si="61"/>
        <v>1.8841212384098065</v>
      </c>
      <c r="W275" s="14">
        <f t="shared" si="62"/>
        <v>11.538697553536501</v>
      </c>
      <c r="X275" s="17">
        <f t="shared" si="63"/>
        <v>1.8841212384098065</v>
      </c>
      <c r="Y275" s="17">
        <f t="shared" si="64"/>
        <v>2.1167097068988996</v>
      </c>
      <c r="Z275" s="14">
        <v>474.14230073437511</v>
      </c>
      <c r="AA275" s="17">
        <f t="shared" si="66"/>
        <v>1.5197179459755283</v>
      </c>
      <c r="AB275" s="17">
        <f t="shared" si="67"/>
        <v>2.3899380852356459E-4</v>
      </c>
      <c r="AC275" s="17">
        <f t="shared" si="68"/>
        <v>0.11331707423463362</v>
      </c>
      <c r="AD275" s="17">
        <f t="shared" si="65"/>
        <v>1.5008884004587234E-4</v>
      </c>
      <c r="AE275" s="14">
        <f t="shared" si="69"/>
        <v>17.820206595257474</v>
      </c>
    </row>
    <row r="276" spans="1:31" ht="15.75" thickBot="1" x14ac:dyDescent="0.3">
      <c r="A276" s="14">
        <v>2</v>
      </c>
      <c r="B276" s="17" t="s">
        <v>33</v>
      </c>
      <c r="C276" s="17">
        <v>270</v>
      </c>
      <c r="D276" s="17">
        <v>26.757618936522448</v>
      </c>
      <c r="E276" s="14">
        <v>704.00093954631063</v>
      </c>
      <c r="F276" s="103">
        <v>0</v>
      </c>
      <c r="G276" s="17">
        <f t="shared" si="56"/>
        <v>0</v>
      </c>
      <c r="H276" s="17">
        <f t="shared" si="57"/>
        <v>0</v>
      </c>
      <c r="I276" s="17">
        <v>14</v>
      </c>
      <c r="J276" s="14">
        <v>4000</v>
      </c>
      <c r="K276" s="100">
        <v>13.411199999999999</v>
      </c>
      <c r="L276" s="17">
        <v>30.000049728</v>
      </c>
      <c r="M276" s="107">
        <v>1</v>
      </c>
      <c r="N276" s="17">
        <f>IF(M276=1,_xlfn.XLOOKUP(L276,'HYB SPECS'!$O$6:$O$37,'HYB SPECS'!$K$6:$K$37,,1))</f>
        <v>8500</v>
      </c>
      <c r="O276" s="107">
        <f>0.5*('Specifications (ICE)'!$P$4*'Specifications (ICE)'!$P$3)*'Specifications (ICE)'!$P$5*K276^2</f>
        <v>56.217600027646043</v>
      </c>
      <c r="P276" s="14">
        <f>IF(B276="A",'Specifications (ICE)'!$M$12,IF(B276="G",'Specifications (ICE)'!$M$13))</f>
        <v>84.271039200000004</v>
      </c>
      <c r="Q276" s="17">
        <v>2</v>
      </c>
      <c r="R276" s="110">
        <f>'HYB SPECS'!$G$11-O276-P276-G276</f>
        <v>746.24599262758227</v>
      </c>
      <c r="S276" s="16">
        <f t="shared" si="58"/>
        <v>0</v>
      </c>
      <c r="T276" s="17">
        <f t="shared" si="59"/>
        <v>0</v>
      </c>
      <c r="U276" s="110">
        <f t="shared" si="60"/>
        <v>140.48863922764605</v>
      </c>
      <c r="V276" s="17">
        <f t="shared" si="61"/>
        <v>1.8841212384098065</v>
      </c>
      <c r="W276" s="14">
        <f t="shared" si="62"/>
        <v>11.538697553536501</v>
      </c>
      <c r="X276" s="17">
        <f t="shared" si="63"/>
        <v>1.8841212384098065</v>
      </c>
      <c r="Y276" s="17">
        <f t="shared" si="64"/>
        <v>2.1167097068988996</v>
      </c>
      <c r="Z276" s="14">
        <v>474.14230073437511</v>
      </c>
      <c r="AA276" s="17">
        <f t="shared" si="66"/>
        <v>1.5197179459755283</v>
      </c>
      <c r="AB276" s="17">
        <f t="shared" si="67"/>
        <v>2.3899380852356459E-4</v>
      </c>
      <c r="AC276" s="17">
        <f t="shared" si="68"/>
        <v>0.11331707423463362</v>
      </c>
      <c r="AD276" s="17">
        <f t="shared" si="65"/>
        <v>1.5008884004587234E-4</v>
      </c>
      <c r="AE276" s="14">
        <f t="shared" si="69"/>
        <v>17.933523669492107</v>
      </c>
    </row>
    <row r="277" spans="1:31" ht="15.75" thickBot="1" x14ac:dyDescent="0.3">
      <c r="A277" s="14">
        <v>2</v>
      </c>
      <c r="B277" s="17" t="s">
        <v>33</v>
      </c>
      <c r="C277" s="17">
        <v>271</v>
      </c>
      <c r="D277" s="17">
        <v>26.832183479590928</v>
      </c>
      <c r="E277" s="14">
        <v>704.00093954631063</v>
      </c>
      <c r="F277" s="103">
        <v>0</v>
      </c>
      <c r="G277" s="17">
        <f t="shared" si="56"/>
        <v>0</v>
      </c>
      <c r="H277" s="17">
        <f t="shared" si="57"/>
        <v>0</v>
      </c>
      <c r="I277" s="17">
        <v>14</v>
      </c>
      <c r="J277" s="14">
        <v>4000</v>
      </c>
      <c r="K277" s="100">
        <v>13.411199999999999</v>
      </c>
      <c r="L277" s="17">
        <v>30.000049728</v>
      </c>
      <c r="M277" s="107">
        <v>1</v>
      </c>
      <c r="N277" s="17">
        <f>IF(M277=1,_xlfn.XLOOKUP(L277,'HYB SPECS'!$O$6:$O$37,'HYB SPECS'!$K$6:$K$37,,1))</f>
        <v>8500</v>
      </c>
      <c r="O277" s="107">
        <f>0.5*('Specifications (ICE)'!$P$4*'Specifications (ICE)'!$P$3)*'Specifications (ICE)'!$P$5*K277^2</f>
        <v>56.217600027646043</v>
      </c>
      <c r="P277" s="14">
        <f>IF(B277="A",'Specifications (ICE)'!$M$12,IF(B277="G",'Specifications (ICE)'!$M$13))</f>
        <v>84.271039200000004</v>
      </c>
      <c r="Q277" s="17">
        <v>2</v>
      </c>
      <c r="R277" s="110">
        <f>'HYB SPECS'!$G$11-O277-P277-G277</f>
        <v>746.24599262758227</v>
      </c>
      <c r="S277" s="16">
        <f t="shared" si="58"/>
        <v>0</v>
      </c>
      <c r="T277" s="17">
        <f t="shared" si="59"/>
        <v>0</v>
      </c>
      <c r="U277" s="110">
        <f t="shared" si="60"/>
        <v>140.48863922764605</v>
      </c>
      <c r="V277" s="17">
        <f t="shared" si="61"/>
        <v>1.8841212384098065</v>
      </c>
      <c r="W277" s="14">
        <f t="shared" si="62"/>
        <v>11.538697553536501</v>
      </c>
      <c r="X277" s="17">
        <f t="shared" si="63"/>
        <v>1.8841212384098065</v>
      </c>
      <c r="Y277" s="17">
        <f t="shared" si="64"/>
        <v>2.1167097068988996</v>
      </c>
      <c r="Z277" s="14">
        <v>474.14230073437511</v>
      </c>
      <c r="AA277" s="17">
        <f t="shared" si="66"/>
        <v>1.5197179459755283</v>
      </c>
      <c r="AB277" s="17">
        <f t="shared" si="67"/>
        <v>2.3899380852356459E-4</v>
      </c>
      <c r="AC277" s="17">
        <f t="shared" si="68"/>
        <v>0.11331707423463362</v>
      </c>
      <c r="AD277" s="17">
        <f t="shared" si="65"/>
        <v>1.5008884004587234E-4</v>
      </c>
      <c r="AE277" s="14">
        <f t="shared" si="69"/>
        <v>18.04684074372674</v>
      </c>
    </row>
    <row r="278" spans="1:31" ht="15.75" thickBot="1" x14ac:dyDescent="0.3">
      <c r="A278" s="14">
        <v>2</v>
      </c>
      <c r="B278" s="17" t="s">
        <v>33</v>
      </c>
      <c r="C278" s="17">
        <v>272</v>
      </c>
      <c r="D278" s="17">
        <v>26.906748022659407</v>
      </c>
      <c r="E278" s="14">
        <v>704.00093954631063</v>
      </c>
      <c r="F278" s="103">
        <v>0</v>
      </c>
      <c r="G278" s="17">
        <f t="shared" si="56"/>
        <v>0</v>
      </c>
      <c r="H278" s="17">
        <f t="shared" si="57"/>
        <v>0</v>
      </c>
      <c r="I278" s="17">
        <v>14</v>
      </c>
      <c r="J278" s="14">
        <v>4000</v>
      </c>
      <c r="K278" s="100">
        <v>13.411199999999999</v>
      </c>
      <c r="L278" s="17">
        <v>30.000049728</v>
      </c>
      <c r="M278" s="107">
        <v>1</v>
      </c>
      <c r="N278" s="17">
        <f>IF(M278=1,_xlfn.XLOOKUP(L278,'HYB SPECS'!$O$6:$O$37,'HYB SPECS'!$K$6:$K$37,,1))</f>
        <v>8500</v>
      </c>
      <c r="O278" s="107">
        <f>0.5*('Specifications (ICE)'!$P$4*'Specifications (ICE)'!$P$3)*'Specifications (ICE)'!$P$5*K278^2</f>
        <v>56.217600027646043</v>
      </c>
      <c r="P278" s="14">
        <f>IF(B278="A",'Specifications (ICE)'!$M$12,IF(B278="G",'Specifications (ICE)'!$M$13))</f>
        <v>84.271039200000004</v>
      </c>
      <c r="Q278" s="17">
        <v>2</v>
      </c>
      <c r="R278" s="110">
        <f>'HYB SPECS'!$G$11-O278-P278-G278</f>
        <v>746.24599262758227</v>
      </c>
      <c r="S278" s="16">
        <f t="shared" si="58"/>
        <v>0</v>
      </c>
      <c r="T278" s="17">
        <f t="shared" si="59"/>
        <v>0</v>
      </c>
      <c r="U278" s="110">
        <f t="shared" si="60"/>
        <v>140.48863922764605</v>
      </c>
      <c r="V278" s="17">
        <f t="shared" si="61"/>
        <v>1.8841212384098065</v>
      </c>
      <c r="W278" s="14">
        <f t="shared" si="62"/>
        <v>11.538697553536501</v>
      </c>
      <c r="X278" s="17">
        <f t="shared" si="63"/>
        <v>1.8841212384098065</v>
      </c>
      <c r="Y278" s="17">
        <f t="shared" si="64"/>
        <v>2.1167097068988996</v>
      </c>
      <c r="Z278" s="14">
        <v>474.14230073437511</v>
      </c>
      <c r="AA278" s="17">
        <f t="shared" si="66"/>
        <v>1.5197179459755283</v>
      </c>
      <c r="AB278" s="17">
        <f t="shared" si="67"/>
        <v>2.3899380852356459E-4</v>
      </c>
      <c r="AC278" s="17">
        <f t="shared" si="68"/>
        <v>0.11331707423463362</v>
      </c>
      <c r="AD278" s="17">
        <f t="shared" si="65"/>
        <v>1.5008884004587234E-4</v>
      </c>
      <c r="AE278" s="14">
        <f t="shared" si="69"/>
        <v>18.160157817961373</v>
      </c>
    </row>
    <row r="279" spans="1:31" ht="15.75" thickBot="1" x14ac:dyDescent="0.3">
      <c r="A279" s="14">
        <v>3</v>
      </c>
      <c r="B279" s="17" t="s">
        <v>33</v>
      </c>
      <c r="C279" s="17">
        <v>273</v>
      </c>
      <c r="D279" s="17">
        <v>26.981312565727887</v>
      </c>
      <c r="E279" s="14">
        <v>704.00093954631063</v>
      </c>
      <c r="F279" s="103">
        <v>0</v>
      </c>
      <c r="G279" s="17">
        <f t="shared" si="56"/>
        <v>0</v>
      </c>
      <c r="H279" s="17">
        <f t="shared" si="57"/>
        <v>0</v>
      </c>
      <c r="I279" s="17">
        <v>14</v>
      </c>
      <c r="J279" s="14">
        <v>4000</v>
      </c>
      <c r="K279" s="100">
        <v>13.411199999999999</v>
      </c>
      <c r="L279" s="17">
        <v>30.000049728</v>
      </c>
      <c r="M279" s="107">
        <v>1</v>
      </c>
      <c r="N279" s="17">
        <f>IF(M279=1,_xlfn.XLOOKUP(L279,'HYB SPECS'!$O$6:$O$37,'HYB SPECS'!$K$6:$K$37,,1))</f>
        <v>8500</v>
      </c>
      <c r="O279" s="107">
        <f>0.5*('Specifications (ICE)'!$P$4*'Specifications (ICE)'!$P$3)*'Specifications (ICE)'!$P$5*K279^2</f>
        <v>56.217600027646043</v>
      </c>
      <c r="P279" s="14">
        <f>IF(B279="A",'Specifications (ICE)'!$M$12,IF(B279="G",'Specifications (ICE)'!$M$13))</f>
        <v>84.271039200000004</v>
      </c>
      <c r="Q279" s="17">
        <v>3</v>
      </c>
      <c r="R279" s="110">
        <f>'HYB SPECS'!$G$11-O279-P279-G279</f>
        <v>746.24599262758227</v>
      </c>
      <c r="S279" s="16">
        <f t="shared" si="58"/>
        <v>-1.2720085171053825</v>
      </c>
      <c r="T279" s="17">
        <f t="shared" si="59"/>
        <v>-895.49519115309863</v>
      </c>
      <c r="U279" s="110">
        <f t="shared" si="60"/>
        <v>-755.00655192545253</v>
      </c>
      <c r="V279" s="17">
        <f t="shared" si="61"/>
        <v>10.125543869182627</v>
      </c>
      <c r="W279" s="14">
        <f t="shared" si="62"/>
        <v>3.2972749227636813</v>
      </c>
      <c r="X279" s="17">
        <f t="shared" si="63"/>
        <v>10.125543869182627</v>
      </c>
      <c r="Y279" s="17">
        <f t="shared" si="64"/>
        <v>11.375508411347653</v>
      </c>
      <c r="Z279" s="14">
        <v>474.14230073437511</v>
      </c>
      <c r="AA279" s="17">
        <f t="shared" si="66"/>
        <v>0.43427153278692521</v>
      </c>
      <c r="AB279" s="17">
        <f t="shared" si="67"/>
        <v>6.8294388329730616E-5</v>
      </c>
      <c r="AC279" s="17">
        <f t="shared" si="68"/>
        <v>3.2381258409905335E-2</v>
      </c>
      <c r="AD279" s="17">
        <f t="shared" si="65"/>
        <v>4.2889083986629584E-5</v>
      </c>
      <c r="AE279" s="14">
        <f t="shared" si="69"/>
        <v>18.192539076371279</v>
      </c>
    </row>
    <row r="280" spans="1:31" ht="15.75" thickBot="1" x14ac:dyDescent="0.3">
      <c r="A280" s="14">
        <v>3</v>
      </c>
      <c r="B280" s="17" t="s">
        <v>33</v>
      </c>
      <c r="C280" s="17">
        <v>274</v>
      </c>
      <c r="D280" s="17">
        <v>27.056546388891167</v>
      </c>
      <c r="E280" s="14">
        <v>704.00093954631063</v>
      </c>
      <c r="F280" s="103">
        <v>0</v>
      </c>
      <c r="G280" s="17">
        <f t="shared" si="56"/>
        <v>0</v>
      </c>
      <c r="H280" s="17">
        <f t="shared" si="57"/>
        <v>0</v>
      </c>
      <c r="I280" s="17">
        <v>14</v>
      </c>
      <c r="J280" s="14">
        <v>4000</v>
      </c>
      <c r="K280" s="100">
        <v>13.287310327000879</v>
      </c>
      <c r="L280" s="17">
        <v>29.722915962881348</v>
      </c>
      <c r="M280" s="107">
        <v>1</v>
      </c>
      <c r="N280" s="17">
        <f>IF(M280=1,_xlfn.XLOOKUP(L280,'HYB SPECS'!$O$6:$O$37,'HYB SPECS'!$K$6:$K$37,,1))</f>
        <v>8500</v>
      </c>
      <c r="O280" s="107">
        <f>0.5*('Specifications (ICE)'!$P$4*'Specifications (ICE)'!$P$3)*'Specifications (ICE)'!$P$5*K280^2</f>
        <v>55.183746152962406</v>
      </c>
      <c r="P280" s="14">
        <f>IF(B280="A",'Specifications (ICE)'!$M$12,IF(B280="G",'Specifications (ICE)'!$M$13))</f>
        <v>84.271039200000004</v>
      </c>
      <c r="Q280" s="17">
        <v>3</v>
      </c>
      <c r="R280" s="110">
        <f>'HYB SPECS'!$G$11-O280-P280-G280</f>
        <v>747.27984650226597</v>
      </c>
      <c r="S280" s="16">
        <f t="shared" si="58"/>
        <v>-1.2737707656762722</v>
      </c>
      <c r="T280" s="17">
        <f t="shared" si="59"/>
        <v>-896.73581580271912</v>
      </c>
      <c r="U280" s="110">
        <f t="shared" si="60"/>
        <v>-757.28103044975671</v>
      </c>
      <c r="V280" s="17">
        <f t="shared" si="61"/>
        <v>10.06222805633692</v>
      </c>
      <c r="W280" s="14">
        <f t="shared" si="62"/>
        <v>3.3605907356093887</v>
      </c>
      <c r="X280" s="17">
        <f t="shared" si="63"/>
        <v>10.06222805633692</v>
      </c>
      <c r="Y280" s="17">
        <f t="shared" si="64"/>
        <v>11.304376473063355</v>
      </c>
      <c r="Z280" s="14">
        <v>474.14230073437511</v>
      </c>
      <c r="AA280" s="17">
        <f t="shared" si="66"/>
        <v>0.44261061755790598</v>
      </c>
      <c r="AB280" s="17">
        <f t="shared" si="67"/>
        <v>7.0230580313054334E-5</v>
      </c>
      <c r="AC280" s="17">
        <f t="shared" si="68"/>
        <v>3.3299288931541896E-2</v>
      </c>
      <c r="AD280" s="17">
        <f t="shared" si="65"/>
        <v>4.410501845237337E-5</v>
      </c>
      <c r="AE280" s="14">
        <f t="shared" si="69"/>
        <v>18.22583836530282</v>
      </c>
    </row>
    <row r="281" spans="1:31" ht="15.75" thickBot="1" x14ac:dyDescent="0.3">
      <c r="A281" s="14">
        <v>3</v>
      </c>
      <c r="B281" s="17" t="s">
        <v>33</v>
      </c>
      <c r="C281" s="17">
        <v>275</v>
      </c>
      <c r="D281" s="17">
        <v>27.132469142436243</v>
      </c>
      <c r="E281" s="14">
        <v>704.00093954631063</v>
      </c>
      <c r="F281" s="103">
        <v>0</v>
      </c>
      <c r="G281" s="17">
        <f t="shared" si="56"/>
        <v>0</v>
      </c>
      <c r="H281" s="17">
        <f t="shared" si="57"/>
        <v>0</v>
      </c>
      <c r="I281" s="17">
        <v>14</v>
      </c>
      <c r="J281" s="14">
        <v>4000</v>
      </c>
      <c r="K281" s="100">
        <v>13.162105651840603</v>
      </c>
      <c r="L281" s="17">
        <v>29.44284061682832</v>
      </c>
      <c r="M281" s="107">
        <v>1</v>
      </c>
      <c r="N281" s="17">
        <f>IF(M281=1,_xlfn.XLOOKUP(L281,'HYB SPECS'!$O$6:$O$37,'HYB SPECS'!$K$6:$K$37,,1))</f>
        <v>8500</v>
      </c>
      <c r="O281" s="107">
        <f>0.5*('Specifications (ICE)'!$P$4*'Specifications (ICE)'!$P$3)*'Specifications (ICE)'!$P$5*K281^2</f>
        <v>54.148666775977865</v>
      </c>
      <c r="P281" s="14">
        <f>IF(B281="A",'Specifications (ICE)'!$M$12,IF(B281="G",'Specifications (ICE)'!$M$13))</f>
        <v>84.271039200000004</v>
      </c>
      <c r="Q281" s="17">
        <v>3</v>
      </c>
      <c r="R281" s="110">
        <f>'HYB SPECS'!$G$11-O281-P281-G281</f>
        <v>748.3149258792505</v>
      </c>
      <c r="S281" s="16">
        <f t="shared" si="58"/>
        <v>-1.2755351031687505</v>
      </c>
      <c r="T281" s="17">
        <f t="shared" si="59"/>
        <v>-897.97791105510066</v>
      </c>
      <c r="U281" s="110">
        <f t="shared" si="60"/>
        <v>-759.55820507912279</v>
      </c>
      <c r="V281" s="17">
        <f t="shared" si="61"/>
        <v>9.9973853439738267</v>
      </c>
      <c r="W281" s="14">
        <f t="shared" si="62"/>
        <v>3.4254334479724822</v>
      </c>
      <c r="X281" s="17">
        <f t="shared" si="63"/>
        <v>9.9973853439738267</v>
      </c>
      <c r="Y281" s="17">
        <f t="shared" si="64"/>
        <v>11.231529144620492</v>
      </c>
      <c r="Z281" s="14">
        <v>474.14230073437511</v>
      </c>
      <c r="AA281" s="17">
        <f t="shared" si="66"/>
        <v>0.45115080445393224</v>
      </c>
      <c r="AB281" s="17">
        <f t="shared" si="67"/>
        <v>7.2241205404298037E-5</v>
      </c>
      <c r="AC281" s="17">
        <f t="shared" si="68"/>
        <v>3.4252611338218442E-2</v>
      </c>
      <c r="AD281" s="17">
        <f t="shared" si="65"/>
        <v>4.5367697136713165E-5</v>
      </c>
      <c r="AE281" s="14">
        <f t="shared" si="69"/>
        <v>18.260090976641038</v>
      </c>
    </row>
    <row r="282" spans="1:31" ht="15.75" thickBot="1" x14ac:dyDescent="0.3">
      <c r="A282" s="14">
        <v>3</v>
      </c>
      <c r="B282" s="17" t="s">
        <v>33</v>
      </c>
      <c r="C282" s="17">
        <v>276</v>
      </c>
      <c r="D282" s="17">
        <v>27.209101443478872</v>
      </c>
      <c r="E282" s="14">
        <v>704.00093954631063</v>
      </c>
      <c r="F282" s="103">
        <v>0</v>
      </c>
      <c r="G282" s="17">
        <f t="shared" si="56"/>
        <v>0</v>
      </c>
      <c r="H282" s="17">
        <f t="shared" si="57"/>
        <v>0</v>
      </c>
      <c r="I282" s="17">
        <v>14</v>
      </c>
      <c r="J282" s="14">
        <v>4000</v>
      </c>
      <c r="K282" s="100">
        <v>13.035547905053118</v>
      </c>
      <c r="L282" s="17">
        <v>29.159738530729523</v>
      </c>
      <c r="M282" s="107">
        <v>1</v>
      </c>
      <c r="N282" s="17">
        <f>IF(M282=1,_xlfn.XLOOKUP(L282,'HYB SPECS'!$O$6:$O$37,'HYB SPECS'!$K$6:$K$37,,1))</f>
        <v>8500</v>
      </c>
      <c r="O282" s="107">
        <f>0.5*('Specifications (ICE)'!$P$4*'Specifications (ICE)'!$P$3)*'Specifications (ICE)'!$P$5*K282^2</f>
        <v>53.112360444015287</v>
      </c>
      <c r="P282" s="14">
        <f>IF(B282="A",'Specifications (ICE)'!$M$12,IF(B282="G",'Specifications (ICE)'!$M$13))</f>
        <v>84.271039200000004</v>
      </c>
      <c r="Q282" s="17">
        <v>3</v>
      </c>
      <c r="R282" s="110">
        <f>'HYB SPECS'!$G$11-O282-P282-G282</f>
        <v>749.35123221121307</v>
      </c>
      <c r="S282" s="16">
        <f t="shared" si="58"/>
        <v>-1.2773015320589682</v>
      </c>
      <c r="T282" s="17">
        <f t="shared" si="59"/>
        <v>-899.22147865345562</v>
      </c>
      <c r="U282" s="110">
        <f t="shared" si="60"/>
        <v>-761.83807900944032</v>
      </c>
      <c r="V282" s="17">
        <f t="shared" si="61"/>
        <v>9.9309767748212021</v>
      </c>
      <c r="W282" s="14">
        <f t="shared" si="62"/>
        <v>3.4918420171251072</v>
      </c>
      <c r="X282" s="17">
        <f t="shared" si="63"/>
        <v>9.9309767748212021</v>
      </c>
      <c r="Y282" s="17">
        <f t="shared" si="64"/>
        <v>11.156922659601902</v>
      </c>
      <c r="Z282" s="14">
        <v>474.14230073437511</v>
      </c>
      <c r="AA282" s="17">
        <f t="shared" si="66"/>
        <v>0.4598972243890721</v>
      </c>
      <c r="AB282" s="17">
        <f t="shared" si="67"/>
        <v>7.4329969069342335E-5</v>
      </c>
      <c r="AC282" s="17">
        <f t="shared" si="68"/>
        <v>3.5242982548052915E-2</v>
      </c>
      <c r="AD282" s="17">
        <f t="shared" si="65"/>
        <v>4.667944708351379E-5</v>
      </c>
      <c r="AE282" s="14">
        <f t="shared" si="69"/>
        <v>18.29533395918909</v>
      </c>
    </row>
    <row r="283" spans="1:31" ht="15.75" thickBot="1" x14ac:dyDescent="0.3">
      <c r="A283" s="14">
        <v>3</v>
      </c>
      <c r="B283" s="17" t="s">
        <v>33</v>
      </c>
      <c r="C283" s="17">
        <v>277</v>
      </c>
      <c r="D283" s="17">
        <v>27.286464943768639</v>
      </c>
      <c r="E283" s="14">
        <v>704.00093954631063</v>
      </c>
      <c r="F283" s="103">
        <v>0</v>
      </c>
      <c r="G283" s="17">
        <f t="shared" si="56"/>
        <v>0</v>
      </c>
      <c r="H283" s="17">
        <f t="shared" si="57"/>
        <v>0</v>
      </c>
      <c r="I283" s="17">
        <v>14</v>
      </c>
      <c r="J283" s="14">
        <v>4000</v>
      </c>
      <c r="K283" s="100">
        <v>12.90759710624098</v>
      </c>
      <c r="L283" s="17">
        <v>28.8735202708347</v>
      </c>
      <c r="M283" s="107">
        <v>1</v>
      </c>
      <c r="N283" s="17">
        <f>IF(M283=1,_xlfn.XLOOKUP(L283,'HYB SPECS'!$O$6:$O$37,'HYB SPECS'!$K$6:$K$37,,1))</f>
        <v>8000</v>
      </c>
      <c r="O283" s="107">
        <f>0.5*('Specifications (ICE)'!$P$4*'Specifications (ICE)'!$P$3)*'Specifications (ICE)'!$P$5*K283^2</f>
        <v>52.074825702675582</v>
      </c>
      <c r="P283" s="14">
        <f>IF(B283="A",'Specifications (ICE)'!$M$12,IF(B283="G",'Specifications (ICE)'!$M$13))</f>
        <v>84.271039200000004</v>
      </c>
      <c r="Q283" s="17">
        <v>3</v>
      </c>
      <c r="R283" s="110">
        <f>'HYB SPECS'!$G$11-O283-P283-G283</f>
        <v>750.38876695255283</v>
      </c>
      <c r="S283" s="16">
        <f t="shared" si="58"/>
        <v>-1.2790700548260117</v>
      </c>
      <c r="T283" s="17">
        <f t="shared" si="59"/>
        <v>-900.46652034306328</v>
      </c>
      <c r="U283" s="110">
        <f t="shared" si="60"/>
        <v>-764.12065544038774</v>
      </c>
      <c r="V283" s="17">
        <f t="shared" si="61"/>
        <v>9.8629615609813097</v>
      </c>
      <c r="W283" s="14">
        <f t="shared" si="62"/>
        <v>3.5598572309649992</v>
      </c>
      <c r="X283" s="17">
        <f t="shared" si="63"/>
        <v>9.8629615609813097</v>
      </c>
      <c r="Y283" s="17">
        <f t="shared" si="64"/>
        <v>11.773043144666488</v>
      </c>
      <c r="Z283" s="14">
        <v>474.14230073437511</v>
      </c>
      <c r="AA283" s="17">
        <f t="shared" si="66"/>
        <v>0.46885524938212403</v>
      </c>
      <c r="AB283" s="17">
        <f t="shared" si="67"/>
        <v>7.6500837755358306E-5</v>
      </c>
      <c r="AC283" s="17">
        <f t="shared" si="68"/>
        <v>3.6272283221432736E-2</v>
      </c>
      <c r="AD283" s="17">
        <f t="shared" si="65"/>
        <v>4.8042759233685746E-5</v>
      </c>
      <c r="AE283" s="14">
        <f t="shared" si="69"/>
        <v>18.331606242410523</v>
      </c>
    </row>
    <row r="284" spans="1:31" ht="15.75" thickBot="1" x14ac:dyDescent="0.3">
      <c r="A284" s="14">
        <v>3</v>
      </c>
      <c r="B284" s="17" t="s">
        <v>33</v>
      </c>
      <c r="C284" s="17">
        <v>278</v>
      </c>
      <c r="D284" s="17">
        <v>27.364582403728999</v>
      </c>
      <c r="E284" s="14">
        <v>704.00093954631063</v>
      </c>
      <c r="F284" s="103">
        <v>0</v>
      </c>
      <c r="G284" s="17">
        <f t="shared" si="56"/>
        <v>0</v>
      </c>
      <c r="H284" s="17">
        <f t="shared" si="57"/>
        <v>0</v>
      </c>
      <c r="I284" s="17">
        <v>14</v>
      </c>
      <c r="J284" s="14">
        <v>4000</v>
      </c>
      <c r="K284" s="100">
        <v>12.778211226453845</v>
      </c>
      <c r="L284" s="17">
        <v>28.584091820903666</v>
      </c>
      <c r="M284" s="107">
        <v>1</v>
      </c>
      <c r="N284" s="17">
        <f>IF(M284=1,_xlfn.XLOOKUP(L284,'HYB SPECS'!$O$6:$O$37,'HYB SPECS'!$K$6:$K$37,,1))</f>
        <v>8000</v>
      </c>
      <c r="O284" s="107">
        <f>0.5*('Specifications (ICE)'!$P$4*'Specifications (ICE)'!$P$3)*'Specifications (ICE)'!$P$5*K284^2</f>
        <v>51.036061095835642</v>
      </c>
      <c r="P284" s="14">
        <f>IF(B284="A",'Specifications (ICE)'!$M$12,IF(B284="G",'Specifications (ICE)'!$M$13))</f>
        <v>84.271039200000004</v>
      </c>
      <c r="Q284" s="17">
        <v>3</v>
      </c>
      <c r="R284" s="110">
        <f>'HYB SPECS'!$G$11-O284-P284-G284</f>
        <v>751.42753155939272</v>
      </c>
      <c r="S284" s="16">
        <f t="shared" si="58"/>
        <v>-1.2808406739519056</v>
      </c>
      <c r="T284" s="17">
        <f t="shared" si="59"/>
        <v>-901.71303787127124</v>
      </c>
      <c r="U284" s="110">
        <f t="shared" si="60"/>
        <v>-766.40593757543559</v>
      </c>
      <c r="V284" s="17">
        <f t="shared" si="61"/>
        <v>9.7932969555473157</v>
      </c>
      <c r="W284" s="14">
        <f t="shared" si="62"/>
        <v>3.6295218363989936</v>
      </c>
      <c r="X284" s="17">
        <f t="shared" si="63"/>
        <v>9.7932969555473157</v>
      </c>
      <c r="Y284" s="17">
        <f t="shared" si="64"/>
        <v>11.689887147316238</v>
      </c>
      <c r="Z284" s="14">
        <v>474.14230073437511</v>
      </c>
      <c r="AA284" s="17">
        <f t="shared" si="66"/>
        <v>0.47803050946552028</v>
      </c>
      <c r="AB284" s="17">
        <f t="shared" si="67"/>
        <v>7.8758062980597646E-5</v>
      </c>
      <c r="AC284" s="17">
        <f t="shared" si="68"/>
        <v>3.7342529183003383E-2</v>
      </c>
      <c r="AD284" s="17">
        <f t="shared" si="65"/>
        <v>4.9460303553646863E-5</v>
      </c>
      <c r="AE284" s="14">
        <f t="shared" si="69"/>
        <v>18.368948771593526</v>
      </c>
    </row>
    <row r="285" spans="1:31" ht="15.75" thickBot="1" x14ac:dyDescent="0.3">
      <c r="A285" s="14">
        <v>3</v>
      </c>
      <c r="B285" s="17" t="s">
        <v>33</v>
      </c>
      <c r="C285" s="17">
        <v>279</v>
      </c>
      <c r="D285" s="17">
        <v>27.443477773447391</v>
      </c>
      <c r="E285" s="14">
        <v>704.00093954631063</v>
      </c>
      <c r="F285" s="103">
        <v>0</v>
      </c>
      <c r="G285" s="17">
        <f t="shared" si="56"/>
        <v>0</v>
      </c>
      <c r="H285" s="17">
        <f t="shared" si="57"/>
        <v>0</v>
      </c>
      <c r="I285" s="17">
        <v>14</v>
      </c>
      <c r="J285" s="14">
        <v>4000</v>
      </c>
      <c r="K285" s="100">
        <v>12.647346037538609</v>
      </c>
      <c r="L285" s="17">
        <v>28.291354245211618</v>
      </c>
      <c r="M285" s="107">
        <v>1</v>
      </c>
      <c r="N285" s="17">
        <f>IF(M285=1,_xlfn.XLOOKUP(L285,'HYB SPECS'!$O$6:$O$37,'HYB SPECS'!$K$6:$K$37,,1))</f>
        <v>8000</v>
      </c>
      <c r="O285" s="107">
        <f>0.5*('Specifications (ICE)'!$P$4*'Specifications (ICE)'!$P$3)*'Specifications (ICE)'!$P$5*K285^2</f>
        <v>49.996065165646286</v>
      </c>
      <c r="P285" s="14">
        <f>IF(B285="A",'Specifications (ICE)'!$M$12,IF(B285="G",'Specifications (ICE)'!$M$13))</f>
        <v>84.271039200000004</v>
      </c>
      <c r="Q285" s="17">
        <v>3</v>
      </c>
      <c r="R285" s="110">
        <f>'HYB SPECS'!$G$11-O285-P285-G285</f>
        <v>752.46752748958204</v>
      </c>
      <c r="S285" s="16">
        <f t="shared" si="58"/>
        <v>-1.2826133919216167</v>
      </c>
      <c r="T285" s="17">
        <f t="shared" si="59"/>
        <v>-902.96103298749847</v>
      </c>
      <c r="U285" s="110">
        <f t="shared" si="60"/>
        <v>-768.69392862185214</v>
      </c>
      <c r="V285" s="17">
        <f t="shared" si="61"/>
        <v>9.7219381122355681</v>
      </c>
      <c r="W285" s="14">
        <f t="shared" si="62"/>
        <v>3.7008806797107408</v>
      </c>
      <c r="X285" s="17">
        <f t="shared" si="63"/>
        <v>9.7219381122355681</v>
      </c>
      <c r="Y285" s="17">
        <f t="shared" si="64"/>
        <v>11.604708802468352</v>
      </c>
      <c r="Z285" s="14">
        <v>474.14230073437511</v>
      </c>
      <c r="AA285" s="17">
        <f t="shared" si="66"/>
        <v>0.48742891117262466</v>
      </c>
      <c r="AB285" s="17">
        <f t="shared" si="67"/>
        <v>8.1106208197064724E-5</v>
      </c>
      <c r="AC285" s="17">
        <f t="shared" si="68"/>
        <v>3.8455884158397499E-2</v>
      </c>
      <c r="AD285" s="17">
        <f t="shared" si="65"/>
        <v>5.0934945905162253E-5</v>
      </c>
      <c r="AE285" s="14">
        <f t="shared" si="69"/>
        <v>18.407404655751925</v>
      </c>
    </row>
    <row r="286" spans="1:31" ht="15.75" thickBot="1" x14ac:dyDescent="0.3">
      <c r="A286" s="14">
        <v>3</v>
      </c>
      <c r="B286" s="17" t="s">
        <v>33</v>
      </c>
      <c r="C286" s="17">
        <v>280</v>
      </c>
      <c r="D286" s="17">
        <v>27.523176281429617</v>
      </c>
      <c r="E286" s="14">
        <v>704.00093954631063</v>
      </c>
      <c r="F286" s="103">
        <v>0</v>
      </c>
      <c r="G286" s="17">
        <f t="shared" si="56"/>
        <v>0</v>
      </c>
      <c r="H286" s="17">
        <f t="shared" si="57"/>
        <v>0</v>
      </c>
      <c r="I286" s="17">
        <v>14</v>
      </c>
      <c r="J286" s="14">
        <v>4000</v>
      </c>
      <c r="K286" s="100">
        <v>12.514954946920358</v>
      </c>
      <c r="L286" s="17">
        <v>27.99520331896403</v>
      </c>
      <c r="M286" s="107">
        <v>1</v>
      </c>
      <c r="N286" s="17">
        <f>IF(M286=1,_xlfn.XLOOKUP(L286,'HYB SPECS'!$O$6:$O$37,'HYB SPECS'!$K$6:$K$37,,1))</f>
        <v>7750</v>
      </c>
      <c r="O286" s="107">
        <f>0.5*('Specifications (ICE)'!$P$4*'Specifications (ICE)'!$P$3)*'Specifications (ICE)'!$P$5*K286^2</f>
        <v>48.954836452530294</v>
      </c>
      <c r="P286" s="14">
        <f>IF(B286="A",'Specifications (ICE)'!$M$12,IF(B286="G",'Specifications (ICE)'!$M$13))</f>
        <v>84.271039200000004</v>
      </c>
      <c r="Q286" s="17">
        <v>3</v>
      </c>
      <c r="R286" s="110">
        <f>'HYB SPECS'!$G$11-O286-P286-G286</f>
        <v>753.50875620269801</v>
      </c>
      <c r="S286" s="16">
        <f t="shared" si="58"/>
        <v>-1.2843882112230574</v>
      </c>
      <c r="T286" s="17">
        <f t="shared" si="59"/>
        <v>-904.2105074432377</v>
      </c>
      <c r="U286" s="110">
        <f t="shared" si="60"/>
        <v>-770.98463179070734</v>
      </c>
      <c r="V286" s="17">
        <f t="shared" si="61"/>
        <v>9.6488379316286839</v>
      </c>
      <c r="W286" s="14">
        <f t="shared" si="62"/>
        <v>3.7739808603176241</v>
      </c>
      <c r="X286" s="17">
        <f t="shared" si="63"/>
        <v>9.6488379316286839</v>
      </c>
      <c r="Y286" s="17">
        <f t="shared" si="64"/>
        <v>11.888982595442203</v>
      </c>
      <c r="Z286" s="14">
        <v>474.14230073437511</v>
      </c>
      <c r="AA286" s="17">
        <f t="shared" si="66"/>
        <v>0.49705665778847075</v>
      </c>
      <c r="AB286" s="17">
        <f t="shared" si="67"/>
        <v>8.3550178811330839E-5</v>
      </c>
      <c r="AC286" s="17">
        <f t="shared" si="68"/>
        <v>3.961467400837284E-2</v>
      </c>
      <c r="AD286" s="17">
        <f t="shared" si="65"/>
        <v>5.2469766898507076E-5</v>
      </c>
      <c r="AE286" s="14">
        <f t="shared" si="69"/>
        <v>18.447019329760298</v>
      </c>
    </row>
    <row r="287" spans="1:31" ht="15.75" thickBot="1" x14ac:dyDescent="0.3">
      <c r="A287" s="14">
        <v>3</v>
      </c>
      <c r="B287" s="17" t="s">
        <v>33</v>
      </c>
      <c r="C287" s="17">
        <v>281</v>
      </c>
      <c r="D287" s="17">
        <v>27.603704532047736</v>
      </c>
      <c r="E287" s="14">
        <v>704.00093954631063</v>
      </c>
      <c r="F287" s="103">
        <v>0</v>
      </c>
      <c r="G287" s="17">
        <f t="shared" si="56"/>
        <v>0</v>
      </c>
      <c r="H287" s="17">
        <f t="shared" si="57"/>
        <v>0</v>
      </c>
      <c r="I287" s="17">
        <v>14</v>
      </c>
      <c r="J287" s="14">
        <v>4000</v>
      </c>
      <c r="K287" s="100">
        <v>12.380988816053121</v>
      </c>
      <c r="L287" s="17">
        <v>27.69552912218187</v>
      </c>
      <c r="M287" s="107">
        <v>1</v>
      </c>
      <c r="N287" s="17">
        <f>IF(M287=1,_xlfn.XLOOKUP(L287,'HYB SPECS'!$O$6:$O$37,'HYB SPECS'!$K$6:$K$37,,1))</f>
        <v>7750</v>
      </c>
      <c r="O287" s="107">
        <f>0.5*('Specifications (ICE)'!$P$4*'Specifications (ICE)'!$P$3)*'Specifications (ICE)'!$P$5*K287^2</f>
        <v>47.912373495180233</v>
      </c>
      <c r="P287" s="14">
        <f>IF(B287="A",'Specifications (ICE)'!$M$12,IF(B287="G",'Specifications (ICE)'!$M$13))</f>
        <v>84.271039200000004</v>
      </c>
      <c r="Q287" s="17">
        <v>3</v>
      </c>
      <c r="R287" s="110">
        <f>'HYB SPECS'!$G$11-O287-P287-G287</f>
        <v>754.55121916004816</v>
      </c>
      <c r="S287" s="16">
        <f t="shared" si="58"/>
        <v>-1.2861651343470895</v>
      </c>
      <c r="T287" s="17">
        <f t="shared" si="59"/>
        <v>-905.46146299205782</v>
      </c>
      <c r="U287" s="110">
        <f t="shared" si="60"/>
        <v>-773.27805029687761</v>
      </c>
      <c r="V287" s="17">
        <f t="shared" si="61"/>
        <v>9.5739468924250044</v>
      </c>
      <c r="W287" s="14">
        <f t="shared" si="62"/>
        <v>3.848871899521304</v>
      </c>
      <c r="X287" s="17">
        <f t="shared" si="63"/>
        <v>9.5739468924250044</v>
      </c>
      <c r="Y287" s="17">
        <f t="shared" si="64"/>
        <v>11.796704305770811</v>
      </c>
      <c r="Z287" s="14">
        <v>474.14230073437511</v>
      </c>
      <c r="AA287" s="17">
        <f t="shared" si="66"/>
        <v>0.50692027157525443</v>
      </c>
      <c r="AB287" s="17">
        <f t="shared" si="67"/>
        <v>8.6095255811580125E-5</v>
      </c>
      <c r="AC287" s="17">
        <f t="shared" si="68"/>
        <v>4.0821402672817184E-2</v>
      </c>
      <c r="AD287" s="17">
        <f t="shared" si="65"/>
        <v>5.4068083010353885E-5</v>
      </c>
      <c r="AE287" s="14">
        <f t="shared" si="69"/>
        <v>18.487840732433117</v>
      </c>
    </row>
    <row r="288" spans="1:31" ht="15.75" thickBot="1" x14ac:dyDescent="0.3">
      <c r="A288" s="14">
        <v>3</v>
      </c>
      <c r="B288" s="17" t="s">
        <v>33</v>
      </c>
      <c r="C288" s="17">
        <v>282</v>
      </c>
      <c r="D288" s="17">
        <v>27.685090612745146</v>
      </c>
      <c r="E288" s="14">
        <v>704.00093954631063</v>
      </c>
      <c r="F288" s="103">
        <v>0</v>
      </c>
      <c r="G288" s="17">
        <f t="shared" si="56"/>
        <v>0</v>
      </c>
      <c r="H288" s="17">
        <f t="shared" si="57"/>
        <v>0</v>
      </c>
      <c r="I288" s="17">
        <v>14</v>
      </c>
      <c r="J288" s="14">
        <v>4000</v>
      </c>
      <c r="K288" s="100">
        <v>12.245395760522111</v>
      </c>
      <c r="L288" s="17">
        <v>27.392215592542332</v>
      </c>
      <c r="M288" s="107">
        <v>1</v>
      </c>
      <c r="N288" s="17">
        <f>IF(M288=1,_xlfn.XLOOKUP(L288,'HYB SPECS'!$O$6:$O$37,'HYB SPECS'!$K$6:$K$37,,1))</f>
        <v>7750</v>
      </c>
      <c r="O288" s="107">
        <f>0.5*('Specifications (ICE)'!$P$4*'Specifications (ICE)'!$P$3)*'Specifications (ICE)'!$P$5*K288^2</f>
        <v>46.868674830556536</v>
      </c>
      <c r="P288" s="14">
        <f>IF(B288="A",'Specifications (ICE)'!$M$12,IF(B288="G",'Specifications (ICE)'!$M$13))</f>
        <v>84.271039200000004</v>
      </c>
      <c r="Q288" s="17">
        <v>3</v>
      </c>
      <c r="R288" s="110">
        <f>'HYB SPECS'!$G$11-O288-P288-G288</f>
        <v>755.59491782467182</v>
      </c>
      <c r="S288" s="16">
        <f t="shared" si="58"/>
        <v>-1.2879441637875269</v>
      </c>
      <c r="T288" s="17">
        <f t="shared" si="59"/>
        <v>-906.71390138960624</v>
      </c>
      <c r="U288" s="110">
        <f t="shared" si="60"/>
        <v>-775.57418735904969</v>
      </c>
      <c r="V288" s="17">
        <f t="shared" si="61"/>
        <v>9.4972128658568895</v>
      </c>
      <c r="W288" s="14">
        <f t="shared" si="62"/>
        <v>3.9256059260894198</v>
      </c>
      <c r="X288" s="17">
        <f t="shared" si="63"/>
        <v>9.4972128658568895</v>
      </c>
      <c r="Y288" s="17">
        <f t="shared" si="64"/>
        <v>11.702155147332151</v>
      </c>
      <c r="Z288" s="14">
        <v>474.14230073437511</v>
      </c>
      <c r="AA288" s="17">
        <f t="shared" si="66"/>
        <v>0.51702661821459295</v>
      </c>
      <c r="AB288" s="17">
        <f t="shared" si="67"/>
        <v>8.8747133524151042E-5</v>
      </c>
      <c r="AC288" s="17">
        <f t="shared" si="68"/>
        <v>4.2078770072721768E-2</v>
      </c>
      <c r="AD288" s="17">
        <f t="shared" si="65"/>
        <v>5.573347029499572E-5</v>
      </c>
      <c r="AE288" s="14">
        <f t="shared" si="69"/>
        <v>18.529919502505837</v>
      </c>
    </row>
    <row r="289" spans="1:31" ht="15.75" thickBot="1" x14ac:dyDescent="0.3">
      <c r="A289" s="14">
        <v>3</v>
      </c>
      <c r="B289" s="17" t="s">
        <v>33</v>
      </c>
      <c r="C289" s="17">
        <v>283</v>
      </c>
      <c r="D289" s="17">
        <v>27.767364212219732</v>
      </c>
      <c r="E289" s="14">
        <v>704.00093954631063</v>
      </c>
      <c r="F289" s="103">
        <v>0</v>
      </c>
      <c r="G289" s="17">
        <f t="shared" si="56"/>
        <v>0</v>
      </c>
      <c r="H289" s="17">
        <f t="shared" si="57"/>
        <v>0</v>
      </c>
      <c r="I289" s="17">
        <v>14</v>
      </c>
      <c r="J289" s="14">
        <v>4000</v>
      </c>
      <c r="K289" s="100">
        <v>12.108120929477472</v>
      </c>
      <c r="L289" s="17">
        <v>27.08514003198534</v>
      </c>
      <c r="M289" s="107">
        <v>1</v>
      </c>
      <c r="N289" s="17">
        <f>IF(M289=1,_xlfn.XLOOKUP(L289,'HYB SPECS'!$O$6:$O$37,'HYB SPECS'!$K$6:$K$37,,1))</f>
        <v>7500</v>
      </c>
      <c r="O289" s="107">
        <f>0.5*('Specifications (ICE)'!$P$4*'Specifications (ICE)'!$P$3)*'Specifications (ICE)'!$P$5*K289^2</f>
        <v>45.823738993885357</v>
      </c>
      <c r="P289" s="14">
        <f>IF(B289="A",'Specifications (ICE)'!$M$12,IF(B289="G",'Specifications (ICE)'!$M$13))</f>
        <v>84.271039200000004</v>
      </c>
      <c r="Q289" s="17">
        <v>3</v>
      </c>
      <c r="R289" s="110">
        <f>'HYB SPECS'!$G$11-O289-P289-G289</f>
        <v>756.63985366134295</v>
      </c>
      <c r="S289" s="16">
        <f t="shared" si="58"/>
        <v>-1.2897253020411397</v>
      </c>
      <c r="T289" s="17">
        <f t="shared" si="59"/>
        <v>-907.96782439361164</v>
      </c>
      <c r="U289" s="110">
        <f t="shared" si="60"/>
        <v>-777.87304619972622</v>
      </c>
      <c r="V289" s="17">
        <f t="shared" si="61"/>
        <v>9.418580911167302</v>
      </c>
      <c r="W289" s="14">
        <f t="shared" si="62"/>
        <v>4.0042378807790069</v>
      </c>
      <c r="X289" s="17">
        <f t="shared" si="63"/>
        <v>9.418580911167302</v>
      </c>
      <c r="Y289" s="17">
        <f t="shared" si="64"/>
        <v>11.992109671385949</v>
      </c>
      <c r="Z289" s="14">
        <v>474.14230073437511</v>
      </c>
      <c r="AA289" s="17">
        <f t="shared" si="66"/>
        <v>0.52738293374452683</v>
      </c>
      <c r="AB289" s="17">
        <f t="shared" si="67"/>
        <v>9.1511962112271673E-5</v>
      </c>
      <c r="AC289" s="17">
        <f t="shared" si="68"/>
        <v>4.3389692260629456E-2</v>
      </c>
      <c r="AD289" s="17">
        <f t="shared" si="65"/>
        <v>5.7469791073681396E-5</v>
      </c>
      <c r="AE289" s="14">
        <f t="shared" si="69"/>
        <v>18.573309194766466</v>
      </c>
    </row>
    <row r="290" spans="1:31" ht="15.75" thickBot="1" x14ac:dyDescent="0.3">
      <c r="A290" s="14">
        <v>3</v>
      </c>
      <c r="B290" s="17" t="s">
        <v>33</v>
      </c>
      <c r="C290" s="17">
        <v>284</v>
      </c>
      <c r="D290" s="17">
        <v>27.850556750990751</v>
      </c>
      <c r="E290" s="14">
        <v>704.00093954631063</v>
      </c>
      <c r="F290" s="103">
        <v>0</v>
      </c>
      <c r="G290" s="17">
        <f t="shared" si="56"/>
        <v>0</v>
      </c>
      <c r="H290" s="17">
        <f t="shared" si="57"/>
        <v>0</v>
      </c>
      <c r="I290" s="17">
        <v>14</v>
      </c>
      <c r="J290" s="14">
        <v>4000</v>
      </c>
      <c r="K290" s="100">
        <v>11.969106261724493</v>
      </c>
      <c r="L290" s="17">
        <v>26.774172561101988</v>
      </c>
      <c r="M290" s="107">
        <v>1</v>
      </c>
      <c r="N290" s="17">
        <f>IF(M290=1,_xlfn.XLOOKUP(L290,'HYB SPECS'!$O$6:$O$37,'HYB SPECS'!$K$6:$K$37,,1))</f>
        <v>7500</v>
      </c>
      <c r="O290" s="107">
        <f>0.5*('Specifications (ICE)'!$P$4*'Specifications (ICE)'!$P$3)*'Specifications (ICE)'!$P$5*K290^2</f>
        <v>44.777564518656568</v>
      </c>
      <c r="P290" s="14">
        <f>IF(B290="A",'Specifications (ICE)'!$M$12,IF(B290="G",'Specifications (ICE)'!$M$13))</f>
        <v>84.271039200000004</v>
      </c>
      <c r="Q290" s="17">
        <v>3</v>
      </c>
      <c r="R290" s="110">
        <f>'HYB SPECS'!$G$11-O290-P290-G290</f>
        <v>757.68602813657174</v>
      </c>
      <c r="S290" s="16">
        <f t="shared" si="58"/>
        <v>-1.2915085516076581</v>
      </c>
      <c r="T290" s="17">
        <f t="shared" si="59"/>
        <v>-909.22323376388613</v>
      </c>
      <c r="U290" s="110">
        <f t="shared" si="60"/>
        <v>-780.17463004522949</v>
      </c>
      <c r="V290" s="17">
        <f t="shared" si="61"/>
        <v>9.3379930497129457</v>
      </c>
      <c r="W290" s="14">
        <f t="shared" si="62"/>
        <v>4.0848257422333623</v>
      </c>
      <c r="X290" s="17">
        <f t="shared" si="63"/>
        <v>9.3379930497129457</v>
      </c>
      <c r="Y290" s="17">
        <f t="shared" si="64"/>
        <v>11.889502019356625</v>
      </c>
      <c r="Z290" s="14">
        <v>474.14230073437511</v>
      </c>
      <c r="AA290" s="17">
        <f t="shared" si="66"/>
        <v>0.53799685431153554</v>
      </c>
      <c r="AB290" s="17">
        <f t="shared" si="67"/>
        <v>9.4396395537112959E-5</v>
      </c>
      <c r="AC290" s="17">
        <f t="shared" si="68"/>
        <v>4.475732416099884E-2</v>
      </c>
      <c r="AD290" s="17">
        <f t="shared" si="65"/>
        <v>5.9281224054303103E-5</v>
      </c>
      <c r="AE290" s="14">
        <f t="shared" si="69"/>
        <v>18.618066518927463</v>
      </c>
    </row>
    <row r="291" spans="1:31" ht="15.75" thickBot="1" x14ac:dyDescent="0.3">
      <c r="A291" s="14">
        <v>3</v>
      </c>
      <c r="B291" s="17" t="s">
        <v>33</v>
      </c>
      <c r="C291" s="17">
        <v>285</v>
      </c>
      <c r="D291" s="17">
        <v>27.934701525972837</v>
      </c>
      <c r="E291" s="14">
        <v>704.00093954631063</v>
      </c>
      <c r="F291" s="103">
        <v>0</v>
      </c>
      <c r="G291" s="17">
        <f t="shared" si="56"/>
        <v>0</v>
      </c>
      <c r="H291" s="17">
        <f t="shared" si="57"/>
        <v>0</v>
      </c>
      <c r="I291" s="17">
        <v>14</v>
      </c>
      <c r="J291" s="14">
        <v>4000</v>
      </c>
      <c r="K291" s="100">
        <v>11.82829021537623</v>
      </c>
      <c r="L291" s="17">
        <v>26.459175514383706</v>
      </c>
      <c r="M291" s="107">
        <v>1</v>
      </c>
      <c r="N291" s="17">
        <f>IF(M291=1,_xlfn.XLOOKUP(L291,'HYB SPECS'!$O$6:$O$37,'HYB SPECS'!$K$6:$K$37,,1))</f>
        <v>7500</v>
      </c>
      <c r="O291" s="107">
        <f>0.5*('Specifications (ICE)'!$P$4*'Specifications (ICE)'!$P$3)*'Specifications (ICE)'!$P$5*K291^2</f>
        <v>43.730149936621658</v>
      </c>
      <c r="P291" s="14">
        <f>IF(B291="A",'Specifications (ICE)'!$M$12,IF(B291="G",'Specifications (ICE)'!$M$13))</f>
        <v>84.271039200000004</v>
      </c>
      <c r="Q291" s="17">
        <v>3</v>
      </c>
      <c r="R291" s="110">
        <f>'HYB SPECS'!$G$11-O291-P291-G291</f>
        <v>758.73344271860674</v>
      </c>
      <c r="S291" s="16">
        <f t="shared" si="58"/>
        <v>-1.2932939149897751</v>
      </c>
      <c r="T291" s="17">
        <f t="shared" si="59"/>
        <v>-910.48013126232809</v>
      </c>
      <c r="U291" s="110">
        <f t="shared" si="60"/>
        <v>-782.47894212570645</v>
      </c>
      <c r="V291" s="17">
        <f t="shared" si="61"/>
        <v>9.2553880148834367</v>
      </c>
      <c r="W291" s="14">
        <f t="shared" si="62"/>
        <v>4.1674307770628731</v>
      </c>
      <c r="X291" s="17">
        <f t="shared" si="63"/>
        <v>9.2553880148834367</v>
      </c>
      <c r="Y291" s="17">
        <f t="shared" si="64"/>
        <v>11.784326022417467</v>
      </c>
      <c r="Z291" s="14">
        <v>474.14230073437511</v>
      </c>
      <c r="AA291" s="17">
        <f t="shared" si="66"/>
        <v>0.54887644910773203</v>
      </c>
      <c r="AB291" s="17">
        <f t="shared" si="67"/>
        <v>9.7407645830381833E-5</v>
      </c>
      <c r="AC291" s="17">
        <f t="shared" si="68"/>
        <v>4.6185085303136406E-2</v>
      </c>
      <c r="AD291" s="17">
        <f t="shared" si="65"/>
        <v>6.1172298414750203E-5</v>
      </c>
      <c r="AE291" s="14">
        <f t="shared" si="69"/>
        <v>18.6642516042306</v>
      </c>
    </row>
    <row r="292" spans="1:31" ht="15.75" thickBot="1" x14ac:dyDescent="0.3">
      <c r="A292" s="14">
        <v>3</v>
      </c>
      <c r="B292" s="17" t="s">
        <v>33</v>
      </c>
      <c r="C292" s="17">
        <v>286</v>
      </c>
      <c r="D292" s="17">
        <v>28.019833870938108</v>
      </c>
      <c r="E292" s="14">
        <v>704.00093954631063</v>
      </c>
      <c r="F292" s="103">
        <v>0</v>
      </c>
      <c r="G292" s="17">
        <f t="shared" si="56"/>
        <v>0</v>
      </c>
      <c r="H292" s="17">
        <f t="shared" si="57"/>
        <v>0</v>
      </c>
      <c r="I292" s="17">
        <v>14</v>
      </c>
      <c r="J292" s="14">
        <v>4000</v>
      </c>
      <c r="K292" s="100">
        <v>11.685607467477496</v>
      </c>
      <c r="L292" s="17">
        <v>26.140002768299112</v>
      </c>
      <c r="M292" s="107">
        <v>1</v>
      </c>
      <c r="N292" s="17">
        <f>IF(M292=1,_xlfn.XLOOKUP(L292,'HYB SPECS'!$O$6:$O$37,'HYB SPECS'!$K$6:$K$37,,1))</f>
        <v>7250</v>
      </c>
      <c r="O292" s="107">
        <f>0.5*('Specifications (ICE)'!$P$4*'Specifications (ICE)'!$P$3)*'Specifications (ICE)'!$P$5*K292^2</f>
        <v>42.681493777791701</v>
      </c>
      <c r="P292" s="14">
        <f>IF(B292="A",'Specifications (ICE)'!$M$12,IF(B292="G",'Specifications (ICE)'!$M$13))</f>
        <v>84.271039200000004</v>
      </c>
      <c r="Q292" s="17">
        <v>3</v>
      </c>
      <c r="R292" s="110">
        <f>'HYB SPECS'!$G$11-O292-P292-G292</f>
        <v>759.78209887743662</v>
      </c>
      <c r="S292" s="16">
        <f t="shared" si="58"/>
        <v>-1.2950813946931499</v>
      </c>
      <c r="T292" s="17">
        <f t="shared" si="59"/>
        <v>-911.73851865292386</v>
      </c>
      <c r="U292" s="110">
        <f t="shared" si="60"/>
        <v>-784.78598567513211</v>
      </c>
      <c r="V292" s="17">
        <f t="shared" si="61"/>
        <v>9.1707009745770094</v>
      </c>
      <c r="W292" s="14">
        <f t="shared" si="62"/>
        <v>4.2521178173692986</v>
      </c>
      <c r="X292" s="17">
        <f t="shared" si="63"/>
        <v>9.1707009745770094</v>
      </c>
      <c r="Y292" s="17">
        <f t="shared" si="64"/>
        <v>12.079137034937323</v>
      </c>
      <c r="Z292" s="14">
        <v>474.14230073437511</v>
      </c>
      <c r="AA292" s="17">
        <f t="shared" si="66"/>
        <v>0.56003025692253017</v>
      </c>
      <c r="AB292" s="17">
        <f t="shared" si="67"/>
        <v>1.0055354468368208E-4</v>
      </c>
      <c r="AC292" s="17">
        <f t="shared" si="68"/>
        <v>4.7676689023317814E-2</v>
      </c>
      <c r="AD292" s="17">
        <f t="shared" si="65"/>
        <v>6.3147932481215653E-5</v>
      </c>
      <c r="AE292" s="14">
        <f t="shared" si="69"/>
        <v>18.711928293253919</v>
      </c>
    </row>
    <row r="293" spans="1:31" ht="15.75" thickBot="1" x14ac:dyDescent="0.3">
      <c r="A293" s="14">
        <v>3</v>
      </c>
      <c r="B293" s="17" t="s">
        <v>33</v>
      </c>
      <c r="C293" s="17">
        <v>287</v>
      </c>
      <c r="D293" s="17">
        <v>28.10599133505335</v>
      </c>
      <c r="E293" s="14">
        <v>704.00093954631063</v>
      </c>
      <c r="F293" s="103">
        <v>0</v>
      </c>
      <c r="G293" s="17">
        <f t="shared" si="56"/>
        <v>0</v>
      </c>
      <c r="H293" s="17">
        <f t="shared" si="57"/>
        <v>0</v>
      </c>
      <c r="I293" s="17">
        <v>14</v>
      </c>
      <c r="J293" s="14">
        <v>4000</v>
      </c>
      <c r="K293" s="100">
        <v>11.540988579418039</v>
      </c>
      <c r="L293" s="17">
        <v>25.816498992843389</v>
      </c>
      <c r="M293" s="107">
        <v>1</v>
      </c>
      <c r="N293" s="17">
        <f>IF(M293=1,_xlfn.XLOOKUP(L293,'HYB SPECS'!$O$6:$O$37,'HYB SPECS'!$K$6:$K$37,,1))</f>
        <v>7250</v>
      </c>
      <c r="O293" s="107">
        <f>0.5*('Specifications (ICE)'!$P$4*'Specifications (ICE)'!$P$3)*'Specifications (ICE)'!$P$5*K293^2</f>
        <v>41.631594570435297</v>
      </c>
      <c r="P293" s="14">
        <f>IF(B293="A",'Specifications (ICE)'!$M$12,IF(B293="G",'Specifications (ICE)'!$M$13))</f>
        <v>84.271039200000004</v>
      </c>
      <c r="Q293" s="17">
        <v>3</v>
      </c>
      <c r="R293" s="110">
        <f>'HYB SPECS'!$G$11-O293-P293-G293</f>
        <v>760.8319980847931</v>
      </c>
      <c r="S293" s="16">
        <f t="shared" si="58"/>
        <v>-1.2968709932264126</v>
      </c>
      <c r="T293" s="17">
        <f t="shared" si="59"/>
        <v>-912.99839770175151</v>
      </c>
      <c r="U293" s="110">
        <f t="shared" si="60"/>
        <v>-787.09576393131624</v>
      </c>
      <c r="V293" s="17">
        <f t="shared" si="61"/>
        <v>9.0838632224396392</v>
      </c>
      <c r="W293" s="14">
        <f t="shared" si="62"/>
        <v>4.3389555695066697</v>
      </c>
      <c r="X293" s="17">
        <f t="shared" si="63"/>
        <v>9.0838632224396392</v>
      </c>
      <c r="Y293" s="17">
        <f t="shared" si="64"/>
        <v>11.964759179767794</v>
      </c>
      <c r="Z293" s="14">
        <v>474.14230073437511</v>
      </c>
      <c r="AA293" s="17">
        <f t="shared" si="66"/>
        <v>0.57146732680836765</v>
      </c>
      <c r="AB293" s="17">
        <f t="shared" si="67"/>
        <v>1.038426135492782E-4</v>
      </c>
      <c r="AC293" s="17">
        <f t="shared" si="68"/>
        <v>4.9236175702525357E-2</v>
      </c>
      <c r="AD293" s="17">
        <f t="shared" si="65"/>
        <v>6.5213477751689217E-5</v>
      </c>
      <c r="AE293" s="14">
        <f t="shared" si="69"/>
        <v>18.761164468956444</v>
      </c>
    </row>
    <row r="294" spans="1:31" ht="15.75" thickBot="1" x14ac:dyDescent="0.3">
      <c r="A294" s="14">
        <v>2</v>
      </c>
      <c r="B294" s="17" t="s">
        <v>33</v>
      </c>
      <c r="C294" s="17">
        <v>288</v>
      </c>
      <c r="D294" s="17">
        <v>28.193213882044102</v>
      </c>
      <c r="E294" s="14">
        <v>704.00093954631063</v>
      </c>
      <c r="F294" s="103">
        <v>0</v>
      </c>
      <c r="G294" s="17">
        <f t="shared" si="56"/>
        <v>0</v>
      </c>
      <c r="H294" s="17">
        <f t="shared" si="57"/>
        <v>0</v>
      </c>
      <c r="I294" s="17">
        <v>14</v>
      </c>
      <c r="J294" s="14">
        <v>4000</v>
      </c>
      <c r="K294" s="100">
        <v>11.394359623246137</v>
      </c>
      <c r="L294" s="17">
        <v>25.488498815624215</v>
      </c>
      <c r="M294" s="107">
        <v>1</v>
      </c>
      <c r="N294" s="17">
        <f>IF(M294=1,_xlfn.XLOOKUP(L294,'HYB SPECS'!$O$6:$O$37,'HYB SPECS'!$K$6:$K$37,,1))</f>
        <v>7250</v>
      </c>
      <c r="O294" s="107">
        <f>0.5*('Specifications (ICE)'!$P$4*'Specifications (ICE)'!$P$3)*'Specifications (ICE)'!$P$5*K294^2</f>
        <v>40.580450841076463</v>
      </c>
      <c r="P294" s="14">
        <f>IF(B294="A",'Specifications (ICE)'!$M$12,IF(B294="G",'Specifications (ICE)'!$M$13))</f>
        <v>84.271039200000004</v>
      </c>
      <c r="Q294" s="17">
        <v>2</v>
      </c>
      <c r="R294" s="110">
        <f>'HYB SPECS'!$G$11-O294-P294-G294</f>
        <v>761.88314181415194</v>
      </c>
      <c r="S294" s="16">
        <f t="shared" si="58"/>
        <v>0</v>
      </c>
      <c r="T294" s="17">
        <f t="shared" si="59"/>
        <v>0</v>
      </c>
      <c r="U294" s="110">
        <f t="shared" si="60"/>
        <v>124.85149004107646</v>
      </c>
      <c r="V294" s="17">
        <f t="shared" si="61"/>
        <v>1.4226027770261587</v>
      </c>
      <c r="W294" s="14">
        <f t="shared" si="62"/>
        <v>12.00021601492015</v>
      </c>
      <c r="X294" s="17">
        <f t="shared" si="63"/>
        <v>1.4226027770261587</v>
      </c>
      <c r="Y294" s="17">
        <f t="shared" si="64"/>
        <v>1.8737732194756185</v>
      </c>
      <c r="Z294" s="14">
        <v>474.14230073437511</v>
      </c>
      <c r="AA294" s="17">
        <f t="shared" si="66"/>
        <v>1.5805027862843708</v>
      </c>
      <c r="AB294" s="17">
        <f t="shared" si="67"/>
        <v>2.9074705701681857E-4</v>
      </c>
      <c r="AC294" s="17">
        <f t="shared" si="68"/>
        <v>0.1378554785457029</v>
      </c>
      <c r="AD294" s="17">
        <f t="shared" si="65"/>
        <v>1.8259003780887804E-4</v>
      </c>
      <c r="AE294" s="14">
        <f t="shared" si="69"/>
        <v>18.899019947502147</v>
      </c>
    </row>
    <row r="295" spans="1:31" ht="15.75" thickBot="1" x14ac:dyDescent="0.3">
      <c r="A295" s="14">
        <v>2</v>
      </c>
      <c r="B295" s="17" t="s">
        <v>33</v>
      </c>
      <c r="C295" s="17">
        <v>289</v>
      </c>
      <c r="D295" s="17">
        <v>28.280436429034854</v>
      </c>
      <c r="E295" s="14">
        <v>704.00093954631063</v>
      </c>
      <c r="F295" s="103">
        <v>0</v>
      </c>
      <c r="G295" s="17">
        <f t="shared" si="56"/>
        <v>0</v>
      </c>
      <c r="H295" s="17">
        <f t="shared" si="57"/>
        <v>0</v>
      </c>
      <c r="I295" s="17">
        <v>14</v>
      </c>
      <c r="J295" s="14">
        <v>4000</v>
      </c>
      <c r="K295" s="100">
        <v>11.394359623246137</v>
      </c>
      <c r="L295" s="17">
        <v>25.488498815624215</v>
      </c>
      <c r="M295" s="107">
        <v>1</v>
      </c>
      <c r="N295" s="17">
        <f>IF(M295=1,_xlfn.XLOOKUP(L295,'HYB SPECS'!$O$6:$O$37,'HYB SPECS'!$K$6:$K$37,,1))</f>
        <v>7250</v>
      </c>
      <c r="O295" s="107">
        <f>0.5*('Specifications (ICE)'!$P$4*'Specifications (ICE)'!$P$3)*'Specifications (ICE)'!$P$5*K295^2</f>
        <v>40.580450841076463</v>
      </c>
      <c r="P295" s="14">
        <f>IF(B295="A",'Specifications (ICE)'!$M$12,IF(B295="G",'Specifications (ICE)'!$M$13))</f>
        <v>84.271039200000004</v>
      </c>
      <c r="Q295" s="17">
        <v>2</v>
      </c>
      <c r="R295" s="110">
        <f>'HYB SPECS'!$G$11-O295-P295-G295</f>
        <v>761.88314181415194</v>
      </c>
      <c r="S295" s="16">
        <f t="shared" si="58"/>
        <v>0</v>
      </c>
      <c r="T295" s="17">
        <f t="shared" si="59"/>
        <v>0</v>
      </c>
      <c r="U295" s="110">
        <f t="shared" si="60"/>
        <v>124.85149004107646</v>
      </c>
      <c r="V295" s="17">
        <f t="shared" si="61"/>
        <v>1.4226027770261587</v>
      </c>
      <c r="W295" s="14">
        <f t="shared" si="62"/>
        <v>12.00021601492015</v>
      </c>
      <c r="X295" s="17">
        <f t="shared" si="63"/>
        <v>1.4226027770261587</v>
      </c>
      <c r="Y295" s="17">
        <f t="shared" si="64"/>
        <v>1.8737732194756185</v>
      </c>
      <c r="Z295" s="14">
        <v>474.14230073437511</v>
      </c>
      <c r="AA295" s="17">
        <f t="shared" si="66"/>
        <v>1.5805027862843708</v>
      </c>
      <c r="AB295" s="17">
        <f t="shared" si="67"/>
        <v>2.9074705701681857E-4</v>
      </c>
      <c r="AC295" s="17">
        <f t="shared" si="68"/>
        <v>0.1378554785457029</v>
      </c>
      <c r="AD295" s="17">
        <f t="shared" si="65"/>
        <v>1.8259003780887804E-4</v>
      </c>
      <c r="AE295" s="14">
        <f t="shared" si="69"/>
        <v>19.03687542604785</v>
      </c>
    </row>
    <row r="296" spans="1:31" ht="15.75" thickBot="1" x14ac:dyDescent="0.3">
      <c r="A296" s="14">
        <v>2</v>
      </c>
      <c r="B296" s="17" t="s">
        <v>33</v>
      </c>
      <c r="C296" s="17">
        <v>290</v>
      </c>
      <c r="D296" s="17">
        <v>28.367658976025606</v>
      </c>
      <c r="E296" s="14">
        <v>704.00093954631063</v>
      </c>
      <c r="F296" s="103">
        <v>0</v>
      </c>
      <c r="G296" s="17">
        <f t="shared" si="56"/>
        <v>0</v>
      </c>
      <c r="H296" s="17">
        <f t="shared" si="57"/>
        <v>0</v>
      </c>
      <c r="I296" s="17">
        <v>14</v>
      </c>
      <c r="J296" s="14">
        <v>4000</v>
      </c>
      <c r="K296" s="100">
        <v>11.394359623246137</v>
      </c>
      <c r="L296" s="17">
        <v>25.488498815624215</v>
      </c>
      <c r="M296" s="107">
        <v>1</v>
      </c>
      <c r="N296" s="17">
        <f>IF(M296=1,_xlfn.XLOOKUP(L296,'HYB SPECS'!$O$6:$O$37,'HYB SPECS'!$K$6:$K$37,,1))</f>
        <v>7250</v>
      </c>
      <c r="O296" s="107">
        <f>0.5*('Specifications (ICE)'!$P$4*'Specifications (ICE)'!$P$3)*'Specifications (ICE)'!$P$5*K296^2</f>
        <v>40.580450841076463</v>
      </c>
      <c r="P296" s="14">
        <f>IF(B296="A",'Specifications (ICE)'!$M$12,IF(B296="G",'Specifications (ICE)'!$M$13))</f>
        <v>84.271039200000004</v>
      </c>
      <c r="Q296" s="17">
        <v>2</v>
      </c>
      <c r="R296" s="110">
        <f>'HYB SPECS'!$G$11-O296-P296-G296</f>
        <v>761.88314181415194</v>
      </c>
      <c r="S296" s="16">
        <f t="shared" si="58"/>
        <v>0</v>
      </c>
      <c r="T296" s="17">
        <f t="shared" si="59"/>
        <v>0</v>
      </c>
      <c r="U296" s="110">
        <f t="shared" si="60"/>
        <v>124.85149004107646</v>
      </c>
      <c r="V296" s="17">
        <f t="shared" si="61"/>
        <v>1.4226027770261587</v>
      </c>
      <c r="W296" s="14">
        <f t="shared" si="62"/>
        <v>12.00021601492015</v>
      </c>
      <c r="X296" s="17">
        <f t="shared" si="63"/>
        <v>1.4226027770261587</v>
      </c>
      <c r="Y296" s="17">
        <f t="shared" si="64"/>
        <v>1.8737732194756185</v>
      </c>
      <c r="Z296" s="14">
        <v>474.14230073437511</v>
      </c>
      <c r="AA296" s="17">
        <f t="shared" si="66"/>
        <v>1.5805027862843708</v>
      </c>
      <c r="AB296" s="17">
        <f t="shared" si="67"/>
        <v>2.9074705701681857E-4</v>
      </c>
      <c r="AC296" s="17">
        <f t="shared" si="68"/>
        <v>0.1378554785457029</v>
      </c>
      <c r="AD296" s="17">
        <f t="shared" si="65"/>
        <v>1.8259003780887804E-4</v>
      </c>
      <c r="AE296" s="14">
        <f t="shared" si="69"/>
        <v>19.174730904593552</v>
      </c>
    </row>
    <row r="297" spans="1:31" ht="15.75" thickBot="1" x14ac:dyDescent="0.3">
      <c r="A297" s="14">
        <v>2</v>
      </c>
      <c r="B297" s="17" t="s">
        <v>33</v>
      </c>
      <c r="C297" s="17">
        <v>291</v>
      </c>
      <c r="D297" s="17">
        <v>28.454881523016358</v>
      </c>
      <c r="E297" s="14">
        <v>704.00093954631063</v>
      </c>
      <c r="F297" s="103">
        <v>0</v>
      </c>
      <c r="G297" s="17">
        <f t="shared" si="56"/>
        <v>0</v>
      </c>
      <c r="H297" s="17">
        <f t="shared" si="57"/>
        <v>0</v>
      </c>
      <c r="I297" s="17">
        <v>14</v>
      </c>
      <c r="J297" s="14">
        <v>4000</v>
      </c>
      <c r="K297" s="100">
        <v>11.394359623246137</v>
      </c>
      <c r="L297" s="17">
        <v>25.488498815624215</v>
      </c>
      <c r="M297" s="107">
        <v>1</v>
      </c>
      <c r="N297" s="17">
        <f>IF(M297=1,_xlfn.XLOOKUP(L297,'HYB SPECS'!$O$6:$O$37,'HYB SPECS'!$K$6:$K$37,,1))</f>
        <v>7250</v>
      </c>
      <c r="O297" s="107">
        <f>0.5*('Specifications (ICE)'!$P$4*'Specifications (ICE)'!$P$3)*'Specifications (ICE)'!$P$5*K297^2</f>
        <v>40.580450841076463</v>
      </c>
      <c r="P297" s="14">
        <f>IF(B297="A",'Specifications (ICE)'!$M$12,IF(B297="G",'Specifications (ICE)'!$M$13))</f>
        <v>84.271039200000004</v>
      </c>
      <c r="Q297" s="17">
        <v>2</v>
      </c>
      <c r="R297" s="110">
        <f>'HYB SPECS'!$G$11-O297-P297-G297</f>
        <v>761.88314181415194</v>
      </c>
      <c r="S297" s="16">
        <f t="shared" si="58"/>
        <v>0</v>
      </c>
      <c r="T297" s="17">
        <f t="shared" si="59"/>
        <v>0</v>
      </c>
      <c r="U297" s="110">
        <f t="shared" si="60"/>
        <v>124.85149004107646</v>
      </c>
      <c r="V297" s="17">
        <f t="shared" si="61"/>
        <v>1.4226027770261587</v>
      </c>
      <c r="W297" s="14">
        <f t="shared" si="62"/>
        <v>12.00021601492015</v>
      </c>
      <c r="X297" s="17">
        <f t="shared" si="63"/>
        <v>1.4226027770261587</v>
      </c>
      <c r="Y297" s="17">
        <f t="shared" si="64"/>
        <v>1.8737732194756185</v>
      </c>
      <c r="Z297" s="14">
        <v>474.14230073437511</v>
      </c>
      <c r="AA297" s="17">
        <f t="shared" si="66"/>
        <v>1.5805027862843708</v>
      </c>
      <c r="AB297" s="17">
        <f t="shared" si="67"/>
        <v>2.9074705701681857E-4</v>
      </c>
      <c r="AC297" s="17">
        <f t="shared" si="68"/>
        <v>0.1378554785457029</v>
      </c>
      <c r="AD297" s="17">
        <f t="shared" si="65"/>
        <v>1.8259003780887804E-4</v>
      </c>
      <c r="AE297" s="14">
        <f t="shared" si="69"/>
        <v>19.312586383139255</v>
      </c>
    </row>
    <row r="298" spans="1:31" ht="15.75" thickBot="1" x14ac:dyDescent="0.3">
      <c r="A298" s="14">
        <v>2</v>
      </c>
      <c r="B298" s="17" t="s">
        <v>33</v>
      </c>
      <c r="C298" s="17">
        <v>292</v>
      </c>
      <c r="D298" s="17">
        <v>28.54210407000711</v>
      </c>
      <c r="E298" s="14">
        <v>704.00093954631063</v>
      </c>
      <c r="F298" s="103">
        <v>0</v>
      </c>
      <c r="G298" s="17">
        <f t="shared" si="56"/>
        <v>0</v>
      </c>
      <c r="H298" s="17">
        <f t="shared" si="57"/>
        <v>0</v>
      </c>
      <c r="I298" s="17">
        <v>14</v>
      </c>
      <c r="J298" s="14">
        <v>4000</v>
      </c>
      <c r="K298" s="100">
        <v>11.394359623246137</v>
      </c>
      <c r="L298" s="17">
        <v>25.488498815624215</v>
      </c>
      <c r="M298" s="107">
        <v>1</v>
      </c>
      <c r="N298" s="17">
        <f>IF(M298=1,_xlfn.XLOOKUP(L298,'HYB SPECS'!$O$6:$O$37,'HYB SPECS'!$K$6:$K$37,,1))</f>
        <v>7250</v>
      </c>
      <c r="O298" s="107">
        <f>0.5*('Specifications (ICE)'!$P$4*'Specifications (ICE)'!$P$3)*'Specifications (ICE)'!$P$5*K298^2</f>
        <v>40.580450841076463</v>
      </c>
      <c r="P298" s="14">
        <f>IF(B298="A",'Specifications (ICE)'!$M$12,IF(B298="G",'Specifications (ICE)'!$M$13))</f>
        <v>84.271039200000004</v>
      </c>
      <c r="Q298" s="17">
        <v>2</v>
      </c>
      <c r="R298" s="110">
        <f>'HYB SPECS'!$G$11-O298-P298-G298</f>
        <v>761.88314181415194</v>
      </c>
      <c r="S298" s="16">
        <f t="shared" si="58"/>
        <v>0</v>
      </c>
      <c r="T298" s="17">
        <f t="shared" si="59"/>
        <v>0</v>
      </c>
      <c r="U298" s="110">
        <f t="shared" si="60"/>
        <v>124.85149004107646</v>
      </c>
      <c r="V298" s="17">
        <f t="shared" si="61"/>
        <v>1.4226027770261587</v>
      </c>
      <c r="W298" s="14">
        <f t="shared" si="62"/>
        <v>12.00021601492015</v>
      </c>
      <c r="X298" s="17">
        <f t="shared" si="63"/>
        <v>1.4226027770261587</v>
      </c>
      <c r="Y298" s="17">
        <f t="shared" si="64"/>
        <v>1.8737732194756185</v>
      </c>
      <c r="Z298" s="14">
        <v>474.14230073437511</v>
      </c>
      <c r="AA298" s="17">
        <f t="shared" si="66"/>
        <v>1.5805027862843708</v>
      </c>
      <c r="AB298" s="17">
        <f t="shared" si="67"/>
        <v>2.9074705701681857E-4</v>
      </c>
      <c r="AC298" s="17">
        <f t="shared" si="68"/>
        <v>0.1378554785457029</v>
      </c>
      <c r="AD298" s="17">
        <f t="shared" si="65"/>
        <v>1.8259003780887804E-4</v>
      </c>
      <c r="AE298" s="14">
        <f t="shared" si="69"/>
        <v>19.450441861684958</v>
      </c>
    </row>
    <row r="299" spans="1:31" ht="15.75" thickBot="1" x14ac:dyDescent="0.3">
      <c r="A299" s="14">
        <v>2</v>
      </c>
      <c r="B299" s="17" t="s">
        <v>33</v>
      </c>
      <c r="C299" s="17">
        <v>293</v>
      </c>
      <c r="D299" s="17">
        <v>28.629326616997862</v>
      </c>
      <c r="E299" s="14">
        <v>704.00093954631063</v>
      </c>
      <c r="F299" s="103">
        <v>0</v>
      </c>
      <c r="G299" s="17">
        <f t="shared" si="56"/>
        <v>0</v>
      </c>
      <c r="H299" s="17">
        <f t="shared" si="57"/>
        <v>0</v>
      </c>
      <c r="I299" s="17">
        <v>14</v>
      </c>
      <c r="J299" s="14">
        <v>4000</v>
      </c>
      <c r="K299" s="100">
        <v>11.394359623246137</v>
      </c>
      <c r="L299" s="17">
        <v>25.488498815624215</v>
      </c>
      <c r="M299" s="107">
        <v>1</v>
      </c>
      <c r="N299" s="17">
        <f>IF(M299=1,_xlfn.XLOOKUP(L299,'HYB SPECS'!$O$6:$O$37,'HYB SPECS'!$K$6:$K$37,,1))</f>
        <v>7250</v>
      </c>
      <c r="O299" s="107">
        <f>0.5*('Specifications (ICE)'!$P$4*'Specifications (ICE)'!$P$3)*'Specifications (ICE)'!$P$5*K299^2</f>
        <v>40.580450841076463</v>
      </c>
      <c r="P299" s="14">
        <f>IF(B299="A",'Specifications (ICE)'!$M$12,IF(B299="G",'Specifications (ICE)'!$M$13))</f>
        <v>84.271039200000004</v>
      </c>
      <c r="Q299" s="17">
        <v>2</v>
      </c>
      <c r="R299" s="110">
        <f>'HYB SPECS'!$G$11-O299-P299-G299</f>
        <v>761.88314181415194</v>
      </c>
      <c r="S299" s="16">
        <f t="shared" si="58"/>
        <v>0</v>
      </c>
      <c r="T299" s="17">
        <f t="shared" si="59"/>
        <v>0</v>
      </c>
      <c r="U299" s="110">
        <f t="shared" si="60"/>
        <v>124.85149004107646</v>
      </c>
      <c r="V299" s="17">
        <f t="shared" si="61"/>
        <v>1.4226027770261587</v>
      </c>
      <c r="W299" s="14">
        <f t="shared" si="62"/>
        <v>12.00021601492015</v>
      </c>
      <c r="X299" s="17">
        <f t="shared" si="63"/>
        <v>1.4226027770261587</v>
      </c>
      <c r="Y299" s="17">
        <f t="shared" si="64"/>
        <v>1.8737732194756185</v>
      </c>
      <c r="Z299" s="14">
        <v>474.14230073437511</v>
      </c>
      <c r="AA299" s="17">
        <f t="shared" si="66"/>
        <v>1.5805027862843708</v>
      </c>
      <c r="AB299" s="17">
        <f t="shared" si="67"/>
        <v>2.9074705701681857E-4</v>
      </c>
      <c r="AC299" s="17">
        <f t="shared" si="68"/>
        <v>0.1378554785457029</v>
      </c>
      <c r="AD299" s="17">
        <f t="shared" si="65"/>
        <v>1.8259003780887804E-4</v>
      </c>
      <c r="AE299" s="14">
        <f t="shared" si="69"/>
        <v>19.58829734023066</v>
      </c>
    </row>
    <row r="300" spans="1:31" ht="15.75" thickBot="1" x14ac:dyDescent="0.3">
      <c r="A300" s="14">
        <v>2</v>
      </c>
      <c r="B300" s="17" t="s">
        <v>33</v>
      </c>
      <c r="C300" s="17">
        <v>294</v>
      </c>
      <c r="D300" s="17">
        <v>28.716549163988613</v>
      </c>
      <c r="E300" s="14">
        <v>704.00093954631063</v>
      </c>
      <c r="F300" s="103">
        <v>0</v>
      </c>
      <c r="G300" s="17">
        <f t="shared" si="56"/>
        <v>0</v>
      </c>
      <c r="H300" s="17">
        <f t="shared" si="57"/>
        <v>0</v>
      </c>
      <c r="I300" s="17">
        <v>14</v>
      </c>
      <c r="J300" s="14">
        <v>4000</v>
      </c>
      <c r="K300" s="100">
        <v>11.394359623246137</v>
      </c>
      <c r="L300" s="17">
        <v>25.488498815624215</v>
      </c>
      <c r="M300" s="107">
        <v>1</v>
      </c>
      <c r="N300" s="17">
        <f>IF(M300=1,_xlfn.XLOOKUP(L300,'HYB SPECS'!$O$6:$O$37,'HYB SPECS'!$K$6:$K$37,,1))</f>
        <v>7250</v>
      </c>
      <c r="O300" s="107">
        <f>0.5*('Specifications (ICE)'!$P$4*'Specifications (ICE)'!$P$3)*'Specifications (ICE)'!$P$5*K300^2</f>
        <v>40.580450841076463</v>
      </c>
      <c r="P300" s="14">
        <f>IF(B300="A",'Specifications (ICE)'!$M$12,IF(B300="G",'Specifications (ICE)'!$M$13))</f>
        <v>84.271039200000004</v>
      </c>
      <c r="Q300" s="17">
        <v>2</v>
      </c>
      <c r="R300" s="110">
        <f>'HYB SPECS'!$G$11-O300-P300-G300</f>
        <v>761.88314181415194</v>
      </c>
      <c r="S300" s="16">
        <f t="shared" si="58"/>
        <v>0</v>
      </c>
      <c r="T300" s="17">
        <f t="shared" si="59"/>
        <v>0</v>
      </c>
      <c r="U300" s="110">
        <f t="shared" si="60"/>
        <v>124.85149004107646</v>
      </c>
      <c r="V300" s="17">
        <f t="shared" si="61"/>
        <v>1.4226027770261587</v>
      </c>
      <c r="W300" s="14">
        <f t="shared" si="62"/>
        <v>12.00021601492015</v>
      </c>
      <c r="X300" s="17">
        <f t="shared" si="63"/>
        <v>1.4226027770261587</v>
      </c>
      <c r="Y300" s="17">
        <f t="shared" si="64"/>
        <v>1.8737732194756185</v>
      </c>
      <c r="Z300" s="14">
        <v>474.14230073437511</v>
      </c>
      <c r="AA300" s="17">
        <f t="shared" si="66"/>
        <v>1.5805027862843708</v>
      </c>
      <c r="AB300" s="17">
        <f t="shared" si="67"/>
        <v>2.9074705701681857E-4</v>
      </c>
      <c r="AC300" s="17">
        <f t="shared" si="68"/>
        <v>0.1378554785457029</v>
      </c>
      <c r="AD300" s="17">
        <f t="shared" si="65"/>
        <v>1.8259003780887804E-4</v>
      </c>
      <c r="AE300" s="14">
        <f t="shared" si="69"/>
        <v>19.726152818776363</v>
      </c>
    </row>
    <row r="301" spans="1:31" ht="15.75" thickBot="1" x14ac:dyDescent="0.3">
      <c r="A301" s="14">
        <v>2</v>
      </c>
      <c r="B301" s="17" t="s">
        <v>33</v>
      </c>
      <c r="C301" s="17">
        <v>295</v>
      </c>
      <c r="D301" s="17">
        <v>28.803771710979365</v>
      </c>
      <c r="E301" s="14">
        <v>704.00093954631063</v>
      </c>
      <c r="F301" s="103">
        <v>0</v>
      </c>
      <c r="G301" s="17">
        <f t="shared" si="56"/>
        <v>0</v>
      </c>
      <c r="H301" s="17">
        <f t="shared" si="57"/>
        <v>0</v>
      </c>
      <c r="I301" s="17">
        <v>14</v>
      </c>
      <c r="J301" s="14">
        <v>4000</v>
      </c>
      <c r="K301" s="100">
        <v>11.394359623246137</v>
      </c>
      <c r="L301" s="17">
        <v>25.488498815624215</v>
      </c>
      <c r="M301" s="107">
        <v>1</v>
      </c>
      <c r="N301" s="17">
        <f>IF(M301=1,_xlfn.XLOOKUP(L301,'HYB SPECS'!$O$6:$O$37,'HYB SPECS'!$K$6:$K$37,,1))</f>
        <v>7250</v>
      </c>
      <c r="O301" s="107">
        <f>0.5*('Specifications (ICE)'!$P$4*'Specifications (ICE)'!$P$3)*'Specifications (ICE)'!$P$5*K301^2</f>
        <v>40.580450841076463</v>
      </c>
      <c r="P301" s="14">
        <f>IF(B301="A",'Specifications (ICE)'!$M$12,IF(B301="G",'Specifications (ICE)'!$M$13))</f>
        <v>84.271039200000004</v>
      </c>
      <c r="Q301" s="17">
        <v>2</v>
      </c>
      <c r="R301" s="110">
        <f>'HYB SPECS'!$G$11-O301-P301-G301</f>
        <v>761.88314181415194</v>
      </c>
      <c r="S301" s="16">
        <f t="shared" si="58"/>
        <v>0</v>
      </c>
      <c r="T301" s="17">
        <f t="shared" si="59"/>
        <v>0</v>
      </c>
      <c r="U301" s="110">
        <f t="shared" si="60"/>
        <v>124.85149004107646</v>
      </c>
      <c r="V301" s="17">
        <f t="shared" si="61"/>
        <v>1.4226027770261587</v>
      </c>
      <c r="W301" s="14">
        <f t="shared" si="62"/>
        <v>12.00021601492015</v>
      </c>
      <c r="X301" s="17">
        <f t="shared" si="63"/>
        <v>1.4226027770261587</v>
      </c>
      <c r="Y301" s="17">
        <f t="shared" si="64"/>
        <v>1.8737732194756185</v>
      </c>
      <c r="Z301" s="14">
        <v>474.14230073437511</v>
      </c>
      <c r="AA301" s="17">
        <f t="shared" si="66"/>
        <v>1.5805027862843708</v>
      </c>
      <c r="AB301" s="17">
        <f t="shared" si="67"/>
        <v>2.9074705701681857E-4</v>
      </c>
      <c r="AC301" s="17">
        <f t="shared" si="68"/>
        <v>0.1378554785457029</v>
      </c>
      <c r="AD301" s="17">
        <f t="shared" si="65"/>
        <v>1.8259003780887804E-4</v>
      </c>
      <c r="AE301" s="14">
        <f t="shared" si="69"/>
        <v>19.864008297322066</v>
      </c>
    </row>
    <row r="302" spans="1:31" ht="15.75" thickBot="1" x14ac:dyDescent="0.3">
      <c r="A302" s="14">
        <v>2</v>
      </c>
      <c r="B302" s="17" t="s">
        <v>33</v>
      </c>
      <c r="C302" s="17">
        <v>296</v>
      </c>
      <c r="D302" s="17">
        <v>28.890994257970117</v>
      </c>
      <c r="E302" s="14">
        <v>704.00093954631063</v>
      </c>
      <c r="F302" s="103">
        <v>0</v>
      </c>
      <c r="G302" s="17">
        <f t="shared" si="56"/>
        <v>0</v>
      </c>
      <c r="H302" s="17">
        <f t="shared" si="57"/>
        <v>0</v>
      </c>
      <c r="I302" s="17">
        <v>14</v>
      </c>
      <c r="J302" s="14">
        <v>4000</v>
      </c>
      <c r="K302" s="100">
        <v>11.394359623246137</v>
      </c>
      <c r="L302" s="17">
        <v>25.488498815624215</v>
      </c>
      <c r="M302" s="107">
        <v>1</v>
      </c>
      <c r="N302" s="17">
        <f>IF(M302=1,_xlfn.XLOOKUP(L302,'HYB SPECS'!$O$6:$O$37,'HYB SPECS'!$K$6:$K$37,,1))</f>
        <v>7250</v>
      </c>
      <c r="O302" s="107">
        <f>0.5*('Specifications (ICE)'!$P$4*'Specifications (ICE)'!$P$3)*'Specifications (ICE)'!$P$5*K302^2</f>
        <v>40.580450841076463</v>
      </c>
      <c r="P302" s="14">
        <f>IF(B302="A",'Specifications (ICE)'!$M$12,IF(B302="G",'Specifications (ICE)'!$M$13))</f>
        <v>84.271039200000004</v>
      </c>
      <c r="Q302" s="17">
        <v>2</v>
      </c>
      <c r="R302" s="110">
        <f>'HYB SPECS'!$G$11-O302-P302-G302</f>
        <v>761.88314181415194</v>
      </c>
      <c r="S302" s="16">
        <f t="shared" si="58"/>
        <v>0</v>
      </c>
      <c r="T302" s="17">
        <f t="shared" si="59"/>
        <v>0</v>
      </c>
      <c r="U302" s="110">
        <f t="shared" si="60"/>
        <v>124.85149004107646</v>
      </c>
      <c r="V302" s="17">
        <f t="shared" si="61"/>
        <v>1.4226027770261587</v>
      </c>
      <c r="W302" s="14">
        <f t="shared" si="62"/>
        <v>12.00021601492015</v>
      </c>
      <c r="X302" s="17">
        <f t="shared" si="63"/>
        <v>1.4226027770261587</v>
      </c>
      <c r="Y302" s="17">
        <f t="shared" si="64"/>
        <v>1.8737732194756185</v>
      </c>
      <c r="Z302" s="14">
        <v>474.14230073437511</v>
      </c>
      <c r="AA302" s="17">
        <f t="shared" si="66"/>
        <v>1.5805027862843708</v>
      </c>
      <c r="AB302" s="17">
        <f t="shared" si="67"/>
        <v>2.9074705701681857E-4</v>
      </c>
      <c r="AC302" s="17">
        <f t="shared" si="68"/>
        <v>0.1378554785457029</v>
      </c>
      <c r="AD302" s="17">
        <f t="shared" si="65"/>
        <v>1.8259003780887804E-4</v>
      </c>
      <c r="AE302" s="14">
        <f t="shared" si="69"/>
        <v>20.001863775867768</v>
      </c>
    </row>
    <row r="303" spans="1:31" ht="15.75" thickBot="1" x14ac:dyDescent="0.3">
      <c r="A303" s="14">
        <v>2</v>
      </c>
      <c r="B303" s="17" t="s">
        <v>33</v>
      </c>
      <c r="C303" s="17">
        <v>297</v>
      </c>
      <c r="D303" s="17">
        <v>28.978216804960869</v>
      </c>
      <c r="E303" s="14">
        <v>704.00093954631063</v>
      </c>
      <c r="F303" s="103">
        <v>0</v>
      </c>
      <c r="G303" s="17">
        <f t="shared" si="56"/>
        <v>0</v>
      </c>
      <c r="H303" s="17">
        <f t="shared" si="57"/>
        <v>0</v>
      </c>
      <c r="I303" s="17">
        <v>14</v>
      </c>
      <c r="J303" s="14">
        <v>4000</v>
      </c>
      <c r="K303" s="100">
        <v>11.394359623246137</v>
      </c>
      <c r="L303" s="17">
        <v>25.488498815624215</v>
      </c>
      <c r="M303" s="107">
        <v>1</v>
      </c>
      <c r="N303" s="17">
        <f>IF(M303=1,_xlfn.XLOOKUP(L303,'HYB SPECS'!$O$6:$O$37,'HYB SPECS'!$K$6:$K$37,,1))</f>
        <v>7250</v>
      </c>
      <c r="O303" s="107">
        <f>0.5*('Specifications (ICE)'!$P$4*'Specifications (ICE)'!$P$3)*'Specifications (ICE)'!$P$5*K303^2</f>
        <v>40.580450841076463</v>
      </c>
      <c r="P303" s="14">
        <f>IF(B303="A",'Specifications (ICE)'!$M$12,IF(B303="G",'Specifications (ICE)'!$M$13))</f>
        <v>84.271039200000004</v>
      </c>
      <c r="Q303" s="17">
        <v>2</v>
      </c>
      <c r="R303" s="110">
        <f>'HYB SPECS'!$G$11-O303-P303-G303</f>
        <v>761.88314181415194</v>
      </c>
      <c r="S303" s="16">
        <f t="shared" si="58"/>
        <v>0</v>
      </c>
      <c r="T303" s="17">
        <f t="shared" si="59"/>
        <v>0</v>
      </c>
      <c r="U303" s="110">
        <f t="shared" si="60"/>
        <v>124.85149004107646</v>
      </c>
      <c r="V303" s="17">
        <f t="shared" si="61"/>
        <v>1.4226027770261587</v>
      </c>
      <c r="W303" s="14">
        <f t="shared" si="62"/>
        <v>12.00021601492015</v>
      </c>
      <c r="X303" s="17">
        <f t="shared" si="63"/>
        <v>1.4226027770261587</v>
      </c>
      <c r="Y303" s="17">
        <f t="shared" si="64"/>
        <v>1.8737732194756185</v>
      </c>
      <c r="Z303" s="14">
        <v>474.14230073437511</v>
      </c>
      <c r="AA303" s="17">
        <f t="shared" si="66"/>
        <v>1.5805027862843708</v>
      </c>
      <c r="AB303" s="17">
        <f t="shared" si="67"/>
        <v>2.9074705701681857E-4</v>
      </c>
      <c r="AC303" s="17">
        <f t="shared" si="68"/>
        <v>0.1378554785457029</v>
      </c>
      <c r="AD303" s="17">
        <f t="shared" si="65"/>
        <v>1.8259003780887804E-4</v>
      </c>
      <c r="AE303" s="14">
        <f t="shared" si="69"/>
        <v>20.139719254413471</v>
      </c>
    </row>
    <row r="304" spans="1:31" ht="15.75" thickBot="1" x14ac:dyDescent="0.3">
      <c r="A304" s="14">
        <v>1</v>
      </c>
      <c r="B304" s="17" t="s">
        <v>33</v>
      </c>
      <c r="C304" s="17">
        <v>298</v>
      </c>
      <c r="D304" s="17">
        <v>29.065439351951621</v>
      </c>
      <c r="E304" s="14">
        <v>704.00093954631063</v>
      </c>
      <c r="F304" s="103">
        <v>0</v>
      </c>
      <c r="G304" s="17">
        <f t="shared" si="56"/>
        <v>0</v>
      </c>
      <c r="H304" s="17">
        <f t="shared" si="57"/>
        <v>0</v>
      </c>
      <c r="I304" s="17">
        <v>14</v>
      </c>
      <c r="J304" s="14">
        <v>4000</v>
      </c>
      <c r="K304" s="100">
        <v>11.394359623246137</v>
      </c>
      <c r="L304" s="17">
        <v>25.488498815624215</v>
      </c>
      <c r="M304" s="107">
        <v>1</v>
      </c>
      <c r="N304" s="17">
        <f>IF(M304=1,_xlfn.XLOOKUP(L304,'HYB SPECS'!$O$6:$O$37,'HYB SPECS'!$K$6:$K$37,,1))</f>
        <v>7250</v>
      </c>
      <c r="O304" s="107">
        <f>0.5*('Specifications (ICE)'!$P$4*'Specifications (ICE)'!$P$3)*'Specifications (ICE)'!$P$5*K304^2</f>
        <v>40.580450841076463</v>
      </c>
      <c r="P304" s="14">
        <f>IF(B304="A",'Specifications (ICE)'!$M$12,IF(B304="G",'Specifications (ICE)'!$M$13))</f>
        <v>84.271039200000004</v>
      </c>
      <c r="Q304" s="17">
        <v>1</v>
      </c>
      <c r="R304" s="110">
        <f>'HYB SPECS'!$G$11-O304-P304-G304</f>
        <v>761.88314181415194</v>
      </c>
      <c r="S304" s="16">
        <f t="shared" si="58"/>
        <v>1.0822189275843057</v>
      </c>
      <c r="T304" s="17">
        <f t="shared" si="59"/>
        <v>761.88314181415194</v>
      </c>
      <c r="U304" s="110">
        <f t="shared" si="60"/>
        <v>886.73463185522837</v>
      </c>
      <c r="V304" s="17">
        <f t="shared" si="61"/>
        <v>10.103773285745241</v>
      </c>
      <c r="W304" s="14">
        <f t="shared" si="62"/>
        <v>3.3190455062010678</v>
      </c>
      <c r="X304" s="17">
        <f t="shared" si="63"/>
        <v>10.103773285745241</v>
      </c>
      <c r="Y304" s="17">
        <f t="shared" si="64"/>
        <v>13.308127963913348</v>
      </c>
      <c r="Z304" s="14">
        <v>474.14230073437511</v>
      </c>
      <c r="AA304" s="17">
        <f t="shared" si="66"/>
        <v>0.4371388534867397</v>
      </c>
      <c r="AB304" s="17">
        <f t="shared" si="67"/>
        <v>8.0415445174740748E-5</v>
      </c>
      <c r="AC304" s="17">
        <f t="shared" si="68"/>
        <v>3.8128364189730583E-2</v>
      </c>
      <c r="AD304" s="17">
        <f t="shared" si="65"/>
        <v>5.050114462215971E-5</v>
      </c>
      <c r="AE304" s="14">
        <f t="shared" si="69"/>
        <v>20.177847618603202</v>
      </c>
    </row>
    <row r="305" spans="1:31" ht="15.75" thickBot="1" x14ac:dyDescent="0.3">
      <c r="A305" s="14">
        <v>1</v>
      </c>
      <c r="B305" s="17" t="s">
        <v>33</v>
      </c>
      <c r="C305" s="17">
        <v>299</v>
      </c>
      <c r="D305" s="17">
        <v>29.151769989227351</v>
      </c>
      <c r="E305" s="14">
        <v>704.00093954631063</v>
      </c>
      <c r="F305" s="103">
        <v>0</v>
      </c>
      <c r="G305" s="17">
        <f t="shared" si="56"/>
        <v>0</v>
      </c>
      <c r="H305" s="17">
        <f t="shared" si="57"/>
        <v>0</v>
      </c>
      <c r="I305" s="17">
        <v>14</v>
      </c>
      <c r="J305" s="14">
        <v>4000</v>
      </c>
      <c r="K305" s="100">
        <v>11.516824288386541</v>
      </c>
      <c r="L305" s="17">
        <v>25.762444923663391</v>
      </c>
      <c r="M305" s="107">
        <v>1</v>
      </c>
      <c r="N305" s="17">
        <f>IF(M305=1,_xlfn.XLOOKUP(L305,'HYB SPECS'!$O$6:$O$37,'HYB SPECS'!$K$6:$K$37,,1))</f>
        <v>7250</v>
      </c>
      <c r="O305" s="107">
        <f>0.5*('Specifications (ICE)'!$P$4*'Specifications (ICE)'!$P$3)*'Specifications (ICE)'!$P$5*K305^2</f>
        <v>41.457442279896306</v>
      </c>
      <c r="P305" s="14">
        <f>IF(B305="A",'Specifications (ICE)'!$M$12,IF(B305="G",'Specifications (ICE)'!$M$13))</f>
        <v>84.271039200000004</v>
      </c>
      <c r="Q305" s="17">
        <v>1</v>
      </c>
      <c r="R305" s="110">
        <f>'HYB SPECS'!$G$11-O305-P305-G305</f>
        <v>761.00615037533203</v>
      </c>
      <c r="S305" s="16">
        <f t="shared" si="58"/>
        <v>1.0809732027712322</v>
      </c>
      <c r="T305" s="17">
        <f t="shared" si="59"/>
        <v>761.00615037533203</v>
      </c>
      <c r="U305" s="110">
        <f t="shared" si="60"/>
        <v>886.73463185522837</v>
      </c>
      <c r="V305" s="17">
        <f t="shared" si="61"/>
        <v>10.212366945503792</v>
      </c>
      <c r="W305" s="14">
        <f t="shared" si="62"/>
        <v>3.2104518464425165</v>
      </c>
      <c r="X305" s="17">
        <f t="shared" si="63"/>
        <v>10.212366945503792</v>
      </c>
      <c r="Y305" s="17">
        <f t="shared" si="64"/>
        <v>13.451161490029317</v>
      </c>
      <c r="Z305" s="14">
        <v>474.14230073437511</v>
      </c>
      <c r="AA305" s="17">
        <f t="shared" si="66"/>
        <v>0.42283639579699372</v>
      </c>
      <c r="AB305" s="17">
        <f t="shared" si="67"/>
        <v>7.6988987179562313E-5</v>
      </c>
      <c r="AC305" s="17">
        <f t="shared" si="68"/>
        <v>3.6503735512526982E-2</v>
      </c>
      <c r="AD305" s="17">
        <f t="shared" si="65"/>
        <v>4.8349318559638386E-5</v>
      </c>
      <c r="AE305" s="14">
        <f t="shared" si="69"/>
        <v>20.214351354115728</v>
      </c>
    </row>
    <row r="306" spans="1:31" ht="15.75" thickBot="1" x14ac:dyDescent="0.3">
      <c r="A306" s="14">
        <v>1</v>
      </c>
      <c r="B306" s="17" t="s">
        <v>33</v>
      </c>
      <c r="C306" s="17">
        <v>300</v>
      </c>
      <c r="D306" s="17">
        <v>29.237236852804678</v>
      </c>
      <c r="E306" s="14">
        <v>704.00093954631063</v>
      </c>
      <c r="F306" s="103">
        <v>0</v>
      </c>
      <c r="G306" s="17">
        <f t="shared" si="56"/>
        <v>0</v>
      </c>
      <c r="H306" s="17">
        <f t="shared" si="57"/>
        <v>0</v>
      </c>
      <c r="I306" s="17">
        <v>14</v>
      </c>
      <c r="J306" s="14">
        <v>4000</v>
      </c>
      <c r="K306" s="100">
        <v>11.637881273912548</v>
      </c>
      <c r="L306" s="17">
        <v>26.033242136865937</v>
      </c>
      <c r="M306" s="107">
        <v>1</v>
      </c>
      <c r="N306" s="17">
        <f>IF(M306=1,_xlfn.XLOOKUP(L306,'HYB SPECS'!$O$6:$O$37,'HYB SPECS'!$K$6:$K$37,,1))</f>
        <v>7250</v>
      </c>
      <c r="O306" s="107">
        <f>0.5*('Specifications (ICE)'!$P$4*'Specifications (ICE)'!$P$3)*'Specifications (ICE)'!$P$5*K306^2</f>
        <v>42.333567417190977</v>
      </c>
      <c r="P306" s="14">
        <f>IF(B306="A",'Specifications (ICE)'!$M$12,IF(B306="G",'Specifications (ICE)'!$M$13))</f>
        <v>84.271039200000004</v>
      </c>
      <c r="Q306" s="17">
        <v>1</v>
      </c>
      <c r="R306" s="110">
        <f>'HYB SPECS'!$G$11-O306-P306-G306</f>
        <v>760.13002523803732</v>
      </c>
      <c r="S306" s="16">
        <f t="shared" si="58"/>
        <v>1.0797287084984557</v>
      </c>
      <c r="T306" s="17">
        <f t="shared" si="59"/>
        <v>760.13002523803732</v>
      </c>
      <c r="U306" s="110">
        <f t="shared" si="60"/>
        <v>886.73463185522837</v>
      </c>
      <c r="V306" s="17">
        <f t="shared" si="61"/>
        <v>10.319712366997699</v>
      </c>
      <c r="W306" s="14">
        <f t="shared" si="62"/>
        <v>3.10310642494861</v>
      </c>
      <c r="X306" s="17">
        <f t="shared" si="63"/>
        <v>10.319712366997699</v>
      </c>
      <c r="Y306" s="17">
        <f t="shared" si="64"/>
        <v>13.592550906159289</v>
      </c>
      <c r="Z306" s="14">
        <v>474.14230073437511</v>
      </c>
      <c r="AA306" s="17">
        <f t="shared" si="66"/>
        <v>0.40869833881909878</v>
      </c>
      <c r="AB306" s="17">
        <f t="shared" si="67"/>
        <v>7.3670214857502928E-5</v>
      </c>
      <c r="AC306" s="17">
        <f t="shared" si="68"/>
        <v>3.4930165168132181E-2</v>
      </c>
      <c r="AD306" s="17">
        <f t="shared" si="65"/>
        <v>4.6265119427989645E-5</v>
      </c>
      <c r="AE306" s="14">
        <f t="shared" si="69"/>
        <v>20.249281519283858</v>
      </c>
    </row>
    <row r="307" spans="1:31" ht="15.75" thickBot="1" x14ac:dyDescent="0.3">
      <c r="A307" s="14">
        <v>1</v>
      </c>
      <c r="B307" s="17" t="s">
        <v>33</v>
      </c>
      <c r="C307" s="17">
        <v>301</v>
      </c>
      <c r="D307" s="17">
        <v>29.321866643982659</v>
      </c>
      <c r="E307" s="14">
        <v>704.00093954631063</v>
      </c>
      <c r="F307" s="103">
        <v>0</v>
      </c>
      <c r="G307" s="17">
        <f t="shared" si="56"/>
        <v>0</v>
      </c>
      <c r="H307" s="17">
        <f t="shared" si="57"/>
        <v>0</v>
      </c>
      <c r="I307" s="17">
        <v>14</v>
      </c>
      <c r="J307" s="14">
        <v>4000</v>
      </c>
      <c r="K307" s="100">
        <v>11.757574177100905</v>
      </c>
      <c r="L307" s="17">
        <v>26.300987979724098</v>
      </c>
      <c r="M307" s="107">
        <v>1</v>
      </c>
      <c r="N307" s="17">
        <f>IF(M307=1,_xlfn.XLOOKUP(L307,'HYB SPECS'!$O$6:$O$37,'HYB SPECS'!$K$6:$K$37,,1))</f>
        <v>7250</v>
      </c>
      <c r="O307" s="107">
        <f>0.5*('Specifications (ICE)'!$P$4*'Specifications (ICE)'!$P$3)*'Specifications (ICE)'!$P$5*K307^2</f>
        <v>43.20882710870238</v>
      </c>
      <c r="P307" s="14">
        <f>IF(B307="A",'Specifications (ICE)'!$M$12,IF(B307="G",'Specifications (ICE)'!$M$13))</f>
        <v>84.271039200000004</v>
      </c>
      <c r="Q307" s="17">
        <v>1</v>
      </c>
      <c r="R307" s="110">
        <f>'HYB SPECS'!$G$11-O307-P307-G307</f>
        <v>759.25476554652596</v>
      </c>
      <c r="S307" s="16">
        <f t="shared" si="58"/>
        <v>1.0784854435504352</v>
      </c>
      <c r="T307" s="17">
        <f t="shared" si="59"/>
        <v>759.25476554652596</v>
      </c>
      <c r="U307" s="110">
        <f t="shared" si="60"/>
        <v>886.73463185522837</v>
      </c>
      <c r="V307" s="17">
        <f t="shared" si="61"/>
        <v>10.42584820944211</v>
      </c>
      <c r="W307" s="14">
        <f t="shared" si="62"/>
        <v>2.9969705825041983</v>
      </c>
      <c r="X307" s="17">
        <f t="shared" si="63"/>
        <v>10.42584820944211</v>
      </c>
      <c r="Y307" s="17">
        <f t="shared" si="64"/>
        <v>13.732347132070329</v>
      </c>
      <c r="Z307" s="14">
        <v>474.14230073437511</v>
      </c>
      <c r="AA307" s="17">
        <f t="shared" si="66"/>
        <v>0.39471959089493913</v>
      </c>
      <c r="AB307" s="17">
        <f t="shared" si="67"/>
        <v>7.0453609601078788E-5</v>
      </c>
      <c r="AC307" s="17">
        <f t="shared" si="68"/>
        <v>3.3405036551296959E-2</v>
      </c>
      <c r="AD307" s="17">
        <f t="shared" si="65"/>
        <v>4.4245081524896636E-5</v>
      </c>
      <c r="AE307" s="14">
        <f t="shared" si="69"/>
        <v>20.282686555835156</v>
      </c>
    </row>
    <row r="308" spans="1:31" ht="15.75" thickBot="1" x14ac:dyDescent="0.3">
      <c r="A308" s="14">
        <v>1</v>
      </c>
      <c r="B308" s="17" t="s">
        <v>33</v>
      </c>
      <c r="C308" s="17">
        <v>302</v>
      </c>
      <c r="D308" s="17">
        <v>29.405684729588881</v>
      </c>
      <c r="E308" s="14">
        <v>704.00093954631063</v>
      </c>
      <c r="F308" s="103">
        <v>0</v>
      </c>
      <c r="G308" s="17">
        <f t="shared" si="56"/>
        <v>0</v>
      </c>
      <c r="H308" s="17">
        <f t="shared" si="57"/>
        <v>0</v>
      </c>
      <c r="I308" s="17">
        <v>14</v>
      </c>
      <c r="J308" s="14">
        <v>4000</v>
      </c>
      <c r="K308" s="100">
        <v>11.875944357301794</v>
      </c>
      <c r="L308" s="17">
        <v>26.565774970622677</v>
      </c>
      <c r="M308" s="107">
        <v>1</v>
      </c>
      <c r="N308" s="17">
        <f>IF(M308=1,_xlfn.XLOOKUP(L308,'HYB SPECS'!$O$6:$O$37,'HYB SPECS'!$K$6:$K$37,,1))</f>
        <v>7500</v>
      </c>
      <c r="O308" s="107">
        <f>0.5*('Specifications (ICE)'!$P$4*'Specifications (ICE)'!$P$3)*'Specifications (ICE)'!$P$5*K308^2</f>
        <v>44.083222209327126</v>
      </c>
      <c r="P308" s="14">
        <f>IF(B308="A",'Specifications (ICE)'!$M$12,IF(B308="G",'Specifications (ICE)'!$M$13))</f>
        <v>84.271039200000004</v>
      </c>
      <c r="Q308" s="17">
        <v>1</v>
      </c>
      <c r="R308" s="110">
        <f>'HYB SPECS'!$G$11-O308-P308-G308</f>
        <v>758.38037044590124</v>
      </c>
      <c r="S308" s="16">
        <f t="shared" si="58"/>
        <v>1.0772434067128307</v>
      </c>
      <c r="T308" s="17">
        <f t="shared" si="59"/>
        <v>758.38037044590124</v>
      </c>
      <c r="U308" s="110">
        <f t="shared" si="60"/>
        <v>886.73463185522837</v>
      </c>
      <c r="V308" s="17">
        <f t="shared" si="61"/>
        <v>10.530811147605183</v>
      </c>
      <c r="W308" s="14">
        <f t="shared" si="62"/>
        <v>2.8920076443411253</v>
      </c>
      <c r="X308" s="17">
        <f t="shared" si="63"/>
        <v>10.530811147605183</v>
      </c>
      <c r="Y308" s="17">
        <f t="shared" si="64"/>
        <v>13.408245191268799</v>
      </c>
      <c r="Z308" s="14">
        <v>474.14230073437511</v>
      </c>
      <c r="AA308" s="17">
        <f t="shared" si="66"/>
        <v>0.38089532173036156</v>
      </c>
      <c r="AB308" s="17">
        <f t="shared" si="67"/>
        <v>6.7334040085342153E-5</v>
      </c>
      <c r="AC308" s="17">
        <f t="shared" si="68"/>
        <v>3.1925916683804768E-2</v>
      </c>
      <c r="AD308" s="17">
        <f t="shared" si="65"/>
        <v>4.2285982362655319E-5</v>
      </c>
      <c r="AE308" s="14">
        <f t="shared" si="69"/>
        <v>20.314612472518959</v>
      </c>
    </row>
    <row r="309" spans="1:31" ht="15.75" thickBot="1" x14ac:dyDescent="0.3">
      <c r="A309" s="14">
        <v>1</v>
      </c>
      <c r="B309" s="17" t="s">
        <v>33</v>
      </c>
      <c r="C309" s="17">
        <v>303</v>
      </c>
      <c r="D309" s="17">
        <v>29.488715233399933</v>
      </c>
      <c r="E309" s="14">
        <v>704.00093954631063</v>
      </c>
      <c r="F309" s="103">
        <v>0</v>
      </c>
      <c r="G309" s="17">
        <f t="shared" si="56"/>
        <v>0</v>
      </c>
      <c r="H309" s="17">
        <f t="shared" si="57"/>
        <v>0</v>
      </c>
      <c r="I309" s="17">
        <v>14</v>
      </c>
      <c r="J309" s="14">
        <v>4000</v>
      </c>
      <c r="K309" s="100">
        <v>11.993031093981147</v>
      </c>
      <c r="L309" s="17">
        <v>26.827690975370189</v>
      </c>
      <c r="M309" s="107">
        <v>1</v>
      </c>
      <c r="N309" s="17">
        <f>IF(M309=1,_xlfn.XLOOKUP(L309,'HYB SPECS'!$O$6:$O$37,'HYB SPECS'!$K$6:$K$37,,1))</f>
        <v>7500</v>
      </c>
      <c r="O309" s="107">
        <f>0.5*('Specifications (ICE)'!$P$4*'Specifications (ICE)'!$P$3)*'Specifications (ICE)'!$P$5*K309^2</f>
        <v>44.956753573117339</v>
      </c>
      <c r="P309" s="14">
        <f>IF(B309="A",'Specifications (ICE)'!$M$12,IF(B309="G",'Specifications (ICE)'!$M$13))</f>
        <v>84.271039200000004</v>
      </c>
      <c r="Q309" s="17">
        <v>1</v>
      </c>
      <c r="R309" s="110">
        <f>'HYB SPECS'!$G$11-O309-P309-G309</f>
        <v>757.50683908211101</v>
      </c>
      <c r="S309" s="16">
        <f t="shared" si="58"/>
        <v>1.0760025967725013</v>
      </c>
      <c r="T309" s="17">
        <f t="shared" si="59"/>
        <v>757.5068390821109</v>
      </c>
      <c r="U309" s="110">
        <f t="shared" si="60"/>
        <v>886.73463185522826</v>
      </c>
      <c r="V309" s="17">
        <f t="shared" si="61"/>
        <v>10.634636011949677</v>
      </c>
      <c r="W309" s="14">
        <f t="shared" si="62"/>
        <v>2.7881827799966321</v>
      </c>
      <c r="X309" s="17">
        <f t="shared" si="63"/>
        <v>10.634636011949677</v>
      </c>
      <c r="Y309" s="17">
        <f t="shared" si="64"/>
        <v>13.540439114278971</v>
      </c>
      <c r="Z309" s="14">
        <v>474.14230073437511</v>
      </c>
      <c r="AA309" s="17">
        <f t="shared" si="66"/>
        <v>0.36722094393765808</v>
      </c>
      <c r="AB309" s="17">
        <f t="shared" si="67"/>
        <v>6.4306728039005822E-5</v>
      </c>
      <c r="AC309" s="17">
        <f t="shared" si="68"/>
        <v>3.049053998511397E-2</v>
      </c>
      <c r="AD309" s="17">
        <f t="shared" si="65"/>
        <v>4.0384821172336386E-5</v>
      </c>
      <c r="AE309" s="14">
        <f t="shared" si="69"/>
        <v>20.345103012504072</v>
      </c>
    </row>
    <row r="310" spans="1:31" ht="15.75" thickBot="1" x14ac:dyDescent="0.3">
      <c r="A310" s="14">
        <v>1</v>
      </c>
      <c r="B310" s="17" t="s">
        <v>33</v>
      </c>
      <c r="C310" s="17">
        <v>304</v>
      </c>
      <c r="D310" s="17">
        <v>29.570981119667533</v>
      </c>
      <c r="E310" s="14">
        <v>704.00093954631063</v>
      </c>
      <c r="F310" s="103">
        <v>0</v>
      </c>
      <c r="G310" s="17">
        <f t="shared" si="56"/>
        <v>0</v>
      </c>
      <c r="H310" s="17">
        <f t="shared" si="57"/>
        <v>0</v>
      </c>
      <c r="I310" s="17">
        <v>14</v>
      </c>
      <c r="J310" s="14">
        <v>4000</v>
      </c>
      <c r="K310" s="100">
        <v>12.108871730684127</v>
      </c>
      <c r="L310" s="17">
        <v>27.086819529236553</v>
      </c>
      <c r="M310" s="107">
        <v>1</v>
      </c>
      <c r="N310" s="17">
        <f>IF(M310=1,_xlfn.XLOOKUP(L310,'HYB SPECS'!$O$6:$O$37,'HYB SPECS'!$K$6:$K$37,,1))</f>
        <v>7500</v>
      </c>
      <c r="O310" s="107">
        <f>0.5*('Specifications (ICE)'!$P$4*'Specifications (ICE)'!$P$3)*'Specifications (ICE)'!$P$5*K310^2</f>
        <v>45.829422053281498</v>
      </c>
      <c r="P310" s="14">
        <f>IF(B310="A",'Specifications (ICE)'!$M$12,IF(B310="G",'Specifications (ICE)'!$M$13))</f>
        <v>84.271039200000004</v>
      </c>
      <c r="Q310" s="17">
        <v>1</v>
      </c>
      <c r="R310" s="110">
        <f>'HYB SPECS'!$G$11-O310-P310-G310</f>
        <v>756.63417060194683</v>
      </c>
      <c r="S310" s="16">
        <f t="shared" si="58"/>
        <v>1.0747630125175052</v>
      </c>
      <c r="T310" s="17">
        <f t="shared" si="59"/>
        <v>756.63417060194683</v>
      </c>
      <c r="U310" s="110">
        <f t="shared" si="60"/>
        <v>886.73463185522837</v>
      </c>
      <c r="V310" s="17">
        <f t="shared" si="61"/>
        <v>10.737355916290371</v>
      </c>
      <c r="W310" s="14">
        <f t="shared" si="62"/>
        <v>2.6854628756559378</v>
      </c>
      <c r="X310" s="17">
        <f t="shared" si="63"/>
        <v>10.737355916290371</v>
      </c>
      <c r="Y310" s="17">
        <f t="shared" si="64"/>
        <v>13.671226158516957</v>
      </c>
      <c r="Z310" s="14">
        <v>474.14230073437511</v>
      </c>
      <c r="AA310" s="17">
        <f t="shared" si="66"/>
        <v>0.35369209622229375</v>
      </c>
      <c r="AB310" s="17">
        <f t="shared" si="67"/>
        <v>6.1367217640158795E-5</v>
      </c>
      <c r="AC310" s="17">
        <f t="shared" si="68"/>
        <v>2.909679376157202E-2</v>
      </c>
      <c r="AD310" s="17">
        <f t="shared" si="65"/>
        <v>3.8538799684201348E-5</v>
      </c>
      <c r="AE310" s="14">
        <f t="shared" si="69"/>
        <v>20.374199806265644</v>
      </c>
    </row>
    <row r="311" spans="1:31" ht="15.75" thickBot="1" x14ac:dyDescent="0.3">
      <c r="A311" s="14">
        <v>1</v>
      </c>
      <c r="B311" s="17" t="s">
        <v>33</v>
      </c>
      <c r="C311" s="17">
        <v>305</v>
      </c>
      <c r="D311" s="17">
        <v>29.652504269567629</v>
      </c>
      <c r="E311" s="14">
        <v>704.00093954631063</v>
      </c>
      <c r="F311" s="103">
        <v>0</v>
      </c>
      <c r="G311" s="17">
        <f t="shared" si="56"/>
        <v>0</v>
      </c>
      <c r="H311" s="17">
        <f t="shared" si="57"/>
        <v>0</v>
      </c>
      <c r="I311" s="17">
        <v>14</v>
      </c>
      <c r="J311" s="14">
        <v>4000</v>
      </c>
      <c r="K311" s="100">
        <v>12.223501806423553</v>
      </c>
      <c r="L311" s="17">
        <v>27.343240130861105</v>
      </c>
      <c r="M311" s="107">
        <v>1</v>
      </c>
      <c r="N311" s="17">
        <f>IF(M311=1,_xlfn.XLOOKUP(L311,'HYB SPECS'!$O$6:$O$37,'HYB SPECS'!$K$6:$K$37,,1))</f>
        <v>7750</v>
      </c>
      <c r="O311" s="107">
        <f>0.5*('Specifications (ICE)'!$P$4*'Specifications (ICE)'!$P$3)*'Specifications (ICE)'!$P$5*K311^2</f>
        <v>46.701228502185295</v>
      </c>
      <c r="P311" s="14">
        <f>IF(B311="A",'Specifications (ICE)'!$M$12,IF(B311="G",'Specifications (ICE)'!$M$13))</f>
        <v>84.271039200000004</v>
      </c>
      <c r="Q311" s="17">
        <v>1</v>
      </c>
      <c r="R311" s="110">
        <f>'HYB SPECS'!$G$11-O311-P311-G311</f>
        <v>755.76236415304311</v>
      </c>
      <c r="S311" s="16">
        <f t="shared" si="58"/>
        <v>1.073524652737097</v>
      </c>
      <c r="T311" s="17">
        <f t="shared" si="59"/>
        <v>755.76236415304311</v>
      </c>
      <c r="U311" s="110">
        <f t="shared" si="60"/>
        <v>886.73463185522837</v>
      </c>
      <c r="V311" s="17">
        <f t="shared" si="61"/>
        <v>10.839002374300708</v>
      </c>
      <c r="W311" s="14">
        <f t="shared" si="62"/>
        <v>2.5838164176456013</v>
      </c>
      <c r="X311" s="17">
        <f t="shared" si="63"/>
        <v>10.839002374300708</v>
      </c>
      <c r="Y311" s="17">
        <f t="shared" si="64"/>
        <v>13.355464304939982</v>
      </c>
      <c r="Z311" s="14">
        <v>474.14230073437511</v>
      </c>
      <c r="AA311" s="17">
        <f t="shared" si="66"/>
        <v>0.34030462803826012</v>
      </c>
      <c r="AB311" s="17">
        <f t="shared" si="67"/>
        <v>5.8511348091681357E-5</v>
      </c>
      <c r="AC311" s="17">
        <f t="shared" si="68"/>
        <v>2.7742705203259686E-2</v>
      </c>
      <c r="AD311" s="17">
        <f t="shared" si="65"/>
        <v>3.6745304904979718E-5</v>
      </c>
      <c r="AE311" s="14">
        <f t="shared" si="69"/>
        <v>20.401942511468903</v>
      </c>
    </row>
    <row r="312" spans="1:31" ht="15.75" thickBot="1" x14ac:dyDescent="0.3">
      <c r="A312" s="14">
        <v>1</v>
      </c>
      <c r="B312" s="17" t="s">
        <v>33</v>
      </c>
      <c r="C312" s="17">
        <v>306</v>
      </c>
      <c r="D312" s="17">
        <v>29.733305551291703</v>
      </c>
      <c r="E312" s="14">
        <v>704.00093954631063</v>
      </c>
      <c r="F312" s="103">
        <v>0</v>
      </c>
      <c r="G312" s="17">
        <f t="shared" si="56"/>
        <v>0</v>
      </c>
      <c r="H312" s="17">
        <f t="shared" si="57"/>
        <v>0</v>
      </c>
      <c r="I312" s="17">
        <v>14</v>
      </c>
      <c r="J312" s="14">
        <v>4000</v>
      </c>
      <c r="K312" s="100">
        <v>12.33695517581079</v>
      </c>
      <c r="L312" s="17">
        <v>27.597028510978191</v>
      </c>
      <c r="M312" s="107">
        <v>1</v>
      </c>
      <c r="N312" s="17">
        <f>IF(M312=1,_xlfn.XLOOKUP(L312,'HYB SPECS'!$O$6:$O$37,'HYB SPECS'!$K$6:$K$37,,1))</f>
        <v>7750</v>
      </c>
      <c r="O312" s="107">
        <f>0.5*('Specifications (ICE)'!$P$4*'Specifications (ICE)'!$P$3)*'Specifications (ICE)'!$P$5*K312^2</f>
        <v>47.572173771352425</v>
      </c>
      <c r="P312" s="14">
        <f>IF(B312="A",'Specifications (ICE)'!$M$12,IF(B312="G",'Specifications (ICE)'!$M$13))</f>
        <v>84.271039200000004</v>
      </c>
      <c r="Q312" s="17">
        <v>1</v>
      </c>
      <c r="R312" s="110">
        <f>'HYB SPECS'!$G$11-O312-P312-G312</f>
        <v>754.89141888387587</v>
      </c>
      <c r="S312" s="16">
        <f t="shared" si="58"/>
        <v>1.0722875162217274</v>
      </c>
      <c r="T312" s="17">
        <f t="shared" si="59"/>
        <v>754.89141888387587</v>
      </c>
      <c r="U312" s="110">
        <f t="shared" si="60"/>
        <v>886.73463185522837</v>
      </c>
      <c r="V312" s="17">
        <f t="shared" si="61"/>
        <v>10.939605406037035</v>
      </c>
      <c r="W312" s="14">
        <f t="shared" si="62"/>
        <v>2.4832133859092735</v>
      </c>
      <c r="X312" s="17">
        <f t="shared" si="63"/>
        <v>10.939605406037035</v>
      </c>
      <c r="Y312" s="17">
        <f t="shared" si="64"/>
        <v>13.479424071062825</v>
      </c>
      <c r="Z312" s="14">
        <v>474.14230073437511</v>
      </c>
      <c r="AA312" s="17">
        <f t="shared" si="66"/>
        <v>0.32705458555817241</v>
      </c>
      <c r="AB312" s="17">
        <f t="shared" si="67"/>
        <v>5.5735228993291093E-5</v>
      </c>
      <c r="AC312" s="17">
        <f t="shared" si="68"/>
        <v>2.6426429706836289E-2</v>
      </c>
      <c r="AD312" s="17">
        <f t="shared" si="65"/>
        <v>3.5001893651438791E-5</v>
      </c>
      <c r="AE312" s="14">
        <f t="shared" si="69"/>
        <v>20.428368941175741</v>
      </c>
    </row>
    <row r="313" spans="1:31" ht="15.75" thickBot="1" x14ac:dyDescent="0.3">
      <c r="A313" s="14">
        <v>1</v>
      </c>
      <c r="B313" s="17" t="s">
        <v>33</v>
      </c>
      <c r="C313" s="17">
        <v>307</v>
      </c>
      <c r="D313" s="17">
        <v>29.81340488441462</v>
      </c>
      <c r="E313" s="14">
        <v>704.00093954631063</v>
      </c>
      <c r="F313" s="103">
        <v>0</v>
      </c>
      <c r="G313" s="17">
        <f t="shared" si="56"/>
        <v>0</v>
      </c>
      <c r="H313" s="17">
        <f t="shared" si="57"/>
        <v>0</v>
      </c>
      <c r="I313" s="17">
        <v>14</v>
      </c>
      <c r="J313" s="14">
        <v>4000</v>
      </c>
      <c r="K313" s="100">
        <v>12.449264119086493</v>
      </c>
      <c r="L313" s="17">
        <v>27.848256878549343</v>
      </c>
      <c r="M313" s="107">
        <v>1</v>
      </c>
      <c r="N313" s="17">
        <f>IF(M313=1,_xlfn.XLOOKUP(L313,'HYB SPECS'!$O$6:$O$37,'HYB SPECS'!$K$6:$K$37,,1))</f>
        <v>7750</v>
      </c>
      <c r="O313" s="107">
        <f>0.5*('Specifications (ICE)'!$P$4*'Specifications (ICE)'!$P$3)*'Specifications (ICE)'!$P$5*K313^2</f>
        <v>48.442258711465435</v>
      </c>
      <c r="P313" s="14">
        <f>IF(B313="A",'Specifications (ICE)'!$M$12,IF(B313="G",'Specifications (ICE)'!$M$13))</f>
        <v>84.271039200000004</v>
      </c>
      <c r="Q313" s="17">
        <v>1</v>
      </c>
      <c r="R313" s="110">
        <f>'HYB SPECS'!$G$11-O313-P313-G313</f>
        <v>754.0213339437629</v>
      </c>
      <c r="S313" s="16">
        <f t="shared" si="58"/>
        <v>1.0710516017630425</v>
      </c>
      <c r="T313" s="17">
        <f t="shared" si="59"/>
        <v>754.0213339437629</v>
      </c>
      <c r="U313" s="110">
        <f t="shared" si="60"/>
        <v>886.73463185522837</v>
      </c>
      <c r="V313" s="17">
        <f t="shared" si="61"/>
        <v>11.039193635506665</v>
      </c>
      <c r="W313" s="14">
        <f t="shared" si="62"/>
        <v>2.3836251564396442</v>
      </c>
      <c r="X313" s="17">
        <f t="shared" si="63"/>
        <v>11.039193635506665</v>
      </c>
      <c r="Y313" s="17">
        <f t="shared" si="64"/>
        <v>13.602133431015302</v>
      </c>
      <c r="Z313" s="14">
        <v>474.14230073437511</v>
      </c>
      <c r="AA313" s="17">
        <f t="shared" si="66"/>
        <v>0.31393819882295215</v>
      </c>
      <c r="AB313" s="17">
        <f t="shared" si="67"/>
        <v>5.3035218179395289E-5</v>
      </c>
      <c r="AC313" s="17">
        <f t="shared" si="68"/>
        <v>2.514624036752804E-2</v>
      </c>
      <c r="AD313" s="17">
        <f t="shared" si="65"/>
        <v>3.3306278632487467E-5</v>
      </c>
      <c r="AE313" s="14">
        <f t="shared" si="69"/>
        <v>20.453515181543271</v>
      </c>
    </row>
    <row r="314" spans="1:31" ht="15.75" thickBot="1" x14ac:dyDescent="0.3">
      <c r="A314" s="14">
        <v>1</v>
      </c>
      <c r="B314" s="17" t="s">
        <v>33</v>
      </c>
      <c r="C314" s="17">
        <v>308</v>
      </c>
      <c r="D314" s="17">
        <v>29.892821299099978</v>
      </c>
      <c r="E314" s="14">
        <v>704.00093954631063</v>
      </c>
      <c r="F314" s="103">
        <v>0</v>
      </c>
      <c r="G314" s="17">
        <f t="shared" si="56"/>
        <v>0</v>
      </c>
      <c r="H314" s="17">
        <f t="shared" si="57"/>
        <v>0</v>
      </c>
      <c r="I314" s="17">
        <v>14</v>
      </c>
      <c r="J314" s="14">
        <v>4000</v>
      </c>
      <c r="K314" s="100">
        <v>12.560459443070529</v>
      </c>
      <c r="L314" s="17">
        <v>28.09699414658219</v>
      </c>
      <c r="M314" s="107">
        <v>1</v>
      </c>
      <c r="N314" s="17">
        <f>IF(M314=1,_xlfn.XLOOKUP(L314,'HYB SPECS'!$O$6:$O$37,'HYB SPECS'!$K$6:$K$37,,1))</f>
        <v>7750</v>
      </c>
      <c r="O314" s="107">
        <f>0.5*('Specifications (ICE)'!$P$4*'Specifications (ICE)'!$P$3)*'Specifications (ICE)'!$P$5*K314^2</f>
        <v>49.311484172366576</v>
      </c>
      <c r="P314" s="14">
        <f>IF(B314="A",'Specifications (ICE)'!$M$12,IF(B314="G",'Specifications (ICE)'!$M$13))</f>
        <v>84.271039200000004</v>
      </c>
      <c r="Q314" s="17">
        <v>1</v>
      </c>
      <c r="R314" s="110">
        <f>'HYB SPECS'!$G$11-O314-P314-G314</f>
        <v>753.15210848286176</v>
      </c>
      <c r="S314" s="16">
        <f t="shared" si="58"/>
        <v>1.0698169081538815</v>
      </c>
      <c r="T314" s="17">
        <f t="shared" si="59"/>
        <v>753.15210848286165</v>
      </c>
      <c r="U314" s="110">
        <f t="shared" si="60"/>
        <v>886.73463185522826</v>
      </c>
      <c r="V314" s="17">
        <f t="shared" si="61"/>
        <v>11.137794380183673</v>
      </c>
      <c r="W314" s="14">
        <f t="shared" si="62"/>
        <v>2.2850244117626373</v>
      </c>
      <c r="X314" s="17">
        <f t="shared" si="63"/>
        <v>11.137794380183673</v>
      </c>
      <c r="Y314" s="17">
        <f t="shared" si="64"/>
        <v>13.723626044495722</v>
      </c>
      <c r="Z314" s="14">
        <v>474.14230073437511</v>
      </c>
      <c r="AA314" s="17">
        <f t="shared" si="66"/>
        <v>0.30095186995204137</v>
      </c>
      <c r="AB314" s="17">
        <f t="shared" si="67"/>
        <v>5.0407901736307864E-5</v>
      </c>
      <c r="AC314" s="17">
        <f t="shared" si="68"/>
        <v>2.3900518504445311E-2</v>
      </c>
      <c r="AD314" s="17">
        <f t="shared" si="65"/>
        <v>3.1656315899927564E-5</v>
      </c>
      <c r="AE314" s="14">
        <f t="shared" si="69"/>
        <v>20.477415700047715</v>
      </c>
    </row>
    <row r="315" spans="1:31" ht="15.75" thickBot="1" x14ac:dyDescent="0.3">
      <c r="A315" s="14">
        <v>1</v>
      </c>
      <c r="B315" s="17" t="s">
        <v>33</v>
      </c>
      <c r="C315" s="17">
        <v>309</v>
      </c>
      <c r="D315" s="17">
        <v>29.971572990640055</v>
      </c>
      <c r="E315" s="14">
        <v>704.00093954631063</v>
      </c>
      <c r="F315" s="103">
        <v>0</v>
      </c>
      <c r="G315" s="17">
        <f t="shared" si="56"/>
        <v>0</v>
      </c>
      <c r="H315" s="17">
        <f t="shared" si="57"/>
        <v>0</v>
      </c>
      <c r="I315" s="17">
        <v>14</v>
      </c>
      <c r="J315" s="14">
        <v>4000</v>
      </c>
      <c r="K315" s="100">
        <v>12.670570573930952</v>
      </c>
      <c r="L315" s="17">
        <v>28.343306139649105</v>
      </c>
      <c r="M315" s="107">
        <v>1</v>
      </c>
      <c r="N315" s="17">
        <f>IF(M315=1,_xlfn.XLOOKUP(L315,'HYB SPECS'!$O$6:$O$37,'HYB SPECS'!$K$6:$K$37,,1))</f>
        <v>8000</v>
      </c>
      <c r="O315" s="107">
        <f>0.5*('Specifications (ICE)'!$P$4*'Specifications (ICE)'!$P$3)*'Specifications (ICE)'!$P$5*K315^2</f>
        <v>50.179851003058616</v>
      </c>
      <c r="P315" s="14">
        <f>IF(B315="A",'Specifications (ICE)'!$M$12,IF(B315="G",'Specifications (ICE)'!$M$13))</f>
        <v>84.271039200000004</v>
      </c>
      <c r="Q315" s="17">
        <v>1</v>
      </c>
      <c r="R315" s="110">
        <f>'HYB SPECS'!$G$11-O315-P315-G315</f>
        <v>752.28374165216974</v>
      </c>
      <c r="S315" s="16">
        <f t="shared" si="58"/>
        <v>1.0685834341882763</v>
      </c>
      <c r="T315" s="17">
        <f t="shared" si="59"/>
        <v>752.28374165216974</v>
      </c>
      <c r="U315" s="110">
        <f t="shared" si="60"/>
        <v>886.73463185522837</v>
      </c>
      <c r="V315" s="17">
        <f t="shared" si="61"/>
        <v>11.235433733270353</v>
      </c>
      <c r="W315" s="14">
        <f t="shared" si="62"/>
        <v>2.1873850586759565</v>
      </c>
      <c r="X315" s="17">
        <f t="shared" si="63"/>
        <v>11.235433733270353</v>
      </c>
      <c r="Y315" s="17">
        <f t="shared" si="64"/>
        <v>13.411311123235532</v>
      </c>
      <c r="Z315" s="14">
        <v>474.14230073437511</v>
      </c>
      <c r="AA315" s="17">
        <f t="shared" si="66"/>
        <v>0.28809216230905949</v>
      </c>
      <c r="AB315" s="17">
        <f t="shared" si="67"/>
        <v>4.7850075950061843E-5</v>
      </c>
      <c r="AC315" s="17">
        <f t="shared" si="68"/>
        <v>2.2687745101276913E-2</v>
      </c>
      <c r="AD315" s="17">
        <f t="shared" si="65"/>
        <v>3.004999351162505E-5</v>
      </c>
      <c r="AE315" s="14">
        <f t="shared" si="69"/>
        <v>20.500103445148991</v>
      </c>
    </row>
    <row r="316" spans="1:31" ht="15.75" thickBot="1" x14ac:dyDescent="0.3">
      <c r="A316" s="14">
        <v>1</v>
      </c>
      <c r="B316" s="17" t="s">
        <v>33</v>
      </c>
      <c r="C316" s="17">
        <v>310</v>
      </c>
      <c r="D316" s="17">
        <v>30.049677369771821</v>
      </c>
      <c r="E316" s="14">
        <v>704.00093954631063</v>
      </c>
      <c r="F316" s="103">
        <v>0</v>
      </c>
      <c r="G316" s="17">
        <f t="shared" si="56"/>
        <v>0</v>
      </c>
      <c r="H316" s="17">
        <f t="shared" si="57"/>
        <v>0</v>
      </c>
      <c r="I316" s="17">
        <v>14</v>
      </c>
      <c r="J316" s="14">
        <v>4000</v>
      </c>
      <c r="K316" s="100">
        <v>12.779625642568401</v>
      </c>
      <c r="L316" s="17">
        <v>28.587255784886963</v>
      </c>
      <c r="M316" s="107">
        <v>1</v>
      </c>
      <c r="N316" s="17">
        <f>IF(M316=1,_xlfn.XLOOKUP(L316,'HYB SPECS'!$O$6:$O$37,'HYB SPECS'!$K$6:$K$37,,1))</f>
        <v>8000</v>
      </c>
      <c r="O316" s="107">
        <f>0.5*('Specifications (ICE)'!$P$4*'Specifications (ICE)'!$P$3)*'Specifications (ICE)'!$P$5*K316^2</f>
        <v>51.047360051705645</v>
      </c>
      <c r="P316" s="14">
        <f>IF(B316="A",'Specifications (ICE)'!$M$12,IF(B316="G",'Specifications (ICE)'!$M$13))</f>
        <v>84.271039200000004</v>
      </c>
      <c r="Q316" s="17">
        <v>1</v>
      </c>
      <c r="R316" s="110">
        <f>'HYB SPECS'!$G$11-O316-P316-G316</f>
        <v>751.41623260352276</v>
      </c>
      <c r="S316" s="16">
        <f t="shared" si="58"/>
        <v>1.0673511786614498</v>
      </c>
      <c r="T316" s="17">
        <f t="shared" si="59"/>
        <v>751.41623260352276</v>
      </c>
      <c r="U316" s="110">
        <f t="shared" si="60"/>
        <v>886.73463185522837</v>
      </c>
      <c r="V316" s="17">
        <f t="shared" si="61"/>
        <v>11.332136639410528</v>
      </c>
      <c r="W316" s="14">
        <f t="shared" si="62"/>
        <v>2.090682152535781</v>
      </c>
      <c r="X316" s="17">
        <f t="shared" si="63"/>
        <v>11.332136639410528</v>
      </c>
      <c r="Y316" s="17">
        <f t="shared" si="64"/>
        <v>13.526741714662236</v>
      </c>
      <c r="Z316" s="14">
        <v>474.14230073437511</v>
      </c>
      <c r="AA316" s="17">
        <f t="shared" si="66"/>
        <v>0.27535579052989195</v>
      </c>
      <c r="AB316" s="17">
        <f t="shared" si="67"/>
        <v>4.5358730968241856E-5</v>
      </c>
      <c r="AC316" s="17">
        <f t="shared" si="68"/>
        <v>2.1506493059673743E-2</v>
      </c>
      <c r="AD316" s="17">
        <f t="shared" si="65"/>
        <v>2.8485421271091052E-5</v>
      </c>
      <c r="AE316" s="14">
        <f t="shared" si="69"/>
        <v>20.521609938208666</v>
      </c>
    </row>
    <row r="317" spans="1:31" ht="15.75" thickBot="1" x14ac:dyDescent="0.3">
      <c r="A317" s="14">
        <v>1</v>
      </c>
      <c r="B317" s="17" t="s">
        <v>33</v>
      </c>
      <c r="C317" s="17">
        <v>311</v>
      </c>
      <c r="D317" s="17">
        <v>30.127151109162043</v>
      </c>
      <c r="E317" s="14">
        <v>704.00093954631063</v>
      </c>
      <c r="F317" s="103">
        <v>0</v>
      </c>
      <c r="G317" s="17">
        <f t="shared" si="56"/>
        <v>0</v>
      </c>
      <c r="H317" s="17">
        <f t="shared" si="57"/>
        <v>0</v>
      </c>
      <c r="I317" s="17">
        <v>14</v>
      </c>
      <c r="J317" s="14">
        <v>4000</v>
      </c>
      <c r="K317" s="100">
        <v>12.887651563322205</v>
      </c>
      <c r="L317" s="17">
        <v>28.828903288057976</v>
      </c>
      <c r="M317" s="107">
        <v>1</v>
      </c>
      <c r="N317" s="17">
        <f>IF(M317=1,_xlfn.XLOOKUP(L317,'HYB SPECS'!$O$6:$O$37,'HYB SPECS'!$K$6:$K$37,,1))</f>
        <v>8000</v>
      </c>
      <c r="O317" s="107">
        <f>0.5*('Specifications (ICE)'!$P$4*'Specifications (ICE)'!$P$3)*'Specifications (ICE)'!$P$5*K317^2</f>
        <v>51.914012165633956</v>
      </c>
      <c r="P317" s="14">
        <f>IF(B317="A",'Specifications (ICE)'!$M$12,IF(B317="G",'Specifications (ICE)'!$M$13))</f>
        <v>84.271039200000004</v>
      </c>
      <c r="Q317" s="17">
        <v>1</v>
      </c>
      <c r="R317" s="110">
        <f>'HYB SPECS'!$G$11-O317-P317-G317</f>
        <v>750.5495804895944</v>
      </c>
      <c r="S317" s="16">
        <f t="shared" si="58"/>
        <v>1.0661201403698151</v>
      </c>
      <c r="T317" s="17">
        <f t="shared" si="59"/>
        <v>750.5495804895944</v>
      </c>
      <c r="U317" s="110">
        <f t="shared" si="60"/>
        <v>886.73463185522837</v>
      </c>
      <c r="V317" s="17">
        <f t="shared" si="61"/>
        <v>11.427926964480974</v>
      </c>
      <c r="W317" s="14">
        <f t="shared" si="62"/>
        <v>1.9948918274653351</v>
      </c>
      <c r="X317" s="17">
        <f t="shared" si="63"/>
        <v>11.427926964480974</v>
      </c>
      <c r="Y317" s="17">
        <f t="shared" si="64"/>
        <v>13.641082992677292</v>
      </c>
      <c r="Z317" s="14">
        <v>474.14230073437511</v>
      </c>
      <c r="AA317" s="17">
        <f t="shared" si="66"/>
        <v>0.26273961133072671</v>
      </c>
      <c r="AB317" s="17">
        <f t="shared" si="67"/>
        <v>4.2931035986869964E-5</v>
      </c>
      <c r="AC317" s="17">
        <f t="shared" si="68"/>
        <v>2.0355420175724778E-2</v>
      </c>
      <c r="AD317" s="17">
        <f t="shared" si="65"/>
        <v>2.6960821424801028E-5</v>
      </c>
      <c r="AE317" s="14">
        <f t="shared" si="69"/>
        <v>20.541965358384392</v>
      </c>
    </row>
    <row r="318" spans="1:31" ht="15.75" thickBot="1" x14ac:dyDescent="0.3">
      <c r="A318" s="14">
        <v>1</v>
      </c>
      <c r="B318" s="17" t="s">
        <v>33</v>
      </c>
      <c r="C318" s="17">
        <v>312</v>
      </c>
      <c r="D318" s="17">
        <v>30.204010186411924</v>
      </c>
      <c r="E318" s="14">
        <v>704.00093954631063</v>
      </c>
      <c r="F318" s="103">
        <v>0</v>
      </c>
      <c r="G318" s="17">
        <f t="shared" si="56"/>
        <v>0</v>
      </c>
      <c r="H318" s="17">
        <f t="shared" si="57"/>
        <v>0</v>
      </c>
      <c r="I318" s="17">
        <v>14</v>
      </c>
      <c r="J318" s="14">
        <v>4000</v>
      </c>
      <c r="K318" s="100">
        <v>12.994674106626006</v>
      </c>
      <c r="L318" s="17">
        <v>29.068306296075978</v>
      </c>
      <c r="M318" s="107">
        <v>1</v>
      </c>
      <c r="N318" s="17">
        <f>IF(M318=1,_xlfn.XLOOKUP(L318,'HYB SPECS'!$O$6:$O$37,'HYB SPECS'!$K$6:$K$37,,1))</f>
        <v>8000</v>
      </c>
      <c r="O318" s="107">
        <f>0.5*('Specifications (ICE)'!$P$4*'Specifications (ICE)'!$P$3)*'Specifications (ICE)'!$P$5*K318^2</f>
        <v>52.779808191332833</v>
      </c>
      <c r="P318" s="14">
        <f>IF(B318="A",'Specifications (ICE)'!$M$12,IF(B318="G",'Specifications (ICE)'!$M$13))</f>
        <v>84.271039200000004</v>
      </c>
      <c r="Q318" s="17">
        <v>1</v>
      </c>
      <c r="R318" s="110">
        <f>'HYB SPECS'!$G$11-O318-P318-G318</f>
        <v>749.68378446389556</v>
      </c>
      <c r="S318" s="16">
        <f t="shared" si="58"/>
        <v>1.0648903181109743</v>
      </c>
      <c r="T318" s="17">
        <f t="shared" si="59"/>
        <v>749.68378446389556</v>
      </c>
      <c r="U318" s="110">
        <f t="shared" si="60"/>
        <v>886.73463185522837</v>
      </c>
      <c r="V318" s="17">
        <f t="shared" si="61"/>
        <v>11.52282756001768</v>
      </c>
      <c r="W318" s="14">
        <f t="shared" si="62"/>
        <v>1.8999912319286287</v>
      </c>
      <c r="X318" s="17">
        <f t="shared" si="63"/>
        <v>11.52282756001768</v>
      </c>
      <c r="Y318" s="17">
        <f t="shared" si="64"/>
        <v>13.754362234292529</v>
      </c>
      <c r="Z318" s="14">
        <v>474.14230073437511</v>
      </c>
      <c r="AA318" s="17">
        <f t="shared" si="66"/>
        <v>0.25024061502271661</v>
      </c>
      <c r="AB318" s="17">
        <f t="shared" si="67"/>
        <v>4.0564325796916843E-5</v>
      </c>
      <c r="AC318" s="17">
        <f t="shared" si="68"/>
        <v>1.9233262761088915E-2</v>
      </c>
      <c r="AD318" s="17">
        <f t="shared" si="65"/>
        <v>2.5474520213362801E-5</v>
      </c>
      <c r="AE318" s="14">
        <f t="shared" si="69"/>
        <v>20.561198621145479</v>
      </c>
    </row>
    <row r="319" spans="1:31" ht="15.75" thickBot="1" x14ac:dyDescent="0.3">
      <c r="A319" s="14">
        <v>1</v>
      </c>
      <c r="B319" s="17" t="s">
        <v>33</v>
      </c>
      <c r="C319" s="17">
        <v>313</v>
      </c>
      <c r="D319" s="17">
        <v>30.280269923894505</v>
      </c>
      <c r="E319" s="14">
        <v>704.00093954631063</v>
      </c>
      <c r="F319" s="103">
        <v>0</v>
      </c>
      <c r="G319" s="17">
        <f t="shared" si="56"/>
        <v>0</v>
      </c>
      <c r="H319" s="17">
        <f t="shared" si="57"/>
        <v>0</v>
      </c>
      <c r="I319" s="17">
        <v>14</v>
      </c>
      <c r="J319" s="14">
        <v>4000</v>
      </c>
      <c r="K319" s="100">
        <v>13.100717966172123</v>
      </c>
      <c r="L319" s="17">
        <v>29.305520047249072</v>
      </c>
      <c r="M319" s="107">
        <v>1</v>
      </c>
      <c r="N319" s="17">
        <f>IF(M319=1,_xlfn.XLOOKUP(L319,'HYB SPECS'!$O$6:$O$37,'HYB SPECS'!$K$6:$K$37,,1))</f>
        <v>8500</v>
      </c>
      <c r="O319" s="107">
        <f>0.5*('Specifications (ICE)'!$P$4*'Specifications (ICE)'!$P$3)*'Specifications (ICE)'!$P$5*K319^2</f>
        <v>53.644748974455382</v>
      </c>
      <c r="P319" s="14">
        <f>IF(B319="A",'Specifications (ICE)'!$M$12,IF(B319="G",'Specifications (ICE)'!$M$13))</f>
        <v>84.271039200000004</v>
      </c>
      <c r="Q319" s="17">
        <v>1</v>
      </c>
      <c r="R319" s="110">
        <f>'HYB SPECS'!$G$11-O319-P319-G319</f>
        <v>748.81884368077294</v>
      </c>
      <c r="S319" s="16">
        <f t="shared" si="58"/>
        <v>1.0636617106837172</v>
      </c>
      <c r="T319" s="17">
        <f t="shared" si="59"/>
        <v>748.81884368077294</v>
      </c>
      <c r="U319" s="110">
        <f t="shared" si="60"/>
        <v>886.73463185522837</v>
      </c>
      <c r="V319" s="17">
        <f t="shared" si="61"/>
        <v>11.616860322772814</v>
      </c>
      <c r="W319" s="14">
        <f t="shared" si="62"/>
        <v>1.8059584691734945</v>
      </c>
      <c r="X319" s="17">
        <f t="shared" si="63"/>
        <v>11.616860322772814</v>
      </c>
      <c r="Y319" s="17">
        <f t="shared" si="64"/>
        <v>13.0509228958405</v>
      </c>
      <c r="Z319" s="14">
        <v>474.14230073437511</v>
      </c>
      <c r="AA319" s="17">
        <f t="shared" si="66"/>
        <v>0.23785591766795852</v>
      </c>
      <c r="AB319" s="17">
        <f t="shared" si="67"/>
        <v>3.8256088545448074E-5</v>
      </c>
      <c r="AC319" s="17">
        <f t="shared" si="68"/>
        <v>1.8138829840036723E-2</v>
      </c>
      <c r="AD319" s="17">
        <f t="shared" si="65"/>
        <v>2.4024940185479101E-5</v>
      </c>
      <c r="AE319" s="14">
        <f t="shared" si="69"/>
        <v>20.579337450985516</v>
      </c>
    </row>
    <row r="320" spans="1:31" ht="15.75" thickBot="1" x14ac:dyDescent="0.3">
      <c r="A320" s="14">
        <v>1</v>
      </c>
      <c r="B320" s="17" t="s">
        <v>33</v>
      </c>
      <c r="C320" s="17">
        <v>314</v>
      </c>
      <c r="D320" s="17">
        <v>30.355945025705289</v>
      </c>
      <c r="E320" s="14">
        <v>704.00093954631063</v>
      </c>
      <c r="F320" s="103">
        <v>0</v>
      </c>
      <c r="G320" s="17">
        <f t="shared" si="56"/>
        <v>0</v>
      </c>
      <c r="H320" s="17">
        <f t="shared" si="57"/>
        <v>0</v>
      </c>
      <c r="I320" s="17">
        <v>14</v>
      </c>
      <c r="J320" s="14">
        <v>4000</v>
      </c>
      <c r="K320" s="100">
        <v>13.205806821083769</v>
      </c>
      <c r="L320" s="17">
        <v>29.540597510355127</v>
      </c>
      <c r="M320" s="107">
        <v>1</v>
      </c>
      <c r="N320" s="17">
        <f>IF(M320=1,_xlfn.XLOOKUP(L320,'HYB SPECS'!$O$6:$O$37,'HYB SPECS'!$K$6:$K$37,,1))</f>
        <v>8500</v>
      </c>
      <c r="O320" s="107">
        <f>0.5*('Specifications (ICE)'!$P$4*'Specifications (ICE)'!$P$3)*'Specifications (ICE)'!$P$5*K320^2</f>
        <v>54.508835359819358</v>
      </c>
      <c r="P320" s="14">
        <f>IF(B320="A",'Specifications (ICE)'!$M$12,IF(B320="G",'Specifications (ICE)'!$M$13))</f>
        <v>84.271039200000004</v>
      </c>
      <c r="Q320" s="17">
        <v>1</v>
      </c>
      <c r="R320" s="110">
        <f>'HYB SPECS'!$G$11-O320-P320-G320</f>
        <v>747.95475729540897</v>
      </c>
      <c r="S320" s="16">
        <f t="shared" si="58"/>
        <v>1.0624343168880201</v>
      </c>
      <c r="T320" s="17">
        <f t="shared" si="59"/>
        <v>747.95475729540885</v>
      </c>
      <c r="U320" s="110">
        <f t="shared" si="60"/>
        <v>886.73463185522826</v>
      </c>
      <c r="V320" s="17">
        <f t="shared" si="61"/>
        <v>11.710046249844979</v>
      </c>
      <c r="W320" s="14">
        <f t="shared" si="62"/>
        <v>1.7127725421013311</v>
      </c>
      <c r="X320" s="17">
        <f t="shared" si="63"/>
        <v>11.710046249844979</v>
      </c>
      <c r="Y320" s="17">
        <f t="shared" si="64"/>
        <v>13.155612314100281</v>
      </c>
      <c r="Z320" s="14">
        <v>474.14230073437511</v>
      </c>
      <c r="AA320" s="17">
        <f t="shared" si="66"/>
        <v>0.22558275381849707</v>
      </c>
      <c r="AB320" s="17">
        <f t="shared" si="67"/>
        <v>3.6003954583953855E-5</v>
      </c>
      <c r="AC320" s="17">
        <f t="shared" si="68"/>
        <v>1.7070997861971832E-2</v>
      </c>
      <c r="AD320" s="17">
        <f t="shared" si="65"/>
        <v>2.2610593194664679E-5</v>
      </c>
      <c r="AE320" s="14">
        <f t="shared" si="69"/>
        <v>20.596408448847487</v>
      </c>
    </row>
    <row r="321" spans="1:31" ht="15.75" thickBot="1" x14ac:dyDescent="0.3">
      <c r="A321" s="14">
        <v>1</v>
      </c>
      <c r="B321" s="17" t="s">
        <v>33</v>
      </c>
      <c r="C321" s="17">
        <v>315</v>
      </c>
      <c r="D321" s="17">
        <v>30.43104961197762</v>
      </c>
      <c r="E321" s="14">
        <v>704.00093954631063</v>
      </c>
      <c r="F321" s="103">
        <v>0</v>
      </c>
      <c r="G321" s="17">
        <f t="shared" si="56"/>
        <v>0</v>
      </c>
      <c r="H321" s="17">
        <f t="shared" si="57"/>
        <v>0</v>
      </c>
      <c r="I321" s="17">
        <v>14</v>
      </c>
      <c r="J321" s="14">
        <v>4000</v>
      </c>
      <c r="K321" s="100">
        <v>13.309963393541489</v>
      </c>
      <c r="L321" s="17">
        <v>29.7735895135487</v>
      </c>
      <c r="M321" s="107">
        <v>1</v>
      </c>
      <c r="N321" s="17">
        <f>IF(M321=1,_xlfn.XLOOKUP(L321,'HYB SPECS'!$O$6:$O$37,'HYB SPECS'!$K$6:$K$37,,1))</f>
        <v>8500</v>
      </c>
      <c r="O321" s="107">
        <f>0.5*('Specifications (ICE)'!$P$4*'Specifications (ICE)'!$P$3)*'Specifications (ICE)'!$P$5*K321^2</f>
        <v>55.372068191408019</v>
      </c>
      <c r="P321" s="14">
        <f>IF(B321="A",'Specifications (ICE)'!$M$12,IF(B321="G",'Specifications (ICE)'!$M$13))</f>
        <v>84.271039200000004</v>
      </c>
      <c r="Q321" s="17">
        <v>1</v>
      </c>
      <c r="R321" s="110">
        <f>'HYB SPECS'!$G$11-O321-P321-G321</f>
        <v>747.09152446382029</v>
      </c>
      <c r="S321" s="16">
        <f t="shared" si="58"/>
        <v>1.0612081355250451</v>
      </c>
      <c r="T321" s="17">
        <f t="shared" si="59"/>
        <v>747.09152446382029</v>
      </c>
      <c r="U321" s="110">
        <f t="shared" si="60"/>
        <v>886.73463185522837</v>
      </c>
      <c r="V321" s="17">
        <f t="shared" si="61"/>
        <v>11.802405489778579</v>
      </c>
      <c r="W321" s="14">
        <f t="shared" si="62"/>
        <v>1.6204133021677298</v>
      </c>
      <c r="X321" s="17">
        <f t="shared" si="63"/>
        <v>11.802405489778579</v>
      </c>
      <c r="Y321" s="17">
        <f t="shared" si="64"/>
        <v>13.259372993457761</v>
      </c>
      <c r="Z321" s="14">
        <v>474.14230073437511</v>
      </c>
      <c r="AA321" s="17">
        <f t="shared" si="66"/>
        <v>0.21341846978622045</v>
      </c>
      <c r="AB321" s="17">
        <f t="shared" si="67"/>
        <v>3.3805686291525019E-5</v>
      </c>
      <c r="AC321" s="17">
        <f t="shared" si="68"/>
        <v>1.6028705876168198E-2</v>
      </c>
      <c r="AD321" s="17">
        <f t="shared" si="65"/>
        <v>2.12300740081698E-5</v>
      </c>
      <c r="AE321" s="14">
        <f t="shared" si="69"/>
        <v>20.612437154723654</v>
      </c>
    </row>
    <row r="322" spans="1:31" ht="15.75" thickBot="1" x14ac:dyDescent="0.3">
      <c r="A322" s="14">
        <v>1</v>
      </c>
      <c r="B322" s="17" t="s">
        <v>33</v>
      </c>
      <c r="C322" s="17">
        <v>316</v>
      </c>
      <c r="D322" s="17">
        <v>30.5056141550461</v>
      </c>
      <c r="E322" s="14">
        <v>704.00093954631063</v>
      </c>
      <c r="F322" s="103">
        <v>0</v>
      </c>
      <c r="G322" s="17">
        <f t="shared" si="56"/>
        <v>0</v>
      </c>
      <c r="H322" s="17">
        <f t="shared" si="57"/>
        <v>0</v>
      </c>
      <c r="I322" s="17">
        <v>14</v>
      </c>
      <c r="J322" s="14">
        <v>4000</v>
      </c>
      <c r="K322" s="100">
        <v>13.411199999999999</v>
      </c>
      <c r="L322" s="17">
        <v>30.000049728</v>
      </c>
      <c r="M322" s="107">
        <v>1</v>
      </c>
      <c r="N322" s="17">
        <f>IF(M322=1,_xlfn.XLOOKUP(L322,'HYB SPECS'!$O$6:$O$37,'HYB SPECS'!$K$6:$K$37,,1))</f>
        <v>8500</v>
      </c>
      <c r="O322" s="107">
        <f>0.5*('Specifications (ICE)'!$P$4*'Specifications (ICE)'!$P$3)*'Specifications (ICE)'!$P$5*K322^2</f>
        <v>56.217600027646043</v>
      </c>
      <c r="P322" s="14">
        <f>IF(B322="A",'Specifications (ICE)'!$M$12,IF(B322="G",'Specifications (ICE)'!$M$13))</f>
        <v>84.271039200000004</v>
      </c>
      <c r="Q322" s="17">
        <v>1</v>
      </c>
      <c r="R322" s="110">
        <f>'HYB SPECS'!$G$11-O322-P322-G322</f>
        <v>746.24599262758227</v>
      </c>
      <c r="S322" s="16">
        <f t="shared" si="58"/>
        <v>1.0600070975878189</v>
      </c>
      <c r="T322" s="17">
        <f t="shared" si="59"/>
        <v>746.24599262758227</v>
      </c>
      <c r="U322" s="110">
        <f t="shared" si="60"/>
        <v>886.73463185522837</v>
      </c>
      <c r="V322" s="17">
        <f t="shared" si="61"/>
        <v>11.892175494736836</v>
      </c>
      <c r="W322" s="14">
        <f t="shared" si="62"/>
        <v>1.5306432972094717</v>
      </c>
      <c r="X322" s="17">
        <f t="shared" si="63"/>
        <v>11.892175494736836</v>
      </c>
      <c r="Y322" s="17">
        <f t="shared" si="64"/>
        <v>13.360224805437698</v>
      </c>
      <c r="Z322" s="14">
        <v>474.14230073437511</v>
      </c>
      <c r="AA322" s="17">
        <f t="shared" si="66"/>
        <v>0.20159520403959691</v>
      </c>
      <c r="AB322" s="17">
        <f t="shared" si="67"/>
        <v>3.1703255015904238E-5</v>
      </c>
      <c r="AC322" s="17">
        <f t="shared" si="68"/>
        <v>1.5031854274009453E-2</v>
      </c>
      <c r="AD322" s="17">
        <f t="shared" si="65"/>
        <v>1.990974076027742E-5</v>
      </c>
      <c r="AE322" s="14">
        <f t="shared" si="69"/>
        <v>20.627469008997664</v>
      </c>
    </row>
    <row r="323" spans="1:31" ht="15.75" thickBot="1" x14ac:dyDescent="0.3">
      <c r="A323" s="14">
        <v>1</v>
      </c>
      <c r="B323" s="17" t="s">
        <v>33</v>
      </c>
      <c r="C323" s="17">
        <v>317</v>
      </c>
      <c r="D323" s="17">
        <v>30.58017869811458</v>
      </c>
      <c r="E323" s="14">
        <v>704.00093954631063</v>
      </c>
      <c r="F323" s="103">
        <v>0</v>
      </c>
      <c r="G323" s="17">
        <f t="shared" si="56"/>
        <v>0</v>
      </c>
      <c r="H323" s="17">
        <f t="shared" si="57"/>
        <v>0</v>
      </c>
      <c r="I323" s="17">
        <v>14</v>
      </c>
      <c r="J323" s="14">
        <v>4000</v>
      </c>
      <c r="K323" s="100">
        <v>13.411199999999999</v>
      </c>
      <c r="L323" s="17">
        <v>30.000049728</v>
      </c>
      <c r="M323" s="107">
        <v>1</v>
      </c>
      <c r="N323" s="17">
        <f>IF(M323=1,_xlfn.XLOOKUP(L323,'HYB SPECS'!$O$6:$O$37,'HYB SPECS'!$K$6:$K$37,,1))</f>
        <v>8500</v>
      </c>
      <c r="O323" s="107">
        <f>0.5*('Specifications (ICE)'!$P$4*'Specifications (ICE)'!$P$3)*'Specifications (ICE)'!$P$5*K323^2</f>
        <v>56.217600027646043</v>
      </c>
      <c r="P323" s="14">
        <f>IF(B323="A",'Specifications (ICE)'!$M$12,IF(B323="G",'Specifications (ICE)'!$M$13))</f>
        <v>84.271039200000004</v>
      </c>
      <c r="Q323" s="17">
        <v>1</v>
      </c>
      <c r="R323" s="110">
        <f>'HYB SPECS'!$G$11-O323-P323-G323</f>
        <v>746.24599262758227</v>
      </c>
      <c r="S323" s="16">
        <f t="shared" si="58"/>
        <v>1.0600070975878189</v>
      </c>
      <c r="T323" s="17">
        <f t="shared" si="59"/>
        <v>746.24599262758227</v>
      </c>
      <c r="U323" s="110">
        <f t="shared" si="60"/>
        <v>886.73463185522837</v>
      </c>
      <c r="V323" s="17">
        <f t="shared" si="61"/>
        <v>11.892175494736836</v>
      </c>
      <c r="W323" s="14">
        <f t="shared" si="62"/>
        <v>1.5306432972094717</v>
      </c>
      <c r="X323" s="17">
        <f t="shared" si="63"/>
        <v>11.892175494736836</v>
      </c>
      <c r="Y323" s="17">
        <f t="shared" si="64"/>
        <v>13.360224805437698</v>
      </c>
      <c r="Z323" s="14">
        <v>474.14230073437511</v>
      </c>
      <c r="AA323" s="17">
        <f t="shared" si="66"/>
        <v>0.20159520403959691</v>
      </c>
      <c r="AB323" s="17">
        <f t="shared" si="67"/>
        <v>3.1703255015904238E-5</v>
      </c>
      <c r="AC323" s="17">
        <f t="shared" si="68"/>
        <v>1.5031854274009453E-2</v>
      </c>
      <c r="AD323" s="17">
        <f t="shared" si="65"/>
        <v>1.990974076027742E-5</v>
      </c>
      <c r="AE323" s="14">
        <f t="shared" si="69"/>
        <v>20.642500863271675</v>
      </c>
    </row>
    <row r="324" spans="1:31" ht="15.75" thickBot="1" x14ac:dyDescent="0.3">
      <c r="A324" s="14">
        <v>1</v>
      </c>
      <c r="B324" s="17" t="s">
        <v>33</v>
      </c>
      <c r="C324" s="17">
        <v>318</v>
      </c>
      <c r="D324" s="17">
        <v>30.654743241183059</v>
      </c>
      <c r="E324" s="14">
        <v>704.00093954631063</v>
      </c>
      <c r="F324" s="103">
        <v>0</v>
      </c>
      <c r="G324" s="17">
        <f t="shared" si="56"/>
        <v>0</v>
      </c>
      <c r="H324" s="17">
        <f t="shared" si="57"/>
        <v>0</v>
      </c>
      <c r="I324" s="17">
        <v>14</v>
      </c>
      <c r="J324" s="14">
        <v>4000</v>
      </c>
      <c r="K324" s="100">
        <v>13.411199999999999</v>
      </c>
      <c r="L324" s="17">
        <v>30.000049728</v>
      </c>
      <c r="M324" s="107">
        <v>1</v>
      </c>
      <c r="N324" s="17">
        <f>IF(M324=1,_xlfn.XLOOKUP(L324,'HYB SPECS'!$O$6:$O$37,'HYB SPECS'!$K$6:$K$37,,1))</f>
        <v>8500</v>
      </c>
      <c r="O324" s="107">
        <f>0.5*('Specifications (ICE)'!$P$4*'Specifications (ICE)'!$P$3)*'Specifications (ICE)'!$P$5*K324^2</f>
        <v>56.217600027646043</v>
      </c>
      <c r="P324" s="14">
        <f>IF(B324="A",'Specifications (ICE)'!$M$12,IF(B324="G",'Specifications (ICE)'!$M$13))</f>
        <v>84.271039200000004</v>
      </c>
      <c r="Q324" s="17">
        <v>1</v>
      </c>
      <c r="R324" s="110">
        <f>'HYB SPECS'!$G$11-O324-P324-G324</f>
        <v>746.24599262758227</v>
      </c>
      <c r="S324" s="16">
        <f t="shared" si="58"/>
        <v>1.0600070975878189</v>
      </c>
      <c r="T324" s="17">
        <f t="shared" si="59"/>
        <v>746.24599262758227</v>
      </c>
      <c r="U324" s="110">
        <f t="shared" si="60"/>
        <v>886.73463185522837</v>
      </c>
      <c r="V324" s="17">
        <f t="shared" si="61"/>
        <v>11.892175494736836</v>
      </c>
      <c r="W324" s="14">
        <f t="shared" si="62"/>
        <v>1.5306432972094717</v>
      </c>
      <c r="X324" s="17">
        <f t="shared" si="63"/>
        <v>11.892175494736836</v>
      </c>
      <c r="Y324" s="17">
        <f t="shared" si="64"/>
        <v>13.360224805437698</v>
      </c>
      <c r="Z324" s="14">
        <v>474.14230073437511</v>
      </c>
      <c r="AA324" s="17">
        <f t="shared" si="66"/>
        <v>0.20159520403959691</v>
      </c>
      <c r="AB324" s="17">
        <f t="shared" si="67"/>
        <v>3.1703255015904238E-5</v>
      </c>
      <c r="AC324" s="17">
        <f t="shared" si="68"/>
        <v>1.5031854274009453E-2</v>
      </c>
      <c r="AD324" s="17">
        <f t="shared" si="65"/>
        <v>1.990974076027742E-5</v>
      </c>
      <c r="AE324" s="14">
        <f t="shared" si="69"/>
        <v>20.657532717545685</v>
      </c>
    </row>
    <row r="325" spans="1:31" ht="15.75" thickBot="1" x14ac:dyDescent="0.3">
      <c r="A325" s="14">
        <v>1</v>
      </c>
      <c r="B325" s="17" t="s">
        <v>33</v>
      </c>
      <c r="C325" s="17">
        <v>319</v>
      </c>
      <c r="D325" s="17">
        <v>30.729307784251539</v>
      </c>
      <c r="E325" s="14">
        <v>704.00093954631063</v>
      </c>
      <c r="F325" s="103">
        <v>0</v>
      </c>
      <c r="G325" s="17">
        <f t="shared" si="56"/>
        <v>0</v>
      </c>
      <c r="H325" s="17">
        <f t="shared" si="57"/>
        <v>0</v>
      </c>
      <c r="I325" s="17">
        <v>14</v>
      </c>
      <c r="J325" s="14">
        <v>4000</v>
      </c>
      <c r="K325" s="100">
        <v>13.411199999999999</v>
      </c>
      <c r="L325" s="17">
        <v>30.000049728</v>
      </c>
      <c r="M325" s="107">
        <v>1</v>
      </c>
      <c r="N325" s="17">
        <f>IF(M325=1,_xlfn.XLOOKUP(L325,'HYB SPECS'!$O$6:$O$37,'HYB SPECS'!$K$6:$K$37,,1))</f>
        <v>8500</v>
      </c>
      <c r="O325" s="107">
        <f>0.5*('Specifications (ICE)'!$P$4*'Specifications (ICE)'!$P$3)*'Specifications (ICE)'!$P$5*K325^2</f>
        <v>56.217600027646043</v>
      </c>
      <c r="P325" s="14">
        <f>IF(B325="A",'Specifications (ICE)'!$M$12,IF(B325="G",'Specifications (ICE)'!$M$13))</f>
        <v>84.271039200000004</v>
      </c>
      <c r="Q325" s="17">
        <v>1</v>
      </c>
      <c r="R325" s="110">
        <f>'HYB SPECS'!$G$11-O325-P325-G325</f>
        <v>746.24599262758227</v>
      </c>
      <c r="S325" s="16">
        <f t="shared" si="58"/>
        <v>1.0600070975878189</v>
      </c>
      <c r="T325" s="17">
        <f t="shared" si="59"/>
        <v>746.24599262758227</v>
      </c>
      <c r="U325" s="110">
        <f t="shared" si="60"/>
        <v>886.73463185522837</v>
      </c>
      <c r="V325" s="17">
        <f t="shared" si="61"/>
        <v>11.892175494736836</v>
      </c>
      <c r="W325" s="14">
        <f t="shared" si="62"/>
        <v>1.5306432972094717</v>
      </c>
      <c r="X325" s="17">
        <f t="shared" si="63"/>
        <v>11.892175494736836</v>
      </c>
      <c r="Y325" s="17">
        <f t="shared" si="64"/>
        <v>13.360224805437698</v>
      </c>
      <c r="Z325" s="14">
        <v>474.14230073437511</v>
      </c>
      <c r="AA325" s="17">
        <f t="shared" si="66"/>
        <v>0.20159520403959691</v>
      </c>
      <c r="AB325" s="17">
        <f t="shared" si="67"/>
        <v>3.1703255015904238E-5</v>
      </c>
      <c r="AC325" s="17">
        <f t="shared" si="68"/>
        <v>1.5031854274009453E-2</v>
      </c>
      <c r="AD325" s="17">
        <f t="shared" si="65"/>
        <v>1.990974076027742E-5</v>
      </c>
      <c r="AE325" s="14">
        <f t="shared" si="69"/>
        <v>20.672564571819695</v>
      </c>
    </row>
    <row r="326" spans="1:31" ht="15.75" thickBot="1" x14ac:dyDescent="0.3">
      <c r="A326" s="14">
        <v>1</v>
      </c>
      <c r="B326" s="17" t="s">
        <v>33</v>
      </c>
      <c r="C326" s="17">
        <v>320</v>
      </c>
      <c r="D326" s="17">
        <v>30.803872327320018</v>
      </c>
      <c r="E326" s="14">
        <v>704.00093954631063</v>
      </c>
      <c r="F326" s="103">
        <v>0</v>
      </c>
      <c r="G326" s="17">
        <f t="shared" si="56"/>
        <v>0</v>
      </c>
      <c r="H326" s="17">
        <f t="shared" si="57"/>
        <v>0</v>
      </c>
      <c r="I326" s="17">
        <v>14</v>
      </c>
      <c r="J326" s="14">
        <v>4000</v>
      </c>
      <c r="K326" s="100">
        <v>13.411199999999999</v>
      </c>
      <c r="L326" s="17">
        <v>30.000049728</v>
      </c>
      <c r="M326" s="107">
        <v>1</v>
      </c>
      <c r="N326" s="17">
        <f>IF(M326=1,_xlfn.XLOOKUP(L326,'HYB SPECS'!$O$6:$O$37,'HYB SPECS'!$K$6:$K$37,,1))</f>
        <v>8500</v>
      </c>
      <c r="O326" s="107">
        <f>0.5*('Specifications (ICE)'!$P$4*'Specifications (ICE)'!$P$3)*'Specifications (ICE)'!$P$5*K326^2</f>
        <v>56.217600027646043</v>
      </c>
      <c r="P326" s="14">
        <f>IF(B326="A",'Specifications (ICE)'!$M$12,IF(B326="G",'Specifications (ICE)'!$M$13))</f>
        <v>84.271039200000004</v>
      </c>
      <c r="Q326" s="17">
        <v>1</v>
      </c>
      <c r="R326" s="110">
        <f>'HYB SPECS'!$G$11-O326-P326-G326</f>
        <v>746.24599262758227</v>
      </c>
      <c r="S326" s="16">
        <f t="shared" si="58"/>
        <v>1.0600070975878189</v>
      </c>
      <c r="T326" s="17">
        <f t="shared" si="59"/>
        <v>746.24599262758227</v>
      </c>
      <c r="U326" s="110">
        <f t="shared" si="60"/>
        <v>886.73463185522837</v>
      </c>
      <c r="V326" s="17">
        <f t="shared" si="61"/>
        <v>11.892175494736836</v>
      </c>
      <c r="W326" s="14">
        <f t="shared" si="62"/>
        <v>1.5306432972094717</v>
      </c>
      <c r="X326" s="17">
        <f t="shared" si="63"/>
        <v>11.892175494736836</v>
      </c>
      <c r="Y326" s="17">
        <f t="shared" si="64"/>
        <v>13.360224805437698</v>
      </c>
      <c r="Z326" s="14">
        <v>474.14230073437511</v>
      </c>
      <c r="AA326" s="17">
        <f t="shared" si="66"/>
        <v>0.20159520403959691</v>
      </c>
      <c r="AB326" s="17">
        <f t="shared" si="67"/>
        <v>3.1703255015904238E-5</v>
      </c>
      <c r="AC326" s="17">
        <f t="shared" si="68"/>
        <v>1.5031854274009453E-2</v>
      </c>
      <c r="AD326" s="17">
        <f t="shared" si="65"/>
        <v>1.990974076027742E-5</v>
      </c>
      <c r="AE326" s="14">
        <f t="shared" si="69"/>
        <v>20.687596426093705</v>
      </c>
    </row>
    <row r="327" spans="1:31" ht="15.75" thickBot="1" x14ac:dyDescent="0.3">
      <c r="A327" s="14">
        <v>1</v>
      </c>
      <c r="B327" s="17" t="s">
        <v>33</v>
      </c>
      <c r="C327" s="17">
        <v>321</v>
      </c>
      <c r="D327" s="17">
        <v>30.878436870388498</v>
      </c>
      <c r="E327" s="14">
        <v>704.00093954631063</v>
      </c>
      <c r="F327" s="103">
        <v>0</v>
      </c>
      <c r="G327" s="17">
        <f t="shared" ref="G327:G390" si="70">C327*9.81*TAN(F327)</f>
        <v>0</v>
      </c>
      <c r="H327" s="17">
        <f t="shared" ref="H327:H390" si="71">RADIANS(F327)</f>
        <v>0</v>
      </c>
      <c r="I327" s="17">
        <v>14</v>
      </c>
      <c r="J327" s="14">
        <v>4000</v>
      </c>
      <c r="K327" s="100">
        <v>13.411199999999999</v>
      </c>
      <c r="L327" s="17">
        <v>30.000049728</v>
      </c>
      <c r="M327" s="107">
        <v>1</v>
      </c>
      <c r="N327" s="17">
        <f>IF(M327=1,_xlfn.XLOOKUP(L327,'HYB SPECS'!$O$6:$O$37,'HYB SPECS'!$K$6:$K$37,,1))</f>
        <v>8500</v>
      </c>
      <c r="O327" s="107">
        <f>0.5*('Specifications (ICE)'!$P$4*'Specifications (ICE)'!$P$3)*'Specifications (ICE)'!$P$5*K327^2</f>
        <v>56.217600027646043</v>
      </c>
      <c r="P327" s="14">
        <f>IF(B327="A",'Specifications (ICE)'!$M$12,IF(B327="G",'Specifications (ICE)'!$M$13))</f>
        <v>84.271039200000004</v>
      </c>
      <c r="Q327" s="17">
        <v>1</v>
      </c>
      <c r="R327" s="110">
        <f>'HYB SPECS'!$G$11-O327-P327-G327</f>
        <v>746.24599262758227</v>
      </c>
      <c r="S327" s="16">
        <f t="shared" ref="S327:S390" si="72">IF(A327=1,(R327/E327),IF(A327=2,0,IF(A327=3,(1.2*(-R327/E327)))))</f>
        <v>1.0600070975878189</v>
      </c>
      <c r="T327" s="17">
        <f t="shared" ref="T327:T390" si="73">E327*S327</f>
        <v>746.24599262758227</v>
      </c>
      <c r="U327" s="110">
        <f t="shared" ref="U327:U390" si="74">T327+P327+O327+G327</f>
        <v>886.73463185522837</v>
      </c>
      <c r="V327" s="17">
        <f t="shared" ref="V327:V390" si="75">ABS(((+U327)*(+K327))/1000)</f>
        <v>11.892175494736836</v>
      </c>
      <c r="W327" s="14">
        <f t="shared" ref="W327:W390" si="76">(($W$3*1000)-V327*1000)/1000</f>
        <v>1.5306432972094717</v>
      </c>
      <c r="X327" s="17">
        <f t="shared" ref="X327:X390" si="77">V327</f>
        <v>11.892175494736836</v>
      </c>
      <c r="Y327" s="17">
        <f t="shared" ref="Y327:Y390" si="78">ABS((X327*1000)/((2*PI()*N327)/60))</f>
        <v>13.360224805437698</v>
      </c>
      <c r="Z327" s="14">
        <v>474.14230073437511</v>
      </c>
      <c r="AA327" s="17">
        <f t="shared" si="66"/>
        <v>0.20159520403959691</v>
      </c>
      <c r="AB327" s="17">
        <f t="shared" si="67"/>
        <v>3.1703255015904238E-5</v>
      </c>
      <c r="AC327" s="17">
        <f t="shared" si="68"/>
        <v>1.5031854274009453E-2</v>
      </c>
      <c r="AD327" s="17">
        <f t="shared" ref="AD327:AD390" si="79">((Z327*AB327)/1000)/0.755</f>
        <v>1.990974076027742E-5</v>
      </c>
      <c r="AE327" s="14">
        <f t="shared" si="69"/>
        <v>20.702628280367716</v>
      </c>
    </row>
    <row r="328" spans="1:31" ht="15.75" thickBot="1" x14ac:dyDescent="0.3">
      <c r="A328" s="14">
        <v>1</v>
      </c>
      <c r="B328" s="17" t="s">
        <v>33</v>
      </c>
      <c r="C328" s="17">
        <v>322</v>
      </c>
      <c r="D328" s="17">
        <v>30.953001413456978</v>
      </c>
      <c r="E328" s="14">
        <v>704.00093954631063</v>
      </c>
      <c r="F328" s="103">
        <v>0</v>
      </c>
      <c r="G328" s="17">
        <f t="shared" si="70"/>
        <v>0</v>
      </c>
      <c r="H328" s="17">
        <f t="shared" si="71"/>
        <v>0</v>
      </c>
      <c r="I328" s="17">
        <v>14</v>
      </c>
      <c r="J328" s="14">
        <v>4000</v>
      </c>
      <c r="K328" s="100">
        <v>13.411199999999999</v>
      </c>
      <c r="L328" s="17">
        <v>30.000049728</v>
      </c>
      <c r="M328" s="107">
        <v>1</v>
      </c>
      <c r="N328" s="17">
        <f>IF(M328=1,_xlfn.XLOOKUP(L328,'HYB SPECS'!$O$6:$O$37,'HYB SPECS'!$K$6:$K$37,,1))</f>
        <v>8500</v>
      </c>
      <c r="O328" s="107">
        <f>0.5*('Specifications (ICE)'!$P$4*'Specifications (ICE)'!$P$3)*'Specifications (ICE)'!$P$5*K328^2</f>
        <v>56.217600027646043</v>
      </c>
      <c r="P328" s="14">
        <f>IF(B328="A",'Specifications (ICE)'!$M$12,IF(B328="G",'Specifications (ICE)'!$M$13))</f>
        <v>84.271039200000004</v>
      </c>
      <c r="Q328" s="17">
        <v>1</v>
      </c>
      <c r="R328" s="110">
        <f>'HYB SPECS'!$G$11-O328-P328-G328</f>
        <v>746.24599262758227</v>
      </c>
      <c r="S328" s="16">
        <f t="shared" si="72"/>
        <v>1.0600070975878189</v>
      </c>
      <c r="T328" s="17">
        <f t="shared" si="73"/>
        <v>746.24599262758227</v>
      </c>
      <c r="U328" s="110">
        <f t="shared" si="74"/>
        <v>886.73463185522837</v>
      </c>
      <c r="V328" s="17">
        <f t="shared" si="75"/>
        <v>11.892175494736836</v>
      </c>
      <c r="W328" s="14">
        <f t="shared" si="76"/>
        <v>1.5306432972094717</v>
      </c>
      <c r="X328" s="17">
        <f t="shared" si="77"/>
        <v>11.892175494736836</v>
      </c>
      <c r="Y328" s="17">
        <f t="shared" si="78"/>
        <v>13.360224805437698</v>
      </c>
      <c r="Z328" s="14">
        <v>474.14230073437511</v>
      </c>
      <c r="AA328" s="17">
        <f t="shared" ref="AA328:AA391" si="80">(Z328*W328)/(60*60)</f>
        <v>0.20159520403959691</v>
      </c>
      <c r="AB328" s="17">
        <f t="shared" ref="AB328:AB391" si="81">((D328-D327)/3600)*W328</f>
        <v>3.1703255015904238E-5</v>
      </c>
      <c r="AC328" s="17">
        <f t="shared" ref="AC328:AC391" si="82">AB328*Z328</f>
        <v>1.5031854274009453E-2</v>
      </c>
      <c r="AD328" s="17">
        <f t="shared" si="79"/>
        <v>1.990974076027742E-5</v>
      </c>
      <c r="AE328" s="14">
        <f t="shared" ref="AE328:AE391" si="83">AE327+AC328</f>
        <v>20.717660134641726</v>
      </c>
    </row>
    <row r="329" spans="1:31" ht="15.75" thickBot="1" x14ac:dyDescent="0.3">
      <c r="A329" s="14">
        <v>1</v>
      </c>
      <c r="B329" s="17" t="s">
        <v>33</v>
      </c>
      <c r="C329" s="17">
        <v>323</v>
      </c>
      <c r="D329" s="17">
        <v>31.027565956525457</v>
      </c>
      <c r="E329" s="14">
        <v>704.00093954631063</v>
      </c>
      <c r="F329" s="103">
        <v>0</v>
      </c>
      <c r="G329" s="17">
        <f t="shared" si="70"/>
        <v>0</v>
      </c>
      <c r="H329" s="17">
        <f t="shared" si="71"/>
        <v>0</v>
      </c>
      <c r="I329" s="17">
        <v>14</v>
      </c>
      <c r="J329" s="14">
        <v>4000</v>
      </c>
      <c r="K329" s="100">
        <v>13.411199999999999</v>
      </c>
      <c r="L329" s="17">
        <v>30.000049728</v>
      </c>
      <c r="M329" s="107">
        <v>1</v>
      </c>
      <c r="N329" s="17">
        <f>IF(M329=1,_xlfn.XLOOKUP(L329,'HYB SPECS'!$O$6:$O$37,'HYB SPECS'!$K$6:$K$37,,1))</f>
        <v>8500</v>
      </c>
      <c r="O329" s="107">
        <f>0.5*('Specifications (ICE)'!$P$4*'Specifications (ICE)'!$P$3)*'Specifications (ICE)'!$P$5*K329^2</f>
        <v>56.217600027646043</v>
      </c>
      <c r="P329" s="14">
        <f>IF(B329="A",'Specifications (ICE)'!$M$12,IF(B329="G",'Specifications (ICE)'!$M$13))</f>
        <v>84.271039200000004</v>
      </c>
      <c r="Q329" s="17">
        <v>1</v>
      </c>
      <c r="R329" s="110">
        <f>'HYB SPECS'!$G$11-O329-P329-G329</f>
        <v>746.24599262758227</v>
      </c>
      <c r="S329" s="16">
        <f t="shared" si="72"/>
        <v>1.0600070975878189</v>
      </c>
      <c r="T329" s="17">
        <f t="shared" si="73"/>
        <v>746.24599262758227</v>
      </c>
      <c r="U329" s="110">
        <f t="shared" si="74"/>
        <v>886.73463185522837</v>
      </c>
      <c r="V329" s="17">
        <f t="shared" si="75"/>
        <v>11.892175494736836</v>
      </c>
      <c r="W329" s="14">
        <f t="shared" si="76"/>
        <v>1.5306432972094717</v>
      </c>
      <c r="X329" s="17">
        <f t="shared" si="77"/>
        <v>11.892175494736836</v>
      </c>
      <c r="Y329" s="17">
        <f t="shared" si="78"/>
        <v>13.360224805437698</v>
      </c>
      <c r="Z329" s="14">
        <v>474.14230073437511</v>
      </c>
      <c r="AA329" s="17">
        <f t="shared" si="80"/>
        <v>0.20159520403959691</v>
      </c>
      <c r="AB329" s="17">
        <f t="shared" si="81"/>
        <v>3.1703255015904238E-5</v>
      </c>
      <c r="AC329" s="17">
        <f t="shared" si="82"/>
        <v>1.5031854274009453E-2</v>
      </c>
      <c r="AD329" s="17">
        <f t="shared" si="79"/>
        <v>1.990974076027742E-5</v>
      </c>
      <c r="AE329" s="14">
        <f t="shared" si="83"/>
        <v>20.732691988915736</v>
      </c>
    </row>
    <row r="330" spans="1:31" ht="15.75" thickBot="1" x14ac:dyDescent="0.3">
      <c r="A330" s="14">
        <v>1</v>
      </c>
      <c r="B330" s="17" t="s">
        <v>33</v>
      </c>
      <c r="C330" s="17">
        <v>324</v>
      </c>
      <c r="D330" s="17">
        <v>31.102130499593937</v>
      </c>
      <c r="E330" s="14">
        <v>704.00093954631063</v>
      </c>
      <c r="F330" s="103">
        <v>0</v>
      </c>
      <c r="G330" s="17">
        <f t="shared" si="70"/>
        <v>0</v>
      </c>
      <c r="H330" s="17">
        <f t="shared" si="71"/>
        <v>0</v>
      </c>
      <c r="I330" s="17">
        <v>14</v>
      </c>
      <c r="J330" s="14">
        <v>4000</v>
      </c>
      <c r="K330" s="100">
        <v>13.411199999999999</v>
      </c>
      <c r="L330" s="17">
        <v>30.000049728</v>
      </c>
      <c r="M330" s="107">
        <v>1</v>
      </c>
      <c r="N330" s="17">
        <f>IF(M330=1,_xlfn.XLOOKUP(L330,'HYB SPECS'!$O$6:$O$37,'HYB SPECS'!$K$6:$K$37,,1))</f>
        <v>8500</v>
      </c>
      <c r="O330" s="107">
        <f>0.5*('Specifications (ICE)'!$P$4*'Specifications (ICE)'!$P$3)*'Specifications (ICE)'!$P$5*K330^2</f>
        <v>56.217600027646043</v>
      </c>
      <c r="P330" s="14">
        <f>IF(B330="A",'Specifications (ICE)'!$M$12,IF(B330="G",'Specifications (ICE)'!$M$13))</f>
        <v>84.271039200000004</v>
      </c>
      <c r="Q330" s="17">
        <v>1</v>
      </c>
      <c r="R330" s="110">
        <f>'HYB SPECS'!$G$11-O330-P330-G330</f>
        <v>746.24599262758227</v>
      </c>
      <c r="S330" s="16">
        <f t="shared" si="72"/>
        <v>1.0600070975878189</v>
      </c>
      <c r="T330" s="17">
        <f t="shared" si="73"/>
        <v>746.24599262758227</v>
      </c>
      <c r="U330" s="110">
        <f t="shared" si="74"/>
        <v>886.73463185522837</v>
      </c>
      <c r="V330" s="17">
        <f t="shared" si="75"/>
        <v>11.892175494736836</v>
      </c>
      <c r="W330" s="14">
        <f t="shared" si="76"/>
        <v>1.5306432972094717</v>
      </c>
      <c r="X330" s="17">
        <f t="shared" si="77"/>
        <v>11.892175494736836</v>
      </c>
      <c r="Y330" s="17">
        <f t="shared" si="78"/>
        <v>13.360224805437698</v>
      </c>
      <c r="Z330" s="14">
        <v>474.14230073437511</v>
      </c>
      <c r="AA330" s="17">
        <f t="shared" si="80"/>
        <v>0.20159520403959691</v>
      </c>
      <c r="AB330" s="17">
        <f t="shared" si="81"/>
        <v>3.1703255015904238E-5</v>
      </c>
      <c r="AC330" s="17">
        <f t="shared" si="82"/>
        <v>1.5031854274009453E-2</v>
      </c>
      <c r="AD330" s="17">
        <f t="shared" si="79"/>
        <v>1.990974076027742E-5</v>
      </c>
      <c r="AE330" s="14">
        <f t="shared" si="83"/>
        <v>20.747723843189746</v>
      </c>
    </row>
    <row r="331" spans="1:31" ht="15.75" thickBot="1" x14ac:dyDescent="0.3">
      <c r="A331" s="14">
        <v>1</v>
      </c>
      <c r="B331" s="17" t="s">
        <v>33</v>
      </c>
      <c r="C331" s="17">
        <v>325</v>
      </c>
      <c r="D331" s="17">
        <v>31.176695042662416</v>
      </c>
      <c r="E331" s="14">
        <v>704.00093954631063</v>
      </c>
      <c r="F331" s="103">
        <v>0</v>
      </c>
      <c r="G331" s="17">
        <f t="shared" si="70"/>
        <v>0</v>
      </c>
      <c r="H331" s="17">
        <f t="shared" si="71"/>
        <v>0</v>
      </c>
      <c r="I331" s="17">
        <v>14</v>
      </c>
      <c r="J331" s="14">
        <v>4000</v>
      </c>
      <c r="K331" s="100">
        <v>13.411199999999999</v>
      </c>
      <c r="L331" s="17">
        <v>30.000049728</v>
      </c>
      <c r="M331" s="107">
        <v>1</v>
      </c>
      <c r="N331" s="17">
        <f>IF(M331=1,_xlfn.XLOOKUP(L331,'HYB SPECS'!$O$6:$O$37,'HYB SPECS'!$K$6:$K$37,,1))</f>
        <v>8500</v>
      </c>
      <c r="O331" s="107">
        <f>0.5*('Specifications (ICE)'!$P$4*'Specifications (ICE)'!$P$3)*'Specifications (ICE)'!$P$5*K331^2</f>
        <v>56.217600027646043</v>
      </c>
      <c r="P331" s="14">
        <f>IF(B331="A",'Specifications (ICE)'!$M$12,IF(B331="G",'Specifications (ICE)'!$M$13))</f>
        <v>84.271039200000004</v>
      </c>
      <c r="Q331" s="17">
        <v>1</v>
      </c>
      <c r="R331" s="110">
        <f>'HYB SPECS'!$G$11-O331-P331-G331</f>
        <v>746.24599262758227</v>
      </c>
      <c r="S331" s="16">
        <f t="shared" si="72"/>
        <v>1.0600070975878189</v>
      </c>
      <c r="T331" s="17">
        <f t="shared" si="73"/>
        <v>746.24599262758227</v>
      </c>
      <c r="U331" s="110">
        <f t="shared" si="74"/>
        <v>886.73463185522837</v>
      </c>
      <c r="V331" s="17">
        <f t="shared" si="75"/>
        <v>11.892175494736836</v>
      </c>
      <c r="W331" s="14">
        <f t="shared" si="76"/>
        <v>1.5306432972094717</v>
      </c>
      <c r="X331" s="17">
        <f t="shared" si="77"/>
        <v>11.892175494736836</v>
      </c>
      <c r="Y331" s="17">
        <f t="shared" si="78"/>
        <v>13.360224805437698</v>
      </c>
      <c r="Z331" s="14">
        <v>474.14230073437511</v>
      </c>
      <c r="AA331" s="17">
        <f t="shared" si="80"/>
        <v>0.20159520403959691</v>
      </c>
      <c r="AB331" s="17">
        <f t="shared" si="81"/>
        <v>3.1703255015904238E-5</v>
      </c>
      <c r="AC331" s="17">
        <f t="shared" si="82"/>
        <v>1.5031854274009453E-2</v>
      </c>
      <c r="AD331" s="17">
        <f t="shared" si="79"/>
        <v>1.990974076027742E-5</v>
      </c>
      <c r="AE331" s="14">
        <f t="shared" si="83"/>
        <v>20.762755697463756</v>
      </c>
    </row>
    <row r="332" spans="1:31" ht="15.75" thickBot="1" x14ac:dyDescent="0.3">
      <c r="A332" s="14">
        <v>1</v>
      </c>
      <c r="B332" s="17" t="s">
        <v>33</v>
      </c>
      <c r="C332" s="17">
        <v>326</v>
      </c>
      <c r="D332" s="17">
        <v>31.251259585730896</v>
      </c>
      <c r="E332" s="14">
        <v>704.00093954631063</v>
      </c>
      <c r="F332" s="103">
        <v>0</v>
      </c>
      <c r="G332" s="17">
        <f t="shared" si="70"/>
        <v>0</v>
      </c>
      <c r="H332" s="17">
        <f t="shared" si="71"/>
        <v>0</v>
      </c>
      <c r="I332" s="17">
        <v>14</v>
      </c>
      <c r="J332" s="14">
        <v>4000</v>
      </c>
      <c r="K332" s="100">
        <v>13.411199999999999</v>
      </c>
      <c r="L332" s="17">
        <v>30.000049728</v>
      </c>
      <c r="M332" s="107">
        <v>1</v>
      </c>
      <c r="N332" s="17">
        <f>IF(M332=1,_xlfn.XLOOKUP(L332,'HYB SPECS'!$O$6:$O$37,'HYB SPECS'!$K$6:$K$37,,1))</f>
        <v>8500</v>
      </c>
      <c r="O332" s="107">
        <f>0.5*('Specifications (ICE)'!$P$4*'Specifications (ICE)'!$P$3)*'Specifications (ICE)'!$P$5*K332^2</f>
        <v>56.217600027646043</v>
      </c>
      <c r="P332" s="14">
        <f>IF(B332="A",'Specifications (ICE)'!$M$12,IF(B332="G",'Specifications (ICE)'!$M$13))</f>
        <v>84.271039200000004</v>
      </c>
      <c r="Q332" s="17">
        <v>1</v>
      </c>
      <c r="R332" s="110">
        <f>'HYB SPECS'!$G$11-O332-P332-G332</f>
        <v>746.24599262758227</v>
      </c>
      <c r="S332" s="16">
        <f t="shared" si="72"/>
        <v>1.0600070975878189</v>
      </c>
      <c r="T332" s="17">
        <f t="shared" si="73"/>
        <v>746.24599262758227</v>
      </c>
      <c r="U332" s="110">
        <f t="shared" si="74"/>
        <v>886.73463185522837</v>
      </c>
      <c r="V332" s="17">
        <f t="shared" si="75"/>
        <v>11.892175494736836</v>
      </c>
      <c r="W332" s="14">
        <f t="shared" si="76"/>
        <v>1.5306432972094717</v>
      </c>
      <c r="X332" s="17">
        <f t="shared" si="77"/>
        <v>11.892175494736836</v>
      </c>
      <c r="Y332" s="17">
        <f t="shared" si="78"/>
        <v>13.360224805437698</v>
      </c>
      <c r="Z332" s="14">
        <v>474.14230073437511</v>
      </c>
      <c r="AA332" s="17">
        <f t="shared" si="80"/>
        <v>0.20159520403959691</v>
      </c>
      <c r="AB332" s="17">
        <f t="shared" si="81"/>
        <v>3.1703255015904238E-5</v>
      </c>
      <c r="AC332" s="17">
        <f t="shared" si="82"/>
        <v>1.5031854274009453E-2</v>
      </c>
      <c r="AD332" s="17">
        <f t="shared" si="79"/>
        <v>1.990974076027742E-5</v>
      </c>
      <c r="AE332" s="14">
        <f t="shared" si="83"/>
        <v>20.777787551737767</v>
      </c>
    </row>
    <row r="333" spans="1:31" ht="15.75" thickBot="1" x14ac:dyDescent="0.3">
      <c r="A333" s="14">
        <v>1</v>
      </c>
      <c r="B333" s="17" t="s">
        <v>33</v>
      </c>
      <c r="C333" s="17">
        <v>327</v>
      </c>
      <c r="D333" s="17">
        <v>31.325824128799376</v>
      </c>
      <c r="E333" s="14">
        <v>704.00093954631063</v>
      </c>
      <c r="F333" s="103">
        <v>0</v>
      </c>
      <c r="G333" s="17">
        <f t="shared" si="70"/>
        <v>0</v>
      </c>
      <c r="H333" s="17">
        <f t="shared" si="71"/>
        <v>0</v>
      </c>
      <c r="I333" s="17">
        <v>14</v>
      </c>
      <c r="J333" s="14">
        <v>4000</v>
      </c>
      <c r="K333" s="100">
        <v>13.411199999999999</v>
      </c>
      <c r="L333" s="17">
        <v>30.000049728</v>
      </c>
      <c r="M333" s="107">
        <v>1</v>
      </c>
      <c r="N333" s="17">
        <f>IF(M333=1,_xlfn.XLOOKUP(L333,'HYB SPECS'!$O$6:$O$37,'HYB SPECS'!$K$6:$K$37,,1))</f>
        <v>8500</v>
      </c>
      <c r="O333" s="107">
        <f>0.5*('Specifications (ICE)'!$P$4*'Specifications (ICE)'!$P$3)*'Specifications (ICE)'!$P$5*K333^2</f>
        <v>56.217600027646043</v>
      </c>
      <c r="P333" s="14">
        <f>IF(B333="A",'Specifications (ICE)'!$M$12,IF(B333="G",'Specifications (ICE)'!$M$13))</f>
        <v>84.271039200000004</v>
      </c>
      <c r="Q333" s="17">
        <v>1</v>
      </c>
      <c r="R333" s="110">
        <f>'HYB SPECS'!$G$11-O333-P333-G333</f>
        <v>746.24599262758227</v>
      </c>
      <c r="S333" s="16">
        <f t="shared" si="72"/>
        <v>1.0600070975878189</v>
      </c>
      <c r="T333" s="17">
        <f t="shared" si="73"/>
        <v>746.24599262758227</v>
      </c>
      <c r="U333" s="110">
        <f t="shared" si="74"/>
        <v>886.73463185522837</v>
      </c>
      <c r="V333" s="17">
        <f t="shared" si="75"/>
        <v>11.892175494736836</v>
      </c>
      <c r="W333" s="14">
        <f t="shared" si="76"/>
        <v>1.5306432972094717</v>
      </c>
      <c r="X333" s="17">
        <f t="shared" si="77"/>
        <v>11.892175494736836</v>
      </c>
      <c r="Y333" s="17">
        <f t="shared" si="78"/>
        <v>13.360224805437698</v>
      </c>
      <c r="Z333" s="14">
        <v>474.14230073437511</v>
      </c>
      <c r="AA333" s="17">
        <f t="shared" si="80"/>
        <v>0.20159520403959691</v>
      </c>
      <c r="AB333" s="17">
        <f t="shared" si="81"/>
        <v>3.1703255015904238E-5</v>
      </c>
      <c r="AC333" s="17">
        <f t="shared" si="82"/>
        <v>1.5031854274009453E-2</v>
      </c>
      <c r="AD333" s="17">
        <f t="shared" si="79"/>
        <v>1.990974076027742E-5</v>
      </c>
      <c r="AE333" s="14">
        <f t="shared" si="83"/>
        <v>20.792819406011777</v>
      </c>
    </row>
    <row r="334" spans="1:31" ht="15.75" thickBot="1" x14ac:dyDescent="0.3">
      <c r="A334" s="14">
        <v>1</v>
      </c>
      <c r="B334" s="17" t="s">
        <v>33</v>
      </c>
      <c r="C334" s="17">
        <v>328</v>
      </c>
      <c r="D334" s="17">
        <v>31.400388671867855</v>
      </c>
      <c r="E334" s="14">
        <v>704.00093954631063</v>
      </c>
      <c r="F334" s="103">
        <v>0</v>
      </c>
      <c r="G334" s="17">
        <f t="shared" si="70"/>
        <v>0</v>
      </c>
      <c r="H334" s="17">
        <f t="shared" si="71"/>
        <v>0</v>
      </c>
      <c r="I334" s="17">
        <v>14</v>
      </c>
      <c r="J334" s="14">
        <v>4000</v>
      </c>
      <c r="K334" s="100">
        <v>13.411199999999999</v>
      </c>
      <c r="L334" s="17">
        <v>30.000049728</v>
      </c>
      <c r="M334" s="107">
        <v>1</v>
      </c>
      <c r="N334" s="17">
        <f>IF(M334=1,_xlfn.XLOOKUP(L334,'HYB SPECS'!$O$6:$O$37,'HYB SPECS'!$K$6:$K$37,,1))</f>
        <v>8500</v>
      </c>
      <c r="O334" s="107">
        <f>0.5*('Specifications (ICE)'!$P$4*'Specifications (ICE)'!$P$3)*'Specifications (ICE)'!$P$5*K334^2</f>
        <v>56.217600027646043</v>
      </c>
      <c r="P334" s="14">
        <f>IF(B334="A",'Specifications (ICE)'!$M$12,IF(B334="G",'Specifications (ICE)'!$M$13))</f>
        <v>84.271039200000004</v>
      </c>
      <c r="Q334" s="17">
        <v>1</v>
      </c>
      <c r="R334" s="110">
        <f>'HYB SPECS'!$G$11-O334-P334-G334</f>
        <v>746.24599262758227</v>
      </c>
      <c r="S334" s="16">
        <f t="shared" si="72"/>
        <v>1.0600070975878189</v>
      </c>
      <c r="T334" s="17">
        <f t="shared" si="73"/>
        <v>746.24599262758227</v>
      </c>
      <c r="U334" s="110">
        <f t="shared" si="74"/>
        <v>886.73463185522837</v>
      </c>
      <c r="V334" s="17">
        <f t="shared" si="75"/>
        <v>11.892175494736836</v>
      </c>
      <c r="W334" s="14">
        <f t="shared" si="76"/>
        <v>1.5306432972094717</v>
      </c>
      <c r="X334" s="17">
        <f t="shared" si="77"/>
        <v>11.892175494736836</v>
      </c>
      <c r="Y334" s="17">
        <f t="shared" si="78"/>
        <v>13.360224805437698</v>
      </c>
      <c r="Z334" s="14">
        <v>474.14230073437511</v>
      </c>
      <c r="AA334" s="17">
        <f t="shared" si="80"/>
        <v>0.20159520403959691</v>
      </c>
      <c r="AB334" s="17">
        <f t="shared" si="81"/>
        <v>3.1703255015904238E-5</v>
      </c>
      <c r="AC334" s="17">
        <f t="shared" si="82"/>
        <v>1.5031854274009453E-2</v>
      </c>
      <c r="AD334" s="17">
        <f t="shared" si="79"/>
        <v>1.990974076027742E-5</v>
      </c>
      <c r="AE334" s="14">
        <f t="shared" si="83"/>
        <v>20.807851260285787</v>
      </c>
    </row>
    <row r="335" spans="1:31" ht="15.75" thickBot="1" x14ac:dyDescent="0.3">
      <c r="A335" s="14">
        <v>1</v>
      </c>
      <c r="B335" s="17" t="s">
        <v>33</v>
      </c>
      <c r="C335" s="17">
        <v>329</v>
      </c>
      <c r="D335" s="17">
        <v>31.474953214936335</v>
      </c>
      <c r="E335" s="14">
        <v>704.00093954631063</v>
      </c>
      <c r="F335" s="103">
        <v>0</v>
      </c>
      <c r="G335" s="17">
        <f t="shared" si="70"/>
        <v>0</v>
      </c>
      <c r="H335" s="17">
        <f t="shared" si="71"/>
        <v>0</v>
      </c>
      <c r="I335" s="17">
        <v>14</v>
      </c>
      <c r="J335" s="14">
        <v>4000</v>
      </c>
      <c r="K335" s="100">
        <v>13.411199999999999</v>
      </c>
      <c r="L335" s="17">
        <v>30.000049728</v>
      </c>
      <c r="M335" s="107">
        <v>1</v>
      </c>
      <c r="N335" s="17">
        <f>IF(M335=1,_xlfn.XLOOKUP(L335,'HYB SPECS'!$O$6:$O$37,'HYB SPECS'!$K$6:$K$37,,1))</f>
        <v>8500</v>
      </c>
      <c r="O335" s="107">
        <f>0.5*('Specifications (ICE)'!$P$4*'Specifications (ICE)'!$P$3)*'Specifications (ICE)'!$P$5*K335^2</f>
        <v>56.217600027646043</v>
      </c>
      <c r="P335" s="14">
        <f>IF(B335="A",'Specifications (ICE)'!$M$12,IF(B335="G",'Specifications (ICE)'!$M$13))</f>
        <v>84.271039200000004</v>
      </c>
      <c r="Q335" s="17">
        <v>1</v>
      </c>
      <c r="R335" s="110">
        <f>'HYB SPECS'!$G$11-O335-P335-G335</f>
        <v>746.24599262758227</v>
      </c>
      <c r="S335" s="16">
        <f t="shared" si="72"/>
        <v>1.0600070975878189</v>
      </c>
      <c r="T335" s="17">
        <f t="shared" si="73"/>
        <v>746.24599262758227</v>
      </c>
      <c r="U335" s="110">
        <f t="shared" si="74"/>
        <v>886.73463185522837</v>
      </c>
      <c r="V335" s="17">
        <f t="shared" si="75"/>
        <v>11.892175494736836</v>
      </c>
      <c r="W335" s="14">
        <f t="shared" si="76"/>
        <v>1.5306432972094717</v>
      </c>
      <c r="X335" s="17">
        <f t="shared" si="77"/>
        <v>11.892175494736836</v>
      </c>
      <c r="Y335" s="17">
        <f t="shared" si="78"/>
        <v>13.360224805437698</v>
      </c>
      <c r="Z335" s="14">
        <v>474.14230073437511</v>
      </c>
      <c r="AA335" s="17">
        <f t="shared" si="80"/>
        <v>0.20159520403959691</v>
      </c>
      <c r="AB335" s="17">
        <f t="shared" si="81"/>
        <v>3.1703255015904238E-5</v>
      </c>
      <c r="AC335" s="17">
        <f t="shared" si="82"/>
        <v>1.5031854274009453E-2</v>
      </c>
      <c r="AD335" s="17">
        <f t="shared" si="79"/>
        <v>1.990974076027742E-5</v>
      </c>
      <c r="AE335" s="14">
        <f t="shared" si="83"/>
        <v>20.822883114559797</v>
      </c>
    </row>
    <row r="336" spans="1:31" ht="15.75" thickBot="1" x14ac:dyDescent="0.3">
      <c r="A336" s="14">
        <v>1</v>
      </c>
      <c r="B336" s="17" t="s">
        <v>33</v>
      </c>
      <c r="C336" s="17">
        <v>330</v>
      </c>
      <c r="D336" s="17">
        <v>31.549517758004814</v>
      </c>
      <c r="E336" s="14">
        <v>704.00093954631063</v>
      </c>
      <c r="F336" s="103">
        <v>0</v>
      </c>
      <c r="G336" s="17">
        <f t="shared" si="70"/>
        <v>0</v>
      </c>
      <c r="H336" s="17">
        <f t="shared" si="71"/>
        <v>0</v>
      </c>
      <c r="I336" s="17">
        <v>14</v>
      </c>
      <c r="J336" s="14">
        <v>4000</v>
      </c>
      <c r="K336" s="100">
        <v>13.411199999999999</v>
      </c>
      <c r="L336" s="17">
        <v>30.000049728</v>
      </c>
      <c r="M336" s="107">
        <v>1</v>
      </c>
      <c r="N336" s="17">
        <f>IF(M336=1,_xlfn.XLOOKUP(L336,'HYB SPECS'!$O$6:$O$37,'HYB SPECS'!$K$6:$K$37,,1))</f>
        <v>8500</v>
      </c>
      <c r="O336" s="107">
        <f>0.5*('Specifications (ICE)'!$P$4*'Specifications (ICE)'!$P$3)*'Specifications (ICE)'!$P$5*K336^2</f>
        <v>56.217600027646043</v>
      </c>
      <c r="P336" s="14">
        <f>IF(B336="A",'Specifications (ICE)'!$M$12,IF(B336="G",'Specifications (ICE)'!$M$13))</f>
        <v>84.271039200000004</v>
      </c>
      <c r="Q336" s="17">
        <v>1</v>
      </c>
      <c r="R336" s="110">
        <f>'HYB SPECS'!$G$11-O336-P336-G336</f>
        <v>746.24599262758227</v>
      </c>
      <c r="S336" s="16">
        <f t="shared" si="72"/>
        <v>1.0600070975878189</v>
      </c>
      <c r="T336" s="17">
        <f t="shared" si="73"/>
        <v>746.24599262758227</v>
      </c>
      <c r="U336" s="110">
        <f t="shared" si="74"/>
        <v>886.73463185522837</v>
      </c>
      <c r="V336" s="17">
        <f t="shared" si="75"/>
        <v>11.892175494736836</v>
      </c>
      <c r="W336" s="14">
        <f t="shared" si="76"/>
        <v>1.5306432972094717</v>
      </c>
      <c r="X336" s="17">
        <f t="shared" si="77"/>
        <v>11.892175494736836</v>
      </c>
      <c r="Y336" s="17">
        <f t="shared" si="78"/>
        <v>13.360224805437698</v>
      </c>
      <c r="Z336" s="14">
        <v>474.14230073437511</v>
      </c>
      <c r="AA336" s="17">
        <f t="shared" si="80"/>
        <v>0.20159520403959691</v>
      </c>
      <c r="AB336" s="17">
        <f t="shared" si="81"/>
        <v>3.1703255015904238E-5</v>
      </c>
      <c r="AC336" s="17">
        <f t="shared" si="82"/>
        <v>1.5031854274009453E-2</v>
      </c>
      <c r="AD336" s="17">
        <f t="shared" si="79"/>
        <v>1.990974076027742E-5</v>
      </c>
      <c r="AE336" s="14">
        <f t="shared" si="83"/>
        <v>20.837914968833807</v>
      </c>
    </row>
    <row r="337" spans="1:31" ht="15.75" thickBot="1" x14ac:dyDescent="0.3">
      <c r="A337" s="14">
        <v>1</v>
      </c>
      <c r="B337" s="17" t="s">
        <v>33</v>
      </c>
      <c r="C337" s="17">
        <v>331</v>
      </c>
      <c r="D337" s="17">
        <v>31.624082301073294</v>
      </c>
      <c r="E337" s="14">
        <v>704.00093954631063</v>
      </c>
      <c r="F337" s="103">
        <v>0</v>
      </c>
      <c r="G337" s="17">
        <f t="shared" si="70"/>
        <v>0</v>
      </c>
      <c r="H337" s="17">
        <f t="shared" si="71"/>
        <v>0</v>
      </c>
      <c r="I337" s="17">
        <v>14</v>
      </c>
      <c r="J337" s="14">
        <v>4000</v>
      </c>
      <c r="K337" s="100">
        <v>13.411199999999999</v>
      </c>
      <c r="L337" s="17">
        <v>30.000049728</v>
      </c>
      <c r="M337" s="107">
        <v>1</v>
      </c>
      <c r="N337" s="17">
        <f>IF(M337=1,_xlfn.XLOOKUP(L337,'HYB SPECS'!$O$6:$O$37,'HYB SPECS'!$K$6:$K$37,,1))</f>
        <v>8500</v>
      </c>
      <c r="O337" s="107">
        <f>0.5*('Specifications (ICE)'!$P$4*'Specifications (ICE)'!$P$3)*'Specifications (ICE)'!$P$5*K337^2</f>
        <v>56.217600027646043</v>
      </c>
      <c r="P337" s="14">
        <f>IF(B337="A",'Specifications (ICE)'!$M$12,IF(B337="G",'Specifications (ICE)'!$M$13))</f>
        <v>84.271039200000004</v>
      </c>
      <c r="Q337" s="17">
        <v>1</v>
      </c>
      <c r="R337" s="110">
        <f>'HYB SPECS'!$G$11-O337-P337-G337</f>
        <v>746.24599262758227</v>
      </c>
      <c r="S337" s="16">
        <f t="shared" si="72"/>
        <v>1.0600070975878189</v>
      </c>
      <c r="T337" s="17">
        <f t="shared" si="73"/>
        <v>746.24599262758227</v>
      </c>
      <c r="U337" s="110">
        <f t="shared" si="74"/>
        <v>886.73463185522837</v>
      </c>
      <c r="V337" s="17">
        <f t="shared" si="75"/>
        <v>11.892175494736836</v>
      </c>
      <c r="W337" s="14">
        <f t="shared" si="76"/>
        <v>1.5306432972094717</v>
      </c>
      <c r="X337" s="17">
        <f t="shared" si="77"/>
        <v>11.892175494736836</v>
      </c>
      <c r="Y337" s="17">
        <f t="shared" si="78"/>
        <v>13.360224805437698</v>
      </c>
      <c r="Z337" s="14">
        <v>474.14230073437511</v>
      </c>
      <c r="AA337" s="17">
        <f t="shared" si="80"/>
        <v>0.20159520403959691</v>
      </c>
      <c r="AB337" s="17">
        <f t="shared" si="81"/>
        <v>3.1703255015904238E-5</v>
      </c>
      <c r="AC337" s="17">
        <f t="shared" si="82"/>
        <v>1.5031854274009453E-2</v>
      </c>
      <c r="AD337" s="17">
        <f t="shared" si="79"/>
        <v>1.990974076027742E-5</v>
      </c>
      <c r="AE337" s="14">
        <f t="shared" si="83"/>
        <v>20.852946823107818</v>
      </c>
    </row>
    <row r="338" spans="1:31" ht="15.75" thickBot="1" x14ac:dyDescent="0.3">
      <c r="A338" s="14">
        <v>1</v>
      </c>
      <c r="B338" s="17" t="s">
        <v>33</v>
      </c>
      <c r="C338" s="17">
        <v>332</v>
      </c>
      <c r="D338" s="17">
        <v>31.698646844141773</v>
      </c>
      <c r="E338" s="14">
        <v>704.00093954631063</v>
      </c>
      <c r="F338" s="103">
        <v>0</v>
      </c>
      <c r="G338" s="17">
        <f t="shared" si="70"/>
        <v>0</v>
      </c>
      <c r="H338" s="17">
        <f t="shared" si="71"/>
        <v>0</v>
      </c>
      <c r="I338" s="17">
        <v>14</v>
      </c>
      <c r="J338" s="14">
        <v>4000</v>
      </c>
      <c r="K338" s="100">
        <v>13.411199999999999</v>
      </c>
      <c r="L338" s="17">
        <v>30.000049728</v>
      </c>
      <c r="M338" s="107">
        <v>1</v>
      </c>
      <c r="N338" s="17">
        <f>IF(M338=1,_xlfn.XLOOKUP(L338,'HYB SPECS'!$O$6:$O$37,'HYB SPECS'!$K$6:$K$37,,1))</f>
        <v>8500</v>
      </c>
      <c r="O338" s="107">
        <f>0.5*('Specifications (ICE)'!$P$4*'Specifications (ICE)'!$P$3)*'Specifications (ICE)'!$P$5*K338^2</f>
        <v>56.217600027646043</v>
      </c>
      <c r="P338" s="14">
        <f>IF(B338="A",'Specifications (ICE)'!$M$12,IF(B338="G",'Specifications (ICE)'!$M$13))</f>
        <v>84.271039200000004</v>
      </c>
      <c r="Q338" s="17">
        <v>1</v>
      </c>
      <c r="R338" s="110">
        <f>'HYB SPECS'!$G$11-O338-P338-G338</f>
        <v>746.24599262758227</v>
      </c>
      <c r="S338" s="16">
        <f t="shared" si="72"/>
        <v>1.0600070975878189</v>
      </c>
      <c r="T338" s="17">
        <f t="shared" si="73"/>
        <v>746.24599262758227</v>
      </c>
      <c r="U338" s="110">
        <f t="shared" si="74"/>
        <v>886.73463185522837</v>
      </c>
      <c r="V338" s="17">
        <f t="shared" si="75"/>
        <v>11.892175494736836</v>
      </c>
      <c r="W338" s="14">
        <f t="shared" si="76"/>
        <v>1.5306432972094717</v>
      </c>
      <c r="X338" s="17">
        <f t="shared" si="77"/>
        <v>11.892175494736836</v>
      </c>
      <c r="Y338" s="17">
        <f t="shared" si="78"/>
        <v>13.360224805437698</v>
      </c>
      <c r="Z338" s="14">
        <v>474.14230073437511</v>
      </c>
      <c r="AA338" s="17">
        <f t="shared" si="80"/>
        <v>0.20159520403959691</v>
      </c>
      <c r="AB338" s="17">
        <f t="shared" si="81"/>
        <v>3.1703255015904238E-5</v>
      </c>
      <c r="AC338" s="17">
        <f t="shared" si="82"/>
        <v>1.5031854274009453E-2</v>
      </c>
      <c r="AD338" s="17">
        <f t="shared" si="79"/>
        <v>1.990974076027742E-5</v>
      </c>
      <c r="AE338" s="14">
        <f t="shared" si="83"/>
        <v>20.867978677381828</v>
      </c>
    </row>
    <row r="339" spans="1:31" ht="15.75" thickBot="1" x14ac:dyDescent="0.3">
      <c r="A339" s="14">
        <v>1</v>
      </c>
      <c r="B339" s="17" t="s">
        <v>33</v>
      </c>
      <c r="C339" s="17">
        <v>333</v>
      </c>
      <c r="D339" s="17">
        <v>31.773211387210253</v>
      </c>
      <c r="E339" s="14">
        <v>704.00093954631063</v>
      </c>
      <c r="F339" s="103">
        <v>0</v>
      </c>
      <c r="G339" s="17">
        <f t="shared" si="70"/>
        <v>0</v>
      </c>
      <c r="H339" s="17">
        <f t="shared" si="71"/>
        <v>0</v>
      </c>
      <c r="I339" s="17">
        <v>14</v>
      </c>
      <c r="J339" s="14">
        <v>4000</v>
      </c>
      <c r="K339" s="100">
        <v>13.411199999999999</v>
      </c>
      <c r="L339" s="17">
        <v>30.000049728</v>
      </c>
      <c r="M339" s="107">
        <v>1</v>
      </c>
      <c r="N339" s="17">
        <f>IF(M339=1,_xlfn.XLOOKUP(L339,'HYB SPECS'!$O$6:$O$37,'HYB SPECS'!$K$6:$K$37,,1))</f>
        <v>8500</v>
      </c>
      <c r="O339" s="107">
        <f>0.5*('Specifications (ICE)'!$P$4*'Specifications (ICE)'!$P$3)*'Specifications (ICE)'!$P$5*K339^2</f>
        <v>56.217600027646043</v>
      </c>
      <c r="P339" s="14">
        <f>IF(B339="A",'Specifications (ICE)'!$M$12,IF(B339="G",'Specifications (ICE)'!$M$13))</f>
        <v>84.271039200000004</v>
      </c>
      <c r="Q339" s="17">
        <v>1</v>
      </c>
      <c r="R339" s="110">
        <f>'HYB SPECS'!$G$11-O339-P339-G339</f>
        <v>746.24599262758227</v>
      </c>
      <c r="S339" s="16">
        <f t="shared" si="72"/>
        <v>1.0600070975878189</v>
      </c>
      <c r="T339" s="17">
        <f t="shared" si="73"/>
        <v>746.24599262758227</v>
      </c>
      <c r="U339" s="110">
        <f t="shared" si="74"/>
        <v>886.73463185522837</v>
      </c>
      <c r="V339" s="17">
        <f t="shared" si="75"/>
        <v>11.892175494736836</v>
      </c>
      <c r="W339" s="14">
        <f t="shared" si="76"/>
        <v>1.5306432972094717</v>
      </c>
      <c r="X339" s="17">
        <f t="shared" si="77"/>
        <v>11.892175494736836</v>
      </c>
      <c r="Y339" s="17">
        <f t="shared" si="78"/>
        <v>13.360224805437698</v>
      </c>
      <c r="Z339" s="14">
        <v>474.14230073437511</v>
      </c>
      <c r="AA339" s="17">
        <f t="shared" si="80"/>
        <v>0.20159520403959691</v>
      </c>
      <c r="AB339" s="17">
        <f t="shared" si="81"/>
        <v>3.1703255015904238E-5</v>
      </c>
      <c r="AC339" s="17">
        <f t="shared" si="82"/>
        <v>1.5031854274009453E-2</v>
      </c>
      <c r="AD339" s="17">
        <f t="shared" si="79"/>
        <v>1.990974076027742E-5</v>
      </c>
      <c r="AE339" s="14">
        <f t="shared" si="83"/>
        <v>20.883010531655838</v>
      </c>
    </row>
    <row r="340" spans="1:31" ht="15.75" thickBot="1" x14ac:dyDescent="0.3">
      <c r="A340" s="14">
        <v>1</v>
      </c>
      <c r="B340" s="17" t="s">
        <v>33</v>
      </c>
      <c r="C340" s="17">
        <v>334</v>
      </c>
      <c r="D340" s="17">
        <v>31.847775930278733</v>
      </c>
      <c r="E340" s="14">
        <v>704.00093954631063</v>
      </c>
      <c r="F340" s="103">
        <v>0</v>
      </c>
      <c r="G340" s="17">
        <f t="shared" si="70"/>
        <v>0</v>
      </c>
      <c r="H340" s="17">
        <f t="shared" si="71"/>
        <v>0</v>
      </c>
      <c r="I340" s="17">
        <v>14</v>
      </c>
      <c r="J340" s="14">
        <v>4000</v>
      </c>
      <c r="K340" s="100">
        <v>13.411199999999999</v>
      </c>
      <c r="L340" s="17">
        <v>30.000049728</v>
      </c>
      <c r="M340" s="107">
        <v>1</v>
      </c>
      <c r="N340" s="17">
        <f>IF(M340=1,_xlfn.XLOOKUP(L340,'HYB SPECS'!$O$6:$O$37,'HYB SPECS'!$K$6:$K$37,,1))</f>
        <v>8500</v>
      </c>
      <c r="O340" s="107">
        <f>0.5*('Specifications (ICE)'!$P$4*'Specifications (ICE)'!$P$3)*'Specifications (ICE)'!$P$5*K340^2</f>
        <v>56.217600027646043</v>
      </c>
      <c r="P340" s="14">
        <f>IF(B340="A",'Specifications (ICE)'!$M$12,IF(B340="G",'Specifications (ICE)'!$M$13))</f>
        <v>84.271039200000004</v>
      </c>
      <c r="Q340" s="17">
        <v>1</v>
      </c>
      <c r="R340" s="110">
        <f>'HYB SPECS'!$G$11-O340-P340-G340</f>
        <v>746.24599262758227</v>
      </c>
      <c r="S340" s="16">
        <f t="shared" si="72"/>
        <v>1.0600070975878189</v>
      </c>
      <c r="T340" s="17">
        <f t="shared" si="73"/>
        <v>746.24599262758227</v>
      </c>
      <c r="U340" s="110">
        <f t="shared" si="74"/>
        <v>886.73463185522837</v>
      </c>
      <c r="V340" s="17">
        <f t="shared" si="75"/>
        <v>11.892175494736836</v>
      </c>
      <c r="W340" s="14">
        <f t="shared" si="76"/>
        <v>1.5306432972094717</v>
      </c>
      <c r="X340" s="17">
        <f t="shared" si="77"/>
        <v>11.892175494736836</v>
      </c>
      <c r="Y340" s="17">
        <f t="shared" si="78"/>
        <v>13.360224805437698</v>
      </c>
      <c r="Z340" s="14">
        <v>474.14230073437511</v>
      </c>
      <c r="AA340" s="17">
        <f t="shared" si="80"/>
        <v>0.20159520403959691</v>
      </c>
      <c r="AB340" s="17">
        <f t="shared" si="81"/>
        <v>3.1703255015904238E-5</v>
      </c>
      <c r="AC340" s="17">
        <f t="shared" si="82"/>
        <v>1.5031854274009453E-2</v>
      </c>
      <c r="AD340" s="17">
        <f t="shared" si="79"/>
        <v>1.990974076027742E-5</v>
      </c>
      <c r="AE340" s="14">
        <f t="shared" si="83"/>
        <v>20.898042385929848</v>
      </c>
    </row>
    <row r="341" spans="1:31" ht="15.75" thickBot="1" x14ac:dyDescent="0.3">
      <c r="A341" s="14">
        <v>1</v>
      </c>
      <c r="B341" s="17" t="s">
        <v>33</v>
      </c>
      <c r="C341" s="17">
        <v>335</v>
      </c>
      <c r="D341" s="17">
        <v>31.922340473347212</v>
      </c>
      <c r="E341" s="14">
        <v>704.00093954631063</v>
      </c>
      <c r="F341" s="103">
        <v>0</v>
      </c>
      <c r="G341" s="17">
        <f t="shared" si="70"/>
        <v>0</v>
      </c>
      <c r="H341" s="17">
        <f t="shared" si="71"/>
        <v>0</v>
      </c>
      <c r="I341" s="17">
        <v>14</v>
      </c>
      <c r="J341" s="14">
        <v>4000</v>
      </c>
      <c r="K341" s="100">
        <v>13.411199999999999</v>
      </c>
      <c r="L341" s="17">
        <v>30.000049728</v>
      </c>
      <c r="M341" s="107">
        <v>1</v>
      </c>
      <c r="N341" s="17">
        <f>IF(M341=1,_xlfn.XLOOKUP(L341,'HYB SPECS'!$O$6:$O$37,'HYB SPECS'!$K$6:$K$37,,1))</f>
        <v>8500</v>
      </c>
      <c r="O341" s="107">
        <f>0.5*('Specifications (ICE)'!$P$4*'Specifications (ICE)'!$P$3)*'Specifications (ICE)'!$P$5*K341^2</f>
        <v>56.217600027646043</v>
      </c>
      <c r="P341" s="14">
        <f>IF(B341="A",'Specifications (ICE)'!$M$12,IF(B341="G",'Specifications (ICE)'!$M$13))</f>
        <v>84.271039200000004</v>
      </c>
      <c r="Q341" s="17">
        <v>1</v>
      </c>
      <c r="R341" s="110">
        <f>'HYB SPECS'!$G$11-O341-P341-G341</f>
        <v>746.24599262758227</v>
      </c>
      <c r="S341" s="16">
        <f t="shared" si="72"/>
        <v>1.0600070975878189</v>
      </c>
      <c r="T341" s="17">
        <f t="shared" si="73"/>
        <v>746.24599262758227</v>
      </c>
      <c r="U341" s="110">
        <f t="shared" si="74"/>
        <v>886.73463185522837</v>
      </c>
      <c r="V341" s="17">
        <f t="shared" si="75"/>
        <v>11.892175494736836</v>
      </c>
      <c r="W341" s="14">
        <f t="shared" si="76"/>
        <v>1.5306432972094717</v>
      </c>
      <c r="X341" s="17">
        <f t="shared" si="77"/>
        <v>11.892175494736836</v>
      </c>
      <c r="Y341" s="17">
        <f t="shared" si="78"/>
        <v>13.360224805437698</v>
      </c>
      <c r="Z341" s="14">
        <v>474.14230073437511</v>
      </c>
      <c r="AA341" s="17">
        <f t="shared" si="80"/>
        <v>0.20159520403959691</v>
      </c>
      <c r="AB341" s="17">
        <f t="shared" si="81"/>
        <v>3.1703255015904238E-5</v>
      </c>
      <c r="AC341" s="17">
        <f t="shared" si="82"/>
        <v>1.5031854274009453E-2</v>
      </c>
      <c r="AD341" s="17">
        <f t="shared" si="79"/>
        <v>1.990974076027742E-5</v>
      </c>
      <c r="AE341" s="14">
        <f t="shared" si="83"/>
        <v>20.913074240203859</v>
      </c>
    </row>
    <row r="342" spans="1:31" ht="15.75" thickBot="1" x14ac:dyDescent="0.3">
      <c r="A342" s="14">
        <v>1</v>
      </c>
      <c r="B342" s="17" t="s">
        <v>33</v>
      </c>
      <c r="C342" s="17">
        <v>336</v>
      </c>
      <c r="D342" s="17">
        <v>31.996905016415692</v>
      </c>
      <c r="E342" s="14">
        <v>704.00093954631063</v>
      </c>
      <c r="F342" s="103">
        <v>0</v>
      </c>
      <c r="G342" s="17">
        <f t="shared" si="70"/>
        <v>0</v>
      </c>
      <c r="H342" s="17">
        <f t="shared" si="71"/>
        <v>0</v>
      </c>
      <c r="I342" s="17">
        <v>14</v>
      </c>
      <c r="J342" s="14">
        <v>4000</v>
      </c>
      <c r="K342" s="100">
        <v>13.411199999999999</v>
      </c>
      <c r="L342" s="17">
        <v>30.000049728</v>
      </c>
      <c r="M342" s="107">
        <v>1</v>
      </c>
      <c r="N342" s="17">
        <f>IF(M342=1,_xlfn.XLOOKUP(L342,'HYB SPECS'!$O$6:$O$37,'HYB SPECS'!$K$6:$K$37,,1))</f>
        <v>8500</v>
      </c>
      <c r="O342" s="107">
        <f>0.5*('Specifications (ICE)'!$P$4*'Specifications (ICE)'!$P$3)*'Specifications (ICE)'!$P$5*K342^2</f>
        <v>56.217600027646043</v>
      </c>
      <c r="P342" s="14">
        <f>IF(B342="A",'Specifications (ICE)'!$M$12,IF(B342="G",'Specifications (ICE)'!$M$13))</f>
        <v>84.271039200000004</v>
      </c>
      <c r="Q342" s="17">
        <v>1</v>
      </c>
      <c r="R342" s="110">
        <f>'HYB SPECS'!$G$11-O342-P342-G342</f>
        <v>746.24599262758227</v>
      </c>
      <c r="S342" s="16">
        <f t="shared" si="72"/>
        <v>1.0600070975878189</v>
      </c>
      <c r="T342" s="17">
        <f t="shared" si="73"/>
        <v>746.24599262758227</v>
      </c>
      <c r="U342" s="110">
        <f t="shared" si="74"/>
        <v>886.73463185522837</v>
      </c>
      <c r="V342" s="17">
        <f t="shared" si="75"/>
        <v>11.892175494736836</v>
      </c>
      <c r="W342" s="14">
        <f t="shared" si="76"/>
        <v>1.5306432972094717</v>
      </c>
      <c r="X342" s="17">
        <f t="shared" si="77"/>
        <v>11.892175494736836</v>
      </c>
      <c r="Y342" s="17">
        <f t="shared" si="78"/>
        <v>13.360224805437698</v>
      </c>
      <c r="Z342" s="14">
        <v>474.14230073437511</v>
      </c>
      <c r="AA342" s="17">
        <f t="shared" si="80"/>
        <v>0.20159520403959691</v>
      </c>
      <c r="AB342" s="17">
        <f t="shared" si="81"/>
        <v>3.1703255015904238E-5</v>
      </c>
      <c r="AC342" s="17">
        <f t="shared" si="82"/>
        <v>1.5031854274009453E-2</v>
      </c>
      <c r="AD342" s="17">
        <f t="shared" si="79"/>
        <v>1.990974076027742E-5</v>
      </c>
      <c r="AE342" s="14">
        <f t="shared" si="83"/>
        <v>20.928106094477869</v>
      </c>
    </row>
    <row r="343" spans="1:31" ht="15.75" thickBot="1" x14ac:dyDescent="0.3">
      <c r="A343" s="14">
        <v>1</v>
      </c>
      <c r="B343" s="17" t="s">
        <v>33</v>
      </c>
      <c r="C343" s="17">
        <v>337</v>
      </c>
      <c r="D343" s="17">
        <v>32.071469559484171</v>
      </c>
      <c r="E343" s="14">
        <v>704.00093954631063</v>
      </c>
      <c r="F343" s="103">
        <v>0</v>
      </c>
      <c r="G343" s="17">
        <f t="shared" si="70"/>
        <v>0</v>
      </c>
      <c r="H343" s="17">
        <f t="shared" si="71"/>
        <v>0</v>
      </c>
      <c r="I343" s="17">
        <v>14</v>
      </c>
      <c r="J343" s="14">
        <v>4000</v>
      </c>
      <c r="K343" s="100">
        <v>13.411199999999999</v>
      </c>
      <c r="L343" s="17">
        <v>30.000049728</v>
      </c>
      <c r="M343" s="107">
        <v>1</v>
      </c>
      <c r="N343" s="17">
        <f>IF(M343=1,_xlfn.XLOOKUP(L343,'HYB SPECS'!$O$6:$O$37,'HYB SPECS'!$K$6:$K$37,,1))</f>
        <v>8500</v>
      </c>
      <c r="O343" s="107">
        <f>0.5*('Specifications (ICE)'!$P$4*'Specifications (ICE)'!$P$3)*'Specifications (ICE)'!$P$5*K343^2</f>
        <v>56.217600027646043</v>
      </c>
      <c r="P343" s="14">
        <f>IF(B343="A",'Specifications (ICE)'!$M$12,IF(B343="G",'Specifications (ICE)'!$M$13))</f>
        <v>84.271039200000004</v>
      </c>
      <c r="Q343" s="17">
        <v>1</v>
      </c>
      <c r="R343" s="110">
        <f>'HYB SPECS'!$G$11-O343-P343-G343</f>
        <v>746.24599262758227</v>
      </c>
      <c r="S343" s="16">
        <f t="shared" si="72"/>
        <v>1.0600070975878189</v>
      </c>
      <c r="T343" s="17">
        <f t="shared" si="73"/>
        <v>746.24599262758227</v>
      </c>
      <c r="U343" s="110">
        <f t="shared" si="74"/>
        <v>886.73463185522837</v>
      </c>
      <c r="V343" s="17">
        <f t="shared" si="75"/>
        <v>11.892175494736836</v>
      </c>
      <c r="W343" s="14">
        <f t="shared" si="76"/>
        <v>1.5306432972094717</v>
      </c>
      <c r="X343" s="17">
        <f t="shared" si="77"/>
        <v>11.892175494736836</v>
      </c>
      <c r="Y343" s="17">
        <f t="shared" si="78"/>
        <v>13.360224805437698</v>
      </c>
      <c r="Z343" s="14">
        <v>474.14230073437511</v>
      </c>
      <c r="AA343" s="17">
        <f t="shared" si="80"/>
        <v>0.20159520403959691</v>
      </c>
      <c r="AB343" s="17">
        <f t="shared" si="81"/>
        <v>3.1703255015904238E-5</v>
      </c>
      <c r="AC343" s="17">
        <f t="shared" si="82"/>
        <v>1.5031854274009453E-2</v>
      </c>
      <c r="AD343" s="17">
        <f t="shared" si="79"/>
        <v>1.990974076027742E-5</v>
      </c>
      <c r="AE343" s="14">
        <f t="shared" si="83"/>
        <v>20.943137948751879</v>
      </c>
    </row>
    <row r="344" spans="1:31" ht="15.75" thickBot="1" x14ac:dyDescent="0.3">
      <c r="A344" s="14">
        <v>1</v>
      </c>
      <c r="B344" s="17" t="s">
        <v>33</v>
      </c>
      <c r="C344" s="17">
        <v>338</v>
      </c>
      <c r="D344" s="17">
        <v>32.146034102552655</v>
      </c>
      <c r="E344" s="14">
        <v>704.00093954631063</v>
      </c>
      <c r="F344" s="103">
        <v>0</v>
      </c>
      <c r="G344" s="17">
        <f t="shared" si="70"/>
        <v>0</v>
      </c>
      <c r="H344" s="17">
        <f t="shared" si="71"/>
        <v>0</v>
      </c>
      <c r="I344" s="17">
        <v>14</v>
      </c>
      <c r="J344" s="14">
        <v>4000</v>
      </c>
      <c r="K344" s="100">
        <v>13.411199999999999</v>
      </c>
      <c r="L344" s="17">
        <v>30.000049728</v>
      </c>
      <c r="M344" s="107">
        <v>1</v>
      </c>
      <c r="N344" s="17">
        <f>IF(M344=1,_xlfn.XLOOKUP(L344,'HYB SPECS'!$O$6:$O$37,'HYB SPECS'!$K$6:$K$37,,1))</f>
        <v>8500</v>
      </c>
      <c r="O344" s="107">
        <f>0.5*('Specifications (ICE)'!$P$4*'Specifications (ICE)'!$P$3)*'Specifications (ICE)'!$P$5*K344^2</f>
        <v>56.217600027646043</v>
      </c>
      <c r="P344" s="14">
        <f>IF(B344="A",'Specifications (ICE)'!$M$12,IF(B344="G",'Specifications (ICE)'!$M$13))</f>
        <v>84.271039200000004</v>
      </c>
      <c r="Q344" s="17">
        <v>1</v>
      </c>
      <c r="R344" s="110">
        <f>'HYB SPECS'!$G$11-O344-P344-G344</f>
        <v>746.24599262758227</v>
      </c>
      <c r="S344" s="16">
        <f t="shared" si="72"/>
        <v>1.0600070975878189</v>
      </c>
      <c r="T344" s="17">
        <f t="shared" si="73"/>
        <v>746.24599262758227</v>
      </c>
      <c r="U344" s="110">
        <f t="shared" si="74"/>
        <v>886.73463185522837</v>
      </c>
      <c r="V344" s="17">
        <f t="shared" si="75"/>
        <v>11.892175494736836</v>
      </c>
      <c r="W344" s="14">
        <f t="shared" si="76"/>
        <v>1.5306432972094717</v>
      </c>
      <c r="X344" s="17">
        <f t="shared" si="77"/>
        <v>11.892175494736836</v>
      </c>
      <c r="Y344" s="17">
        <f t="shared" si="78"/>
        <v>13.360224805437698</v>
      </c>
      <c r="Z344" s="14">
        <v>474.14230073437511</v>
      </c>
      <c r="AA344" s="17">
        <f t="shared" si="80"/>
        <v>0.20159520403959691</v>
      </c>
      <c r="AB344" s="17">
        <f t="shared" si="81"/>
        <v>3.1703255015905749E-5</v>
      </c>
      <c r="AC344" s="17">
        <f t="shared" si="82"/>
        <v>1.5031854274010169E-2</v>
      </c>
      <c r="AD344" s="17">
        <f t="shared" si="79"/>
        <v>1.9909740760278369E-5</v>
      </c>
      <c r="AE344" s="14">
        <f t="shared" si="83"/>
        <v>20.958169803025889</v>
      </c>
    </row>
    <row r="345" spans="1:31" ht="15.75" thickBot="1" x14ac:dyDescent="0.3">
      <c r="A345" s="14">
        <v>1</v>
      </c>
      <c r="B345" s="17" t="s">
        <v>33</v>
      </c>
      <c r="C345" s="17">
        <v>339</v>
      </c>
      <c r="D345" s="17">
        <v>32.220598645621138</v>
      </c>
      <c r="E345" s="14">
        <v>704.00093954631063</v>
      </c>
      <c r="F345" s="103">
        <v>0</v>
      </c>
      <c r="G345" s="17">
        <f t="shared" si="70"/>
        <v>0</v>
      </c>
      <c r="H345" s="17">
        <f t="shared" si="71"/>
        <v>0</v>
      </c>
      <c r="I345" s="17">
        <v>14</v>
      </c>
      <c r="J345" s="14">
        <v>4000</v>
      </c>
      <c r="K345" s="100">
        <v>13.411199999999999</v>
      </c>
      <c r="L345" s="17">
        <v>30.000049728</v>
      </c>
      <c r="M345" s="107">
        <v>1</v>
      </c>
      <c r="N345" s="17">
        <f>IF(M345=1,_xlfn.XLOOKUP(L345,'HYB SPECS'!$O$6:$O$37,'HYB SPECS'!$K$6:$K$37,,1))</f>
        <v>8500</v>
      </c>
      <c r="O345" s="107">
        <f>0.5*('Specifications (ICE)'!$P$4*'Specifications (ICE)'!$P$3)*'Specifications (ICE)'!$P$5*K345^2</f>
        <v>56.217600027646043</v>
      </c>
      <c r="P345" s="14">
        <f>IF(B345="A",'Specifications (ICE)'!$M$12,IF(B345="G",'Specifications (ICE)'!$M$13))</f>
        <v>84.271039200000004</v>
      </c>
      <c r="Q345" s="17">
        <v>1</v>
      </c>
      <c r="R345" s="110">
        <f>'HYB SPECS'!$G$11-O345-P345-G345</f>
        <v>746.24599262758227</v>
      </c>
      <c r="S345" s="16">
        <f t="shared" si="72"/>
        <v>1.0600070975878189</v>
      </c>
      <c r="T345" s="17">
        <f t="shared" si="73"/>
        <v>746.24599262758227</v>
      </c>
      <c r="U345" s="110">
        <f t="shared" si="74"/>
        <v>886.73463185522837</v>
      </c>
      <c r="V345" s="17">
        <f t="shared" si="75"/>
        <v>11.892175494736836</v>
      </c>
      <c r="W345" s="14">
        <f t="shared" si="76"/>
        <v>1.5306432972094717</v>
      </c>
      <c r="X345" s="17">
        <f t="shared" si="77"/>
        <v>11.892175494736836</v>
      </c>
      <c r="Y345" s="17">
        <f t="shared" si="78"/>
        <v>13.360224805437698</v>
      </c>
      <c r="Z345" s="14">
        <v>474.14230073437511</v>
      </c>
      <c r="AA345" s="17">
        <f t="shared" si="80"/>
        <v>0.20159520403959691</v>
      </c>
      <c r="AB345" s="17">
        <f t="shared" si="81"/>
        <v>3.1703255015905749E-5</v>
      </c>
      <c r="AC345" s="17">
        <f t="shared" si="82"/>
        <v>1.5031854274010169E-2</v>
      </c>
      <c r="AD345" s="17">
        <f t="shared" si="79"/>
        <v>1.9909740760278369E-5</v>
      </c>
      <c r="AE345" s="14">
        <f t="shared" si="83"/>
        <v>20.973201657299899</v>
      </c>
    </row>
    <row r="346" spans="1:31" ht="15.75" thickBot="1" x14ac:dyDescent="0.3">
      <c r="A346" s="14">
        <v>1</v>
      </c>
      <c r="B346" s="17" t="s">
        <v>33</v>
      </c>
      <c r="C346" s="17">
        <v>340</v>
      </c>
      <c r="D346" s="17">
        <v>32.295163188689621</v>
      </c>
      <c r="E346" s="14">
        <v>704.00093954631063</v>
      </c>
      <c r="F346" s="103">
        <v>0</v>
      </c>
      <c r="G346" s="17">
        <f t="shared" si="70"/>
        <v>0</v>
      </c>
      <c r="H346" s="17">
        <f t="shared" si="71"/>
        <v>0</v>
      </c>
      <c r="I346" s="17">
        <v>14</v>
      </c>
      <c r="J346" s="14">
        <v>4000</v>
      </c>
      <c r="K346" s="100">
        <v>13.411199999999999</v>
      </c>
      <c r="L346" s="17">
        <v>30.000049728</v>
      </c>
      <c r="M346" s="107">
        <v>1</v>
      </c>
      <c r="N346" s="17">
        <f>IF(M346=1,_xlfn.XLOOKUP(L346,'HYB SPECS'!$O$6:$O$37,'HYB SPECS'!$K$6:$K$37,,1))</f>
        <v>8500</v>
      </c>
      <c r="O346" s="107">
        <f>0.5*('Specifications (ICE)'!$P$4*'Specifications (ICE)'!$P$3)*'Specifications (ICE)'!$P$5*K346^2</f>
        <v>56.217600027646043</v>
      </c>
      <c r="P346" s="14">
        <f>IF(B346="A",'Specifications (ICE)'!$M$12,IF(B346="G",'Specifications (ICE)'!$M$13))</f>
        <v>84.271039200000004</v>
      </c>
      <c r="Q346" s="17">
        <v>1</v>
      </c>
      <c r="R346" s="110">
        <f>'HYB SPECS'!$G$11-O346-P346-G346</f>
        <v>746.24599262758227</v>
      </c>
      <c r="S346" s="16">
        <f t="shared" si="72"/>
        <v>1.0600070975878189</v>
      </c>
      <c r="T346" s="17">
        <f t="shared" si="73"/>
        <v>746.24599262758227</v>
      </c>
      <c r="U346" s="110">
        <f t="shared" si="74"/>
        <v>886.73463185522837</v>
      </c>
      <c r="V346" s="17">
        <f t="shared" si="75"/>
        <v>11.892175494736836</v>
      </c>
      <c r="W346" s="14">
        <f t="shared" si="76"/>
        <v>1.5306432972094717</v>
      </c>
      <c r="X346" s="17">
        <f t="shared" si="77"/>
        <v>11.892175494736836</v>
      </c>
      <c r="Y346" s="17">
        <f t="shared" si="78"/>
        <v>13.360224805437698</v>
      </c>
      <c r="Z346" s="14">
        <v>474.14230073437511</v>
      </c>
      <c r="AA346" s="17">
        <f t="shared" si="80"/>
        <v>0.20159520403959691</v>
      </c>
      <c r="AB346" s="17">
        <f t="shared" si="81"/>
        <v>3.1703255015905749E-5</v>
      </c>
      <c r="AC346" s="17">
        <f t="shared" si="82"/>
        <v>1.5031854274010169E-2</v>
      </c>
      <c r="AD346" s="17">
        <f t="shared" si="79"/>
        <v>1.9909740760278369E-5</v>
      </c>
      <c r="AE346" s="14">
        <f t="shared" si="83"/>
        <v>20.98823351157391</v>
      </c>
    </row>
    <row r="347" spans="1:31" ht="15.75" thickBot="1" x14ac:dyDescent="0.3">
      <c r="A347" s="14">
        <v>1</v>
      </c>
      <c r="B347" s="17" t="s">
        <v>33</v>
      </c>
      <c r="C347" s="17">
        <v>341</v>
      </c>
      <c r="D347" s="17">
        <v>32.369727731758104</v>
      </c>
      <c r="E347" s="14">
        <v>704.00093954631063</v>
      </c>
      <c r="F347" s="103">
        <v>0</v>
      </c>
      <c r="G347" s="17">
        <f t="shared" si="70"/>
        <v>0</v>
      </c>
      <c r="H347" s="17">
        <f t="shared" si="71"/>
        <v>0</v>
      </c>
      <c r="I347" s="17">
        <v>14</v>
      </c>
      <c r="J347" s="14">
        <v>4000</v>
      </c>
      <c r="K347" s="100">
        <v>13.411199999999999</v>
      </c>
      <c r="L347" s="17">
        <v>30.000049728</v>
      </c>
      <c r="M347" s="107">
        <v>1</v>
      </c>
      <c r="N347" s="17">
        <f>IF(M347=1,_xlfn.XLOOKUP(L347,'HYB SPECS'!$O$6:$O$37,'HYB SPECS'!$K$6:$K$37,,1))</f>
        <v>8500</v>
      </c>
      <c r="O347" s="107">
        <f>0.5*('Specifications (ICE)'!$P$4*'Specifications (ICE)'!$P$3)*'Specifications (ICE)'!$P$5*K347^2</f>
        <v>56.217600027646043</v>
      </c>
      <c r="P347" s="14">
        <f>IF(B347="A",'Specifications (ICE)'!$M$12,IF(B347="G",'Specifications (ICE)'!$M$13))</f>
        <v>84.271039200000004</v>
      </c>
      <c r="Q347" s="17">
        <v>1</v>
      </c>
      <c r="R347" s="110">
        <f>'HYB SPECS'!$G$11-O347-P347-G347</f>
        <v>746.24599262758227</v>
      </c>
      <c r="S347" s="16">
        <f t="shared" si="72"/>
        <v>1.0600070975878189</v>
      </c>
      <c r="T347" s="17">
        <f t="shared" si="73"/>
        <v>746.24599262758227</v>
      </c>
      <c r="U347" s="110">
        <f t="shared" si="74"/>
        <v>886.73463185522837</v>
      </c>
      <c r="V347" s="17">
        <f t="shared" si="75"/>
        <v>11.892175494736836</v>
      </c>
      <c r="W347" s="14">
        <f t="shared" si="76"/>
        <v>1.5306432972094717</v>
      </c>
      <c r="X347" s="17">
        <f t="shared" si="77"/>
        <v>11.892175494736836</v>
      </c>
      <c r="Y347" s="17">
        <f t="shared" si="78"/>
        <v>13.360224805437698</v>
      </c>
      <c r="Z347" s="14">
        <v>474.14230073437511</v>
      </c>
      <c r="AA347" s="17">
        <f t="shared" si="80"/>
        <v>0.20159520403959691</v>
      </c>
      <c r="AB347" s="17">
        <f t="shared" si="81"/>
        <v>3.1703255015905749E-5</v>
      </c>
      <c r="AC347" s="17">
        <f t="shared" si="82"/>
        <v>1.5031854274010169E-2</v>
      </c>
      <c r="AD347" s="17">
        <f t="shared" si="79"/>
        <v>1.9909740760278369E-5</v>
      </c>
      <c r="AE347" s="14">
        <f t="shared" si="83"/>
        <v>21.00326536584792</v>
      </c>
    </row>
    <row r="348" spans="1:31" ht="15.75" thickBot="1" x14ac:dyDescent="0.3">
      <c r="A348" s="14">
        <v>1</v>
      </c>
      <c r="B348" s="17" t="s">
        <v>33</v>
      </c>
      <c r="C348" s="17">
        <v>342</v>
      </c>
      <c r="D348" s="17">
        <v>32.444292274826587</v>
      </c>
      <c r="E348" s="14">
        <v>704.00093954631063</v>
      </c>
      <c r="F348" s="103">
        <v>0</v>
      </c>
      <c r="G348" s="17">
        <f t="shared" si="70"/>
        <v>0</v>
      </c>
      <c r="H348" s="17">
        <f t="shared" si="71"/>
        <v>0</v>
      </c>
      <c r="I348" s="17">
        <v>14</v>
      </c>
      <c r="J348" s="14">
        <v>4000</v>
      </c>
      <c r="K348" s="100">
        <v>13.411199999999999</v>
      </c>
      <c r="L348" s="17">
        <v>30.000049728</v>
      </c>
      <c r="M348" s="107">
        <v>1</v>
      </c>
      <c r="N348" s="17">
        <f>IF(M348=1,_xlfn.XLOOKUP(L348,'HYB SPECS'!$O$6:$O$37,'HYB SPECS'!$K$6:$K$37,,1))</f>
        <v>8500</v>
      </c>
      <c r="O348" s="107">
        <f>0.5*('Specifications (ICE)'!$P$4*'Specifications (ICE)'!$P$3)*'Specifications (ICE)'!$P$5*K348^2</f>
        <v>56.217600027646043</v>
      </c>
      <c r="P348" s="14">
        <f>IF(B348="A",'Specifications (ICE)'!$M$12,IF(B348="G",'Specifications (ICE)'!$M$13))</f>
        <v>84.271039200000004</v>
      </c>
      <c r="Q348" s="17">
        <v>1</v>
      </c>
      <c r="R348" s="110">
        <f>'HYB SPECS'!$G$11-O348-P348-G348</f>
        <v>746.24599262758227</v>
      </c>
      <c r="S348" s="16">
        <f t="shared" si="72"/>
        <v>1.0600070975878189</v>
      </c>
      <c r="T348" s="17">
        <f t="shared" si="73"/>
        <v>746.24599262758227</v>
      </c>
      <c r="U348" s="110">
        <f t="shared" si="74"/>
        <v>886.73463185522837</v>
      </c>
      <c r="V348" s="17">
        <f t="shared" si="75"/>
        <v>11.892175494736836</v>
      </c>
      <c r="W348" s="14">
        <f t="shared" si="76"/>
        <v>1.5306432972094717</v>
      </c>
      <c r="X348" s="17">
        <f t="shared" si="77"/>
        <v>11.892175494736836</v>
      </c>
      <c r="Y348" s="17">
        <f t="shared" si="78"/>
        <v>13.360224805437698</v>
      </c>
      <c r="Z348" s="14">
        <v>474.14230073437511</v>
      </c>
      <c r="AA348" s="17">
        <f t="shared" si="80"/>
        <v>0.20159520403959691</v>
      </c>
      <c r="AB348" s="17">
        <f t="shared" si="81"/>
        <v>3.1703255015905749E-5</v>
      </c>
      <c r="AC348" s="17">
        <f t="shared" si="82"/>
        <v>1.5031854274010169E-2</v>
      </c>
      <c r="AD348" s="17">
        <f t="shared" si="79"/>
        <v>1.9909740760278369E-5</v>
      </c>
      <c r="AE348" s="14">
        <f t="shared" si="83"/>
        <v>21.01829722012193</v>
      </c>
    </row>
    <row r="349" spans="1:31" ht="15.75" thickBot="1" x14ac:dyDescent="0.3">
      <c r="A349" s="14">
        <v>1</v>
      </c>
      <c r="B349" s="17" t="s">
        <v>33</v>
      </c>
      <c r="C349" s="17">
        <v>343</v>
      </c>
      <c r="D349" s="17">
        <v>32.51885681789507</v>
      </c>
      <c r="E349" s="14">
        <v>704.00093954631063</v>
      </c>
      <c r="F349" s="103">
        <v>0</v>
      </c>
      <c r="G349" s="17">
        <f t="shared" si="70"/>
        <v>0</v>
      </c>
      <c r="H349" s="17">
        <f t="shared" si="71"/>
        <v>0</v>
      </c>
      <c r="I349" s="17">
        <v>14</v>
      </c>
      <c r="J349" s="14">
        <v>4000</v>
      </c>
      <c r="K349" s="100">
        <v>13.411199999999999</v>
      </c>
      <c r="L349" s="17">
        <v>30.000049728</v>
      </c>
      <c r="M349" s="107">
        <v>1</v>
      </c>
      <c r="N349" s="17">
        <f>IF(M349=1,_xlfn.XLOOKUP(L349,'HYB SPECS'!$O$6:$O$37,'HYB SPECS'!$K$6:$K$37,,1))</f>
        <v>8500</v>
      </c>
      <c r="O349" s="107">
        <f>0.5*('Specifications (ICE)'!$P$4*'Specifications (ICE)'!$P$3)*'Specifications (ICE)'!$P$5*K349^2</f>
        <v>56.217600027646043</v>
      </c>
      <c r="P349" s="14">
        <f>IF(B349="A",'Specifications (ICE)'!$M$12,IF(B349="G",'Specifications (ICE)'!$M$13))</f>
        <v>84.271039200000004</v>
      </c>
      <c r="Q349" s="17">
        <v>1</v>
      </c>
      <c r="R349" s="110">
        <f>'HYB SPECS'!$G$11-O349-P349-G349</f>
        <v>746.24599262758227</v>
      </c>
      <c r="S349" s="16">
        <f t="shared" si="72"/>
        <v>1.0600070975878189</v>
      </c>
      <c r="T349" s="17">
        <f t="shared" si="73"/>
        <v>746.24599262758227</v>
      </c>
      <c r="U349" s="110">
        <f t="shared" si="74"/>
        <v>886.73463185522837</v>
      </c>
      <c r="V349" s="17">
        <f t="shared" si="75"/>
        <v>11.892175494736836</v>
      </c>
      <c r="W349" s="14">
        <f t="shared" si="76"/>
        <v>1.5306432972094717</v>
      </c>
      <c r="X349" s="17">
        <f t="shared" si="77"/>
        <v>11.892175494736836</v>
      </c>
      <c r="Y349" s="17">
        <f t="shared" si="78"/>
        <v>13.360224805437698</v>
      </c>
      <c r="Z349" s="14">
        <v>474.14230073437511</v>
      </c>
      <c r="AA349" s="17">
        <f t="shared" si="80"/>
        <v>0.20159520403959691</v>
      </c>
      <c r="AB349" s="17">
        <f t="shared" si="81"/>
        <v>3.1703255015905749E-5</v>
      </c>
      <c r="AC349" s="17">
        <f t="shared" si="82"/>
        <v>1.5031854274010169E-2</v>
      </c>
      <c r="AD349" s="17">
        <f t="shared" si="79"/>
        <v>1.9909740760278369E-5</v>
      </c>
      <c r="AE349" s="14">
        <f t="shared" si="83"/>
        <v>21.03332907439594</v>
      </c>
    </row>
    <row r="350" spans="1:31" ht="15.75" thickBot="1" x14ac:dyDescent="0.3">
      <c r="A350" s="14">
        <v>1</v>
      </c>
      <c r="B350" s="17" t="s">
        <v>33</v>
      </c>
      <c r="C350" s="17">
        <v>344</v>
      </c>
      <c r="D350" s="17">
        <v>32.593421360963553</v>
      </c>
      <c r="E350" s="14">
        <v>704.00093954631063</v>
      </c>
      <c r="F350" s="103">
        <v>0</v>
      </c>
      <c r="G350" s="17">
        <f t="shared" si="70"/>
        <v>0</v>
      </c>
      <c r="H350" s="17">
        <f t="shared" si="71"/>
        <v>0</v>
      </c>
      <c r="I350" s="17">
        <v>14</v>
      </c>
      <c r="J350" s="14">
        <v>4000</v>
      </c>
      <c r="K350" s="100">
        <v>13.411199999999999</v>
      </c>
      <c r="L350" s="17">
        <v>30.000049728</v>
      </c>
      <c r="M350" s="107">
        <v>1</v>
      </c>
      <c r="N350" s="17">
        <f>IF(M350=1,_xlfn.XLOOKUP(L350,'HYB SPECS'!$O$6:$O$37,'HYB SPECS'!$K$6:$K$37,,1))</f>
        <v>8500</v>
      </c>
      <c r="O350" s="107">
        <f>0.5*('Specifications (ICE)'!$P$4*'Specifications (ICE)'!$P$3)*'Specifications (ICE)'!$P$5*K350^2</f>
        <v>56.217600027646043</v>
      </c>
      <c r="P350" s="14">
        <f>IF(B350="A",'Specifications (ICE)'!$M$12,IF(B350="G",'Specifications (ICE)'!$M$13))</f>
        <v>84.271039200000004</v>
      </c>
      <c r="Q350" s="17">
        <v>1</v>
      </c>
      <c r="R350" s="110">
        <f>'HYB SPECS'!$G$11-O350-P350-G350</f>
        <v>746.24599262758227</v>
      </c>
      <c r="S350" s="16">
        <f t="shared" si="72"/>
        <v>1.0600070975878189</v>
      </c>
      <c r="T350" s="17">
        <f t="shared" si="73"/>
        <v>746.24599262758227</v>
      </c>
      <c r="U350" s="110">
        <f t="shared" si="74"/>
        <v>886.73463185522837</v>
      </c>
      <c r="V350" s="17">
        <f t="shared" si="75"/>
        <v>11.892175494736836</v>
      </c>
      <c r="W350" s="14">
        <f t="shared" si="76"/>
        <v>1.5306432972094717</v>
      </c>
      <c r="X350" s="17">
        <f t="shared" si="77"/>
        <v>11.892175494736836</v>
      </c>
      <c r="Y350" s="17">
        <f t="shared" si="78"/>
        <v>13.360224805437698</v>
      </c>
      <c r="Z350" s="14">
        <v>474.14230073437511</v>
      </c>
      <c r="AA350" s="17">
        <f t="shared" si="80"/>
        <v>0.20159520403959691</v>
      </c>
      <c r="AB350" s="17">
        <f t="shared" si="81"/>
        <v>3.1703255015905749E-5</v>
      </c>
      <c r="AC350" s="17">
        <f t="shared" si="82"/>
        <v>1.5031854274010169E-2</v>
      </c>
      <c r="AD350" s="17">
        <f t="shared" si="79"/>
        <v>1.9909740760278369E-5</v>
      </c>
      <c r="AE350" s="14">
        <f t="shared" si="83"/>
        <v>21.04836092866995</v>
      </c>
    </row>
    <row r="351" spans="1:31" ht="15.75" thickBot="1" x14ac:dyDescent="0.3">
      <c r="A351" s="14">
        <v>1</v>
      </c>
      <c r="B351" s="17" t="s">
        <v>33</v>
      </c>
      <c r="C351" s="17">
        <v>345</v>
      </c>
      <c r="D351" s="17">
        <v>32.667985904032037</v>
      </c>
      <c r="E351" s="14">
        <v>704.00093954631063</v>
      </c>
      <c r="F351" s="103">
        <v>0</v>
      </c>
      <c r="G351" s="17">
        <f t="shared" si="70"/>
        <v>0</v>
      </c>
      <c r="H351" s="17">
        <f t="shared" si="71"/>
        <v>0</v>
      </c>
      <c r="I351" s="17">
        <v>14</v>
      </c>
      <c r="J351" s="14">
        <v>4000</v>
      </c>
      <c r="K351" s="100">
        <v>13.411199999999999</v>
      </c>
      <c r="L351" s="17">
        <v>30.000049728</v>
      </c>
      <c r="M351" s="107">
        <v>1</v>
      </c>
      <c r="N351" s="17">
        <f>IF(M351=1,_xlfn.XLOOKUP(L351,'HYB SPECS'!$O$6:$O$37,'HYB SPECS'!$K$6:$K$37,,1))</f>
        <v>8500</v>
      </c>
      <c r="O351" s="107">
        <f>0.5*('Specifications (ICE)'!$P$4*'Specifications (ICE)'!$P$3)*'Specifications (ICE)'!$P$5*K351^2</f>
        <v>56.217600027646043</v>
      </c>
      <c r="P351" s="14">
        <f>IF(B351="A",'Specifications (ICE)'!$M$12,IF(B351="G",'Specifications (ICE)'!$M$13))</f>
        <v>84.271039200000004</v>
      </c>
      <c r="Q351" s="17">
        <v>1</v>
      </c>
      <c r="R351" s="110">
        <f>'HYB SPECS'!$G$11-O351-P351-G351</f>
        <v>746.24599262758227</v>
      </c>
      <c r="S351" s="16">
        <f t="shared" si="72"/>
        <v>1.0600070975878189</v>
      </c>
      <c r="T351" s="17">
        <f t="shared" si="73"/>
        <v>746.24599262758227</v>
      </c>
      <c r="U351" s="110">
        <f t="shared" si="74"/>
        <v>886.73463185522837</v>
      </c>
      <c r="V351" s="17">
        <f t="shared" si="75"/>
        <v>11.892175494736836</v>
      </c>
      <c r="W351" s="14">
        <f t="shared" si="76"/>
        <v>1.5306432972094717</v>
      </c>
      <c r="X351" s="17">
        <f t="shared" si="77"/>
        <v>11.892175494736836</v>
      </c>
      <c r="Y351" s="17">
        <f t="shared" si="78"/>
        <v>13.360224805437698</v>
      </c>
      <c r="Z351" s="14">
        <v>474.14230073437511</v>
      </c>
      <c r="AA351" s="17">
        <f t="shared" si="80"/>
        <v>0.20159520403959691</v>
      </c>
      <c r="AB351" s="17">
        <f t="shared" si="81"/>
        <v>3.1703255015905749E-5</v>
      </c>
      <c r="AC351" s="17">
        <f t="shared" si="82"/>
        <v>1.5031854274010169E-2</v>
      </c>
      <c r="AD351" s="17">
        <f t="shared" si="79"/>
        <v>1.9909740760278369E-5</v>
      </c>
      <c r="AE351" s="14">
        <f t="shared" si="83"/>
        <v>21.063392782943961</v>
      </c>
    </row>
    <row r="352" spans="1:31" ht="15.75" thickBot="1" x14ac:dyDescent="0.3">
      <c r="A352" s="14">
        <v>1</v>
      </c>
      <c r="B352" s="17" t="s">
        <v>33</v>
      </c>
      <c r="C352" s="17">
        <v>346</v>
      </c>
      <c r="D352" s="17">
        <v>32.74255044710052</v>
      </c>
      <c r="E352" s="14">
        <v>704.00093954631063</v>
      </c>
      <c r="F352" s="103">
        <v>0</v>
      </c>
      <c r="G352" s="17">
        <f t="shared" si="70"/>
        <v>0</v>
      </c>
      <c r="H352" s="17">
        <f t="shared" si="71"/>
        <v>0</v>
      </c>
      <c r="I352" s="17">
        <v>14</v>
      </c>
      <c r="J352" s="14">
        <v>4000</v>
      </c>
      <c r="K352" s="100">
        <v>13.411199999999999</v>
      </c>
      <c r="L352" s="17">
        <v>30.000049728</v>
      </c>
      <c r="M352" s="107">
        <v>1</v>
      </c>
      <c r="N352" s="17">
        <f>IF(M352=1,_xlfn.XLOOKUP(L352,'HYB SPECS'!$O$6:$O$37,'HYB SPECS'!$K$6:$K$37,,1))</f>
        <v>8500</v>
      </c>
      <c r="O352" s="107">
        <f>0.5*('Specifications (ICE)'!$P$4*'Specifications (ICE)'!$P$3)*'Specifications (ICE)'!$P$5*K352^2</f>
        <v>56.217600027646043</v>
      </c>
      <c r="P352" s="14">
        <f>IF(B352="A",'Specifications (ICE)'!$M$12,IF(B352="G",'Specifications (ICE)'!$M$13))</f>
        <v>84.271039200000004</v>
      </c>
      <c r="Q352" s="17">
        <v>1</v>
      </c>
      <c r="R352" s="110">
        <f>'HYB SPECS'!$G$11-O352-P352-G352</f>
        <v>746.24599262758227</v>
      </c>
      <c r="S352" s="16">
        <f t="shared" si="72"/>
        <v>1.0600070975878189</v>
      </c>
      <c r="T352" s="17">
        <f t="shared" si="73"/>
        <v>746.24599262758227</v>
      </c>
      <c r="U352" s="110">
        <f t="shared" si="74"/>
        <v>886.73463185522837</v>
      </c>
      <c r="V352" s="17">
        <f t="shared" si="75"/>
        <v>11.892175494736836</v>
      </c>
      <c r="W352" s="14">
        <f t="shared" si="76"/>
        <v>1.5306432972094717</v>
      </c>
      <c r="X352" s="17">
        <f t="shared" si="77"/>
        <v>11.892175494736836</v>
      </c>
      <c r="Y352" s="17">
        <f t="shared" si="78"/>
        <v>13.360224805437698</v>
      </c>
      <c r="Z352" s="14">
        <v>474.14230073437511</v>
      </c>
      <c r="AA352" s="17">
        <f t="shared" si="80"/>
        <v>0.20159520403959691</v>
      </c>
      <c r="AB352" s="17">
        <f t="shared" si="81"/>
        <v>3.1703255015905749E-5</v>
      </c>
      <c r="AC352" s="17">
        <f t="shared" si="82"/>
        <v>1.5031854274010169E-2</v>
      </c>
      <c r="AD352" s="17">
        <f t="shared" si="79"/>
        <v>1.9909740760278369E-5</v>
      </c>
      <c r="AE352" s="14">
        <f t="shared" si="83"/>
        <v>21.078424637217971</v>
      </c>
    </row>
    <row r="353" spans="1:31" ht="15.75" thickBot="1" x14ac:dyDescent="0.3">
      <c r="A353" s="14">
        <v>1</v>
      </c>
      <c r="B353" s="17" t="s">
        <v>33</v>
      </c>
      <c r="C353" s="17">
        <v>347</v>
      </c>
      <c r="D353" s="17">
        <v>32.817114990169003</v>
      </c>
      <c r="E353" s="14">
        <v>704.00093954631063</v>
      </c>
      <c r="F353" s="103">
        <v>0</v>
      </c>
      <c r="G353" s="17">
        <f t="shared" si="70"/>
        <v>0</v>
      </c>
      <c r="H353" s="17">
        <f t="shared" si="71"/>
        <v>0</v>
      </c>
      <c r="I353" s="17">
        <v>14</v>
      </c>
      <c r="J353" s="14">
        <v>4000</v>
      </c>
      <c r="K353" s="100">
        <v>13.411199999999999</v>
      </c>
      <c r="L353" s="17">
        <v>30.000049728</v>
      </c>
      <c r="M353" s="107">
        <v>1</v>
      </c>
      <c r="N353" s="17">
        <f>IF(M353=1,_xlfn.XLOOKUP(L353,'HYB SPECS'!$O$6:$O$37,'HYB SPECS'!$K$6:$K$37,,1))</f>
        <v>8500</v>
      </c>
      <c r="O353" s="107">
        <f>0.5*('Specifications (ICE)'!$P$4*'Specifications (ICE)'!$P$3)*'Specifications (ICE)'!$P$5*K353^2</f>
        <v>56.217600027646043</v>
      </c>
      <c r="P353" s="14">
        <f>IF(B353="A",'Specifications (ICE)'!$M$12,IF(B353="G",'Specifications (ICE)'!$M$13))</f>
        <v>84.271039200000004</v>
      </c>
      <c r="Q353" s="17">
        <v>1</v>
      </c>
      <c r="R353" s="110">
        <f>'HYB SPECS'!$G$11-O353-P353-G353</f>
        <v>746.24599262758227</v>
      </c>
      <c r="S353" s="16">
        <f t="shared" si="72"/>
        <v>1.0600070975878189</v>
      </c>
      <c r="T353" s="17">
        <f t="shared" si="73"/>
        <v>746.24599262758227</v>
      </c>
      <c r="U353" s="110">
        <f t="shared" si="74"/>
        <v>886.73463185522837</v>
      </c>
      <c r="V353" s="17">
        <f t="shared" si="75"/>
        <v>11.892175494736836</v>
      </c>
      <c r="W353" s="14">
        <f t="shared" si="76"/>
        <v>1.5306432972094717</v>
      </c>
      <c r="X353" s="17">
        <f t="shared" si="77"/>
        <v>11.892175494736836</v>
      </c>
      <c r="Y353" s="17">
        <f t="shared" si="78"/>
        <v>13.360224805437698</v>
      </c>
      <c r="Z353" s="14">
        <v>474.14230073437511</v>
      </c>
      <c r="AA353" s="17">
        <f t="shared" si="80"/>
        <v>0.20159520403959691</v>
      </c>
      <c r="AB353" s="17">
        <f t="shared" si="81"/>
        <v>3.1703255015905749E-5</v>
      </c>
      <c r="AC353" s="17">
        <f t="shared" si="82"/>
        <v>1.5031854274010169E-2</v>
      </c>
      <c r="AD353" s="17">
        <f t="shared" si="79"/>
        <v>1.9909740760278369E-5</v>
      </c>
      <c r="AE353" s="14">
        <f t="shared" si="83"/>
        <v>21.093456491491981</v>
      </c>
    </row>
    <row r="354" spans="1:31" ht="15.75" thickBot="1" x14ac:dyDescent="0.3">
      <c r="A354" s="14">
        <v>1</v>
      </c>
      <c r="B354" s="17" t="s">
        <v>33</v>
      </c>
      <c r="C354" s="17">
        <v>348</v>
      </c>
      <c r="D354" s="17">
        <v>32.891679533237486</v>
      </c>
      <c r="E354" s="14">
        <v>704.00093954631063</v>
      </c>
      <c r="F354" s="103">
        <v>0</v>
      </c>
      <c r="G354" s="17">
        <f t="shared" si="70"/>
        <v>0</v>
      </c>
      <c r="H354" s="17">
        <f t="shared" si="71"/>
        <v>0</v>
      </c>
      <c r="I354" s="17">
        <v>14</v>
      </c>
      <c r="J354" s="14">
        <v>4000</v>
      </c>
      <c r="K354" s="100">
        <v>13.411199999999999</v>
      </c>
      <c r="L354" s="17">
        <v>30.000049728</v>
      </c>
      <c r="M354" s="107">
        <v>1</v>
      </c>
      <c r="N354" s="17">
        <f>IF(M354=1,_xlfn.XLOOKUP(L354,'HYB SPECS'!$O$6:$O$37,'HYB SPECS'!$K$6:$K$37,,1))</f>
        <v>8500</v>
      </c>
      <c r="O354" s="107">
        <f>0.5*('Specifications (ICE)'!$P$4*'Specifications (ICE)'!$P$3)*'Specifications (ICE)'!$P$5*K354^2</f>
        <v>56.217600027646043</v>
      </c>
      <c r="P354" s="14">
        <f>IF(B354="A",'Specifications (ICE)'!$M$12,IF(B354="G",'Specifications (ICE)'!$M$13))</f>
        <v>84.271039200000004</v>
      </c>
      <c r="Q354" s="17">
        <v>1</v>
      </c>
      <c r="R354" s="110">
        <f>'HYB SPECS'!$G$11-O354-P354-G354</f>
        <v>746.24599262758227</v>
      </c>
      <c r="S354" s="16">
        <f t="shared" si="72"/>
        <v>1.0600070975878189</v>
      </c>
      <c r="T354" s="17">
        <f t="shared" si="73"/>
        <v>746.24599262758227</v>
      </c>
      <c r="U354" s="110">
        <f t="shared" si="74"/>
        <v>886.73463185522837</v>
      </c>
      <c r="V354" s="17">
        <f t="shared" si="75"/>
        <v>11.892175494736836</v>
      </c>
      <c r="W354" s="14">
        <f t="shared" si="76"/>
        <v>1.5306432972094717</v>
      </c>
      <c r="X354" s="17">
        <f t="shared" si="77"/>
        <v>11.892175494736836</v>
      </c>
      <c r="Y354" s="17">
        <f t="shared" si="78"/>
        <v>13.360224805437698</v>
      </c>
      <c r="Z354" s="14">
        <v>474.14230073437511</v>
      </c>
      <c r="AA354" s="17">
        <f t="shared" si="80"/>
        <v>0.20159520403959691</v>
      </c>
      <c r="AB354" s="17">
        <f t="shared" si="81"/>
        <v>3.1703255015905749E-5</v>
      </c>
      <c r="AC354" s="17">
        <f t="shared" si="82"/>
        <v>1.5031854274010169E-2</v>
      </c>
      <c r="AD354" s="17">
        <f t="shared" si="79"/>
        <v>1.9909740760278369E-5</v>
      </c>
      <c r="AE354" s="14">
        <f t="shared" si="83"/>
        <v>21.108488345765991</v>
      </c>
    </row>
    <row r="355" spans="1:31" ht="15.75" thickBot="1" x14ac:dyDescent="0.3">
      <c r="A355" s="14">
        <v>1</v>
      </c>
      <c r="B355" s="17" t="s">
        <v>33</v>
      </c>
      <c r="C355" s="17">
        <v>349</v>
      </c>
      <c r="D355" s="17">
        <v>32.966244076305969</v>
      </c>
      <c r="E355" s="14">
        <v>704.00093954631063</v>
      </c>
      <c r="F355" s="103">
        <v>0</v>
      </c>
      <c r="G355" s="17">
        <f t="shared" si="70"/>
        <v>0</v>
      </c>
      <c r="H355" s="17">
        <f t="shared" si="71"/>
        <v>0</v>
      </c>
      <c r="I355" s="17">
        <v>14</v>
      </c>
      <c r="J355" s="14">
        <v>4000</v>
      </c>
      <c r="K355" s="100">
        <v>13.411199999999999</v>
      </c>
      <c r="L355" s="17">
        <v>30.000049728</v>
      </c>
      <c r="M355" s="107">
        <v>1</v>
      </c>
      <c r="N355" s="17">
        <f>IF(M355=1,_xlfn.XLOOKUP(L355,'HYB SPECS'!$O$6:$O$37,'HYB SPECS'!$K$6:$K$37,,1))</f>
        <v>8500</v>
      </c>
      <c r="O355" s="107">
        <f>0.5*('Specifications (ICE)'!$P$4*'Specifications (ICE)'!$P$3)*'Specifications (ICE)'!$P$5*K355^2</f>
        <v>56.217600027646043</v>
      </c>
      <c r="P355" s="14">
        <f>IF(B355="A",'Specifications (ICE)'!$M$12,IF(B355="G",'Specifications (ICE)'!$M$13))</f>
        <v>84.271039200000004</v>
      </c>
      <c r="Q355" s="17">
        <v>1</v>
      </c>
      <c r="R355" s="110">
        <f>'HYB SPECS'!$G$11-O355-P355-G355</f>
        <v>746.24599262758227</v>
      </c>
      <c r="S355" s="16">
        <f t="shared" si="72"/>
        <v>1.0600070975878189</v>
      </c>
      <c r="T355" s="17">
        <f t="shared" si="73"/>
        <v>746.24599262758227</v>
      </c>
      <c r="U355" s="110">
        <f t="shared" si="74"/>
        <v>886.73463185522837</v>
      </c>
      <c r="V355" s="17">
        <f t="shared" si="75"/>
        <v>11.892175494736836</v>
      </c>
      <c r="W355" s="14">
        <f t="shared" si="76"/>
        <v>1.5306432972094717</v>
      </c>
      <c r="X355" s="17">
        <f t="shared" si="77"/>
        <v>11.892175494736836</v>
      </c>
      <c r="Y355" s="17">
        <f t="shared" si="78"/>
        <v>13.360224805437698</v>
      </c>
      <c r="Z355" s="14">
        <v>474.14230073437511</v>
      </c>
      <c r="AA355" s="17">
        <f t="shared" si="80"/>
        <v>0.20159520403959691</v>
      </c>
      <c r="AB355" s="17">
        <f t="shared" si="81"/>
        <v>3.1703255015905749E-5</v>
      </c>
      <c r="AC355" s="17">
        <f t="shared" si="82"/>
        <v>1.5031854274010169E-2</v>
      </c>
      <c r="AD355" s="17">
        <f t="shared" si="79"/>
        <v>1.9909740760278369E-5</v>
      </c>
      <c r="AE355" s="14">
        <f t="shared" si="83"/>
        <v>21.123520200040002</v>
      </c>
    </row>
    <row r="356" spans="1:31" ht="15.75" thickBot="1" x14ac:dyDescent="0.3">
      <c r="A356" s="14">
        <v>3</v>
      </c>
      <c r="B356" s="17" t="s">
        <v>33</v>
      </c>
      <c r="C356" s="17">
        <v>350</v>
      </c>
      <c r="D356" s="17">
        <v>33.040808619374452</v>
      </c>
      <c r="E356" s="14">
        <v>704.00093954631063</v>
      </c>
      <c r="F356" s="103">
        <v>0</v>
      </c>
      <c r="G356" s="17">
        <f t="shared" si="70"/>
        <v>0</v>
      </c>
      <c r="H356" s="17">
        <f t="shared" si="71"/>
        <v>0</v>
      </c>
      <c r="I356" s="17">
        <v>14</v>
      </c>
      <c r="J356" s="14">
        <v>4000</v>
      </c>
      <c r="K356" s="100">
        <v>13.411199999999999</v>
      </c>
      <c r="L356" s="17">
        <v>30.000049728</v>
      </c>
      <c r="M356" s="107">
        <v>1</v>
      </c>
      <c r="N356" s="17">
        <f>IF(M356=1,_xlfn.XLOOKUP(L356,'HYB SPECS'!$O$6:$O$37,'HYB SPECS'!$K$6:$K$37,,1))</f>
        <v>8500</v>
      </c>
      <c r="O356" s="107">
        <f>0.5*('Specifications (ICE)'!$P$4*'Specifications (ICE)'!$P$3)*'Specifications (ICE)'!$P$5*K356^2</f>
        <v>56.217600027646043</v>
      </c>
      <c r="P356" s="14">
        <f>IF(B356="A",'Specifications (ICE)'!$M$12,IF(B356="G",'Specifications (ICE)'!$M$13))</f>
        <v>84.271039200000004</v>
      </c>
      <c r="Q356" s="17">
        <v>3</v>
      </c>
      <c r="R356" s="110">
        <f>'HYB SPECS'!$G$11-O356-P356-G356</f>
        <v>746.24599262758227</v>
      </c>
      <c r="S356" s="16">
        <f t="shared" si="72"/>
        <v>-1.2720085171053825</v>
      </c>
      <c r="T356" s="17">
        <f t="shared" si="73"/>
        <v>-895.49519115309863</v>
      </c>
      <c r="U356" s="110">
        <f t="shared" si="74"/>
        <v>-755.00655192545253</v>
      </c>
      <c r="V356" s="17">
        <f t="shared" si="75"/>
        <v>10.125543869182627</v>
      </c>
      <c r="W356" s="14">
        <f t="shared" si="76"/>
        <v>3.2972749227636813</v>
      </c>
      <c r="X356" s="17">
        <f t="shared" si="77"/>
        <v>10.125543869182627</v>
      </c>
      <c r="Y356" s="17">
        <f t="shared" si="78"/>
        <v>11.375508411347653</v>
      </c>
      <c r="Z356" s="14">
        <v>474.14230073437511</v>
      </c>
      <c r="AA356" s="17">
        <f t="shared" si="80"/>
        <v>0.43427153278692521</v>
      </c>
      <c r="AB356" s="17">
        <f t="shared" si="81"/>
        <v>6.8294388329733868E-5</v>
      </c>
      <c r="AC356" s="17">
        <f t="shared" si="82"/>
        <v>3.2381258409906875E-2</v>
      </c>
      <c r="AD356" s="17">
        <f t="shared" si="79"/>
        <v>4.2889083986631623E-5</v>
      </c>
      <c r="AE356" s="14">
        <f t="shared" si="83"/>
        <v>21.155901458449907</v>
      </c>
    </row>
    <row r="357" spans="1:31" ht="15.75" thickBot="1" x14ac:dyDescent="0.3">
      <c r="A357" s="14">
        <v>3</v>
      </c>
      <c r="B357" s="17" t="s">
        <v>33</v>
      </c>
      <c r="C357" s="17">
        <v>351</v>
      </c>
      <c r="D357" s="17">
        <v>33.116042442537733</v>
      </c>
      <c r="E357" s="14">
        <v>704.00093954631063</v>
      </c>
      <c r="F357" s="103">
        <v>0</v>
      </c>
      <c r="G357" s="17">
        <f t="shared" si="70"/>
        <v>0</v>
      </c>
      <c r="H357" s="17">
        <f t="shared" si="71"/>
        <v>0</v>
      </c>
      <c r="I357" s="17">
        <v>14</v>
      </c>
      <c r="J357" s="14">
        <v>4000</v>
      </c>
      <c r="K357" s="100">
        <v>13.287310327000879</v>
      </c>
      <c r="L357" s="17">
        <v>29.722915962881348</v>
      </c>
      <c r="M357" s="107">
        <v>1</v>
      </c>
      <c r="N357" s="17">
        <f>IF(M357=1,_xlfn.XLOOKUP(L357,'HYB SPECS'!$O$6:$O$37,'HYB SPECS'!$K$6:$K$37,,1))</f>
        <v>8500</v>
      </c>
      <c r="O357" s="107">
        <f>0.5*('Specifications (ICE)'!$P$4*'Specifications (ICE)'!$P$3)*'Specifications (ICE)'!$P$5*K357^2</f>
        <v>55.183746152962406</v>
      </c>
      <c r="P357" s="14">
        <f>IF(B357="A",'Specifications (ICE)'!$M$12,IF(B357="G",'Specifications (ICE)'!$M$13))</f>
        <v>84.271039200000004</v>
      </c>
      <c r="Q357" s="17">
        <v>3</v>
      </c>
      <c r="R357" s="110">
        <f>'HYB SPECS'!$G$11-O357-P357-G357</f>
        <v>747.27984650226597</v>
      </c>
      <c r="S357" s="16">
        <f t="shared" si="72"/>
        <v>-1.2737707656762722</v>
      </c>
      <c r="T357" s="17">
        <f t="shared" si="73"/>
        <v>-896.73581580271912</v>
      </c>
      <c r="U357" s="110">
        <f t="shared" si="74"/>
        <v>-757.28103044975671</v>
      </c>
      <c r="V357" s="17">
        <f t="shared" si="75"/>
        <v>10.06222805633692</v>
      </c>
      <c r="W357" s="14">
        <f t="shared" si="76"/>
        <v>3.3605907356093887</v>
      </c>
      <c r="X357" s="17">
        <f t="shared" si="77"/>
        <v>10.06222805633692</v>
      </c>
      <c r="Y357" s="17">
        <f t="shared" si="78"/>
        <v>11.304376473063355</v>
      </c>
      <c r="Z357" s="14">
        <v>474.14230073437511</v>
      </c>
      <c r="AA357" s="17">
        <f t="shared" si="80"/>
        <v>0.44261061755790598</v>
      </c>
      <c r="AB357" s="17">
        <f t="shared" si="81"/>
        <v>7.0230580313054334E-5</v>
      </c>
      <c r="AC357" s="17">
        <f t="shared" si="82"/>
        <v>3.3299288931541896E-2</v>
      </c>
      <c r="AD357" s="17">
        <f t="shared" si="79"/>
        <v>4.410501845237337E-5</v>
      </c>
      <c r="AE357" s="14">
        <f t="shared" si="83"/>
        <v>21.189200747381449</v>
      </c>
    </row>
    <row r="358" spans="1:31" ht="15.75" thickBot="1" x14ac:dyDescent="0.3">
      <c r="A358" s="14">
        <v>3</v>
      </c>
      <c r="B358" s="17" t="s">
        <v>33</v>
      </c>
      <c r="C358" s="17">
        <v>352</v>
      </c>
      <c r="D358" s="17">
        <v>33.191965196082812</v>
      </c>
      <c r="E358" s="14">
        <v>704.00093954631063</v>
      </c>
      <c r="F358" s="103">
        <v>0</v>
      </c>
      <c r="G358" s="17">
        <f t="shared" si="70"/>
        <v>0</v>
      </c>
      <c r="H358" s="17">
        <f t="shared" si="71"/>
        <v>0</v>
      </c>
      <c r="I358" s="17">
        <v>14</v>
      </c>
      <c r="J358" s="14">
        <v>4000</v>
      </c>
      <c r="K358" s="100">
        <v>13.162105651840603</v>
      </c>
      <c r="L358" s="17">
        <v>29.44284061682832</v>
      </c>
      <c r="M358" s="107">
        <v>1</v>
      </c>
      <c r="N358" s="17">
        <f>IF(M358=1,_xlfn.XLOOKUP(L358,'HYB SPECS'!$O$6:$O$37,'HYB SPECS'!$K$6:$K$37,,1))</f>
        <v>8500</v>
      </c>
      <c r="O358" s="107">
        <f>0.5*('Specifications (ICE)'!$P$4*'Specifications (ICE)'!$P$3)*'Specifications (ICE)'!$P$5*K358^2</f>
        <v>54.148666775977865</v>
      </c>
      <c r="P358" s="14">
        <f>IF(B358="A",'Specifications (ICE)'!$M$12,IF(B358="G",'Specifications (ICE)'!$M$13))</f>
        <v>84.271039200000004</v>
      </c>
      <c r="Q358" s="17">
        <v>3</v>
      </c>
      <c r="R358" s="110">
        <f>'HYB SPECS'!$G$11-O358-P358-G358</f>
        <v>748.3149258792505</v>
      </c>
      <c r="S358" s="16">
        <f t="shared" si="72"/>
        <v>-1.2755351031687505</v>
      </c>
      <c r="T358" s="17">
        <f t="shared" si="73"/>
        <v>-897.97791105510066</v>
      </c>
      <c r="U358" s="110">
        <f t="shared" si="74"/>
        <v>-759.55820507912279</v>
      </c>
      <c r="V358" s="17">
        <f t="shared" si="75"/>
        <v>9.9973853439738267</v>
      </c>
      <c r="W358" s="14">
        <f t="shared" si="76"/>
        <v>3.4254334479724822</v>
      </c>
      <c r="X358" s="17">
        <f t="shared" si="77"/>
        <v>9.9973853439738267</v>
      </c>
      <c r="Y358" s="17">
        <f t="shared" si="78"/>
        <v>11.231529144620492</v>
      </c>
      <c r="Z358" s="14">
        <v>474.14230073437511</v>
      </c>
      <c r="AA358" s="17">
        <f t="shared" si="80"/>
        <v>0.45115080445393224</v>
      </c>
      <c r="AB358" s="17">
        <f t="shared" si="81"/>
        <v>7.2241205404301412E-5</v>
      </c>
      <c r="AC358" s="17">
        <f t="shared" si="82"/>
        <v>3.4252611338220045E-2</v>
      </c>
      <c r="AD358" s="17">
        <f t="shared" si="79"/>
        <v>4.5367697136715293E-5</v>
      </c>
      <c r="AE358" s="14">
        <f t="shared" si="83"/>
        <v>21.22345335871967</v>
      </c>
    </row>
    <row r="359" spans="1:31" ht="15.75" thickBot="1" x14ac:dyDescent="0.3">
      <c r="A359" s="14">
        <v>3</v>
      </c>
      <c r="B359" s="17" t="s">
        <v>33</v>
      </c>
      <c r="C359" s="17">
        <v>353</v>
      </c>
      <c r="D359" s="17">
        <v>33.268597497125441</v>
      </c>
      <c r="E359" s="14">
        <v>704.00093954631063</v>
      </c>
      <c r="F359" s="103">
        <v>0</v>
      </c>
      <c r="G359" s="17">
        <f t="shared" si="70"/>
        <v>0</v>
      </c>
      <c r="H359" s="17">
        <f t="shared" si="71"/>
        <v>0</v>
      </c>
      <c r="I359" s="17">
        <v>14</v>
      </c>
      <c r="J359" s="14">
        <v>4000</v>
      </c>
      <c r="K359" s="100">
        <v>13.035547905053118</v>
      </c>
      <c r="L359" s="17">
        <v>29.159738530729523</v>
      </c>
      <c r="M359" s="107">
        <v>1</v>
      </c>
      <c r="N359" s="17">
        <f>IF(M359=1,_xlfn.XLOOKUP(L359,'HYB SPECS'!$O$6:$O$37,'HYB SPECS'!$K$6:$K$37,,1))</f>
        <v>8500</v>
      </c>
      <c r="O359" s="107">
        <f>0.5*('Specifications (ICE)'!$P$4*'Specifications (ICE)'!$P$3)*'Specifications (ICE)'!$P$5*K359^2</f>
        <v>53.112360444015287</v>
      </c>
      <c r="P359" s="14">
        <f>IF(B359="A",'Specifications (ICE)'!$M$12,IF(B359="G",'Specifications (ICE)'!$M$13))</f>
        <v>84.271039200000004</v>
      </c>
      <c r="Q359" s="17">
        <v>3</v>
      </c>
      <c r="R359" s="110">
        <f>'HYB SPECS'!$G$11-O359-P359-G359</f>
        <v>749.35123221121307</v>
      </c>
      <c r="S359" s="16">
        <f t="shared" si="72"/>
        <v>-1.2773015320589682</v>
      </c>
      <c r="T359" s="17">
        <f t="shared" si="73"/>
        <v>-899.22147865345562</v>
      </c>
      <c r="U359" s="110">
        <f t="shared" si="74"/>
        <v>-761.83807900944032</v>
      </c>
      <c r="V359" s="17">
        <f t="shared" si="75"/>
        <v>9.9309767748212021</v>
      </c>
      <c r="W359" s="14">
        <f t="shared" si="76"/>
        <v>3.4918420171251072</v>
      </c>
      <c r="X359" s="17">
        <f t="shared" si="77"/>
        <v>9.9309767748212021</v>
      </c>
      <c r="Y359" s="17">
        <f t="shared" si="78"/>
        <v>11.156922659601902</v>
      </c>
      <c r="Z359" s="14">
        <v>474.14230073437511</v>
      </c>
      <c r="AA359" s="17">
        <f t="shared" si="80"/>
        <v>0.4598972243890721</v>
      </c>
      <c r="AB359" s="17">
        <f t="shared" si="81"/>
        <v>7.4329969069342335E-5</v>
      </c>
      <c r="AC359" s="17">
        <f t="shared" si="82"/>
        <v>3.5242982548052915E-2</v>
      </c>
      <c r="AD359" s="17">
        <f t="shared" si="79"/>
        <v>4.667944708351379E-5</v>
      </c>
      <c r="AE359" s="14">
        <f t="shared" si="83"/>
        <v>21.258696341267722</v>
      </c>
    </row>
    <row r="360" spans="1:31" ht="15.75" thickBot="1" x14ac:dyDescent="0.3">
      <c r="A360" s="14">
        <v>3</v>
      </c>
      <c r="B360" s="17" t="s">
        <v>33</v>
      </c>
      <c r="C360" s="17">
        <v>354</v>
      </c>
      <c r="D360" s="17">
        <v>33.345960997415212</v>
      </c>
      <c r="E360" s="14">
        <v>704.00093954631063</v>
      </c>
      <c r="F360" s="103">
        <v>0</v>
      </c>
      <c r="G360" s="17">
        <f t="shared" si="70"/>
        <v>0</v>
      </c>
      <c r="H360" s="17">
        <f t="shared" si="71"/>
        <v>0</v>
      </c>
      <c r="I360" s="17">
        <v>14</v>
      </c>
      <c r="J360" s="14">
        <v>4000</v>
      </c>
      <c r="K360" s="100">
        <v>12.90759710624098</v>
      </c>
      <c r="L360" s="17">
        <v>28.8735202708347</v>
      </c>
      <c r="M360" s="107">
        <v>1</v>
      </c>
      <c r="N360" s="17">
        <f>IF(M360=1,_xlfn.XLOOKUP(L360,'HYB SPECS'!$O$6:$O$37,'HYB SPECS'!$K$6:$K$37,,1))</f>
        <v>8000</v>
      </c>
      <c r="O360" s="107">
        <f>0.5*('Specifications (ICE)'!$P$4*'Specifications (ICE)'!$P$3)*'Specifications (ICE)'!$P$5*K360^2</f>
        <v>52.074825702675582</v>
      </c>
      <c r="P360" s="14">
        <f>IF(B360="A",'Specifications (ICE)'!$M$12,IF(B360="G",'Specifications (ICE)'!$M$13))</f>
        <v>84.271039200000004</v>
      </c>
      <c r="Q360" s="17">
        <v>3</v>
      </c>
      <c r="R360" s="110">
        <f>'HYB SPECS'!$G$11-O360-P360-G360</f>
        <v>750.38876695255283</v>
      </c>
      <c r="S360" s="16">
        <f t="shared" si="72"/>
        <v>-1.2790700548260117</v>
      </c>
      <c r="T360" s="17">
        <f t="shared" si="73"/>
        <v>-900.46652034306328</v>
      </c>
      <c r="U360" s="110">
        <f t="shared" si="74"/>
        <v>-764.12065544038774</v>
      </c>
      <c r="V360" s="17">
        <f t="shared" si="75"/>
        <v>9.8629615609813097</v>
      </c>
      <c r="W360" s="14">
        <f t="shared" si="76"/>
        <v>3.5598572309649992</v>
      </c>
      <c r="X360" s="17">
        <f t="shared" si="77"/>
        <v>9.8629615609813097</v>
      </c>
      <c r="Y360" s="17">
        <f t="shared" si="78"/>
        <v>11.773043144666488</v>
      </c>
      <c r="Z360" s="14">
        <v>474.14230073437511</v>
      </c>
      <c r="AA360" s="17">
        <f t="shared" si="80"/>
        <v>0.46885524938212403</v>
      </c>
      <c r="AB360" s="17">
        <f t="shared" si="81"/>
        <v>7.650083775536183E-5</v>
      </c>
      <c r="AC360" s="17">
        <f t="shared" si="82"/>
        <v>3.6272283221434408E-2</v>
      </c>
      <c r="AD360" s="17">
        <f t="shared" si="79"/>
        <v>4.8042759233687962E-5</v>
      </c>
      <c r="AE360" s="14">
        <f t="shared" si="83"/>
        <v>21.294968624489158</v>
      </c>
    </row>
    <row r="361" spans="1:31" ht="15.75" thickBot="1" x14ac:dyDescent="0.3">
      <c r="A361" s="14">
        <v>3</v>
      </c>
      <c r="B361" s="17" t="s">
        <v>33</v>
      </c>
      <c r="C361" s="17">
        <v>355</v>
      </c>
      <c r="D361" s="17">
        <v>33.424078457375572</v>
      </c>
      <c r="E361" s="14">
        <v>704.00093954631063</v>
      </c>
      <c r="F361" s="103">
        <v>0</v>
      </c>
      <c r="G361" s="17">
        <f t="shared" si="70"/>
        <v>0</v>
      </c>
      <c r="H361" s="17">
        <f t="shared" si="71"/>
        <v>0</v>
      </c>
      <c r="I361" s="17">
        <v>14</v>
      </c>
      <c r="J361" s="14">
        <v>4000</v>
      </c>
      <c r="K361" s="100">
        <v>12.778211226453845</v>
      </c>
      <c r="L361" s="17">
        <v>28.584091820903666</v>
      </c>
      <c r="M361" s="107">
        <v>1</v>
      </c>
      <c r="N361" s="17">
        <f>IF(M361=1,_xlfn.XLOOKUP(L361,'HYB SPECS'!$O$6:$O$37,'HYB SPECS'!$K$6:$K$37,,1))</f>
        <v>8000</v>
      </c>
      <c r="O361" s="107">
        <f>0.5*('Specifications (ICE)'!$P$4*'Specifications (ICE)'!$P$3)*'Specifications (ICE)'!$P$5*K361^2</f>
        <v>51.036061095835642</v>
      </c>
      <c r="P361" s="14">
        <f>IF(B361="A",'Specifications (ICE)'!$M$12,IF(B361="G",'Specifications (ICE)'!$M$13))</f>
        <v>84.271039200000004</v>
      </c>
      <c r="Q361" s="17">
        <v>3</v>
      </c>
      <c r="R361" s="110">
        <f>'HYB SPECS'!$G$11-O361-P361-G361</f>
        <v>751.42753155939272</v>
      </c>
      <c r="S361" s="16">
        <f t="shared" si="72"/>
        <v>-1.2808406739519056</v>
      </c>
      <c r="T361" s="17">
        <f t="shared" si="73"/>
        <v>-901.71303787127124</v>
      </c>
      <c r="U361" s="110">
        <f t="shared" si="74"/>
        <v>-766.40593757543559</v>
      </c>
      <c r="V361" s="17">
        <f t="shared" si="75"/>
        <v>9.7932969555473157</v>
      </c>
      <c r="W361" s="14">
        <f t="shared" si="76"/>
        <v>3.6295218363989936</v>
      </c>
      <c r="X361" s="17">
        <f t="shared" si="77"/>
        <v>9.7932969555473157</v>
      </c>
      <c r="Y361" s="17">
        <f t="shared" si="78"/>
        <v>11.689887147316238</v>
      </c>
      <c r="Z361" s="14">
        <v>474.14230073437511</v>
      </c>
      <c r="AA361" s="17">
        <f t="shared" si="80"/>
        <v>0.47803050946552028</v>
      </c>
      <c r="AB361" s="17">
        <f t="shared" si="81"/>
        <v>7.8758062980597646E-5</v>
      </c>
      <c r="AC361" s="17">
        <f t="shared" si="82"/>
        <v>3.7342529183003383E-2</v>
      </c>
      <c r="AD361" s="17">
        <f t="shared" si="79"/>
        <v>4.9460303553646863E-5</v>
      </c>
      <c r="AE361" s="14">
        <f t="shared" si="83"/>
        <v>21.332311153672162</v>
      </c>
    </row>
    <row r="362" spans="1:31" ht="15.75" thickBot="1" x14ac:dyDescent="0.3">
      <c r="A362" s="14">
        <v>3</v>
      </c>
      <c r="B362" s="17" t="s">
        <v>33</v>
      </c>
      <c r="C362" s="17">
        <v>356</v>
      </c>
      <c r="D362" s="17">
        <v>33.502973827093967</v>
      </c>
      <c r="E362" s="14">
        <v>704.00093954631063</v>
      </c>
      <c r="F362" s="103">
        <v>0</v>
      </c>
      <c r="G362" s="17">
        <f t="shared" si="70"/>
        <v>0</v>
      </c>
      <c r="H362" s="17">
        <f t="shared" si="71"/>
        <v>0</v>
      </c>
      <c r="I362" s="17">
        <v>14</v>
      </c>
      <c r="J362" s="14">
        <v>4000</v>
      </c>
      <c r="K362" s="100">
        <v>12.647346037538609</v>
      </c>
      <c r="L362" s="17">
        <v>28.291354245211618</v>
      </c>
      <c r="M362" s="107">
        <v>1</v>
      </c>
      <c r="N362" s="17">
        <f>IF(M362=1,_xlfn.XLOOKUP(L362,'HYB SPECS'!$O$6:$O$37,'HYB SPECS'!$K$6:$K$37,,1))</f>
        <v>8000</v>
      </c>
      <c r="O362" s="107">
        <f>0.5*('Specifications (ICE)'!$P$4*'Specifications (ICE)'!$P$3)*'Specifications (ICE)'!$P$5*K362^2</f>
        <v>49.996065165646286</v>
      </c>
      <c r="P362" s="14">
        <f>IF(B362="A",'Specifications (ICE)'!$M$12,IF(B362="G",'Specifications (ICE)'!$M$13))</f>
        <v>84.271039200000004</v>
      </c>
      <c r="Q362" s="17">
        <v>3</v>
      </c>
      <c r="R362" s="110">
        <f>'HYB SPECS'!$G$11-O362-P362-G362</f>
        <v>752.46752748958204</v>
      </c>
      <c r="S362" s="16">
        <f t="shared" si="72"/>
        <v>-1.2826133919216167</v>
      </c>
      <c r="T362" s="17">
        <f t="shared" si="73"/>
        <v>-902.96103298749847</v>
      </c>
      <c r="U362" s="110">
        <f t="shared" si="74"/>
        <v>-768.69392862185214</v>
      </c>
      <c r="V362" s="17">
        <f t="shared" si="75"/>
        <v>9.7219381122355681</v>
      </c>
      <c r="W362" s="14">
        <f t="shared" si="76"/>
        <v>3.7008806797107408</v>
      </c>
      <c r="X362" s="17">
        <f t="shared" si="77"/>
        <v>9.7219381122355681</v>
      </c>
      <c r="Y362" s="17">
        <f t="shared" si="78"/>
        <v>11.604708802468352</v>
      </c>
      <c r="Z362" s="14">
        <v>474.14230073437511</v>
      </c>
      <c r="AA362" s="17">
        <f t="shared" si="80"/>
        <v>0.48742891117262466</v>
      </c>
      <c r="AB362" s="17">
        <f t="shared" si="81"/>
        <v>8.1106208197068369E-5</v>
      </c>
      <c r="AC362" s="17">
        <f t="shared" si="82"/>
        <v>3.8455884158399234E-2</v>
      </c>
      <c r="AD362" s="17">
        <f t="shared" si="79"/>
        <v>5.093494590516455E-5</v>
      </c>
      <c r="AE362" s="14">
        <f t="shared" si="83"/>
        <v>21.370767037830561</v>
      </c>
    </row>
    <row r="363" spans="1:31" ht="15.75" thickBot="1" x14ac:dyDescent="0.3">
      <c r="A363" s="14">
        <v>2</v>
      </c>
      <c r="B363" s="17" t="s">
        <v>33</v>
      </c>
      <c r="C363" s="17">
        <v>357</v>
      </c>
      <c r="D363" s="17">
        <v>33.582672335076197</v>
      </c>
      <c r="E363" s="14">
        <v>704.00093954631063</v>
      </c>
      <c r="F363" s="103">
        <v>0</v>
      </c>
      <c r="G363" s="17">
        <f t="shared" si="70"/>
        <v>0</v>
      </c>
      <c r="H363" s="17">
        <f t="shared" si="71"/>
        <v>0</v>
      </c>
      <c r="I363" s="17">
        <v>14</v>
      </c>
      <c r="J363" s="14">
        <v>4000</v>
      </c>
      <c r="K363" s="100">
        <v>12.514954946920358</v>
      </c>
      <c r="L363" s="17">
        <v>27.99520331896403</v>
      </c>
      <c r="M363" s="107">
        <v>1</v>
      </c>
      <c r="N363" s="17">
        <f>IF(M363=1,_xlfn.XLOOKUP(L363,'HYB SPECS'!$O$6:$O$37,'HYB SPECS'!$K$6:$K$37,,1))</f>
        <v>7750</v>
      </c>
      <c r="O363" s="107">
        <f>0.5*('Specifications (ICE)'!$P$4*'Specifications (ICE)'!$P$3)*'Specifications (ICE)'!$P$5*K363^2</f>
        <v>48.954836452530294</v>
      </c>
      <c r="P363" s="14">
        <f>IF(B363="A",'Specifications (ICE)'!$M$12,IF(B363="G",'Specifications (ICE)'!$M$13))</f>
        <v>84.271039200000004</v>
      </c>
      <c r="Q363" s="17">
        <v>2</v>
      </c>
      <c r="R363" s="110">
        <f>'HYB SPECS'!$G$11-O363-P363-G363</f>
        <v>753.50875620269801</v>
      </c>
      <c r="S363" s="16">
        <f t="shared" si="72"/>
        <v>0</v>
      </c>
      <c r="T363" s="17">
        <f t="shared" si="73"/>
        <v>0</v>
      </c>
      <c r="U363" s="110">
        <f t="shared" si="74"/>
        <v>133.22587565253031</v>
      </c>
      <c r="V363" s="17">
        <f t="shared" si="75"/>
        <v>1.6673158315554306</v>
      </c>
      <c r="W363" s="14">
        <f t="shared" si="76"/>
        <v>11.75550296039088</v>
      </c>
      <c r="X363" s="17">
        <f t="shared" si="77"/>
        <v>1.6673158315554306</v>
      </c>
      <c r="Y363" s="17">
        <f t="shared" si="78"/>
        <v>2.0544120486768054</v>
      </c>
      <c r="Z363" s="14">
        <v>474.14230073437511</v>
      </c>
      <c r="AA363" s="17">
        <f t="shared" si="80"/>
        <v>1.5482725610915249</v>
      </c>
      <c r="AB363" s="17">
        <f t="shared" si="81"/>
        <v>2.6024890181217548E-4</v>
      </c>
      <c r="AC363" s="17">
        <f t="shared" si="82"/>
        <v>0.12339501306881936</v>
      </c>
      <c r="AD363" s="17">
        <f t="shared" si="79"/>
        <v>1.6343710340240976E-4</v>
      </c>
      <c r="AE363" s="14">
        <f t="shared" si="83"/>
        <v>21.49416205089938</v>
      </c>
    </row>
    <row r="364" spans="1:31" ht="15.75" thickBot="1" x14ac:dyDescent="0.3">
      <c r="A364" s="14">
        <v>2</v>
      </c>
      <c r="B364" s="17" t="s">
        <v>33</v>
      </c>
      <c r="C364" s="17">
        <v>358</v>
      </c>
      <c r="D364" s="17">
        <v>33.662370843058426</v>
      </c>
      <c r="E364" s="14">
        <v>704.00093954631063</v>
      </c>
      <c r="F364" s="103">
        <v>0</v>
      </c>
      <c r="G364" s="17">
        <f t="shared" si="70"/>
        <v>0</v>
      </c>
      <c r="H364" s="17">
        <f t="shared" si="71"/>
        <v>0</v>
      </c>
      <c r="I364" s="17">
        <v>14</v>
      </c>
      <c r="J364" s="14">
        <v>4000</v>
      </c>
      <c r="K364" s="100">
        <v>12.514954946920358</v>
      </c>
      <c r="L364" s="17">
        <v>27.99520331896403</v>
      </c>
      <c r="M364" s="107">
        <v>1</v>
      </c>
      <c r="N364" s="17">
        <f>IF(M364=1,_xlfn.XLOOKUP(L364,'HYB SPECS'!$O$6:$O$37,'HYB SPECS'!$K$6:$K$37,,1))</f>
        <v>7750</v>
      </c>
      <c r="O364" s="107">
        <f>0.5*('Specifications (ICE)'!$P$4*'Specifications (ICE)'!$P$3)*'Specifications (ICE)'!$P$5*K364^2</f>
        <v>48.954836452530294</v>
      </c>
      <c r="P364" s="14">
        <f>IF(B364="A",'Specifications (ICE)'!$M$12,IF(B364="G",'Specifications (ICE)'!$M$13))</f>
        <v>84.271039200000004</v>
      </c>
      <c r="Q364" s="17">
        <v>2</v>
      </c>
      <c r="R364" s="110">
        <f>'HYB SPECS'!$G$11-O364-P364-G364</f>
        <v>753.50875620269801</v>
      </c>
      <c r="S364" s="16">
        <f t="shared" si="72"/>
        <v>0</v>
      </c>
      <c r="T364" s="17">
        <f t="shared" si="73"/>
        <v>0</v>
      </c>
      <c r="U364" s="110">
        <f t="shared" si="74"/>
        <v>133.22587565253031</v>
      </c>
      <c r="V364" s="17">
        <f t="shared" si="75"/>
        <v>1.6673158315554306</v>
      </c>
      <c r="W364" s="14">
        <f t="shared" si="76"/>
        <v>11.75550296039088</v>
      </c>
      <c r="X364" s="17">
        <f t="shared" si="77"/>
        <v>1.6673158315554306</v>
      </c>
      <c r="Y364" s="17">
        <f t="shared" si="78"/>
        <v>2.0544120486768054</v>
      </c>
      <c r="Z364" s="14">
        <v>474.14230073437511</v>
      </c>
      <c r="AA364" s="17">
        <f t="shared" si="80"/>
        <v>1.5482725610915249</v>
      </c>
      <c r="AB364" s="17">
        <f t="shared" si="81"/>
        <v>2.6024890181217548E-4</v>
      </c>
      <c r="AC364" s="17">
        <f t="shared" si="82"/>
        <v>0.12339501306881936</v>
      </c>
      <c r="AD364" s="17">
        <f t="shared" si="79"/>
        <v>1.6343710340240976E-4</v>
      </c>
      <c r="AE364" s="14">
        <f t="shared" si="83"/>
        <v>21.617557063968199</v>
      </c>
    </row>
    <row r="365" spans="1:31" ht="15.75" thickBot="1" x14ac:dyDescent="0.3">
      <c r="A365" s="14">
        <v>2</v>
      </c>
      <c r="B365" s="17" t="s">
        <v>33</v>
      </c>
      <c r="C365" s="17">
        <v>359</v>
      </c>
      <c r="D365" s="17">
        <v>33.742069351040655</v>
      </c>
      <c r="E365" s="14">
        <v>704.00093954631063</v>
      </c>
      <c r="F365" s="103">
        <v>0</v>
      </c>
      <c r="G365" s="17">
        <f t="shared" si="70"/>
        <v>0</v>
      </c>
      <c r="H365" s="17">
        <f t="shared" si="71"/>
        <v>0</v>
      </c>
      <c r="I365" s="17">
        <v>14</v>
      </c>
      <c r="J365" s="14">
        <v>4000</v>
      </c>
      <c r="K365" s="100">
        <v>12.514954946920358</v>
      </c>
      <c r="L365" s="17">
        <v>27.99520331896403</v>
      </c>
      <c r="M365" s="107">
        <v>1</v>
      </c>
      <c r="N365" s="17">
        <f>IF(M365=1,_xlfn.XLOOKUP(L365,'HYB SPECS'!$O$6:$O$37,'HYB SPECS'!$K$6:$K$37,,1))</f>
        <v>7750</v>
      </c>
      <c r="O365" s="107">
        <f>0.5*('Specifications (ICE)'!$P$4*'Specifications (ICE)'!$P$3)*'Specifications (ICE)'!$P$5*K365^2</f>
        <v>48.954836452530294</v>
      </c>
      <c r="P365" s="14">
        <f>IF(B365="A",'Specifications (ICE)'!$M$12,IF(B365="G",'Specifications (ICE)'!$M$13))</f>
        <v>84.271039200000004</v>
      </c>
      <c r="Q365" s="17">
        <v>2</v>
      </c>
      <c r="R365" s="110">
        <f>'HYB SPECS'!$G$11-O365-P365-G365</f>
        <v>753.50875620269801</v>
      </c>
      <c r="S365" s="16">
        <f t="shared" si="72"/>
        <v>0</v>
      </c>
      <c r="T365" s="17">
        <f t="shared" si="73"/>
        <v>0</v>
      </c>
      <c r="U365" s="110">
        <f t="shared" si="74"/>
        <v>133.22587565253031</v>
      </c>
      <c r="V365" s="17">
        <f t="shared" si="75"/>
        <v>1.6673158315554306</v>
      </c>
      <c r="W365" s="14">
        <f t="shared" si="76"/>
        <v>11.75550296039088</v>
      </c>
      <c r="X365" s="17">
        <f t="shared" si="77"/>
        <v>1.6673158315554306</v>
      </c>
      <c r="Y365" s="17">
        <f t="shared" si="78"/>
        <v>2.0544120486768054</v>
      </c>
      <c r="Z365" s="14">
        <v>474.14230073437511</v>
      </c>
      <c r="AA365" s="17">
        <f t="shared" si="80"/>
        <v>1.5482725610915249</v>
      </c>
      <c r="AB365" s="17">
        <f t="shared" si="81"/>
        <v>2.6024890181217548E-4</v>
      </c>
      <c r="AC365" s="17">
        <f t="shared" si="82"/>
        <v>0.12339501306881936</v>
      </c>
      <c r="AD365" s="17">
        <f t="shared" si="79"/>
        <v>1.6343710340240976E-4</v>
      </c>
      <c r="AE365" s="14">
        <f t="shared" si="83"/>
        <v>21.740952077037019</v>
      </c>
    </row>
    <row r="366" spans="1:31" ht="15.75" thickBot="1" x14ac:dyDescent="0.3">
      <c r="A366" s="14">
        <v>2</v>
      </c>
      <c r="B366" s="17" t="s">
        <v>33</v>
      </c>
      <c r="C366" s="17">
        <v>360</v>
      </c>
      <c r="D366" s="17">
        <v>33.821767859022884</v>
      </c>
      <c r="E366" s="14">
        <v>704.00093954631063</v>
      </c>
      <c r="F366" s="103">
        <v>0</v>
      </c>
      <c r="G366" s="17">
        <f t="shared" si="70"/>
        <v>0</v>
      </c>
      <c r="H366" s="17">
        <f t="shared" si="71"/>
        <v>0</v>
      </c>
      <c r="I366" s="17">
        <v>14</v>
      </c>
      <c r="J366" s="14">
        <v>4000</v>
      </c>
      <c r="K366" s="100">
        <v>12.514954946920358</v>
      </c>
      <c r="L366" s="17">
        <v>27.99520331896403</v>
      </c>
      <c r="M366" s="107">
        <v>1</v>
      </c>
      <c r="N366" s="17">
        <f>IF(M366=1,_xlfn.XLOOKUP(L366,'HYB SPECS'!$O$6:$O$37,'HYB SPECS'!$K$6:$K$37,,1))</f>
        <v>7750</v>
      </c>
      <c r="O366" s="107">
        <f>0.5*('Specifications (ICE)'!$P$4*'Specifications (ICE)'!$P$3)*'Specifications (ICE)'!$P$5*K366^2</f>
        <v>48.954836452530294</v>
      </c>
      <c r="P366" s="14">
        <f>IF(B366="A",'Specifications (ICE)'!$M$12,IF(B366="G",'Specifications (ICE)'!$M$13))</f>
        <v>84.271039200000004</v>
      </c>
      <c r="Q366" s="17">
        <v>2</v>
      </c>
      <c r="R366" s="110">
        <f>'HYB SPECS'!$G$11-O366-P366-G366</f>
        <v>753.50875620269801</v>
      </c>
      <c r="S366" s="16">
        <f t="shared" si="72"/>
        <v>0</v>
      </c>
      <c r="T366" s="17">
        <f t="shared" si="73"/>
        <v>0</v>
      </c>
      <c r="U366" s="110">
        <f t="shared" si="74"/>
        <v>133.22587565253031</v>
      </c>
      <c r="V366" s="17">
        <f t="shared" si="75"/>
        <v>1.6673158315554306</v>
      </c>
      <c r="W366" s="14">
        <f t="shared" si="76"/>
        <v>11.75550296039088</v>
      </c>
      <c r="X366" s="17">
        <f t="shared" si="77"/>
        <v>1.6673158315554306</v>
      </c>
      <c r="Y366" s="17">
        <f t="shared" si="78"/>
        <v>2.0544120486768054</v>
      </c>
      <c r="Z366" s="14">
        <v>474.14230073437511</v>
      </c>
      <c r="AA366" s="17">
        <f t="shared" si="80"/>
        <v>1.5482725610915249</v>
      </c>
      <c r="AB366" s="17">
        <f t="shared" si="81"/>
        <v>2.6024890181217548E-4</v>
      </c>
      <c r="AC366" s="17">
        <f t="shared" si="82"/>
        <v>0.12339501306881936</v>
      </c>
      <c r="AD366" s="17">
        <f t="shared" si="79"/>
        <v>1.6343710340240976E-4</v>
      </c>
      <c r="AE366" s="14">
        <f t="shared" si="83"/>
        <v>21.864347090105838</v>
      </c>
    </row>
    <row r="367" spans="1:31" ht="15.75" thickBot="1" x14ac:dyDescent="0.3">
      <c r="A367" s="14">
        <v>2</v>
      </c>
      <c r="B367" s="17" t="s">
        <v>33</v>
      </c>
      <c r="C367" s="17">
        <v>361</v>
      </c>
      <c r="D367" s="17">
        <v>33.901466367005114</v>
      </c>
      <c r="E367" s="14">
        <v>704.00093954631063</v>
      </c>
      <c r="F367" s="103">
        <v>0</v>
      </c>
      <c r="G367" s="17">
        <f t="shared" si="70"/>
        <v>0</v>
      </c>
      <c r="H367" s="17">
        <f t="shared" si="71"/>
        <v>0</v>
      </c>
      <c r="I367" s="17">
        <v>14</v>
      </c>
      <c r="J367" s="14">
        <v>4000</v>
      </c>
      <c r="K367" s="100">
        <v>12.514954946920358</v>
      </c>
      <c r="L367" s="17">
        <v>27.99520331896403</v>
      </c>
      <c r="M367" s="107">
        <v>1</v>
      </c>
      <c r="N367" s="17">
        <f>IF(M367=1,_xlfn.XLOOKUP(L367,'HYB SPECS'!$O$6:$O$37,'HYB SPECS'!$K$6:$K$37,,1))</f>
        <v>7750</v>
      </c>
      <c r="O367" s="107">
        <f>0.5*('Specifications (ICE)'!$P$4*'Specifications (ICE)'!$P$3)*'Specifications (ICE)'!$P$5*K367^2</f>
        <v>48.954836452530294</v>
      </c>
      <c r="P367" s="14">
        <f>IF(B367="A",'Specifications (ICE)'!$M$12,IF(B367="G",'Specifications (ICE)'!$M$13))</f>
        <v>84.271039200000004</v>
      </c>
      <c r="Q367" s="17">
        <v>2</v>
      </c>
      <c r="R367" s="110">
        <f>'HYB SPECS'!$G$11-O367-P367-G367</f>
        <v>753.50875620269801</v>
      </c>
      <c r="S367" s="16">
        <f t="shared" si="72"/>
        <v>0</v>
      </c>
      <c r="T367" s="17">
        <f t="shared" si="73"/>
        <v>0</v>
      </c>
      <c r="U367" s="110">
        <f t="shared" si="74"/>
        <v>133.22587565253031</v>
      </c>
      <c r="V367" s="17">
        <f t="shared" si="75"/>
        <v>1.6673158315554306</v>
      </c>
      <c r="W367" s="14">
        <f t="shared" si="76"/>
        <v>11.75550296039088</v>
      </c>
      <c r="X367" s="17">
        <f t="shared" si="77"/>
        <v>1.6673158315554306</v>
      </c>
      <c r="Y367" s="17">
        <f t="shared" si="78"/>
        <v>2.0544120486768054</v>
      </c>
      <c r="Z367" s="14">
        <v>474.14230073437511</v>
      </c>
      <c r="AA367" s="17">
        <f t="shared" si="80"/>
        <v>1.5482725610915249</v>
      </c>
      <c r="AB367" s="17">
        <f t="shared" si="81"/>
        <v>2.6024890181217548E-4</v>
      </c>
      <c r="AC367" s="17">
        <f t="shared" si="82"/>
        <v>0.12339501306881936</v>
      </c>
      <c r="AD367" s="17">
        <f t="shared" si="79"/>
        <v>1.6343710340240976E-4</v>
      </c>
      <c r="AE367" s="14">
        <f t="shared" si="83"/>
        <v>21.987742103174657</v>
      </c>
    </row>
    <row r="368" spans="1:31" ht="15.75" thickBot="1" x14ac:dyDescent="0.3">
      <c r="A368" s="14">
        <v>2</v>
      </c>
      <c r="B368" s="17" t="s">
        <v>33</v>
      </c>
      <c r="C368" s="17">
        <v>362</v>
      </c>
      <c r="D368" s="17">
        <v>33.981164874987343</v>
      </c>
      <c r="E368" s="14">
        <v>704.00093954631063</v>
      </c>
      <c r="F368" s="103">
        <v>0</v>
      </c>
      <c r="G368" s="17">
        <f t="shared" si="70"/>
        <v>0</v>
      </c>
      <c r="H368" s="17">
        <f t="shared" si="71"/>
        <v>0</v>
      </c>
      <c r="I368" s="17">
        <v>14</v>
      </c>
      <c r="J368" s="14">
        <v>4000</v>
      </c>
      <c r="K368" s="100">
        <v>12.514954946920358</v>
      </c>
      <c r="L368" s="17">
        <v>27.99520331896403</v>
      </c>
      <c r="M368" s="107">
        <v>1</v>
      </c>
      <c r="N368" s="17">
        <f>IF(M368=1,_xlfn.XLOOKUP(L368,'HYB SPECS'!$O$6:$O$37,'HYB SPECS'!$K$6:$K$37,,1))</f>
        <v>7750</v>
      </c>
      <c r="O368" s="107">
        <f>0.5*('Specifications (ICE)'!$P$4*'Specifications (ICE)'!$P$3)*'Specifications (ICE)'!$P$5*K368^2</f>
        <v>48.954836452530294</v>
      </c>
      <c r="P368" s="14">
        <f>IF(B368="A",'Specifications (ICE)'!$M$12,IF(B368="G",'Specifications (ICE)'!$M$13))</f>
        <v>84.271039200000004</v>
      </c>
      <c r="Q368" s="17">
        <v>2</v>
      </c>
      <c r="R368" s="110">
        <f>'HYB SPECS'!$G$11-O368-P368-G368</f>
        <v>753.50875620269801</v>
      </c>
      <c r="S368" s="16">
        <f t="shared" si="72"/>
        <v>0</v>
      </c>
      <c r="T368" s="17">
        <f t="shared" si="73"/>
        <v>0</v>
      </c>
      <c r="U368" s="110">
        <f t="shared" si="74"/>
        <v>133.22587565253031</v>
      </c>
      <c r="V368" s="17">
        <f t="shared" si="75"/>
        <v>1.6673158315554306</v>
      </c>
      <c r="W368" s="14">
        <f t="shared" si="76"/>
        <v>11.75550296039088</v>
      </c>
      <c r="X368" s="17">
        <f t="shared" si="77"/>
        <v>1.6673158315554306</v>
      </c>
      <c r="Y368" s="17">
        <f t="shared" si="78"/>
        <v>2.0544120486768054</v>
      </c>
      <c r="Z368" s="14">
        <v>474.14230073437511</v>
      </c>
      <c r="AA368" s="17">
        <f t="shared" si="80"/>
        <v>1.5482725610915249</v>
      </c>
      <c r="AB368" s="17">
        <f t="shared" si="81"/>
        <v>2.6024890181217548E-4</v>
      </c>
      <c r="AC368" s="17">
        <f t="shared" si="82"/>
        <v>0.12339501306881936</v>
      </c>
      <c r="AD368" s="17">
        <f t="shared" si="79"/>
        <v>1.6343710340240976E-4</v>
      </c>
      <c r="AE368" s="14">
        <f t="shared" si="83"/>
        <v>22.111137116243476</v>
      </c>
    </row>
    <row r="369" spans="1:31" ht="15.75" thickBot="1" x14ac:dyDescent="0.3">
      <c r="A369" s="14">
        <v>2</v>
      </c>
      <c r="B369" s="17" t="s">
        <v>33</v>
      </c>
      <c r="C369" s="17">
        <v>363</v>
      </c>
      <c r="D369" s="17">
        <v>34.060863382969572</v>
      </c>
      <c r="E369" s="14">
        <v>704.00093954631063</v>
      </c>
      <c r="F369" s="103">
        <v>0</v>
      </c>
      <c r="G369" s="17">
        <f t="shared" si="70"/>
        <v>0</v>
      </c>
      <c r="H369" s="17">
        <f t="shared" si="71"/>
        <v>0</v>
      </c>
      <c r="I369" s="17">
        <v>14</v>
      </c>
      <c r="J369" s="14">
        <v>4000</v>
      </c>
      <c r="K369" s="100">
        <v>12.514954946920358</v>
      </c>
      <c r="L369" s="17">
        <v>27.99520331896403</v>
      </c>
      <c r="M369" s="107">
        <v>1</v>
      </c>
      <c r="N369" s="17">
        <f>IF(M369=1,_xlfn.XLOOKUP(L369,'HYB SPECS'!$O$6:$O$37,'HYB SPECS'!$K$6:$K$37,,1))</f>
        <v>7750</v>
      </c>
      <c r="O369" s="107">
        <f>0.5*('Specifications (ICE)'!$P$4*'Specifications (ICE)'!$P$3)*'Specifications (ICE)'!$P$5*K369^2</f>
        <v>48.954836452530294</v>
      </c>
      <c r="P369" s="14">
        <f>IF(B369="A",'Specifications (ICE)'!$M$12,IF(B369="G",'Specifications (ICE)'!$M$13))</f>
        <v>84.271039200000004</v>
      </c>
      <c r="Q369" s="17">
        <v>2</v>
      </c>
      <c r="R369" s="110">
        <f>'HYB SPECS'!$G$11-O369-P369-G369</f>
        <v>753.50875620269801</v>
      </c>
      <c r="S369" s="16">
        <f t="shared" si="72"/>
        <v>0</v>
      </c>
      <c r="T369" s="17">
        <f t="shared" si="73"/>
        <v>0</v>
      </c>
      <c r="U369" s="110">
        <f t="shared" si="74"/>
        <v>133.22587565253031</v>
      </c>
      <c r="V369" s="17">
        <f t="shared" si="75"/>
        <v>1.6673158315554306</v>
      </c>
      <c r="W369" s="14">
        <f t="shared" si="76"/>
        <v>11.75550296039088</v>
      </c>
      <c r="X369" s="17">
        <f t="shared" si="77"/>
        <v>1.6673158315554306</v>
      </c>
      <c r="Y369" s="17">
        <f t="shared" si="78"/>
        <v>2.0544120486768054</v>
      </c>
      <c r="Z369" s="14">
        <v>474.14230073437511</v>
      </c>
      <c r="AA369" s="17">
        <f t="shared" si="80"/>
        <v>1.5482725610915249</v>
      </c>
      <c r="AB369" s="17">
        <f t="shared" si="81"/>
        <v>2.6024890181217548E-4</v>
      </c>
      <c r="AC369" s="17">
        <f t="shared" si="82"/>
        <v>0.12339501306881936</v>
      </c>
      <c r="AD369" s="17">
        <f t="shared" si="79"/>
        <v>1.6343710340240976E-4</v>
      </c>
      <c r="AE369" s="14">
        <f t="shared" si="83"/>
        <v>22.234532129312296</v>
      </c>
    </row>
    <row r="370" spans="1:31" ht="15.75" thickBot="1" x14ac:dyDescent="0.3">
      <c r="A370" s="14">
        <v>2</v>
      </c>
      <c r="B370" s="17" t="s">
        <v>33</v>
      </c>
      <c r="C370" s="17">
        <v>364</v>
      </c>
      <c r="D370" s="17">
        <v>34.140561890951801</v>
      </c>
      <c r="E370" s="14">
        <v>704.00093954631063</v>
      </c>
      <c r="F370" s="103">
        <v>0</v>
      </c>
      <c r="G370" s="17">
        <f t="shared" si="70"/>
        <v>0</v>
      </c>
      <c r="H370" s="17">
        <f t="shared" si="71"/>
        <v>0</v>
      </c>
      <c r="I370" s="17">
        <v>14</v>
      </c>
      <c r="J370" s="14">
        <v>4000</v>
      </c>
      <c r="K370" s="100">
        <v>12.514954946920358</v>
      </c>
      <c r="L370" s="17">
        <v>27.99520331896403</v>
      </c>
      <c r="M370" s="107">
        <v>1</v>
      </c>
      <c r="N370" s="17">
        <f>IF(M370=1,_xlfn.XLOOKUP(L370,'HYB SPECS'!$O$6:$O$37,'HYB SPECS'!$K$6:$K$37,,1))</f>
        <v>7750</v>
      </c>
      <c r="O370" s="107">
        <f>0.5*('Specifications (ICE)'!$P$4*'Specifications (ICE)'!$P$3)*'Specifications (ICE)'!$P$5*K370^2</f>
        <v>48.954836452530294</v>
      </c>
      <c r="P370" s="14">
        <f>IF(B370="A",'Specifications (ICE)'!$M$12,IF(B370="G",'Specifications (ICE)'!$M$13))</f>
        <v>84.271039200000004</v>
      </c>
      <c r="Q370" s="17">
        <v>2</v>
      </c>
      <c r="R370" s="110">
        <f>'HYB SPECS'!$G$11-O370-P370-G370</f>
        <v>753.50875620269801</v>
      </c>
      <c r="S370" s="16">
        <f t="shared" si="72"/>
        <v>0</v>
      </c>
      <c r="T370" s="17">
        <f t="shared" si="73"/>
        <v>0</v>
      </c>
      <c r="U370" s="110">
        <f t="shared" si="74"/>
        <v>133.22587565253031</v>
      </c>
      <c r="V370" s="17">
        <f t="shared" si="75"/>
        <v>1.6673158315554306</v>
      </c>
      <c r="W370" s="14">
        <f t="shared" si="76"/>
        <v>11.75550296039088</v>
      </c>
      <c r="X370" s="17">
        <f t="shared" si="77"/>
        <v>1.6673158315554306</v>
      </c>
      <c r="Y370" s="17">
        <f t="shared" si="78"/>
        <v>2.0544120486768054</v>
      </c>
      <c r="Z370" s="14">
        <v>474.14230073437511</v>
      </c>
      <c r="AA370" s="17">
        <f t="shared" si="80"/>
        <v>1.5482725610915249</v>
      </c>
      <c r="AB370" s="17">
        <f t="shared" si="81"/>
        <v>2.6024890181217548E-4</v>
      </c>
      <c r="AC370" s="17">
        <f t="shared" si="82"/>
        <v>0.12339501306881936</v>
      </c>
      <c r="AD370" s="17">
        <f t="shared" si="79"/>
        <v>1.6343710340240976E-4</v>
      </c>
      <c r="AE370" s="14">
        <f t="shared" si="83"/>
        <v>22.357927142381115</v>
      </c>
    </row>
    <row r="371" spans="1:31" ht="15.75" thickBot="1" x14ac:dyDescent="0.3">
      <c r="A371" s="14">
        <v>2</v>
      </c>
      <c r="B371" s="17" t="s">
        <v>33</v>
      </c>
      <c r="C371" s="17">
        <v>365</v>
      </c>
      <c r="D371" s="17">
        <v>34.22026039893403</v>
      </c>
      <c r="E371" s="14">
        <v>704.00093954631063</v>
      </c>
      <c r="F371" s="103">
        <v>0</v>
      </c>
      <c r="G371" s="17">
        <f t="shared" si="70"/>
        <v>0</v>
      </c>
      <c r="H371" s="17">
        <f t="shared" si="71"/>
        <v>0</v>
      </c>
      <c r="I371" s="17">
        <v>14</v>
      </c>
      <c r="J371" s="14">
        <v>4000</v>
      </c>
      <c r="K371" s="100">
        <v>12.514954946920358</v>
      </c>
      <c r="L371" s="17">
        <v>27.99520331896403</v>
      </c>
      <c r="M371" s="107">
        <v>1</v>
      </c>
      <c r="N371" s="17">
        <f>IF(M371=1,_xlfn.XLOOKUP(L371,'HYB SPECS'!$O$6:$O$37,'HYB SPECS'!$K$6:$K$37,,1))</f>
        <v>7750</v>
      </c>
      <c r="O371" s="107">
        <f>0.5*('Specifications (ICE)'!$P$4*'Specifications (ICE)'!$P$3)*'Specifications (ICE)'!$P$5*K371^2</f>
        <v>48.954836452530294</v>
      </c>
      <c r="P371" s="14">
        <f>IF(B371="A",'Specifications (ICE)'!$M$12,IF(B371="G",'Specifications (ICE)'!$M$13))</f>
        <v>84.271039200000004</v>
      </c>
      <c r="Q371" s="17">
        <v>2</v>
      </c>
      <c r="R371" s="110">
        <f>'HYB SPECS'!$G$11-O371-P371-G371</f>
        <v>753.50875620269801</v>
      </c>
      <c r="S371" s="16">
        <f t="shared" si="72"/>
        <v>0</v>
      </c>
      <c r="T371" s="17">
        <f t="shared" si="73"/>
        <v>0</v>
      </c>
      <c r="U371" s="110">
        <f t="shared" si="74"/>
        <v>133.22587565253031</v>
      </c>
      <c r="V371" s="17">
        <f t="shared" si="75"/>
        <v>1.6673158315554306</v>
      </c>
      <c r="W371" s="14">
        <f t="shared" si="76"/>
        <v>11.75550296039088</v>
      </c>
      <c r="X371" s="17">
        <f t="shared" si="77"/>
        <v>1.6673158315554306</v>
      </c>
      <c r="Y371" s="17">
        <f t="shared" si="78"/>
        <v>2.0544120486768054</v>
      </c>
      <c r="Z371" s="14">
        <v>474.14230073437511</v>
      </c>
      <c r="AA371" s="17">
        <f t="shared" si="80"/>
        <v>1.5482725610915249</v>
      </c>
      <c r="AB371" s="17">
        <f t="shared" si="81"/>
        <v>2.6024890181217548E-4</v>
      </c>
      <c r="AC371" s="17">
        <f t="shared" si="82"/>
        <v>0.12339501306881936</v>
      </c>
      <c r="AD371" s="17">
        <f t="shared" si="79"/>
        <v>1.6343710340240976E-4</v>
      </c>
      <c r="AE371" s="14">
        <f t="shared" si="83"/>
        <v>22.481322155449934</v>
      </c>
    </row>
    <row r="372" spans="1:31" ht="15.75" thickBot="1" x14ac:dyDescent="0.3">
      <c r="A372" s="14">
        <v>2</v>
      </c>
      <c r="B372" s="17" t="s">
        <v>33</v>
      </c>
      <c r="C372" s="17">
        <v>366</v>
      </c>
      <c r="D372" s="17">
        <v>34.29995890691626</v>
      </c>
      <c r="E372" s="14">
        <v>704.00093954631063</v>
      </c>
      <c r="F372" s="103">
        <v>0</v>
      </c>
      <c r="G372" s="17">
        <f t="shared" si="70"/>
        <v>0</v>
      </c>
      <c r="H372" s="17">
        <f t="shared" si="71"/>
        <v>0</v>
      </c>
      <c r="I372" s="17">
        <v>14</v>
      </c>
      <c r="J372" s="14">
        <v>4000</v>
      </c>
      <c r="K372" s="100">
        <v>12.514954946920358</v>
      </c>
      <c r="L372" s="17">
        <v>27.99520331896403</v>
      </c>
      <c r="M372" s="107">
        <v>1</v>
      </c>
      <c r="N372" s="17">
        <f>IF(M372=1,_xlfn.XLOOKUP(L372,'HYB SPECS'!$O$6:$O$37,'HYB SPECS'!$K$6:$K$37,,1))</f>
        <v>7750</v>
      </c>
      <c r="O372" s="107">
        <f>0.5*('Specifications (ICE)'!$P$4*'Specifications (ICE)'!$P$3)*'Specifications (ICE)'!$P$5*K372^2</f>
        <v>48.954836452530294</v>
      </c>
      <c r="P372" s="14">
        <f>IF(B372="A",'Specifications (ICE)'!$M$12,IF(B372="G",'Specifications (ICE)'!$M$13))</f>
        <v>84.271039200000004</v>
      </c>
      <c r="Q372" s="17">
        <v>2</v>
      </c>
      <c r="R372" s="110">
        <f>'HYB SPECS'!$G$11-O372-P372-G372</f>
        <v>753.50875620269801</v>
      </c>
      <c r="S372" s="16">
        <f t="shared" si="72"/>
        <v>0</v>
      </c>
      <c r="T372" s="17">
        <f t="shared" si="73"/>
        <v>0</v>
      </c>
      <c r="U372" s="110">
        <f t="shared" si="74"/>
        <v>133.22587565253031</v>
      </c>
      <c r="V372" s="17">
        <f t="shared" si="75"/>
        <v>1.6673158315554306</v>
      </c>
      <c r="W372" s="14">
        <f t="shared" si="76"/>
        <v>11.75550296039088</v>
      </c>
      <c r="X372" s="17">
        <f t="shared" si="77"/>
        <v>1.6673158315554306</v>
      </c>
      <c r="Y372" s="17">
        <f t="shared" si="78"/>
        <v>2.0544120486768054</v>
      </c>
      <c r="Z372" s="14">
        <v>474.14230073437511</v>
      </c>
      <c r="AA372" s="17">
        <f t="shared" si="80"/>
        <v>1.5482725610915249</v>
      </c>
      <c r="AB372" s="17">
        <f t="shared" si="81"/>
        <v>2.6024890181217548E-4</v>
      </c>
      <c r="AC372" s="17">
        <f t="shared" si="82"/>
        <v>0.12339501306881936</v>
      </c>
      <c r="AD372" s="17">
        <f t="shared" si="79"/>
        <v>1.6343710340240976E-4</v>
      </c>
      <c r="AE372" s="14">
        <f t="shared" si="83"/>
        <v>22.604717168518754</v>
      </c>
    </row>
    <row r="373" spans="1:31" ht="15.75" thickBot="1" x14ac:dyDescent="0.3">
      <c r="A373" s="14">
        <v>2</v>
      </c>
      <c r="B373" s="17" t="s">
        <v>33</v>
      </c>
      <c r="C373" s="17">
        <v>367</v>
      </c>
      <c r="D373" s="17">
        <v>34.379657414898489</v>
      </c>
      <c r="E373" s="14">
        <v>704.00093954631063</v>
      </c>
      <c r="F373" s="103">
        <v>0</v>
      </c>
      <c r="G373" s="17">
        <f t="shared" si="70"/>
        <v>0</v>
      </c>
      <c r="H373" s="17">
        <f t="shared" si="71"/>
        <v>0</v>
      </c>
      <c r="I373" s="17">
        <v>14</v>
      </c>
      <c r="J373" s="14">
        <v>4000</v>
      </c>
      <c r="K373" s="100">
        <v>12.514954946920358</v>
      </c>
      <c r="L373" s="17">
        <v>27.99520331896403</v>
      </c>
      <c r="M373" s="107">
        <v>1</v>
      </c>
      <c r="N373" s="17">
        <f>IF(M373=1,_xlfn.XLOOKUP(L373,'HYB SPECS'!$O$6:$O$37,'HYB SPECS'!$K$6:$K$37,,1))</f>
        <v>7750</v>
      </c>
      <c r="O373" s="107">
        <f>0.5*('Specifications (ICE)'!$P$4*'Specifications (ICE)'!$P$3)*'Specifications (ICE)'!$P$5*K373^2</f>
        <v>48.954836452530294</v>
      </c>
      <c r="P373" s="14">
        <f>IF(B373="A",'Specifications (ICE)'!$M$12,IF(B373="G",'Specifications (ICE)'!$M$13))</f>
        <v>84.271039200000004</v>
      </c>
      <c r="Q373" s="17">
        <v>2</v>
      </c>
      <c r="R373" s="110">
        <f>'HYB SPECS'!$G$11-O373-P373-G373</f>
        <v>753.50875620269801</v>
      </c>
      <c r="S373" s="16">
        <f t="shared" si="72"/>
        <v>0</v>
      </c>
      <c r="T373" s="17">
        <f t="shared" si="73"/>
        <v>0</v>
      </c>
      <c r="U373" s="110">
        <f t="shared" si="74"/>
        <v>133.22587565253031</v>
      </c>
      <c r="V373" s="17">
        <f t="shared" si="75"/>
        <v>1.6673158315554306</v>
      </c>
      <c r="W373" s="14">
        <f t="shared" si="76"/>
        <v>11.75550296039088</v>
      </c>
      <c r="X373" s="17">
        <f t="shared" si="77"/>
        <v>1.6673158315554306</v>
      </c>
      <c r="Y373" s="17">
        <f t="shared" si="78"/>
        <v>2.0544120486768054</v>
      </c>
      <c r="Z373" s="14">
        <v>474.14230073437511</v>
      </c>
      <c r="AA373" s="17">
        <f t="shared" si="80"/>
        <v>1.5482725610915249</v>
      </c>
      <c r="AB373" s="17">
        <f t="shared" si="81"/>
        <v>2.6024890181217548E-4</v>
      </c>
      <c r="AC373" s="17">
        <f t="shared" si="82"/>
        <v>0.12339501306881936</v>
      </c>
      <c r="AD373" s="17">
        <f t="shared" si="79"/>
        <v>1.6343710340240976E-4</v>
      </c>
      <c r="AE373" s="14">
        <f t="shared" si="83"/>
        <v>22.728112181587573</v>
      </c>
    </row>
    <row r="374" spans="1:31" ht="15.75" thickBot="1" x14ac:dyDescent="0.3">
      <c r="A374" s="14">
        <v>2</v>
      </c>
      <c r="B374" s="17" t="s">
        <v>33</v>
      </c>
      <c r="C374" s="17">
        <v>368</v>
      </c>
      <c r="D374" s="17">
        <v>34.459355922880718</v>
      </c>
      <c r="E374" s="14">
        <v>704.00093954631063</v>
      </c>
      <c r="F374" s="103">
        <v>0</v>
      </c>
      <c r="G374" s="17">
        <f t="shared" si="70"/>
        <v>0</v>
      </c>
      <c r="H374" s="17">
        <f t="shared" si="71"/>
        <v>0</v>
      </c>
      <c r="I374" s="17">
        <v>14</v>
      </c>
      <c r="J374" s="14">
        <v>4000</v>
      </c>
      <c r="K374" s="100">
        <v>12.514954946920358</v>
      </c>
      <c r="L374" s="17">
        <v>27.99520331896403</v>
      </c>
      <c r="M374" s="107">
        <v>1</v>
      </c>
      <c r="N374" s="17">
        <f>IF(M374=1,_xlfn.XLOOKUP(L374,'HYB SPECS'!$O$6:$O$37,'HYB SPECS'!$K$6:$K$37,,1))</f>
        <v>7750</v>
      </c>
      <c r="O374" s="107">
        <f>0.5*('Specifications (ICE)'!$P$4*'Specifications (ICE)'!$P$3)*'Specifications (ICE)'!$P$5*K374^2</f>
        <v>48.954836452530294</v>
      </c>
      <c r="P374" s="14">
        <f>IF(B374="A",'Specifications (ICE)'!$M$12,IF(B374="G",'Specifications (ICE)'!$M$13))</f>
        <v>84.271039200000004</v>
      </c>
      <c r="Q374" s="17">
        <v>2</v>
      </c>
      <c r="R374" s="110">
        <f>'HYB SPECS'!$G$11-O374-P374-G374</f>
        <v>753.50875620269801</v>
      </c>
      <c r="S374" s="16">
        <f t="shared" si="72"/>
        <v>0</v>
      </c>
      <c r="T374" s="17">
        <f t="shared" si="73"/>
        <v>0</v>
      </c>
      <c r="U374" s="110">
        <f t="shared" si="74"/>
        <v>133.22587565253031</v>
      </c>
      <c r="V374" s="17">
        <f t="shared" si="75"/>
        <v>1.6673158315554306</v>
      </c>
      <c r="W374" s="14">
        <f t="shared" si="76"/>
        <v>11.75550296039088</v>
      </c>
      <c r="X374" s="17">
        <f t="shared" si="77"/>
        <v>1.6673158315554306</v>
      </c>
      <c r="Y374" s="17">
        <f t="shared" si="78"/>
        <v>2.0544120486768054</v>
      </c>
      <c r="Z374" s="14">
        <v>474.14230073437511</v>
      </c>
      <c r="AA374" s="17">
        <f t="shared" si="80"/>
        <v>1.5482725610915249</v>
      </c>
      <c r="AB374" s="17">
        <f t="shared" si="81"/>
        <v>2.6024890181217548E-4</v>
      </c>
      <c r="AC374" s="17">
        <f t="shared" si="82"/>
        <v>0.12339501306881936</v>
      </c>
      <c r="AD374" s="17">
        <f t="shared" si="79"/>
        <v>1.6343710340240976E-4</v>
      </c>
      <c r="AE374" s="14">
        <f t="shared" si="83"/>
        <v>22.851507194656392</v>
      </c>
    </row>
    <row r="375" spans="1:31" ht="15.75" thickBot="1" x14ac:dyDescent="0.3">
      <c r="A375" s="14">
        <v>1</v>
      </c>
      <c r="B375" s="17" t="s">
        <v>33</v>
      </c>
      <c r="C375" s="17">
        <v>369</v>
      </c>
      <c r="D375" s="17">
        <v>34.539054430862947</v>
      </c>
      <c r="E375" s="14">
        <v>704.00093954631063</v>
      </c>
      <c r="F375" s="103">
        <v>0</v>
      </c>
      <c r="G375" s="17">
        <f t="shared" si="70"/>
        <v>0</v>
      </c>
      <c r="H375" s="17">
        <f t="shared" si="71"/>
        <v>0</v>
      </c>
      <c r="I375" s="17">
        <v>14</v>
      </c>
      <c r="J375" s="14">
        <v>4000</v>
      </c>
      <c r="K375" s="100">
        <v>12.514954946920358</v>
      </c>
      <c r="L375" s="17">
        <v>27.99520331896403</v>
      </c>
      <c r="M375" s="107">
        <v>1</v>
      </c>
      <c r="N375" s="17">
        <f>IF(M375=1,_xlfn.XLOOKUP(L375,'HYB SPECS'!$O$6:$O$37,'HYB SPECS'!$K$6:$K$37,,1))</f>
        <v>7750</v>
      </c>
      <c r="O375" s="107">
        <f>0.5*('Specifications (ICE)'!$P$4*'Specifications (ICE)'!$P$3)*'Specifications (ICE)'!$P$5*K375^2</f>
        <v>48.954836452530294</v>
      </c>
      <c r="P375" s="14">
        <f>IF(B375="A",'Specifications (ICE)'!$M$12,IF(B375="G",'Specifications (ICE)'!$M$13))</f>
        <v>84.271039200000004</v>
      </c>
      <c r="Q375" s="17">
        <v>1</v>
      </c>
      <c r="R375" s="110">
        <f>'HYB SPECS'!$G$11-O375-P375-G375</f>
        <v>753.50875620269801</v>
      </c>
      <c r="S375" s="16">
        <f t="shared" si="72"/>
        <v>1.0703235093525478</v>
      </c>
      <c r="T375" s="17">
        <f t="shared" si="73"/>
        <v>753.50875620269812</v>
      </c>
      <c r="U375" s="110">
        <f t="shared" si="74"/>
        <v>886.73463185522849</v>
      </c>
      <c r="V375" s="17">
        <f t="shared" si="75"/>
        <v>11.097443967542194</v>
      </c>
      <c r="W375" s="14">
        <f t="shared" si="76"/>
        <v>2.3253748244041144</v>
      </c>
      <c r="X375" s="17">
        <f t="shared" si="77"/>
        <v>11.097443967542194</v>
      </c>
      <c r="Y375" s="17">
        <f t="shared" si="78"/>
        <v>13.673907585442647</v>
      </c>
      <c r="Z375" s="14">
        <v>474.14230073437511</v>
      </c>
      <c r="AA375" s="17">
        <f t="shared" si="80"/>
        <v>0.3062662692535445</v>
      </c>
      <c r="AB375" s="17">
        <f t="shared" si="81"/>
        <v>5.1480251112346162E-5</v>
      </c>
      <c r="AC375" s="17">
        <f t="shared" si="82"/>
        <v>2.4408964704791182E-2</v>
      </c>
      <c r="AD375" s="17">
        <f t="shared" si="79"/>
        <v>3.2329754575882364E-5</v>
      </c>
      <c r="AE375" s="14">
        <f t="shared" si="83"/>
        <v>22.875916159361182</v>
      </c>
    </row>
    <row r="376" spans="1:31" ht="15.75" thickBot="1" x14ac:dyDescent="0.3">
      <c r="A376" s="14">
        <v>1</v>
      </c>
      <c r="B376" s="17" t="s">
        <v>33</v>
      </c>
      <c r="C376" s="17">
        <v>370</v>
      </c>
      <c r="D376" s="17">
        <v>34.618080737739788</v>
      </c>
      <c r="E376" s="14">
        <v>704.00093954631063</v>
      </c>
      <c r="F376" s="103">
        <v>0</v>
      </c>
      <c r="G376" s="17">
        <f t="shared" si="70"/>
        <v>0</v>
      </c>
      <c r="H376" s="17">
        <f t="shared" si="71"/>
        <v>0</v>
      </c>
      <c r="I376" s="17">
        <v>14</v>
      </c>
      <c r="J376" s="14">
        <v>4000</v>
      </c>
      <c r="K376" s="100">
        <v>12.625507582151222</v>
      </c>
      <c r="L376" s="17">
        <v>28.242502930817356</v>
      </c>
      <c r="M376" s="107">
        <v>1</v>
      </c>
      <c r="N376" s="17">
        <f>IF(M376=1,_xlfn.XLOOKUP(L376,'HYB SPECS'!$O$6:$O$37,'HYB SPECS'!$K$6:$K$37,,1))</f>
        <v>8000</v>
      </c>
      <c r="O376" s="107">
        <f>0.5*('Specifications (ICE)'!$P$4*'Specifications (ICE)'!$P$3)*'Specifications (ICE)'!$P$5*K376^2</f>
        <v>49.823555583655349</v>
      </c>
      <c r="P376" s="14">
        <f>IF(B376="A",'Specifications (ICE)'!$M$12,IF(B376="G",'Specifications (ICE)'!$M$13))</f>
        <v>84.271039200000004</v>
      </c>
      <c r="Q376" s="17">
        <v>1</v>
      </c>
      <c r="R376" s="110">
        <f>'HYB SPECS'!$G$11-O376-P376-G376</f>
        <v>752.64003707157303</v>
      </c>
      <c r="S376" s="16">
        <f t="shared" si="72"/>
        <v>1.0690895349608589</v>
      </c>
      <c r="T376" s="17">
        <f t="shared" si="73"/>
        <v>752.64003707157292</v>
      </c>
      <c r="U376" s="110">
        <f t="shared" si="74"/>
        <v>886.73463185522826</v>
      </c>
      <c r="V376" s="17">
        <f t="shared" si="75"/>
        <v>11.195474817844257</v>
      </c>
      <c r="W376" s="14">
        <f t="shared" si="76"/>
        <v>2.2273439741020522</v>
      </c>
      <c r="X376" s="17">
        <f t="shared" si="77"/>
        <v>11.195474817844257</v>
      </c>
      <c r="Y376" s="17">
        <f t="shared" si="78"/>
        <v>13.363613681405626</v>
      </c>
      <c r="Z376" s="14">
        <v>474.14230073437511</v>
      </c>
      <c r="AA376" s="17">
        <f t="shared" si="80"/>
        <v>0.29335499900210932</v>
      </c>
      <c r="AB376" s="17">
        <f t="shared" si="81"/>
        <v>4.8894102338242105E-5</v>
      </c>
      <c r="AC376" s="17">
        <f t="shared" si="82"/>
        <v>2.31827621749961E-2</v>
      </c>
      <c r="AD376" s="17">
        <f t="shared" si="79"/>
        <v>3.0705645264895496E-5</v>
      </c>
      <c r="AE376" s="14">
        <f t="shared" si="83"/>
        <v>22.899098921536179</v>
      </c>
    </row>
    <row r="377" spans="1:31" ht="15.75" thickBot="1" x14ac:dyDescent="0.3">
      <c r="A377" s="14">
        <v>1</v>
      </c>
      <c r="B377" s="17" t="s">
        <v>33</v>
      </c>
      <c r="C377" s="17">
        <v>371</v>
      </c>
      <c r="D377" s="17">
        <v>34.696452575058693</v>
      </c>
      <c r="E377" s="14">
        <v>704.00093954631063</v>
      </c>
      <c r="F377" s="103">
        <v>0</v>
      </c>
      <c r="G377" s="17">
        <f t="shared" si="70"/>
        <v>0</v>
      </c>
      <c r="H377" s="17">
        <f t="shared" si="71"/>
        <v>0</v>
      </c>
      <c r="I377" s="17">
        <v>14</v>
      </c>
      <c r="J377" s="14">
        <v>4000</v>
      </c>
      <c r="K377" s="100">
        <v>12.734992761064083</v>
      </c>
      <c r="L377" s="17">
        <v>28.487414706934693</v>
      </c>
      <c r="M377" s="107">
        <v>1</v>
      </c>
      <c r="N377" s="17">
        <f>IF(M377=1,_xlfn.XLOOKUP(L377,'HYB SPECS'!$O$6:$O$37,'HYB SPECS'!$K$6:$K$37,,1))</f>
        <v>8000</v>
      </c>
      <c r="O377" s="107">
        <f>0.5*('Specifications (ICE)'!$P$4*'Specifications (ICE)'!$P$3)*'Specifications (ICE)'!$P$5*K377^2</f>
        <v>50.691416584729261</v>
      </c>
      <c r="P377" s="14">
        <f>IF(B377="A",'Specifications (ICE)'!$M$12,IF(B377="G",'Specifications (ICE)'!$M$13))</f>
        <v>84.271039200000004</v>
      </c>
      <c r="Q377" s="17">
        <v>1</v>
      </c>
      <c r="R377" s="110">
        <f>'HYB SPECS'!$G$11-O377-P377-G377</f>
        <v>751.77217607049909</v>
      </c>
      <c r="S377" s="16">
        <f t="shared" si="72"/>
        <v>1.0678567795022751</v>
      </c>
      <c r="T377" s="17">
        <f t="shared" si="73"/>
        <v>751.77217607049909</v>
      </c>
      <c r="U377" s="110">
        <f t="shared" si="74"/>
        <v>886.73463185522837</v>
      </c>
      <c r="V377" s="17">
        <f t="shared" si="75"/>
        <v>11.292559117661158</v>
      </c>
      <c r="W377" s="14">
        <f t="shared" si="76"/>
        <v>2.130259674285151</v>
      </c>
      <c r="X377" s="17">
        <f t="shared" si="77"/>
        <v>11.292559117661158</v>
      </c>
      <c r="Y377" s="17">
        <f t="shared" si="78"/>
        <v>13.479499527999192</v>
      </c>
      <c r="Z377" s="14">
        <v>474.14230073437511</v>
      </c>
      <c r="AA377" s="17">
        <f t="shared" si="80"/>
        <v>0.28056839531311722</v>
      </c>
      <c r="AB377" s="17">
        <f t="shared" si="81"/>
        <v>4.6375656844471835E-5</v>
      </c>
      <c r="AC377" s="17">
        <f t="shared" si="82"/>
        <v>2.1988660634305747E-2</v>
      </c>
      <c r="AD377" s="17">
        <f t="shared" si="79"/>
        <v>2.9124053820272513E-5</v>
      </c>
      <c r="AE377" s="14">
        <f t="shared" si="83"/>
        <v>22.921087582170486</v>
      </c>
    </row>
    <row r="378" spans="1:31" ht="15.75" thickBot="1" x14ac:dyDescent="0.3">
      <c r="A378" s="14">
        <v>1</v>
      </c>
      <c r="B378" s="17" t="s">
        <v>33</v>
      </c>
      <c r="C378" s="17">
        <v>372</v>
      </c>
      <c r="D378" s="17">
        <v>34.774186917383716</v>
      </c>
      <c r="E378" s="14">
        <v>704.00093954631063</v>
      </c>
      <c r="F378" s="103">
        <v>0</v>
      </c>
      <c r="G378" s="17">
        <f t="shared" si="70"/>
        <v>0</v>
      </c>
      <c r="H378" s="17">
        <f t="shared" si="71"/>
        <v>0</v>
      </c>
      <c r="I378" s="17">
        <v>14</v>
      </c>
      <c r="J378" s="14">
        <v>4000</v>
      </c>
      <c r="K378" s="100">
        <v>12.843437888183873</v>
      </c>
      <c r="L378" s="17">
        <v>28.729999949594035</v>
      </c>
      <c r="M378" s="107">
        <v>1</v>
      </c>
      <c r="N378" s="17">
        <f>IF(M378=1,_xlfn.XLOOKUP(L378,'HYB SPECS'!$O$6:$O$37,'HYB SPECS'!$K$6:$K$37,,1))</f>
        <v>8000</v>
      </c>
      <c r="O378" s="107">
        <f>0.5*('Specifications (ICE)'!$P$4*'Specifications (ICE)'!$P$3)*'Specifications (ICE)'!$P$5*K378^2</f>
        <v>51.558420303422075</v>
      </c>
      <c r="P378" s="14">
        <f>IF(B378="A",'Specifications (ICE)'!$M$12,IF(B378="G",'Specifications (ICE)'!$M$13))</f>
        <v>84.271039200000004</v>
      </c>
      <c r="Q378" s="17">
        <v>1</v>
      </c>
      <c r="R378" s="110">
        <f>'HYB SPECS'!$G$11-O378-P378-G378</f>
        <v>750.9051723518063</v>
      </c>
      <c r="S378" s="16">
        <f t="shared" si="72"/>
        <v>1.0666252417727209</v>
      </c>
      <c r="T378" s="17">
        <f t="shared" si="73"/>
        <v>750.90517235180619</v>
      </c>
      <c r="U378" s="110">
        <f t="shared" si="74"/>
        <v>886.73463185522826</v>
      </c>
      <c r="V378" s="17">
        <f t="shared" si="75"/>
        <v>11.388721167534216</v>
      </c>
      <c r="W378" s="14">
        <f t="shared" si="76"/>
        <v>2.0340976244120919</v>
      </c>
      <c r="X378" s="17">
        <f t="shared" si="77"/>
        <v>11.388721167534216</v>
      </c>
      <c r="Y378" s="17">
        <f t="shared" si="78"/>
        <v>13.594284519812792</v>
      </c>
      <c r="Z378" s="14">
        <v>474.14230073437511</v>
      </c>
      <c r="AA378" s="17">
        <f t="shared" si="80"/>
        <v>0.26790325765474338</v>
      </c>
      <c r="AB378" s="17">
        <f t="shared" si="81"/>
        <v>4.3922011405157089E-5</v>
      </c>
      <c r="AC378" s="17">
        <f t="shared" si="82"/>
        <v>2.0825283540522647E-2</v>
      </c>
      <c r="AD378" s="17">
        <f t="shared" si="79"/>
        <v>2.7583157007314763E-5</v>
      </c>
      <c r="AE378" s="14">
        <f t="shared" si="83"/>
        <v>22.941912865711007</v>
      </c>
    </row>
    <row r="379" spans="1:31" ht="15.75" thickBot="1" x14ac:dyDescent="0.3">
      <c r="A379" s="14">
        <v>1</v>
      </c>
      <c r="B379" s="17" t="s">
        <v>33</v>
      </c>
      <c r="C379" s="17">
        <v>373</v>
      </c>
      <c r="D379" s="17">
        <v>34.851300026709261</v>
      </c>
      <c r="E379" s="14">
        <v>704.00093954631063</v>
      </c>
      <c r="F379" s="103">
        <v>0</v>
      </c>
      <c r="G379" s="17">
        <f t="shared" si="70"/>
        <v>0</v>
      </c>
      <c r="H379" s="17">
        <f t="shared" si="71"/>
        <v>0</v>
      </c>
      <c r="I379" s="17">
        <v>14</v>
      </c>
      <c r="J379" s="14">
        <v>4000</v>
      </c>
      <c r="K379" s="100">
        <v>12.950869195004907</v>
      </c>
      <c r="L379" s="17">
        <v>28.970317337074281</v>
      </c>
      <c r="M379" s="107">
        <v>1</v>
      </c>
      <c r="N379" s="17">
        <f>IF(M379=1,_xlfn.XLOOKUP(L379,'HYB SPECS'!$O$6:$O$37,'HYB SPECS'!$K$6:$K$37,,1))</f>
        <v>8000</v>
      </c>
      <c r="O379" s="107">
        <f>0.5*('Specifications (ICE)'!$P$4*'Specifications (ICE)'!$P$3)*'Specifications (ICE)'!$P$5*K379^2</f>
        <v>52.424567586566496</v>
      </c>
      <c r="P379" s="14">
        <f>IF(B379="A",'Specifications (ICE)'!$M$12,IF(B379="G",'Specifications (ICE)'!$M$13))</f>
        <v>84.271039200000004</v>
      </c>
      <c r="Q379" s="17">
        <v>1</v>
      </c>
      <c r="R379" s="110">
        <f>'HYB SPECS'!$G$11-O379-P379-G379</f>
        <v>750.03902506866189</v>
      </c>
      <c r="S379" s="16">
        <f t="shared" si="72"/>
        <v>1.065394920569311</v>
      </c>
      <c r="T379" s="17">
        <f t="shared" si="73"/>
        <v>750.03902506866189</v>
      </c>
      <c r="U379" s="110">
        <f t="shared" si="74"/>
        <v>886.73463185522837</v>
      </c>
      <c r="V379" s="17">
        <f t="shared" si="75"/>
        <v>11.483984227837894</v>
      </c>
      <c r="W379" s="14">
        <f t="shared" si="76"/>
        <v>1.9388345641084144</v>
      </c>
      <c r="X379" s="17">
        <f t="shared" si="77"/>
        <v>11.483984227837894</v>
      </c>
      <c r="Y379" s="17">
        <f t="shared" si="78"/>
        <v>13.707996421873229</v>
      </c>
      <c r="Z379" s="14">
        <v>474.14230073437511</v>
      </c>
      <c r="AA379" s="17">
        <f t="shared" si="80"/>
        <v>0.25535652249158136</v>
      </c>
      <c r="AB379" s="17">
        <f t="shared" si="81"/>
        <v>4.153043380728811E-5</v>
      </c>
      <c r="AC379" s="17">
        <f t="shared" si="82"/>
        <v>1.9691335435884257E-2</v>
      </c>
      <c r="AD379" s="17">
        <f t="shared" si="79"/>
        <v>2.6081238987926169E-5</v>
      </c>
      <c r="AE379" s="14">
        <f t="shared" si="83"/>
        <v>22.961604201146891</v>
      </c>
    </row>
    <row r="380" spans="1:31" ht="15.75" thickBot="1" x14ac:dyDescent="0.3">
      <c r="A380" s="14">
        <v>1</v>
      </c>
      <c r="B380" s="17" t="s">
        <v>33</v>
      </c>
      <c r="C380" s="17">
        <v>374</v>
      </c>
      <c r="D380" s="17">
        <v>34.927807493580389</v>
      </c>
      <c r="E380" s="14">
        <v>704.00093954631063</v>
      </c>
      <c r="F380" s="103">
        <v>0</v>
      </c>
      <c r="G380" s="17">
        <f t="shared" si="70"/>
        <v>0</v>
      </c>
      <c r="H380" s="17">
        <f t="shared" si="71"/>
        <v>0</v>
      </c>
      <c r="I380" s="17">
        <v>14</v>
      </c>
      <c r="J380" s="14">
        <v>4000</v>
      </c>
      <c r="K380" s="100">
        <v>13.05731180934538</v>
      </c>
      <c r="L380" s="17">
        <v>29.208423078797058</v>
      </c>
      <c r="M380" s="107">
        <v>1</v>
      </c>
      <c r="N380" s="17">
        <f>IF(M380=1,_xlfn.XLOOKUP(L380,'HYB SPECS'!$O$6:$O$37,'HYB SPECS'!$K$6:$K$37,,1))</f>
        <v>8500</v>
      </c>
      <c r="O380" s="107">
        <f>0.5*('Specifications (ICE)'!$P$4*'Specifications (ICE)'!$P$3)*'Specifications (ICE)'!$P$5*K380^2</f>
        <v>53.28985928015873</v>
      </c>
      <c r="P380" s="14">
        <f>IF(B380="A",'Specifications (ICE)'!$M$12,IF(B380="G",'Specifications (ICE)'!$M$13))</f>
        <v>84.271039200000004</v>
      </c>
      <c r="Q380" s="17">
        <v>1</v>
      </c>
      <c r="R380" s="110">
        <f>'HYB SPECS'!$G$11-O380-P380-G380</f>
        <v>749.17373337506967</v>
      </c>
      <c r="S380" s="16">
        <f t="shared" si="72"/>
        <v>1.0641658146903474</v>
      </c>
      <c r="T380" s="17">
        <f t="shared" si="73"/>
        <v>749.17373337506967</v>
      </c>
      <c r="U380" s="110">
        <f t="shared" si="74"/>
        <v>886.73463185522837</v>
      </c>
      <c r="V380" s="17">
        <f t="shared" si="75"/>
        <v>11.578370580278801</v>
      </c>
      <c r="W380" s="14">
        <f t="shared" si="76"/>
        <v>1.8444482116675081</v>
      </c>
      <c r="X380" s="17">
        <f t="shared" si="77"/>
        <v>11.578370580278801</v>
      </c>
      <c r="Y380" s="17">
        <f t="shared" si="78"/>
        <v>13.00768172330222</v>
      </c>
      <c r="Z380" s="14">
        <v>474.14230073437511</v>
      </c>
      <c r="AA380" s="17">
        <f t="shared" si="80"/>
        <v>0.24292525518484331</v>
      </c>
      <c r="AB380" s="17">
        <f t="shared" si="81"/>
        <v>3.9198350124906355E-5</v>
      </c>
      <c r="AC380" s="17">
        <f t="shared" si="82"/>
        <v>1.8585595913214681E-2</v>
      </c>
      <c r="AD380" s="17">
        <f t="shared" si="79"/>
        <v>2.4616683328761166E-5</v>
      </c>
      <c r="AE380" s="14">
        <f t="shared" si="83"/>
        <v>22.980189797060106</v>
      </c>
    </row>
    <row r="381" spans="1:31" ht="15.75" thickBot="1" x14ac:dyDescent="0.3">
      <c r="A381" s="14">
        <v>1</v>
      </c>
      <c r="B381" s="17" t="s">
        <v>33</v>
      </c>
      <c r="C381" s="17">
        <v>375</v>
      </c>
      <c r="D381" s="17">
        <v>35.003724275213266</v>
      </c>
      <c r="E381" s="14">
        <v>704.00093954631063</v>
      </c>
      <c r="F381" s="103">
        <v>0</v>
      </c>
      <c r="G381" s="17">
        <f t="shared" si="70"/>
        <v>0</v>
      </c>
      <c r="H381" s="17">
        <f t="shared" si="71"/>
        <v>0</v>
      </c>
      <c r="I381" s="17">
        <v>14</v>
      </c>
      <c r="J381" s="14">
        <v>4000</v>
      </c>
      <c r="K381" s="100">
        <v>13.162789819511618</v>
      </c>
      <c r="L381" s="17">
        <v>29.444371058858319</v>
      </c>
      <c r="M381" s="107">
        <v>1</v>
      </c>
      <c r="N381" s="17">
        <f>IF(M381=1,_xlfn.XLOOKUP(L381,'HYB SPECS'!$O$6:$O$37,'HYB SPECS'!$K$6:$K$37,,1))</f>
        <v>8500</v>
      </c>
      <c r="O381" s="107">
        <f>0.5*('Specifications (ICE)'!$P$4*'Specifications (ICE)'!$P$3)*'Specifications (ICE)'!$P$5*K381^2</f>
        <v>54.154296229359282</v>
      </c>
      <c r="P381" s="14">
        <f>IF(B381="A",'Specifications (ICE)'!$M$12,IF(B381="G",'Specifications (ICE)'!$M$13))</f>
        <v>84.271039200000004</v>
      </c>
      <c r="Q381" s="17">
        <v>1</v>
      </c>
      <c r="R381" s="110">
        <f>'HYB SPECS'!$G$11-O381-P381-G381</f>
        <v>748.30929642586909</v>
      </c>
      <c r="S381" s="16">
        <f t="shared" si="72"/>
        <v>1.0629379229353197</v>
      </c>
      <c r="T381" s="17">
        <f t="shared" si="73"/>
        <v>748.30929642586898</v>
      </c>
      <c r="U381" s="110">
        <f t="shared" si="74"/>
        <v>886.73463185522826</v>
      </c>
      <c r="V381" s="17">
        <f t="shared" si="75"/>
        <v>11.67190158479238</v>
      </c>
      <c r="W381" s="14">
        <f t="shared" si="76"/>
        <v>1.7509172071539287</v>
      </c>
      <c r="X381" s="17">
        <f t="shared" si="77"/>
        <v>11.67190158479238</v>
      </c>
      <c r="Y381" s="17">
        <f t="shared" si="78"/>
        <v>13.112758817660007</v>
      </c>
      <c r="Z381" s="14">
        <v>474.14230073437511</v>
      </c>
      <c r="AA381" s="17">
        <f t="shared" si="80"/>
        <v>0.23060664249871396</v>
      </c>
      <c r="AB381" s="17">
        <f t="shared" si="81"/>
        <v>3.6923333131319892E-5</v>
      </c>
      <c r="AC381" s="17">
        <f t="shared" si="82"/>
        <v>1.7506914121665794E-2</v>
      </c>
      <c r="AD381" s="17">
        <f t="shared" si="79"/>
        <v>2.3187965724060656E-5</v>
      </c>
      <c r="AE381" s="14">
        <f t="shared" si="83"/>
        <v>22.997696711181771</v>
      </c>
    </row>
    <row r="382" spans="1:31" ht="15.75" thickBot="1" x14ac:dyDescent="0.3">
      <c r="A382" s="14">
        <v>1</v>
      </c>
      <c r="B382" s="17" t="s">
        <v>33</v>
      </c>
      <c r="C382" s="17">
        <v>376</v>
      </c>
      <c r="D382" s="17">
        <v>35.079064730878954</v>
      </c>
      <c r="E382" s="14">
        <v>704.00093954631063</v>
      </c>
      <c r="F382" s="103">
        <v>0</v>
      </c>
      <c r="G382" s="17">
        <f t="shared" si="70"/>
        <v>0</v>
      </c>
      <c r="H382" s="17">
        <f t="shared" si="71"/>
        <v>0</v>
      </c>
      <c r="I382" s="17">
        <v>14</v>
      </c>
      <c r="J382" s="14">
        <v>4000</v>
      </c>
      <c r="K382" s="100">
        <v>13.26732633373933</v>
      </c>
      <c r="L382" s="17">
        <v>29.67821296899486</v>
      </c>
      <c r="M382" s="107">
        <v>1</v>
      </c>
      <c r="N382" s="17">
        <f>IF(M382=1,_xlfn.XLOOKUP(L382,'HYB SPECS'!$O$6:$O$37,'HYB SPECS'!$K$6:$K$37,,1))</f>
        <v>8500</v>
      </c>
      <c r="O382" s="107">
        <f>0.5*('Specifications (ICE)'!$P$4*'Specifications (ICE)'!$P$3)*'Specifications (ICE)'!$P$5*K382^2</f>
        <v>55.017879278493822</v>
      </c>
      <c r="P382" s="14">
        <f>IF(B382="A",'Specifications (ICE)'!$M$12,IF(B382="G",'Specifications (ICE)'!$M$13))</f>
        <v>84.271039200000004</v>
      </c>
      <c r="Q382" s="17">
        <v>1</v>
      </c>
      <c r="R382" s="110">
        <f>'HYB SPECS'!$G$11-O382-P382-G382</f>
        <v>747.44571337673449</v>
      </c>
      <c r="S382" s="16">
        <f t="shared" si="72"/>
        <v>1.0617112441049037</v>
      </c>
      <c r="T382" s="17">
        <f t="shared" si="73"/>
        <v>747.4457133767346</v>
      </c>
      <c r="U382" s="110">
        <f t="shared" si="74"/>
        <v>886.73463185522849</v>
      </c>
      <c r="V382" s="17">
        <f t="shared" si="75"/>
        <v>11.764597732251524</v>
      </c>
      <c r="W382" s="14">
        <f t="shared" si="76"/>
        <v>1.6582210596947862</v>
      </c>
      <c r="X382" s="17">
        <f t="shared" si="77"/>
        <v>11.764597732251524</v>
      </c>
      <c r="Y382" s="17">
        <f t="shared" si="78"/>
        <v>13.216897994650814</v>
      </c>
      <c r="Z382" s="14">
        <v>474.14230073437511</v>
      </c>
      <c r="AA382" s="17">
        <f t="shared" si="80"/>
        <v>0.21839798565829985</v>
      </c>
      <c r="AB382" s="17">
        <f t="shared" si="81"/>
        <v>3.4703091731068538E-5</v>
      </c>
      <c r="AC382" s="17">
        <f t="shared" si="82"/>
        <v>1.6454203755964906E-2</v>
      </c>
      <c r="AD382" s="17">
        <f t="shared" si="79"/>
        <v>2.1793647358893914E-5</v>
      </c>
      <c r="AE382" s="14">
        <f t="shared" si="83"/>
        <v>23.014150914937737</v>
      </c>
    </row>
    <row r="383" spans="1:31" ht="15.75" thickBot="1" x14ac:dyDescent="0.3">
      <c r="A383" s="14">
        <v>1</v>
      </c>
      <c r="B383" s="17" t="s">
        <v>33</v>
      </c>
      <c r="C383" s="17">
        <v>377</v>
      </c>
      <c r="D383" s="17">
        <v>35.1538426547868</v>
      </c>
      <c r="E383" s="14">
        <v>704.00093954631063</v>
      </c>
      <c r="F383" s="103">
        <v>0</v>
      </c>
      <c r="G383" s="17">
        <f t="shared" si="70"/>
        <v>0</v>
      </c>
      <c r="H383" s="17">
        <f t="shared" si="71"/>
        <v>0</v>
      </c>
      <c r="I383" s="17">
        <v>14</v>
      </c>
      <c r="J383" s="14">
        <v>4000</v>
      </c>
      <c r="K383" s="100">
        <v>13.37094353533011</v>
      </c>
      <c r="L383" s="17">
        <v>29.909998431921338</v>
      </c>
      <c r="M383" s="107">
        <v>1</v>
      </c>
      <c r="N383" s="17">
        <f>IF(M383=1,_xlfn.XLOOKUP(L383,'HYB SPECS'!$O$6:$O$37,'HYB SPECS'!$K$6:$K$37,,1))</f>
        <v>8500</v>
      </c>
      <c r="O383" s="107">
        <f>0.5*('Specifications (ICE)'!$P$4*'Specifications (ICE)'!$P$3)*'Specifications (ICE)'!$P$5*K383^2</f>
        <v>55.880609271053956</v>
      </c>
      <c r="P383" s="14">
        <f>IF(B383="A",'Specifications (ICE)'!$M$12,IF(B383="G",'Specifications (ICE)'!$M$13))</f>
        <v>84.271039200000004</v>
      </c>
      <c r="Q383" s="17">
        <v>1</v>
      </c>
      <c r="R383" s="110">
        <f>'HYB SPECS'!$G$11-O383-P383-G383</f>
        <v>746.58298338417444</v>
      </c>
      <c r="S383" s="16">
        <f t="shared" si="72"/>
        <v>1.060485777000959</v>
      </c>
      <c r="T383" s="17">
        <f t="shared" si="73"/>
        <v>746.58298338417444</v>
      </c>
      <c r="U383" s="110">
        <f t="shared" si="74"/>
        <v>886.73463185522837</v>
      </c>
      <c r="V383" s="17">
        <f t="shared" si="75"/>
        <v>11.856478693357991</v>
      </c>
      <c r="W383" s="14">
        <f t="shared" si="76"/>
        <v>1.5663400985883182</v>
      </c>
      <c r="X383" s="17">
        <f t="shared" si="77"/>
        <v>11.856478693357991</v>
      </c>
      <c r="Y383" s="17">
        <f t="shared" si="78"/>
        <v>13.320121353258781</v>
      </c>
      <c r="Z383" s="14">
        <v>474.14230073437511</v>
      </c>
      <c r="AA383" s="17">
        <f t="shared" si="80"/>
        <v>0.20629669391032587</v>
      </c>
      <c r="AB383" s="17">
        <f t="shared" si="81"/>
        <v>3.2535461307234551E-5</v>
      </c>
      <c r="AC383" s="17">
        <f t="shared" si="82"/>
        <v>1.542643847966643E-2</v>
      </c>
      <c r="AD383" s="17">
        <f t="shared" si="79"/>
        <v>2.0432368847240305E-5</v>
      </c>
      <c r="AE383" s="14">
        <f t="shared" si="83"/>
        <v>23.029577353417402</v>
      </c>
    </row>
    <row r="384" spans="1:31" ht="15.75" thickBot="1" x14ac:dyDescent="0.3">
      <c r="A384" s="14">
        <v>1</v>
      </c>
      <c r="B384" s="17" t="s">
        <v>33</v>
      </c>
      <c r="C384" s="17">
        <v>378</v>
      </c>
      <c r="D384" s="17">
        <v>35.228407197855283</v>
      </c>
      <c r="E384" s="14">
        <v>704.00093954631063</v>
      </c>
      <c r="F384" s="103">
        <v>0</v>
      </c>
      <c r="G384" s="17">
        <f t="shared" si="70"/>
        <v>0</v>
      </c>
      <c r="H384" s="17">
        <f t="shared" si="71"/>
        <v>0</v>
      </c>
      <c r="I384" s="17">
        <v>14</v>
      </c>
      <c r="J384" s="14">
        <v>4000</v>
      </c>
      <c r="K384" s="100">
        <v>13.411199999999999</v>
      </c>
      <c r="L384" s="17">
        <v>30.000049728</v>
      </c>
      <c r="M384" s="107">
        <v>1</v>
      </c>
      <c r="N384" s="17">
        <f>IF(M384=1,_xlfn.XLOOKUP(L384,'HYB SPECS'!$O$6:$O$37,'HYB SPECS'!$K$6:$K$37,,1))</f>
        <v>8500</v>
      </c>
      <c r="O384" s="107">
        <f>0.5*('Specifications (ICE)'!$P$4*'Specifications (ICE)'!$P$3)*'Specifications (ICE)'!$P$5*K384^2</f>
        <v>56.217600027646043</v>
      </c>
      <c r="P384" s="14">
        <f>IF(B384="A",'Specifications (ICE)'!$M$12,IF(B384="G",'Specifications (ICE)'!$M$13))</f>
        <v>84.271039200000004</v>
      </c>
      <c r="Q384" s="17">
        <v>1</v>
      </c>
      <c r="R384" s="110">
        <f>'HYB SPECS'!$G$11-O384-P384-G384</f>
        <v>746.24599262758227</v>
      </c>
      <c r="S384" s="16">
        <f t="shared" si="72"/>
        <v>1.0600070975878189</v>
      </c>
      <c r="T384" s="17">
        <f t="shared" si="73"/>
        <v>746.24599262758227</v>
      </c>
      <c r="U384" s="110">
        <f t="shared" si="74"/>
        <v>886.73463185522837</v>
      </c>
      <c r="V384" s="17">
        <f t="shared" si="75"/>
        <v>11.892175494736836</v>
      </c>
      <c r="W384" s="14">
        <f t="shared" si="76"/>
        <v>1.5306432972094717</v>
      </c>
      <c r="X384" s="17">
        <f t="shared" si="77"/>
        <v>11.892175494736836</v>
      </c>
      <c r="Y384" s="17">
        <f t="shared" si="78"/>
        <v>13.360224805437698</v>
      </c>
      <c r="Z384" s="14">
        <v>474.14230073437511</v>
      </c>
      <c r="AA384" s="17">
        <f t="shared" si="80"/>
        <v>0.20159520403959691</v>
      </c>
      <c r="AB384" s="17">
        <f t="shared" si="81"/>
        <v>3.1703255015905749E-5</v>
      </c>
      <c r="AC384" s="17">
        <f t="shared" si="82"/>
        <v>1.5031854274010169E-2</v>
      </c>
      <c r="AD384" s="17">
        <f t="shared" si="79"/>
        <v>1.9909740760278369E-5</v>
      </c>
      <c r="AE384" s="14">
        <f t="shared" si="83"/>
        <v>23.044609207691412</v>
      </c>
    </row>
    <row r="385" spans="1:31" ht="15.75" thickBot="1" x14ac:dyDescent="0.3">
      <c r="A385" s="14">
        <v>1</v>
      </c>
      <c r="B385" s="17" t="s">
        <v>33</v>
      </c>
      <c r="C385" s="17">
        <v>379</v>
      </c>
      <c r="D385" s="17">
        <v>35.302971740923766</v>
      </c>
      <c r="E385" s="14">
        <v>704.00093954631063</v>
      </c>
      <c r="F385" s="103">
        <v>0</v>
      </c>
      <c r="G385" s="17">
        <f t="shared" si="70"/>
        <v>0</v>
      </c>
      <c r="H385" s="17">
        <f t="shared" si="71"/>
        <v>0</v>
      </c>
      <c r="I385" s="17">
        <v>14</v>
      </c>
      <c r="J385" s="14">
        <v>4000</v>
      </c>
      <c r="K385" s="100">
        <v>13.411199999999999</v>
      </c>
      <c r="L385" s="17">
        <v>30.000049728</v>
      </c>
      <c r="M385" s="107">
        <v>1</v>
      </c>
      <c r="N385" s="17">
        <f>IF(M385=1,_xlfn.XLOOKUP(L385,'HYB SPECS'!$O$6:$O$37,'HYB SPECS'!$K$6:$K$37,,1))</f>
        <v>8500</v>
      </c>
      <c r="O385" s="107">
        <f>0.5*('Specifications (ICE)'!$P$4*'Specifications (ICE)'!$P$3)*'Specifications (ICE)'!$P$5*K385^2</f>
        <v>56.217600027646043</v>
      </c>
      <c r="P385" s="14">
        <f>IF(B385="A",'Specifications (ICE)'!$M$12,IF(B385="G",'Specifications (ICE)'!$M$13))</f>
        <v>84.271039200000004</v>
      </c>
      <c r="Q385" s="17">
        <v>1</v>
      </c>
      <c r="R385" s="110">
        <f>'HYB SPECS'!$G$11-O385-P385-G385</f>
        <v>746.24599262758227</v>
      </c>
      <c r="S385" s="16">
        <f t="shared" si="72"/>
        <v>1.0600070975878189</v>
      </c>
      <c r="T385" s="17">
        <f t="shared" si="73"/>
        <v>746.24599262758227</v>
      </c>
      <c r="U385" s="110">
        <f t="shared" si="74"/>
        <v>886.73463185522837</v>
      </c>
      <c r="V385" s="17">
        <f t="shared" si="75"/>
        <v>11.892175494736836</v>
      </c>
      <c r="W385" s="14">
        <f t="shared" si="76"/>
        <v>1.5306432972094717</v>
      </c>
      <c r="X385" s="17">
        <f t="shared" si="77"/>
        <v>11.892175494736836</v>
      </c>
      <c r="Y385" s="17">
        <f t="shared" si="78"/>
        <v>13.360224805437698</v>
      </c>
      <c r="Z385" s="14">
        <v>474.14230073437511</v>
      </c>
      <c r="AA385" s="17">
        <f t="shared" si="80"/>
        <v>0.20159520403959691</v>
      </c>
      <c r="AB385" s="17">
        <f t="shared" si="81"/>
        <v>3.1703255015905749E-5</v>
      </c>
      <c r="AC385" s="17">
        <f t="shared" si="82"/>
        <v>1.5031854274010169E-2</v>
      </c>
      <c r="AD385" s="17">
        <f t="shared" si="79"/>
        <v>1.9909740760278369E-5</v>
      </c>
      <c r="AE385" s="14">
        <f t="shared" si="83"/>
        <v>23.059641061965422</v>
      </c>
    </row>
    <row r="386" spans="1:31" ht="15.75" thickBot="1" x14ac:dyDescent="0.3">
      <c r="A386" s="14">
        <v>1</v>
      </c>
      <c r="B386" s="17" t="s">
        <v>33</v>
      </c>
      <c r="C386" s="17">
        <v>380</v>
      </c>
      <c r="D386" s="17">
        <v>35.377536283992249</v>
      </c>
      <c r="E386" s="14">
        <v>704.00093954631063</v>
      </c>
      <c r="F386" s="103">
        <v>0</v>
      </c>
      <c r="G386" s="17">
        <f t="shared" si="70"/>
        <v>0</v>
      </c>
      <c r="H386" s="17">
        <f t="shared" si="71"/>
        <v>0</v>
      </c>
      <c r="I386" s="17">
        <v>14</v>
      </c>
      <c r="J386" s="14">
        <v>4000</v>
      </c>
      <c r="K386" s="100">
        <v>13.411199999999999</v>
      </c>
      <c r="L386" s="17">
        <v>30.000049728</v>
      </c>
      <c r="M386" s="107">
        <v>1</v>
      </c>
      <c r="N386" s="17">
        <f>IF(M386=1,_xlfn.XLOOKUP(L386,'HYB SPECS'!$O$6:$O$37,'HYB SPECS'!$K$6:$K$37,,1))</f>
        <v>8500</v>
      </c>
      <c r="O386" s="107">
        <f>0.5*('Specifications (ICE)'!$P$4*'Specifications (ICE)'!$P$3)*'Specifications (ICE)'!$P$5*K386^2</f>
        <v>56.217600027646043</v>
      </c>
      <c r="P386" s="14">
        <f>IF(B386="A",'Specifications (ICE)'!$M$12,IF(B386="G",'Specifications (ICE)'!$M$13))</f>
        <v>84.271039200000004</v>
      </c>
      <c r="Q386" s="17">
        <v>1</v>
      </c>
      <c r="R386" s="110">
        <f>'HYB SPECS'!$G$11-O386-P386-G386</f>
        <v>746.24599262758227</v>
      </c>
      <c r="S386" s="16">
        <f t="shared" si="72"/>
        <v>1.0600070975878189</v>
      </c>
      <c r="T386" s="17">
        <f t="shared" si="73"/>
        <v>746.24599262758227</v>
      </c>
      <c r="U386" s="110">
        <f t="shared" si="74"/>
        <v>886.73463185522837</v>
      </c>
      <c r="V386" s="17">
        <f t="shared" si="75"/>
        <v>11.892175494736836</v>
      </c>
      <c r="W386" s="14">
        <f t="shared" si="76"/>
        <v>1.5306432972094717</v>
      </c>
      <c r="X386" s="17">
        <f t="shared" si="77"/>
        <v>11.892175494736836</v>
      </c>
      <c r="Y386" s="17">
        <f t="shared" si="78"/>
        <v>13.360224805437698</v>
      </c>
      <c r="Z386" s="14">
        <v>474.14230073437511</v>
      </c>
      <c r="AA386" s="17">
        <f t="shared" si="80"/>
        <v>0.20159520403959691</v>
      </c>
      <c r="AB386" s="17">
        <f t="shared" si="81"/>
        <v>3.1703255015905749E-5</v>
      </c>
      <c r="AC386" s="17">
        <f t="shared" si="82"/>
        <v>1.5031854274010169E-2</v>
      </c>
      <c r="AD386" s="17">
        <f t="shared" si="79"/>
        <v>1.9909740760278369E-5</v>
      </c>
      <c r="AE386" s="14">
        <f t="shared" si="83"/>
        <v>23.074672916239432</v>
      </c>
    </row>
    <row r="387" spans="1:31" ht="15.75" thickBot="1" x14ac:dyDescent="0.3">
      <c r="A387" s="14">
        <v>1</v>
      </c>
      <c r="B387" s="17" t="s">
        <v>33</v>
      </c>
      <c r="C387" s="17">
        <v>381</v>
      </c>
      <c r="D387" s="17">
        <v>35.452100827060733</v>
      </c>
      <c r="E387" s="14">
        <v>704.00093954631063</v>
      </c>
      <c r="F387" s="103">
        <v>0</v>
      </c>
      <c r="G387" s="17">
        <f t="shared" si="70"/>
        <v>0</v>
      </c>
      <c r="H387" s="17">
        <f t="shared" si="71"/>
        <v>0</v>
      </c>
      <c r="I387" s="17">
        <v>14</v>
      </c>
      <c r="J387" s="14">
        <v>4000</v>
      </c>
      <c r="K387" s="100">
        <v>13.411199999999999</v>
      </c>
      <c r="L387" s="17">
        <v>30.000049728</v>
      </c>
      <c r="M387" s="107">
        <v>1</v>
      </c>
      <c r="N387" s="17">
        <f>IF(M387=1,_xlfn.XLOOKUP(L387,'HYB SPECS'!$O$6:$O$37,'HYB SPECS'!$K$6:$K$37,,1))</f>
        <v>8500</v>
      </c>
      <c r="O387" s="107">
        <f>0.5*('Specifications (ICE)'!$P$4*'Specifications (ICE)'!$P$3)*'Specifications (ICE)'!$P$5*K387^2</f>
        <v>56.217600027646043</v>
      </c>
      <c r="P387" s="14">
        <f>IF(B387="A",'Specifications (ICE)'!$M$12,IF(B387="G",'Specifications (ICE)'!$M$13))</f>
        <v>84.271039200000004</v>
      </c>
      <c r="Q387" s="17">
        <v>1</v>
      </c>
      <c r="R387" s="110">
        <f>'HYB SPECS'!$G$11-O387-P387-G387</f>
        <v>746.24599262758227</v>
      </c>
      <c r="S387" s="16">
        <f t="shared" si="72"/>
        <v>1.0600070975878189</v>
      </c>
      <c r="T387" s="17">
        <f t="shared" si="73"/>
        <v>746.24599262758227</v>
      </c>
      <c r="U387" s="110">
        <f t="shared" si="74"/>
        <v>886.73463185522837</v>
      </c>
      <c r="V387" s="17">
        <f t="shared" si="75"/>
        <v>11.892175494736836</v>
      </c>
      <c r="W387" s="14">
        <f t="shared" si="76"/>
        <v>1.5306432972094717</v>
      </c>
      <c r="X387" s="17">
        <f t="shared" si="77"/>
        <v>11.892175494736836</v>
      </c>
      <c r="Y387" s="17">
        <f t="shared" si="78"/>
        <v>13.360224805437698</v>
      </c>
      <c r="Z387" s="14">
        <v>474.14230073437511</v>
      </c>
      <c r="AA387" s="17">
        <f t="shared" si="80"/>
        <v>0.20159520403959691</v>
      </c>
      <c r="AB387" s="17">
        <f t="shared" si="81"/>
        <v>3.1703255015905749E-5</v>
      </c>
      <c r="AC387" s="17">
        <f t="shared" si="82"/>
        <v>1.5031854274010169E-2</v>
      </c>
      <c r="AD387" s="17">
        <f t="shared" si="79"/>
        <v>1.9909740760278369E-5</v>
      </c>
      <c r="AE387" s="14">
        <f t="shared" si="83"/>
        <v>23.089704770513443</v>
      </c>
    </row>
    <row r="388" spans="1:31" ht="15.75" thickBot="1" x14ac:dyDescent="0.3">
      <c r="A388" s="14">
        <v>1</v>
      </c>
      <c r="B388" s="17" t="s">
        <v>33</v>
      </c>
      <c r="C388" s="17">
        <v>382</v>
      </c>
      <c r="D388" s="17">
        <v>35.526665370129216</v>
      </c>
      <c r="E388" s="14">
        <v>704.00093954631063</v>
      </c>
      <c r="F388" s="103">
        <v>0</v>
      </c>
      <c r="G388" s="17">
        <f t="shared" si="70"/>
        <v>0</v>
      </c>
      <c r="H388" s="17">
        <f t="shared" si="71"/>
        <v>0</v>
      </c>
      <c r="I388" s="17">
        <v>14</v>
      </c>
      <c r="J388" s="14">
        <v>4000</v>
      </c>
      <c r="K388" s="100">
        <v>13.411199999999999</v>
      </c>
      <c r="L388" s="17">
        <v>30.000049728</v>
      </c>
      <c r="M388" s="107">
        <v>1</v>
      </c>
      <c r="N388" s="17">
        <f>IF(M388=1,_xlfn.XLOOKUP(L388,'HYB SPECS'!$O$6:$O$37,'HYB SPECS'!$K$6:$K$37,,1))</f>
        <v>8500</v>
      </c>
      <c r="O388" s="107">
        <f>0.5*('Specifications (ICE)'!$P$4*'Specifications (ICE)'!$P$3)*'Specifications (ICE)'!$P$5*K388^2</f>
        <v>56.217600027646043</v>
      </c>
      <c r="P388" s="14">
        <f>IF(B388="A",'Specifications (ICE)'!$M$12,IF(B388="G",'Specifications (ICE)'!$M$13))</f>
        <v>84.271039200000004</v>
      </c>
      <c r="Q388" s="17">
        <v>1</v>
      </c>
      <c r="R388" s="110">
        <f>'HYB SPECS'!$G$11-O388-P388-G388</f>
        <v>746.24599262758227</v>
      </c>
      <c r="S388" s="16">
        <f t="shared" si="72"/>
        <v>1.0600070975878189</v>
      </c>
      <c r="T388" s="17">
        <f t="shared" si="73"/>
        <v>746.24599262758227</v>
      </c>
      <c r="U388" s="110">
        <f t="shared" si="74"/>
        <v>886.73463185522837</v>
      </c>
      <c r="V388" s="17">
        <f t="shared" si="75"/>
        <v>11.892175494736836</v>
      </c>
      <c r="W388" s="14">
        <f t="shared" si="76"/>
        <v>1.5306432972094717</v>
      </c>
      <c r="X388" s="17">
        <f t="shared" si="77"/>
        <v>11.892175494736836</v>
      </c>
      <c r="Y388" s="17">
        <f t="shared" si="78"/>
        <v>13.360224805437698</v>
      </c>
      <c r="Z388" s="14">
        <v>474.14230073437511</v>
      </c>
      <c r="AA388" s="17">
        <f t="shared" si="80"/>
        <v>0.20159520403959691</v>
      </c>
      <c r="AB388" s="17">
        <f t="shared" si="81"/>
        <v>3.1703255015905749E-5</v>
      </c>
      <c r="AC388" s="17">
        <f t="shared" si="82"/>
        <v>1.5031854274010169E-2</v>
      </c>
      <c r="AD388" s="17">
        <f t="shared" si="79"/>
        <v>1.9909740760278369E-5</v>
      </c>
      <c r="AE388" s="14">
        <f t="shared" si="83"/>
        <v>23.104736624787453</v>
      </c>
    </row>
    <row r="389" spans="1:31" ht="15.75" thickBot="1" x14ac:dyDescent="0.3">
      <c r="A389" s="14">
        <v>1</v>
      </c>
      <c r="B389" s="17" t="s">
        <v>33</v>
      </c>
      <c r="C389" s="17">
        <v>383</v>
      </c>
      <c r="D389" s="17">
        <v>35.601229913197699</v>
      </c>
      <c r="E389" s="14">
        <v>704.00093954631063</v>
      </c>
      <c r="F389" s="103">
        <v>0</v>
      </c>
      <c r="G389" s="17">
        <f t="shared" si="70"/>
        <v>0</v>
      </c>
      <c r="H389" s="17">
        <f t="shared" si="71"/>
        <v>0</v>
      </c>
      <c r="I389" s="17">
        <v>14</v>
      </c>
      <c r="J389" s="14">
        <v>4000</v>
      </c>
      <c r="K389" s="100">
        <v>13.411199999999999</v>
      </c>
      <c r="L389" s="17">
        <v>30.000049728</v>
      </c>
      <c r="M389" s="107">
        <v>1</v>
      </c>
      <c r="N389" s="17">
        <f>IF(M389=1,_xlfn.XLOOKUP(L389,'HYB SPECS'!$O$6:$O$37,'HYB SPECS'!$K$6:$K$37,,1))</f>
        <v>8500</v>
      </c>
      <c r="O389" s="107">
        <f>0.5*('Specifications (ICE)'!$P$4*'Specifications (ICE)'!$P$3)*'Specifications (ICE)'!$P$5*K389^2</f>
        <v>56.217600027646043</v>
      </c>
      <c r="P389" s="14">
        <f>IF(B389="A",'Specifications (ICE)'!$M$12,IF(B389="G",'Specifications (ICE)'!$M$13))</f>
        <v>84.271039200000004</v>
      </c>
      <c r="Q389" s="17">
        <v>1</v>
      </c>
      <c r="R389" s="110">
        <f>'HYB SPECS'!$G$11-O389-P389-G389</f>
        <v>746.24599262758227</v>
      </c>
      <c r="S389" s="16">
        <f t="shared" si="72"/>
        <v>1.0600070975878189</v>
      </c>
      <c r="T389" s="17">
        <f t="shared" si="73"/>
        <v>746.24599262758227</v>
      </c>
      <c r="U389" s="110">
        <f t="shared" si="74"/>
        <v>886.73463185522837</v>
      </c>
      <c r="V389" s="17">
        <f t="shared" si="75"/>
        <v>11.892175494736836</v>
      </c>
      <c r="W389" s="14">
        <f t="shared" si="76"/>
        <v>1.5306432972094717</v>
      </c>
      <c r="X389" s="17">
        <f t="shared" si="77"/>
        <v>11.892175494736836</v>
      </c>
      <c r="Y389" s="17">
        <f t="shared" si="78"/>
        <v>13.360224805437698</v>
      </c>
      <c r="Z389" s="14">
        <v>474.14230073437511</v>
      </c>
      <c r="AA389" s="17">
        <f t="shared" si="80"/>
        <v>0.20159520403959691</v>
      </c>
      <c r="AB389" s="17">
        <f t="shared" si="81"/>
        <v>3.1703255015905749E-5</v>
      </c>
      <c r="AC389" s="17">
        <f t="shared" si="82"/>
        <v>1.5031854274010169E-2</v>
      </c>
      <c r="AD389" s="17">
        <f t="shared" si="79"/>
        <v>1.9909740760278369E-5</v>
      </c>
      <c r="AE389" s="14">
        <f t="shared" si="83"/>
        <v>23.119768479061463</v>
      </c>
    </row>
    <row r="390" spans="1:31" ht="15.75" thickBot="1" x14ac:dyDescent="0.3">
      <c r="A390" s="14">
        <v>1</v>
      </c>
      <c r="B390" s="17" t="s">
        <v>33</v>
      </c>
      <c r="C390" s="17">
        <v>384</v>
      </c>
      <c r="D390" s="17">
        <v>35.675794456266182</v>
      </c>
      <c r="E390" s="14">
        <v>704.00093954631063</v>
      </c>
      <c r="F390" s="103">
        <v>0</v>
      </c>
      <c r="G390" s="17">
        <f t="shared" si="70"/>
        <v>0</v>
      </c>
      <c r="H390" s="17">
        <f t="shared" si="71"/>
        <v>0</v>
      </c>
      <c r="I390" s="17">
        <v>14</v>
      </c>
      <c r="J390" s="14">
        <v>4000</v>
      </c>
      <c r="K390" s="100">
        <v>13.411199999999999</v>
      </c>
      <c r="L390" s="17">
        <v>30.000049728</v>
      </c>
      <c r="M390" s="107">
        <v>1</v>
      </c>
      <c r="N390" s="17">
        <f>IF(M390=1,_xlfn.XLOOKUP(L390,'HYB SPECS'!$O$6:$O$37,'HYB SPECS'!$K$6:$K$37,,1))</f>
        <v>8500</v>
      </c>
      <c r="O390" s="107">
        <f>0.5*('Specifications (ICE)'!$P$4*'Specifications (ICE)'!$P$3)*'Specifications (ICE)'!$P$5*K390^2</f>
        <v>56.217600027646043</v>
      </c>
      <c r="P390" s="14">
        <f>IF(B390="A",'Specifications (ICE)'!$M$12,IF(B390="G",'Specifications (ICE)'!$M$13))</f>
        <v>84.271039200000004</v>
      </c>
      <c r="Q390" s="17">
        <v>1</v>
      </c>
      <c r="R390" s="110">
        <f>'HYB SPECS'!$G$11-O390-P390-G390</f>
        <v>746.24599262758227</v>
      </c>
      <c r="S390" s="16">
        <f t="shared" si="72"/>
        <v>1.0600070975878189</v>
      </c>
      <c r="T390" s="17">
        <f t="shared" si="73"/>
        <v>746.24599262758227</v>
      </c>
      <c r="U390" s="110">
        <f t="shared" si="74"/>
        <v>886.73463185522837</v>
      </c>
      <c r="V390" s="17">
        <f t="shared" si="75"/>
        <v>11.892175494736836</v>
      </c>
      <c r="W390" s="14">
        <f t="shared" si="76"/>
        <v>1.5306432972094717</v>
      </c>
      <c r="X390" s="17">
        <f t="shared" si="77"/>
        <v>11.892175494736836</v>
      </c>
      <c r="Y390" s="17">
        <f t="shared" si="78"/>
        <v>13.360224805437698</v>
      </c>
      <c r="Z390" s="14">
        <v>474.14230073437511</v>
      </c>
      <c r="AA390" s="17">
        <f t="shared" si="80"/>
        <v>0.20159520403959691</v>
      </c>
      <c r="AB390" s="17">
        <f t="shared" si="81"/>
        <v>3.1703255015905749E-5</v>
      </c>
      <c r="AC390" s="17">
        <f t="shared" si="82"/>
        <v>1.5031854274010169E-2</v>
      </c>
      <c r="AD390" s="17">
        <f t="shared" si="79"/>
        <v>1.9909740760278369E-5</v>
      </c>
      <c r="AE390" s="14">
        <f t="shared" si="83"/>
        <v>23.134800333335473</v>
      </c>
    </row>
    <row r="391" spans="1:31" ht="15.75" thickBot="1" x14ac:dyDescent="0.3">
      <c r="A391" s="14">
        <v>1</v>
      </c>
      <c r="B391" s="17" t="s">
        <v>33</v>
      </c>
      <c r="C391" s="17">
        <v>385</v>
      </c>
      <c r="D391" s="17">
        <v>35.750358999334665</v>
      </c>
      <c r="E391" s="14">
        <v>704.00093954631063</v>
      </c>
      <c r="F391" s="103">
        <v>0</v>
      </c>
      <c r="G391" s="17">
        <f t="shared" ref="G391:G454" si="84">C391*9.81*TAN(F391)</f>
        <v>0</v>
      </c>
      <c r="H391" s="17">
        <f t="shared" ref="H391:H454" si="85">RADIANS(F391)</f>
        <v>0</v>
      </c>
      <c r="I391" s="17">
        <v>14</v>
      </c>
      <c r="J391" s="14">
        <v>4000</v>
      </c>
      <c r="K391" s="100">
        <v>13.411199999999999</v>
      </c>
      <c r="L391" s="17">
        <v>30.000049728</v>
      </c>
      <c r="M391" s="107">
        <v>1</v>
      </c>
      <c r="N391" s="17">
        <f>IF(M391=1,_xlfn.XLOOKUP(L391,'HYB SPECS'!$O$6:$O$37,'HYB SPECS'!$K$6:$K$37,,1))</f>
        <v>8500</v>
      </c>
      <c r="O391" s="107">
        <f>0.5*('Specifications (ICE)'!$P$4*'Specifications (ICE)'!$P$3)*'Specifications (ICE)'!$P$5*K391^2</f>
        <v>56.217600027646043</v>
      </c>
      <c r="P391" s="14">
        <f>IF(B391="A",'Specifications (ICE)'!$M$12,IF(B391="G",'Specifications (ICE)'!$M$13))</f>
        <v>84.271039200000004</v>
      </c>
      <c r="Q391" s="17">
        <v>1</v>
      </c>
      <c r="R391" s="110">
        <f>'HYB SPECS'!$G$11-O391-P391-G391</f>
        <v>746.24599262758227</v>
      </c>
      <c r="S391" s="16">
        <f t="shared" ref="S391:S454" si="86">IF(A391=1,(R391/E391),IF(A391=2,0,IF(A391=3,(1.2*(-R391/E391)))))</f>
        <v>1.0600070975878189</v>
      </c>
      <c r="T391" s="17">
        <f t="shared" ref="T391:T454" si="87">E391*S391</f>
        <v>746.24599262758227</v>
      </c>
      <c r="U391" s="110">
        <f t="shared" ref="U391:U454" si="88">T391+P391+O391+G391</f>
        <v>886.73463185522837</v>
      </c>
      <c r="V391" s="17">
        <f t="shared" ref="V391:V454" si="89">ABS(((+U391)*(+K391))/1000)</f>
        <v>11.892175494736836</v>
      </c>
      <c r="W391" s="14">
        <f t="shared" ref="W391:W454" si="90">(($W$3*1000)-V391*1000)/1000</f>
        <v>1.5306432972094717</v>
      </c>
      <c r="X391" s="17">
        <f t="shared" ref="X391:X454" si="91">V391</f>
        <v>11.892175494736836</v>
      </c>
      <c r="Y391" s="17">
        <f t="shared" ref="Y391:Y454" si="92">ABS((X391*1000)/((2*PI()*N391)/60))</f>
        <v>13.360224805437698</v>
      </c>
      <c r="Z391" s="14">
        <v>474.14230073437511</v>
      </c>
      <c r="AA391" s="17">
        <f t="shared" si="80"/>
        <v>0.20159520403959691</v>
      </c>
      <c r="AB391" s="17">
        <f t="shared" si="81"/>
        <v>3.1703255015905749E-5</v>
      </c>
      <c r="AC391" s="17">
        <f t="shared" si="82"/>
        <v>1.5031854274010169E-2</v>
      </c>
      <c r="AD391" s="17">
        <f t="shared" ref="AD391:AD454" si="93">((Z391*AB391)/1000)/0.755</f>
        <v>1.9909740760278369E-5</v>
      </c>
      <c r="AE391" s="14">
        <f t="shared" si="83"/>
        <v>23.149832187609483</v>
      </c>
    </row>
    <row r="392" spans="1:31" ht="15.75" thickBot="1" x14ac:dyDescent="0.3">
      <c r="A392" s="14">
        <v>1</v>
      </c>
      <c r="B392" s="17" t="s">
        <v>33</v>
      </c>
      <c r="C392" s="17">
        <v>386</v>
      </c>
      <c r="D392" s="17">
        <v>35.824923542403148</v>
      </c>
      <c r="E392" s="14">
        <v>704.00093954631063</v>
      </c>
      <c r="F392" s="103">
        <v>0</v>
      </c>
      <c r="G392" s="17">
        <f t="shared" si="84"/>
        <v>0</v>
      </c>
      <c r="H392" s="17">
        <f t="shared" si="85"/>
        <v>0</v>
      </c>
      <c r="I392" s="17">
        <v>14</v>
      </c>
      <c r="J392" s="14">
        <v>4000</v>
      </c>
      <c r="K392" s="100">
        <v>13.411199999999999</v>
      </c>
      <c r="L392" s="17">
        <v>30.000049728</v>
      </c>
      <c r="M392" s="107">
        <v>1</v>
      </c>
      <c r="N392" s="17">
        <f>IF(M392=1,_xlfn.XLOOKUP(L392,'HYB SPECS'!$O$6:$O$37,'HYB SPECS'!$K$6:$K$37,,1))</f>
        <v>8500</v>
      </c>
      <c r="O392" s="107">
        <f>0.5*('Specifications (ICE)'!$P$4*'Specifications (ICE)'!$P$3)*'Specifications (ICE)'!$P$5*K392^2</f>
        <v>56.217600027646043</v>
      </c>
      <c r="P392" s="14">
        <f>IF(B392="A",'Specifications (ICE)'!$M$12,IF(B392="G",'Specifications (ICE)'!$M$13))</f>
        <v>84.271039200000004</v>
      </c>
      <c r="Q392" s="17">
        <v>1</v>
      </c>
      <c r="R392" s="110">
        <f>'HYB SPECS'!$G$11-O392-P392-G392</f>
        <v>746.24599262758227</v>
      </c>
      <c r="S392" s="16">
        <f t="shared" si="86"/>
        <v>1.0600070975878189</v>
      </c>
      <c r="T392" s="17">
        <f t="shared" si="87"/>
        <v>746.24599262758227</v>
      </c>
      <c r="U392" s="110">
        <f t="shared" si="88"/>
        <v>886.73463185522837</v>
      </c>
      <c r="V392" s="17">
        <f t="shared" si="89"/>
        <v>11.892175494736836</v>
      </c>
      <c r="W392" s="14">
        <f t="shared" si="90"/>
        <v>1.5306432972094717</v>
      </c>
      <c r="X392" s="17">
        <f t="shared" si="91"/>
        <v>11.892175494736836</v>
      </c>
      <c r="Y392" s="17">
        <f t="shared" si="92"/>
        <v>13.360224805437698</v>
      </c>
      <c r="Z392" s="14">
        <v>474.14230073437511</v>
      </c>
      <c r="AA392" s="17">
        <f t="shared" ref="AA392:AA455" si="94">(Z392*W392)/(60*60)</f>
        <v>0.20159520403959691</v>
      </c>
      <c r="AB392" s="17">
        <f t="shared" ref="AB392:AB455" si="95">((D392-D391)/3600)*W392</f>
        <v>3.1703255015905749E-5</v>
      </c>
      <c r="AC392" s="17">
        <f t="shared" ref="AC392:AC455" si="96">AB392*Z392</f>
        <v>1.5031854274010169E-2</v>
      </c>
      <c r="AD392" s="17">
        <f t="shared" si="93"/>
        <v>1.9909740760278369E-5</v>
      </c>
      <c r="AE392" s="14">
        <f t="shared" ref="AE392:AE455" si="97">AE391+AC392</f>
        <v>23.164864041883494</v>
      </c>
    </row>
    <row r="393" spans="1:31" ht="15.75" thickBot="1" x14ac:dyDescent="0.3">
      <c r="A393" s="14">
        <v>1</v>
      </c>
      <c r="B393" s="17" t="s">
        <v>33</v>
      </c>
      <c r="C393" s="17">
        <v>387</v>
      </c>
      <c r="D393" s="17">
        <v>35.899488085471631</v>
      </c>
      <c r="E393" s="14">
        <v>704.00093954631063</v>
      </c>
      <c r="F393" s="103">
        <v>0</v>
      </c>
      <c r="G393" s="17">
        <f t="shared" si="84"/>
        <v>0</v>
      </c>
      <c r="H393" s="17">
        <f t="shared" si="85"/>
        <v>0</v>
      </c>
      <c r="I393" s="17">
        <v>14</v>
      </c>
      <c r="J393" s="14">
        <v>4000</v>
      </c>
      <c r="K393" s="100">
        <v>13.411199999999999</v>
      </c>
      <c r="L393" s="17">
        <v>30.000049728</v>
      </c>
      <c r="M393" s="107">
        <v>1</v>
      </c>
      <c r="N393" s="17">
        <f>IF(M393=1,_xlfn.XLOOKUP(L393,'HYB SPECS'!$O$6:$O$37,'HYB SPECS'!$K$6:$K$37,,1))</f>
        <v>8500</v>
      </c>
      <c r="O393" s="107">
        <f>0.5*('Specifications (ICE)'!$P$4*'Specifications (ICE)'!$P$3)*'Specifications (ICE)'!$P$5*K393^2</f>
        <v>56.217600027646043</v>
      </c>
      <c r="P393" s="14">
        <f>IF(B393="A",'Specifications (ICE)'!$M$12,IF(B393="G",'Specifications (ICE)'!$M$13))</f>
        <v>84.271039200000004</v>
      </c>
      <c r="Q393" s="17">
        <v>1</v>
      </c>
      <c r="R393" s="110">
        <f>'HYB SPECS'!$G$11-O393-P393-G393</f>
        <v>746.24599262758227</v>
      </c>
      <c r="S393" s="16">
        <f t="shared" si="86"/>
        <v>1.0600070975878189</v>
      </c>
      <c r="T393" s="17">
        <f t="shared" si="87"/>
        <v>746.24599262758227</v>
      </c>
      <c r="U393" s="110">
        <f t="shared" si="88"/>
        <v>886.73463185522837</v>
      </c>
      <c r="V393" s="17">
        <f t="shared" si="89"/>
        <v>11.892175494736836</v>
      </c>
      <c r="W393" s="14">
        <f t="shared" si="90"/>
        <v>1.5306432972094717</v>
      </c>
      <c r="X393" s="17">
        <f t="shared" si="91"/>
        <v>11.892175494736836</v>
      </c>
      <c r="Y393" s="17">
        <f t="shared" si="92"/>
        <v>13.360224805437698</v>
      </c>
      <c r="Z393" s="14">
        <v>474.14230073437511</v>
      </c>
      <c r="AA393" s="17">
        <f t="shared" si="94"/>
        <v>0.20159520403959691</v>
      </c>
      <c r="AB393" s="17">
        <f t="shared" si="95"/>
        <v>3.1703255015905749E-5</v>
      </c>
      <c r="AC393" s="17">
        <f t="shared" si="96"/>
        <v>1.5031854274010169E-2</v>
      </c>
      <c r="AD393" s="17">
        <f t="shared" si="93"/>
        <v>1.9909740760278369E-5</v>
      </c>
      <c r="AE393" s="14">
        <f t="shared" si="97"/>
        <v>23.179895896157504</v>
      </c>
    </row>
    <row r="394" spans="1:31" ht="15.75" thickBot="1" x14ac:dyDescent="0.3">
      <c r="A394" s="14">
        <v>1</v>
      </c>
      <c r="B394" s="17" t="s">
        <v>33</v>
      </c>
      <c r="C394" s="17">
        <v>388</v>
      </c>
      <c r="D394" s="17">
        <v>35.974052628540115</v>
      </c>
      <c r="E394" s="14">
        <v>704.00093954631063</v>
      </c>
      <c r="F394" s="103">
        <v>0</v>
      </c>
      <c r="G394" s="17">
        <f t="shared" si="84"/>
        <v>0</v>
      </c>
      <c r="H394" s="17">
        <f t="shared" si="85"/>
        <v>0</v>
      </c>
      <c r="I394" s="17">
        <v>14</v>
      </c>
      <c r="J394" s="14">
        <v>4000</v>
      </c>
      <c r="K394" s="100">
        <v>13.411199999999999</v>
      </c>
      <c r="L394" s="17">
        <v>30.000049728</v>
      </c>
      <c r="M394" s="107">
        <v>1</v>
      </c>
      <c r="N394" s="17">
        <f>IF(M394=1,_xlfn.XLOOKUP(L394,'HYB SPECS'!$O$6:$O$37,'HYB SPECS'!$K$6:$K$37,,1))</f>
        <v>8500</v>
      </c>
      <c r="O394" s="107">
        <f>0.5*('Specifications (ICE)'!$P$4*'Specifications (ICE)'!$P$3)*'Specifications (ICE)'!$P$5*K394^2</f>
        <v>56.217600027646043</v>
      </c>
      <c r="P394" s="14">
        <f>IF(B394="A",'Specifications (ICE)'!$M$12,IF(B394="G",'Specifications (ICE)'!$M$13))</f>
        <v>84.271039200000004</v>
      </c>
      <c r="Q394" s="17">
        <v>1</v>
      </c>
      <c r="R394" s="110">
        <f>'HYB SPECS'!$G$11-O394-P394-G394</f>
        <v>746.24599262758227</v>
      </c>
      <c r="S394" s="16">
        <f t="shared" si="86"/>
        <v>1.0600070975878189</v>
      </c>
      <c r="T394" s="17">
        <f t="shared" si="87"/>
        <v>746.24599262758227</v>
      </c>
      <c r="U394" s="110">
        <f t="shared" si="88"/>
        <v>886.73463185522837</v>
      </c>
      <c r="V394" s="17">
        <f t="shared" si="89"/>
        <v>11.892175494736836</v>
      </c>
      <c r="W394" s="14">
        <f t="shared" si="90"/>
        <v>1.5306432972094717</v>
      </c>
      <c r="X394" s="17">
        <f t="shared" si="91"/>
        <v>11.892175494736836</v>
      </c>
      <c r="Y394" s="17">
        <f t="shared" si="92"/>
        <v>13.360224805437698</v>
      </c>
      <c r="Z394" s="14">
        <v>474.14230073437511</v>
      </c>
      <c r="AA394" s="17">
        <f t="shared" si="94"/>
        <v>0.20159520403959691</v>
      </c>
      <c r="AB394" s="17">
        <f t="shared" si="95"/>
        <v>3.1703255015905749E-5</v>
      </c>
      <c r="AC394" s="17">
        <f t="shared" si="96"/>
        <v>1.5031854274010169E-2</v>
      </c>
      <c r="AD394" s="17">
        <f t="shared" si="93"/>
        <v>1.9909740760278369E-5</v>
      </c>
      <c r="AE394" s="14">
        <f t="shared" si="97"/>
        <v>23.194927750431514</v>
      </c>
    </row>
    <row r="395" spans="1:31" ht="15.75" thickBot="1" x14ac:dyDescent="0.3">
      <c r="A395" s="14">
        <v>1</v>
      </c>
      <c r="B395" s="17" t="s">
        <v>33</v>
      </c>
      <c r="C395" s="17">
        <v>389</v>
      </c>
      <c r="D395" s="17">
        <v>36.048617171608598</v>
      </c>
      <c r="E395" s="14">
        <v>704.00093954631063</v>
      </c>
      <c r="F395" s="103">
        <v>0</v>
      </c>
      <c r="G395" s="17">
        <f t="shared" si="84"/>
        <v>0</v>
      </c>
      <c r="H395" s="17">
        <f t="shared" si="85"/>
        <v>0</v>
      </c>
      <c r="I395" s="17">
        <v>14</v>
      </c>
      <c r="J395" s="14">
        <v>4000</v>
      </c>
      <c r="K395" s="100">
        <v>13.411199999999999</v>
      </c>
      <c r="L395" s="17">
        <v>30.000049728</v>
      </c>
      <c r="M395" s="107">
        <v>1</v>
      </c>
      <c r="N395" s="17">
        <f>IF(M395=1,_xlfn.XLOOKUP(L395,'HYB SPECS'!$O$6:$O$37,'HYB SPECS'!$K$6:$K$37,,1))</f>
        <v>8500</v>
      </c>
      <c r="O395" s="107">
        <f>0.5*('Specifications (ICE)'!$P$4*'Specifications (ICE)'!$P$3)*'Specifications (ICE)'!$P$5*K395^2</f>
        <v>56.217600027646043</v>
      </c>
      <c r="P395" s="14">
        <f>IF(B395="A",'Specifications (ICE)'!$M$12,IF(B395="G",'Specifications (ICE)'!$M$13))</f>
        <v>84.271039200000004</v>
      </c>
      <c r="Q395" s="17">
        <v>1</v>
      </c>
      <c r="R395" s="110">
        <f>'HYB SPECS'!$G$11-O395-P395-G395</f>
        <v>746.24599262758227</v>
      </c>
      <c r="S395" s="16">
        <f t="shared" si="86"/>
        <v>1.0600070975878189</v>
      </c>
      <c r="T395" s="17">
        <f t="shared" si="87"/>
        <v>746.24599262758227</v>
      </c>
      <c r="U395" s="110">
        <f t="shared" si="88"/>
        <v>886.73463185522837</v>
      </c>
      <c r="V395" s="17">
        <f t="shared" si="89"/>
        <v>11.892175494736836</v>
      </c>
      <c r="W395" s="14">
        <f t="shared" si="90"/>
        <v>1.5306432972094717</v>
      </c>
      <c r="X395" s="17">
        <f t="shared" si="91"/>
        <v>11.892175494736836</v>
      </c>
      <c r="Y395" s="17">
        <f t="shared" si="92"/>
        <v>13.360224805437698</v>
      </c>
      <c r="Z395" s="14">
        <v>474.14230073437511</v>
      </c>
      <c r="AA395" s="17">
        <f t="shared" si="94"/>
        <v>0.20159520403959691</v>
      </c>
      <c r="AB395" s="17">
        <f t="shared" si="95"/>
        <v>3.1703255015905749E-5</v>
      </c>
      <c r="AC395" s="17">
        <f t="shared" si="96"/>
        <v>1.5031854274010169E-2</v>
      </c>
      <c r="AD395" s="17">
        <f t="shared" si="93"/>
        <v>1.9909740760278369E-5</v>
      </c>
      <c r="AE395" s="14">
        <f t="shared" si="97"/>
        <v>23.209959604705524</v>
      </c>
    </row>
    <row r="396" spans="1:31" ht="15.75" thickBot="1" x14ac:dyDescent="0.3">
      <c r="A396" s="14">
        <v>1</v>
      </c>
      <c r="B396" s="17" t="s">
        <v>33</v>
      </c>
      <c r="C396" s="17">
        <v>390</v>
      </c>
      <c r="D396" s="17">
        <v>36.123181714677081</v>
      </c>
      <c r="E396" s="14">
        <v>704.00093954631063</v>
      </c>
      <c r="F396" s="103">
        <v>0</v>
      </c>
      <c r="G396" s="17">
        <f t="shared" si="84"/>
        <v>0</v>
      </c>
      <c r="H396" s="17">
        <f t="shared" si="85"/>
        <v>0</v>
      </c>
      <c r="I396" s="17">
        <v>14</v>
      </c>
      <c r="J396" s="14">
        <v>4000</v>
      </c>
      <c r="K396" s="100">
        <v>13.411199999999999</v>
      </c>
      <c r="L396" s="17">
        <v>30.000049728</v>
      </c>
      <c r="M396" s="107">
        <v>1</v>
      </c>
      <c r="N396" s="17">
        <f>IF(M396=1,_xlfn.XLOOKUP(L396,'HYB SPECS'!$O$6:$O$37,'HYB SPECS'!$K$6:$K$37,,1))</f>
        <v>8500</v>
      </c>
      <c r="O396" s="107">
        <f>0.5*('Specifications (ICE)'!$P$4*'Specifications (ICE)'!$P$3)*'Specifications (ICE)'!$P$5*K396^2</f>
        <v>56.217600027646043</v>
      </c>
      <c r="P396" s="14">
        <f>IF(B396="A",'Specifications (ICE)'!$M$12,IF(B396="G",'Specifications (ICE)'!$M$13))</f>
        <v>84.271039200000004</v>
      </c>
      <c r="Q396" s="17">
        <v>1</v>
      </c>
      <c r="R396" s="110">
        <f>'HYB SPECS'!$G$11-O396-P396-G396</f>
        <v>746.24599262758227</v>
      </c>
      <c r="S396" s="16">
        <f t="shared" si="86"/>
        <v>1.0600070975878189</v>
      </c>
      <c r="T396" s="17">
        <f t="shared" si="87"/>
        <v>746.24599262758227</v>
      </c>
      <c r="U396" s="110">
        <f t="shared" si="88"/>
        <v>886.73463185522837</v>
      </c>
      <c r="V396" s="17">
        <f t="shared" si="89"/>
        <v>11.892175494736836</v>
      </c>
      <c r="W396" s="14">
        <f t="shared" si="90"/>
        <v>1.5306432972094717</v>
      </c>
      <c r="X396" s="17">
        <f t="shared" si="91"/>
        <v>11.892175494736836</v>
      </c>
      <c r="Y396" s="17">
        <f t="shared" si="92"/>
        <v>13.360224805437698</v>
      </c>
      <c r="Z396" s="14">
        <v>474.14230073437511</v>
      </c>
      <c r="AA396" s="17">
        <f t="shared" si="94"/>
        <v>0.20159520403959691</v>
      </c>
      <c r="AB396" s="17">
        <f t="shared" si="95"/>
        <v>3.1703255015905749E-5</v>
      </c>
      <c r="AC396" s="17">
        <f t="shared" si="96"/>
        <v>1.5031854274010169E-2</v>
      </c>
      <c r="AD396" s="17">
        <f t="shared" si="93"/>
        <v>1.9909740760278369E-5</v>
      </c>
      <c r="AE396" s="14">
        <f t="shared" si="97"/>
        <v>23.224991458979535</v>
      </c>
    </row>
    <row r="397" spans="1:31" ht="15.75" thickBot="1" x14ac:dyDescent="0.3">
      <c r="A397" s="14">
        <v>1</v>
      </c>
      <c r="B397" s="17" t="s">
        <v>33</v>
      </c>
      <c r="C397" s="17">
        <v>391</v>
      </c>
      <c r="D397" s="17">
        <v>36.197746257745564</v>
      </c>
      <c r="E397" s="14">
        <v>704.00093954631063</v>
      </c>
      <c r="F397" s="103">
        <v>0</v>
      </c>
      <c r="G397" s="17">
        <f t="shared" si="84"/>
        <v>0</v>
      </c>
      <c r="H397" s="17">
        <f t="shared" si="85"/>
        <v>0</v>
      </c>
      <c r="I397" s="17">
        <v>14</v>
      </c>
      <c r="J397" s="14">
        <v>4000</v>
      </c>
      <c r="K397" s="100">
        <v>13.411199999999999</v>
      </c>
      <c r="L397" s="17">
        <v>30.000049728</v>
      </c>
      <c r="M397" s="107">
        <v>1</v>
      </c>
      <c r="N397" s="17">
        <f>IF(M397=1,_xlfn.XLOOKUP(L397,'HYB SPECS'!$O$6:$O$37,'HYB SPECS'!$K$6:$K$37,,1))</f>
        <v>8500</v>
      </c>
      <c r="O397" s="107">
        <f>0.5*('Specifications (ICE)'!$P$4*'Specifications (ICE)'!$P$3)*'Specifications (ICE)'!$P$5*K397^2</f>
        <v>56.217600027646043</v>
      </c>
      <c r="P397" s="14">
        <f>IF(B397="A",'Specifications (ICE)'!$M$12,IF(B397="G",'Specifications (ICE)'!$M$13))</f>
        <v>84.271039200000004</v>
      </c>
      <c r="Q397" s="17">
        <v>1</v>
      </c>
      <c r="R397" s="110">
        <f>'HYB SPECS'!$G$11-O397-P397-G397</f>
        <v>746.24599262758227</v>
      </c>
      <c r="S397" s="16">
        <f t="shared" si="86"/>
        <v>1.0600070975878189</v>
      </c>
      <c r="T397" s="17">
        <f t="shared" si="87"/>
        <v>746.24599262758227</v>
      </c>
      <c r="U397" s="110">
        <f t="shared" si="88"/>
        <v>886.73463185522837</v>
      </c>
      <c r="V397" s="17">
        <f t="shared" si="89"/>
        <v>11.892175494736836</v>
      </c>
      <c r="W397" s="14">
        <f t="shared" si="90"/>
        <v>1.5306432972094717</v>
      </c>
      <c r="X397" s="17">
        <f t="shared" si="91"/>
        <v>11.892175494736836</v>
      </c>
      <c r="Y397" s="17">
        <f t="shared" si="92"/>
        <v>13.360224805437698</v>
      </c>
      <c r="Z397" s="14">
        <v>474.14230073437511</v>
      </c>
      <c r="AA397" s="17">
        <f t="shared" si="94"/>
        <v>0.20159520403959691</v>
      </c>
      <c r="AB397" s="17">
        <f t="shared" si="95"/>
        <v>3.1703255015905749E-5</v>
      </c>
      <c r="AC397" s="17">
        <f t="shared" si="96"/>
        <v>1.5031854274010169E-2</v>
      </c>
      <c r="AD397" s="17">
        <f t="shared" si="93"/>
        <v>1.9909740760278369E-5</v>
      </c>
      <c r="AE397" s="14">
        <f t="shared" si="97"/>
        <v>23.240023313253545</v>
      </c>
    </row>
    <row r="398" spans="1:31" ht="15.75" thickBot="1" x14ac:dyDescent="0.3">
      <c r="A398" s="14">
        <v>1</v>
      </c>
      <c r="B398" s="17" t="s">
        <v>33</v>
      </c>
      <c r="C398" s="17">
        <v>392</v>
      </c>
      <c r="D398" s="17">
        <v>36.272310800814047</v>
      </c>
      <c r="E398" s="14">
        <v>704.00093954631063</v>
      </c>
      <c r="F398" s="103">
        <v>0</v>
      </c>
      <c r="G398" s="17">
        <f t="shared" si="84"/>
        <v>0</v>
      </c>
      <c r="H398" s="17">
        <f t="shared" si="85"/>
        <v>0</v>
      </c>
      <c r="I398" s="17">
        <v>14</v>
      </c>
      <c r="J398" s="14">
        <v>4000</v>
      </c>
      <c r="K398" s="100">
        <v>13.411199999999999</v>
      </c>
      <c r="L398" s="17">
        <v>30.000049728</v>
      </c>
      <c r="M398" s="107">
        <v>1</v>
      </c>
      <c r="N398" s="17">
        <f>IF(M398=1,_xlfn.XLOOKUP(L398,'HYB SPECS'!$O$6:$O$37,'HYB SPECS'!$K$6:$K$37,,1))</f>
        <v>8500</v>
      </c>
      <c r="O398" s="107">
        <f>0.5*('Specifications (ICE)'!$P$4*'Specifications (ICE)'!$P$3)*'Specifications (ICE)'!$P$5*K398^2</f>
        <v>56.217600027646043</v>
      </c>
      <c r="P398" s="14">
        <f>IF(B398="A",'Specifications (ICE)'!$M$12,IF(B398="G",'Specifications (ICE)'!$M$13))</f>
        <v>84.271039200000004</v>
      </c>
      <c r="Q398" s="17">
        <v>1</v>
      </c>
      <c r="R398" s="110">
        <f>'HYB SPECS'!$G$11-O398-P398-G398</f>
        <v>746.24599262758227</v>
      </c>
      <c r="S398" s="16">
        <f t="shared" si="86"/>
        <v>1.0600070975878189</v>
      </c>
      <c r="T398" s="17">
        <f t="shared" si="87"/>
        <v>746.24599262758227</v>
      </c>
      <c r="U398" s="110">
        <f t="shared" si="88"/>
        <v>886.73463185522837</v>
      </c>
      <c r="V398" s="17">
        <f t="shared" si="89"/>
        <v>11.892175494736836</v>
      </c>
      <c r="W398" s="14">
        <f t="shared" si="90"/>
        <v>1.5306432972094717</v>
      </c>
      <c r="X398" s="17">
        <f t="shared" si="91"/>
        <v>11.892175494736836</v>
      </c>
      <c r="Y398" s="17">
        <f t="shared" si="92"/>
        <v>13.360224805437698</v>
      </c>
      <c r="Z398" s="14">
        <v>474.14230073437511</v>
      </c>
      <c r="AA398" s="17">
        <f t="shared" si="94"/>
        <v>0.20159520403959691</v>
      </c>
      <c r="AB398" s="17">
        <f t="shared" si="95"/>
        <v>3.1703255015905749E-5</v>
      </c>
      <c r="AC398" s="17">
        <f t="shared" si="96"/>
        <v>1.5031854274010169E-2</v>
      </c>
      <c r="AD398" s="17">
        <f t="shared" si="93"/>
        <v>1.9909740760278369E-5</v>
      </c>
      <c r="AE398" s="14">
        <f t="shared" si="97"/>
        <v>23.255055167527555</v>
      </c>
    </row>
    <row r="399" spans="1:31" ht="15.75" thickBot="1" x14ac:dyDescent="0.3">
      <c r="A399" s="14">
        <v>1</v>
      </c>
      <c r="B399" s="17" t="s">
        <v>33</v>
      </c>
      <c r="C399" s="17">
        <v>393</v>
      </c>
      <c r="D399" s="17">
        <v>36.34687534388253</v>
      </c>
      <c r="E399" s="14">
        <v>704.00093954631063</v>
      </c>
      <c r="F399" s="103">
        <v>0</v>
      </c>
      <c r="G399" s="17">
        <f t="shared" si="84"/>
        <v>0</v>
      </c>
      <c r="H399" s="17">
        <f t="shared" si="85"/>
        <v>0</v>
      </c>
      <c r="I399" s="17">
        <v>14</v>
      </c>
      <c r="J399" s="14">
        <v>4000</v>
      </c>
      <c r="K399" s="100">
        <v>13.411199999999999</v>
      </c>
      <c r="L399" s="17">
        <v>30.000049728</v>
      </c>
      <c r="M399" s="107">
        <v>1</v>
      </c>
      <c r="N399" s="17">
        <f>IF(M399=1,_xlfn.XLOOKUP(L399,'HYB SPECS'!$O$6:$O$37,'HYB SPECS'!$K$6:$K$37,,1))</f>
        <v>8500</v>
      </c>
      <c r="O399" s="107">
        <f>0.5*('Specifications (ICE)'!$P$4*'Specifications (ICE)'!$P$3)*'Specifications (ICE)'!$P$5*K399^2</f>
        <v>56.217600027646043</v>
      </c>
      <c r="P399" s="14">
        <f>IF(B399="A",'Specifications (ICE)'!$M$12,IF(B399="G",'Specifications (ICE)'!$M$13))</f>
        <v>84.271039200000004</v>
      </c>
      <c r="Q399" s="17">
        <v>1</v>
      </c>
      <c r="R399" s="110">
        <f>'HYB SPECS'!$G$11-O399-P399-G399</f>
        <v>746.24599262758227</v>
      </c>
      <c r="S399" s="16">
        <f t="shared" si="86"/>
        <v>1.0600070975878189</v>
      </c>
      <c r="T399" s="17">
        <f t="shared" si="87"/>
        <v>746.24599262758227</v>
      </c>
      <c r="U399" s="110">
        <f t="shared" si="88"/>
        <v>886.73463185522837</v>
      </c>
      <c r="V399" s="17">
        <f t="shared" si="89"/>
        <v>11.892175494736836</v>
      </c>
      <c r="W399" s="14">
        <f t="shared" si="90"/>
        <v>1.5306432972094717</v>
      </c>
      <c r="X399" s="17">
        <f t="shared" si="91"/>
        <v>11.892175494736836</v>
      </c>
      <c r="Y399" s="17">
        <f t="shared" si="92"/>
        <v>13.360224805437698</v>
      </c>
      <c r="Z399" s="14">
        <v>474.14230073437511</v>
      </c>
      <c r="AA399" s="17">
        <f t="shared" si="94"/>
        <v>0.20159520403959691</v>
      </c>
      <c r="AB399" s="17">
        <f t="shared" si="95"/>
        <v>3.1703255015905749E-5</v>
      </c>
      <c r="AC399" s="17">
        <f t="shared" si="96"/>
        <v>1.5031854274010169E-2</v>
      </c>
      <c r="AD399" s="17">
        <f t="shared" si="93"/>
        <v>1.9909740760278369E-5</v>
      </c>
      <c r="AE399" s="14">
        <f t="shared" si="97"/>
        <v>23.270087021801565</v>
      </c>
    </row>
    <row r="400" spans="1:31" ht="15.75" thickBot="1" x14ac:dyDescent="0.3">
      <c r="A400" s="14">
        <v>1</v>
      </c>
      <c r="B400" s="17" t="s">
        <v>33</v>
      </c>
      <c r="C400" s="17">
        <v>394</v>
      </c>
      <c r="D400" s="17">
        <v>36.421439886951013</v>
      </c>
      <c r="E400" s="14">
        <v>704.00093954631063</v>
      </c>
      <c r="F400" s="103">
        <v>0</v>
      </c>
      <c r="G400" s="17">
        <f t="shared" si="84"/>
        <v>0</v>
      </c>
      <c r="H400" s="17">
        <f t="shared" si="85"/>
        <v>0</v>
      </c>
      <c r="I400" s="17">
        <v>14</v>
      </c>
      <c r="J400" s="14">
        <v>4000</v>
      </c>
      <c r="K400" s="100">
        <v>13.411199999999999</v>
      </c>
      <c r="L400" s="17">
        <v>30.000049728</v>
      </c>
      <c r="M400" s="107">
        <v>1</v>
      </c>
      <c r="N400" s="17">
        <f>IF(M400=1,_xlfn.XLOOKUP(L400,'HYB SPECS'!$O$6:$O$37,'HYB SPECS'!$K$6:$K$37,,1))</f>
        <v>8500</v>
      </c>
      <c r="O400" s="107">
        <f>0.5*('Specifications (ICE)'!$P$4*'Specifications (ICE)'!$P$3)*'Specifications (ICE)'!$P$5*K400^2</f>
        <v>56.217600027646043</v>
      </c>
      <c r="P400" s="14">
        <f>IF(B400="A",'Specifications (ICE)'!$M$12,IF(B400="G",'Specifications (ICE)'!$M$13))</f>
        <v>84.271039200000004</v>
      </c>
      <c r="Q400" s="17">
        <v>1</v>
      </c>
      <c r="R400" s="110">
        <f>'HYB SPECS'!$G$11-O400-P400-G400</f>
        <v>746.24599262758227</v>
      </c>
      <c r="S400" s="16">
        <f t="shared" si="86"/>
        <v>1.0600070975878189</v>
      </c>
      <c r="T400" s="17">
        <f t="shared" si="87"/>
        <v>746.24599262758227</v>
      </c>
      <c r="U400" s="110">
        <f t="shared" si="88"/>
        <v>886.73463185522837</v>
      </c>
      <c r="V400" s="17">
        <f t="shared" si="89"/>
        <v>11.892175494736836</v>
      </c>
      <c r="W400" s="14">
        <f t="shared" si="90"/>
        <v>1.5306432972094717</v>
      </c>
      <c r="X400" s="17">
        <f t="shared" si="91"/>
        <v>11.892175494736836</v>
      </c>
      <c r="Y400" s="17">
        <f t="shared" si="92"/>
        <v>13.360224805437698</v>
      </c>
      <c r="Z400" s="14">
        <v>474.14230073437511</v>
      </c>
      <c r="AA400" s="17">
        <f t="shared" si="94"/>
        <v>0.20159520403959691</v>
      </c>
      <c r="AB400" s="17">
        <f t="shared" si="95"/>
        <v>3.1703255015905749E-5</v>
      </c>
      <c r="AC400" s="17">
        <f t="shared" si="96"/>
        <v>1.5031854274010169E-2</v>
      </c>
      <c r="AD400" s="17">
        <f t="shared" si="93"/>
        <v>1.9909740760278369E-5</v>
      </c>
      <c r="AE400" s="14">
        <f t="shared" si="97"/>
        <v>23.285118876075575</v>
      </c>
    </row>
    <row r="401" spans="1:31" ht="15.75" thickBot="1" x14ac:dyDescent="0.3">
      <c r="A401" s="14">
        <v>1</v>
      </c>
      <c r="B401" s="17" t="s">
        <v>33</v>
      </c>
      <c r="C401" s="17">
        <v>395</v>
      </c>
      <c r="D401" s="17">
        <v>36.496004430019497</v>
      </c>
      <c r="E401" s="14">
        <v>704.00093954631063</v>
      </c>
      <c r="F401" s="103">
        <v>0</v>
      </c>
      <c r="G401" s="17">
        <f t="shared" si="84"/>
        <v>0</v>
      </c>
      <c r="H401" s="17">
        <f t="shared" si="85"/>
        <v>0</v>
      </c>
      <c r="I401" s="17">
        <v>14</v>
      </c>
      <c r="J401" s="14">
        <v>4000</v>
      </c>
      <c r="K401" s="100">
        <v>13.411199999999999</v>
      </c>
      <c r="L401" s="17">
        <v>30.000049728</v>
      </c>
      <c r="M401" s="107">
        <v>1</v>
      </c>
      <c r="N401" s="17">
        <f>IF(M401=1,_xlfn.XLOOKUP(L401,'HYB SPECS'!$O$6:$O$37,'HYB SPECS'!$K$6:$K$37,,1))</f>
        <v>8500</v>
      </c>
      <c r="O401" s="107">
        <f>0.5*('Specifications (ICE)'!$P$4*'Specifications (ICE)'!$P$3)*'Specifications (ICE)'!$P$5*K401^2</f>
        <v>56.217600027646043</v>
      </c>
      <c r="P401" s="14">
        <f>IF(B401="A",'Specifications (ICE)'!$M$12,IF(B401="G",'Specifications (ICE)'!$M$13))</f>
        <v>84.271039200000004</v>
      </c>
      <c r="Q401" s="17">
        <v>1</v>
      </c>
      <c r="R401" s="110">
        <f>'HYB SPECS'!$G$11-O401-P401-G401</f>
        <v>746.24599262758227</v>
      </c>
      <c r="S401" s="16">
        <f t="shared" si="86"/>
        <v>1.0600070975878189</v>
      </c>
      <c r="T401" s="17">
        <f t="shared" si="87"/>
        <v>746.24599262758227</v>
      </c>
      <c r="U401" s="110">
        <f t="shared" si="88"/>
        <v>886.73463185522837</v>
      </c>
      <c r="V401" s="17">
        <f t="shared" si="89"/>
        <v>11.892175494736836</v>
      </c>
      <c r="W401" s="14">
        <f t="shared" si="90"/>
        <v>1.5306432972094717</v>
      </c>
      <c r="X401" s="17">
        <f t="shared" si="91"/>
        <v>11.892175494736836</v>
      </c>
      <c r="Y401" s="17">
        <f t="shared" si="92"/>
        <v>13.360224805437698</v>
      </c>
      <c r="Z401" s="14">
        <v>474.14230073437511</v>
      </c>
      <c r="AA401" s="17">
        <f t="shared" si="94"/>
        <v>0.20159520403959691</v>
      </c>
      <c r="AB401" s="17">
        <f t="shared" si="95"/>
        <v>3.1703255015905749E-5</v>
      </c>
      <c r="AC401" s="17">
        <f t="shared" si="96"/>
        <v>1.5031854274010169E-2</v>
      </c>
      <c r="AD401" s="17">
        <f t="shared" si="93"/>
        <v>1.9909740760278369E-5</v>
      </c>
      <c r="AE401" s="14">
        <f t="shared" si="97"/>
        <v>23.300150730349586</v>
      </c>
    </row>
    <row r="402" spans="1:31" ht="15.75" thickBot="1" x14ac:dyDescent="0.3">
      <c r="A402" s="14">
        <v>1</v>
      </c>
      <c r="B402" s="17" t="s">
        <v>33</v>
      </c>
      <c r="C402" s="17">
        <v>396</v>
      </c>
      <c r="D402" s="17">
        <v>36.57056897308798</v>
      </c>
      <c r="E402" s="14">
        <v>704.00093954631063</v>
      </c>
      <c r="F402" s="103">
        <v>0</v>
      </c>
      <c r="G402" s="17">
        <f t="shared" si="84"/>
        <v>0</v>
      </c>
      <c r="H402" s="17">
        <f t="shared" si="85"/>
        <v>0</v>
      </c>
      <c r="I402" s="17">
        <v>14</v>
      </c>
      <c r="J402" s="14">
        <v>4000</v>
      </c>
      <c r="K402" s="100">
        <v>13.411199999999999</v>
      </c>
      <c r="L402" s="17">
        <v>30.000049728</v>
      </c>
      <c r="M402" s="107">
        <v>1</v>
      </c>
      <c r="N402" s="17">
        <f>IF(M402=1,_xlfn.XLOOKUP(L402,'HYB SPECS'!$O$6:$O$37,'HYB SPECS'!$K$6:$K$37,,1))</f>
        <v>8500</v>
      </c>
      <c r="O402" s="107">
        <f>0.5*('Specifications (ICE)'!$P$4*'Specifications (ICE)'!$P$3)*'Specifications (ICE)'!$P$5*K402^2</f>
        <v>56.217600027646043</v>
      </c>
      <c r="P402" s="14">
        <f>IF(B402="A",'Specifications (ICE)'!$M$12,IF(B402="G",'Specifications (ICE)'!$M$13))</f>
        <v>84.271039200000004</v>
      </c>
      <c r="Q402" s="17">
        <v>1</v>
      </c>
      <c r="R402" s="110">
        <f>'HYB SPECS'!$G$11-O402-P402-G402</f>
        <v>746.24599262758227</v>
      </c>
      <c r="S402" s="16">
        <f t="shared" si="86"/>
        <v>1.0600070975878189</v>
      </c>
      <c r="T402" s="17">
        <f t="shared" si="87"/>
        <v>746.24599262758227</v>
      </c>
      <c r="U402" s="110">
        <f t="shared" si="88"/>
        <v>886.73463185522837</v>
      </c>
      <c r="V402" s="17">
        <f t="shared" si="89"/>
        <v>11.892175494736836</v>
      </c>
      <c r="W402" s="14">
        <f t="shared" si="90"/>
        <v>1.5306432972094717</v>
      </c>
      <c r="X402" s="17">
        <f t="shared" si="91"/>
        <v>11.892175494736836</v>
      </c>
      <c r="Y402" s="17">
        <f t="shared" si="92"/>
        <v>13.360224805437698</v>
      </c>
      <c r="Z402" s="14">
        <v>474.14230073437511</v>
      </c>
      <c r="AA402" s="17">
        <f t="shared" si="94"/>
        <v>0.20159520403959691</v>
      </c>
      <c r="AB402" s="17">
        <f t="shared" si="95"/>
        <v>3.1703255015905749E-5</v>
      </c>
      <c r="AC402" s="17">
        <f t="shared" si="96"/>
        <v>1.5031854274010169E-2</v>
      </c>
      <c r="AD402" s="17">
        <f t="shared" si="93"/>
        <v>1.9909740760278369E-5</v>
      </c>
      <c r="AE402" s="14">
        <f t="shared" si="97"/>
        <v>23.315182584623596</v>
      </c>
    </row>
    <row r="403" spans="1:31" ht="15.75" thickBot="1" x14ac:dyDescent="0.3">
      <c r="A403" s="14">
        <v>1</v>
      </c>
      <c r="B403" s="17" t="s">
        <v>33</v>
      </c>
      <c r="C403" s="17">
        <v>397</v>
      </c>
      <c r="D403" s="17">
        <v>36.645133516156463</v>
      </c>
      <c r="E403" s="14">
        <v>704.00093954631063</v>
      </c>
      <c r="F403" s="103">
        <v>0</v>
      </c>
      <c r="G403" s="17">
        <f t="shared" si="84"/>
        <v>0</v>
      </c>
      <c r="H403" s="17">
        <f t="shared" si="85"/>
        <v>0</v>
      </c>
      <c r="I403" s="17">
        <v>14</v>
      </c>
      <c r="J403" s="14">
        <v>4000</v>
      </c>
      <c r="K403" s="100">
        <v>13.411199999999999</v>
      </c>
      <c r="L403" s="17">
        <v>30.000049728</v>
      </c>
      <c r="M403" s="107">
        <v>1</v>
      </c>
      <c r="N403" s="17">
        <f>IF(M403=1,_xlfn.XLOOKUP(L403,'HYB SPECS'!$O$6:$O$37,'HYB SPECS'!$K$6:$K$37,,1))</f>
        <v>8500</v>
      </c>
      <c r="O403" s="107">
        <f>0.5*('Specifications (ICE)'!$P$4*'Specifications (ICE)'!$P$3)*'Specifications (ICE)'!$P$5*K403^2</f>
        <v>56.217600027646043</v>
      </c>
      <c r="P403" s="14">
        <f>IF(B403="A",'Specifications (ICE)'!$M$12,IF(B403="G",'Specifications (ICE)'!$M$13))</f>
        <v>84.271039200000004</v>
      </c>
      <c r="Q403" s="17">
        <v>1</v>
      </c>
      <c r="R403" s="110">
        <f>'HYB SPECS'!$G$11-O403-P403-G403</f>
        <v>746.24599262758227</v>
      </c>
      <c r="S403" s="16">
        <f t="shared" si="86"/>
        <v>1.0600070975878189</v>
      </c>
      <c r="T403" s="17">
        <f t="shared" si="87"/>
        <v>746.24599262758227</v>
      </c>
      <c r="U403" s="110">
        <f t="shared" si="88"/>
        <v>886.73463185522837</v>
      </c>
      <c r="V403" s="17">
        <f t="shared" si="89"/>
        <v>11.892175494736836</v>
      </c>
      <c r="W403" s="14">
        <f t="shared" si="90"/>
        <v>1.5306432972094717</v>
      </c>
      <c r="X403" s="17">
        <f t="shared" si="91"/>
        <v>11.892175494736836</v>
      </c>
      <c r="Y403" s="17">
        <f t="shared" si="92"/>
        <v>13.360224805437698</v>
      </c>
      <c r="Z403" s="14">
        <v>474.14230073437511</v>
      </c>
      <c r="AA403" s="17">
        <f t="shared" si="94"/>
        <v>0.20159520403959691</v>
      </c>
      <c r="AB403" s="17">
        <f t="shared" si="95"/>
        <v>3.1703255015905749E-5</v>
      </c>
      <c r="AC403" s="17">
        <f t="shared" si="96"/>
        <v>1.5031854274010169E-2</v>
      </c>
      <c r="AD403" s="17">
        <f t="shared" si="93"/>
        <v>1.9909740760278369E-5</v>
      </c>
      <c r="AE403" s="14">
        <f t="shared" si="97"/>
        <v>23.330214438897606</v>
      </c>
    </row>
    <row r="404" spans="1:31" ht="15.75" thickBot="1" x14ac:dyDescent="0.3">
      <c r="A404" s="14">
        <v>1</v>
      </c>
      <c r="B404" s="17" t="s">
        <v>33</v>
      </c>
      <c r="C404" s="17">
        <v>398</v>
      </c>
      <c r="D404" s="17">
        <v>36.719698059224946</v>
      </c>
      <c r="E404" s="14">
        <v>704.00093954631063</v>
      </c>
      <c r="F404" s="103">
        <v>0</v>
      </c>
      <c r="G404" s="17">
        <f t="shared" si="84"/>
        <v>0</v>
      </c>
      <c r="H404" s="17">
        <f t="shared" si="85"/>
        <v>0</v>
      </c>
      <c r="I404" s="17">
        <v>14</v>
      </c>
      <c r="J404" s="14">
        <v>4000</v>
      </c>
      <c r="K404" s="100">
        <v>13.411199999999999</v>
      </c>
      <c r="L404" s="17">
        <v>30.000049728</v>
      </c>
      <c r="M404" s="107">
        <v>1</v>
      </c>
      <c r="N404" s="17">
        <f>IF(M404=1,_xlfn.XLOOKUP(L404,'HYB SPECS'!$O$6:$O$37,'HYB SPECS'!$K$6:$K$37,,1))</f>
        <v>8500</v>
      </c>
      <c r="O404" s="107">
        <f>0.5*('Specifications (ICE)'!$P$4*'Specifications (ICE)'!$P$3)*'Specifications (ICE)'!$P$5*K404^2</f>
        <v>56.217600027646043</v>
      </c>
      <c r="P404" s="14">
        <f>IF(B404="A",'Specifications (ICE)'!$M$12,IF(B404="G",'Specifications (ICE)'!$M$13))</f>
        <v>84.271039200000004</v>
      </c>
      <c r="Q404" s="17">
        <v>1</v>
      </c>
      <c r="R404" s="110">
        <f>'HYB SPECS'!$G$11-O404-P404-G404</f>
        <v>746.24599262758227</v>
      </c>
      <c r="S404" s="16">
        <f t="shared" si="86"/>
        <v>1.0600070975878189</v>
      </c>
      <c r="T404" s="17">
        <f t="shared" si="87"/>
        <v>746.24599262758227</v>
      </c>
      <c r="U404" s="110">
        <f t="shared" si="88"/>
        <v>886.73463185522837</v>
      </c>
      <c r="V404" s="17">
        <f t="shared" si="89"/>
        <v>11.892175494736836</v>
      </c>
      <c r="W404" s="14">
        <f t="shared" si="90"/>
        <v>1.5306432972094717</v>
      </c>
      <c r="X404" s="17">
        <f t="shared" si="91"/>
        <v>11.892175494736836</v>
      </c>
      <c r="Y404" s="17">
        <f t="shared" si="92"/>
        <v>13.360224805437698</v>
      </c>
      <c r="Z404" s="14">
        <v>474.14230073437511</v>
      </c>
      <c r="AA404" s="17">
        <f t="shared" si="94"/>
        <v>0.20159520403959691</v>
      </c>
      <c r="AB404" s="17">
        <f t="shared" si="95"/>
        <v>3.1703255015905749E-5</v>
      </c>
      <c r="AC404" s="17">
        <f t="shared" si="96"/>
        <v>1.5031854274010169E-2</v>
      </c>
      <c r="AD404" s="17">
        <f t="shared" si="93"/>
        <v>1.9909740760278369E-5</v>
      </c>
      <c r="AE404" s="14">
        <f t="shared" si="97"/>
        <v>23.345246293171616</v>
      </c>
    </row>
    <row r="405" spans="1:31" ht="15.75" thickBot="1" x14ac:dyDescent="0.3">
      <c r="A405" s="14">
        <v>1</v>
      </c>
      <c r="B405" s="17" t="s">
        <v>33</v>
      </c>
      <c r="C405" s="17">
        <v>399</v>
      </c>
      <c r="D405" s="17">
        <v>36.794262602293429</v>
      </c>
      <c r="E405" s="14">
        <v>704.00093954631063</v>
      </c>
      <c r="F405" s="103">
        <v>0</v>
      </c>
      <c r="G405" s="17">
        <f t="shared" si="84"/>
        <v>0</v>
      </c>
      <c r="H405" s="17">
        <f t="shared" si="85"/>
        <v>0</v>
      </c>
      <c r="I405" s="17">
        <v>14</v>
      </c>
      <c r="J405" s="14">
        <v>4000</v>
      </c>
      <c r="K405" s="100">
        <v>13.411199999999999</v>
      </c>
      <c r="L405" s="17">
        <v>30.000049728</v>
      </c>
      <c r="M405" s="107">
        <v>1</v>
      </c>
      <c r="N405" s="17">
        <f>IF(M405=1,_xlfn.XLOOKUP(L405,'HYB SPECS'!$O$6:$O$37,'HYB SPECS'!$K$6:$K$37,,1))</f>
        <v>8500</v>
      </c>
      <c r="O405" s="107">
        <f>0.5*('Specifications (ICE)'!$P$4*'Specifications (ICE)'!$P$3)*'Specifications (ICE)'!$P$5*K405^2</f>
        <v>56.217600027646043</v>
      </c>
      <c r="P405" s="14">
        <f>IF(B405="A",'Specifications (ICE)'!$M$12,IF(B405="G",'Specifications (ICE)'!$M$13))</f>
        <v>84.271039200000004</v>
      </c>
      <c r="Q405" s="17">
        <v>1</v>
      </c>
      <c r="R405" s="110">
        <f>'HYB SPECS'!$G$11-O405-P405-G405</f>
        <v>746.24599262758227</v>
      </c>
      <c r="S405" s="16">
        <f t="shared" si="86"/>
        <v>1.0600070975878189</v>
      </c>
      <c r="T405" s="17">
        <f t="shared" si="87"/>
        <v>746.24599262758227</v>
      </c>
      <c r="U405" s="110">
        <f t="shared" si="88"/>
        <v>886.73463185522837</v>
      </c>
      <c r="V405" s="17">
        <f t="shared" si="89"/>
        <v>11.892175494736836</v>
      </c>
      <c r="W405" s="14">
        <f t="shared" si="90"/>
        <v>1.5306432972094717</v>
      </c>
      <c r="X405" s="17">
        <f t="shared" si="91"/>
        <v>11.892175494736836</v>
      </c>
      <c r="Y405" s="17">
        <f t="shared" si="92"/>
        <v>13.360224805437698</v>
      </c>
      <c r="Z405" s="14">
        <v>474.14230073437511</v>
      </c>
      <c r="AA405" s="17">
        <f t="shared" si="94"/>
        <v>0.20159520403959691</v>
      </c>
      <c r="AB405" s="17">
        <f t="shared" si="95"/>
        <v>3.1703255015905749E-5</v>
      </c>
      <c r="AC405" s="17">
        <f t="shared" si="96"/>
        <v>1.5031854274010169E-2</v>
      </c>
      <c r="AD405" s="17">
        <f t="shared" si="93"/>
        <v>1.9909740760278369E-5</v>
      </c>
      <c r="AE405" s="14">
        <f t="shared" si="97"/>
        <v>23.360278147445626</v>
      </c>
    </row>
    <row r="406" spans="1:31" ht="15.75" thickBot="1" x14ac:dyDescent="0.3">
      <c r="A406" s="14">
        <v>1</v>
      </c>
      <c r="B406" s="17" t="s">
        <v>33</v>
      </c>
      <c r="C406" s="17">
        <v>400</v>
      </c>
      <c r="D406" s="17">
        <v>36.868827145361912</v>
      </c>
      <c r="E406" s="14">
        <v>704.00093954631063</v>
      </c>
      <c r="F406" s="103">
        <v>0</v>
      </c>
      <c r="G406" s="17">
        <f t="shared" si="84"/>
        <v>0</v>
      </c>
      <c r="H406" s="17">
        <f t="shared" si="85"/>
        <v>0</v>
      </c>
      <c r="I406" s="17">
        <v>14</v>
      </c>
      <c r="J406" s="14">
        <v>4000</v>
      </c>
      <c r="K406" s="100">
        <v>13.411199999999999</v>
      </c>
      <c r="L406" s="17">
        <v>30.000049728</v>
      </c>
      <c r="M406" s="107">
        <v>1</v>
      </c>
      <c r="N406" s="17">
        <f>IF(M406=1,_xlfn.XLOOKUP(L406,'HYB SPECS'!$O$6:$O$37,'HYB SPECS'!$K$6:$K$37,,1))</f>
        <v>8500</v>
      </c>
      <c r="O406" s="107">
        <f>0.5*('Specifications (ICE)'!$P$4*'Specifications (ICE)'!$P$3)*'Specifications (ICE)'!$P$5*K406^2</f>
        <v>56.217600027646043</v>
      </c>
      <c r="P406" s="14">
        <f>IF(B406="A",'Specifications (ICE)'!$M$12,IF(B406="G",'Specifications (ICE)'!$M$13))</f>
        <v>84.271039200000004</v>
      </c>
      <c r="Q406" s="17">
        <v>1</v>
      </c>
      <c r="R406" s="110">
        <f>'HYB SPECS'!$G$11-O406-P406-G406</f>
        <v>746.24599262758227</v>
      </c>
      <c r="S406" s="16">
        <f t="shared" si="86"/>
        <v>1.0600070975878189</v>
      </c>
      <c r="T406" s="17">
        <f t="shared" si="87"/>
        <v>746.24599262758227</v>
      </c>
      <c r="U406" s="110">
        <f t="shared" si="88"/>
        <v>886.73463185522837</v>
      </c>
      <c r="V406" s="17">
        <f t="shared" si="89"/>
        <v>11.892175494736836</v>
      </c>
      <c r="W406" s="14">
        <f t="shared" si="90"/>
        <v>1.5306432972094717</v>
      </c>
      <c r="X406" s="17">
        <f t="shared" si="91"/>
        <v>11.892175494736836</v>
      </c>
      <c r="Y406" s="17">
        <f t="shared" si="92"/>
        <v>13.360224805437698</v>
      </c>
      <c r="Z406" s="14">
        <v>474.14230073437511</v>
      </c>
      <c r="AA406" s="17">
        <f t="shared" si="94"/>
        <v>0.20159520403959691</v>
      </c>
      <c r="AB406" s="17">
        <f t="shared" si="95"/>
        <v>3.1703255015905749E-5</v>
      </c>
      <c r="AC406" s="17">
        <f t="shared" si="96"/>
        <v>1.5031854274010169E-2</v>
      </c>
      <c r="AD406" s="17">
        <f t="shared" si="93"/>
        <v>1.9909740760278369E-5</v>
      </c>
      <c r="AE406" s="14">
        <f t="shared" si="97"/>
        <v>23.375310001719637</v>
      </c>
    </row>
    <row r="407" spans="1:31" ht="15.75" thickBot="1" x14ac:dyDescent="0.3">
      <c r="A407" s="14">
        <v>1</v>
      </c>
      <c r="B407" s="17" t="s">
        <v>33</v>
      </c>
      <c r="C407" s="17">
        <v>401</v>
      </c>
      <c r="D407" s="17">
        <v>36.943391688430395</v>
      </c>
      <c r="E407" s="14">
        <v>704.00093954631063</v>
      </c>
      <c r="F407" s="103">
        <v>0</v>
      </c>
      <c r="G407" s="17">
        <f t="shared" si="84"/>
        <v>0</v>
      </c>
      <c r="H407" s="17">
        <f t="shared" si="85"/>
        <v>0</v>
      </c>
      <c r="I407" s="17">
        <v>14</v>
      </c>
      <c r="J407" s="14">
        <v>4000</v>
      </c>
      <c r="K407" s="100">
        <v>13.411199999999999</v>
      </c>
      <c r="L407" s="17">
        <v>30.000049728</v>
      </c>
      <c r="M407" s="107">
        <v>1</v>
      </c>
      <c r="N407" s="17">
        <f>IF(M407=1,_xlfn.XLOOKUP(L407,'HYB SPECS'!$O$6:$O$37,'HYB SPECS'!$K$6:$K$37,,1))</f>
        <v>8500</v>
      </c>
      <c r="O407" s="107">
        <f>0.5*('Specifications (ICE)'!$P$4*'Specifications (ICE)'!$P$3)*'Specifications (ICE)'!$P$5*K407^2</f>
        <v>56.217600027646043</v>
      </c>
      <c r="P407" s="14">
        <f>IF(B407="A",'Specifications (ICE)'!$M$12,IF(B407="G",'Specifications (ICE)'!$M$13))</f>
        <v>84.271039200000004</v>
      </c>
      <c r="Q407" s="17">
        <v>1</v>
      </c>
      <c r="R407" s="110">
        <f>'HYB SPECS'!$G$11-O407-P407-G407</f>
        <v>746.24599262758227</v>
      </c>
      <c r="S407" s="16">
        <f t="shared" si="86"/>
        <v>1.0600070975878189</v>
      </c>
      <c r="T407" s="17">
        <f t="shared" si="87"/>
        <v>746.24599262758227</v>
      </c>
      <c r="U407" s="110">
        <f t="shared" si="88"/>
        <v>886.73463185522837</v>
      </c>
      <c r="V407" s="17">
        <f t="shared" si="89"/>
        <v>11.892175494736836</v>
      </c>
      <c r="W407" s="14">
        <f t="shared" si="90"/>
        <v>1.5306432972094717</v>
      </c>
      <c r="X407" s="17">
        <f t="shared" si="91"/>
        <v>11.892175494736836</v>
      </c>
      <c r="Y407" s="17">
        <f t="shared" si="92"/>
        <v>13.360224805437698</v>
      </c>
      <c r="Z407" s="14">
        <v>474.14230073437511</v>
      </c>
      <c r="AA407" s="17">
        <f t="shared" si="94"/>
        <v>0.20159520403959691</v>
      </c>
      <c r="AB407" s="17">
        <f t="shared" si="95"/>
        <v>3.1703255015905749E-5</v>
      </c>
      <c r="AC407" s="17">
        <f t="shared" si="96"/>
        <v>1.5031854274010169E-2</v>
      </c>
      <c r="AD407" s="17">
        <f t="shared" si="93"/>
        <v>1.9909740760278369E-5</v>
      </c>
      <c r="AE407" s="14">
        <f t="shared" si="97"/>
        <v>23.390341855993647</v>
      </c>
    </row>
    <row r="408" spans="1:31" ht="15.75" thickBot="1" x14ac:dyDescent="0.3">
      <c r="A408" s="14">
        <v>1</v>
      </c>
      <c r="B408" s="17" t="s">
        <v>33</v>
      </c>
      <c r="C408" s="17">
        <v>402</v>
      </c>
      <c r="D408" s="17">
        <v>37.017956231498879</v>
      </c>
      <c r="E408" s="14">
        <v>704.00093954631063</v>
      </c>
      <c r="F408" s="103">
        <v>0</v>
      </c>
      <c r="G408" s="17">
        <f t="shared" si="84"/>
        <v>0</v>
      </c>
      <c r="H408" s="17">
        <f t="shared" si="85"/>
        <v>0</v>
      </c>
      <c r="I408" s="17">
        <v>14</v>
      </c>
      <c r="J408" s="14">
        <v>4000</v>
      </c>
      <c r="K408" s="100">
        <v>13.411199999999999</v>
      </c>
      <c r="L408" s="17">
        <v>30.000049728</v>
      </c>
      <c r="M408" s="107">
        <v>1</v>
      </c>
      <c r="N408" s="17">
        <f>IF(M408=1,_xlfn.XLOOKUP(L408,'HYB SPECS'!$O$6:$O$37,'HYB SPECS'!$K$6:$K$37,,1))</f>
        <v>8500</v>
      </c>
      <c r="O408" s="107">
        <f>0.5*('Specifications (ICE)'!$P$4*'Specifications (ICE)'!$P$3)*'Specifications (ICE)'!$P$5*K408^2</f>
        <v>56.217600027646043</v>
      </c>
      <c r="P408" s="14">
        <f>IF(B408="A",'Specifications (ICE)'!$M$12,IF(B408="G",'Specifications (ICE)'!$M$13))</f>
        <v>84.271039200000004</v>
      </c>
      <c r="Q408" s="17">
        <v>1</v>
      </c>
      <c r="R408" s="110">
        <f>'HYB SPECS'!$G$11-O408-P408-G408</f>
        <v>746.24599262758227</v>
      </c>
      <c r="S408" s="16">
        <f t="shared" si="86"/>
        <v>1.0600070975878189</v>
      </c>
      <c r="T408" s="17">
        <f t="shared" si="87"/>
        <v>746.24599262758227</v>
      </c>
      <c r="U408" s="110">
        <f t="shared" si="88"/>
        <v>886.73463185522837</v>
      </c>
      <c r="V408" s="17">
        <f t="shared" si="89"/>
        <v>11.892175494736836</v>
      </c>
      <c r="W408" s="14">
        <f t="shared" si="90"/>
        <v>1.5306432972094717</v>
      </c>
      <c r="X408" s="17">
        <f t="shared" si="91"/>
        <v>11.892175494736836</v>
      </c>
      <c r="Y408" s="17">
        <f t="shared" si="92"/>
        <v>13.360224805437698</v>
      </c>
      <c r="Z408" s="14">
        <v>474.14230073437511</v>
      </c>
      <c r="AA408" s="17">
        <f t="shared" si="94"/>
        <v>0.20159520403959691</v>
      </c>
      <c r="AB408" s="17">
        <f t="shared" si="95"/>
        <v>3.1703255015905749E-5</v>
      </c>
      <c r="AC408" s="17">
        <f t="shared" si="96"/>
        <v>1.5031854274010169E-2</v>
      </c>
      <c r="AD408" s="17">
        <f t="shared" si="93"/>
        <v>1.9909740760278369E-5</v>
      </c>
      <c r="AE408" s="14">
        <f t="shared" si="97"/>
        <v>23.405373710267657</v>
      </c>
    </row>
    <row r="409" spans="1:31" ht="15.75" thickBot="1" x14ac:dyDescent="0.3">
      <c r="A409" s="14">
        <v>1</v>
      </c>
      <c r="B409" s="17" t="s">
        <v>33</v>
      </c>
      <c r="C409" s="17">
        <v>403</v>
      </c>
      <c r="D409" s="17">
        <v>37.092520774567362</v>
      </c>
      <c r="E409" s="14">
        <v>704.00093954631063</v>
      </c>
      <c r="F409" s="103">
        <v>0</v>
      </c>
      <c r="G409" s="17">
        <f t="shared" si="84"/>
        <v>0</v>
      </c>
      <c r="H409" s="17">
        <f t="shared" si="85"/>
        <v>0</v>
      </c>
      <c r="I409" s="17">
        <v>14</v>
      </c>
      <c r="J409" s="14">
        <v>4000</v>
      </c>
      <c r="K409" s="100">
        <v>13.411199999999999</v>
      </c>
      <c r="L409" s="17">
        <v>30.000049728</v>
      </c>
      <c r="M409" s="107">
        <v>1</v>
      </c>
      <c r="N409" s="17">
        <f>IF(M409=1,_xlfn.XLOOKUP(L409,'HYB SPECS'!$O$6:$O$37,'HYB SPECS'!$K$6:$K$37,,1))</f>
        <v>8500</v>
      </c>
      <c r="O409" s="107">
        <f>0.5*('Specifications (ICE)'!$P$4*'Specifications (ICE)'!$P$3)*'Specifications (ICE)'!$P$5*K409^2</f>
        <v>56.217600027646043</v>
      </c>
      <c r="P409" s="14">
        <f>IF(B409="A",'Specifications (ICE)'!$M$12,IF(B409="G",'Specifications (ICE)'!$M$13))</f>
        <v>84.271039200000004</v>
      </c>
      <c r="Q409" s="17">
        <v>1</v>
      </c>
      <c r="R409" s="110">
        <f>'HYB SPECS'!$G$11-O409-P409-G409</f>
        <v>746.24599262758227</v>
      </c>
      <c r="S409" s="16">
        <f t="shared" si="86"/>
        <v>1.0600070975878189</v>
      </c>
      <c r="T409" s="17">
        <f t="shared" si="87"/>
        <v>746.24599262758227</v>
      </c>
      <c r="U409" s="110">
        <f t="shared" si="88"/>
        <v>886.73463185522837</v>
      </c>
      <c r="V409" s="17">
        <f t="shared" si="89"/>
        <v>11.892175494736836</v>
      </c>
      <c r="W409" s="14">
        <f t="shared" si="90"/>
        <v>1.5306432972094717</v>
      </c>
      <c r="X409" s="17">
        <f t="shared" si="91"/>
        <v>11.892175494736836</v>
      </c>
      <c r="Y409" s="17">
        <f t="shared" si="92"/>
        <v>13.360224805437698</v>
      </c>
      <c r="Z409" s="14">
        <v>474.14230073437511</v>
      </c>
      <c r="AA409" s="17">
        <f t="shared" si="94"/>
        <v>0.20159520403959691</v>
      </c>
      <c r="AB409" s="17">
        <f t="shared" si="95"/>
        <v>3.1703255015905749E-5</v>
      </c>
      <c r="AC409" s="17">
        <f t="shared" si="96"/>
        <v>1.5031854274010169E-2</v>
      </c>
      <c r="AD409" s="17">
        <f t="shared" si="93"/>
        <v>1.9909740760278369E-5</v>
      </c>
      <c r="AE409" s="14">
        <f t="shared" si="97"/>
        <v>23.420405564541667</v>
      </c>
    </row>
    <row r="410" spans="1:31" ht="15.75" thickBot="1" x14ac:dyDescent="0.3">
      <c r="A410" s="14">
        <v>1</v>
      </c>
      <c r="B410" s="17" t="s">
        <v>33</v>
      </c>
      <c r="C410" s="17">
        <v>404</v>
      </c>
      <c r="D410" s="17">
        <v>37.167085317635845</v>
      </c>
      <c r="E410" s="14">
        <v>704.00093954631063</v>
      </c>
      <c r="F410" s="103">
        <v>0</v>
      </c>
      <c r="G410" s="17">
        <f t="shared" si="84"/>
        <v>0</v>
      </c>
      <c r="H410" s="17">
        <f t="shared" si="85"/>
        <v>0</v>
      </c>
      <c r="I410" s="17">
        <v>14</v>
      </c>
      <c r="J410" s="14">
        <v>4000</v>
      </c>
      <c r="K410" s="100">
        <v>13.411199999999999</v>
      </c>
      <c r="L410" s="17">
        <v>30.000049728</v>
      </c>
      <c r="M410" s="107">
        <v>1</v>
      </c>
      <c r="N410" s="17">
        <f>IF(M410=1,_xlfn.XLOOKUP(L410,'HYB SPECS'!$O$6:$O$37,'HYB SPECS'!$K$6:$K$37,,1))</f>
        <v>8500</v>
      </c>
      <c r="O410" s="107">
        <f>0.5*('Specifications (ICE)'!$P$4*'Specifications (ICE)'!$P$3)*'Specifications (ICE)'!$P$5*K410^2</f>
        <v>56.217600027646043</v>
      </c>
      <c r="P410" s="14">
        <f>IF(B410="A",'Specifications (ICE)'!$M$12,IF(B410="G",'Specifications (ICE)'!$M$13))</f>
        <v>84.271039200000004</v>
      </c>
      <c r="Q410" s="17">
        <v>1</v>
      </c>
      <c r="R410" s="110">
        <f>'HYB SPECS'!$G$11-O410-P410-G410</f>
        <v>746.24599262758227</v>
      </c>
      <c r="S410" s="16">
        <f t="shared" si="86"/>
        <v>1.0600070975878189</v>
      </c>
      <c r="T410" s="17">
        <f t="shared" si="87"/>
        <v>746.24599262758227</v>
      </c>
      <c r="U410" s="110">
        <f t="shared" si="88"/>
        <v>886.73463185522837</v>
      </c>
      <c r="V410" s="17">
        <f t="shared" si="89"/>
        <v>11.892175494736836</v>
      </c>
      <c r="W410" s="14">
        <f t="shared" si="90"/>
        <v>1.5306432972094717</v>
      </c>
      <c r="X410" s="17">
        <f t="shared" si="91"/>
        <v>11.892175494736836</v>
      </c>
      <c r="Y410" s="17">
        <f t="shared" si="92"/>
        <v>13.360224805437698</v>
      </c>
      <c r="Z410" s="14">
        <v>474.14230073437511</v>
      </c>
      <c r="AA410" s="17">
        <f t="shared" si="94"/>
        <v>0.20159520403959691</v>
      </c>
      <c r="AB410" s="17">
        <f t="shared" si="95"/>
        <v>3.1703255015905749E-5</v>
      </c>
      <c r="AC410" s="17">
        <f t="shared" si="96"/>
        <v>1.5031854274010169E-2</v>
      </c>
      <c r="AD410" s="17">
        <f t="shared" si="93"/>
        <v>1.9909740760278369E-5</v>
      </c>
      <c r="AE410" s="14">
        <f t="shared" si="97"/>
        <v>23.435437418815678</v>
      </c>
    </row>
    <row r="411" spans="1:31" ht="15.75" thickBot="1" x14ac:dyDescent="0.3">
      <c r="A411" s="14">
        <v>1</v>
      </c>
      <c r="B411" s="17" t="s">
        <v>33</v>
      </c>
      <c r="C411" s="17">
        <v>405</v>
      </c>
      <c r="D411" s="17">
        <v>37.241649860704328</v>
      </c>
      <c r="E411" s="14">
        <v>704.00093954631063</v>
      </c>
      <c r="F411" s="103">
        <v>0</v>
      </c>
      <c r="G411" s="17">
        <f t="shared" si="84"/>
        <v>0</v>
      </c>
      <c r="H411" s="17">
        <f t="shared" si="85"/>
        <v>0</v>
      </c>
      <c r="I411" s="17">
        <v>14</v>
      </c>
      <c r="J411" s="14">
        <v>4000</v>
      </c>
      <c r="K411" s="100">
        <v>13.411199999999999</v>
      </c>
      <c r="L411" s="17">
        <v>30.000049728</v>
      </c>
      <c r="M411" s="107">
        <v>1</v>
      </c>
      <c r="N411" s="17">
        <f>IF(M411=1,_xlfn.XLOOKUP(L411,'HYB SPECS'!$O$6:$O$37,'HYB SPECS'!$K$6:$K$37,,1))</f>
        <v>8500</v>
      </c>
      <c r="O411" s="107">
        <f>0.5*('Specifications (ICE)'!$P$4*'Specifications (ICE)'!$P$3)*'Specifications (ICE)'!$P$5*K411^2</f>
        <v>56.217600027646043</v>
      </c>
      <c r="P411" s="14">
        <f>IF(B411="A",'Specifications (ICE)'!$M$12,IF(B411="G",'Specifications (ICE)'!$M$13))</f>
        <v>84.271039200000004</v>
      </c>
      <c r="Q411" s="17">
        <v>1</v>
      </c>
      <c r="R411" s="110">
        <f>'HYB SPECS'!$G$11-O411-P411-G411</f>
        <v>746.24599262758227</v>
      </c>
      <c r="S411" s="16">
        <f t="shared" si="86"/>
        <v>1.0600070975878189</v>
      </c>
      <c r="T411" s="17">
        <f t="shared" si="87"/>
        <v>746.24599262758227</v>
      </c>
      <c r="U411" s="110">
        <f t="shared" si="88"/>
        <v>886.73463185522837</v>
      </c>
      <c r="V411" s="17">
        <f t="shared" si="89"/>
        <v>11.892175494736836</v>
      </c>
      <c r="W411" s="14">
        <f t="shared" si="90"/>
        <v>1.5306432972094717</v>
      </c>
      <c r="X411" s="17">
        <f t="shared" si="91"/>
        <v>11.892175494736836</v>
      </c>
      <c r="Y411" s="17">
        <f t="shared" si="92"/>
        <v>13.360224805437698</v>
      </c>
      <c r="Z411" s="14">
        <v>474.14230073437511</v>
      </c>
      <c r="AA411" s="17">
        <f t="shared" si="94"/>
        <v>0.20159520403959691</v>
      </c>
      <c r="AB411" s="17">
        <f t="shared" si="95"/>
        <v>3.1703255015905749E-5</v>
      </c>
      <c r="AC411" s="17">
        <f t="shared" si="96"/>
        <v>1.5031854274010169E-2</v>
      </c>
      <c r="AD411" s="17">
        <f t="shared" si="93"/>
        <v>1.9909740760278369E-5</v>
      </c>
      <c r="AE411" s="14">
        <f t="shared" si="97"/>
        <v>23.450469273089688</v>
      </c>
    </row>
    <row r="412" spans="1:31" ht="15.75" thickBot="1" x14ac:dyDescent="0.3">
      <c r="A412" s="14">
        <v>1</v>
      </c>
      <c r="B412" s="17" t="s">
        <v>33</v>
      </c>
      <c r="C412" s="17">
        <v>406</v>
      </c>
      <c r="D412" s="17">
        <v>37.316214403772811</v>
      </c>
      <c r="E412" s="14">
        <v>704.00093954631063</v>
      </c>
      <c r="F412" s="103">
        <v>0</v>
      </c>
      <c r="G412" s="17">
        <f t="shared" si="84"/>
        <v>0</v>
      </c>
      <c r="H412" s="17">
        <f t="shared" si="85"/>
        <v>0</v>
      </c>
      <c r="I412" s="17">
        <v>14</v>
      </c>
      <c r="J412" s="14">
        <v>4000</v>
      </c>
      <c r="K412" s="100">
        <v>13.411199999999999</v>
      </c>
      <c r="L412" s="17">
        <v>30.000049728</v>
      </c>
      <c r="M412" s="107">
        <v>1</v>
      </c>
      <c r="N412" s="17">
        <f>IF(M412=1,_xlfn.XLOOKUP(L412,'HYB SPECS'!$O$6:$O$37,'HYB SPECS'!$K$6:$K$37,,1))</f>
        <v>8500</v>
      </c>
      <c r="O412" s="107">
        <f>0.5*('Specifications (ICE)'!$P$4*'Specifications (ICE)'!$P$3)*'Specifications (ICE)'!$P$5*K412^2</f>
        <v>56.217600027646043</v>
      </c>
      <c r="P412" s="14">
        <f>IF(B412="A",'Specifications (ICE)'!$M$12,IF(B412="G",'Specifications (ICE)'!$M$13))</f>
        <v>84.271039200000004</v>
      </c>
      <c r="Q412" s="17">
        <v>1</v>
      </c>
      <c r="R412" s="110">
        <f>'HYB SPECS'!$G$11-O412-P412-G412</f>
        <v>746.24599262758227</v>
      </c>
      <c r="S412" s="16">
        <f t="shared" si="86"/>
        <v>1.0600070975878189</v>
      </c>
      <c r="T412" s="17">
        <f t="shared" si="87"/>
        <v>746.24599262758227</v>
      </c>
      <c r="U412" s="110">
        <f t="shared" si="88"/>
        <v>886.73463185522837</v>
      </c>
      <c r="V412" s="17">
        <f t="shared" si="89"/>
        <v>11.892175494736836</v>
      </c>
      <c r="W412" s="14">
        <f t="shared" si="90"/>
        <v>1.5306432972094717</v>
      </c>
      <c r="X412" s="17">
        <f t="shared" si="91"/>
        <v>11.892175494736836</v>
      </c>
      <c r="Y412" s="17">
        <f t="shared" si="92"/>
        <v>13.360224805437698</v>
      </c>
      <c r="Z412" s="14">
        <v>474.14230073437511</v>
      </c>
      <c r="AA412" s="17">
        <f t="shared" si="94"/>
        <v>0.20159520403959691</v>
      </c>
      <c r="AB412" s="17">
        <f t="shared" si="95"/>
        <v>3.1703255015905749E-5</v>
      </c>
      <c r="AC412" s="17">
        <f t="shared" si="96"/>
        <v>1.5031854274010169E-2</v>
      </c>
      <c r="AD412" s="17">
        <f t="shared" si="93"/>
        <v>1.9909740760278369E-5</v>
      </c>
      <c r="AE412" s="14">
        <f t="shared" si="97"/>
        <v>23.465501127363698</v>
      </c>
    </row>
    <row r="413" spans="1:31" ht="15.75" thickBot="1" x14ac:dyDescent="0.3">
      <c r="A413" s="14">
        <v>1</v>
      </c>
      <c r="B413" s="17" t="s">
        <v>33</v>
      </c>
      <c r="C413" s="17">
        <v>407</v>
      </c>
      <c r="D413" s="17">
        <v>37.390778946841294</v>
      </c>
      <c r="E413" s="14">
        <v>704.00093954631063</v>
      </c>
      <c r="F413" s="103">
        <v>0</v>
      </c>
      <c r="G413" s="17">
        <f t="shared" si="84"/>
        <v>0</v>
      </c>
      <c r="H413" s="17">
        <f t="shared" si="85"/>
        <v>0</v>
      </c>
      <c r="I413" s="17">
        <v>14</v>
      </c>
      <c r="J413" s="14">
        <v>4000</v>
      </c>
      <c r="K413" s="100">
        <v>13.411199999999999</v>
      </c>
      <c r="L413" s="17">
        <v>30.000049728</v>
      </c>
      <c r="M413" s="107">
        <v>1</v>
      </c>
      <c r="N413" s="17">
        <f>IF(M413=1,_xlfn.XLOOKUP(L413,'HYB SPECS'!$O$6:$O$37,'HYB SPECS'!$K$6:$K$37,,1))</f>
        <v>8500</v>
      </c>
      <c r="O413" s="107">
        <f>0.5*('Specifications (ICE)'!$P$4*'Specifications (ICE)'!$P$3)*'Specifications (ICE)'!$P$5*K413^2</f>
        <v>56.217600027646043</v>
      </c>
      <c r="P413" s="14">
        <f>IF(B413="A",'Specifications (ICE)'!$M$12,IF(B413="G",'Specifications (ICE)'!$M$13))</f>
        <v>84.271039200000004</v>
      </c>
      <c r="Q413" s="17">
        <v>1</v>
      </c>
      <c r="R413" s="110">
        <f>'HYB SPECS'!$G$11-O413-P413-G413</f>
        <v>746.24599262758227</v>
      </c>
      <c r="S413" s="16">
        <f t="shared" si="86"/>
        <v>1.0600070975878189</v>
      </c>
      <c r="T413" s="17">
        <f t="shared" si="87"/>
        <v>746.24599262758227</v>
      </c>
      <c r="U413" s="110">
        <f t="shared" si="88"/>
        <v>886.73463185522837</v>
      </c>
      <c r="V413" s="17">
        <f t="shared" si="89"/>
        <v>11.892175494736836</v>
      </c>
      <c r="W413" s="14">
        <f t="shared" si="90"/>
        <v>1.5306432972094717</v>
      </c>
      <c r="X413" s="17">
        <f t="shared" si="91"/>
        <v>11.892175494736836</v>
      </c>
      <c r="Y413" s="17">
        <f t="shared" si="92"/>
        <v>13.360224805437698</v>
      </c>
      <c r="Z413" s="14">
        <v>474.14230073437511</v>
      </c>
      <c r="AA413" s="17">
        <f t="shared" si="94"/>
        <v>0.20159520403959691</v>
      </c>
      <c r="AB413" s="17">
        <f t="shared" si="95"/>
        <v>3.1703255015905749E-5</v>
      </c>
      <c r="AC413" s="17">
        <f t="shared" si="96"/>
        <v>1.5031854274010169E-2</v>
      </c>
      <c r="AD413" s="17">
        <f t="shared" si="93"/>
        <v>1.9909740760278369E-5</v>
      </c>
      <c r="AE413" s="14">
        <f t="shared" si="97"/>
        <v>23.480532981637708</v>
      </c>
    </row>
    <row r="414" spans="1:31" ht="15.75" thickBot="1" x14ac:dyDescent="0.3">
      <c r="A414" s="14">
        <v>1</v>
      </c>
      <c r="B414" s="17" t="s">
        <v>33</v>
      </c>
      <c r="C414" s="17">
        <v>408</v>
      </c>
      <c r="D414" s="17">
        <v>37.465343489909777</v>
      </c>
      <c r="E414" s="14">
        <v>704.00093954631063</v>
      </c>
      <c r="F414" s="103">
        <v>0</v>
      </c>
      <c r="G414" s="17">
        <f t="shared" si="84"/>
        <v>0</v>
      </c>
      <c r="H414" s="17">
        <f t="shared" si="85"/>
        <v>0</v>
      </c>
      <c r="I414" s="17">
        <v>14</v>
      </c>
      <c r="J414" s="14">
        <v>4000</v>
      </c>
      <c r="K414" s="100">
        <v>13.411199999999999</v>
      </c>
      <c r="L414" s="17">
        <v>30.000049728</v>
      </c>
      <c r="M414" s="107">
        <v>1</v>
      </c>
      <c r="N414" s="17">
        <f>IF(M414=1,_xlfn.XLOOKUP(L414,'HYB SPECS'!$O$6:$O$37,'HYB SPECS'!$K$6:$K$37,,1))</f>
        <v>8500</v>
      </c>
      <c r="O414" s="107">
        <f>0.5*('Specifications (ICE)'!$P$4*'Specifications (ICE)'!$P$3)*'Specifications (ICE)'!$P$5*K414^2</f>
        <v>56.217600027646043</v>
      </c>
      <c r="P414" s="14">
        <f>IF(B414="A",'Specifications (ICE)'!$M$12,IF(B414="G",'Specifications (ICE)'!$M$13))</f>
        <v>84.271039200000004</v>
      </c>
      <c r="Q414" s="17">
        <v>1</v>
      </c>
      <c r="R414" s="110">
        <f>'HYB SPECS'!$G$11-O414-P414-G414</f>
        <v>746.24599262758227</v>
      </c>
      <c r="S414" s="16">
        <f t="shared" si="86"/>
        <v>1.0600070975878189</v>
      </c>
      <c r="T414" s="17">
        <f t="shared" si="87"/>
        <v>746.24599262758227</v>
      </c>
      <c r="U414" s="110">
        <f t="shared" si="88"/>
        <v>886.73463185522837</v>
      </c>
      <c r="V414" s="17">
        <f t="shared" si="89"/>
        <v>11.892175494736836</v>
      </c>
      <c r="W414" s="14">
        <f t="shared" si="90"/>
        <v>1.5306432972094717</v>
      </c>
      <c r="X414" s="17">
        <f t="shared" si="91"/>
        <v>11.892175494736836</v>
      </c>
      <c r="Y414" s="17">
        <f t="shared" si="92"/>
        <v>13.360224805437698</v>
      </c>
      <c r="Z414" s="14">
        <v>474.14230073437511</v>
      </c>
      <c r="AA414" s="17">
        <f t="shared" si="94"/>
        <v>0.20159520403959691</v>
      </c>
      <c r="AB414" s="17">
        <f t="shared" si="95"/>
        <v>3.1703255015905749E-5</v>
      </c>
      <c r="AC414" s="17">
        <f t="shared" si="96"/>
        <v>1.5031854274010169E-2</v>
      </c>
      <c r="AD414" s="17">
        <f t="shared" si="93"/>
        <v>1.9909740760278369E-5</v>
      </c>
      <c r="AE414" s="14">
        <f t="shared" si="97"/>
        <v>23.495564835911718</v>
      </c>
    </row>
    <row r="415" spans="1:31" ht="15.75" thickBot="1" x14ac:dyDescent="0.3">
      <c r="A415" s="14">
        <v>1</v>
      </c>
      <c r="B415" s="17" t="s">
        <v>33</v>
      </c>
      <c r="C415" s="17">
        <v>409</v>
      </c>
      <c r="D415" s="17">
        <v>37.539908032978261</v>
      </c>
      <c r="E415" s="14">
        <v>704.00093954631063</v>
      </c>
      <c r="F415" s="103">
        <v>0</v>
      </c>
      <c r="G415" s="17">
        <f t="shared" si="84"/>
        <v>0</v>
      </c>
      <c r="H415" s="17">
        <f t="shared" si="85"/>
        <v>0</v>
      </c>
      <c r="I415" s="17">
        <v>14</v>
      </c>
      <c r="J415" s="14">
        <v>4000</v>
      </c>
      <c r="K415" s="100">
        <v>13.411199999999999</v>
      </c>
      <c r="L415" s="17">
        <v>30.000049728</v>
      </c>
      <c r="M415" s="107">
        <v>1</v>
      </c>
      <c r="N415" s="17">
        <f>IF(M415=1,_xlfn.XLOOKUP(L415,'HYB SPECS'!$O$6:$O$37,'HYB SPECS'!$K$6:$K$37,,1))</f>
        <v>8500</v>
      </c>
      <c r="O415" s="107">
        <f>0.5*('Specifications (ICE)'!$P$4*'Specifications (ICE)'!$P$3)*'Specifications (ICE)'!$P$5*K415^2</f>
        <v>56.217600027646043</v>
      </c>
      <c r="P415" s="14">
        <f>IF(B415="A",'Specifications (ICE)'!$M$12,IF(B415="G",'Specifications (ICE)'!$M$13))</f>
        <v>84.271039200000004</v>
      </c>
      <c r="Q415" s="17">
        <v>1</v>
      </c>
      <c r="R415" s="110">
        <f>'HYB SPECS'!$G$11-O415-P415-G415</f>
        <v>746.24599262758227</v>
      </c>
      <c r="S415" s="16">
        <f t="shared" si="86"/>
        <v>1.0600070975878189</v>
      </c>
      <c r="T415" s="17">
        <f t="shared" si="87"/>
        <v>746.24599262758227</v>
      </c>
      <c r="U415" s="110">
        <f t="shared" si="88"/>
        <v>886.73463185522837</v>
      </c>
      <c r="V415" s="17">
        <f t="shared" si="89"/>
        <v>11.892175494736836</v>
      </c>
      <c r="W415" s="14">
        <f t="shared" si="90"/>
        <v>1.5306432972094717</v>
      </c>
      <c r="X415" s="17">
        <f t="shared" si="91"/>
        <v>11.892175494736836</v>
      </c>
      <c r="Y415" s="17">
        <f t="shared" si="92"/>
        <v>13.360224805437698</v>
      </c>
      <c r="Z415" s="14">
        <v>474.14230073437511</v>
      </c>
      <c r="AA415" s="17">
        <f t="shared" si="94"/>
        <v>0.20159520403959691</v>
      </c>
      <c r="AB415" s="17">
        <f t="shared" si="95"/>
        <v>3.1703255015905749E-5</v>
      </c>
      <c r="AC415" s="17">
        <f t="shared" si="96"/>
        <v>1.5031854274010169E-2</v>
      </c>
      <c r="AD415" s="17">
        <f t="shared" si="93"/>
        <v>1.9909740760278369E-5</v>
      </c>
      <c r="AE415" s="14">
        <f t="shared" si="97"/>
        <v>23.510596690185729</v>
      </c>
    </row>
    <row r="416" spans="1:31" ht="15.75" thickBot="1" x14ac:dyDescent="0.3">
      <c r="A416" s="14">
        <v>1</v>
      </c>
      <c r="B416" s="17" t="s">
        <v>33</v>
      </c>
      <c r="C416" s="17">
        <v>410</v>
      </c>
      <c r="D416" s="17">
        <v>37.614472576046744</v>
      </c>
      <c r="E416" s="14">
        <v>704.00093954631063</v>
      </c>
      <c r="F416" s="103">
        <v>0</v>
      </c>
      <c r="G416" s="17">
        <f t="shared" si="84"/>
        <v>0</v>
      </c>
      <c r="H416" s="17">
        <f t="shared" si="85"/>
        <v>0</v>
      </c>
      <c r="I416" s="17">
        <v>14</v>
      </c>
      <c r="J416" s="14">
        <v>4000</v>
      </c>
      <c r="K416" s="100">
        <v>13.411199999999999</v>
      </c>
      <c r="L416" s="17">
        <v>30.000049728</v>
      </c>
      <c r="M416" s="107">
        <v>1</v>
      </c>
      <c r="N416" s="17">
        <f>IF(M416=1,_xlfn.XLOOKUP(L416,'HYB SPECS'!$O$6:$O$37,'HYB SPECS'!$K$6:$K$37,,1))</f>
        <v>8500</v>
      </c>
      <c r="O416" s="107">
        <f>0.5*('Specifications (ICE)'!$P$4*'Specifications (ICE)'!$P$3)*'Specifications (ICE)'!$P$5*K416^2</f>
        <v>56.217600027646043</v>
      </c>
      <c r="P416" s="14">
        <f>IF(B416="A",'Specifications (ICE)'!$M$12,IF(B416="G",'Specifications (ICE)'!$M$13))</f>
        <v>84.271039200000004</v>
      </c>
      <c r="Q416" s="17">
        <v>1</v>
      </c>
      <c r="R416" s="110">
        <f>'HYB SPECS'!$G$11-O416-P416-G416</f>
        <v>746.24599262758227</v>
      </c>
      <c r="S416" s="16">
        <f t="shared" si="86"/>
        <v>1.0600070975878189</v>
      </c>
      <c r="T416" s="17">
        <f t="shared" si="87"/>
        <v>746.24599262758227</v>
      </c>
      <c r="U416" s="110">
        <f t="shared" si="88"/>
        <v>886.73463185522837</v>
      </c>
      <c r="V416" s="17">
        <f t="shared" si="89"/>
        <v>11.892175494736836</v>
      </c>
      <c r="W416" s="14">
        <f t="shared" si="90"/>
        <v>1.5306432972094717</v>
      </c>
      <c r="X416" s="17">
        <f t="shared" si="91"/>
        <v>11.892175494736836</v>
      </c>
      <c r="Y416" s="17">
        <f t="shared" si="92"/>
        <v>13.360224805437698</v>
      </c>
      <c r="Z416" s="14">
        <v>474.14230073437511</v>
      </c>
      <c r="AA416" s="17">
        <f t="shared" si="94"/>
        <v>0.20159520403959691</v>
      </c>
      <c r="AB416" s="17">
        <f t="shared" si="95"/>
        <v>3.1703255015905749E-5</v>
      </c>
      <c r="AC416" s="17">
        <f t="shared" si="96"/>
        <v>1.5031854274010169E-2</v>
      </c>
      <c r="AD416" s="17">
        <f t="shared" si="93"/>
        <v>1.9909740760278369E-5</v>
      </c>
      <c r="AE416" s="14">
        <f t="shared" si="97"/>
        <v>23.525628544459739</v>
      </c>
    </row>
    <row r="417" spans="1:31" ht="15.75" thickBot="1" x14ac:dyDescent="0.3">
      <c r="A417" s="14">
        <v>1</v>
      </c>
      <c r="B417" s="17" t="s">
        <v>33</v>
      </c>
      <c r="C417" s="17">
        <v>411</v>
      </c>
      <c r="D417" s="17">
        <v>37.689037119115227</v>
      </c>
      <c r="E417" s="14">
        <v>704.00093954631063</v>
      </c>
      <c r="F417" s="103">
        <v>0</v>
      </c>
      <c r="G417" s="17">
        <f t="shared" si="84"/>
        <v>0</v>
      </c>
      <c r="H417" s="17">
        <f t="shared" si="85"/>
        <v>0</v>
      </c>
      <c r="I417" s="17">
        <v>14</v>
      </c>
      <c r="J417" s="14">
        <v>4000</v>
      </c>
      <c r="K417" s="100">
        <v>13.411199999999999</v>
      </c>
      <c r="L417" s="17">
        <v>30.000049728</v>
      </c>
      <c r="M417" s="107">
        <v>1</v>
      </c>
      <c r="N417" s="17">
        <f>IF(M417=1,_xlfn.XLOOKUP(L417,'HYB SPECS'!$O$6:$O$37,'HYB SPECS'!$K$6:$K$37,,1))</f>
        <v>8500</v>
      </c>
      <c r="O417" s="107">
        <f>0.5*('Specifications (ICE)'!$P$4*'Specifications (ICE)'!$P$3)*'Specifications (ICE)'!$P$5*K417^2</f>
        <v>56.217600027646043</v>
      </c>
      <c r="P417" s="14">
        <f>IF(B417="A",'Specifications (ICE)'!$M$12,IF(B417="G",'Specifications (ICE)'!$M$13))</f>
        <v>84.271039200000004</v>
      </c>
      <c r="Q417" s="17">
        <v>1</v>
      </c>
      <c r="R417" s="110">
        <f>'HYB SPECS'!$G$11-O417-P417-G417</f>
        <v>746.24599262758227</v>
      </c>
      <c r="S417" s="16">
        <f t="shared" si="86"/>
        <v>1.0600070975878189</v>
      </c>
      <c r="T417" s="17">
        <f t="shared" si="87"/>
        <v>746.24599262758227</v>
      </c>
      <c r="U417" s="110">
        <f t="shared" si="88"/>
        <v>886.73463185522837</v>
      </c>
      <c r="V417" s="17">
        <f t="shared" si="89"/>
        <v>11.892175494736836</v>
      </c>
      <c r="W417" s="14">
        <f t="shared" si="90"/>
        <v>1.5306432972094717</v>
      </c>
      <c r="X417" s="17">
        <f t="shared" si="91"/>
        <v>11.892175494736836</v>
      </c>
      <c r="Y417" s="17">
        <f t="shared" si="92"/>
        <v>13.360224805437698</v>
      </c>
      <c r="Z417" s="14">
        <v>474.14230073437511</v>
      </c>
      <c r="AA417" s="17">
        <f t="shared" si="94"/>
        <v>0.20159520403959691</v>
      </c>
      <c r="AB417" s="17">
        <f t="shared" si="95"/>
        <v>3.1703255015905749E-5</v>
      </c>
      <c r="AC417" s="17">
        <f t="shared" si="96"/>
        <v>1.5031854274010169E-2</v>
      </c>
      <c r="AD417" s="17">
        <f t="shared" si="93"/>
        <v>1.9909740760278369E-5</v>
      </c>
      <c r="AE417" s="14">
        <f t="shared" si="97"/>
        <v>23.540660398733749</v>
      </c>
    </row>
    <row r="418" spans="1:31" ht="15.75" thickBot="1" x14ac:dyDescent="0.3">
      <c r="A418" s="14">
        <v>1</v>
      </c>
      <c r="B418" s="17" t="s">
        <v>33</v>
      </c>
      <c r="C418" s="17">
        <v>412</v>
      </c>
      <c r="D418" s="17">
        <v>37.76360166218371</v>
      </c>
      <c r="E418" s="14">
        <v>704.00093954631063</v>
      </c>
      <c r="F418" s="103">
        <v>0</v>
      </c>
      <c r="G418" s="17">
        <f t="shared" si="84"/>
        <v>0</v>
      </c>
      <c r="H418" s="17">
        <f t="shared" si="85"/>
        <v>0</v>
      </c>
      <c r="I418" s="17">
        <v>14</v>
      </c>
      <c r="J418" s="14">
        <v>4000</v>
      </c>
      <c r="K418" s="100">
        <v>13.411199999999999</v>
      </c>
      <c r="L418" s="17">
        <v>30.000049728</v>
      </c>
      <c r="M418" s="107">
        <v>1</v>
      </c>
      <c r="N418" s="17">
        <f>IF(M418=1,_xlfn.XLOOKUP(L418,'HYB SPECS'!$O$6:$O$37,'HYB SPECS'!$K$6:$K$37,,1))</f>
        <v>8500</v>
      </c>
      <c r="O418" s="107">
        <f>0.5*('Specifications (ICE)'!$P$4*'Specifications (ICE)'!$P$3)*'Specifications (ICE)'!$P$5*K418^2</f>
        <v>56.217600027646043</v>
      </c>
      <c r="P418" s="14">
        <f>IF(B418="A",'Specifications (ICE)'!$M$12,IF(B418="G",'Specifications (ICE)'!$M$13))</f>
        <v>84.271039200000004</v>
      </c>
      <c r="Q418" s="17">
        <v>1</v>
      </c>
      <c r="R418" s="110">
        <f>'HYB SPECS'!$G$11-O418-P418-G418</f>
        <v>746.24599262758227</v>
      </c>
      <c r="S418" s="16">
        <f t="shared" si="86"/>
        <v>1.0600070975878189</v>
      </c>
      <c r="T418" s="17">
        <f t="shared" si="87"/>
        <v>746.24599262758227</v>
      </c>
      <c r="U418" s="110">
        <f t="shared" si="88"/>
        <v>886.73463185522837</v>
      </c>
      <c r="V418" s="17">
        <f t="shared" si="89"/>
        <v>11.892175494736836</v>
      </c>
      <c r="W418" s="14">
        <f t="shared" si="90"/>
        <v>1.5306432972094717</v>
      </c>
      <c r="X418" s="17">
        <f t="shared" si="91"/>
        <v>11.892175494736836</v>
      </c>
      <c r="Y418" s="17">
        <f t="shared" si="92"/>
        <v>13.360224805437698</v>
      </c>
      <c r="Z418" s="14">
        <v>474.14230073437511</v>
      </c>
      <c r="AA418" s="17">
        <f t="shared" si="94"/>
        <v>0.20159520403959691</v>
      </c>
      <c r="AB418" s="17">
        <f t="shared" si="95"/>
        <v>3.1703255015905749E-5</v>
      </c>
      <c r="AC418" s="17">
        <f t="shared" si="96"/>
        <v>1.5031854274010169E-2</v>
      </c>
      <c r="AD418" s="17">
        <f t="shared" si="93"/>
        <v>1.9909740760278369E-5</v>
      </c>
      <c r="AE418" s="14">
        <f t="shared" si="97"/>
        <v>23.555692253007759</v>
      </c>
    </row>
    <row r="419" spans="1:31" ht="15.75" thickBot="1" x14ac:dyDescent="0.3">
      <c r="A419" s="14">
        <v>1</v>
      </c>
      <c r="B419" s="17" t="s">
        <v>33</v>
      </c>
      <c r="C419" s="17">
        <v>413</v>
      </c>
      <c r="D419" s="17">
        <v>37.838166205252193</v>
      </c>
      <c r="E419" s="14">
        <v>704.00093954631063</v>
      </c>
      <c r="F419" s="103">
        <v>0</v>
      </c>
      <c r="G419" s="17">
        <f t="shared" si="84"/>
        <v>0</v>
      </c>
      <c r="H419" s="17">
        <f t="shared" si="85"/>
        <v>0</v>
      </c>
      <c r="I419" s="17">
        <v>14</v>
      </c>
      <c r="J419" s="14">
        <v>4000</v>
      </c>
      <c r="K419" s="100">
        <v>13.411199999999999</v>
      </c>
      <c r="L419" s="17">
        <v>30.000049728</v>
      </c>
      <c r="M419" s="107">
        <v>1</v>
      </c>
      <c r="N419" s="17">
        <f>IF(M419=1,_xlfn.XLOOKUP(L419,'HYB SPECS'!$O$6:$O$37,'HYB SPECS'!$K$6:$K$37,,1))</f>
        <v>8500</v>
      </c>
      <c r="O419" s="107">
        <f>0.5*('Specifications (ICE)'!$P$4*'Specifications (ICE)'!$P$3)*'Specifications (ICE)'!$P$5*K419^2</f>
        <v>56.217600027646043</v>
      </c>
      <c r="P419" s="14">
        <f>IF(B419="A",'Specifications (ICE)'!$M$12,IF(B419="G",'Specifications (ICE)'!$M$13))</f>
        <v>84.271039200000004</v>
      </c>
      <c r="Q419" s="17">
        <v>1</v>
      </c>
      <c r="R419" s="110">
        <f>'HYB SPECS'!$G$11-O419-P419-G419</f>
        <v>746.24599262758227</v>
      </c>
      <c r="S419" s="16">
        <f t="shared" si="86"/>
        <v>1.0600070975878189</v>
      </c>
      <c r="T419" s="17">
        <f t="shared" si="87"/>
        <v>746.24599262758227</v>
      </c>
      <c r="U419" s="110">
        <f t="shared" si="88"/>
        <v>886.73463185522837</v>
      </c>
      <c r="V419" s="17">
        <f t="shared" si="89"/>
        <v>11.892175494736836</v>
      </c>
      <c r="W419" s="14">
        <f t="shared" si="90"/>
        <v>1.5306432972094717</v>
      </c>
      <c r="X419" s="17">
        <f t="shared" si="91"/>
        <v>11.892175494736836</v>
      </c>
      <c r="Y419" s="17">
        <f t="shared" si="92"/>
        <v>13.360224805437698</v>
      </c>
      <c r="Z419" s="14">
        <v>474.14230073437511</v>
      </c>
      <c r="AA419" s="17">
        <f t="shared" si="94"/>
        <v>0.20159520403959691</v>
      </c>
      <c r="AB419" s="17">
        <f t="shared" si="95"/>
        <v>3.1703255015905749E-5</v>
      </c>
      <c r="AC419" s="17">
        <f t="shared" si="96"/>
        <v>1.5031854274010169E-2</v>
      </c>
      <c r="AD419" s="17">
        <f t="shared" si="93"/>
        <v>1.9909740760278369E-5</v>
      </c>
      <c r="AE419" s="14">
        <f t="shared" si="97"/>
        <v>23.570724107281769</v>
      </c>
    </row>
    <row r="420" spans="1:31" ht="15.75" thickBot="1" x14ac:dyDescent="0.3">
      <c r="A420" s="14">
        <v>1</v>
      </c>
      <c r="B420" s="17" t="s">
        <v>33</v>
      </c>
      <c r="C420" s="17">
        <v>414</v>
      </c>
      <c r="D420" s="17">
        <v>37.912730748320676</v>
      </c>
      <c r="E420" s="14">
        <v>704.00093954631063</v>
      </c>
      <c r="F420" s="103">
        <v>0</v>
      </c>
      <c r="G420" s="17">
        <f t="shared" si="84"/>
        <v>0</v>
      </c>
      <c r="H420" s="17">
        <f t="shared" si="85"/>
        <v>0</v>
      </c>
      <c r="I420" s="17">
        <v>14</v>
      </c>
      <c r="J420" s="14">
        <v>4000</v>
      </c>
      <c r="K420" s="100">
        <v>13.411199999999999</v>
      </c>
      <c r="L420" s="17">
        <v>30.000049728</v>
      </c>
      <c r="M420" s="107">
        <v>1</v>
      </c>
      <c r="N420" s="17">
        <f>IF(M420=1,_xlfn.XLOOKUP(L420,'HYB SPECS'!$O$6:$O$37,'HYB SPECS'!$K$6:$K$37,,1))</f>
        <v>8500</v>
      </c>
      <c r="O420" s="107">
        <f>0.5*('Specifications (ICE)'!$P$4*'Specifications (ICE)'!$P$3)*'Specifications (ICE)'!$P$5*K420^2</f>
        <v>56.217600027646043</v>
      </c>
      <c r="P420" s="14">
        <f>IF(B420="A",'Specifications (ICE)'!$M$12,IF(B420="G",'Specifications (ICE)'!$M$13))</f>
        <v>84.271039200000004</v>
      </c>
      <c r="Q420" s="17">
        <v>1</v>
      </c>
      <c r="R420" s="110">
        <f>'HYB SPECS'!$G$11-O420-P420-G420</f>
        <v>746.24599262758227</v>
      </c>
      <c r="S420" s="16">
        <f t="shared" si="86"/>
        <v>1.0600070975878189</v>
      </c>
      <c r="T420" s="17">
        <f t="shared" si="87"/>
        <v>746.24599262758227</v>
      </c>
      <c r="U420" s="110">
        <f t="shared" si="88"/>
        <v>886.73463185522837</v>
      </c>
      <c r="V420" s="17">
        <f t="shared" si="89"/>
        <v>11.892175494736836</v>
      </c>
      <c r="W420" s="14">
        <f t="shared" si="90"/>
        <v>1.5306432972094717</v>
      </c>
      <c r="X420" s="17">
        <f t="shared" si="91"/>
        <v>11.892175494736836</v>
      </c>
      <c r="Y420" s="17">
        <f t="shared" si="92"/>
        <v>13.360224805437698</v>
      </c>
      <c r="Z420" s="14">
        <v>474.14230073437511</v>
      </c>
      <c r="AA420" s="17">
        <f t="shared" si="94"/>
        <v>0.20159520403959691</v>
      </c>
      <c r="AB420" s="17">
        <f t="shared" si="95"/>
        <v>3.1703255015905749E-5</v>
      </c>
      <c r="AC420" s="17">
        <f t="shared" si="96"/>
        <v>1.5031854274010169E-2</v>
      </c>
      <c r="AD420" s="17">
        <f t="shared" si="93"/>
        <v>1.9909740760278369E-5</v>
      </c>
      <c r="AE420" s="14">
        <f t="shared" si="97"/>
        <v>23.58575596155578</v>
      </c>
    </row>
    <row r="421" spans="1:31" ht="15.75" thickBot="1" x14ac:dyDescent="0.3">
      <c r="A421" s="14">
        <v>1</v>
      </c>
      <c r="B421" s="17" t="s">
        <v>33</v>
      </c>
      <c r="C421" s="17">
        <v>415</v>
      </c>
      <c r="D421" s="17">
        <v>37.98729529138916</v>
      </c>
      <c r="E421" s="14">
        <v>704.00093954631063</v>
      </c>
      <c r="F421" s="103">
        <v>0</v>
      </c>
      <c r="G421" s="17">
        <f t="shared" si="84"/>
        <v>0</v>
      </c>
      <c r="H421" s="17">
        <f t="shared" si="85"/>
        <v>0</v>
      </c>
      <c r="I421" s="17">
        <v>14</v>
      </c>
      <c r="J421" s="14">
        <v>4000</v>
      </c>
      <c r="K421" s="100">
        <v>13.411199999999999</v>
      </c>
      <c r="L421" s="17">
        <v>30.000049728</v>
      </c>
      <c r="M421" s="107">
        <v>1</v>
      </c>
      <c r="N421" s="17">
        <f>IF(M421=1,_xlfn.XLOOKUP(L421,'HYB SPECS'!$O$6:$O$37,'HYB SPECS'!$K$6:$K$37,,1))</f>
        <v>8500</v>
      </c>
      <c r="O421" s="107">
        <f>0.5*('Specifications (ICE)'!$P$4*'Specifications (ICE)'!$P$3)*'Specifications (ICE)'!$P$5*K421^2</f>
        <v>56.217600027646043</v>
      </c>
      <c r="P421" s="14">
        <f>IF(B421="A",'Specifications (ICE)'!$M$12,IF(B421="G",'Specifications (ICE)'!$M$13))</f>
        <v>84.271039200000004</v>
      </c>
      <c r="Q421" s="17">
        <v>1</v>
      </c>
      <c r="R421" s="110">
        <f>'HYB SPECS'!$G$11-O421-P421-G421</f>
        <v>746.24599262758227</v>
      </c>
      <c r="S421" s="16">
        <f t="shared" si="86"/>
        <v>1.0600070975878189</v>
      </c>
      <c r="T421" s="17">
        <f t="shared" si="87"/>
        <v>746.24599262758227</v>
      </c>
      <c r="U421" s="110">
        <f t="shared" si="88"/>
        <v>886.73463185522837</v>
      </c>
      <c r="V421" s="17">
        <f t="shared" si="89"/>
        <v>11.892175494736836</v>
      </c>
      <c r="W421" s="14">
        <f t="shared" si="90"/>
        <v>1.5306432972094717</v>
      </c>
      <c r="X421" s="17">
        <f t="shared" si="91"/>
        <v>11.892175494736836</v>
      </c>
      <c r="Y421" s="17">
        <f t="shared" si="92"/>
        <v>13.360224805437698</v>
      </c>
      <c r="Z421" s="14">
        <v>474.14230073437511</v>
      </c>
      <c r="AA421" s="17">
        <f t="shared" si="94"/>
        <v>0.20159520403959691</v>
      </c>
      <c r="AB421" s="17">
        <f t="shared" si="95"/>
        <v>3.1703255015905749E-5</v>
      </c>
      <c r="AC421" s="17">
        <f t="shared" si="96"/>
        <v>1.5031854274010169E-2</v>
      </c>
      <c r="AD421" s="17">
        <f t="shared" si="93"/>
        <v>1.9909740760278369E-5</v>
      </c>
      <c r="AE421" s="14">
        <f t="shared" si="97"/>
        <v>23.60078781582979</v>
      </c>
    </row>
    <row r="422" spans="1:31" ht="15.75" thickBot="1" x14ac:dyDescent="0.3">
      <c r="A422" s="14">
        <v>1</v>
      </c>
      <c r="B422" s="17" t="s">
        <v>33</v>
      </c>
      <c r="C422" s="17">
        <v>416</v>
      </c>
      <c r="D422" s="17">
        <v>38.061859834457643</v>
      </c>
      <c r="E422" s="14">
        <v>704.00093954631063</v>
      </c>
      <c r="F422" s="103">
        <v>0</v>
      </c>
      <c r="G422" s="17">
        <f t="shared" si="84"/>
        <v>0</v>
      </c>
      <c r="H422" s="17">
        <f t="shared" si="85"/>
        <v>0</v>
      </c>
      <c r="I422" s="17">
        <v>14</v>
      </c>
      <c r="J422" s="14">
        <v>4000</v>
      </c>
      <c r="K422" s="100">
        <v>13.411199999999999</v>
      </c>
      <c r="L422" s="17">
        <v>30.000049728</v>
      </c>
      <c r="M422" s="107">
        <v>1</v>
      </c>
      <c r="N422" s="17">
        <f>IF(M422=1,_xlfn.XLOOKUP(L422,'HYB SPECS'!$O$6:$O$37,'HYB SPECS'!$K$6:$K$37,,1))</f>
        <v>8500</v>
      </c>
      <c r="O422" s="107">
        <f>0.5*('Specifications (ICE)'!$P$4*'Specifications (ICE)'!$P$3)*'Specifications (ICE)'!$P$5*K422^2</f>
        <v>56.217600027646043</v>
      </c>
      <c r="P422" s="14">
        <f>IF(B422="A",'Specifications (ICE)'!$M$12,IF(B422="G",'Specifications (ICE)'!$M$13))</f>
        <v>84.271039200000004</v>
      </c>
      <c r="Q422" s="17">
        <v>1</v>
      </c>
      <c r="R422" s="110">
        <f>'HYB SPECS'!$G$11-O422-P422-G422</f>
        <v>746.24599262758227</v>
      </c>
      <c r="S422" s="16">
        <f t="shared" si="86"/>
        <v>1.0600070975878189</v>
      </c>
      <c r="T422" s="17">
        <f t="shared" si="87"/>
        <v>746.24599262758227</v>
      </c>
      <c r="U422" s="110">
        <f t="shared" si="88"/>
        <v>886.73463185522837</v>
      </c>
      <c r="V422" s="17">
        <f t="shared" si="89"/>
        <v>11.892175494736836</v>
      </c>
      <c r="W422" s="14">
        <f t="shared" si="90"/>
        <v>1.5306432972094717</v>
      </c>
      <c r="X422" s="17">
        <f t="shared" si="91"/>
        <v>11.892175494736836</v>
      </c>
      <c r="Y422" s="17">
        <f t="shared" si="92"/>
        <v>13.360224805437698</v>
      </c>
      <c r="Z422" s="14">
        <v>474.14230073437511</v>
      </c>
      <c r="AA422" s="17">
        <f t="shared" si="94"/>
        <v>0.20159520403959691</v>
      </c>
      <c r="AB422" s="17">
        <f t="shared" si="95"/>
        <v>3.1703255015905749E-5</v>
      </c>
      <c r="AC422" s="17">
        <f t="shared" si="96"/>
        <v>1.5031854274010169E-2</v>
      </c>
      <c r="AD422" s="17">
        <f t="shared" si="93"/>
        <v>1.9909740760278369E-5</v>
      </c>
      <c r="AE422" s="14">
        <f t="shared" si="97"/>
        <v>23.6158196701038</v>
      </c>
    </row>
    <row r="423" spans="1:31" ht="15.75" thickBot="1" x14ac:dyDescent="0.3">
      <c r="A423" s="14">
        <v>1</v>
      </c>
      <c r="B423" s="17" t="s">
        <v>33</v>
      </c>
      <c r="C423" s="17">
        <v>417</v>
      </c>
      <c r="D423" s="17">
        <v>38.136424377526126</v>
      </c>
      <c r="E423" s="14">
        <v>704.00093954631063</v>
      </c>
      <c r="F423" s="103">
        <v>0</v>
      </c>
      <c r="G423" s="17">
        <f t="shared" si="84"/>
        <v>0</v>
      </c>
      <c r="H423" s="17">
        <f t="shared" si="85"/>
        <v>0</v>
      </c>
      <c r="I423" s="17">
        <v>14</v>
      </c>
      <c r="J423" s="14">
        <v>4000</v>
      </c>
      <c r="K423" s="100">
        <v>13.411199999999999</v>
      </c>
      <c r="L423" s="17">
        <v>30.000049728</v>
      </c>
      <c r="M423" s="107">
        <v>1</v>
      </c>
      <c r="N423" s="17">
        <f>IF(M423=1,_xlfn.XLOOKUP(L423,'HYB SPECS'!$O$6:$O$37,'HYB SPECS'!$K$6:$K$37,,1))</f>
        <v>8500</v>
      </c>
      <c r="O423" s="107">
        <f>0.5*('Specifications (ICE)'!$P$4*'Specifications (ICE)'!$P$3)*'Specifications (ICE)'!$P$5*K423^2</f>
        <v>56.217600027646043</v>
      </c>
      <c r="P423" s="14">
        <f>IF(B423="A",'Specifications (ICE)'!$M$12,IF(B423="G",'Specifications (ICE)'!$M$13))</f>
        <v>84.271039200000004</v>
      </c>
      <c r="Q423" s="17">
        <v>1</v>
      </c>
      <c r="R423" s="110">
        <f>'HYB SPECS'!$G$11-O423-P423-G423</f>
        <v>746.24599262758227</v>
      </c>
      <c r="S423" s="16">
        <f t="shared" si="86"/>
        <v>1.0600070975878189</v>
      </c>
      <c r="T423" s="17">
        <f t="shared" si="87"/>
        <v>746.24599262758227</v>
      </c>
      <c r="U423" s="110">
        <f t="shared" si="88"/>
        <v>886.73463185522837</v>
      </c>
      <c r="V423" s="17">
        <f t="shared" si="89"/>
        <v>11.892175494736836</v>
      </c>
      <c r="W423" s="14">
        <f t="shared" si="90"/>
        <v>1.5306432972094717</v>
      </c>
      <c r="X423" s="17">
        <f t="shared" si="91"/>
        <v>11.892175494736836</v>
      </c>
      <c r="Y423" s="17">
        <f t="shared" si="92"/>
        <v>13.360224805437698</v>
      </c>
      <c r="Z423" s="14">
        <v>474.14230073437511</v>
      </c>
      <c r="AA423" s="17">
        <f t="shared" si="94"/>
        <v>0.20159520403959691</v>
      </c>
      <c r="AB423" s="17">
        <f t="shared" si="95"/>
        <v>3.1703255015905749E-5</v>
      </c>
      <c r="AC423" s="17">
        <f t="shared" si="96"/>
        <v>1.5031854274010169E-2</v>
      </c>
      <c r="AD423" s="17">
        <f t="shared" si="93"/>
        <v>1.9909740760278369E-5</v>
      </c>
      <c r="AE423" s="14">
        <f t="shared" si="97"/>
        <v>23.63085152437781</v>
      </c>
    </row>
    <row r="424" spans="1:31" ht="15.75" thickBot="1" x14ac:dyDescent="0.3">
      <c r="A424" s="14">
        <v>1</v>
      </c>
      <c r="B424" s="17" t="s">
        <v>33</v>
      </c>
      <c r="C424" s="17">
        <v>418</v>
      </c>
      <c r="D424" s="17">
        <v>38.210988920594609</v>
      </c>
      <c r="E424" s="14">
        <v>704.00093954631063</v>
      </c>
      <c r="F424" s="103">
        <v>0</v>
      </c>
      <c r="G424" s="17">
        <f t="shared" si="84"/>
        <v>0</v>
      </c>
      <c r="H424" s="17">
        <f t="shared" si="85"/>
        <v>0</v>
      </c>
      <c r="I424" s="17">
        <v>14</v>
      </c>
      <c r="J424" s="14">
        <v>4000</v>
      </c>
      <c r="K424" s="100">
        <v>13.411199999999999</v>
      </c>
      <c r="L424" s="17">
        <v>30.000049728</v>
      </c>
      <c r="M424" s="107">
        <v>1</v>
      </c>
      <c r="N424" s="17">
        <f>IF(M424=1,_xlfn.XLOOKUP(L424,'HYB SPECS'!$O$6:$O$37,'HYB SPECS'!$K$6:$K$37,,1))</f>
        <v>8500</v>
      </c>
      <c r="O424" s="107">
        <f>0.5*('Specifications (ICE)'!$P$4*'Specifications (ICE)'!$P$3)*'Specifications (ICE)'!$P$5*K424^2</f>
        <v>56.217600027646043</v>
      </c>
      <c r="P424" s="14">
        <f>IF(B424="A",'Specifications (ICE)'!$M$12,IF(B424="G",'Specifications (ICE)'!$M$13))</f>
        <v>84.271039200000004</v>
      </c>
      <c r="Q424" s="17">
        <v>1</v>
      </c>
      <c r="R424" s="110">
        <f>'HYB SPECS'!$G$11-O424-P424-G424</f>
        <v>746.24599262758227</v>
      </c>
      <c r="S424" s="16">
        <f t="shared" si="86"/>
        <v>1.0600070975878189</v>
      </c>
      <c r="T424" s="17">
        <f t="shared" si="87"/>
        <v>746.24599262758227</v>
      </c>
      <c r="U424" s="110">
        <f t="shared" si="88"/>
        <v>886.73463185522837</v>
      </c>
      <c r="V424" s="17">
        <f t="shared" si="89"/>
        <v>11.892175494736836</v>
      </c>
      <c r="W424" s="14">
        <f t="shared" si="90"/>
        <v>1.5306432972094717</v>
      </c>
      <c r="X424" s="17">
        <f t="shared" si="91"/>
        <v>11.892175494736836</v>
      </c>
      <c r="Y424" s="17">
        <f t="shared" si="92"/>
        <v>13.360224805437698</v>
      </c>
      <c r="Z424" s="14">
        <v>474.14230073437511</v>
      </c>
      <c r="AA424" s="17">
        <f t="shared" si="94"/>
        <v>0.20159520403959691</v>
      </c>
      <c r="AB424" s="17">
        <f t="shared" si="95"/>
        <v>3.1703255015905749E-5</v>
      </c>
      <c r="AC424" s="17">
        <f t="shared" si="96"/>
        <v>1.5031854274010169E-2</v>
      </c>
      <c r="AD424" s="17">
        <f t="shared" si="93"/>
        <v>1.9909740760278369E-5</v>
      </c>
      <c r="AE424" s="14">
        <f t="shared" si="97"/>
        <v>23.645883378651821</v>
      </c>
    </row>
    <row r="425" spans="1:31" ht="15.75" thickBot="1" x14ac:dyDescent="0.3">
      <c r="A425" s="14">
        <v>1</v>
      </c>
      <c r="B425" s="17" t="s">
        <v>33</v>
      </c>
      <c r="C425" s="17">
        <v>419</v>
      </c>
      <c r="D425" s="17">
        <v>38.285553463663092</v>
      </c>
      <c r="E425" s="14">
        <v>704.00093954631063</v>
      </c>
      <c r="F425" s="103">
        <v>0</v>
      </c>
      <c r="G425" s="17">
        <f t="shared" si="84"/>
        <v>0</v>
      </c>
      <c r="H425" s="17">
        <f t="shared" si="85"/>
        <v>0</v>
      </c>
      <c r="I425" s="17">
        <v>14</v>
      </c>
      <c r="J425" s="14">
        <v>4000</v>
      </c>
      <c r="K425" s="100">
        <v>13.411199999999999</v>
      </c>
      <c r="L425" s="17">
        <v>30.000049728</v>
      </c>
      <c r="M425" s="107">
        <v>1</v>
      </c>
      <c r="N425" s="17">
        <f>IF(M425=1,_xlfn.XLOOKUP(L425,'HYB SPECS'!$O$6:$O$37,'HYB SPECS'!$K$6:$K$37,,1))</f>
        <v>8500</v>
      </c>
      <c r="O425" s="107">
        <f>0.5*('Specifications (ICE)'!$P$4*'Specifications (ICE)'!$P$3)*'Specifications (ICE)'!$P$5*K425^2</f>
        <v>56.217600027646043</v>
      </c>
      <c r="P425" s="14">
        <f>IF(B425="A",'Specifications (ICE)'!$M$12,IF(B425="G",'Specifications (ICE)'!$M$13))</f>
        <v>84.271039200000004</v>
      </c>
      <c r="Q425" s="17">
        <v>1</v>
      </c>
      <c r="R425" s="110">
        <f>'HYB SPECS'!$G$11-O425-P425-G425</f>
        <v>746.24599262758227</v>
      </c>
      <c r="S425" s="16">
        <f t="shared" si="86"/>
        <v>1.0600070975878189</v>
      </c>
      <c r="T425" s="17">
        <f t="shared" si="87"/>
        <v>746.24599262758227</v>
      </c>
      <c r="U425" s="110">
        <f t="shared" si="88"/>
        <v>886.73463185522837</v>
      </c>
      <c r="V425" s="17">
        <f t="shared" si="89"/>
        <v>11.892175494736836</v>
      </c>
      <c r="W425" s="14">
        <f t="shared" si="90"/>
        <v>1.5306432972094717</v>
      </c>
      <c r="X425" s="17">
        <f t="shared" si="91"/>
        <v>11.892175494736836</v>
      </c>
      <c r="Y425" s="17">
        <f t="shared" si="92"/>
        <v>13.360224805437698</v>
      </c>
      <c r="Z425" s="14">
        <v>474.14230073437511</v>
      </c>
      <c r="AA425" s="17">
        <f t="shared" si="94"/>
        <v>0.20159520403959691</v>
      </c>
      <c r="AB425" s="17">
        <f t="shared" si="95"/>
        <v>3.1703255015905749E-5</v>
      </c>
      <c r="AC425" s="17">
        <f t="shared" si="96"/>
        <v>1.5031854274010169E-2</v>
      </c>
      <c r="AD425" s="17">
        <f t="shared" si="93"/>
        <v>1.9909740760278369E-5</v>
      </c>
      <c r="AE425" s="14">
        <f t="shared" si="97"/>
        <v>23.660915232925831</v>
      </c>
    </row>
    <row r="426" spans="1:31" ht="15.75" thickBot="1" x14ac:dyDescent="0.3">
      <c r="A426" s="14">
        <v>1</v>
      </c>
      <c r="B426" s="17" t="s">
        <v>33</v>
      </c>
      <c r="C426" s="17">
        <v>420</v>
      </c>
      <c r="D426" s="17">
        <v>38.360118006731575</v>
      </c>
      <c r="E426" s="14">
        <v>704.00093954631063</v>
      </c>
      <c r="F426" s="103">
        <v>0</v>
      </c>
      <c r="G426" s="17">
        <f t="shared" si="84"/>
        <v>0</v>
      </c>
      <c r="H426" s="17">
        <f t="shared" si="85"/>
        <v>0</v>
      </c>
      <c r="I426" s="17">
        <v>14</v>
      </c>
      <c r="J426" s="14">
        <v>4000</v>
      </c>
      <c r="K426" s="100">
        <v>13.411199999999999</v>
      </c>
      <c r="L426" s="17">
        <v>30.000049728</v>
      </c>
      <c r="M426" s="107">
        <v>1</v>
      </c>
      <c r="N426" s="17">
        <f>IF(M426=1,_xlfn.XLOOKUP(L426,'HYB SPECS'!$O$6:$O$37,'HYB SPECS'!$K$6:$K$37,,1))</f>
        <v>8500</v>
      </c>
      <c r="O426" s="107">
        <f>0.5*('Specifications (ICE)'!$P$4*'Specifications (ICE)'!$P$3)*'Specifications (ICE)'!$P$5*K426^2</f>
        <v>56.217600027646043</v>
      </c>
      <c r="P426" s="14">
        <f>IF(B426="A",'Specifications (ICE)'!$M$12,IF(B426="G",'Specifications (ICE)'!$M$13))</f>
        <v>84.271039200000004</v>
      </c>
      <c r="Q426" s="17">
        <v>1</v>
      </c>
      <c r="R426" s="110">
        <f>'HYB SPECS'!$G$11-O426-P426-G426</f>
        <v>746.24599262758227</v>
      </c>
      <c r="S426" s="16">
        <f t="shared" si="86"/>
        <v>1.0600070975878189</v>
      </c>
      <c r="T426" s="17">
        <f t="shared" si="87"/>
        <v>746.24599262758227</v>
      </c>
      <c r="U426" s="110">
        <f t="shared" si="88"/>
        <v>886.73463185522837</v>
      </c>
      <c r="V426" s="17">
        <f t="shared" si="89"/>
        <v>11.892175494736836</v>
      </c>
      <c r="W426" s="14">
        <f t="shared" si="90"/>
        <v>1.5306432972094717</v>
      </c>
      <c r="X426" s="17">
        <f t="shared" si="91"/>
        <v>11.892175494736836</v>
      </c>
      <c r="Y426" s="17">
        <f t="shared" si="92"/>
        <v>13.360224805437698</v>
      </c>
      <c r="Z426" s="14">
        <v>474.14230073437511</v>
      </c>
      <c r="AA426" s="17">
        <f t="shared" si="94"/>
        <v>0.20159520403959691</v>
      </c>
      <c r="AB426" s="17">
        <f t="shared" si="95"/>
        <v>3.1703255015905749E-5</v>
      </c>
      <c r="AC426" s="17">
        <f t="shared" si="96"/>
        <v>1.5031854274010169E-2</v>
      </c>
      <c r="AD426" s="17">
        <f t="shared" si="93"/>
        <v>1.9909740760278369E-5</v>
      </c>
      <c r="AE426" s="14">
        <f t="shared" si="97"/>
        <v>23.675947087199841</v>
      </c>
    </row>
    <row r="427" spans="1:31" ht="15.75" thickBot="1" x14ac:dyDescent="0.3">
      <c r="A427" s="14">
        <v>1</v>
      </c>
      <c r="B427" s="17" t="s">
        <v>33</v>
      </c>
      <c r="C427" s="17">
        <v>421</v>
      </c>
      <c r="D427" s="17">
        <v>38.434682549800058</v>
      </c>
      <c r="E427" s="14">
        <v>704.00093954631063</v>
      </c>
      <c r="F427" s="103">
        <v>0</v>
      </c>
      <c r="G427" s="17">
        <f t="shared" si="84"/>
        <v>0</v>
      </c>
      <c r="H427" s="17">
        <f t="shared" si="85"/>
        <v>0</v>
      </c>
      <c r="I427" s="17">
        <v>14</v>
      </c>
      <c r="J427" s="14">
        <v>4000</v>
      </c>
      <c r="K427" s="100">
        <v>13.411199999999999</v>
      </c>
      <c r="L427" s="17">
        <v>30.000049728</v>
      </c>
      <c r="M427" s="107">
        <v>1</v>
      </c>
      <c r="N427" s="17">
        <f>IF(M427=1,_xlfn.XLOOKUP(L427,'HYB SPECS'!$O$6:$O$37,'HYB SPECS'!$K$6:$K$37,,1))</f>
        <v>8500</v>
      </c>
      <c r="O427" s="107">
        <f>0.5*('Specifications (ICE)'!$P$4*'Specifications (ICE)'!$P$3)*'Specifications (ICE)'!$P$5*K427^2</f>
        <v>56.217600027646043</v>
      </c>
      <c r="P427" s="14">
        <f>IF(B427="A",'Specifications (ICE)'!$M$12,IF(B427="G",'Specifications (ICE)'!$M$13))</f>
        <v>84.271039200000004</v>
      </c>
      <c r="Q427" s="17">
        <v>1</v>
      </c>
      <c r="R427" s="110">
        <f>'HYB SPECS'!$G$11-O427-P427-G427</f>
        <v>746.24599262758227</v>
      </c>
      <c r="S427" s="16">
        <f t="shared" si="86"/>
        <v>1.0600070975878189</v>
      </c>
      <c r="T427" s="17">
        <f t="shared" si="87"/>
        <v>746.24599262758227</v>
      </c>
      <c r="U427" s="110">
        <f t="shared" si="88"/>
        <v>886.73463185522837</v>
      </c>
      <c r="V427" s="17">
        <f t="shared" si="89"/>
        <v>11.892175494736836</v>
      </c>
      <c r="W427" s="14">
        <f t="shared" si="90"/>
        <v>1.5306432972094717</v>
      </c>
      <c r="X427" s="17">
        <f t="shared" si="91"/>
        <v>11.892175494736836</v>
      </c>
      <c r="Y427" s="17">
        <f t="shared" si="92"/>
        <v>13.360224805437698</v>
      </c>
      <c r="Z427" s="14">
        <v>474.14230073437511</v>
      </c>
      <c r="AA427" s="17">
        <f t="shared" si="94"/>
        <v>0.20159520403959691</v>
      </c>
      <c r="AB427" s="17">
        <f t="shared" si="95"/>
        <v>3.1703255015905749E-5</v>
      </c>
      <c r="AC427" s="17">
        <f t="shared" si="96"/>
        <v>1.5031854274010169E-2</v>
      </c>
      <c r="AD427" s="17">
        <f t="shared" si="93"/>
        <v>1.9909740760278369E-5</v>
      </c>
      <c r="AE427" s="14">
        <f t="shared" si="97"/>
        <v>23.690978941473851</v>
      </c>
    </row>
    <row r="428" spans="1:31" ht="15.75" thickBot="1" x14ac:dyDescent="0.3">
      <c r="A428" s="14">
        <v>1</v>
      </c>
      <c r="B428" s="17" t="s">
        <v>33</v>
      </c>
      <c r="C428" s="17">
        <v>422</v>
      </c>
      <c r="D428" s="17">
        <v>38.509247092868542</v>
      </c>
      <c r="E428" s="14">
        <v>704.00093954631063</v>
      </c>
      <c r="F428" s="103">
        <v>0</v>
      </c>
      <c r="G428" s="17">
        <f t="shared" si="84"/>
        <v>0</v>
      </c>
      <c r="H428" s="17">
        <f t="shared" si="85"/>
        <v>0</v>
      </c>
      <c r="I428" s="17">
        <v>14</v>
      </c>
      <c r="J428" s="14">
        <v>4000</v>
      </c>
      <c r="K428" s="100">
        <v>13.411199999999999</v>
      </c>
      <c r="L428" s="17">
        <v>30.000049728</v>
      </c>
      <c r="M428" s="107">
        <v>1</v>
      </c>
      <c r="N428" s="17">
        <f>IF(M428=1,_xlfn.XLOOKUP(L428,'HYB SPECS'!$O$6:$O$37,'HYB SPECS'!$K$6:$K$37,,1))</f>
        <v>8500</v>
      </c>
      <c r="O428" s="107">
        <f>0.5*('Specifications (ICE)'!$P$4*'Specifications (ICE)'!$P$3)*'Specifications (ICE)'!$P$5*K428^2</f>
        <v>56.217600027646043</v>
      </c>
      <c r="P428" s="14">
        <f>IF(B428="A",'Specifications (ICE)'!$M$12,IF(B428="G",'Specifications (ICE)'!$M$13))</f>
        <v>84.271039200000004</v>
      </c>
      <c r="Q428" s="17">
        <v>1</v>
      </c>
      <c r="R428" s="110">
        <f>'HYB SPECS'!$G$11-O428-P428-G428</f>
        <v>746.24599262758227</v>
      </c>
      <c r="S428" s="16">
        <f t="shared" si="86"/>
        <v>1.0600070975878189</v>
      </c>
      <c r="T428" s="17">
        <f t="shared" si="87"/>
        <v>746.24599262758227</v>
      </c>
      <c r="U428" s="110">
        <f t="shared" si="88"/>
        <v>886.73463185522837</v>
      </c>
      <c r="V428" s="17">
        <f t="shared" si="89"/>
        <v>11.892175494736836</v>
      </c>
      <c r="W428" s="14">
        <f t="shared" si="90"/>
        <v>1.5306432972094717</v>
      </c>
      <c r="X428" s="17">
        <f t="shared" si="91"/>
        <v>11.892175494736836</v>
      </c>
      <c r="Y428" s="17">
        <f t="shared" si="92"/>
        <v>13.360224805437698</v>
      </c>
      <c r="Z428" s="14">
        <v>474.14230073437511</v>
      </c>
      <c r="AA428" s="17">
        <f t="shared" si="94"/>
        <v>0.20159520403959691</v>
      </c>
      <c r="AB428" s="17">
        <f t="shared" si="95"/>
        <v>3.1703255015905749E-5</v>
      </c>
      <c r="AC428" s="17">
        <f t="shared" si="96"/>
        <v>1.5031854274010169E-2</v>
      </c>
      <c r="AD428" s="17">
        <f t="shared" si="93"/>
        <v>1.9909740760278369E-5</v>
      </c>
      <c r="AE428" s="14">
        <f t="shared" si="97"/>
        <v>23.706010795747861</v>
      </c>
    </row>
    <row r="429" spans="1:31" ht="15.75" thickBot="1" x14ac:dyDescent="0.3">
      <c r="A429" s="14">
        <v>1</v>
      </c>
      <c r="B429" s="17" t="s">
        <v>33</v>
      </c>
      <c r="C429" s="17">
        <v>423</v>
      </c>
      <c r="D429" s="17">
        <v>38.583811635937025</v>
      </c>
      <c r="E429" s="14">
        <v>704.00093954631063</v>
      </c>
      <c r="F429" s="103">
        <v>0</v>
      </c>
      <c r="G429" s="17">
        <f t="shared" si="84"/>
        <v>0</v>
      </c>
      <c r="H429" s="17">
        <f t="shared" si="85"/>
        <v>0</v>
      </c>
      <c r="I429" s="17">
        <v>14</v>
      </c>
      <c r="J429" s="14">
        <v>4000</v>
      </c>
      <c r="K429" s="100">
        <v>13.411199999999999</v>
      </c>
      <c r="L429" s="17">
        <v>30.000049728</v>
      </c>
      <c r="M429" s="107">
        <v>1</v>
      </c>
      <c r="N429" s="17">
        <f>IF(M429=1,_xlfn.XLOOKUP(L429,'HYB SPECS'!$O$6:$O$37,'HYB SPECS'!$K$6:$K$37,,1))</f>
        <v>8500</v>
      </c>
      <c r="O429" s="107">
        <f>0.5*('Specifications (ICE)'!$P$4*'Specifications (ICE)'!$P$3)*'Specifications (ICE)'!$P$5*K429^2</f>
        <v>56.217600027646043</v>
      </c>
      <c r="P429" s="14">
        <f>IF(B429="A",'Specifications (ICE)'!$M$12,IF(B429="G",'Specifications (ICE)'!$M$13))</f>
        <v>84.271039200000004</v>
      </c>
      <c r="Q429" s="17">
        <v>1</v>
      </c>
      <c r="R429" s="110">
        <f>'HYB SPECS'!$G$11-O429-P429-G429</f>
        <v>746.24599262758227</v>
      </c>
      <c r="S429" s="16">
        <f t="shared" si="86"/>
        <v>1.0600070975878189</v>
      </c>
      <c r="T429" s="17">
        <f t="shared" si="87"/>
        <v>746.24599262758227</v>
      </c>
      <c r="U429" s="110">
        <f t="shared" si="88"/>
        <v>886.73463185522837</v>
      </c>
      <c r="V429" s="17">
        <f t="shared" si="89"/>
        <v>11.892175494736836</v>
      </c>
      <c r="W429" s="14">
        <f t="shared" si="90"/>
        <v>1.5306432972094717</v>
      </c>
      <c r="X429" s="17">
        <f t="shared" si="91"/>
        <v>11.892175494736836</v>
      </c>
      <c r="Y429" s="17">
        <f t="shared" si="92"/>
        <v>13.360224805437698</v>
      </c>
      <c r="Z429" s="14">
        <v>474.14230073437511</v>
      </c>
      <c r="AA429" s="17">
        <f t="shared" si="94"/>
        <v>0.20159520403959691</v>
      </c>
      <c r="AB429" s="17">
        <f t="shared" si="95"/>
        <v>3.1703255015905749E-5</v>
      </c>
      <c r="AC429" s="17">
        <f t="shared" si="96"/>
        <v>1.5031854274010169E-2</v>
      </c>
      <c r="AD429" s="17">
        <f t="shared" si="93"/>
        <v>1.9909740760278369E-5</v>
      </c>
      <c r="AE429" s="14">
        <f t="shared" si="97"/>
        <v>23.721042650021872</v>
      </c>
    </row>
    <row r="430" spans="1:31" ht="15.75" thickBot="1" x14ac:dyDescent="0.3">
      <c r="A430" s="14">
        <v>1</v>
      </c>
      <c r="B430" s="17" t="s">
        <v>33</v>
      </c>
      <c r="C430" s="17">
        <v>424</v>
      </c>
      <c r="D430" s="17">
        <v>38.658376179005508</v>
      </c>
      <c r="E430" s="14">
        <v>704.00093954631063</v>
      </c>
      <c r="F430" s="103">
        <v>0</v>
      </c>
      <c r="G430" s="17">
        <f t="shared" si="84"/>
        <v>0</v>
      </c>
      <c r="H430" s="17">
        <f t="shared" si="85"/>
        <v>0</v>
      </c>
      <c r="I430" s="17">
        <v>14</v>
      </c>
      <c r="J430" s="14">
        <v>4000</v>
      </c>
      <c r="K430" s="100">
        <v>13.411199999999999</v>
      </c>
      <c r="L430" s="17">
        <v>30.000049728</v>
      </c>
      <c r="M430" s="107">
        <v>1</v>
      </c>
      <c r="N430" s="17">
        <f>IF(M430=1,_xlfn.XLOOKUP(L430,'HYB SPECS'!$O$6:$O$37,'HYB SPECS'!$K$6:$K$37,,1))</f>
        <v>8500</v>
      </c>
      <c r="O430" s="107">
        <f>0.5*('Specifications (ICE)'!$P$4*'Specifications (ICE)'!$P$3)*'Specifications (ICE)'!$P$5*K430^2</f>
        <v>56.217600027646043</v>
      </c>
      <c r="P430" s="14">
        <f>IF(B430="A",'Specifications (ICE)'!$M$12,IF(B430="G",'Specifications (ICE)'!$M$13))</f>
        <v>84.271039200000004</v>
      </c>
      <c r="Q430" s="17">
        <v>1</v>
      </c>
      <c r="R430" s="110">
        <f>'HYB SPECS'!$G$11-O430-P430-G430</f>
        <v>746.24599262758227</v>
      </c>
      <c r="S430" s="16">
        <f t="shared" si="86"/>
        <v>1.0600070975878189</v>
      </c>
      <c r="T430" s="17">
        <f t="shared" si="87"/>
        <v>746.24599262758227</v>
      </c>
      <c r="U430" s="110">
        <f t="shared" si="88"/>
        <v>886.73463185522837</v>
      </c>
      <c r="V430" s="17">
        <f t="shared" si="89"/>
        <v>11.892175494736836</v>
      </c>
      <c r="W430" s="14">
        <f t="shared" si="90"/>
        <v>1.5306432972094717</v>
      </c>
      <c r="X430" s="17">
        <f t="shared" si="91"/>
        <v>11.892175494736836</v>
      </c>
      <c r="Y430" s="17">
        <f t="shared" si="92"/>
        <v>13.360224805437698</v>
      </c>
      <c r="Z430" s="14">
        <v>474.14230073437511</v>
      </c>
      <c r="AA430" s="17">
        <f t="shared" si="94"/>
        <v>0.20159520403959691</v>
      </c>
      <c r="AB430" s="17">
        <f t="shared" si="95"/>
        <v>3.1703255015905749E-5</v>
      </c>
      <c r="AC430" s="17">
        <f t="shared" si="96"/>
        <v>1.5031854274010169E-2</v>
      </c>
      <c r="AD430" s="17">
        <f t="shared" si="93"/>
        <v>1.9909740760278369E-5</v>
      </c>
      <c r="AE430" s="14">
        <f t="shared" si="97"/>
        <v>23.736074504295882</v>
      </c>
    </row>
    <row r="431" spans="1:31" ht="15.75" thickBot="1" x14ac:dyDescent="0.3">
      <c r="A431" s="14">
        <v>1</v>
      </c>
      <c r="B431" s="17" t="s">
        <v>33</v>
      </c>
      <c r="C431" s="17">
        <v>425</v>
      </c>
      <c r="D431" s="17">
        <v>38.732940722073991</v>
      </c>
      <c r="E431" s="14">
        <v>704.00093954631063</v>
      </c>
      <c r="F431" s="103">
        <v>0</v>
      </c>
      <c r="G431" s="17">
        <f t="shared" si="84"/>
        <v>0</v>
      </c>
      <c r="H431" s="17">
        <f t="shared" si="85"/>
        <v>0</v>
      </c>
      <c r="I431" s="17">
        <v>14</v>
      </c>
      <c r="J431" s="14">
        <v>4000</v>
      </c>
      <c r="K431" s="100">
        <v>13.411199999999999</v>
      </c>
      <c r="L431" s="17">
        <v>30.000049728</v>
      </c>
      <c r="M431" s="107">
        <v>1</v>
      </c>
      <c r="N431" s="17">
        <f>IF(M431=1,_xlfn.XLOOKUP(L431,'HYB SPECS'!$O$6:$O$37,'HYB SPECS'!$K$6:$K$37,,1))</f>
        <v>8500</v>
      </c>
      <c r="O431" s="107">
        <f>0.5*('Specifications (ICE)'!$P$4*'Specifications (ICE)'!$P$3)*'Specifications (ICE)'!$P$5*K431^2</f>
        <v>56.217600027646043</v>
      </c>
      <c r="P431" s="14">
        <f>IF(B431="A",'Specifications (ICE)'!$M$12,IF(B431="G",'Specifications (ICE)'!$M$13))</f>
        <v>84.271039200000004</v>
      </c>
      <c r="Q431" s="17">
        <v>1</v>
      </c>
      <c r="R431" s="110">
        <f>'HYB SPECS'!$G$11-O431-P431-G431</f>
        <v>746.24599262758227</v>
      </c>
      <c r="S431" s="16">
        <f t="shared" si="86"/>
        <v>1.0600070975878189</v>
      </c>
      <c r="T431" s="17">
        <f t="shared" si="87"/>
        <v>746.24599262758227</v>
      </c>
      <c r="U431" s="110">
        <f t="shared" si="88"/>
        <v>886.73463185522837</v>
      </c>
      <c r="V431" s="17">
        <f t="shared" si="89"/>
        <v>11.892175494736836</v>
      </c>
      <c r="W431" s="14">
        <f t="shared" si="90"/>
        <v>1.5306432972094717</v>
      </c>
      <c r="X431" s="17">
        <f t="shared" si="91"/>
        <v>11.892175494736836</v>
      </c>
      <c r="Y431" s="17">
        <f t="shared" si="92"/>
        <v>13.360224805437698</v>
      </c>
      <c r="Z431" s="14">
        <v>474.14230073437511</v>
      </c>
      <c r="AA431" s="17">
        <f t="shared" si="94"/>
        <v>0.20159520403959691</v>
      </c>
      <c r="AB431" s="17">
        <f t="shared" si="95"/>
        <v>3.1703255015905749E-5</v>
      </c>
      <c r="AC431" s="17">
        <f t="shared" si="96"/>
        <v>1.5031854274010169E-2</v>
      </c>
      <c r="AD431" s="17">
        <f t="shared" si="93"/>
        <v>1.9909740760278369E-5</v>
      </c>
      <c r="AE431" s="14">
        <f t="shared" si="97"/>
        <v>23.751106358569892</v>
      </c>
    </row>
    <row r="432" spans="1:31" ht="15.75" thickBot="1" x14ac:dyDescent="0.3">
      <c r="A432" s="14">
        <v>1</v>
      </c>
      <c r="B432" s="17" t="s">
        <v>33</v>
      </c>
      <c r="C432" s="17">
        <v>426</v>
      </c>
      <c r="D432" s="17">
        <v>38.807505265142474</v>
      </c>
      <c r="E432" s="14">
        <v>704.00093954631063</v>
      </c>
      <c r="F432" s="103">
        <v>0</v>
      </c>
      <c r="G432" s="17">
        <f t="shared" si="84"/>
        <v>0</v>
      </c>
      <c r="H432" s="17">
        <f t="shared" si="85"/>
        <v>0</v>
      </c>
      <c r="I432" s="17">
        <v>14</v>
      </c>
      <c r="J432" s="14">
        <v>4000</v>
      </c>
      <c r="K432" s="100">
        <v>13.411199999999999</v>
      </c>
      <c r="L432" s="17">
        <v>30.000049728</v>
      </c>
      <c r="M432" s="107">
        <v>1</v>
      </c>
      <c r="N432" s="17">
        <f>IF(M432=1,_xlfn.XLOOKUP(L432,'HYB SPECS'!$O$6:$O$37,'HYB SPECS'!$K$6:$K$37,,1))</f>
        <v>8500</v>
      </c>
      <c r="O432" s="107">
        <f>0.5*('Specifications (ICE)'!$P$4*'Specifications (ICE)'!$P$3)*'Specifications (ICE)'!$P$5*K432^2</f>
        <v>56.217600027646043</v>
      </c>
      <c r="P432" s="14">
        <f>IF(B432="A",'Specifications (ICE)'!$M$12,IF(B432="G",'Specifications (ICE)'!$M$13))</f>
        <v>84.271039200000004</v>
      </c>
      <c r="Q432" s="17">
        <v>1</v>
      </c>
      <c r="R432" s="110">
        <f>'HYB SPECS'!$G$11-O432-P432-G432</f>
        <v>746.24599262758227</v>
      </c>
      <c r="S432" s="16">
        <f t="shared" si="86"/>
        <v>1.0600070975878189</v>
      </c>
      <c r="T432" s="17">
        <f t="shared" si="87"/>
        <v>746.24599262758227</v>
      </c>
      <c r="U432" s="110">
        <f t="shared" si="88"/>
        <v>886.73463185522837</v>
      </c>
      <c r="V432" s="17">
        <f t="shared" si="89"/>
        <v>11.892175494736836</v>
      </c>
      <c r="W432" s="14">
        <f t="shared" si="90"/>
        <v>1.5306432972094717</v>
      </c>
      <c r="X432" s="17">
        <f t="shared" si="91"/>
        <v>11.892175494736836</v>
      </c>
      <c r="Y432" s="17">
        <f t="shared" si="92"/>
        <v>13.360224805437698</v>
      </c>
      <c r="Z432" s="14">
        <v>474.14230073437511</v>
      </c>
      <c r="AA432" s="17">
        <f t="shared" si="94"/>
        <v>0.20159520403959691</v>
      </c>
      <c r="AB432" s="17">
        <f t="shared" si="95"/>
        <v>3.1703255015905749E-5</v>
      </c>
      <c r="AC432" s="17">
        <f t="shared" si="96"/>
        <v>1.5031854274010169E-2</v>
      </c>
      <c r="AD432" s="17">
        <f t="shared" si="93"/>
        <v>1.9909740760278369E-5</v>
      </c>
      <c r="AE432" s="14">
        <f t="shared" si="97"/>
        <v>23.766138212843902</v>
      </c>
    </row>
    <row r="433" spans="1:31" ht="15.75" thickBot="1" x14ac:dyDescent="0.3">
      <c r="A433" s="14">
        <v>1</v>
      </c>
      <c r="B433" s="17" t="s">
        <v>33</v>
      </c>
      <c r="C433" s="17">
        <v>427</v>
      </c>
      <c r="D433" s="17">
        <v>38.882069808210957</v>
      </c>
      <c r="E433" s="14">
        <v>704.00093954631063</v>
      </c>
      <c r="F433" s="103">
        <v>0</v>
      </c>
      <c r="G433" s="17">
        <f t="shared" si="84"/>
        <v>0</v>
      </c>
      <c r="H433" s="17">
        <f t="shared" si="85"/>
        <v>0</v>
      </c>
      <c r="I433" s="17">
        <v>14</v>
      </c>
      <c r="J433" s="14">
        <v>4000</v>
      </c>
      <c r="K433" s="100">
        <v>13.411199999999999</v>
      </c>
      <c r="L433" s="17">
        <v>30.000049728</v>
      </c>
      <c r="M433" s="107">
        <v>1</v>
      </c>
      <c r="N433" s="17">
        <f>IF(M433=1,_xlfn.XLOOKUP(L433,'HYB SPECS'!$O$6:$O$37,'HYB SPECS'!$K$6:$K$37,,1))</f>
        <v>8500</v>
      </c>
      <c r="O433" s="107">
        <f>0.5*('Specifications (ICE)'!$P$4*'Specifications (ICE)'!$P$3)*'Specifications (ICE)'!$P$5*K433^2</f>
        <v>56.217600027646043</v>
      </c>
      <c r="P433" s="14">
        <f>IF(B433="A",'Specifications (ICE)'!$M$12,IF(B433="G",'Specifications (ICE)'!$M$13))</f>
        <v>84.271039200000004</v>
      </c>
      <c r="Q433" s="17">
        <v>1</v>
      </c>
      <c r="R433" s="110">
        <f>'HYB SPECS'!$G$11-O433-P433-G433</f>
        <v>746.24599262758227</v>
      </c>
      <c r="S433" s="16">
        <f t="shared" si="86"/>
        <v>1.0600070975878189</v>
      </c>
      <c r="T433" s="17">
        <f t="shared" si="87"/>
        <v>746.24599262758227</v>
      </c>
      <c r="U433" s="110">
        <f t="shared" si="88"/>
        <v>886.73463185522837</v>
      </c>
      <c r="V433" s="17">
        <f t="shared" si="89"/>
        <v>11.892175494736836</v>
      </c>
      <c r="W433" s="14">
        <f t="shared" si="90"/>
        <v>1.5306432972094717</v>
      </c>
      <c r="X433" s="17">
        <f t="shared" si="91"/>
        <v>11.892175494736836</v>
      </c>
      <c r="Y433" s="17">
        <f t="shared" si="92"/>
        <v>13.360224805437698</v>
      </c>
      <c r="Z433" s="14">
        <v>474.14230073437511</v>
      </c>
      <c r="AA433" s="17">
        <f t="shared" si="94"/>
        <v>0.20159520403959691</v>
      </c>
      <c r="AB433" s="17">
        <f t="shared" si="95"/>
        <v>3.1703255015905749E-5</v>
      </c>
      <c r="AC433" s="17">
        <f t="shared" si="96"/>
        <v>1.5031854274010169E-2</v>
      </c>
      <c r="AD433" s="17">
        <f t="shared" si="93"/>
        <v>1.9909740760278369E-5</v>
      </c>
      <c r="AE433" s="14">
        <f t="shared" si="97"/>
        <v>23.781170067117912</v>
      </c>
    </row>
    <row r="434" spans="1:31" ht="15.75" thickBot="1" x14ac:dyDescent="0.3">
      <c r="A434" s="14">
        <v>1</v>
      </c>
      <c r="B434" s="17" t="s">
        <v>33</v>
      </c>
      <c r="C434" s="17">
        <v>428</v>
      </c>
      <c r="D434" s="17">
        <v>38.95663435127944</v>
      </c>
      <c r="E434" s="14">
        <v>704.00093954631063</v>
      </c>
      <c r="F434" s="103">
        <v>0</v>
      </c>
      <c r="G434" s="17">
        <f t="shared" si="84"/>
        <v>0</v>
      </c>
      <c r="H434" s="17">
        <f t="shared" si="85"/>
        <v>0</v>
      </c>
      <c r="I434" s="17">
        <v>14</v>
      </c>
      <c r="J434" s="14">
        <v>4000</v>
      </c>
      <c r="K434" s="100">
        <v>13.411199999999999</v>
      </c>
      <c r="L434" s="17">
        <v>30.000049728</v>
      </c>
      <c r="M434" s="107">
        <v>1</v>
      </c>
      <c r="N434" s="17">
        <f>IF(M434=1,_xlfn.XLOOKUP(L434,'HYB SPECS'!$O$6:$O$37,'HYB SPECS'!$K$6:$K$37,,1))</f>
        <v>8500</v>
      </c>
      <c r="O434" s="107">
        <f>0.5*('Specifications (ICE)'!$P$4*'Specifications (ICE)'!$P$3)*'Specifications (ICE)'!$P$5*K434^2</f>
        <v>56.217600027646043</v>
      </c>
      <c r="P434" s="14">
        <f>IF(B434="A",'Specifications (ICE)'!$M$12,IF(B434="G",'Specifications (ICE)'!$M$13))</f>
        <v>84.271039200000004</v>
      </c>
      <c r="Q434" s="17">
        <v>1</v>
      </c>
      <c r="R434" s="110">
        <f>'HYB SPECS'!$G$11-O434-P434-G434</f>
        <v>746.24599262758227</v>
      </c>
      <c r="S434" s="16">
        <f t="shared" si="86"/>
        <v>1.0600070975878189</v>
      </c>
      <c r="T434" s="17">
        <f t="shared" si="87"/>
        <v>746.24599262758227</v>
      </c>
      <c r="U434" s="110">
        <f t="shared" si="88"/>
        <v>886.73463185522837</v>
      </c>
      <c r="V434" s="17">
        <f t="shared" si="89"/>
        <v>11.892175494736836</v>
      </c>
      <c r="W434" s="14">
        <f t="shared" si="90"/>
        <v>1.5306432972094717</v>
      </c>
      <c r="X434" s="17">
        <f t="shared" si="91"/>
        <v>11.892175494736836</v>
      </c>
      <c r="Y434" s="17">
        <f t="shared" si="92"/>
        <v>13.360224805437698</v>
      </c>
      <c r="Z434" s="14">
        <v>474.14230073437511</v>
      </c>
      <c r="AA434" s="17">
        <f t="shared" si="94"/>
        <v>0.20159520403959691</v>
      </c>
      <c r="AB434" s="17">
        <f t="shared" si="95"/>
        <v>3.1703255015905749E-5</v>
      </c>
      <c r="AC434" s="17">
        <f t="shared" si="96"/>
        <v>1.5031854274010169E-2</v>
      </c>
      <c r="AD434" s="17">
        <f t="shared" si="93"/>
        <v>1.9909740760278369E-5</v>
      </c>
      <c r="AE434" s="14">
        <f t="shared" si="97"/>
        <v>23.796201921391923</v>
      </c>
    </row>
    <row r="435" spans="1:31" ht="15.75" thickBot="1" x14ac:dyDescent="0.3">
      <c r="A435" s="14">
        <v>1</v>
      </c>
      <c r="B435" s="17" t="s">
        <v>33</v>
      </c>
      <c r="C435" s="17">
        <v>429</v>
      </c>
      <c r="D435" s="17">
        <v>39.031198894347924</v>
      </c>
      <c r="E435" s="14">
        <v>704.00093954631063</v>
      </c>
      <c r="F435" s="103">
        <v>0</v>
      </c>
      <c r="G435" s="17">
        <f t="shared" si="84"/>
        <v>0</v>
      </c>
      <c r="H435" s="17">
        <f t="shared" si="85"/>
        <v>0</v>
      </c>
      <c r="I435" s="17">
        <v>14</v>
      </c>
      <c r="J435" s="14">
        <v>4000</v>
      </c>
      <c r="K435" s="100">
        <v>13.411199999999999</v>
      </c>
      <c r="L435" s="17">
        <v>30.000049728</v>
      </c>
      <c r="M435" s="107">
        <v>1</v>
      </c>
      <c r="N435" s="17">
        <f>IF(M435=1,_xlfn.XLOOKUP(L435,'HYB SPECS'!$O$6:$O$37,'HYB SPECS'!$K$6:$K$37,,1))</f>
        <v>8500</v>
      </c>
      <c r="O435" s="107">
        <f>0.5*('Specifications (ICE)'!$P$4*'Specifications (ICE)'!$P$3)*'Specifications (ICE)'!$P$5*K435^2</f>
        <v>56.217600027646043</v>
      </c>
      <c r="P435" s="14">
        <f>IF(B435="A",'Specifications (ICE)'!$M$12,IF(B435="G",'Specifications (ICE)'!$M$13))</f>
        <v>84.271039200000004</v>
      </c>
      <c r="Q435" s="17">
        <v>1</v>
      </c>
      <c r="R435" s="110">
        <f>'HYB SPECS'!$G$11-O435-P435-G435</f>
        <v>746.24599262758227</v>
      </c>
      <c r="S435" s="16">
        <f t="shared" si="86"/>
        <v>1.0600070975878189</v>
      </c>
      <c r="T435" s="17">
        <f t="shared" si="87"/>
        <v>746.24599262758227</v>
      </c>
      <c r="U435" s="110">
        <f t="shared" si="88"/>
        <v>886.73463185522837</v>
      </c>
      <c r="V435" s="17">
        <f t="shared" si="89"/>
        <v>11.892175494736836</v>
      </c>
      <c r="W435" s="14">
        <f t="shared" si="90"/>
        <v>1.5306432972094717</v>
      </c>
      <c r="X435" s="17">
        <f t="shared" si="91"/>
        <v>11.892175494736836</v>
      </c>
      <c r="Y435" s="17">
        <f t="shared" si="92"/>
        <v>13.360224805437698</v>
      </c>
      <c r="Z435" s="14">
        <v>474.14230073437511</v>
      </c>
      <c r="AA435" s="17">
        <f t="shared" si="94"/>
        <v>0.20159520403959691</v>
      </c>
      <c r="AB435" s="17">
        <f t="shared" si="95"/>
        <v>3.1703255015905749E-5</v>
      </c>
      <c r="AC435" s="17">
        <f t="shared" si="96"/>
        <v>1.5031854274010169E-2</v>
      </c>
      <c r="AD435" s="17">
        <f t="shared" si="93"/>
        <v>1.9909740760278369E-5</v>
      </c>
      <c r="AE435" s="14">
        <f t="shared" si="97"/>
        <v>23.811233775665933</v>
      </c>
    </row>
    <row r="436" spans="1:31" ht="15.75" thickBot="1" x14ac:dyDescent="0.3">
      <c r="A436" s="14">
        <v>1</v>
      </c>
      <c r="B436" s="17" t="s">
        <v>33</v>
      </c>
      <c r="C436" s="17">
        <v>430</v>
      </c>
      <c r="D436" s="17">
        <v>39.105763437416407</v>
      </c>
      <c r="E436" s="14">
        <v>704.00093954631063</v>
      </c>
      <c r="F436" s="103">
        <v>0</v>
      </c>
      <c r="G436" s="17">
        <f t="shared" si="84"/>
        <v>0</v>
      </c>
      <c r="H436" s="17">
        <f t="shared" si="85"/>
        <v>0</v>
      </c>
      <c r="I436" s="17">
        <v>14</v>
      </c>
      <c r="J436" s="14">
        <v>4000</v>
      </c>
      <c r="K436" s="100">
        <v>13.411199999999999</v>
      </c>
      <c r="L436" s="17">
        <v>30.000049728</v>
      </c>
      <c r="M436" s="107">
        <v>1</v>
      </c>
      <c r="N436" s="17">
        <f>IF(M436=1,_xlfn.XLOOKUP(L436,'HYB SPECS'!$O$6:$O$37,'HYB SPECS'!$K$6:$K$37,,1))</f>
        <v>8500</v>
      </c>
      <c r="O436" s="107">
        <f>0.5*('Specifications (ICE)'!$P$4*'Specifications (ICE)'!$P$3)*'Specifications (ICE)'!$P$5*K436^2</f>
        <v>56.217600027646043</v>
      </c>
      <c r="P436" s="14">
        <f>IF(B436="A",'Specifications (ICE)'!$M$12,IF(B436="G",'Specifications (ICE)'!$M$13))</f>
        <v>84.271039200000004</v>
      </c>
      <c r="Q436" s="17">
        <v>1</v>
      </c>
      <c r="R436" s="110">
        <f>'HYB SPECS'!$G$11-O436-P436-G436</f>
        <v>746.24599262758227</v>
      </c>
      <c r="S436" s="16">
        <f t="shared" si="86"/>
        <v>1.0600070975878189</v>
      </c>
      <c r="T436" s="17">
        <f t="shared" si="87"/>
        <v>746.24599262758227</v>
      </c>
      <c r="U436" s="110">
        <f t="shared" si="88"/>
        <v>886.73463185522837</v>
      </c>
      <c r="V436" s="17">
        <f t="shared" si="89"/>
        <v>11.892175494736836</v>
      </c>
      <c r="W436" s="14">
        <f t="shared" si="90"/>
        <v>1.5306432972094717</v>
      </c>
      <c r="X436" s="17">
        <f t="shared" si="91"/>
        <v>11.892175494736836</v>
      </c>
      <c r="Y436" s="17">
        <f t="shared" si="92"/>
        <v>13.360224805437698</v>
      </c>
      <c r="Z436" s="14">
        <v>474.14230073437511</v>
      </c>
      <c r="AA436" s="17">
        <f t="shared" si="94"/>
        <v>0.20159520403959691</v>
      </c>
      <c r="AB436" s="17">
        <f t="shared" si="95"/>
        <v>3.1703255015905749E-5</v>
      </c>
      <c r="AC436" s="17">
        <f t="shared" si="96"/>
        <v>1.5031854274010169E-2</v>
      </c>
      <c r="AD436" s="17">
        <f t="shared" si="93"/>
        <v>1.9909740760278369E-5</v>
      </c>
      <c r="AE436" s="14">
        <f t="shared" si="97"/>
        <v>23.826265629939943</v>
      </c>
    </row>
    <row r="437" spans="1:31" ht="15.75" thickBot="1" x14ac:dyDescent="0.3">
      <c r="A437" s="14">
        <v>1</v>
      </c>
      <c r="B437" s="17" t="s">
        <v>33</v>
      </c>
      <c r="C437" s="17">
        <v>431</v>
      </c>
      <c r="D437" s="17">
        <v>39.18032798048489</v>
      </c>
      <c r="E437" s="14">
        <v>704.00093954631063</v>
      </c>
      <c r="F437" s="103">
        <v>0</v>
      </c>
      <c r="G437" s="17">
        <f t="shared" si="84"/>
        <v>0</v>
      </c>
      <c r="H437" s="17">
        <f t="shared" si="85"/>
        <v>0</v>
      </c>
      <c r="I437" s="17">
        <v>14</v>
      </c>
      <c r="J437" s="14">
        <v>4000</v>
      </c>
      <c r="K437" s="100">
        <v>13.411199999999999</v>
      </c>
      <c r="L437" s="17">
        <v>30.000049728</v>
      </c>
      <c r="M437" s="107">
        <v>1</v>
      </c>
      <c r="N437" s="17">
        <f>IF(M437=1,_xlfn.XLOOKUP(L437,'HYB SPECS'!$O$6:$O$37,'HYB SPECS'!$K$6:$K$37,,1))</f>
        <v>8500</v>
      </c>
      <c r="O437" s="107">
        <f>0.5*('Specifications (ICE)'!$P$4*'Specifications (ICE)'!$P$3)*'Specifications (ICE)'!$P$5*K437^2</f>
        <v>56.217600027646043</v>
      </c>
      <c r="P437" s="14">
        <f>IF(B437="A",'Specifications (ICE)'!$M$12,IF(B437="G",'Specifications (ICE)'!$M$13))</f>
        <v>84.271039200000004</v>
      </c>
      <c r="Q437" s="17">
        <v>1</v>
      </c>
      <c r="R437" s="110">
        <f>'HYB SPECS'!$G$11-O437-P437-G437</f>
        <v>746.24599262758227</v>
      </c>
      <c r="S437" s="16">
        <f t="shared" si="86"/>
        <v>1.0600070975878189</v>
      </c>
      <c r="T437" s="17">
        <f t="shared" si="87"/>
        <v>746.24599262758227</v>
      </c>
      <c r="U437" s="110">
        <f t="shared" si="88"/>
        <v>886.73463185522837</v>
      </c>
      <c r="V437" s="17">
        <f t="shared" si="89"/>
        <v>11.892175494736836</v>
      </c>
      <c r="W437" s="14">
        <f t="shared" si="90"/>
        <v>1.5306432972094717</v>
      </c>
      <c r="X437" s="17">
        <f t="shared" si="91"/>
        <v>11.892175494736836</v>
      </c>
      <c r="Y437" s="17">
        <f t="shared" si="92"/>
        <v>13.360224805437698</v>
      </c>
      <c r="Z437" s="14">
        <v>474.14230073437511</v>
      </c>
      <c r="AA437" s="17">
        <f t="shared" si="94"/>
        <v>0.20159520403959691</v>
      </c>
      <c r="AB437" s="17">
        <f t="shared" si="95"/>
        <v>3.1703255015905749E-5</v>
      </c>
      <c r="AC437" s="17">
        <f t="shared" si="96"/>
        <v>1.5031854274010169E-2</v>
      </c>
      <c r="AD437" s="17">
        <f t="shared" si="93"/>
        <v>1.9909740760278369E-5</v>
      </c>
      <c r="AE437" s="14">
        <f t="shared" si="97"/>
        <v>23.841297484213953</v>
      </c>
    </row>
    <row r="438" spans="1:31" ht="15.75" thickBot="1" x14ac:dyDescent="0.3">
      <c r="A438" s="14">
        <v>1</v>
      </c>
      <c r="B438" s="17" t="s">
        <v>33</v>
      </c>
      <c r="C438" s="17">
        <v>432</v>
      </c>
      <c r="D438" s="17">
        <v>39.254892523553373</v>
      </c>
      <c r="E438" s="14">
        <v>704.00093954631063</v>
      </c>
      <c r="F438" s="103">
        <v>0</v>
      </c>
      <c r="G438" s="17">
        <f t="shared" si="84"/>
        <v>0</v>
      </c>
      <c r="H438" s="17">
        <f t="shared" si="85"/>
        <v>0</v>
      </c>
      <c r="I438" s="17">
        <v>14</v>
      </c>
      <c r="J438" s="14">
        <v>4000</v>
      </c>
      <c r="K438" s="100">
        <v>13.411199999999999</v>
      </c>
      <c r="L438" s="17">
        <v>30.000049728</v>
      </c>
      <c r="M438" s="107">
        <v>1</v>
      </c>
      <c r="N438" s="17">
        <f>IF(M438=1,_xlfn.XLOOKUP(L438,'HYB SPECS'!$O$6:$O$37,'HYB SPECS'!$K$6:$K$37,,1))</f>
        <v>8500</v>
      </c>
      <c r="O438" s="107">
        <f>0.5*('Specifications (ICE)'!$P$4*'Specifications (ICE)'!$P$3)*'Specifications (ICE)'!$P$5*K438^2</f>
        <v>56.217600027646043</v>
      </c>
      <c r="P438" s="14">
        <f>IF(B438="A",'Specifications (ICE)'!$M$12,IF(B438="G",'Specifications (ICE)'!$M$13))</f>
        <v>84.271039200000004</v>
      </c>
      <c r="Q438" s="17">
        <v>1</v>
      </c>
      <c r="R438" s="110">
        <f>'HYB SPECS'!$G$11-O438-P438-G438</f>
        <v>746.24599262758227</v>
      </c>
      <c r="S438" s="16">
        <f t="shared" si="86"/>
        <v>1.0600070975878189</v>
      </c>
      <c r="T438" s="17">
        <f t="shared" si="87"/>
        <v>746.24599262758227</v>
      </c>
      <c r="U438" s="110">
        <f t="shared" si="88"/>
        <v>886.73463185522837</v>
      </c>
      <c r="V438" s="17">
        <f t="shared" si="89"/>
        <v>11.892175494736836</v>
      </c>
      <c r="W438" s="14">
        <f t="shared" si="90"/>
        <v>1.5306432972094717</v>
      </c>
      <c r="X438" s="17">
        <f t="shared" si="91"/>
        <v>11.892175494736836</v>
      </c>
      <c r="Y438" s="17">
        <f t="shared" si="92"/>
        <v>13.360224805437698</v>
      </c>
      <c r="Z438" s="14">
        <v>474.14230073437511</v>
      </c>
      <c r="AA438" s="17">
        <f t="shared" si="94"/>
        <v>0.20159520403959691</v>
      </c>
      <c r="AB438" s="17">
        <f t="shared" si="95"/>
        <v>3.1703255015905749E-5</v>
      </c>
      <c r="AC438" s="17">
        <f t="shared" si="96"/>
        <v>1.5031854274010169E-2</v>
      </c>
      <c r="AD438" s="17">
        <f t="shared" si="93"/>
        <v>1.9909740760278369E-5</v>
      </c>
      <c r="AE438" s="14">
        <f t="shared" si="97"/>
        <v>23.856329338487964</v>
      </c>
    </row>
    <row r="439" spans="1:31" ht="15.75" thickBot="1" x14ac:dyDescent="0.3">
      <c r="A439" s="14">
        <v>1</v>
      </c>
      <c r="B439" s="17" t="s">
        <v>33</v>
      </c>
      <c r="C439" s="17">
        <v>433</v>
      </c>
      <c r="D439" s="17">
        <v>39.329457066621856</v>
      </c>
      <c r="E439" s="14">
        <v>704.00093954631063</v>
      </c>
      <c r="F439" s="103">
        <v>0</v>
      </c>
      <c r="G439" s="17">
        <f t="shared" si="84"/>
        <v>0</v>
      </c>
      <c r="H439" s="17">
        <f t="shared" si="85"/>
        <v>0</v>
      </c>
      <c r="I439" s="17">
        <v>14</v>
      </c>
      <c r="J439" s="14">
        <v>4000</v>
      </c>
      <c r="K439" s="100">
        <v>13.411199999999999</v>
      </c>
      <c r="L439" s="17">
        <v>30.000049728</v>
      </c>
      <c r="M439" s="107">
        <v>1</v>
      </c>
      <c r="N439" s="17">
        <f>IF(M439=1,_xlfn.XLOOKUP(L439,'HYB SPECS'!$O$6:$O$37,'HYB SPECS'!$K$6:$K$37,,1))</f>
        <v>8500</v>
      </c>
      <c r="O439" s="107">
        <f>0.5*('Specifications (ICE)'!$P$4*'Specifications (ICE)'!$P$3)*'Specifications (ICE)'!$P$5*K439^2</f>
        <v>56.217600027646043</v>
      </c>
      <c r="P439" s="14">
        <f>IF(B439="A",'Specifications (ICE)'!$M$12,IF(B439="G",'Specifications (ICE)'!$M$13))</f>
        <v>84.271039200000004</v>
      </c>
      <c r="Q439" s="17">
        <v>1</v>
      </c>
      <c r="R439" s="110">
        <f>'HYB SPECS'!$G$11-O439-P439-G439</f>
        <v>746.24599262758227</v>
      </c>
      <c r="S439" s="16">
        <f t="shared" si="86"/>
        <v>1.0600070975878189</v>
      </c>
      <c r="T439" s="17">
        <f t="shared" si="87"/>
        <v>746.24599262758227</v>
      </c>
      <c r="U439" s="110">
        <f t="shared" si="88"/>
        <v>886.73463185522837</v>
      </c>
      <c r="V439" s="17">
        <f t="shared" si="89"/>
        <v>11.892175494736836</v>
      </c>
      <c r="W439" s="14">
        <f t="shared" si="90"/>
        <v>1.5306432972094717</v>
      </c>
      <c r="X439" s="17">
        <f t="shared" si="91"/>
        <v>11.892175494736836</v>
      </c>
      <c r="Y439" s="17">
        <f t="shared" si="92"/>
        <v>13.360224805437698</v>
      </c>
      <c r="Z439" s="14">
        <v>474.14230073437511</v>
      </c>
      <c r="AA439" s="17">
        <f t="shared" si="94"/>
        <v>0.20159520403959691</v>
      </c>
      <c r="AB439" s="17">
        <f t="shared" si="95"/>
        <v>3.1703255015905749E-5</v>
      </c>
      <c r="AC439" s="17">
        <f t="shared" si="96"/>
        <v>1.5031854274010169E-2</v>
      </c>
      <c r="AD439" s="17">
        <f t="shared" si="93"/>
        <v>1.9909740760278369E-5</v>
      </c>
      <c r="AE439" s="14">
        <f t="shared" si="97"/>
        <v>23.871361192761974</v>
      </c>
    </row>
    <row r="440" spans="1:31" ht="15.75" thickBot="1" x14ac:dyDescent="0.3">
      <c r="A440" s="14">
        <v>1</v>
      </c>
      <c r="B440" s="17" t="s">
        <v>33</v>
      </c>
      <c r="C440" s="17">
        <v>434</v>
      </c>
      <c r="D440" s="17">
        <v>39.404021609690339</v>
      </c>
      <c r="E440" s="14">
        <v>704.00093954631063</v>
      </c>
      <c r="F440" s="103">
        <v>0</v>
      </c>
      <c r="G440" s="17">
        <f t="shared" si="84"/>
        <v>0</v>
      </c>
      <c r="H440" s="17">
        <f t="shared" si="85"/>
        <v>0</v>
      </c>
      <c r="I440" s="17">
        <v>14</v>
      </c>
      <c r="J440" s="14">
        <v>4000</v>
      </c>
      <c r="K440" s="100">
        <v>13.411199999999999</v>
      </c>
      <c r="L440" s="17">
        <v>30.000049728</v>
      </c>
      <c r="M440" s="107">
        <v>1</v>
      </c>
      <c r="N440" s="17">
        <f>IF(M440=1,_xlfn.XLOOKUP(L440,'HYB SPECS'!$O$6:$O$37,'HYB SPECS'!$K$6:$K$37,,1))</f>
        <v>8500</v>
      </c>
      <c r="O440" s="107">
        <f>0.5*('Specifications (ICE)'!$P$4*'Specifications (ICE)'!$P$3)*'Specifications (ICE)'!$P$5*K440^2</f>
        <v>56.217600027646043</v>
      </c>
      <c r="P440" s="14">
        <f>IF(B440="A",'Specifications (ICE)'!$M$12,IF(B440="G",'Specifications (ICE)'!$M$13))</f>
        <v>84.271039200000004</v>
      </c>
      <c r="Q440" s="17">
        <v>1</v>
      </c>
      <c r="R440" s="110">
        <f>'HYB SPECS'!$G$11-O440-P440-G440</f>
        <v>746.24599262758227</v>
      </c>
      <c r="S440" s="16">
        <f t="shared" si="86"/>
        <v>1.0600070975878189</v>
      </c>
      <c r="T440" s="17">
        <f t="shared" si="87"/>
        <v>746.24599262758227</v>
      </c>
      <c r="U440" s="110">
        <f t="shared" si="88"/>
        <v>886.73463185522837</v>
      </c>
      <c r="V440" s="17">
        <f t="shared" si="89"/>
        <v>11.892175494736836</v>
      </c>
      <c r="W440" s="14">
        <f t="shared" si="90"/>
        <v>1.5306432972094717</v>
      </c>
      <c r="X440" s="17">
        <f t="shared" si="91"/>
        <v>11.892175494736836</v>
      </c>
      <c r="Y440" s="17">
        <f t="shared" si="92"/>
        <v>13.360224805437698</v>
      </c>
      <c r="Z440" s="14">
        <v>474.14230073437511</v>
      </c>
      <c r="AA440" s="17">
        <f t="shared" si="94"/>
        <v>0.20159520403959691</v>
      </c>
      <c r="AB440" s="17">
        <f t="shared" si="95"/>
        <v>3.1703255015905749E-5</v>
      </c>
      <c r="AC440" s="17">
        <f t="shared" si="96"/>
        <v>1.5031854274010169E-2</v>
      </c>
      <c r="AD440" s="17">
        <f t="shared" si="93"/>
        <v>1.9909740760278369E-5</v>
      </c>
      <c r="AE440" s="14">
        <f t="shared" si="97"/>
        <v>23.886393047035984</v>
      </c>
    </row>
    <row r="441" spans="1:31" ht="15.75" thickBot="1" x14ac:dyDescent="0.3">
      <c r="A441" s="14">
        <v>1</v>
      </c>
      <c r="B441" s="17" t="s">
        <v>33</v>
      </c>
      <c r="C441" s="17">
        <v>435</v>
      </c>
      <c r="D441" s="17">
        <v>39.478586152758822</v>
      </c>
      <c r="E441" s="14">
        <v>704.00093954631063</v>
      </c>
      <c r="F441" s="103">
        <v>0</v>
      </c>
      <c r="G441" s="17">
        <f t="shared" si="84"/>
        <v>0</v>
      </c>
      <c r="H441" s="17">
        <f t="shared" si="85"/>
        <v>0</v>
      </c>
      <c r="I441" s="17">
        <v>14</v>
      </c>
      <c r="J441" s="14">
        <v>4000</v>
      </c>
      <c r="K441" s="100">
        <v>13.411199999999999</v>
      </c>
      <c r="L441" s="17">
        <v>30.000049728</v>
      </c>
      <c r="M441" s="107">
        <v>1</v>
      </c>
      <c r="N441" s="17">
        <f>IF(M441=1,_xlfn.XLOOKUP(L441,'HYB SPECS'!$O$6:$O$37,'HYB SPECS'!$K$6:$K$37,,1))</f>
        <v>8500</v>
      </c>
      <c r="O441" s="107">
        <f>0.5*('Specifications (ICE)'!$P$4*'Specifications (ICE)'!$P$3)*'Specifications (ICE)'!$P$5*K441^2</f>
        <v>56.217600027646043</v>
      </c>
      <c r="P441" s="14">
        <f>IF(B441="A",'Specifications (ICE)'!$M$12,IF(B441="G",'Specifications (ICE)'!$M$13))</f>
        <v>84.271039200000004</v>
      </c>
      <c r="Q441" s="17">
        <v>1</v>
      </c>
      <c r="R441" s="110">
        <f>'HYB SPECS'!$G$11-O441-P441-G441</f>
        <v>746.24599262758227</v>
      </c>
      <c r="S441" s="16">
        <f t="shared" si="86"/>
        <v>1.0600070975878189</v>
      </c>
      <c r="T441" s="17">
        <f t="shared" si="87"/>
        <v>746.24599262758227</v>
      </c>
      <c r="U441" s="110">
        <f t="shared" si="88"/>
        <v>886.73463185522837</v>
      </c>
      <c r="V441" s="17">
        <f t="shared" si="89"/>
        <v>11.892175494736836</v>
      </c>
      <c r="W441" s="14">
        <f t="shared" si="90"/>
        <v>1.5306432972094717</v>
      </c>
      <c r="X441" s="17">
        <f t="shared" si="91"/>
        <v>11.892175494736836</v>
      </c>
      <c r="Y441" s="17">
        <f t="shared" si="92"/>
        <v>13.360224805437698</v>
      </c>
      <c r="Z441" s="14">
        <v>474.14230073437511</v>
      </c>
      <c r="AA441" s="17">
        <f t="shared" si="94"/>
        <v>0.20159520403959691</v>
      </c>
      <c r="AB441" s="17">
        <f t="shared" si="95"/>
        <v>3.1703255015905749E-5</v>
      </c>
      <c r="AC441" s="17">
        <f t="shared" si="96"/>
        <v>1.5031854274010169E-2</v>
      </c>
      <c r="AD441" s="17">
        <f t="shared" si="93"/>
        <v>1.9909740760278369E-5</v>
      </c>
      <c r="AE441" s="14">
        <f t="shared" si="97"/>
        <v>23.901424901309994</v>
      </c>
    </row>
    <row r="442" spans="1:31" ht="15.75" thickBot="1" x14ac:dyDescent="0.3">
      <c r="A442" s="14">
        <v>1</v>
      </c>
      <c r="B442" s="17" t="s">
        <v>33</v>
      </c>
      <c r="C442" s="17">
        <v>436</v>
      </c>
      <c r="D442" s="17">
        <v>39.553150695827306</v>
      </c>
      <c r="E442" s="14">
        <v>704.00093954631063</v>
      </c>
      <c r="F442" s="103">
        <v>0</v>
      </c>
      <c r="G442" s="17">
        <f t="shared" si="84"/>
        <v>0</v>
      </c>
      <c r="H442" s="17">
        <f t="shared" si="85"/>
        <v>0</v>
      </c>
      <c r="I442" s="17">
        <v>14</v>
      </c>
      <c r="J442" s="14">
        <v>4000</v>
      </c>
      <c r="K442" s="100">
        <v>13.411199999999999</v>
      </c>
      <c r="L442" s="17">
        <v>30.000049728</v>
      </c>
      <c r="M442" s="107">
        <v>1</v>
      </c>
      <c r="N442" s="17">
        <f>IF(M442=1,_xlfn.XLOOKUP(L442,'HYB SPECS'!$O$6:$O$37,'HYB SPECS'!$K$6:$K$37,,1))</f>
        <v>8500</v>
      </c>
      <c r="O442" s="107">
        <f>0.5*('Specifications (ICE)'!$P$4*'Specifications (ICE)'!$P$3)*'Specifications (ICE)'!$P$5*K442^2</f>
        <v>56.217600027646043</v>
      </c>
      <c r="P442" s="14">
        <f>IF(B442="A",'Specifications (ICE)'!$M$12,IF(B442="G",'Specifications (ICE)'!$M$13))</f>
        <v>84.271039200000004</v>
      </c>
      <c r="Q442" s="17">
        <v>1</v>
      </c>
      <c r="R442" s="110">
        <f>'HYB SPECS'!$G$11-O442-P442-G442</f>
        <v>746.24599262758227</v>
      </c>
      <c r="S442" s="16">
        <f t="shared" si="86"/>
        <v>1.0600070975878189</v>
      </c>
      <c r="T442" s="17">
        <f t="shared" si="87"/>
        <v>746.24599262758227</v>
      </c>
      <c r="U442" s="110">
        <f t="shared" si="88"/>
        <v>886.73463185522837</v>
      </c>
      <c r="V442" s="17">
        <f t="shared" si="89"/>
        <v>11.892175494736836</v>
      </c>
      <c r="W442" s="14">
        <f t="shared" si="90"/>
        <v>1.5306432972094717</v>
      </c>
      <c r="X442" s="17">
        <f t="shared" si="91"/>
        <v>11.892175494736836</v>
      </c>
      <c r="Y442" s="17">
        <f t="shared" si="92"/>
        <v>13.360224805437698</v>
      </c>
      <c r="Z442" s="14">
        <v>474.14230073437511</v>
      </c>
      <c r="AA442" s="17">
        <f t="shared" si="94"/>
        <v>0.20159520403959691</v>
      </c>
      <c r="AB442" s="17">
        <f t="shared" si="95"/>
        <v>3.1703255015905749E-5</v>
      </c>
      <c r="AC442" s="17">
        <f t="shared" si="96"/>
        <v>1.5031854274010169E-2</v>
      </c>
      <c r="AD442" s="17">
        <f t="shared" si="93"/>
        <v>1.9909740760278369E-5</v>
      </c>
      <c r="AE442" s="14">
        <f t="shared" si="97"/>
        <v>23.916456755584004</v>
      </c>
    </row>
    <row r="443" spans="1:31" ht="15.75" thickBot="1" x14ac:dyDescent="0.3">
      <c r="A443" s="14">
        <v>1</v>
      </c>
      <c r="B443" s="17" t="s">
        <v>33</v>
      </c>
      <c r="C443" s="17">
        <v>437</v>
      </c>
      <c r="D443" s="17">
        <v>39.627715238895789</v>
      </c>
      <c r="E443" s="14">
        <v>704.00093954631063</v>
      </c>
      <c r="F443" s="103">
        <v>0</v>
      </c>
      <c r="G443" s="17">
        <f t="shared" si="84"/>
        <v>0</v>
      </c>
      <c r="H443" s="17">
        <f t="shared" si="85"/>
        <v>0</v>
      </c>
      <c r="I443" s="17">
        <v>14</v>
      </c>
      <c r="J443" s="14">
        <v>4000</v>
      </c>
      <c r="K443" s="100">
        <v>13.411199999999999</v>
      </c>
      <c r="L443" s="17">
        <v>30.000049728</v>
      </c>
      <c r="M443" s="107">
        <v>1</v>
      </c>
      <c r="N443" s="17">
        <f>IF(M443=1,_xlfn.XLOOKUP(L443,'HYB SPECS'!$O$6:$O$37,'HYB SPECS'!$K$6:$K$37,,1))</f>
        <v>8500</v>
      </c>
      <c r="O443" s="107">
        <f>0.5*('Specifications (ICE)'!$P$4*'Specifications (ICE)'!$P$3)*'Specifications (ICE)'!$P$5*K443^2</f>
        <v>56.217600027646043</v>
      </c>
      <c r="P443" s="14">
        <f>IF(B443="A",'Specifications (ICE)'!$M$12,IF(B443="G",'Specifications (ICE)'!$M$13))</f>
        <v>84.271039200000004</v>
      </c>
      <c r="Q443" s="17">
        <v>1</v>
      </c>
      <c r="R443" s="110">
        <f>'HYB SPECS'!$G$11-O443-P443-G443</f>
        <v>746.24599262758227</v>
      </c>
      <c r="S443" s="16">
        <f t="shared" si="86"/>
        <v>1.0600070975878189</v>
      </c>
      <c r="T443" s="17">
        <f t="shared" si="87"/>
        <v>746.24599262758227</v>
      </c>
      <c r="U443" s="110">
        <f t="shared" si="88"/>
        <v>886.73463185522837</v>
      </c>
      <c r="V443" s="17">
        <f t="shared" si="89"/>
        <v>11.892175494736836</v>
      </c>
      <c r="W443" s="14">
        <f t="shared" si="90"/>
        <v>1.5306432972094717</v>
      </c>
      <c r="X443" s="17">
        <f t="shared" si="91"/>
        <v>11.892175494736836</v>
      </c>
      <c r="Y443" s="17">
        <f t="shared" si="92"/>
        <v>13.360224805437698</v>
      </c>
      <c r="Z443" s="14">
        <v>474.14230073437511</v>
      </c>
      <c r="AA443" s="17">
        <f t="shared" si="94"/>
        <v>0.20159520403959691</v>
      </c>
      <c r="AB443" s="17">
        <f t="shared" si="95"/>
        <v>3.1703255015905749E-5</v>
      </c>
      <c r="AC443" s="17">
        <f t="shared" si="96"/>
        <v>1.5031854274010169E-2</v>
      </c>
      <c r="AD443" s="17">
        <f t="shared" si="93"/>
        <v>1.9909740760278369E-5</v>
      </c>
      <c r="AE443" s="14">
        <f t="shared" si="97"/>
        <v>23.931488609858015</v>
      </c>
    </row>
    <row r="444" spans="1:31" ht="15.75" thickBot="1" x14ac:dyDescent="0.3">
      <c r="A444" s="14">
        <v>1</v>
      </c>
      <c r="B444" s="17" t="s">
        <v>33</v>
      </c>
      <c r="C444" s="17">
        <v>438</v>
      </c>
      <c r="D444" s="17">
        <v>39.702279781964272</v>
      </c>
      <c r="E444" s="14">
        <v>704.00093954631063</v>
      </c>
      <c r="F444" s="103">
        <v>0</v>
      </c>
      <c r="G444" s="17">
        <f t="shared" si="84"/>
        <v>0</v>
      </c>
      <c r="H444" s="17">
        <f t="shared" si="85"/>
        <v>0</v>
      </c>
      <c r="I444" s="17">
        <v>14</v>
      </c>
      <c r="J444" s="14">
        <v>4000</v>
      </c>
      <c r="K444" s="100">
        <v>13.411199999999999</v>
      </c>
      <c r="L444" s="17">
        <v>30.000049728</v>
      </c>
      <c r="M444" s="107">
        <v>1</v>
      </c>
      <c r="N444" s="17">
        <f>IF(M444=1,_xlfn.XLOOKUP(L444,'HYB SPECS'!$O$6:$O$37,'HYB SPECS'!$K$6:$K$37,,1))</f>
        <v>8500</v>
      </c>
      <c r="O444" s="107">
        <f>0.5*('Specifications (ICE)'!$P$4*'Specifications (ICE)'!$P$3)*'Specifications (ICE)'!$P$5*K444^2</f>
        <v>56.217600027646043</v>
      </c>
      <c r="P444" s="14">
        <f>IF(B444="A",'Specifications (ICE)'!$M$12,IF(B444="G",'Specifications (ICE)'!$M$13))</f>
        <v>84.271039200000004</v>
      </c>
      <c r="Q444" s="17">
        <v>1</v>
      </c>
      <c r="R444" s="110">
        <f>'HYB SPECS'!$G$11-O444-P444-G444</f>
        <v>746.24599262758227</v>
      </c>
      <c r="S444" s="16">
        <f t="shared" si="86"/>
        <v>1.0600070975878189</v>
      </c>
      <c r="T444" s="17">
        <f t="shared" si="87"/>
        <v>746.24599262758227</v>
      </c>
      <c r="U444" s="110">
        <f t="shared" si="88"/>
        <v>886.73463185522837</v>
      </c>
      <c r="V444" s="17">
        <f t="shared" si="89"/>
        <v>11.892175494736836</v>
      </c>
      <c r="W444" s="14">
        <f t="shared" si="90"/>
        <v>1.5306432972094717</v>
      </c>
      <c r="X444" s="17">
        <f t="shared" si="91"/>
        <v>11.892175494736836</v>
      </c>
      <c r="Y444" s="17">
        <f t="shared" si="92"/>
        <v>13.360224805437698</v>
      </c>
      <c r="Z444" s="14">
        <v>474.14230073437511</v>
      </c>
      <c r="AA444" s="17">
        <f t="shared" si="94"/>
        <v>0.20159520403959691</v>
      </c>
      <c r="AB444" s="17">
        <f t="shared" si="95"/>
        <v>3.1703255015905749E-5</v>
      </c>
      <c r="AC444" s="17">
        <f t="shared" si="96"/>
        <v>1.5031854274010169E-2</v>
      </c>
      <c r="AD444" s="17">
        <f t="shared" si="93"/>
        <v>1.9909740760278369E-5</v>
      </c>
      <c r="AE444" s="14">
        <f t="shared" si="97"/>
        <v>23.946520464132025</v>
      </c>
    </row>
    <row r="445" spans="1:31" ht="15.75" thickBot="1" x14ac:dyDescent="0.3">
      <c r="A445" s="14">
        <v>1</v>
      </c>
      <c r="B445" s="17" t="s">
        <v>33</v>
      </c>
      <c r="C445" s="17">
        <v>439</v>
      </c>
      <c r="D445" s="17">
        <v>39.776844325032755</v>
      </c>
      <c r="E445" s="14">
        <v>704.00093954631063</v>
      </c>
      <c r="F445" s="103">
        <v>0</v>
      </c>
      <c r="G445" s="17">
        <f t="shared" si="84"/>
        <v>0</v>
      </c>
      <c r="H445" s="17">
        <f t="shared" si="85"/>
        <v>0</v>
      </c>
      <c r="I445" s="17">
        <v>14</v>
      </c>
      <c r="J445" s="14">
        <v>4000</v>
      </c>
      <c r="K445" s="100">
        <v>13.411199999999999</v>
      </c>
      <c r="L445" s="17">
        <v>30.000049728</v>
      </c>
      <c r="M445" s="107">
        <v>1</v>
      </c>
      <c r="N445" s="17">
        <f>IF(M445=1,_xlfn.XLOOKUP(L445,'HYB SPECS'!$O$6:$O$37,'HYB SPECS'!$K$6:$K$37,,1))</f>
        <v>8500</v>
      </c>
      <c r="O445" s="107">
        <f>0.5*('Specifications (ICE)'!$P$4*'Specifications (ICE)'!$P$3)*'Specifications (ICE)'!$P$5*K445^2</f>
        <v>56.217600027646043</v>
      </c>
      <c r="P445" s="14">
        <f>IF(B445="A",'Specifications (ICE)'!$M$12,IF(B445="G",'Specifications (ICE)'!$M$13))</f>
        <v>84.271039200000004</v>
      </c>
      <c r="Q445" s="17">
        <v>1</v>
      </c>
      <c r="R445" s="110">
        <f>'HYB SPECS'!$G$11-O445-P445-G445</f>
        <v>746.24599262758227</v>
      </c>
      <c r="S445" s="16">
        <f t="shared" si="86"/>
        <v>1.0600070975878189</v>
      </c>
      <c r="T445" s="17">
        <f t="shared" si="87"/>
        <v>746.24599262758227</v>
      </c>
      <c r="U445" s="110">
        <f t="shared" si="88"/>
        <v>886.73463185522837</v>
      </c>
      <c r="V445" s="17">
        <f t="shared" si="89"/>
        <v>11.892175494736836</v>
      </c>
      <c r="W445" s="14">
        <f t="shared" si="90"/>
        <v>1.5306432972094717</v>
      </c>
      <c r="X445" s="17">
        <f t="shared" si="91"/>
        <v>11.892175494736836</v>
      </c>
      <c r="Y445" s="17">
        <f t="shared" si="92"/>
        <v>13.360224805437698</v>
      </c>
      <c r="Z445" s="14">
        <v>474.14230073437511</v>
      </c>
      <c r="AA445" s="17">
        <f t="shared" si="94"/>
        <v>0.20159520403959691</v>
      </c>
      <c r="AB445" s="17">
        <f t="shared" si="95"/>
        <v>3.1703255015905749E-5</v>
      </c>
      <c r="AC445" s="17">
        <f t="shared" si="96"/>
        <v>1.5031854274010169E-2</v>
      </c>
      <c r="AD445" s="17">
        <f t="shared" si="93"/>
        <v>1.9909740760278369E-5</v>
      </c>
      <c r="AE445" s="14">
        <f t="shared" si="97"/>
        <v>23.961552318406035</v>
      </c>
    </row>
    <row r="446" spans="1:31" ht="15.75" thickBot="1" x14ac:dyDescent="0.3">
      <c r="A446" s="14">
        <v>1</v>
      </c>
      <c r="B446" s="17" t="s">
        <v>33</v>
      </c>
      <c r="C446" s="17">
        <v>440</v>
      </c>
      <c r="D446" s="17">
        <v>39.851408868101238</v>
      </c>
      <c r="E446" s="14">
        <v>704.00093954631063</v>
      </c>
      <c r="F446" s="103">
        <v>0</v>
      </c>
      <c r="G446" s="17">
        <f t="shared" si="84"/>
        <v>0</v>
      </c>
      <c r="H446" s="17">
        <f t="shared" si="85"/>
        <v>0</v>
      </c>
      <c r="I446" s="17">
        <v>14</v>
      </c>
      <c r="J446" s="14">
        <v>4000</v>
      </c>
      <c r="K446" s="100">
        <v>13.411199999999999</v>
      </c>
      <c r="L446" s="17">
        <v>30.000049728</v>
      </c>
      <c r="M446" s="107">
        <v>1</v>
      </c>
      <c r="N446" s="17">
        <f>IF(M446=1,_xlfn.XLOOKUP(L446,'HYB SPECS'!$O$6:$O$37,'HYB SPECS'!$K$6:$K$37,,1))</f>
        <v>8500</v>
      </c>
      <c r="O446" s="107">
        <f>0.5*('Specifications (ICE)'!$P$4*'Specifications (ICE)'!$P$3)*'Specifications (ICE)'!$P$5*K446^2</f>
        <v>56.217600027646043</v>
      </c>
      <c r="P446" s="14">
        <f>IF(B446="A",'Specifications (ICE)'!$M$12,IF(B446="G",'Specifications (ICE)'!$M$13))</f>
        <v>84.271039200000004</v>
      </c>
      <c r="Q446" s="17">
        <v>1</v>
      </c>
      <c r="R446" s="110">
        <f>'HYB SPECS'!$G$11-O446-P446-G446</f>
        <v>746.24599262758227</v>
      </c>
      <c r="S446" s="16">
        <f t="shared" si="86"/>
        <v>1.0600070975878189</v>
      </c>
      <c r="T446" s="17">
        <f t="shared" si="87"/>
        <v>746.24599262758227</v>
      </c>
      <c r="U446" s="110">
        <f t="shared" si="88"/>
        <v>886.73463185522837</v>
      </c>
      <c r="V446" s="17">
        <f t="shared" si="89"/>
        <v>11.892175494736836</v>
      </c>
      <c r="W446" s="14">
        <f t="shared" si="90"/>
        <v>1.5306432972094717</v>
      </c>
      <c r="X446" s="17">
        <f t="shared" si="91"/>
        <v>11.892175494736836</v>
      </c>
      <c r="Y446" s="17">
        <f t="shared" si="92"/>
        <v>13.360224805437698</v>
      </c>
      <c r="Z446" s="14">
        <v>474.14230073437511</v>
      </c>
      <c r="AA446" s="17">
        <f t="shared" si="94"/>
        <v>0.20159520403959691</v>
      </c>
      <c r="AB446" s="17">
        <f t="shared" si="95"/>
        <v>3.1703255015905749E-5</v>
      </c>
      <c r="AC446" s="17">
        <f t="shared" si="96"/>
        <v>1.5031854274010169E-2</v>
      </c>
      <c r="AD446" s="17">
        <f t="shared" si="93"/>
        <v>1.9909740760278369E-5</v>
      </c>
      <c r="AE446" s="14">
        <f t="shared" si="97"/>
        <v>23.976584172680045</v>
      </c>
    </row>
    <row r="447" spans="1:31" ht="15.75" thickBot="1" x14ac:dyDescent="0.3">
      <c r="A447" s="14">
        <v>1</v>
      </c>
      <c r="B447" s="17" t="s">
        <v>33</v>
      </c>
      <c r="C447" s="17">
        <v>441</v>
      </c>
      <c r="D447" s="17">
        <v>39.925973411169721</v>
      </c>
      <c r="E447" s="14">
        <v>704.00093954631063</v>
      </c>
      <c r="F447" s="103">
        <v>0</v>
      </c>
      <c r="G447" s="17">
        <f t="shared" si="84"/>
        <v>0</v>
      </c>
      <c r="H447" s="17">
        <f t="shared" si="85"/>
        <v>0</v>
      </c>
      <c r="I447" s="17">
        <v>14</v>
      </c>
      <c r="J447" s="14">
        <v>4000</v>
      </c>
      <c r="K447" s="100">
        <v>13.411199999999999</v>
      </c>
      <c r="L447" s="17">
        <v>30.000049728</v>
      </c>
      <c r="M447" s="107">
        <v>1</v>
      </c>
      <c r="N447" s="17">
        <f>IF(M447=1,_xlfn.XLOOKUP(L447,'HYB SPECS'!$O$6:$O$37,'HYB SPECS'!$K$6:$K$37,,1))</f>
        <v>8500</v>
      </c>
      <c r="O447" s="107">
        <f>0.5*('Specifications (ICE)'!$P$4*'Specifications (ICE)'!$P$3)*'Specifications (ICE)'!$P$5*K447^2</f>
        <v>56.217600027646043</v>
      </c>
      <c r="P447" s="14">
        <f>IF(B447="A",'Specifications (ICE)'!$M$12,IF(B447="G",'Specifications (ICE)'!$M$13))</f>
        <v>84.271039200000004</v>
      </c>
      <c r="Q447" s="17">
        <v>1</v>
      </c>
      <c r="R447" s="110">
        <f>'HYB SPECS'!$G$11-O447-P447-G447</f>
        <v>746.24599262758227</v>
      </c>
      <c r="S447" s="16">
        <f t="shared" si="86"/>
        <v>1.0600070975878189</v>
      </c>
      <c r="T447" s="17">
        <f t="shared" si="87"/>
        <v>746.24599262758227</v>
      </c>
      <c r="U447" s="110">
        <f t="shared" si="88"/>
        <v>886.73463185522837</v>
      </c>
      <c r="V447" s="17">
        <f t="shared" si="89"/>
        <v>11.892175494736836</v>
      </c>
      <c r="W447" s="14">
        <f t="shared" si="90"/>
        <v>1.5306432972094717</v>
      </c>
      <c r="X447" s="17">
        <f t="shared" si="91"/>
        <v>11.892175494736836</v>
      </c>
      <c r="Y447" s="17">
        <f t="shared" si="92"/>
        <v>13.360224805437698</v>
      </c>
      <c r="Z447" s="14">
        <v>474.14230073437511</v>
      </c>
      <c r="AA447" s="17">
        <f t="shared" si="94"/>
        <v>0.20159520403959691</v>
      </c>
      <c r="AB447" s="17">
        <f t="shared" si="95"/>
        <v>3.1703255015905749E-5</v>
      </c>
      <c r="AC447" s="17">
        <f t="shared" si="96"/>
        <v>1.5031854274010169E-2</v>
      </c>
      <c r="AD447" s="17">
        <f t="shared" si="93"/>
        <v>1.9909740760278369E-5</v>
      </c>
      <c r="AE447" s="14">
        <f t="shared" si="97"/>
        <v>23.991616026954055</v>
      </c>
    </row>
    <row r="448" spans="1:31" ht="15.75" thickBot="1" x14ac:dyDescent="0.3">
      <c r="A448" s="14">
        <v>1</v>
      </c>
      <c r="B448" s="17" t="s">
        <v>33</v>
      </c>
      <c r="C448" s="17">
        <v>442</v>
      </c>
      <c r="D448" s="17">
        <v>40.000537954238204</v>
      </c>
      <c r="E448" s="14">
        <v>704.00093954631063</v>
      </c>
      <c r="F448" s="103">
        <v>0</v>
      </c>
      <c r="G448" s="17">
        <f t="shared" si="84"/>
        <v>0</v>
      </c>
      <c r="H448" s="17">
        <f t="shared" si="85"/>
        <v>0</v>
      </c>
      <c r="I448" s="17">
        <v>14</v>
      </c>
      <c r="J448" s="14">
        <v>4000</v>
      </c>
      <c r="K448" s="100">
        <v>13.411199999999999</v>
      </c>
      <c r="L448" s="17">
        <v>30.000049728</v>
      </c>
      <c r="M448" s="107">
        <v>1</v>
      </c>
      <c r="N448" s="17">
        <f>IF(M448=1,_xlfn.XLOOKUP(L448,'HYB SPECS'!$O$6:$O$37,'HYB SPECS'!$K$6:$K$37,,1))</f>
        <v>8500</v>
      </c>
      <c r="O448" s="107">
        <f>0.5*('Specifications (ICE)'!$P$4*'Specifications (ICE)'!$P$3)*'Specifications (ICE)'!$P$5*K448^2</f>
        <v>56.217600027646043</v>
      </c>
      <c r="P448" s="14">
        <f>IF(B448="A",'Specifications (ICE)'!$M$12,IF(B448="G",'Specifications (ICE)'!$M$13))</f>
        <v>84.271039200000004</v>
      </c>
      <c r="Q448" s="17">
        <v>1</v>
      </c>
      <c r="R448" s="110">
        <f>'HYB SPECS'!$G$11-O448-P448-G448</f>
        <v>746.24599262758227</v>
      </c>
      <c r="S448" s="16">
        <f t="shared" si="86"/>
        <v>1.0600070975878189</v>
      </c>
      <c r="T448" s="17">
        <f t="shared" si="87"/>
        <v>746.24599262758227</v>
      </c>
      <c r="U448" s="110">
        <f t="shared" si="88"/>
        <v>886.73463185522837</v>
      </c>
      <c r="V448" s="17">
        <f t="shared" si="89"/>
        <v>11.892175494736836</v>
      </c>
      <c r="W448" s="14">
        <f t="shared" si="90"/>
        <v>1.5306432972094717</v>
      </c>
      <c r="X448" s="17">
        <f t="shared" si="91"/>
        <v>11.892175494736836</v>
      </c>
      <c r="Y448" s="17">
        <f t="shared" si="92"/>
        <v>13.360224805437698</v>
      </c>
      <c r="Z448" s="14">
        <v>474.14230073437511</v>
      </c>
      <c r="AA448" s="17">
        <f t="shared" si="94"/>
        <v>0.20159520403959691</v>
      </c>
      <c r="AB448" s="17">
        <f t="shared" si="95"/>
        <v>3.1703255015905749E-5</v>
      </c>
      <c r="AC448" s="17">
        <f t="shared" si="96"/>
        <v>1.5031854274010169E-2</v>
      </c>
      <c r="AD448" s="17">
        <f t="shared" si="93"/>
        <v>1.9909740760278369E-5</v>
      </c>
      <c r="AE448" s="14">
        <f t="shared" si="97"/>
        <v>24.006647881228066</v>
      </c>
    </row>
    <row r="449" spans="1:31" ht="15.75" thickBot="1" x14ac:dyDescent="0.3">
      <c r="A449" s="14">
        <v>1</v>
      </c>
      <c r="B449" s="17" t="s">
        <v>33</v>
      </c>
      <c r="C449" s="17">
        <v>443</v>
      </c>
      <c r="D449" s="17">
        <v>40.075102497306688</v>
      </c>
      <c r="E449" s="14">
        <v>704.00093954631063</v>
      </c>
      <c r="F449" s="103">
        <v>0</v>
      </c>
      <c r="G449" s="17">
        <f t="shared" si="84"/>
        <v>0</v>
      </c>
      <c r="H449" s="17">
        <f t="shared" si="85"/>
        <v>0</v>
      </c>
      <c r="I449" s="17">
        <v>14</v>
      </c>
      <c r="J449" s="14">
        <v>4000</v>
      </c>
      <c r="K449" s="100">
        <v>13.411199999999999</v>
      </c>
      <c r="L449" s="17">
        <v>30.000049728</v>
      </c>
      <c r="M449" s="107">
        <v>1</v>
      </c>
      <c r="N449" s="17">
        <f>IF(M449=1,_xlfn.XLOOKUP(L449,'HYB SPECS'!$O$6:$O$37,'HYB SPECS'!$K$6:$K$37,,1))</f>
        <v>8500</v>
      </c>
      <c r="O449" s="107">
        <f>0.5*('Specifications (ICE)'!$P$4*'Specifications (ICE)'!$P$3)*'Specifications (ICE)'!$P$5*K449^2</f>
        <v>56.217600027646043</v>
      </c>
      <c r="P449" s="14">
        <f>IF(B449="A",'Specifications (ICE)'!$M$12,IF(B449="G",'Specifications (ICE)'!$M$13))</f>
        <v>84.271039200000004</v>
      </c>
      <c r="Q449" s="17">
        <v>1</v>
      </c>
      <c r="R449" s="110">
        <f>'HYB SPECS'!$G$11-O449-P449-G449</f>
        <v>746.24599262758227</v>
      </c>
      <c r="S449" s="16">
        <f t="shared" si="86"/>
        <v>1.0600070975878189</v>
      </c>
      <c r="T449" s="17">
        <f t="shared" si="87"/>
        <v>746.24599262758227</v>
      </c>
      <c r="U449" s="110">
        <f t="shared" si="88"/>
        <v>886.73463185522837</v>
      </c>
      <c r="V449" s="17">
        <f t="shared" si="89"/>
        <v>11.892175494736836</v>
      </c>
      <c r="W449" s="14">
        <f t="shared" si="90"/>
        <v>1.5306432972094717</v>
      </c>
      <c r="X449" s="17">
        <f t="shared" si="91"/>
        <v>11.892175494736836</v>
      </c>
      <c r="Y449" s="17">
        <f t="shared" si="92"/>
        <v>13.360224805437698</v>
      </c>
      <c r="Z449" s="14">
        <v>474.14230073437511</v>
      </c>
      <c r="AA449" s="17">
        <f t="shared" si="94"/>
        <v>0.20159520403959691</v>
      </c>
      <c r="AB449" s="17">
        <f t="shared" si="95"/>
        <v>3.1703255015905749E-5</v>
      </c>
      <c r="AC449" s="17">
        <f t="shared" si="96"/>
        <v>1.5031854274010169E-2</v>
      </c>
      <c r="AD449" s="17">
        <f t="shared" si="93"/>
        <v>1.9909740760278369E-5</v>
      </c>
      <c r="AE449" s="14">
        <f t="shared" si="97"/>
        <v>24.021679735502076</v>
      </c>
    </row>
    <row r="450" spans="1:31" ht="15.75" thickBot="1" x14ac:dyDescent="0.3">
      <c r="A450" s="14">
        <v>1</v>
      </c>
      <c r="B450" s="17" t="s">
        <v>33</v>
      </c>
      <c r="C450" s="17">
        <v>444</v>
      </c>
      <c r="D450" s="17">
        <v>40.149667040375171</v>
      </c>
      <c r="E450" s="14">
        <v>704.00093954631063</v>
      </c>
      <c r="F450" s="103">
        <v>0</v>
      </c>
      <c r="G450" s="17">
        <f t="shared" si="84"/>
        <v>0</v>
      </c>
      <c r="H450" s="17">
        <f t="shared" si="85"/>
        <v>0</v>
      </c>
      <c r="I450" s="17">
        <v>14</v>
      </c>
      <c r="J450" s="14">
        <v>4000</v>
      </c>
      <c r="K450" s="100">
        <v>13.411199999999999</v>
      </c>
      <c r="L450" s="17">
        <v>30.000049728</v>
      </c>
      <c r="M450" s="107">
        <v>1</v>
      </c>
      <c r="N450" s="17">
        <f>IF(M450=1,_xlfn.XLOOKUP(L450,'HYB SPECS'!$O$6:$O$37,'HYB SPECS'!$K$6:$K$37,,1))</f>
        <v>8500</v>
      </c>
      <c r="O450" s="107">
        <f>0.5*('Specifications (ICE)'!$P$4*'Specifications (ICE)'!$P$3)*'Specifications (ICE)'!$P$5*K450^2</f>
        <v>56.217600027646043</v>
      </c>
      <c r="P450" s="14">
        <f>IF(B450="A",'Specifications (ICE)'!$M$12,IF(B450="G",'Specifications (ICE)'!$M$13))</f>
        <v>84.271039200000004</v>
      </c>
      <c r="Q450" s="17">
        <v>1</v>
      </c>
      <c r="R450" s="110">
        <f>'HYB SPECS'!$G$11-O450-P450-G450</f>
        <v>746.24599262758227</v>
      </c>
      <c r="S450" s="16">
        <f t="shared" si="86"/>
        <v>1.0600070975878189</v>
      </c>
      <c r="T450" s="17">
        <f t="shared" si="87"/>
        <v>746.24599262758227</v>
      </c>
      <c r="U450" s="110">
        <f t="shared" si="88"/>
        <v>886.73463185522837</v>
      </c>
      <c r="V450" s="17">
        <f t="shared" si="89"/>
        <v>11.892175494736836</v>
      </c>
      <c r="W450" s="14">
        <f t="shared" si="90"/>
        <v>1.5306432972094717</v>
      </c>
      <c r="X450" s="17">
        <f t="shared" si="91"/>
        <v>11.892175494736836</v>
      </c>
      <c r="Y450" s="17">
        <f t="shared" si="92"/>
        <v>13.360224805437698</v>
      </c>
      <c r="Z450" s="14">
        <v>474.14230073437511</v>
      </c>
      <c r="AA450" s="17">
        <f t="shared" si="94"/>
        <v>0.20159520403959691</v>
      </c>
      <c r="AB450" s="17">
        <f t="shared" si="95"/>
        <v>3.1703255015905749E-5</v>
      </c>
      <c r="AC450" s="17">
        <f t="shared" si="96"/>
        <v>1.5031854274010169E-2</v>
      </c>
      <c r="AD450" s="17">
        <f t="shared" si="93"/>
        <v>1.9909740760278369E-5</v>
      </c>
      <c r="AE450" s="14">
        <f t="shared" si="97"/>
        <v>24.036711589776086</v>
      </c>
    </row>
    <row r="451" spans="1:31" ht="15.75" thickBot="1" x14ac:dyDescent="0.3">
      <c r="A451" s="14">
        <v>1</v>
      </c>
      <c r="B451" s="17" t="s">
        <v>33</v>
      </c>
      <c r="C451" s="17">
        <v>445</v>
      </c>
      <c r="D451" s="17">
        <v>40.224231583443654</v>
      </c>
      <c r="E451" s="14">
        <v>704.00093954631063</v>
      </c>
      <c r="F451" s="103">
        <v>0</v>
      </c>
      <c r="G451" s="17">
        <f t="shared" si="84"/>
        <v>0</v>
      </c>
      <c r="H451" s="17">
        <f t="shared" si="85"/>
        <v>0</v>
      </c>
      <c r="I451" s="17">
        <v>14</v>
      </c>
      <c r="J451" s="14">
        <v>4000</v>
      </c>
      <c r="K451" s="100">
        <v>13.411199999999999</v>
      </c>
      <c r="L451" s="17">
        <v>30.000049728</v>
      </c>
      <c r="M451" s="107">
        <v>1</v>
      </c>
      <c r="N451" s="17">
        <f>IF(M451=1,_xlfn.XLOOKUP(L451,'HYB SPECS'!$O$6:$O$37,'HYB SPECS'!$K$6:$K$37,,1))</f>
        <v>8500</v>
      </c>
      <c r="O451" s="107">
        <f>0.5*('Specifications (ICE)'!$P$4*'Specifications (ICE)'!$P$3)*'Specifications (ICE)'!$P$5*K451^2</f>
        <v>56.217600027646043</v>
      </c>
      <c r="P451" s="14">
        <f>IF(B451="A",'Specifications (ICE)'!$M$12,IF(B451="G",'Specifications (ICE)'!$M$13))</f>
        <v>84.271039200000004</v>
      </c>
      <c r="Q451" s="17">
        <v>1</v>
      </c>
      <c r="R451" s="110">
        <f>'HYB SPECS'!$G$11-O451-P451-G451</f>
        <v>746.24599262758227</v>
      </c>
      <c r="S451" s="16">
        <f t="shared" si="86"/>
        <v>1.0600070975878189</v>
      </c>
      <c r="T451" s="17">
        <f t="shared" si="87"/>
        <v>746.24599262758227</v>
      </c>
      <c r="U451" s="110">
        <f t="shared" si="88"/>
        <v>886.73463185522837</v>
      </c>
      <c r="V451" s="17">
        <f t="shared" si="89"/>
        <v>11.892175494736836</v>
      </c>
      <c r="W451" s="14">
        <f t="shared" si="90"/>
        <v>1.5306432972094717</v>
      </c>
      <c r="X451" s="17">
        <f t="shared" si="91"/>
        <v>11.892175494736836</v>
      </c>
      <c r="Y451" s="17">
        <f t="shared" si="92"/>
        <v>13.360224805437698</v>
      </c>
      <c r="Z451" s="14">
        <v>474.14230073437511</v>
      </c>
      <c r="AA451" s="17">
        <f t="shared" si="94"/>
        <v>0.20159520403959691</v>
      </c>
      <c r="AB451" s="17">
        <f t="shared" si="95"/>
        <v>3.1703255015905749E-5</v>
      </c>
      <c r="AC451" s="17">
        <f t="shared" si="96"/>
        <v>1.5031854274010169E-2</v>
      </c>
      <c r="AD451" s="17">
        <f t="shared" si="93"/>
        <v>1.9909740760278369E-5</v>
      </c>
      <c r="AE451" s="14">
        <f t="shared" si="97"/>
        <v>24.051743444050096</v>
      </c>
    </row>
    <row r="452" spans="1:31" ht="15.75" thickBot="1" x14ac:dyDescent="0.3">
      <c r="A452" s="14">
        <v>1</v>
      </c>
      <c r="B452" s="17" t="s">
        <v>33</v>
      </c>
      <c r="C452" s="17">
        <v>446</v>
      </c>
      <c r="D452" s="17">
        <v>40.298796126512137</v>
      </c>
      <c r="E452" s="14">
        <v>704.00093954631063</v>
      </c>
      <c r="F452" s="103">
        <v>0</v>
      </c>
      <c r="G452" s="17">
        <f t="shared" si="84"/>
        <v>0</v>
      </c>
      <c r="H452" s="17">
        <f t="shared" si="85"/>
        <v>0</v>
      </c>
      <c r="I452" s="17">
        <v>14</v>
      </c>
      <c r="J452" s="14">
        <v>4000</v>
      </c>
      <c r="K452" s="100">
        <v>13.411199999999999</v>
      </c>
      <c r="L452" s="17">
        <v>30.000049728</v>
      </c>
      <c r="M452" s="107">
        <v>1</v>
      </c>
      <c r="N452" s="17">
        <f>IF(M452=1,_xlfn.XLOOKUP(L452,'HYB SPECS'!$O$6:$O$37,'HYB SPECS'!$K$6:$K$37,,1))</f>
        <v>8500</v>
      </c>
      <c r="O452" s="107">
        <f>0.5*('Specifications (ICE)'!$P$4*'Specifications (ICE)'!$P$3)*'Specifications (ICE)'!$P$5*K452^2</f>
        <v>56.217600027646043</v>
      </c>
      <c r="P452" s="14">
        <f>IF(B452="A",'Specifications (ICE)'!$M$12,IF(B452="G",'Specifications (ICE)'!$M$13))</f>
        <v>84.271039200000004</v>
      </c>
      <c r="Q452" s="17">
        <v>1</v>
      </c>
      <c r="R452" s="110">
        <f>'HYB SPECS'!$G$11-O452-P452-G452</f>
        <v>746.24599262758227</v>
      </c>
      <c r="S452" s="16">
        <f t="shared" si="86"/>
        <v>1.0600070975878189</v>
      </c>
      <c r="T452" s="17">
        <f t="shared" si="87"/>
        <v>746.24599262758227</v>
      </c>
      <c r="U452" s="110">
        <f t="shared" si="88"/>
        <v>886.73463185522837</v>
      </c>
      <c r="V452" s="17">
        <f t="shared" si="89"/>
        <v>11.892175494736836</v>
      </c>
      <c r="W452" s="14">
        <f t="shared" si="90"/>
        <v>1.5306432972094717</v>
      </c>
      <c r="X452" s="17">
        <f t="shared" si="91"/>
        <v>11.892175494736836</v>
      </c>
      <c r="Y452" s="17">
        <f t="shared" si="92"/>
        <v>13.360224805437698</v>
      </c>
      <c r="Z452" s="14">
        <v>474.14230073437511</v>
      </c>
      <c r="AA452" s="17">
        <f t="shared" si="94"/>
        <v>0.20159520403959691</v>
      </c>
      <c r="AB452" s="17">
        <f t="shared" si="95"/>
        <v>3.1703255015905749E-5</v>
      </c>
      <c r="AC452" s="17">
        <f t="shared" si="96"/>
        <v>1.5031854274010169E-2</v>
      </c>
      <c r="AD452" s="17">
        <f t="shared" si="93"/>
        <v>1.9909740760278369E-5</v>
      </c>
      <c r="AE452" s="14">
        <f t="shared" si="97"/>
        <v>24.066775298324107</v>
      </c>
    </row>
    <row r="453" spans="1:31" ht="15.75" thickBot="1" x14ac:dyDescent="0.3">
      <c r="A453" s="14">
        <v>1</v>
      </c>
      <c r="B453" s="17" t="s">
        <v>33</v>
      </c>
      <c r="C453" s="17">
        <v>447</v>
      </c>
      <c r="D453" s="17">
        <v>40.37336066958062</v>
      </c>
      <c r="E453" s="14">
        <v>704.00093954631063</v>
      </c>
      <c r="F453" s="103">
        <v>0</v>
      </c>
      <c r="G453" s="17">
        <f t="shared" si="84"/>
        <v>0</v>
      </c>
      <c r="H453" s="17">
        <f t="shared" si="85"/>
        <v>0</v>
      </c>
      <c r="I453" s="17">
        <v>14</v>
      </c>
      <c r="J453" s="14">
        <v>4000</v>
      </c>
      <c r="K453" s="100">
        <v>13.411199999999999</v>
      </c>
      <c r="L453" s="17">
        <v>30.000049728</v>
      </c>
      <c r="M453" s="107">
        <v>1</v>
      </c>
      <c r="N453" s="17">
        <f>IF(M453=1,_xlfn.XLOOKUP(L453,'HYB SPECS'!$O$6:$O$37,'HYB SPECS'!$K$6:$K$37,,1))</f>
        <v>8500</v>
      </c>
      <c r="O453" s="107">
        <f>0.5*('Specifications (ICE)'!$P$4*'Specifications (ICE)'!$P$3)*'Specifications (ICE)'!$P$5*K453^2</f>
        <v>56.217600027646043</v>
      </c>
      <c r="P453" s="14">
        <f>IF(B453="A",'Specifications (ICE)'!$M$12,IF(B453="G",'Specifications (ICE)'!$M$13))</f>
        <v>84.271039200000004</v>
      </c>
      <c r="Q453" s="17">
        <v>1</v>
      </c>
      <c r="R453" s="110">
        <f>'HYB SPECS'!$G$11-O453-P453-G453</f>
        <v>746.24599262758227</v>
      </c>
      <c r="S453" s="16">
        <f t="shared" si="86"/>
        <v>1.0600070975878189</v>
      </c>
      <c r="T453" s="17">
        <f t="shared" si="87"/>
        <v>746.24599262758227</v>
      </c>
      <c r="U453" s="110">
        <f t="shared" si="88"/>
        <v>886.73463185522837</v>
      </c>
      <c r="V453" s="17">
        <f t="shared" si="89"/>
        <v>11.892175494736836</v>
      </c>
      <c r="W453" s="14">
        <f t="shared" si="90"/>
        <v>1.5306432972094717</v>
      </c>
      <c r="X453" s="17">
        <f t="shared" si="91"/>
        <v>11.892175494736836</v>
      </c>
      <c r="Y453" s="17">
        <f t="shared" si="92"/>
        <v>13.360224805437698</v>
      </c>
      <c r="Z453" s="14">
        <v>474.14230073437511</v>
      </c>
      <c r="AA453" s="17">
        <f t="shared" si="94"/>
        <v>0.20159520403959691</v>
      </c>
      <c r="AB453" s="17">
        <f t="shared" si="95"/>
        <v>3.1703255015905749E-5</v>
      </c>
      <c r="AC453" s="17">
        <f t="shared" si="96"/>
        <v>1.5031854274010169E-2</v>
      </c>
      <c r="AD453" s="17">
        <f t="shared" si="93"/>
        <v>1.9909740760278369E-5</v>
      </c>
      <c r="AE453" s="14">
        <f t="shared" si="97"/>
        <v>24.081807152598117</v>
      </c>
    </row>
    <row r="454" spans="1:31" ht="15.75" thickBot="1" x14ac:dyDescent="0.3">
      <c r="A454" s="14">
        <v>1</v>
      </c>
      <c r="B454" s="17" t="s">
        <v>33</v>
      </c>
      <c r="C454" s="17">
        <v>448</v>
      </c>
      <c r="D454" s="17">
        <v>40.447925212649103</v>
      </c>
      <c r="E454" s="14">
        <v>704.00093954631063</v>
      </c>
      <c r="F454" s="103">
        <v>0</v>
      </c>
      <c r="G454" s="17">
        <f t="shared" si="84"/>
        <v>0</v>
      </c>
      <c r="H454" s="17">
        <f t="shared" si="85"/>
        <v>0</v>
      </c>
      <c r="I454" s="17">
        <v>14</v>
      </c>
      <c r="J454" s="14">
        <v>4000</v>
      </c>
      <c r="K454" s="100">
        <v>13.411199999999999</v>
      </c>
      <c r="L454" s="17">
        <v>30.000049728</v>
      </c>
      <c r="M454" s="107">
        <v>1</v>
      </c>
      <c r="N454" s="17">
        <f>IF(M454=1,_xlfn.XLOOKUP(L454,'HYB SPECS'!$O$6:$O$37,'HYB SPECS'!$K$6:$K$37,,1))</f>
        <v>8500</v>
      </c>
      <c r="O454" s="107">
        <f>0.5*('Specifications (ICE)'!$P$4*'Specifications (ICE)'!$P$3)*'Specifications (ICE)'!$P$5*K454^2</f>
        <v>56.217600027646043</v>
      </c>
      <c r="P454" s="14">
        <f>IF(B454="A",'Specifications (ICE)'!$M$12,IF(B454="G",'Specifications (ICE)'!$M$13))</f>
        <v>84.271039200000004</v>
      </c>
      <c r="Q454" s="17">
        <v>1</v>
      </c>
      <c r="R454" s="110">
        <f>'HYB SPECS'!$G$11-O454-P454-G454</f>
        <v>746.24599262758227</v>
      </c>
      <c r="S454" s="16">
        <f t="shared" si="86"/>
        <v>1.0600070975878189</v>
      </c>
      <c r="T454" s="17">
        <f t="shared" si="87"/>
        <v>746.24599262758227</v>
      </c>
      <c r="U454" s="110">
        <f t="shared" si="88"/>
        <v>886.73463185522837</v>
      </c>
      <c r="V454" s="17">
        <f t="shared" si="89"/>
        <v>11.892175494736836</v>
      </c>
      <c r="W454" s="14">
        <f t="shared" si="90"/>
        <v>1.5306432972094717</v>
      </c>
      <c r="X454" s="17">
        <f t="shared" si="91"/>
        <v>11.892175494736836</v>
      </c>
      <c r="Y454" s="17">
        <f t="shared" si="92"/>
        <v>13.360224805437698</v>
      </c>
      <c r="Z454" s="14">
        <v>474.14230073437511</v>
      </c>
      <c r="AA454" s="17">
        <f t="shared" si="94"/>
        <v>0.20159520403959691</v>
      </c>
      <c r="AB454" s="17">
        <f t="shared" si="95"/>
        <v>3.1703255015905749E-5</v>
      </c>
      <c r="AC454" s="17">
        <f t="shared" si="96"/>
        <v>1.5031854274010169E-2</v>
      </c>
      <c r="AD454" s="17">
        <f t="shared" si="93"/>
        <v>1.9909740760278369E-5</v>
      </c>
      <c r="AE454" s="14">
        <f t="shared" si="97"/>
        <v>24.096839006872127</v>
      </c>
    </row>
    <row r="455" spans="1:31" ht="15.75" thickBot="1" x14ac:dyDescent="0.3">
      <c r="A455" s="14">
        <v>1</v>
      </c>
      <c r="B455" s="17" t="s">
        <v>33</v>
      </c>
      <c r="C455" s="17">
        <v>449</v>
      </c>
      <c r="D455" s="17">
        <v>40.522489755717586</v>
      </c>
      <c r="E455" s="14">
        <v>704.00093954631063</v>
      </c>
      <c r="F455" s="103">
        <v>0</v>
      </c>
      <c r="G455" s="17">
        <f t="shared" ref="G455:G490" si="98">C455*9.81*TAN(F455)</f>
        <v>0</v>
      </c>
      <c r="H455" s="17">
        <f t="shared" ref="H455:H518" si="99">RADIANS(F455)</f>
        <v>0</v>
      </c>
      <c r="I455" s="17">
        <v>14</v>
      </c>
      <c r="J455" s="14">
        <v>4000</v>
      </c>
      <c r="K455" s="100">
        <v>13.411199999999999</v>
      </c>
      <c r="L455" s="17">
        <v>30.000049728</v>
      </c>
      <c r="M455" s="107">
        <v>1</v>
      </c>
      <c r="N455" s="17">
        <f>IF(M455=1,_xlfn.XLOOKUP(L455,'HYB SPECS'!$O$6:$O$37,'HYB SPECS'!$K$6:$K$37,,1))</f>
        <v>8500</v>
      </c>
      <c r="O455" s="107">
        <f>0.5*('Specifications (ICE)'!$P$4*'Specifications (ICE)'!$P$3)*'Specifications (ICE)'!$P$5*K455^2</f>
        <v>56.217600027646043</v>
      </c>
      <c r="P455" s="14">
        <f>IF(B455="A",'Specifications (ICE)'!$M$12,IF(B455="G",'Specifications (ICE)'!$M$13))</f>
        <v>84.271039200000004</v>
      </c>
      <c r="Q455" s="17">
        <v>1</v>
      </c>
      <c r="R455" s="110">
        <f>'HYB SPECS'!$G$11-O455-P455-G455</f>
        <v>746.24599262758227</v>
      </c>
      <c r="S455" s="16">
        <f t="shared" ref="S455:S518" si="100">IF(A455=1,(R455/E455),IF(A455=2,0,IF(A455=3,(1.2*(-R455/E455)))))</f>
        <v>1.0600070975878189</v>
      </c>
      <c r="T455" s="17">
        <f t="shared" ref="T455:T518" si="101">E455*S455</f>
        <v>746.24599262758227</v>
      </c>
      <c r="U455" s="110">
        <f t="shared" ref="U455:U518" si="102">T455+P455+O455+G455</f>
        <v>886.73463185522837</v>
      </c>
      <c r="V455" s="17">
        <f t="shared" ref="V455:V518" si="103">ABS(((+U455)*(+K455))/1000)</f>
        <v>11.892175494736836</v>
      </c>
      <c r="W455" s="14">
        <f t="shared" ref="W455:W518" si="104">(($W$3*1000)-V455*1000)/1000</f>
        <v>1.5306432972094717</v>
      </c>
      <c r="X455" s="17">
        <f t="shared" ref="X455:X518" si="105">V455</f>
        <v>11.892175494736836</v>
      </c>
      <c r="Y455" s="17">
        <f t="shared" ref="Y455:Y518" si="106">ABS((X455*1000)/((2*PI()*N455)/60))</f>
        <v>13.360224805437698</v>
      </c>
      <c r="Z455" s="14">
        <v>474.14230073437511</v>
      </c>
      <c r="AA455" s="17">
        <f t="shared" si="94"/>
        <v>0.20159520403959691</v>
      </c>
      <c r="AB455" s="17">
        <f t="shared" si="95"/>
        <v>3.1703255015905749E-5</v>
      </c>
      <c r="AC455" s="17">
        <f t="shared" si="96"/>
        <v>1.5031854274010169E-2</v>
      </c>
      <c r="AD455" s="17">
        <f t="shared" ref="AD455:AD518" si="107">((Z455*AB455)/1000)/0.755</f>
        <v>1.9909740760278369E-5</v>
      </c>
      <c r="AE455" s="14">
        <f t="shared" si="97"/>
        <v>24.111870861146137</v>
      </c>
    </row>
    <row r="456" spans="1:31" ht="15.75" thickBot="1" x14ac:dyDescent="0.3">
      <c r="A456" s="14">
        <v>1</v>
      </c>
      <c r="B456" s="17" t="s">
        <v>33</v>
      </c>
      <c r="C456" s="17">
        <v>450</v>
      </c>
      <c r="D456" s="17">
        <v>40.59705429878607</v>
      </c>
      <c r="E456" s="14">
        <v>704.00093954631063</v>
      </c>
      <c r="F456" s="103">
        <v>0</v>
      </c>
      <c r="G456" s="17">
        <f t="shared" si="98"/>
        <v>0</v>
      </c>
      <c r="H456" s="17">
        <f t="shared" si="99"/>
        <v>0</v>
      </c>
      <c r="I456" s="17">
        <v>14</v>
      </c>
      <c r="J456" s="14">
        <v>4000</v>
      </c>
      <c r="K456" s="100">
        <v>13.411199999999999</v>
      </c>
      <c r="L456" s="17">
        <v>30.000049728</v>
      </c>
      <c r="M456" s="107">
        <v>1</v>
      </c>
      <c r="N456" s="17">
        <f>IF(M456=1,_xlfn.XLOOKUP(L456,'HYB SPECS'!$O$6:$O$37,'HYB SPECS'!$K$6:$K$37,,1))</f>
        <v>8500</v>
      </c>
      <c r="O456" s="107">
        <f>0.5*('Specifications (ICE)'!$P$4*'Specifications (ICE)'!$P$3)*'Specifications (ICE)'!$P$5*K456^2</f>
        <v>56.217600027646043</v>
      </c>
      <c r="P456" s="14">
        <f>IF(B456="A",'Specifications (ICE)'!$M$12,IF(B456="G",'Specifications (ICE)'!$M$13))</f>
        <v>84.271039200000004</v>
      </c>
      <c r="Q456" s="17">
        <v>1</v>
      </c>
      <c r="R456" s="110">
        <f>'HYB SPECS'!$G$11-O456-P456-G456</f>
        <v>746.24599262758227</v>
      </c>
      <c r="S456" s="16">
        <f t="shared" si="100"/>
        <v>1.0600070975878189</v>
      </c>
      <c r="T456" s="17">
        <f t="shared" si="101"/>
        <v>746.24599262758227</v>
      </c>
      <c r="U456" s="110">
        <f t="shared" si="102"/>
        <v>886.73463185522837</v>
      </c>
      <c r="V456" s="17">
        <f t="shared" si="103"/>
        <v>11.892175494736836</v>
      </c>
      <c r="W456" s="14">
        <f t="shared" si="104"/>
        <v>1.5306432972094717</v>
      </c>
      <c r="X456" s="17">
        <f t="shared" si="105"/>
        <v>11.892175494736836</v>
      </c>
      <c r="Y456" s="17">
        <f t="shared" si="106"/>
        <v>13.360224805437698</v>
      </c>
      <c r="Z456" s="14">
        <v>474.14230073437511</v>
      </c>
      <c r="AA456" s="17">
        <f t="shared" ref="AA456:AA519" si="108">(Z456*W456)/(60*60)</f>
        <v>0.20159520403959691</v>
      </c>
      <c r="AB456" s="17">
        <f t="shared" ref="AB456:AB519" si="109">((D456-D455)/3600)*W456</f>
        <v>3.1703255015905749E-5</v>
      </c>
      <c r="AC456" s="17">
        <f t="shared" ref="AC456:AC519" si="110">AB456*Z456</f>
        <v>1.5031854274010169E-2</v>
      </c>
      <c r="AD456" s="17">
        <f t="shared" si="107"/>
        <v>1.9909740760278369E-5</v>
      </c>
      <c r="AE456" s="14">
        <f t="shared" ref="AE456:AE519" si="111">AE455+AC456</f>
        <v>24.126902715420147</v>
      </c>
    </row>
    <row r="457" spans="1:31" ht="15.75" thickBot="1" x14ac:dyDescent="0.3">
      <c r="A457" s="14">
        <v>1</v>
      </c>
      <c r="B457" s="17" t="s">
        <v>33</v>
      </c>
      <c r="C457" s="17">
        <v>451</v>
      </c>
      <c r="D457" s="17">
        <v>40.671618841854553</v>
      </c>
      <c r="E457" s="14">
        <v>704.00093954631063</v>
      </c>
      <c r="F457" s="103">
        <v>0</v>
      </c>
      <c r="G457" s="17">
        <f t="shared" si="98"/>
        <v>0</v>
      </c>
      <c r="H457" s="17">
        <f t="shared" si="99"/>
        <v>0</v>
      </c>
      <c r="I457" s="17">
        <v>14</v>
      </c>
      <c r="J457" s="14">
        <v>4000</v>
      </c>
      <c r="K457" s="100">
        <v>13.411199999999999</v>
      </c>
      <c r="L457" s="17">
        <v>30.000049728</v>
      </c>
      <c r="M457" s="107">
        <v>1</v>
      </c>
      <c r="N457" s="17">
        <f>IF(M457=1,_xlfn.XLOOKUP(L457,'HYB SPECS'!$O$6:$O$37,'HYB SPECS'!$K$6:$K$37,,1))</f>
        <v>8500</v>
      </c>
      <c r="O457" s="107">
        <f>0.5*('Specifications (ICE)'!$P$4*'Specifications (ICE)'!$P$3)*'Specifications (ICE)'!$P$5*K457^2</f>
        <v>56.217600027646043</v>
      </c>
      <c r="P457" s="14">
        <f>IF(B457="A",'Specifications (ICE)'!$M$12,IF(B457="G",'Specifications (ICE)'!$M$13))</f>
        <v>84.271039200000004</v>
      </c>
      <c r="Q457" s="17">
        <v>1</v>
      </c>
      <c r="R457" s="110">
        <f>'HYB SPECS'!$G$11-O457-P457-G457</f>
        <v>746.24599262758227</v>
      </c>
      <c r="S457" s="16">
        <f t="shared" si="100"/>
        <v>1.0600070975878189</v>
      </c>
      <c r="T457" s="17">
        <f t="shared" si="101"/>
        <v>746.24599262758227</v>
      </c>
      <c r="U457" s="110">
        <f t="shared" si="102"/>
        <v>886.73463185522837</v>
      </c>
      <c r="V457" s="17">
        <f t="shared" si="103"/>
        <v>11.892175494736836</v>
      </c>
      <c r="W457" s="14">
        <f t="shared" si="104"/>
        <v>1.5306432972094717</v>
      </c>
      <c r="X457" s="17">
        <f t="shared" si="105"/>
        <v>11.892175494736836</v>
      </c>
      <c r="Y457" s="17">
        <f t="shared" si="106"/>
        <v>13.360224805437698</v>
      </c>
      <c r="Z457" s="14">
        <v>474.14230073437511</v>
      </c>
      <c r="AA457" s="17">
        <f t="shared" si="108"/>
        <v>0.20159520403959691</v>
      </c>
      <c r="AB457" s="17">
        <f t="shared" si="109"/>
        <v>3.1703255015905749E-5</v>
      </c>
      <c r="AC457" s="17">
        <f t="shared" si="110"/>
        <v>1.5031854274010169E-2</v>
      </c>
      <c r="AD457" s="17">
        <f t="shared" si="107"/>
        <v>1.9909740760278369E-5</v>
      </c>
      <c r="AE457" s="14">
        <f t="shared" si="111"/>
        <v>24.141934569694158</v>
      </c>
    </row>
    <row r="458" spans="1:31" ht="15.75" thickBot="1" x14ac:dyDescent="0.3">
      <c r="A458" s="14">
        <v>1</v>
      </c>
      <c r="B458" s="17" t="s">
        <v>33</v>
      </c>
      <c r="C458" s="17">
        <v>452</v>
      </c>
      <c r="D458" s="17">
        <v>40.746183384923036</v>
      </c>
      <c r="E458" s="14">
        <v>704.00093954631063</v>
      </c>
      <c r="F458" s="103">
        <v>0</v>
      </c>
      <c r="G458" s="17">
        <f t="shared" si="98"/>
        <v>0</v>
      </c>
      <c r="H458" s="17">
        <f t="shared" si="99"/>
        <v>0</v>
      </c>
      <c r="I458" s="17">
        <v>14</v>
      </c>
      <c r="J458" s="14">
        <v>4000</v>
      </c>
      <c r="K458" s="100">
        <v>13.411199999999999</v>
      </c>
      <c r="L458" s="17">
        <v>30.000049728</v>
      </c>
      <c r="M458" s="107">
        <v>1</v>
      </c>
      <c r="N458" s="17">
        <f>IF(M458=1,_xlfn.XLOOKUP(L458,'HYB SPECS'!$O$6:$O$37,'HYB SPECS'!$K$6:$K$37,,1))</f>
        <v>8500</v>
      </c>
      <c r="O458" s="107">
        <f>0.5*('Specifications (ICE)'!$P$4*'Specifications (ICE)'!$P$3)*'Specifications (ICE)'!$P$5*K458^2</f>
        <v>56.217600027646043</v>
      </c>
      <c r="P458" s="14">
        <f>IF(B458="A",'Specifications (ICE)'!$M$12,IF(B458="G",'Specifications (ICE)'!$M$13))</f>
        <v>84.271039200000004</v>
      </c>
      <c r="Q458" s="17">
        <v>1</v>
      </c>
      <c r="R458" s="110">
        <f>'HYB SPECS'!$G$11-O458-P458-G458</f>
        <v>746.24599262758227</v>
      </c>
      <c r="S458" s="16">
        <f t="shared" si="100"/>
        <v>1.0600070975878189</v>
      </c>
      <c r="T458" s="17">
        <f t="shared" si="101"/>
        <v>746.24599262758227</v>
      </c>
      <c r="U458" s="110">
        <f t="shared" si="102"/>
        <v>886.73463185522837</v>
      </c>
      <c r="V458" s="17">
        <f t="shared" si="103"/>
        <v>11.892175494736836</v>
      </c>
      <c r="W458" s="14">
        <f t="shared" si="104"/>
        <v>1.5306432972094717</v>
      </c>
      <c r="X458" s="17">
        <f t="shared" si="105"/>
        <v>11.892175494736836</v>
      </c>
      <c r="Y458" s="17">
        <f t="shared" si="106"/>
        <v>13.360224805437698</v>
      </c>
      <c r="Z458" s="14">
        <v>474.14230073437511</v>
      </c>
      <c r="AA458" s="17">
        <f t="shared" si="108"/>
        <v>0.20159520403959691</v>
      </c>
      <c r="AB458" s="17">
        <f t="shared" si="109"/>
        <v>3.1703255015905749E-5</v>
      </c>
      <c r="AC458" s="17">
        <f t="shared" si="110"/>
        <v>1.5031854274010169E-2</v>
      </c>
      <c r="AD458" s="17">
        <f t="shared" si="107"/>
        <v>1.9909740760278369E-5</v>
      </c>
      <c r="AE458" s="14">
        <f t="shared" si="111"/>
        <v>24.156966423968168</v>
      </c>
    </row>
    <row r="459" spans="1:31" ht="15.75" thickBot="1" x14ac:dyDescent="0.3">
      <c r="A459" s="14">
        <v>1</v>
      </c>
      <c r="B459" s="17" t="s">
        <v>33</v>
      </c>
      <c r="C459" s="17">
        <v>453</v>
      </c>
      <c r="D459" s="17">
        <v>40.820747927991519</v>
      </c>
      <c r="E459" s="14">
        <v>704.00093954631063</v>
      </c>
      <c r="F459" s="103">
        <v>0</v>
      </c>
      <c r="G459" s="17">
        <f t="shared" si="98"/>
        <v>0</v>
      </c>
      <c r="H459" s="17">
        <f t="shared" si="99"/>
        <v>0</v>
      </c>
      <c r="I459" s="17">
        <v>14</v>
      </c>
      <c r="J459" s="14">
        <v>4000</v>
      </c>
      <c r="K459" s="100">
        <v>13.411199999999999</v>
      </c>
      <c r="L459" s="17">
        <v>30.000049728</v>
      </c>
      <c r="M459" s="107">
        <v>1</v>
      </c>
      <c r="N459" s="17">
        <f>IF(M459=1,_xlfn.XLOOKUP(L459,'HYB SPECS'!$O$6:$O$37,'HYB SPECS'!$K$6:$K$37,,1))</f>
        <v>8500</v>
      </c>
      <c r="O459" s="107">
        <f>0.5*('Specifications (ICE)'!$P$4*'Specifications (ICE)'!$P$3)*'Specifications (ICE)'!$P$5*K459^2</f>
        <v>56.217600027646043</v>
      </c>
      <c r="P459" s="14">
        <f>IF(B459="A",'Specifications (ICE)'!$M$12,IF(B459="G",'Specifications (ICE)'!$M$13))</f>
        <v>84.271039200000004</v>
      </c>
      <c r="Q459" s="17">
        <v>1</v>
      </c>
      <c r="R459" s="110">
        <f>'HYB SPECS'!$G$11-O459-P459-G459</f>
        <v>746.24599262758227</v>
      </c>
      <c r="S459" s="16">
        <f t="shared" si="100"/>
        <v>1.0600070975878189</v>
      </c>
      <c r="T459" s="17">
        <f t="shared" si="101"/>
        <v>746.24599262758227</v>
      </c>
      <c r="U459" s="110">
        <f t="shared" si="102"/>
        <v>886.73463185522837</v>
      </c>
      <c r="V459" s="17">
        <f t="shared" si="103"/>
        <v>11.892175494736836</v>
      </c>
      <c r="W459" s="14">
        <f t="shared" si="104"/>
        <v>1.5306432972094717</v>
      </c>
      <c r="X459" s="17">
        <f t="shared" si="105"/>
        <v>11.892175494736836</v>
      </c>
      <c r="Y459" s="17">
        <f t="shared" si="106"/>
        <v>13.360224805437698</v>
      </c>
      <c r="Z459" s="14">
        <v>474.14230073437511</v>
      </c>
      <c r="AA459" s="17">
        <f t="shared" si="108"/>
        <v>0.20159520403959691</v>
      </c>
      <c r="AB459" s="17">
        <f t="shared" si="109"/>
        <v>3.1703255015905749E-5</v>
      </c>
      <c r="AC459" s="17">
        <f t="shared" si="110"/>
        <v>1.5031854274010169E-2</v>
      </c>
      <c r="AD459" s="17">
        <f t="shared" si="107"/>
        <v>1.9909740760278369E-5</v>
      </c>
      <c r="AE459" s="14">
        <f t="shared" si="111"/>
        <v>24.171998278242178</v>
      </c>
    </row>
    <row r="460" spans="1:31" ht="15.75" thickBot="1" x14ac:dyDescent="0.3">
      <c r="A460" s="14">
        <v>1</v>
      </c>
      <c r="B460" s="17" t="s">
        <v>33</v>
      </c>
      <c r="C460" s="17">
        <v>454</v>
      </c>
      <c r="D460" s="17">
        <v>40.895312471060002</v>
      </c>
      <c r="E460" s="14">
        <v>704.00093954631063</v>
      </c>
      <c r="F460" s="103">
        <v>0</v>
      </c>
      <c r="G460" s="17">
        <f t="shared" si="98"/>
        <v>0</v>
      </c>
      <c r="H460" s="17">
        <f t="shared" si="99"/>
        <v>0</v>
      </c>
      <c r="I460" s="17">
        <v>14</v>
      </c>
      <c r="J460" s="14">
        <v>4000</v>
      </c>
      <c r="K460" s="100">
        <v>13.411199999999999</v>
      </c>
      <c r="L460" s="17">
        <v>30.000049728</v>
      </c>
      <c r="M460" s="107">
        <v>1</v>
      </c>
      <c r="N460" s="17">
        <f>IF(M460=1,_xlfn.XLOOKUP(L460,'HYB SPECS'!$O$6:$O$37,'HYB SPECS'!$K$6:$K$37,,1))</f>
        <v>8500</v>
      </c>
      <c r="O460" s="107">
        <f>0.5*('Specifications (ICE)'!$P$4*'Specifications (ICE)'!$P$3)*'Specifications (ICE)'!$P$5*K460^2</f>
        <v>56.217600027646043</v>
      </c>
      <c r="P460" s="14">
        <f>IF(B460="A",'Specifications (ICE)'!$M$12,IF(B460="G",'Specifications (ICE)'!$M$13))</f>
        <v>84.271039200000004</v>
      </c>
      <c r="Q460" s="17">
        <v>1</v>
      </c>
      <c r="R460" s="110">
        <f>'HYB SPECS'!$G$11-O460-P460-G460</f>
        <v>746.24599262758227</v>
      </c>
      <c r="S460" s="16">
        <f t="shared" si="100"/>
        <v>1.0600070975878189</v>
      </c>
      <c r="T460" s="17">
        <f t="shared" si="101"/>
        <v>746.24599262758227</v>
      </c>
      <c r="U460" s="110">
        <f t="shared" si="102"/>
        <v>886.73463185522837</v>
      </c>
      <c r="V460" s="17">
        <f t="shared" si="103"/>
        <v>11.892175494736836</v>
      </c>
      <c r="W460" s="14">
        <f t="shared" si="104"/>
        <v>1.5306432972094717</v>
      </c>
      <c r="X460" s="17">
        <f t="shared" si="105"/>
        <v>11.892175494736836</v>
      </c>
      <c r="Y460" s="17">
        <f t="shared" si="106"/>
        <v>13.360224805437698</v>
      </c>
      <c r="Z460" s="14">
        <v>474.14230073437511</v>
      </c>
      <c r="AA460" s="17">
        <f t="shared" si="108"/>
        <v>0.20159520403959691</v>
      </c>
      <c r="AB460" s="17">
        <f t="shared" si="109"/>
        <v>3.1703255015905749E-5</v>
      </c>
      <c r="AC460" s="17">
        <f t="shared" si="110"/>
        <v>1.5031854274010169E-2</v>
      </c>
      <c r="AD460" s="17">
        <f t="shared" si="107"/>
        <v>1.9909740760278369E-5</v>
      </c>
      <c r="AE460" s="14">
        <f t="shared" si="111"/>
        <v>24.187030132516188</v>
      </c>
    </row>
    <row r="461" spans="1:31" ht="15.75" thickBot="1" x14ac:dyDescent="0.3">
      <c r="A461" s="14">
        <v>1</v>
      </c>
      <c r="B461" s="17" t="s">
        <v>33</v>
      </c>
      <c r="C461" s="17">
        <v>455</v>
      </c>
      <c r="D461" s="17">
        <v>40.969877014128485</v>
      </c>
      <c r="E461" s="14">
        <v>704.00093954631063</v>
      </c>
      <c r="F461" s="103">
        <v>0</v>
      </c>
      <c r="G461" s="17">
        <f t="shared" si="98"/>
        <v>0</v>
      </c>
      <c r="H461" s="17">
        <f t="shared" si="99"/>
        <v>0</v>
      </c>
      <c r="I461" s="17">
        <v>14</v>
      </c>
      <c r="J461" s="14">
        <v>4000</v>
      </c>
      <c r="K461" s="100">
        <v>13.411199999999999</v>
      </c>
      <c r="L461" s="17">
        <v>30.000049728</v>
      </c>
      <c r="M461" s="107">
        <v>1</v>
      </c>
      <c r="N461" s="17">
        <f>IF(M461=1,_xlfn.XLOOKUP(L461,'HYB SPECS'!$O$6:$O$37,'HYB SPECS'!$K$6:$K$37,,1))</f>
        <v>8500</v>
      </c>
      <c r="O461" s="107">
        <f>0.5*('Specifications (ICE)'!$P$4*'Specifications (ICE)'!$P$3)*'Specifications (ICE)'!$P$5*K461^2</f>
        <v>56.217600027646043</v>
      </c>
      <c r="P461" s="14">
        <f>IF(B461="A",'Specifications (ICE)'!$M$12,IF(B461="G",'Specifications (ICE)'!$M$13))</f>
        <v>84.271039200000004</v>
      </c>
      <c r="Q461" s="17">
        <v>1</v>
      </c>
      <c r="R461" s="110">
        <f>'HYB SPECS'!$G$11-O461-P461-G461</f>
        <v>746.24599262758227</v>
      </c>
      <c r="S461" s="16">
        <f t="shared" si="100"/>
        <v>1.0600070975878189</v>
      </c>
      <c r="T461" s="17">
        <f t="shared" si="101"/>
        <v>746.24599262758227</v>
      </c>
      <c r="U461" s="110">
        <f t="shared" si="102"/>
        <v>886.73463185522837</v>
      </c>
      <c r="V461" s="17">
        <f t="shared" si="103"/>
        <v>11.892175494736836</v>
      </c>
      <c r="W461" s="14">
        <f t="shared" si="104"/>
        <v>1.5306432972094717</v>
      </c>
      <c r="X461" s="17">
        <f t="shared" si="105"/>
        <v>11.892175494736836</v>
      </c>
      <c r="Y461" s="17">
        <f t="shared" si="106"/>
        <v>13.360224805437698</v>
      </c>
      <c r="Z461" s="14">
        <v>474.14230073437511</v>
      </c>
      <c r="AA461" s="17">
        <f t="shared" si="108"/>
        <v>0.20159520403959691</v>
      </c>
      <c r="AB461" s="17">
        <f t="shared" si="109"/>
        <v>3.1703255015905749E-5</v>
      </c>
      <c r="AC461" s="17">
        <f t="shared" si="110"/>
        <v>1.5031854274010169E-2</v>
      </c>
      <c r="AD461" s="17">
        <f t="shared" si="107"/>
        <v>1.9909740760278369E-5</v>
      </c>
      <c r="AE461" s="14">
        <f t="shared" si="111"/>
        <v>24.202061986790198</v>
      </c>
    </row>
    <row r="462" spans="1:31" ht="15.75" thickBot="1" x14ac:dyDescent="0.3">
      <c r="A462" s="14">
        <v>1</v>
      </c>
      <c r="B462" s="17" t="s">
        <v>33</v>
      </c>
      <c r="C462" s="17">
        <v>456</v>
      </c>
      <c r="D462" s="17">
        <v>41.044441557196969</v>
      </c>
      <c r="E462" s="14">
        <v>704.00093954631063</v>
      </c>
      <c r="F462" s="103">
        <v>0</v>
      </c>
      <c r="G462" s="17">
        <f t="shared" si="98"/>
        <v>0</v>
      </c>
      <c r="H462" s="17">
        <f t="shared" si="99"/>
        <v>0</v>
      </c>
      <c r="I462" s="17">
        <v>14</v>
      </c>
      <c r="J462" s="14">
        <v>4000</v>
      </c>
      <c r="K462" s="100">
        <v>13.411199999999999</v>
      </c>
      <c r="L462" s="17">
        <v>30.000049728</v>
      </c>
      <c r="M462" s="107">
        <v>1</v>
      </c>
      <c r="N462" s="17">
        <f>IF(M462=1,_xlfn.XLOOKUP(L462,'HYB SPECS'!$O$6:$O$37,'HYB SPECS'!$K$6:$K$37,,1))</f>
        <v>8500</v>
      </c>
      <c r="O462" s="107">
        <f>0.5*('Specifications (ICE)'!$P$4*'Specifications (ICE)'!$P$3)*'Specifications (ICE)'!$P$5*K462^2</f>
        <v>56.217600027646043</v>
      </c>
      <c r="P462" s="14">
        <f>IF(B462="A",'Specifications (ICE)'!$M$12,IF(B462="G",'Specifications (ICE)'!$M$13))</f>
        <v>84.271039200000004</v>
      </c>
      <c r="Q462" s="17">
        <v>1</v>
      </c>
      <c r="R462" s="110">
        <f>'HYB SPECS'!$G$11-O462-P462-G462</f>
        <v>746.24599262758227</v>
      </c>
      <c r="S462" s="16">
        <f t="shared" si="100"/>
        <v>1.0600070975878189</v>
      </c>
      <c r="T462" s="17">
        <f t="shared" si="101"/>
        <v>746.24599262758227</v>
      </c>
      <c r="U462" s="110">
        <f t="shared" si="102"/>
        <v>886.73463185522837</v>
      </c>
      <c r="V462" s="17">
        <f t="shared" si="103"/>
        <v>11.892175494736836</v>
      </c>
      <c r="W462" s="14">
        <f t="shared" si="104"/>
        <v>1.5306432972094717</v>
      </c>
      <c r="X462" s="17">
        <f t="shared" si="105"/>
        <v>11.892175494736836</v>
      </c>
      <c r="Y462" s="17">
        <f t="shared" si="106"/>
        <v>13.360224805437698</v>
      </c>
      <c r="Z462" s="14">
        <v>474.14230073437511</v>
      </c>
      <c r="AA462" s="17">
        <f t="shared" si="108"/>
        <v>0.20159520403959691</v>
      </c>
      <c r="AB462" s="17">
        <f t="shared" si="109"/>
        <v>3.1703255015905749E-5</v>
      </c>
      <c r="AC462" s="17">
        <f t="shared" si="110"/>
        <v>1.5031854274010169E-2</v>
      </c>
      <c r="AD462" s="17">
        <f t="shared" si="107"/>
        <v>1.9909740760278369E-5</v>
      </c>
      <c r="AE462" s="14">
        <f t="shared" si="111"/>
        <v>24.217093841064209</v>
      </c>
    </row>
    <row r="463" spans="1:31" ht="15.75" thickBot="1" x14ac:dyDescent="0.3">
      <c r="A463" s="14">
        <v>1</v>
      </c>
      <c r="B463" s="17" t="s">
        <v>33</v>
      </c>
      <c r="C463" s="17">
        <v>457</v>
      </c>
      <c r="D463" s="17">
        <v>41.119006100265452</v>
      </c>
      <c r="E463" s="14">
        <v>704.00093954631063</v>
      </c>
      <c r="F463" s="103">
        <v>0</v>
      </c>
      <c r="G463" s="17">
        <f t="shared" si="98"/>
        <v>0</v>
      </c>
      <c r="H463" s="17">
        <f t="shared" si="99"/>
        <v>0</v>
      </c>
      <c r="I463" s="17">
        <v>14</v>
      </c>
      <c r="J463" s="14">
        <v>4000</v>
      </c>
      <c r="K463" s="100">
        <v>13.411199999999999</v>
      </c>
      <c r="L463" s="17">
        <v>30.000049728</v>
      </c>
      <c r="M463" s="107">
        <v>1</v>
      </c>
      <c r="N463" s="17">
        <f>IF(M463=1,_xlfn.XLOOKUP(L463,'HYB SPECS'!$O$6:$O$37,'HYB SPECS'!$K$6:$K$37,,1))</f>
        <v>8500</v>
      </c>
      <c r="O463" s="107">
        <f>0.5*('Specifications (ICE)'!$P$4*'Specifications (ICE)'!$P$3)*'Specifications (ICE)'!$P$5*K463^2</f>
        <v>56.217600027646043</v>
      </c>
      <c r="P463" s="14">
        <f>IF(B463="A",'Specifications (ICE)'!$M$12,IF(B463="G",'Specifications (ICE)'!$M$13))</f>
        <v>84.271039200000004</v>
      </c>
      <c r="Q463" s="17">
        <v>1</v>
      </c>
      <c r="R463" s="110">
        <f>'HYB SPECS'!$G$11-O463-P463-G463</f>
        <v>746.24599262758227</v>
      </c>
      <c r="S463" s="16">
        <f t="shared" si="100"/>
        <v>1.0600070975878189</v>
      </c>
      <c r="T463" s="17">
        <f t="shared" si="101"/>
        <v>746.24599262758227</v>
      </c>
      <c r="U463" s="110">
        <f t="shared" si="102"/>
        <v>886.73463185522837</v>
      </c>
      <c r="V463" s="17">
        <f t="shared" si="103"/>
        <v>11.892175494736836</v>
      </c>
      <c r="W463" s="14">
        <f t="shared" si="104"/>
        <v>1.5306432972094717</v>
      </c>
      <c r="X463" s="17">
        <f t="shared" si="105"/>
        <v>11.892175494736836</v>
      </c>
      <c r="Y463" s="17">
        <f t="shared" si="106"/>
        <v>13.360224805437698</v>
      </c>
      <c r="Z463" s="14">
        <v>474.14230073437511</v>
      </c>
      <c r="AA463" s="17">
        <f t="shared" si="108"/>
        <v>0.20159520403959691</v>
      </c>
      <c r="AB463" s="17">
        <f t="shared" si="109"/>
        <v>3.1703255015905749E-5</v>
      </c>
      <c r="AC463" s="17">
        <f t="shared" si="110"/>
        <v>1.5031854274010169E-2</v>
      </c>
      <c r="AD463" s="17">
        <f t="shared" si="107"/>
        <v>1.9909740760278369E-5</v>
      </c>
      <c r="AE463" s="14">
        <f t="shared" si="111"/>
        <v>24.232125695338219</v>
      </c>
    </row>
    <row r="464" spans="1:31" ht="15.75" thickBot="1" x14ac:dyDescent="0.3">
      <c r="A464" s="14">
        <v>1</v>
      </c>
      <c r="B464" s="17" t="s">
        <v>33</v>
      </c>
      <c r="C464" s="17">
        <v>458</v>
      </c>
      <c r="D464" s="17">
        <v>41.193570643333935</v>
      </c>
      <c r="E464" s="14">
        <v>704.00093954631063</v>
      </c>
      <c r="F464" s="103">
        <v>0</v>
      </c>
      <c r="G464" s="17">
        <f t="shared" si="98"/>
        <v>0</v>
      </c>
      <c r="H464" s="17">
        <f t="shared" si="99"/>
        <v>0</v>
      </c>
      <c r="I464" s="17">
        <v>14</v>
      </c>
      <c r="J464" s="14">
        <v>4000</v>
      </c>
      <c r="K464" s="100">
        <v>13.411199999999999</v>
      </c>
      <c r="L464" s="17">
        <v>30.000049728</v>
      </c>
      <c r="M464" s="107">
        <v>1</v>
      </c>
      <c r="N464" s="17">
        <f>IF(M464=1,_xlfn.XLOOKUP(L464,'HYB SPECS'!$O$6:$O$37,'HYB SPECS'!$K$6:$K$37,,1))</f>
        <v>8500</v>
      </c>
      <c r="O464" s="107">
        <f>0.5*('Specifications (ICE)'!$P$4*'Specifications (ICE)'!$P$3)*'Specifications (ICE)'!$P$5*K464^2</f>
        <v>56.217600027646043</v>
      </c>
      <c r="P464" s="14">
        <f>IF(B464="A",'Specifications (ICE)'!$M$12,IF(B464="G",'Specifications (ICE)'!$M$13))</f>
        <v>84.271039200000004</v>
      </c>
      <c r="Q464" s="17">
        <v>1</v>
      </c>
      <c r="R464" s="110">
        <f>'HYB SPECS'!$G$11-O464-P464-G464</f>
        <v>746.24599262758227</v>
      </c>
      <c r="S464" s="16">
        <f t="shared" si="100"/>
        <v>1.0600070975878189</v>
      </c>
      <c r="T464" s="17">
        <f t="shared" si="101"/>
        <v>746.24599262758227</v>
      </c>
      <c r="U464" s="110">
        <f t="shared" si="102"/>
        <v>886.73463185522837</v>
      </c>
      <c r="V464" s="17">
        <f t="shared" si="103"/>
        <v>11.892175494736836</v>
      </c>
      <c r="W464" s="14">
        <f t="shared" si="104"/>
        <v>1.5306432972094717</v>
      </c>
      <c r="X464" s="17">
        <f t="shared" si="105"/>
        <v>11.892175494736836</v>
      </c>
      <c r="Y464" s="17">
        <f t="shared" si="106"/>
        <v>13.360224805437698</v>
      </c>
      <c r="Z464" s="14">
        <v>474.14230073437511</v>
      </c>
      <c r="AA464" s="17">
        <f t="shared" si="108"/>
        <v>0.20159520403959691</v>
      </c>
      <c r="AB464" s="17">
        <f t="shared" si="109"/>
        <v>3.1703255015905749E-5</v>
      </c>
      <c r="AC464" s="17">
        <f t="shared" si="110"/>
        <v>1.5031854274010169E-2</v>
      </c>
      <c r="AD464" s="17">
        <f t="shared" si="107"/>
        <v>1.9909740760278369E-5</v>
      </c>
      <c r="AE464" s="14">
        <f t="shared" si="111"/>
        <v>24.247157549612229</v>
      </c>
    </row>
    <row r="465" spans="1:31" ht="15.75" thickBot="1" x14ac:dyDescent="0.3">
      <c r="A465" s="14">
        <v>1</v>
      </c>
      <c r="B465" s="17" t="s">
        <v>33</v>
      </c>
      <c r="C465" s="17">
        <v>459</v>
      </c>
      <c r="D465" s="17">
        <v>41.268135186402418</v>
      </c>
      <c r="E465" s="14">
        <v>704.00093954631063</v>
      </c>
      <c r="F465" s="103">
        <v>0</v>
      </c>
      <c r="G465" s="17">
        <f t="shared" si="98"/>
        <v>0</v>
      </c>
      <c r="H465" s="17">
        <f t="shared" si="99"/>
        <v>0</v>
      </c>
      <c r="I465" s="17">
        <v>14</v>
      </c>
      <c r="J465" s="14">
        <v>4000</v>
      </c>
      <c r="K465" s="100">
        <v>13.411199999999999</v>
      </c>
      <c r="L465" s="17">
        <v>30.000049728</v>
      </c>
      <c r="M465" s="107">
        <v>1</v>
      </c>
      <c r="N465" s="17">
        <f>IF(M465=1,_xlfn.XLOOKUP(L465,'HYB SPECS'!$O$6:$O$37,'HYB SPECS'!$K$6:$K$37,,1))</f>
        <v>8500</v>
      </c>
      <c r="O465" s="107">
        <f>0.5*('Specifications (ICE)'!$P$4*'Specifications (ICE)'!$P$3)*'Specifications (ICE)'!$P$5*K465^2</f>
        <v>56.217600027646043</v>
      </c>
      <c r="P465" s="14">
        <f>IF(B465="A",'Specifications (ICE)'!$M$12,IF(B465="G",'Specifications (ICE)'!$M$13))</f>
        <v>84.271039200000004</v>
      </c>
      <c r="Q465" s="17">
        <v>1</v>
      </c>
      <c r="R465" s="110">
        <f>'HYB SPECS'!$G$11-O465-P465-G465</f>
        <v>746.24599262758227</v>
      </c>
      <c r="S465" s="16">
        <f t="shared" si="100"/>
        <v>1.0600070975878189</v>
      </c>
      <c r="T465" s="17">
        <f t="shared" si="101"/>
        <v>746.24599262758227</v>
      </c>
      <c r="U465" s="110">
        <f t="shared" si="102"/>
        <v>886.73463185522837</v>
      </c>
      <c r="V465" s="17">
        <f t="shared" si="103"/>
        <v>11.892175494736836</v>
      </c>
      <c r="W465" s="14">
        <f t="shared" si="104"/>
        <v>1.5306432972094717</v>
      </c>
      <c r="X465" s="17">
        <f t="shared" si="105"/>
        <v>11.892175494736836</v>
      </c>
      <c r="Y465" s="17">
        <f t="shared" si="106"/>
        <v>13.360224805437698</v>
      </c>
      <c r="Z465" s="14">
        <v>474.14230073437511</v>
      </c>
      <c r="AA465" s="17">
        <f t="shared" si="108"/>
        <v>0.20159520403959691</v>
      </c>
      <c r="AB465" s="17">
        <f t="shared" si="109"/>
        <v>3.1703255015905749E-5</v>
      </c>
      <c r="AC465" s="17">
        <f t="shared" si="110"/>
        <v>1.5031854274010169E-2</v>
      </c>
      <c r="AD465" s="17">
        <f t="shared" si="107"/>
        <v>1.9909740760278369E-5</v>
      </c>
      <c r="AE465" s="14">
        <f t="shared" si="111"/>
        <v>24.262189403886239</v>
      </c>
    </row>
    <row r="466" spans="1:31" ht="15.75" thickBot="1" x14ac:dyDescent="0.3">
      <c r="A466" s="14">
        <v>1</v>
      </c>
      <c r="B466" s="17" t="s">
        <v>33</v>
      </c>
      <c r="C466" s="17">
        <v>460</v>
      </c>
      <c r="D466" s="17">
        <v>41.342699729470901</v>
      </c>
      <c r="E466" s="14">
        <v>704.00093954631063</v>
      </c>
      <c r="F466" s="103">
        <v>0</v>
      </c>
      <c r="G466" s="17">
        <f t="shared" si="98"/>
        <v>0</v>
      </c>
      <c r="H466" s="17">
        <f t="shared" si="99"/>
        <v>0</v>
      </c>
      <c r="I466" s="17">
        <v>14</v>
      </c>
      <c r="J466" s="14">
        <v>4000</v>
      </c>
      <c r="K466" s="100">
        <v>13.411199999999999</v>
      </c>
      <c r="L466" s="17">
        <v>30.000049728</v>
      </c>
      <c r="M466" s="107">
        <v>1</v>
      </c>
      <c r="N466" s="17">
        <f>IF(M466=1,_xlfn.XLOOKUP(L466,'HYB SPECS'!$O$6:$O$37,'HYB SPECS'!$K$6:$K$37,,1))</f>
        <v>8500</v>
      </c>
      <c r="O466" s="107">
        <f>0.5*('Specifications (ICE)'!$P$4*'Specifications (ICE)'!$P$3)*'Specifications (ICE)'!$P$5*K466^2</f>
        <v>56.217600027646043</v>
      </c>
      <c r="P466" s="14">
        <f>IF(B466="A",'Specifications (ICE)'!$M$12,IF(B466="G",'Specifications (ICE)'!$M$13))</f>
        <v>84.271039200000004</v>
      </c>
      <c r="Q466" s="17">
        <v>1</v>
      </c>
      <c r="R466" s="110">
        <f>'HYB SPECS'!$G$11-O466-P466-G466</f>
        <v>746.24599262758227</v>
      </c>
      <c r="S466" s="16">
        <f t="shared" si="100"/>
        <v>1.0600070975878189</v>
      </c>
      <c r="T466" s="17">
        <f t="shared" si="101"/>
        <v>746.24599262758227</v>
      </c>
      <c r="U466" s="110">
        <f t="shared" si="102"/>
        <v>886.73463185522837</v>
      </c>
      <c r="V466" s="17">
        <f t="shared" si="103"/>
        <v>11.892175494736836</v>
      </c>
      <c r="W466" s="14">
        <f t="shared" si="104"/>
        <v>1.5306432972094717</v>
      </c>
      <c r="X466" s="17">
        <f t="shared" si="105"/>
        <v>11.892175494736836</v>
      </c>
      <c r="Y466" s="17">
        <f t="shared" si="106"/>
        <v>13.360224805437698</v>
      </c>
      <c r="Z466" s="14">
        <v>474.14230073437511</v>
      </c>
      <c r="AA466" s="17">
        <f t="shared" si="108"/>
        <v>0.20159520403959691</v>
      </c>
      <c r="AB466" s="17">
        <f t="shared" si="109"/>
        <v>3.1703255015905749E-5</v>
      </c>
      <c r="AC466" s="17">
        <f t="shared" si="110"/>
        <v>1.5031854274010169E-2</v>
      </c>
      <c r="AD466" s="17">
        <f t="shared" si="107"/>
        <v>1.9909740760278369E-5</v>
      </c>
      <c r="AE466" s="14">
        <f t="shared" si="111"/>
        <v>24.27722125816025</v>
      </c>
    </row>
    <row r="467" spans="1:31" ht="15.75" thickBot="1" x14ac:dyDescent="0.3">
      <c r="A467" s="14">
        <v>1</v>
      </c>
      <c r="B467" s="17" t="s">
        <v>33</v>
      </c>
      <c r="C467" s="17">
        <v>461</v>
      </c>
      <c r="D467" s="17">
        <v>41.417264272539384</v>
      </c>
      <c r="E467" s="14">
        <v>704.00093954631063</v>
      </c>
      <c r="F467" s="103">
        <v>0</v>
      </c>
      <c r="G467" s="17">
        <f t="shared" si="98"/>
        <v>0</v>
      </c>
      <c r="H467" s="17">
        <f t="shared" si="99"/>
        <v>0</v>
      </c>
      <c r="I467" s="17">
        <v>14</v>
      </c>
      <c r="J467" s="14">
        <v>4000</v>
      </c>
      <c r="K467" s="100">
        <v>13.411199999999999</v>
      </c>
      <c r="L467" s="17">
        <v>30.000049728</v>
      </c>
      <c r="M467" s="107">
        <v>1</v>
      </c>
      <c r="N467" s="17">
        <f>IF(M467=1,_xlfn.XLOOKUP(L467,'HYB SPECS'!$O$6:$O$37,'HYB SPECS'!$K$6:$K$37,,1))</f>
        <v>8500</v>
      </c>
      <c r="O467" s="107">
        <f>0.5*('Specifications (ICE)'!$P$4*'Specifications (ICE)'!$P$3)*'Specifications (ICE)'!$P$5*K467^2</f>
        <v>56.217600027646043</v>
      </c>
      <c r="P467" s="14">
        <f>IF(B467="A",'Specifications (ICE)'!$M$12,IF(B467="G",'Specifications (ICE)'!$M$13))</f>
        <v>84.271039200000004</v>
      </c>
      <c r="Q467" s="17">
        <v>1</v>
      </c>
      <c r="R467" s="110">
        <f>'HYB SPECS'!$G$11-O467-P467-G467</f>
        <v>746.24599262758227</v>
      </c>
      <c r="S467" s="16">
        <f t="shared" si="100"/>
        <v>1.0600070975878189</v>
      </c>
      <c r="T467" s="17">
        <f t="shared" si="101"/>
        <v>746.24599262758227</v>
      </c>
      <c r="U467" s="110">
        <f t="shared" si="102"/>
        <v>886.73463185522837</v>
      </c>
      <c r="V467" s="17">
        <f t="shared" si="103"/>
        <v>11.892175494736836</v>
      </c>
      <c r="W467" s="14">
        <f t="shared" si="104"/>
        <v>1.5306432972094717</v>
      </c>
      <c r="X467" s="17">
        <f t="shared" si="105"/>
        <v>11.892175494736836</v>
      </c>
      <c r="Y467" s="17">
        <f t="shared" si="106"/>
        <v>13.360224805437698</v>
      </c>
      <c r="Z467" s="14">
        <v>474.14230073437511</v>
      </c>
      <c r="AA467" s="17">
        <f t="shared" si="108"/>
        <v>0.20159520403959691</v>
      </c>
      <c r="AB467" s="17">
        <f t="shared" si="109"/>
        <v>3.1703255015905749E-5</v>
      </c>
      <c r="AC467" s="17">
        <f t="shared" si="110"/>
        <v>1.5031854274010169E-2</v>
      </c>
      <c r="AD467" s="17">
        <f t="shared" si="107"/>
        <v>1.9909740760278369E-5</v>
      </c>
      <c r="AE467" s="14">
        <f t="shared" si="111"/>
        <v>24.29225311243426</v>
      </c>
    </row>
    <row r="468" spans="1:31" ht="15.75" thickBot="1" x14ac:dyDescent="0.3">
      <c r="A468" s="14">
        <v>1</v>
      </c>
      <c r="B468" s="17" t="s">
        <v>33</v>
      </c>
      <c r="C468" s="17">
        <v>462</v>
      </c>
      <c r="D468" s="17">
        <v>41.491828815607867</v>
      </c>
      <c r="E468" s="14">
        <v>704.00093954631063</v>
      </c>
      <c r="F468" s="103">
        <v>0</v>
      </c>
      <c r="G468" s="17">
        <f t="shared" si="98"/>
        <v>0</v>
      </c>
      <c r="H468" s="17">
        <f t="shared" si="99"/>
        <v>0</v>
      </c>
      <c r="I468" s="17">
        <v>14</v>
      </c>
      <c r="J468" s="14">
        <v>4000</v>
      </c>
      <c r="K468" s="100">
        <v>13.411199999999999</v>
      </c>
      <c r="L468" s="17">
        <v>30.000049728</v>
      </c>
      <c r="M468" s="107">
        <v>1</v>
      </c>
      <c r="N468" s="17">
        <f>IF(M468=1,_xlfn.XLOOKUP(L468,'HYB SPECS'!$O$6:$O$37,'HYB SPECS'!$K$6:$K$37,,1))</f>
        <v>8500</v>
      </c>
      <c r="O468" s="107">
        <f>0.5*('Specifications (ICE)'!$P$4*'Specifications (ICE)'!$P$3)*'Specifications (ICE)'!$P$5*K468^2</f>
        <v>56.217600027646043</v>
      </c>
      <c r="P468" s="14">
        <f>IF(B468="A",'Specifications (ICE)'!$M$12,IF(B468="G",'Specifications (ICE)'!$M$13))</f>
        <v>84.271039200000004</v>
      </c>
      <c r="Q468" s="17">
        <v>1</v>
      </c>
      <c r="R468" s="110">
        <f>'HYB SPECS'!$G$11-O468-P468-G468</f>
        <v>746.24599262758227</v>
      </c>
      <c r="S468" s="16">
        <f t="shared" si="100"/>
        <v>1.0600070975878189</v>
      </c>
      <c r="T468" s="17">
        <f t="shared" si="101"/>
        <v>746.24599262758227</v>
      </c>
      <c r="U468" s="110">
        <f t="shared" si="102"/>
        <v>886.73463185522837</v>
      </c>
      <c r="V468" s="17">
        <f t="shared" si="103"/>
        <v>11.892175494736836</v>
      </c>
      <c r="W468" s="14">
        <f t="shared" si="104"/>
        <v>1.5306432972094717</v>
      </c>
      <c r="X468" s="17">
        <f t="shared" si="105"/>
        <v>11.892175494736836</v>
      </c>
      <c r="Y468" s="17">
        <f t="shared" si="106"/>
        <v>13.360224805437698</v>
      </c>
      <c r="Z468" s="14">
        <v>474.14230073437511</v>
      </c>
      <c r="AA468" s="17">
        <f t="shared" si="108"/>
        <v>0.20159520403959691</v>
      </c>
      <c r="AB468" s="17">
        <f t="shared" si="109"/>
        <v>3.1703255015905749E-5</v>
      </c>
      <c r="AC468" s="17">
        <f t="shared" si="110"/>
        <v>1.5031854274010169E-2</v>
      </c>
      <c r="AD468" s="17">
        <f t="shared" si="107"/>
        <v>1.9909740760278369E-5</v>
      </c>
      <c r="AE468" s="14">
        <f t="shared" si="111"/>
        <v>24.30728496670827</v>
      </c>
    </row>
    <row r="469" spans="1:31" ht="15.75" thickBot="1" x14ac:dyDescent="0.3">
      <c r="A469" s="14">
        <v>1</v>
      </c>
      <c r="B469" s="17" t="s">
        <v>33</v>
      </c>
      <c r="C469" s="17">
        <v>463</v>
      </c>
      <c r="D469" s="17">
        <v>41.566393358676351</v>
      </c>
      <c r="E469" s="14">
        <v>704.00093954631063</v>
      </c>
      <c r="F469" s="103">
        <v>0</v>
      </c>
      <c r="G469" s="17">
        <f t="shared" si="98"/>
        <v>0</v>
      </c>
      <c r="H469" s="17">
        <f t="shared" si="99"/>
        <v>0</v>
      </c>
      <c r="I469" s="17">
        <v>14</v>
      </c>
      <c r="J469" s="14">
        <v>4000</v>
      </c>
      <c r="K469" s="100">
        <v>13.411199999999999</v>
      </c>
      <c r="L469" s="17">
        <v>30.000049728</v>
      </c>
      <c r="M469" s="107">
        <v>1</v>
      </c>
      <c r="N469" s="17">
        <f>IF(M469=1,_xlfn.XLOOKUP(L469,'HYB SPECS'!$O$6:$O$37,'HYB SPECS'!$K$6:$K$37,,1))</f>
        <v>8500</v>
      </c>
      <c r="O469" s="107">
        <f>0.5*('Specifications (ICE)'!$P$4*'Specifications (ICE)'!$P$3)*'Specifications (ICE)'!$P$5*K469^2</f>
        <v>56.217600027646043</v>
      </c>
      <c r="P469" s="14">
        <f>IF(B469="A",'Specifications (ICE)'!$M$12,IF(B469="G",'Specifications (ICE)'!$M$13))</f>
        <v>84.271039200000004</v>
      </c>
      <c r="Q469" s="17">
        <v>1</v>
      </c>
      <c r="R469" s="110">
        <f>'HYB SPECS'!$G$11-O469-P469-G469</f>
        <v>746.24599262758227</v>
      </c>
      <c r="S469" s="16">
        <f t="shared" si="100"/>
        <v>1.0600070975878189</v>
      </c>
      <c r="T469" s="17">
        <f t="shared" si="101"/>
        <v>746.24599262758227</v>
      </c>
      <c r="U469" s="110">
        <f t="shared" si="102"/>
        <v>886.73463185522837</v>
      </c>
      <c r="V469" s="17">
        <f t="shared" si="103"/>
        <v>11.892175494736836</v>
      </c>
      <c r="W469" s="14">
        <f t="shared" si="104"/>
        <v>1.5306432972094717</v>
      </c>
      <c r="X469" s="17">
        <f t="shared" si="105"/>
        <v>11.892175494736836</v>
      </c>
      <c r="Y469" s="17">
        <f t="shared" si="106"/>
        <v>13.360224805437698</v>
      </c>
      <c r="Z469" s="14">
        <v>474.14230073437511</v>
      </c>
      <c r="AA469" s="17">
        <f t="shared" si="108"/>
        <v>0.20159520403959691</v>
      </c>
      <c r="AB469" s="17">
        <f t="shared" si="109"/>
        <v>3.1703255015905749E-5</v>
      </c>
      <c r="AC469" s="17">
        <f t="shared" si="110"/>
        <v>1.5031854274010169E-2</v>
      </c>
      <c r="AD469" s="17">
        <f t="shared" si="107"/>
        <v>1.9909740760278369E-5</v>
      </c>
      <c r="AE469" s="14">
        <f t="shared" si="111"/>
        <v>24.32231682098228</v>
      </c>
    </row>
    <row r="470" spans="1:31" ht="15.75" thickBot="1" x14ac:dyDescent="0.3">
      <c r="A470" s="14">
        <v>1</v>
      </c>
      <c r="B470" s="17" t="s">
        <v>33</v>
      </c>
      <c r="C470" s="17">
        <v>464</v>
      </c>
      <c r="D470" s="17">
        <v>41.640957901744834</v>
      </c>
      <c r="E470" s="14">
        <v>704.00093954631063</v>
      </c>
      <c r="F470" s="103">
        <v>0</v>
      </c>
      <c r="G470" s="17">
        <f t="shared" si="98"/>
        <v>0</v>
      </c>
      <c r="H470" s="17">
        <f t="shared" si="99"/>
        <v>0</v>
      </c>
      <c r="I470" s="17">
        <v>14</v>
      </c>
      <c r="J470" s="14">
        <v>4000</v>
      </c>
      <c r="K470" s="100">
        <v>13.411199999999999</v>
      </c>
      <c r="L470" s="17">
        <v>30.000049728</v>
      </c>
      <c r="M470" s="107">
        <v>1</v>
      </c>
      <c r="N470" s="17">
        <f>IF(M470=1,_xlfn.XLOOKUP(L470,'HYB SPECS'!$O$6:$O$37,'HYB SPECS'!$K$6:$K$37,,1))</f>
        <v>8500</v>
      </c>
      <c r="O470" s="107">
        <f>0.5*('Specifications (ICE)'!$P$4*'Specifications (ICE)'!$P$3)*'Specifications (ICE)'!$P$5*K470^2</f>
        <v>56.217600027646043</v>
      </c>
      <c r="P470" s="14">
        <f>IF(B470="A",'Specifications (ICE)'!$M$12,IF(B470="G",'Specifications (ICE)'!$M$13))</f>
        <v>84.271039200000004</v>
      </c>
      <c r="Q470" s="17">
        <v>1</v>
      </c>
      <c r="R470" s="110">
        <f>'HYB SPECS'!$G$11-O470-P470-G470</f>
        <v>746.24599262758227</v>
      </c>
      <c r="S470" s="16">
        <f t="shared" si="100"/>
        <v>1.0600070975878189</v>
      </c>
      <c r="T470" s="17">
        <f t="shared" si="101"/>
        <v>746.24599262758227</v>
      </c>
      <c r="U470" s="110">
        <f t="shared" si="102"/>
        <v>886.73463185522837</v>
      </c>
      <c r="V470" s="17">
        <f t="shared" si="103"/>
        <v>11.892175494736836</v>
      </c>
      <c r="W470" s="14">
        <f t="shared" si="104"/>
        <v>1.5306432972094717</v>
      </c>
      <c r="X470" s="17">
        <f t="shared" si="105"/>
        <v>11.892175494736836</v>
      </c>
      <c r="Y470" s="17">
        <f t="shared" si="106"/>
        <v>13.360224805437698</v>
      </c>
      <c r="Z470" s="14">
        <v>474.14230073437511</v>
      </c>
      <c r="AA470" s="17">
        <f t="shared" si="108"/>
        <v>0.20159520403959691</v>
      </c>
      <c r="AB470" s="17">
        <f t="shared" si="109"/>
        <v>3.1703255015905749E-5</v>
      </c>
      <c r="AC470" s="17">
        <f t="shared" si="110"/>
        <v>1.5031854274010169E-2</v>
      </c>
      <c r="AD470" s="17">
        <f t="shared" si="107"/>
        <v>1.9909740760278369E-5</v>
      </c>
      <c r="AE470" s="14">
        <f t="shared" si="111"/>
        <v>24.33734867525629</v>
      </c>
    </row>
    <row r="471" spans="1:31" ht="15.75" thickBot="1" x14ac:dyDescent="0.3">
      <c r="A471" s="14">
        <v>1</v>
      </c>
      <c r="B471" s="17" t="s">
        <v>33</v>
      </c>
      <c r="C471" s="17">
        <v>465</v>
      </c>
      <c r="D471" s="17">
        <v>41.715522444813317</v>
      </c>
      <c r="E471" s="14">
        <v>704.00093954631063</v>
      </c>
      <c r="F471" s="103">
        <v>0</v>
      </c>
      <c r="G471" s="17">
        <f t="shared" si="98"/>
        <v>0</v>
      </c>
      <c r="H471" s="17">
        <f t="shared" si="99"/>
        <v>0</v>
      </c>
      <c r="I471" s="17">
        <v>14</v>
      </c>
      <c r="J471" s="14">
        <v>4000</v>
      </c>
      <c r="K471" s="100">
        <v>13.411199999999999</v>
      </c>
      <c r="L471" s="17">
        <v>30.000049728</v>
      </c>
      <c r="M471" s="107">
        <v>1</v>
      </c>
      <c r="N471" s="17">
        <f>IF(M471=1,_xlfn.XLOOKUP(L471,'HYB SPECS'!$O$6:$O$37,'HYB SPECS'!$K$6:$K$37,,1))</f>
        <v>8500</v>
      </c>
      <c r="O471" s="107">
        <f>0.5*('Specifications (ICE)'!$P$4*'Specifications (ICE)'!$P$3)*'Specifications (ICE)'!$P$5*K471^2</f>
        <v>56.217600027646043</v>
      </c>
      <c r="P471" s="14">
        <f>IF(B471="A",'Specifications (ICE)'!$M$12,IF(B471="G",'Specifications (ICE)'!$M$13))</f>
        <v>84.271039200000004</v>
      </c>
      <c r="Q471" s="17">
        <v>1</v>
      </c>
      <c r="R471" s="110">
        <f>'HYB SPECS'!$G$11-O471-P471-G471</f>
        <v>746.24599262758227</v>
      </c>
      <c r="S471" s="16">
        <f t="shared" si="100"/>
        <v>1.0600070975878189</v>
      </c>
      <c r="T471" s="17">
        <f t="shared" si="101"/>
        <v>746.24599262758227</v>
      </c>
      <c r="U471" s="110">
        <f t="shared" si="102"/>
        <v>886.73463185522837</v>
      </c>
      <c r="V471" s="17">
        <f t="shared" si="103"/>
        <v>11.892175494736836</v>
      </c>
      <c r="W471" s="14">
        <f t="shared" si="104"/>
        <v>1.5306432972094717</v>
      </c>
      <c r="X471" s="17">
        <f t="shared" si="105"/>
        <v>11.892175494736836</v>
      </c>
      <c r="Y471" s="17">
        <f t="shared" si="106"/>
        <v>13.360224805437698</v>
      </c>
      <c r="Z471" s="14">
        <v>474.14230073437511</v>
      </c>
      <c r="AA471" s="17">
        <f t="shared" si="108"/>
        <v>0.20159520403959691</v>
      </c>
      <c r="AB471" s="17">
        <f t="shared" si="109"/>
        <v>3.1703255015905749E-5</v>
      </c>
      <c r="AC471" s="17">
        <f t="shared" si="110"/>
        <v>1.5031854274010169E-2</v>
      </c>
      <c r="AD471" s="17">
        <f t="shared" si="107"/>
        <v>1.9909740760278369E-5</v>
      </c>
      <c r="AE471" s="14">
        <f t="shared" si="111"/>
        <v>24.352380529530301</v>
      </c>
    </row>
    <row r="472" spans="1:31" ht="15.75" thickBot="1" x14ac:dyDescent="0.3">
      <c r="A472" s="14">
        <v>1</v>
      </c>
      <c r="B472" s="17" t="s">
        <v>33</v>
      </c>
      <c r="C472" s="17">
        <v>466</v>
      </c>
      <c r="D472" s="17">
        <v>41.7900869878818</v>
      </c>
      <c r="E472" s="14">
        <v>704.00093954631063</v>
      </c>
      <c r="F472" s="103">
        <v>0</v>
      </c>
      <c r="G472" s="17">
        <f t="shared" si="98"/>
        <v>0</v>
      </c>
      <c r="H472" s="17">
        <f t="shared" si="99"/>
        <v>0</v>
      </c>
      <c r="I472" s="17">
        <v>14</v>
      </c>
      <c r="J472" s="14">
        <v>4000</v>
      </c>
      <c r="K472" s="100">
        <v>13.411199999999999</v>
      </c>
      <c r="L472" s="17">
        <v>30.000049728</v>
      </c>
      <c r="M472" s="107">
        <v>1</v>
      </c>
      <c r="N472" s="17">
        <f>IF(M472=1,_xlfn.XLOOKUP(L472,'HYB SPECS'!$O$6:$O$37,'HYB SPECS'!$K$6:$K$37,,1))</f>
        <v>8500</v>
      </c>
      <c r="O472" s="107">
        <f>0.5*('Specifications (ICE)'!$P$4*'Specifications (ICE)'!$P$3)*'Specifications (ICE)'!$P$5*K472^2</f>
        <v>56.217600027646043</v>
      </c>
      <c r="P472" s="14">
        <f>IF(B472="A",'Specifications (ICE)'!$M$12,IF(B472="G",'Specifications (ICE)'!$M$13))</f>
        <v>84.271039200000004</v>
      </c>
      <c r="Q472" s="17">
        <v>1</v>
      </c>
      <c r="R472" s="110">
        <f>'HYB SPECS'!$G$11-O472-P472-G472</f>
        <v>746.24599262758227</v>
      </c>
      <c r="S472" s="16">
        <f t="shared" si="100"/>
        <v>1.0600070975878189</v>
      </c>
      <c r="T472" s="17">
        <f t="shared" si="101"/>
        <v>746.24599262758227</v>
      </c>
      <c r="U472" s="110">
        <f t="shared" si="102"/>
        <v>886.73463185522837</v>
      </c>
      <c r="V472" s="17">
        <f t="shared" si="103"/>
        <v>11.892175494736836</v>
      </c>
      <c r="W472" s="14">
        <f t="shared" si="104"/>
        <v>1.5306432972094717</v>
      </c>
      <c r="X472" s="17">
        <f t="shared" si="105"/>
        <v>11.892175494736836</v>
      </c>
      <c r="Y472" s="17">
        <f t="shared" si="106"/>
        <v>13.360224805437698</v>
      </c>
      <c r="Z472" s="14">
        <v>474.14230073437511</v>
      </c>
      <c r="AA472" s="17">
        <f t="shared" si="108"/>
        <v>0.20159520403959691</v>
      </c>
      <c r="AB472" s="17">
        <f t="shared" si="109"/>
        <v>3.1703255015905749E-5</v>
      </c>
      <c r="AC472" s="17">
        <f t="shared" si="110"/>
        <v>1.5031854274010169E-2</v>
      </c>
      <c r="AD472" s="17">
        <f t="shared" si="107"/>
        <v>1.9909740760278369E-5</v>
      </c>
      <c r="AE472" s="14">
        <f t="shared" si="111"/>
        <v>24.367412383804311</v>
      </c>
    </row>
    <row r="473" spans="1:31" ht="15.75" thickBot="1" x14ac:dyDescent="0.3">
      <c r="A473" s="14">
        <v>1</v>
      </c>
      <c r="B473" s="17" t="s">
        <v>33</v>
      </c>
      <c r="C473" s="17">
        <v>467</v>
      </c>
      <c r="D473" s="17">
        <v>41.864651530950283</v>
      </c>
      <c r="E473" s="14">
        <v>704.00093954631063</v>
      </c>
      <c r="F473" s="103">
        <v>0</v>
      </c>
      <c r="G473" s="17">
        <f t="shared" si="98"/>
        <v>0</v>
      </c>
      <c r="H473" s="17">
        <f t="shared" si="99"/>
        <v>0</v>
      </c>
      <c r="I473" s="17">
        <v>14</v>
      </c>
      <c r="J473" s="14">
        <v>4000</v>
      </c>
      <c r="K473" s="100">
        <v>13.411199999999999</v>
      </c>
      <c r="L473" s="17">
        <v>30.000049728</v>
      </c>
      <c r="M473" s="107">
        <v>1</v>
      </c>
      <c r="N473" s="17">
        <f>IF(M473=1,_xlfn.XLOOKUP(L473,'HYB SPECS'!$O$6:$O$37,'HYB SPECS'!$K$6:$K$37,,1))</f>
        <v>8500</v>
      </c>
      <c r="O473" s="107">
        <f>0.5*('Specifications (ICE)'!$P$4*'Specifications (ICE)'!$P$3)*'Specifications (ICE)'!$P$5*K473^2</f>
        <v>56.217600027646043</v>
      </c>
      <c r="P473" s="14">
        <f>IF(B473="A",'Specifications (ICE)'!$M$12,IF(B473="G",'Specifications (ICE)'!$M$13))</f>
        <v>84.271039200000004</v>
      </c>
      <c r="Q473" s="17">
        <v>1</v>
      </c>
      <c r="R473" s="110">
        <f>'HYB SPECS'!$G$11-O473-P473-G473</f>
        <v>746.24599262758227</v>
      </c>
      <c r="S473" s="16">
        <f t="shared" si="100"/>
        <v>1.0600070975878189</v>
      </c>
      <c r="T473" s="17">
        <f t="shared" si="101"/>
        <v>746.24599262758227</v>
      </c>
      <c r="U473" s="110">
        <f t="shared" si="102"/>
        <v>886.73463185522837</v>
      </c>
      <c r="V473" s="17">
        <f t="shared" si="103"/>
        <v>11.892175494736836</v>
      </c>
      <c r="W473" s="14">
        <f t="shared" si="104"/>
        <v>1.5306432972094717</v>
      </c>
      <c r="X473" s="17">
        <f t="shared" si="105"/>
        <v>11.892175494736836</v>
      </c>
      <c r="Y473" s="17">
        <f t="shared" si="106"/>
        <v>13.360224805437698</v>
      </c>
      <c r="Z473" s="14">
        <v>474.14230073437511</v>
      </c>
      <c r="AA473" s="17">
        <f t="shared" si="108"/>
        <v>0.20159520403959691</v>
      </c>
      <c r="AB473" s="17">
        <f t="shared" si="109"/>
        <v>3.1703255015905749E-5</v>
      </c>
      <c r="AC473" s="17">
        <f t="shared" si="110"/>
        <v>1.5031854274010169E-2</v>
      </c>
      <c r="AD473" s="17">
        <f t="shared" si="107"/>
        <v>1.9909740760278369E-5</v>
      </c>
      <c r="AE473" s="14">
        <f t="shared" si="111"/>
        <v>24.382444238078321</v>
      </c>
    </row>
    <row r="474" spans="1:31" ht="15.75" thickBot="1" x14ac:dyDescent="0.3">
      <c r="A474" s="14">
        <v>1</v>
      </c>
      <c r="B474" s="17" t="s">
        <v>33</v>
      </c>
      <c r="C474" s="17">
        <v>468</v>
      </c>
      <c r="D474" s="17">
        <v>41.939216074018766</v>
      </c>
      <c r="E474" s="14">
        <v>704.00093954631063</v>
      </c>
      <c r="F474" s="103">
        <v>0</v>
      </c>
      <c r="G474" s="17">
        <f t="shared" si="98"/>
        <v>0</v>
      </c>
      <c r="H474" s="17">
        <f t="shared" si="99"/>
        <v>0</v>
      </c>
      <c r="I474" s="17">
        <v>14</v>
      </c>
      <c r="J474" s="14">
        <v>4000</v>
      </c>
      <c r="K474" s="100">
        <v>13.411199999999999</v>
      </c>
      <c r="L474" s="17">
        <v>30.000049728</v>
      </c>
      <c r="M474" s="107">
        <v>1</v>
      </c>
      <c r="N474" s="17">
        <f>IF(M474=1,_xlfn.XLOOKUP(L474,'HYB SPECS'!$O$6:$O$37,'HYB SPECS'!$K$6:$K$37,,1))</f>
        <v>8500</v>
      </c>
      <c r="O474" s="107">
        <f>0.5*('Specifications (ICE)'!$P$4*'Specifications (ICE)'!$P$3)*'Specifications (ICE)'!$P$5*K474^2</f>
        <v>56.217600027646043</v>
      </c>
      <c r="P474" s="14">
        <f>IF(B474="A",'Specifications (ICE)'!$M$12,IF(B474="G",'Specifications (ICE)'!$M$13))</f>
        <v>84.271039200000004</v>
      </c>
      <c r="Q474" s="17">
        <v>1</v>
      </c>
      <c r="R474" s="110">
        <f>'HYB SPECS'!$G$11-O474-P474-G474</f>
        <v>746.24599262758227</v>
      </c>
      <c r="S474" s="16">
        <f t="shared" si="100"/>
        <v>1.0600070975878189</v>
      </c>
      <c r="T474" s="17">
        <f t="shared" si="101"/>
        <v>746.24599262758227</v>
      </c>
      <c r="U474" s="110">
        <f t="shared" si="102"/>
        <v>886.73463185522837</v>
      </c>
      <c r="V474" s="17">
        <f t="shared" si="103"/>
        <v>11.892175494736836</v>
      </c>
      <c r="W474" s="14">
        <f t="shared" si="104"/>
        <v>1.5306432972094717</v>
      </c>
      <c r="X474" s="17">
        <f t="shared" si="105"/>
        <v>11.892175494736836</v>
      </c>
      <c r="Y474" s="17">
        <f t="shared" si="106"/>
        <v>13.360224805437698</v>
      </c>
      <c r="Z474" s="14">
        <v>474.14230073437511</v>
      </c>
      <c r="AA474" s="17">
        <f t="shared" si="108"/>
        <v>0.20159520403959691</v>
      </c>
      <c r="AB474" s="17">
        <f t="shared" si="109"/>
        <v>3.1703255015905749E-5</v>
      </c>
      <c r="AC474" s="17">
        <f t="shared" si="110"/>
        <v>1.5031854274010169E-2</v>
      </c>
      <c r="AD474" s="17">
        <f t="shared" si="107"/>
        <v>1.9909740760278369E-5</v>
      </c>
      <c r="AE474" s="14">
        <f t="shared" si="111"/>
        <v>24.397476092352331</v>
      </c>
    </row>
    <row r="475" spans="1:31" ht="15.75" thickBot="1" x14ac:dyDescent="0.3">
      <c r="A475" s="14">
        <v>1</v>
      </c>
      <c r="B475" s="17" t="s">
        <v>33</v>
      </c>
      <c r="C475" s="17">
        <v>469</v>
      </c>
      <c r="D475" s="17">
        <v>42.013780617087249</v>
      </c>
      <c r="E475" s="14">
        <v>704.00093954631063</v>
      </c>
      <c r="F475" s="103">
        <v>0</v>
      </c>
      <c r="G475" s="17">
        <f t="shared" si="98"/>
        <v>0</v>
      </c>
      <c r="H475" s="17">
        <f t="shared" si="99"/>
        <v>0</v>
      </c>
      <c r="I475" s="17">
        <v>14</v>
      </c>
      <c r="J475" s="14">
        <v>4000</v>
      </c>
      <c r="K475" s="100">
        <v>13.411199999999999</v>
      </c>
      <c r="L475" s="17">
        <v>30.000049728</v>
      </c>
      <c r="M475" s="107">
        <v>1</v>
      </c>
      <c r="N475" s="17">
        <f>IF(M475=1,_xlfn.XLOOKUP(L475,'HYB SPECS'!$O$6:$O$37,'HYB SPECS'!$K$6:$K$37,,1))</f>
        <v>8500</v>
      </c>
      <c r="O475" s="107">
        <f>0.5*('Specifications (ICE)'!$P$4*'Specifications (ICE)'!$P$3)*'Specifications (ICE)'!$P$5*K475^2</f>
        <v>56.217600027646043</v>
      </c>
      <c r="P475" s="14">
        <f>IF(B475="A",'Specifications (ICE)'!$M$12,IF(B475="G",'Specifications (ICE)'!$M$13))</f>
        <v>84.271039200000004</v>
      </c>
      <c r="Q475" s="17">
        <v>1</v>
      </c>
      <c r="R475" s="110">
        <f>'HYB SPECS'!$G$11-O475-P475-G475</f>
        <v>746.24599262758227</v>
      </c>
      <c r="S475" s="16">
        <f t="shared" si="100"/>
        <v>1.0600070975878189</v>
      </c>
      <c r="T475" s="17">
        <f t="shared" si="101"/>
        <v>746.24599262758227</v>
      </c>
      <c r="U475" s="110">
        <f t="shared" si="102"/>
        <v>886.73463185522837</v>
      </c>
      <c r="V475" s="17">
        <f t="shared" si="103"/>
        <v>11.892175494736836</v>
      </c>
      <c r="W475" s="14">
        <f t="shared" si="104"/>
        <v>1.5306432972094717</v>
      </c>
      <c r="X475" s="17">
        <f t="shared" si="105"/>
        <v>11.892175494736836</v>
      </c>
      <c r="Y475" s="17">
        <f t="shared" si="106"/>
        <v>13.360224805437698</v>
      </c>
      <c r="Z475" s="14">
        <v>474.14230073437511</v>
      </c>
      <c r="AA475" s="17">
        <f t="shared" si="108"/>
        <v>0.20159520403959691</v>
      </c>
      <c r="AB475" s="17">
        <f t="shared" si="109"/>
        <v>3.1703255015905749E-5</v>
      </c>
      <c r="AC475" s="17">
        <f t="shared" si="110"/>
        <v>1.5031854274010169E-2</v>
      </c>
      <c r="AD475" s="17">
        <f t="shared" si="107"/>
        <v>1.9909740760278369E-5</v>
      </c>
      <c r="AE475" s="14">
        <f t="shared" si="111"/>
        <v>24.412507946626341</v>
      </c>
    </row>
    <row r="476" spans="1:31" ht="15.75" thickBot="1" x14ac:dyDescent="0.3">
      <c r="A476" s="14">
        <v>1</v>
      </c>
      <c r="B476" s="17" t="s">
        <v>33</v>
      </c>
      <c r="C476" s="17">
        <v>470</v>
      </c>
      <c r="D476" s="17">
        <v>42.088345160155733</v>
      </c>
      <c r="E476" s="14">
        <v>704.00093954631063</v>
      </c>
      <c r="F476" s="103">
        <v>0</v>
      </c>
      <c r="G476" s="17">
        <f t="shared" si="98"/>
        <v>0</v>
      </c>
      <c r="H476" s="17">
        <f t="shared" si="99"/>
        <v>0</v>
      </c>
      <c r="I476" s="17">
        <v>14</v>
      </c>
      <c r="J476" s="14">
        <v>4000</v>
      </c>
      <c r="K476" s="100">
        <v>13.411199999999999</v>
      </c>
      <c r="L476" s="17">
        <v>30.000049728</v>
      </c>
      <c r="M476" s="107">
        <v>1</v>
      </c>
      <c r="N476" s="17">
        <f>IF(M476=1,_xlfn.XLOOKUP(L476,'HYB SPECS'!$O$6:$O$37,'HYB SPECS'!$K$6:$K$37,,1))</f>
        <v>8500</v>
      </c>
      <c r="O476" s="107">
        <f>0.5*('Specifications (ICE)'!$P$4*'Specifications (ICE)'!$P$3)*'Specifications (ICE)'!$P$5*K476^2</f>
        <v>56.217600027646043</v>
      </c>
      <c r="P476" s="14">
        <f>IF(B476="A",'Specifications (ICE)'!$M$12,IF(B476="G",'Specifications (ICE)'!$M$13))</f>
        <v>84.271039200000004</v>
      </c>
      <c r="Q476" s="17">
        <v>1</v>
      </c>
      <c r="R476" s="110">
        <f>'HYB SPECS'!$G$11-O476-P476-G476</f>
        <v>746.24599262758227</v>
      </c>
      <c r="S476" s="16">
        <f t="shared" si="100"/>
        <v>1.0600070975878189</v>
      </c>
      <c r="T476" s="17">
        <f t="shared" si="101"/>
        <v>746.24599262758227</v>
      </c>
      <c r="U476" s="110">
        <f t="shared" si="102"/>
        <v>886.73463185522837</v>
      </c>
      <c r="V476" s="17">
        <f t="shared" si="103"/>
        <v>11.892175494736836</v>
      </c>
      <c r="W476" s="14">
        <f t="shared" si="104"/>
        <v>1.5306432972094717</v>
      </c>
      <c r="X476" s="17">
        <f t="shared" si="105"/>
        <v>11.892175494736836</v>
      </c>
      <c r="Y476" s="17">
        <f t="shared" si="106"/>
        <v>13.360224805437698</v>
      </c>
      <c r="Z476" s="14">
        <v>474.14230073437511</v>
      </c>
      <c r="AA476" s="17">
        <f t="shared" si="108"/>
        <v>0.20159520403959691</v>
      </c>
      <c r="AB476" s="17">
        <f t="shared" si="109"/>
        <v>3.1703255015905749E-5</v>
      </c>
      <c r="AC476" s="17">
        <f t="shared" si="110"/>
        <v>1.5031854274010169E-2</v>
      </c>
      <c r="AD476" s="17">
        <f t="shared" si="107"/>
        <v>1.9909740760278369E-5</v>
      </c>
      <c r="AE476" s="14">
        <f t="shared" si="111"/>
        <v>24.427539800900352</v>
      </c>
    </row>
    <row r="477" spans="1:31" ht="15.75" thickBot="1" x14ac:dyDescent="0.3">
      <c r="A477" s="14">
        <v>1</v>
      </c>
      <c r="B477" s="17" t="s">
        <v>33</v>
      </c>
      <c r="C477" s="17">
        <v>471</v>
      </c>
      <c r="D477" s="17">
        <v>42.162909703224216</v>
      </c>
      <c r="E477" s="14">
        <v>704.00093954631063</v>
      </c>
      <c r="F477" s="103">
        <v>0</v>
      </c>
      <c r="G477" s="17">
        <f t="shared" si="98"/>
        <v>0</v>
      </c>
      <c r="H477" s="17">
        <f t="shared" si="99"/>
        <v>0</v>
      </c>
      <c r="I477" s="17">
        <v>14</v>
      </c>
      <c r="J477" s="14">
        <v>4000</v>
      </c>
      <c r="K477" s="100">
        <v>13.411199999999999</v>
      </c>
      <c r="L477" s="17">
        <v>30.000049728</v>
      </c>
      <c r="M477" s="107">
        <v>1</v>
      </c>
      <c r="N477" s="17">
        <f>IF(M477=1,_xlfn.XLOOKUP(L477,'HYB SPECS'!$O$6:$O$37,'HYB SPECS'!$K$6:$K$37,,1))</f>
        <v>8500</v>
      </c>
      <c r="O477" s="107">
        <f>0.5*('Specifications (ICE)'!$P$4*'Specifications (ICE)'!$P$3)*'Specifications (ICE)'!$P$5*K477^2</f>
        <v>56.217600027646043</v>
      </c>
      <c r="P477" s="14">
        <f>IF(B477="A",'Specifications (ICE)'!$M$12,IF(B477="G",'Specifications (ICE)'!$M$13))</f>
        <v>84.271039200000004</v>
      </c>
      <c r="Q477" s="17">
        <v>1</v>
      </c>
      <c r="R477" s="110">
        <f>'HYB SPECS'!$G$11-O477-P477-G477</f>
        <v>746.24599262758227</v>
      </c>
      <c r="S477" s="16">
        <f t="shared" si="100"/>
        <v>1.0600070975878189</v>
      </c>
      <c r="T477" s="17">
        <f t="shared" si="101"/>
        <v>746.24599262758227</v>
      </c>
      <c r="U477" s="110">
        <f t="shared" si="102"/>
        <v>886.73463185522837</v>
      </c>
      <c r="V477" s="17">
        <f t="shared" si="103"/>
        <v>11.892175494736836</v>
      </c>
      <c r="W477" s="14">
        <f t="shared" si="104"/>
        <v>1.5306432972094717</v>
      </c>
      <c r="X477" s="17">
        <f t="shared" si="105"/>
        <v>11.892175494736836</v>
      </c>
      <c r="Y477" s="17">
        <f t="shared" si="106"/>
        <v>13.360224805437698</v>
      </c>
      <c r="Z477" s="14">
        <v>474.14230073437511</v>
      </c>
      <c r="AA477" s="17">
        <f t="shared" si="108"/>
        <v>0.20159520403959691</v>
      </c>
      <c r="AB477" s="17">
        <f t="shared" si="109"/>
        <v>3.1703255015905749E-5</v>
      </c>
      <c r="AC477" s="17">
        <f t="shared" si="110"/>
        <v>1.5031854274010169E-2</v>
      </c>
      <c r="AD477" s="17">
        <f t="shared" si="107"/>
        <v>1.9909740760278369E-5</v>
      </c>
      <c r="AE477" s="14">
        <f t="shared" si="111"/>
        <v>24.442571655174362</v>
      </c>
    </row>
    <row r="478" spans="1:31" ht="15.75" thickBot="1" x14ac:dyDescent="0.3">
      <c r="A478" s="14">
        <v>1</v>
      </c>
      <c r="B478" s="17" t="s">
        <v>33</v>
      </c>
      <c r="C478" s="17">
        <v>472</v>
      </c>
      <c r="D478" s="17">
        <v>42.237474246292699</v>
      </c>
      <c r="E478" s="14">
        <v>704.00093954631063</v>
      </c>
      <c r="F478" s="103">
        <v>0</v>
      </c>
      <c r="G478" s="17">
        <f t="shared" si="98"/>
        <v>0</v>
      </c>
      <c r="H478" s="17">
        <f t="shared" si="99"/>
        <v>0</v>
      </c>
      <c r="I478" s="17">
        <v>14</v>
      </c>
      <c r="J478" s="14">
        <v>4000</v>
      </c>
      <c r="K478" s="100">
        <v>13.411199999999999</v>
      </c>
      <c r="L478" s="17">
        <v>30.000049728</v>
      </c>
      <c r="M478" s="107">
        <v>1</v>
      </c>
      <c r="N478" s="17">
        <f>IF(M478=1,_xlfn.XLOOKUP(L478,'HYB SPECS'!$O$6:$O$37,'HYB SPECS'!$K$6:$K$37,,1))</f>
        <v>8500</v>
      </c>
      <c r="O478" s="107">
        <f>0.5*('Specifications (ICE)'!$P$4*'Specifications (ICE)'!$P$3)*'Specifications (ICE)'!$P$5*K478^2</f>
        <v>56.217600027646043</v>
      </c>
      <c r="P478" s="14">
        <f>IF(B478="A",'Specifications (ICE)'!$M$12,IF(B478="G",'Specifications (ICE)'!$M$13))</f>
        <v>84.271039200000004</v>
      </c>
      <c r="Q478" s="17">
        <v>1</v>
      </c>
      <c r="R478" s="110">
        <f>'HYB SPECS'!$G$11-O478-P478-G478</f>
        <v>746.24599262758227</v>
      </c>
      <c r="S478" s="16">
        <f t="shared" si="100"/>
        <v>1.0600070975878189</v>
      </c>
      <c r="T478" s="17">
        <f t="shared" si="101"/>
        <v>746.24599262758227</v>
      </c>
      <c r="U478" s="110">
        <f t="shared" si="102"/>
        <v>886.73463185522837</v>
      </c>
      <c r="V478" s="17">
        <f t="shared" si="103"/>
        <v>11.892175494736836</v>
      </c>
      <c r="W478" s="14">
        <f t="shared" si="104"/>
        <v>1.5306432972094717</v>
      </c>
      <c r="X478" s="17">
        <f t="shared" si="105"/>
        <v>11.892175494736836</v>
      </c>
      <c r="Y478" s="17">
        <f t="shared" si="106"/>
        <v>13.360224805437698</v>
      </c>
      <c r="Z478" s="14">
        <v>474.14230073437511</v>
      </c>
      <c r="AA478" s="17">
        <f t="shared" si="108"/>
        <v>0.20159520403959691</v>
      </c>
      <c r="AB478" s="17">
        <f t="shared" si="109"/>
        <v>3.1703255015905749E-5</v>
      </c>
      <c r="AC478" s="17">
        <f t="shared" si="110"/>
        <v>1.5031854274010169E-2</v>
      </c>
      <c r="AD478" s="17">
        <f t="shared" si="107"/>
        <v>1.9909740760278369E-5</v>
      </c>
      <c r="AE478" s="14">
        <f t="shared" si="111"/>
        <v>24.457603509448372</v>
      </c>
    </row>
    <row r="479" spans="1:31" ht="15.75" thickBot="1" x14ac:dyDescent="0.3">
      <c r="A479" s="14">
        <v>1</v>
      </c>
      <c r="B479" s="17" t="s">
        <v>33</v>
      </c>
      <c r="C479" s="17">
        <v>473</v>
      </c>
      <c r="D479" s="17">
        <v>42.312038789361182</v>
      </c>
      <c r="E479" s="14">
        <v>704.00093954631063</v>
      </c>
      <c r="F479" s="103">
        <v>0</v>
      </c>
      <c r="G479" s="17">
        <f t="shared" si="98"/>
        <v>0</v>
      </c>
      <c r="H479" s="17">
        <f t="shared" si="99"/>
        <v>0</v>
      </c>
      <c r="I479" s="17">
        <v>14</v>
      </c>
      <c r="J479" s="14">
        <v>4000</v>
      </c>
      <c r="K479" s="100">
        <v>13.411199999999999</v>
      </c>
      <c r="L479" s="17">
        <v>30.000049728</v>
      </c>
      <c r="M479" s="107">
        <v>1</v>
      </c>
      <c r="N479" s="17">
        <f>IF(M479=1,_xlfn.XLOOKUP(L479,'HYB SPECS'!$O$6:$O$37,'HYB SPECS'!$K$6:$K$37,,1))</f>
        <v>8500</v>
      </c>
      <c r="O479" s="107">
        <f>0.5*('Specifications (ICE)'!$P$4*'Specifications (ICE)'!$P$3)*'Specifications (ICE)'!$P$5*K479^2</f>
        <v>56.217600027646043</v>
      </c>
      <c r="P479" s="14">
        <f>IF(B479="A",'Specifications (ICE)'!$M$12,IF(B479="G",'Specifications (ICE)'!$M$13))</f>
        <v>84.271039200000004</v>
      </c>
      <c r="Q479" s="17">
        <v>1</v>
      </c>
      <c r="R479" s="110">
        <f>'HYB SPECS'!$G$11-O479-P479-G479</f>
        <v>746.24599262758227</v>
      </c>
      <c r="S479" s="16">
        <f t="shared" si="100"/>
        <v>1.0600070975878189</v>
      </c>
      <c r="T479" s="17">
        <f t="shared" si="101"/>
        <v>746.24599262758227</v>
      </c>
      <c r="U479" s="110">
        <f t="shared" si="102"/>
        <v>886.73463185522837</v>
      </c>
      <c r="V479" s="17">
        <f t="shared" si="103"/>
        <v>11.892175494736836</v>
      </c>
      <c r="W479" s="14">
        <f t="shared" si="104"/>
        <v>1.5306432972094717</v>
      </c>
      <c r="X479" s="17">
        <f t="shared" si="105"/>
        <v>11.892175494736836</v>
      </c>
      <c r="Y479" s="17">
        <f t="shared" si="106"/>
        <v>13.360224805437698</v>
      </c>
      <c r="Z479" s="14">
        <v>474.14230073437511</v>
      </c>
      <c r="AA479" s="17">
        <f t="shared" si="108"/>
        <v>0.20159520403959691</v>
      </c>
      <c r="AB479" s="17">
        <f t="shared" si="109"/>
        <v>3.1703255015905749E-5</v>
      </c>
      <c r="AC479" s="17">
        <f t="shared" si="110"/>
        <v>1.5031854274010169E-2</v>
      </c>
      <c r="AD479" s="17">
        <f t="shared" si="107"/>
        <v>1.9909740760278369E-5</v>
      </c>
      <c r="AE479" s="14">
        <f t="shared" si="111"/>
        <v>24.472635363722382</v>
      </c>
    </row>
    <row r="480" spans="1:31" ht="15.75" thickBot="1" x14ac:dyDescent="0.3">
      <c r="A480" s="14">
        <v>1</v>
      </c>
      <c r="B480" s="17" t="s">
        <v>33</v>
      </c>
      <c r="C480" s="17">
        <v>474</v>
      </c>
      <c r="D480" s="17">
        <v>42.386603332429665</v>
      </c>
      <c r="E480" s="14">
        <v>704.00093954631063</v>
      </c>
      <c r="F480" s="103">
        <v>0</v>
      </c>
      <c r="G480" s="17">
        <f t="shared" si="98"/>
        <v>0</v>
      </c>
      <c r="H480" s="17">
        <f t="shared" si="99"/>
        <v>0</v>
      </c>
      <c r="I480" s="17">
        <v>14</v>
      </c>
      <c r="J480" s="14">
        <v>4000</v>
      </c>
      <c r="K480" s="100">
        <v>13.411199999999999</v>
      </c>
      <c r="L480" s="17">
        <v>30.000049728</v>
      </c>
      <c r="M480" s="107">
        <v>1</v>
      </c>
      <c r="N480" s="17">
        <f>IF(M480=1,_xlfn.XLOOKUP(L480,'HYB SPECS'!$O$6:$O$37,'HYB SPECS'!$K$6:$K$37,,1))</f>
        <v>8500</v>
      </c>
      <c r="O480" s="107">
        <f>0.5*('Specifications (ICE)'!$P$4*'Specifications (ICE)'!$P$3)*'Specifications (ICE)'!$P$5*K480^2</f>
        <v>56.217600027646043</v>
      </c>
      <c r="P480" s="14">
        <f>IF(B480="A",'Specifications (ICE)'!$M$12,IF(B480="G",'Specifications (ICE)'!$M$13))</f>
        <v>84.271039200000004</v>
      </c>
      <c r="Q480" s="17">
        <v>1</v>
      </c>
      <c r="R480" s="110">
        <f>'HYB SPECS'!$G$11-O480-P480-G480</f>
        <v>746.24599262758227</v>
      </c>
      <c r="S480" s="16">
        <f t="shared" si="100"/>
        <v>1.0600070975878189</v>
      </c>
      <c r="T480" s="17">
        <f t="shared" si="101"/>
        <v>746.24599262758227</v>
      </c>
      <c r="U480" s="110">
        <f t="shared" si="102"/>
        <v>886.73463185522837</v>
      </c>
      <c r="V480" s="17">
        <f t="shared" si="103"/>
        <v>11.892175494736836</v>
      </c>
      <c r="W480" s="14">
        <f t="shared" si="104"/>
        <v>1.5306432972094717</v>
      </c>
      <c r="X480" s="17">
        <f t="shared" si="105"/>
        <v>11.892175494736836</v>
      </c>
      <c r="Y480" s="17">
        <f t="shared" si="106"/>
        <v>13.360224805437698</v>
      </c>
      <c r="Z480" s="14">
        <v>474.14230073437511</v>
      </c>
      <c r="AA480" s="17">
        <f t="shared" si="108"/>
        <v>0.20159520403959691</v>
      </c>
      <c r="AB480" s="17">
        <f t="shared" si="109"/>
        <v>3.1703255015905749E-5</v>
      </c>
      <c r="AC480" s="17">
        <f t="shared" si="110"/>
        <v>1.5031854274010169E-2</v>
      </c>
      <c r="AD480" s="17">
        <f t="shared" si="107"/>
        <v>1.9909740760278369E-5</v>
      </c>
      <c r="AE480" s="14">
        <f t="shared" si="111"/>
        <v>24.487667217996393</v>
      </c>
    </row>
    <row r="481" spans="1:31" ht="15.75" thickBot="1" x14ac:dyDescent="0.3">
      <c r="A481" s="14">
        <v>1</v>
      </c>
      <c r="B481" s="17" t="s">
        <v>33</v>
      </c>
      <c r="C481" s="17">
        <v>475</v>
      </c>
      <c r="D481" s="17">
        <v>42.461167875498148</v>
      </c>
      <c r="E481" s="14">
        <v>704.00093954631063</v>
      </c>
      <c r="F481" s="103">
        <v>0</v>
      </c>
      <c r="G481" s="17">
        <f t="shared" si="98"/>
        <v>0</v>
      </c>
      <c r="H481" s="17">
        <f t="shared" si="99"/>
        <v>0</v>
      </c>
      <c r="I481" s="17">
        <v>14</v>
      </c>
      <c r="J481" s="14">
        <v>4000</v>
      </c>
      <c r="K481" s="100">
        <v>13.411199999999999</v>
      </c>
      <c r="L481" s="17">
        <v>30.000049728</v>
      </c>
      <c r="M481" s="107">
        <v>1</v>
      </c>
      <c r="N481" s="17">
        <f>IF(M481=1,_xlfn.XLOOKUP(L481,'HYB SPECS'!$O$6:$O$37,'HYB SPECS'!$K$6:$K$37,,1))</f>
        <v>8500</v>
      </c>
      <c r="O481" s="107">
        <f>0.5*('Specifications (ICE)'!$P$4*'Specifications (ICE)'!$P$3)*'Specifications (ICE)'!$P$5*K481^2</f>
        <v>56.217600027646043</v>
      </c>
      <c r="P481" s="14">
        <f>IF(B481="A",'Specifications (ICE)'!$M$12,IF(B481="G",'Specifications (ICE)'!$M$13))</f>
        <v>84.271039200000004</v>
      </c>
      <c r="Q481" s="17">
        <v>1</v>
      </c>
      <c r="R481" s="110">
        <f>'HYB SPECS'!$G$11-O481-P481-G481</f>
        <v>746.24599262758227</v>
      </c>
      <c r="S481" s="16">
        <f t="shared" si="100"/>
        <v>1.0600070975878189</v>
      </c>
      <c r="T481" s="17">
        <f t="shared" si="101"/>
        <v>746.24599262758227</v>
      </c>
      <c r="U481" s="110">
        <f t="shared" si="102"/>
        <v>886.73463185522837</v>
      </c>
      <c r="V481" s="17">
        <f t="shared" si="103"/>
        <v>11.892175494736836</v>
      </c>
      <c r="W481" s="14">
        <f t="shared" si="104"/>
        <v>1.5306432972094717</v>
      </c>
      <c r="X481" s="17">
        <f t="shared" si="105"/>
        <v>11.892175494736836</v>
      </c>
      <c r="Y481" s="17">
        <f t="shared" si="106"/>
        <v>13.360224805437698</v>
      </c>
      <c r="Z481" s="14">
        <v>474.14230073437511</v>
      </c>
      <c r="AA481" s="17">
        <f t="shared" si="108"/>
        <v>0.20159520403959691</v>
      </c>
      <c r="AB481" s="17">
        <f t="shared" si="109"/>
        <v>3.1703255015905749E-5</v>
      </c>
      <c r="AC481" s="17">
        <f t="shared" si="110"/>
        <v>1.5031854274010169E-2</v>
      </c>
      <c r="AD481" s="17">
        <f t="shared" si="107"/>
        <v>1.9909740760278369E-5</v>
      </c>
      <c r="AE481" s="14">
        <f t="shared" si="111"/>
        <v>24.502699072270403</v>
      </c>
    </row>
    <row r="482" spans="1:31" ht="15.75" thickBot="1" x14ac:dyDescent="0.3">
      <c r="A482" s="14">
        <v>1</v>
      </c>
      <c r="B482" s="17" t="s">
        <v>33</v>
      </c>
      <c r="C482" s="17">
        <v>476</v>
      </c>
      <c r="D482" s="17">
        <v>42.535732418566631</v>
      </c>
      <c r="E482" s="14">
        <v>704.00093954631063</v>
      </c>
      <c r="F482" s="103">
        <v>0</v>
      </c>
      <c r="G482" s="17">
        <f t="shared" si="98"/>
        <v>0</v>
      </c>
      <c r="H482" s="17">
        <f t="shared" si="99"/>
        <v>0</v>
      </c>
      <c r="I482" s="17">
        <v>14</v>
      </c>
      <c r="J482" s="14">
        <v>4000</v>
      </c>
      <c r="K482" s="100">
        <v>13.411199999999999</v>
      </c>
      <c r="L482" s="17">
        <v>30.000049728</v>
      </c>
      <c r="M482" s="107">
        <v>1</v>
      </c>
      <c r="N482" s="17">
        <f>IF(M482=1,_xlfn.XLOOKUP(L482,'HYB SPECS'!$O$6:$O$37,'HYB SPECS'!$K$6:$K$37,,1))</f>
        <v>8500</v>
      </c>
      <c r="O482" s="107">
        <f>0.5*('Specifications (ICE)'!$P$4*'Specifications (ICE)'!$P$3)*'Specifications (ICE)'!$P$5*K482^2</f>
        <v>56.217600027646043</v>
      </c>
      <c r="P482" s="14">
        <f>IF(B482="A",'Specifications (ICE)'!$M$12,IF(B482="G",'Specifications (ICE)'!$M$13))</f>
        <v>84.271039200000004</v>
      </c>
      <c r="Q482" s="17">
        <v>1</v>
      </c>
      <c r="R482" s="110">
        <f>'HYB SPECS'!$G$11-O482-P482-G482</f>
        <v>746.24599262758227</v>
      </c>
      <c r="S482" s="16">
        <f t="shared" si="100"/>
        <v>1.0600070975878189</v>
      </c>
      <c r="T482" s="17">
        <f t="shared" si="101"/>
        <v>746.24599262758227</v>
      </c>
      <c r="U482" s="110">
        <f t="shared" si="102"/>
        <v>886.73463185522837</v>
      </c>
      <c r="V482" s="17">
        <f t="shared" si="103"/>
        <v>11.892175494736836</v>
      </c>
      <c r="W482" s="14">
        <f t="shared" si="104"/>
        <v>1.5306432972094717</v>
      </c>
      <c r="X482" s="17">
        <f t="shared" si="105"/>
        <v>11.892175494736836</v>
      </c>
      <c r="Y482" s="17">
        <f t="shared" si="106"/>
        <v>13.360224805437698</v>
      </c>
      <c r="Z482" s="14">
        <v>474.14230073437511</v>
      </c>
      <c r="AA482" s="17">
        <f t="shared" si="108"/>
        <v>0.20159520403959691</v>
      </c>
      <c r="AB482" s="17">
        <f t="shared" si="109"/>
        <v>3.1703255015905749E-5</v>
      </c>
      <c r="AC482" s="17">
        <f t="shared" si="110"/>
        <v>1.5031854274010169E-2</v>
      </c>
      <c r="AD482" s="17">
        <f t="shared" si="107"/>
        <v>1.9909740760278369E-5</v>
      </c>
      <c r="AE482" s="14">
        <f t="shared" si="111"/>
        <v>24.517730926544413</v>
      </c>
    </row>
    <row r="483" spans="1:31" ht="15.75" thickBot="1" x14ac:dyDescent="0.3">
      <c r="A483" s="14">
        <v>1</v>
      </c>
      <c r="B483" s="17" t="s">
        <v>33</v>
      </c>
      <c r="C483" s="17">
        <v>477</v>
      </c>
      <c r="D483" s="17">
        <v>42.610296961635115</v>
      </c>
      <c r="E483" s="14">
        <v>704.00093954631063</v>
      </c>
      <c r="F483" s="103">
        <v>0</v>
      </c>
      <c r="G483" s="17">
        <f t="shared" si="98"/>
        <v>0</v>
      </c>
      <c r="H483" s="17">
        <f t="shared" si="99"/>
        <v>0</v>
      </c>
      <c r="I483" s="17">
        <v>14</v>
      </c>
      <c r="J483" s="14">
        <v>4000</v>
      </c>
      <c r="K483" s="100">
        <v>13.411199999999999</v>
      </c>
      <c r="L483" s="17">
        <v>30.000049728</v>
      </c>
      <c r="M483" s="107">
        <v>1</v>
      </c>
      <c r="N483" s="17">
        <f>IF(M483=1,_xlfn.XLOOKUP(L483,'HYB SPECS'!$O$6:$O$37,'HYB SPECS'!$K$6:$K$37,,1))</f>
        <v>8500</v>
      </c>
      <c r="O483" s="107">
        <f>0.5*('Specifications (ICE)'!$P$4*'Specifications (ICE)'!$P$3)*'Specifications (ICE)'!$P$5*K483^2</f>
        <v>56.217600027646043</v>
      </c>
      <c r="P483" s="14">
        <f>IF(B483="A",'Specifications (ICE)'!$M$12,IF(B483="G",'Specifications (ICE)'!$M$13))</f>
        <v>84.271039200000004</v>
      </c>
      <c r="Q483" s="17">
        <v>1</v>
      </c>
      <c r="R483" s="110">
        <f>'HYB SPECS'!$G$11-O483-P483-G483</f>
        <v>746.24599262758227</v>
      </c>
      <c r="S483" s="16">
        <f t="shared" si="100"/>
        <v>1.0600070975878189</v>
      </c>
      <c r="T483" s="17">
        <f t="shared" si="101"/>
        <v>746.24599262758227</v>
      </c>
      <c r="U483" s="110">
        <f t="shared" si="102"/>
        <v>886.73463185522837</v>
      </c>
      <c r="V483" s="17">
        <f t="shared" si="103"/>
        <v>11.892175494736836</v>
      </c>
      <c r="W483" s="14">
        <f t="shared" si="104"/>
        <v>1.5306432972094717</v>
      </c>
      <c r="X483" s="17">
        <f t="shared" si="105"/>
        <v>11.892175494736836</v>
      </c>
      <c r="Y483" s="17">
        <f t="shared" si="106"/>
        <v>13.360224805437698</v>
      </c>
      <c r="Z483" s="14">
        <v>474.14230073437511</v>
      </c>
      <c r="AA483" s="17">
        <f t="shared" si="108"/>
        <v>0.20159520403959691</v>
      </c>
      <c r="AB483" s="17">
        <f t="shared" si="109"/>
        <v>3.1703255015905749E-5</v>
      </c>
      <c r="AC483" s="17">
        <f t="shared" si="110"/>
        <v>1.5031854274010169E-2</v>
      </c>
      <c r="AD483" s="17">
        <f t="shared" si="107"/>
        <v>1.9909740760278369E-5</v>
      </c>
      <c r="AE483" s="14">
        <f t="shared" si="111"/>
        <v>24.532762780818423</v>
      </c>
    </row>
    <row r="484" spans="1:31" ht="15.75" thickBot="1" x14ac:dyDescent="0.3">
      <c r="A484" s="14">
        <v>1</v>
      </c>
      <c r="B484" s="17" t="s">
        <v>33</v>
      </c>
      <c r="C484" s="17">
        <v>478</v>
      </c>
      <c r="D484" s="17">
        <v>42.684861504703598</v>
      </c>
      <c r="E484" s="14">
        <v>704.00093954631063</v>
      </c>
      <c r="F484" s="103">
        <v>0</v>
      </c>
      <c r="G484" s="17">
        <f t="shared" si="98"/>
        <v>0</v>
      </c>
      <c r="H484" s="17">
        <f t="shared" si="99"/>
        <v>0</v>
      </c>
      <c r="I484" s="17">
        <v>14</v>
      </c>
      <c r="J484" s="14">
        <v>4000</v>
      </c>
      <c r="K484" s="100">
        <v>13.411199999999999</v>
      </c>
      <c r="L484" s="17">
        <v>30.000049728</v>
      </c>
      <c r="M484" s="107">
        <v>1</v>
      </c>
      <c r="N484" s="17">
        <f>IF(M484=1,_xlfn.XLOOKUP(L484,'HYB SPECS'!$O$6:$O$37,'HYB SPECS'!$K$6:$K$37,,1))</f>
        <v>8500</v>
      </c>
      <c r="O484" s="107">
        <f>0.5*('Specifications (ICE)'!$P$4*'Specifications (ICE)'!$P$3)*'Specifications (ICE)'!$P$5*K484^2</f>
        <v>56.217600027646043</v>
      </c>
      <c r="P484" s="14">
        <f>IF(B484="A",'Specifications (ICE)'!$M$12,IF(B484="G",'Specifications (ICE)'!$M$13))</f>
        <v>84.271039200000004</v>
      </c>
      <c r="Q484" s="17">
        <v>1</v>
      </c>
      <c r="R484" s="110">
        <f>'HYB SPECS'!$G$11-O484-P484-G484</f>
        <v>746.24599262758227</v>
      </c>
      <c r="S484" s="16">
        <f t="shared" si="100"/>
        <v>1.0600070975878189</v>
      </c>
      <c r="T484" s="17">
        <f t="shared" si="101"/>
        <v>746.24599262758227</v>
      </c>
      <c r="U484" s="110">
        <f t="shared" si="102"/>
        <v>886.73463185522837</v>
      </c>
      <c r="V484" s="17">
        <f t="shared" si="103"/>
        <v>11.892175494736836</v>
      </c>
      <c r="W484" s="14">
        <f t="shared" si="104"/>
        <v>1.5306432972094717</v>
      </c>
      <c r="X484" s="17">
        <f t="shared" si="105"/>
        <v>11.892175494736836</v>
      </c>
      <c r="Y484" s="17">
        <f t="shared" si="106"/>
        <v>13.360224805437698</v>
      </c>
      <c r="Z484" s="14">
        <v>474.14230073437511</v>
      </c>
      <c r="AA484" s="17">
        <f t="shared" si="108"/>
        <v>0.20159520403959691</v>
      </c>
      <c r="AB484" s="17">
        <f t="shared" si="109"/>
        <v>3.1703255015905749E-5</v>
      </c>
      <c r="AC484" s="17">
        <f t="shared" si="110"/>
        <v>1.5031854274010169E-2</v>
      </c>
      <c r="AD484" s="17">
        <f t="shared" si="107"/>
        <v>1.9909740760278369E-5</v>
      </c>
      <c r="AE484" s="14">
        <f t="shared" si="111"/>
        <v>24.547794635092433</v>
      </c>
    </row>
    <row r="485" spans="1:31" ht="15.75" thickBot="1" x14ac:dyDescent="0.3">
      <c r="A485" s="14">
        <v>1</v>
      </c>
      <c r="B485" s="17" t="s">
        <v>33</v>
      </c>
      <c r="C485" s="17">
        <v>479</v>
      </c>
      <c r="D485" s="17">
        <v>42.759426047772081</v>
      </c>
      <c r="E485" s="14">
        <v>704.00093954631063</v>
      </c>
      <c r="F485" s="103">
        <v>0</v>
      </c>
      <c r="G485" s="17">
        <f t="shared" si="98"/>
        <v>0</v>
      </c>
      <c r="H485" s="17">
        <f t="shared" si="99"/>
        <v>0</v>
      </c>
      <c r="I485" s="17">
        <v>14</v>
      </c>
      <c r="J485" s="14">
        <v>4000</v>
      </c>
      <c r="K485" s="100">
        <v>13.411199999999999</v>
      </c>
      <c r="L485" s="17">
        <v>30.000049728</v>
      </c>
      <c r="M485" s="107">
        <v>1</v>
      </c>
      <c r="N485" s="17">
        <f>IF(M485=1,_xlfn.XLOOKUP(L485,'HYB SPECS'!$O$6:$O$37,'HYB SPECS'!$K$6:$K$37,,1))</f>
        <v>8500</v>
      </c>
      <c r="O485" s="107">
        <f>0.5*('Specifications (ICE)'!$P$4*'Specifications (ICE)'!$P$3)*'Specifications (ICE)'!$P$5*K485^2</f>
        <v>56.217600027646043</v>
      </c>
      <c r="P485" s="14">
        <f>IF(B485="A",'Specifications (ICE)'!$M$12,IF(B485="G",'Specifications (ICE)'!$M$13))</f>
        <v>84.271039200000004</v>
      </c>
      <c r="Q485" s="17">
        <v>1</v>
      </c>
      <c r="R485" s="110">
        <f>'HYB SPECS'!$G$11-O485-P485-G485</f>
        <v>746.24599262758227</v>
      </c>
      <c r="S485" s="16">
        <f t="shared" si="100"/>
        <v>1.0600070975878189</v>
      </c>
      <c r="T485" s="17">
        <f t="shared" si="101"/>
        <v>746.24599262758227</v>
      </c>
      <c r="U485" s="110">
        <f t="shared" si="102"/>
        <v>886.73463185522837</v>
      </c>
      <c r="V485" s="17">
        <f t="shared" si="103"/>
        <v>11.892175494736836</v>
      </c>
      <c r="W485" s="14">
        <f t="shared" si="104"/>
        <v>1.5306432972094717</v>
      </c>
      <c r="X485" s="17">
        <f t="shared" si="105"/>
        <v>11.892175494736836</v>
      </c>
      <c r="Y485" s="17">
        <f t="shared" si="106"/>
        <v>13.360224805437698</v>
      </c>
      <c r="Z485" s="14">
        <v>474.14230073437511</v>
      </c>
      <c r="AA485" s="17">
        <f t="shared" si="108"/>
        <v>0.20159520403959691</v>
      </c>
      <c r="AB485" s="17">
        <f t="shared" si="109"/>
        <v>3.1703255015905749E-5</v>
      </c>
      <c r="AC485" s="17">
        <f t="shared" si="110"/>
        <v>1.5031854274010169E-2</v>
      </c>
      <c r="AD485" s="17">
        <f t="shared" si="107"/>
        <v>1.9909740760278369E-5</v>
      </c>
      <c r="AE485" s="14">
        <f t="shared" si="111"/>
        <v>24.562826489366444</v>
      </c>
    </row>
    <row r="486" spans="1:31" ht="15.75" thickBot="1" x14ac:dyDescent="0.3">
      <c r="A486" s="14">
        <v>1</v>
      </c>
      <c r="B486" s="17" t="s">
        <v>33</v>
      </c>
      <c r="C486" s="17">
        <v>480</v>
      </c>
      <c r="D486" s="17">
        <v>42.833990590840564</v>
      </c>
      <c r="E486" s="14">
        <v>704.00093954631063</v>
      </c>
      <c r="F486" s="103">
        <v>0</v>
      </c>
      <c r="G486" s="17">
        <f t="shared" si="98"/>
        <v>0</v>
      </c>
      <c r="H486" s="17">
        <f t="shared" si="99"/>
        <v>0</v>
      </c>
      <c r="I486" s="17">
        <v>14</v>
      </c>
      <c r="J486" s="14">
        <v>4000</v>
      </c>
      <c r="K486" s="100">
        <v>13.411199999999999</v>
      </c>
      <c r="L486" s="17">
        <v>30.000049728</v>
      </c>
      <c r="M486" s="107">
        <v>1</v>
      </c>
      <c r="N486" s="17">
        <f>IF(M486=1,_xlfn.XLOOKUP(L486,'HYB SPECS'!$O$6:$O$37,'HYB SPECS'!$K$6:$K$37,,1))</f>
        <v>8500</v>
      </c>
      <c r="O486" s="107">
        <f>0.5*('Specifications (ICE)'!$P$4*'Specifications (ICE)'!$P$3)*'Specifications (ICE)'!$P$5*K486^2</f>
        <v>56.217600027646043</v>
      </c>
      <c r="P486" s="14">
        <f>IF(B486="A",'Specifications (ICE)'!$M$12,IF(B486="G",'Specifications (ICE)'!$M$13))</f>
        <v>84.271039200000004</v>
      </c>
      <c r="Q486" s="17">
        <v>1</v>
      </c>
      <c r="R486" s="110">
        <f>'HYB SPECS'!$G$11-O486-P486-G486</f>
        <v>746.24599262758227</v>
      </c>
      <c r="S486" s="16">
        <f t="shared" si="100"/>
        <v>1.0600070975878189</v>
      </c>
      <c r="T486" s="17">
        <f t="shared" si="101"/>
        <v>746.24599262758227</v>
      </c>
      <c r="U486" s="110">
        <f t="shared" si="102"/>
        <v>886.73463185522837</v>
      </c>
      <c r="V486" s="17">
        <f t="shared" si="103"/>
        <v>11.892175494736836</v>
      </c>
      <c r="W486" s="14">
        <f t="shared" si="104"/>
        <v>1.5306432972094717</v>
      </c>
      <c r="X486" s="17">
        <f t="shared" si="105"/>
        <v>11.892175494736836</v>
      </c>
      <c r="Y486" s="17">
        <f t="shared" si="106"/>
        <v>13.360224805437698</v>
      </c>
      <c r="Z486" s="14">
        <v>474.14230073437511</v>
      </c>
      <c r="AA486" s="17">
        <f t="shared" si="108"/>
        <v>0.20159520403959691</v>
      </c>
      <c r="AB486" s="17">
        <f t="shared" si="109"/>
        <v>3.1703255015905749E-5</v>
      </c>
      <c r="AC486" s="17">
        <f t="shared" si="110"/>
        <v>1.5031854274010169E-2</v>
      </c>
      <c r="AD486" s="17">
        <f t="shared" si="107"/>
        <v>1.9909740760278369E-5</v>
      </c>
      <c r="AE486" s="14">
        <f t="shared" si="111"/>
        <v>24.577858343640454</v>
      </c>
    </row>
    <row r="487" spans="1:31" ht="15.75" thickBot="1" x14ac:dyDescent="0.3">
      <c r="A487" s="14">
        <v>1</v>
      </c>
      <c r="B487" s="17" t="s">
        <v>33</v>
      </c>
      <c r="C487" s="17">
        <v>481</v>
      </c>
      <c r="D487" s="17">
        <v>42.908555133909047</v>
      </c>
      <c r="E487" s="14">
        <v>704.00093954631063</v>
      </c>
      <c r="F487" s="103">
        <v>0</v>
      </c>
      <c r="G487" s="17">
        <f t="shared" si="98"/>
        <v>0</v>
      </c>
      <c r="H487" s="17">
        <f t="shared" si="99"/>
        <v>0</v>
      </c>
      <c r="I487" s="17">
        <v>14</v>
      </c>
      <c r="J487" s="14">
        <v>4000</v>
      </c>
      <c r="K487" s="100">
        <v>13.411199999999999</v>
      </c>
      <c r="L487" s="17">
        <v>30.000049728</v>
      </c>
      <c r="M487" s="107">
        <v>1</v>
      </c>
      <c r="N487" s="17">
        <f>IF(M487=1,_xlfn.XLOOKUP(L487,'HYB SPECS'!$O$6:$O$37,'HYB SPECS'!$K$6:$K$37,,1))</f>
        <v>8500</v>
      </c>
      <c r="O487" s="107">
        <f>0.5*('Specifications (ICE)'!$P$4*'Specifications (ICE)'!$P$3)*'Specifications (ICE)'!$P$5*K487^2</f>
        <v>56.217600027646043</v>
      </c>
      <c r="P487" s="14">
        <f>IF(B487="A",'Specifications (ICE)'!$M$12,IF(B487="G",'Specifications (ICE)'!$M$13))</f>
        <v>84.271039200000004</v>
      </c>
      <c r="Q487" s="17">
        <v>1</v>
      </c>
      <c r="R487" s="110">
        <f>'HYB SPECS'!$G$11-O487-P487-G487</f>
        <v>746.24599262758227</v>
      </c>
      <c r="S487" s="16">
        <f t="shared" si="100"/>
        <v>1.0600070975878189</v>
      </c>
      <c r="T487" s="17">
        <f t="shared" si="101"/>
        <v>746.24599262758227</v>
      </c>
      <c r="U487" s="110">
        <f t="shared" si="102"/>
        <v>886.73463185522837</v>
      </c>
      <c r="V487" s="17">
        <f t="shared" si="103"/>
        <v>11.892175494736836</v>
      </c>
      <c r="W487" s="14">
        <f t="shared" si="104"/>
        <v>1.5306432972094717</v>
      </c>
      <c r="X487" s="17">
        <f t="shared" si="105"/>
        <v>11.892175494736836</v>
      </c>
      <c r="Y487" s="17">
        <f t="shared" si="106"/>
        <v>13.360224805437698</v>
      </c>
      <c r="Z487" s="14">
        <v>474.14230073437511</v>
      </c>
      <c r="AA487" s="17">
        <f t="shared" si="108"/>
        <v>0.20159520403959691</v>
      </c>
      <c r="AB487" s="17">
        <f t="shared" si="109"/>
        <v>3.1703255015905749E-5</v>
      </c>
      <c r="AC487" s="17">
        <f t="shared" si="110"/>
        <v>1.5031854274010169E-2</v>
      </c>
      <c r="AD487" s="17">
        <f t="shared" si="107"/>
        <v>1.9909740760278369E-5</v>
      </c>
      <c r="AE487" s="14">
        <f t="shared" si="111"/>
        <v>24.592890197914464</v>
      </c>
    </row>
    <row r="488" spans="1:31" ht="15.75" thickBot="1" x14ac:dyDescent="0.3">
      <c r="A488" s="14">
        <v>1</v>
      </c>
      <c r="B488" s="17" t="s">
        <v>33</v>
      </c>
      <c r="C488" s="17">
        <v>482</v>
      </c>
      <c r="D488" s="17">
        <v>42.98311967697753</v>
      </c>
      <c r="E488" s="14">
        <v>704.00093954631063</v>
      </c>
      <c r="F488" s="103">
        <v>0</v>
      </c>
      <c r="G488" s="17">
        <f t="shared" si="98"/>
        <v>0</v>
      </c>
      <c r="H488" s="17">
        <f t="shared" si="99"/>
        <v>0</v>
      </c>
      <c r="I488" s="17">
        <v>14</v>
      </c>
      <c r="J488" s="14">
        <v>4000</v>
      </c>
      <c r="K488" s="100">
        <v>13.411199999999999</v>
      </c>
      <c r="L488" s="17">
        <v>30.000049728</v>
      </c>
      <c r="M488" s="107">
        <v>1</v>
      </c>
      <c r="N488" s="17">
        <f>IF(M488=1,_xlfn.XLOOKUP(L488,'HYB SPECS'!$O$6:$O$37,'HYB SPECS'!$K$6:$K$37,,1))</f>
        <v>8500</v>
      </c>
      <c r="O488" s="107">
        <f>0.5*('Specifications (ICE)'!$P$4*'Specifications (ICE)'!$P$3)*'Specifications (ICE)'!$P$5*K488^2</f>
        <v>56.217600027646043</v>
      </c>
      <c r="P488" s="14">
        <f>IF(B488="A",'Specifications (ICE)'!$M$12,IF(B488="G",'Specifications (ICE)'!$M$13))</f>
        <v>84.271039200000004</v>
      </c>
      <c r="Q488" s="17">
        <v>1</v>
      </c>
      <c r="R488" s="110">
        <f>'HYB SPECS'!$G$11-O488-P488-G488</f>
        <v>746.24599262758227</v>
      </c>
      <c r="S488" s="16">
        <f t="shared" si="100"/>
        <v>1.0600070975878189</v>
      </c>
      <c r="T488" s="17">
        <f t="shared" si="101"/>
        <v>746.24599262758227</v>
      </c>
      <c r="U488" s="110">
        <f t="shared" si="102"/>
        <v>886.73463185522837</v>
      </c>
      <c r="V488" s="17">
        <f t="shared" si="103"/>
        <v>11.892175494736836</v>
      </c>
      <c r="W488" s="14">
        <f t="shared" si="104"/>
        <v>1.5306432972094717</v>
      </c>
      <c r="X488" s="17">
        <f t="shared" si="105"/>
        <v>11.892175494736836</v>
      </c>
      <c r="Y488" s="17">
        <f t="shared" si="106"/>
        <v>13.360224805437698</v>
      </c>
      <c r="Z488" s="14">
        <v>474.14230073437511</v>
      </c>
      <c r="AA488" s="17">
        <f t="shared" si="108"/>
        <v>0.20159520403959691</v>
      </c>
      <c r="AB488" s="17">
        <f t="shared" si="109"/>
        <v>3.1703255015905749E-5</v>
      </c>
      <c r="AC488" s="17">
        <f t="shared" si="110"/>
        <v>1.5031854274010169E-2</v>
      </c>
      <c r="AD488" s="17">
        <f t="shared" si="107"/>
        <v>1.9909740760278369E-5</v>
      </c>
      <c r="AE488" s="14">
        <f t="shared" si="111"/>
        <v>24.607922052188474</v>
      </c>
    </row>
    <row r="489" spans="1:31" ht="15.75" thickBot="1" x14ac:dyDescent="0.3">
      <c r="A489" s="14">
        <v>1</v>
      </c>
      <c r="B489" s="17" t="s">
        <v>33</v>
      </c>
      <c r="C489" s="17">
        <v>483</v>
      </c>
      <c r="D489" s="17">
        <v>43.057684220046013</v>
      </c>
      <c r="E489" s="14">
        <v>704.00093954631063</v>
      </c>
      <c r="F489" s="103">
        <v>0</v>
      </c>
      <c r="G489" s="17">
        <f t="shared" si="98"/>
        <v>0</v>
      </c>
      <c r="H489" s="17">
        <f t="shared" si="99"/>
        <v>0</v>
      </c>
      <c r="I489" s="17">
        <v>14</v>
      </c>
      <c r="J489" s="14">
        <v>4000</v>
      </c>
      <c r="K489" s="100">
        <v>13.411199999999999</v>
      </c>
      <c r="L489" s="17">
        <v>30.000049728</v>
      </c>
      <c r="M489" s="107">
        <v>1</v>
      </c>
      <c r="N489" s="17">
        <f>IF(M489=1,_xlfn.XLOOKUP(L489,'HYB SPECS'!$O$6:$O$37,'HYB SPECS'!$K$6:$K$37,,1))</f>
        <v>8500</v>
      </c>
      <c r="O489" s="107">
        <f>0.5*('Specifications (ICE)'!$P$4*'Specifications (ICE)'!$P$3)*'Specifications (ICE)'!$P$5*K489^2</f>
        <v>56.217600027646043</v>
      </c>
      <c r="P489" s="14">
        <f>IF(B489="A",'Specifications (ICE)'!$M$12,IF(B489="G",'Specifications (ICE)'!$M$13))</f>
        <v>84.271039200000004</v>
      </c>
      <c r="Q489" s="17">
        <v>1</v>
      </c>
      <c r="R489" s="110">
        <f>'HYB SPECS'!$G$11-O489-P489-G489</f>
        <v>746.24599262758227</v>
      </c>
      <c r="S489" s="16">
        <f t="shared" si="100"/>
        <v>1.0600070975878189</v>
      </c>
      <c r="T489" s="17">
        <f t="shared" si="101"/>
        <v>746.24599262758227</v>
      </c>
      <c r="U489" s="110">
        <f t="shared" si="102"/>
        <v>886.73463185522837</v>
      </c>
      <c r="V489" s="17">
        <f t="shared" si="103"/>
        <v>11.892175494736836</v>
      </c>
      <c r="W489" s="14">
        <f t="shared" si="104"/>
        <v>1.5306432972094717</v>
      </c>
      <c r="X489" s="17">
        <f t="shared" si="105"/>
        <v>11.892175494736836</v>
      </c>
      <c r="Y489" s="17">
        <f t="shared" si="106"/>
        <v>13.360224805437698</v>
      </c>
      <c r="Z489" s="14">
        <v>474.14230073437511</v>
      </c>
      <c r="AA489" s="17">
        <f t="shared" si="108"/>
        <v>0.20159520403959691</v>
      </c>
      <c r="AB489" s="17">
        <f t="shared" si="109"/>
        <v>3.1703255015905749E-5</v>
      </c>
      <c r="AC489" s="17">
        <f t="shared" si="110"/>
        <v>1.5031854274010169E-2</v>
      </c>
      <c r="AD489" s="17">
        <f t="shared" si="107"/>
        <v>1.9909740760278369E-5</v>
      </c>
      <c r="AE489" s="14">
        <f t="shared" si="111"/>
        <v>24.622953906462484</v>
      </c>
    </row>
    <row r="490" spans="1:31" ht="15.75" thickBot="1" x14ac:dyDescent="0.3">
      <c r="A490" s="14">
        <v>1</v>
      </c>
      <c r="B490" s="17" t="s">
        <v>33</v>
      </c>
      <c r="C490" s="17">
        <v>484</v>
      </c>
      <c r="D490" s="17">
        <v>43.132248763114497</v>
      </c>
      <c r="E490" s="14">
        <v>704.00093954631063</v>
      </c>
      <c r="F490" s="103">
        <v>0</v>
      </c>
      <c r="G490" s="17">
        <f t="shared" si="98"/>
        <v>0</v>
      </c>
      <c r="H490" s="17">
        <f t="shared" si="99"/>
        <v>0</v>
      </c>
      <c r="I490" s="17">
        <v>14</v>
      </c>
      <c r="J490" s="14">
        <v>4000</v>
      </c>
      <c r="K490" s="100">
        <v>13.411199999999999</v>
      </c>
      <c r="L490" s="17">
        <v>30.000049728</v>
      </c>
      <c r="M490" s="107">
        <v>1</v>
      </c>
      <c r="N490" s="17">
        <f>IF(M490=1,_xlfn.XLOOKUP(L490,'HYB SPECS'!$O$6:$O$37,'HYB SPECS'!$K$6:$K$37,,1))</f>
        <v>8500</v>
      </c>
      <c r="O490" s="107">
        <f>0.5*('Specifications (ICE)'!$P$4*'Specifications (ICE)'!$P$3)*'Specifications (ICE)'!$P$5*K490^2</f>
        <v>56.217600027646043</v>
      </c>
      <c r="P490" s="14">
        <f>IF(B490="A",'Specifications (ICE)'!$M$12,IF(B490="G",'Specifications (ICE)'!$M$13))</f>
        <v>84.271039200000004</v>
      </c>
      <c r="Q490" s="17">
        <v>1</v>
      </c>
      <c r="R490" s="110">
        <f>'HYB SPECS'!$G$11-O490-P490-G490</f>
        <v>746.24599262758227</v>
      </c>
      <c r="S490" s="16">
        <f t="shared" si="100"/>
        <v>1.0600070975878189</v>
      </c>
      <c r="T490" s="17">
        <f t="shared" si="101"/>
        <v>746.24599262758227</v>
      </c>
      <c r="U490" s="110">
        <f t="shared" si="102"/>
        <v>886.73463185522837</v>
      </c>
      <c r="V490" s="17">
        <f t="shared" si="103"/>
        <v>11.892175494736836</v>
      </c>
      <c r="W490" s="14">
        <f t="shared" si="104"/>
        <v>1.5306432972094717</v>
      </c>
      <c r="X490" s="17">
        <f t="shared" si="105"/>
        <v>11.892175494736836</v>
      </c>
      <c r="Y490" s="17">
        <f t="shared" si="106"/>
        <v>13.360224805437698</v>
      </c>
      <c r="Z490" s="14">
        <v>474.14230073437511</v>
      </c>
      <c r="AA490" s="17">
        <f t="shared" si="108"/>
        <v>0.20159520403959691</v>
      </c>
      <c r="AB490" s="17">
        <f t="shared" si="109"/>
        <v>3.1703255015905749E-5</v>
      </c>
      <c r="AC490" s="17">
        <f t="shared" si="110"/>
        <v>1.5031854274010169E-2</v>
      </c>
      <c r="AD490" s="17">
        <f t="shared" si="107"/>
        <v>1.9909740760278369E-5</v>
      </c>
      <c r="AE490" s="14">
        <f t="shared" si="111"/>
        <v>24.637985760736495</v>
      </c>
    </row>
    <row r="491" spans="1:31" ht="15.75" thickBot="1" x14ac:dyDescent="0.3">
      <c r="A491" s="14">
        <v>1</v>
      </c>
      <c r="B491" s="17" t="s">
        <v>33</v>
      </c>
      <c r="C491" s="17">
        <v>485</v>
      </c>
      <c r="D491" s="17">
        <v>43.20681330618298</v>
      </c>
      <c r="E491" s="14">
        <v>704.00093954631063</v>
      </c>
      <c r="F491" s="103">
        <v>0.2</v>
      </c>
      <c r="G491" s="17">
        <f>'Specifications (ICE)'!$E$16*9.81*SIN(F491-F490)</f>
        <v>1046.3794352042732</v>
      </c>
      <c r="H491" s="17">
        <f t="shared" si="99"/>
        <v>3.4906585039886592E-3</v>
      </c>
      <c r="I491" s="17">
        <v>14</v>
      </c>
      <c r="J491" s="14">
        <v>4000</v>
      </c>
      <c r="K491" s="100">
        <v>13.411199999999999</v>
      </c>
      <c r="L491" s="17">
        <v>30.000049728</v>
      </c>
      <c r="M491" s="107">
        <v>1</v>
      </c>
      <c r="N491" s="17">
        <f>IF(M491=1,_xlfn.XLOOKUP(L491,'HYB SPECS'!$O$6:$O$37,'HYB SPECS'!$K$6:$K$37,,1))</f>
        <v>8500</v>
      </c>
      <c r="O491" s="107">
        <f>0.5*('Specifications (ICE)'!$P$4*'Specifications (ICE)'!$P$3)*'Specifications (ICE)'!$P$5*K491^2</f>
        <v>56.217600027646043</v>
      </c>
      <c r="P491" s="14">
        <f>IF(B491="A",'Specifications (ICE)'!$M$12,IF(B491="G",'Specifications (ICE)'!$M$13))</f>
        <v>84.271039200000004</v>
      </c>
      <c r="Q491" s="17">
        <v>1</v>
      </c>
      <c r="R491" s="110">
        <f>'HYB SPECS'!$G$11-O491-P491-G491</f>
        <v>-300.13344257669098</v>
      </c>
      <c r="S491" s="16">
        <f t="shared" si="100"/>
        <v>-0.42632534378449871</v>
      </c>
      <c r="T491" s="17">
        <f t="shared" si="101"/>
        <v>-300.13344257669098</v>
      </c>
      <c r="U491" s="110">
        <f t="shared" si="102"/>
        <v>886.73463185522837</v>
      </c>
      <c r="V491" s="17">
        <f t="shared" si="103"/>
        <v>11.892175494736836</v>
      </c>
      <c r="W491" s="14">
        <f t="shared" si="104"/>
        <v>1.5306432972094717</v>
      </c>
      <c r="X491" s="17">
        <f t="shared" si="105"/>
        <v>11.892175494736836</v>
      </c>
      <c r="Y491" s="17">
        <f t="shared" si="106"/>
        <v>13.360224805437698</v>
      </c>
      <c r="Z491" s="14">
        <v>474.14230073437511</v>
      </c>
      <c r="AA491" s="17">
        <f t="shared" si="108"/>
        <v>0.20159520403959691</v>
      </c>
      <c r="AB491" s="17">
        <f t="shared" si="109"/>
        <v>3.1703255015905749E-5</v>
      </c>
      <c r="AC491" s="17">
        <f t="shared" si="110"/>
        <v>1.5031854274010169E-2</v>
      </c>
      <c r="AD491" s="17">
        <f t="shared" si="107"/>
        <v>1.9909740760278369E-5</v>
      </c>
      <c r="AE491" s="14">
        <f t="shared" si="111"/>
        <v>24.653017615010505</v>
      </c>
    </row>
    <row r="492" spans="1:31" ht="15.75" thickBot="1" x14ac:dyDescent="0.3">
      <c r="A492" s="14">
        <v>1</v>
      </c>
      <c r="B492" s="17" t="s">
        <v>33</v>
      </c>
      <c r="C492" s="17">
        <v>486</v>
      </c>
      <c r="D492" s="17">
        <v>43.281377849251463</v>
      </c>
      <c r="E492" s="14">
        <v>704.00093954631063</v>
      </c>
      <c r="F492" s="103">
        <v>0.4</v>
      </c>
      <c r="G492" s="17">
        <f>'Specifications (ICE)'!$E$16*9.81*SIN(F492-F491)</f>
        <v>1046.3794352042732</v>
      </c>
      <c r="H492" s="17">
        <f t="shared" si="99"/>
        <v>6.9813170079773184E-3</v>
      </c>
      <c r="I492" s="17">
        <v>14</v>
      </c>
      <c r="J492" s="14">
        <v>4000</v>
      </c>
      <c r="K492" s="100">
        <v>13.411199999999999</v>
      </c>
      <c r="L492" s="17">
        <v>30.000049728</v>
      </c>
      <c r="M492" s="107">
        <v>1</v>
      </c>
      <c r="N492" s="17">
        <f>IF(M492=1,_xlfn.XLOOKUP(L492,'HYB SPECS'!$O$6:$O$37,'HYB SPECS'!$K$6:$K$37,,1))</f>
        <v>8500</v>
      </c>
      <c r="O492" s="107">
        <f>0.5*('Specifications (ICE)'!$P$4*'Specifications (ICE)'!$P$3)*'Specifications (ICE)'!$P$5*K492^2</f>
        <v>56.217600027646043</v>
      </c>
      <c r="P492" s="14">
        <f>IF(B492="A",'Specifications (ICE)'!$M$12,IF(B492="G",'Specifications (ICE)'!$M$13))</f>
        <v>84.271039200000004</v>
      </c>
      <c r="Q492" s="17">
        <v>1</v>
      </c>
      <c r="R492" s="110">
        <f>'HYB SPECS'!$G$11-O492-P492-G492</f>
        <v>-300.13344257669098</v>
      </c>
      <c r="S492" s="16">
        <f t="shared" si="100"/>
        <v>-0.42632534378449871</v>
      </c>
      <c r="T492" s="17">
        <f t="shared" si="101"/>
        <v>-300.13344257669098</v>
      </c>
      <c r="U492" s="110">
        <f t="shared" si="102"/>
        <v>886.73463185522837</v>
      </c>
      <c r="V492" s="17">
        <f t="shared" si="103"/>
        <v>11.892175494736836</v>
      </c>
      <c r="W492" s="14">
        <f t="shared" si="104"/>
        <v>1.5306432972094717</v>
      </c>
      <c r="X492" s="17">
        <f t="shared" si="105"/>
        <v>11.892175494736836</v>
      </c>
      <c r="Y492" s="17">
        <f t="shared" si="106"/>
        <v>13.360224805437698</v>
      </c>
      <c r="Z492" s="14">
        <v>474.14230073437511</v>
      </c>
      <c r="AA492" s="17">
        <f t="shared" si="108"/>
        <v>0.20159520403959691</v>
      </c>
      <c r="AB492" s="17">
        <f t="shared" si="109"/>
        <v>3.1703255015905749E-5</v>
      </c>
      <c r="AC492" s="17">
        <f t="shared" si="110"/>
        <v>1.5031854274010169E-2</v>
      </c>
      <c r="AD492" s="17">
        <f t="shared" si="107"/>
        <v>1.9909740760278369E-5</v>
      </c>
      <c r="AE492" s="14">
        <f t="shared" si="111"/>
        <v>24.668049469284515</v>
      </c>
    </row>
    <row r="493" spans="1:31" ht="15.75" thickBot="1" x14ac:dyDescent="0.3">
      <c r="A493" s="14">
        <v>1</v>
      </c>
      <c r="B493" s="17" t="s">
        <v>33</v>
      </c>
      <c r="C493" s="17">
        <v>487</v>
      </c>
      <c r="D493" s="17">
        <v>43.355942392319946</v>
      </c>
      <c r="E493" s="14">
        <v>704.00093954631063</v>
      </c>
      <c r="F493" s="103">
        <v>0.6</v>
      </c>
      <c r="G493" s="17">
        <f>'Specifications (ICE)'!$E$16*9.81*SIN(F493-F492)</f>
        <v>1046.3794352042728</v>
      </c>
      <c r="H493" s="17">
        <f t="shared" si="99"/>
        <v>1.0471975511965976E-2</v>
      </c>
      <c r="I493" s="17">
        <v>14</v>
      </c>
      <c r="J493" s="14">
        <v>4000</v>
      </c>
      <c r="K493" s="100">
        <v>13.411199999999999</v>
      </c>
      <c r="L493" s="17">
        <v>30.000049728</v>
      </c>
      <c r="M493" s="107">
        <v>1</v>
      </c>
      <c r="N493" s="17">
        <f>IF(M493=1,_xlfn.XLOOKUP(L493,'HYB SPECS'!$O$6:$O$37,'HYB SPECS'!$K$6:$K$37,,1))</f>
        <v>8500</v>
      </c>
      <c r="O493" s="107">
        <f>0.5*('Specifications (ICE)'!$P$4*'Specifications (ICE)'!$P$3)*'Specifications (ICE)'!$P$5*K493^2</f>
        <v>56.217600027646043</v>
      </c>
      <c r="P493" s="14">
        <f>IF(B493="A",'Specifications (ICE)'!$M$12,IF(B493="G",'Specifications (ICE)'!$M$13))</f>
        <v>84.271039200000004</v>
      </c>
      <c r="Q493" s="17">
        <v>1</v>
      </c>
      <c r="R493" s="110">
        <f>'HYB SPECS'!$G$11-O493-P493-G493</f>
        <v>-300.13344257669053</v>
      </c>
      <c r="S493" s="16">
        <f t="shared" si="100"/>
        <v>-0.4263253437844981</v>
      </c>
      <c r="T493" s="17">
        <f t="shared" si="101"/>
        <v>-300.13344257669053</v>
      </c>
      <c r="U493" s="110">
        <f t="shared" si="102"/>
        <v>886.73463185522837</v>
      </c>
      <c r="V493" s="17">
        <f t="shared" si="103"/>
        <v>11.892175494736836</v>
      </c>
      <c r="W493" s="14">
        <f t="shared" si="104"/>
        <v>1.5306432972094717</v>
      </c>
      <c r="X493" s="17">
        <f t="shared" si="105"/>
        <v>11.892175494736836</v>
      </c>
      <c r="Y493" s="17">
        <f t="shared" si="106"/>
        <v>13.360224805437698</v>
      </c>
      <c r="Z493" s="14">
        <v>474.14230073437511</v>
      </c>
      <c r="AA493" s="17">
        <f t="shared" si="108"/>
        <v>0.20159520403959691</v>
      </c>
      <c r="AB493" s="17">
        <f t="shared" si="109"/>
        <v>3.1703255015905749E-5</v>
      </c>
      <c r="AC493" s="17">
        <f t="shared" si="110"/>
        <v>1.5031854274010169E-2</v>
      </c>
      <c r="AD493" s="17">
        <f t="shared" si="107"/>
        <v>1.9909740760278369E-5</v>
      </c>
      <c r="AE493" s="14">
        <f t="shared" si="111"/>
        <v>24.683081323558525</v>
      </c>
    </row>
    <row r="494" spans="1:31" ht="15.75" thickBot="1" x14ac:dyDescent="0.3">
      <c r="A494" s="14">
        <v>1</v>
      </c>
      <c r="B494" s="17" t="s">
        <v>33</v>
      </c>
      <c r="C494" s="17">
        <v>488</v>
      </c>
      <c r="D494" s="17">
        <v>43.430506935388429</v>
      </c>
      <c r="E494" s="14">
        <v>704.00093954631063</v>
      </c>
      <c r="F494" s="103">
        <v>0.8</v>
      </c>
      <c r="G494" s="17">
        <f>'Specifications (ICE)'!$E$16*9.81*SIN(F494-F493)</f>
        <v>1046.3794352042735</v>
      </c>
      <c r="H494" s="17">
        <f t="shared" si="99"/>
        <v>1.3962634015954637E-2</v>
      </c>
      <c r="I494" s="17">
        <v>14</v>
      </c>
      <c r="J494" s="14">
        <v>4000</v>
      </c>
      <c r="K494" s="100">
        <v>13.411199999999999</v>
      </c>
      <c r="L494" s="17">
        <v>30.000049728</v>
      </c>
      <c r="M494" s="107">
        <v>1</v>
      </c>
      <c r="N494" s="17">
        <f>IF(M494=1,_xlfn.XLOOKUP(L494,'HYB SPECS'!$O$6:$O$37,'HYB SPECS'!$K$6:$K$37,,1))</f>
        <v>8500</v>
      </c>
      <c r="O494" s="107">
        <f>0.5*('Specifications (ICE)'!$P$4*'Specifications (ICE)'!$P$3)*'Specifications (ICE)'!$P$5*K494^2</f>
        <v>56.217600027646043</v>
      </c>
      <c r="P494" s="14">
        <f>IF(B494="A",'Specifications (ICE)'!$M$12,IF(B494="G",'Specifications (ICE)'!$M$13))</f>
        <v>84.271039200000004</v>
      </c>
      <c r="Q494" s="17">
        <v>1</v>
      </c>
      <c r="R494" s="110">
        <f>'HYB SPECS'!$G$11-O494-P494-G494</f>
        <v>-300.13344257669121</v>
      </c>
      <c r="S494" s="16">
        <f t="shared" si="100"/>
        <v>-0.42632534378449904</v>
      </c>
      <c r="T494" s="17">
        <f t="shared" si="101"/>
        <v>-300.13344257669121</v>
      </c>
      <c r="U494" s="110">
        <f t="shared" si="102"/>
        <v>886.73463185522837</v>
      </c>
      <c r="V494" s="17">
        <f t="shared" si="103"/>
        <v>11.892175494736836</v>
      </c>
      <c r="W494" s="14">
        <f t="shared" si="104"/>
        <v>1.5306432972094717</v>
      </c>
      <c r="X494" s="17">
        <f t="shared" si="105"/>
        <v>11.892175494736836</v>
      </c>
      <c r="Y494" s="17">
        <f t="shared" si="106"/>
        <v>13.360224805437698</v>
      </c>
      <c r="Z494" s="14">
        <v>474.14230073437511</v>
      </c>
      <c r="AA494" s="17">
        <f t="shared" si="108"/>
        <v>0.20159520403959691</v>
      </c>
      <c r="AB494" s="17">
        <f t="shared" si="109"/>
        <v>3.1703255015905749E-5</v>
      </c>
      <c r="AC494" s="17">
        <f t="shared" si="110"/>
        <v>1.5031854274010169E-2</v>
      </c>
      <c r="AD494" s="17">
        <f t="shared" si="107"/>
        <v>1.9909740760278369E-5</v>
      </c>
      <c r="AE494" s="14">
        <f t="shared" si="111"/>
        <v>24.698113177832536</v>
      </c>
    </row>
    <row r="495" spans="1:31" ht="15.75" thickBot="1" x14ac:dyDescent="0.3">
      <c r="A495" s="14">
        <v>1</v>
      </c>
      <c r="B495" s="17" t="s">
        <v>33</v>
      </c>
      <c r="C495" s="17">
        <v>489</v>
      </c>
      <c r="D495" s="17">
        <v>43.505071478456912</v>
      </c>
      <c r="E495" s="14">
        <v>704.00093954631063</v>
      </c>
      <c r="F495" s="103">
        <v>1</v>
      </c>
      <c r="G495" s="17">
        <f>'Specifications (ICE)'!$E$16*9.81*SIN(F495-F494)</f>
        <v>1046.3794352042728</v>
      </c>
      <c r="H495" s="17">
        <f t="shared" si="99"/>
        <v>1.7453292519943295E-2</v>
      </c>
      <c r="I495" s="17">
        <v>14</v>
      </c>
      <c r="J495" s="14">
        <v>4000</v>
      </c>
      <c r="K495" s="100">
        <v>13.411199999999999</v>
      </c>
      <c r="L495" s="17">
        <v>30.000049728</v>
      </c>
      <c r="M495" s="107">
        <v>1</v>
      </c>
      <c r="N495" s="17">
        <f>IF(M495=1,_xlfn.XLOOKUP(L495,'HYB SPECS'!$O$6:$O$37,'HYB SPECS'!$K$6:$K$37,,1))</f>
        <v>8500</v>
      </c>
      <c r="O495" s="107">
        <f>0.5*('Specifications (ICE)'!$P$4*'Specifications (ICE)'!$P$3)*'Specifications (ICE)'!$P$5*K495^2</f>
        <v>56.217600027646043</v>
      </c>
      <c r="P495" s="14">
        <f>IF(B495="A",'Specifications (ICE)'!$M$12,IF(B495="G",'Specifications (ICE)'!$M$13))</f>
        <v>84.271039200000004</v>
      </c>
      <c r="Q495" s="17">
        <v>1</v>
      </c>
      <c r="R495" s="110">
        <f>'HYB SPECS'!$G$11-O495-P495-G495</f>
        <v>-300.13344257669053</v>
      </c>
      <c r="S495" s="16">
        <f t="shared" si="100"/>
        <v>-0.4263253437844981</v>
      </c>
      <c r="T495" s="17">
        <f t="shared" si="101"/>
        <v>-300.13344257669053</v>
      </c>
      <c r="U495" s="110">
        <f t="shared" si="102"/>
        <v>886.73463185522837</v>
      </c>
      <c r="V495" s="17">
        <f t="shared" si="103"/>
        <v>11.892175494736836</v>
      </c>
      <c r="W495" s="14">
        <f t="shared" si="104"/>
        <v>1.5306432972094717</v>
      </c>
      <c r="X495" s="17">
        <f t="shared" si="105"/>
        <v>11.892175494736836</v>
      </c>
      <c r="Y495" s="17">
        <f t="shared" si="106"/>
        <v>13.360224805437698</v>
      </c>
      <c r="Z495" s="14">
        <v>474.14230073437511</v>
      </c>
      <c r="AA495" s="17">
        <f t="shared" si="108"/>
        <v>0.20159520403959691</v>
      </c>
      <c r="AB495" s="17">
        <f t="shared" si="109"/>
        <v>3.1703255015905749E-5</v>
      </c>
      <c r="AC495" s="17">
        <f t="shared" si="110"/>
        <v>1.5031854274010169E-2</v>
      </c>
      <c r="AD495" s="17">
        <f t="shared" si="107"/>
        <v>1.9909740760278369E-5</v>
      </c>
      <c r="AE495" s="14">
        <f t="shared" si="111"/>
        <v>24.713145032106546</v>
      </c>
    </row>
    <row r="496" spans="1:31" ht="15.75" thickBot="1" x14ac:dyDescent="0.3">
      <c r="A496" s="14">
        <v>1</v>
      </c>
      <c r="B496" s="17" t="s">
        <v>33</v>
      </c>
      <c r="C496" s="17">
        <v>490</v>
      </c>
      <c r="D496" s="17">
        <v>43.579636021525396</v>
      </c>
      <c r="E496" s="14">
        <v>704.00093954631063</v>
      </c>
      <c r="F496" s="103">
        <v>1.2</v>
      </c>
      <c r="G496" s="17">
        <f>'Specifications (ICE)'!$E$16*9.81*SIN(F496-F495)</f>
        <v>1046.3794352042728</v>
      </c>
      <c r="H496" s="17">
        <f t="shared" si="99"/>
        <v>2.0943951023931952E-2</v>
      </c>
      <c r="I496" s="17">
        <v>14</v>
      </c>
      <c r="J496" s="14">
        <v>4000</v>
      </c>
      <c r="K496" s="100">
        <v>13.411199999999999</v>
      </c>
      <c r="L496" s="17">
        <v>30.000049728</v>
      </c>
      <c r="M496" s="107">
        <v>1</v>
      </c>
      <c r="N496" s="17">
        <f>IF(M496=1,_xlfn.XLOOKUP(L496,'HYB SPECS'!$O$6:$O$37,'HYB SPECS'!$K$6:$K$37,,1))</f>
        <v>8500</v>
      </c>
      <c r="O496" s="107">
        <f>0.5*('Specifications (ICE)'!$P$4*'Specifications (ICE)'!$P$3)*'Specifications (ICE)'!$P$5*K496^2</f>
        <v>56.217600027646043</v>
      </c>
      <c r="P496" s="14">
        <f>IF(B496="A",'Specifications (ICE)'!$M$12,IF(B496="G",'Specifications (ICE)'!$M$13))</f>
        <v>84.271039200000004</v>
      </c>
      <c r="Q496" s="17">
        <v>1</v>
      </c>
      <c r="R496" s="110">
        <f>'HYB SPECS'!$G$11-O496-P496-G496</f>
        <v>-300.13344257669053</v>
      </c>
      <c r="S496" s="16">
        <f t="shared" si="100"/>
        <v>-0.4263253437844981</v>
      </c>
      <c r="T496" s="17">
        <f t="shared" si="101"/>
        <v>-300.13344257669053</v>
      </c>
      <c r="U496" s="110">
        <f t="shared" si="102"/>
        <v>886.73463185522837</v>
      </c>
      <c r="V496" s="17">
        <f t="shared" si="103"/>
        <v>11.892175494736836</v>
      </c>
      <c r="W496" s="14">
        <f t="shared" si="104"/>
        <v>1.5306432972094717</v>
      </c>
      <c r="X496" s="17">
        <f t="shared" si="105"/>
        <v>11.892175494736836</v>
      </c>
      <c r="Y496" s="17">
        <f t="shared" si="106"/>
        <v>13.360224805437698</v>
      </c>
      <c r="Z496" s="14">
        <v>474.14230073437511</v>
      </c>
      <c r="AA496" s="17">
        <f t="shared" si="108"/>
        <v>0.20159520403959691</v>
      </c>
      <c r="AB496" s="17">
        <f t="shared" si="109"/>
        <v>3.1703255015905749E-5</v>
      </c>
      <c r="AC496" s="17">
        <f t="shared" si="110"/>
        <v>1.5031854274010169E-2</v>
      </c>
      <c r="AD496" s="17">
        <f t="shared" si="107"/>
        <v>1.9909740760278369E-5</v>
      </c>
      <c r="AE496" s="14">
        <f t="shared" si="111"/>
        <v>24.728176886380556</v>
      </c>
    </row>
    <row r="497" spans="1:31" ht="15.75" thickBot="1" x14ac:dyDescent="0.3">
      <c r="A497" s="14">
        <v>1</v>
      </c>
      <c r="B497" s="17" t="s">
        <v>33</v>
      </c>
      <c r="C497" s="17">
        <v>491</v>
      </c>
      <c r="D497" s="17">
        <v>43.654200564593879</v>
      </c>
      <c r="E497" s="14">
        <v>704.00093954631063</v>
      </c>
      <c r="F497" s="103">
        <v>1.4</v>
      </c>
      <c r="G497" s="17">
        <f>'Specifications (ICE)'!$E$16*9.81*SIN(F497-F496)</f>
        <v>1046.3794352042728</v>
      </c>
      <c r="H497" s="17">
        <f t="shared" si="99"/>
        <v>2.4434609527920613E-2</v>
      </c>
      <c r="I497" s="17">
        <v>14</v>
      </c>
      <c r="J497" s="14">
        <v>4000</v>
      </c>
      <c r="K497" s="100">
        <v>13.411199999999999</v>
      </c>
      <c r="L497" s="17">
        <v>30.000049728</v>
      </c>
      <c r="M497" s="107">
        <v>1</v>
      </c>
      <c r="N497" s="17">
        <f>IF(M497=1,_xlfn.XLOOKUP(L497,'HYB SPECS'!$O$6:$O$37,'HYB SPECS'!$K$6:$K$37,,1))</f>
        <v>8500</v>
      </c>
      <c r="O497" s="107">
        <f>0.5*('Specifications (ICE)'!$P$4*'Specifications (ICE)'!$P$3)*'Specifications (ICE)'!$P$5*K497^2</f>
        <v>56.217600027646043</v>
      </c>
      <c r="P497" s="14">
        <f>IF(B497="A",'Specifications (ICE)'!$M$12,IF(B497="G",'Specifications (ICE)'!$M$13))</f>
        <v>84.271039200000004</v>
      </c>
      <c r="Q497" s="17">
        <v>1</v>
      </c>
      <c r="R497" s="110">
        <f>'HYB SPECS'!$G$11-O497-P497-G497</f>
        <v>-300.13344257669053</v>
      </c>
      <c r="S497" s="16">
        <f t="shared" si="100"/>
        <v>-0.4263253437844981</v>
      </c>
      <c r="T497" s="17">
        <f t="shared" si="101"/>
        <v>-300.13344257669053</v>
      </c>
      <c r="U497" s="110">
        <f t="shared" si="102"/>
        <v>886.73463185522837</v>
      </c>
      <c r="V497" s="17">
        <f t="shared" si="103"/>
        <v>11.892175494736836</v>
      </c>
      <c r="W497" s="14">
        <f t="shared" si="104"/>
        <v>1.5306432972094717</v>
      </c>
      <c r="X497" s="17">
        <f t="shared" si="105"/>
        <v>11.892175494736836</v>
      </c>
      <c r="Y497" s="17">
        <f t="shared" si="106"/>
        <v>13.360224805437698</v>
      </c>
      <c r="Z497" s="14">
        <v>474.14230073437511</v>
      </c>
      <c r="AA497" s="17">
        <f t="shared" si="108"/>
        <v>0.20159520403959691</v>
      </c>
      <c r="AB497" s="17">
        <f t="shared" si="109"/>
        <v>3.1703255015905749E-5</v>
      </c>
      <c r="AC497" s="17">
        <f t="shared" si="110"/>
        <v>1.5031854274010169E-2</v>
      </c>
      <c r="AD497" s="17">
        <f t="shared" si="107"/>
        <v>1.9909740760278369E-5</v>
      </c>
      <c r="AE497" s="14">
        <f t="shared" si="111"/>
        <v>24.743208740654566</v>
      </c>
    </row>
    <row r="498" spans="1:31" ht="15.75" thickBot="1" x14ac:dyDescent="0.3">
      <c r="A498" s="14">
        <v>1</v>
      </c>
      <c r="B498" s="17" t="s">
        <v>33</v>
      </c>
      <c r="C498" s="17">
        <v>492</v>
      </c>
      <c r="D498" s="17">
        <v>43.728765107662362</v>
      </c>
      <c r="E498" s="14">
        <v>704.00093954631063</v>
      </c>
      <c r="F498" s="103">
        <v>1.6</v>
      </c>
      <c r="G498" s="17">
        <f>'Specifications (ICE)'!$E$16*9.81*SIN(F498-F497)</f>
        <v>1046.3794352042742</v>
      </c>
      <c r="H498" s="17">
        <f t="shared" si="99"/>
        <v>2.7925268031909273E-2</v>
      </c>
      <c r="I498" s="17">
        <v>14</v>
      </c>
      <c r="J498" s="14">
        <v>4000</v>
      </c>
      <c r="K498" s="100">
        <v>13.411199999999999</v>
      </c>
      <c r="L498" s="17">
        <v>30.000049728</v>
      </c>
      <c r="M498" s="107">
        <v>1</v>
      </c>
      <c r="N498" s="17">
        <f>IF(M498=1,_xlfn.XLOOKUP(L498,'HYB SPECS'!$O$6:$O$37,'HYB SPECS'!$K$6:$K$37,,1))</f>
        <v>8500</v>
      </c>
      <c r="O498" s="107">
        <f>0.5*('Specifications (ICE)'!$P$4*'Specifications (ICE)'!$P$3)*'Specifications (ICE)'!$P$5*K498^2</f>
        <v>56.217600027646043</v>
      </c>
      <c r="P498" s="14">
        <f>IF(B498="A",'Specifications (ICE)'!$M$12,IF(B498="G",'Specifications (ICE)'!$M$13))</f>
        <v>84.271039200000004</v>
      </c>
      <c r="Q498" s="17">
        <v>1</v>
      </c>
      <c r="R498" s="110">
        <f>'HYB SPECS'!$G$11-O498-P498-G498</f>
        <v>-300.13344257669189</v>
      </c>
      <c r="S498" s="16">
        <f t="shared" si="100"/>
        <v>-0.42632534378449999</v>
      </c>
      <c r="T498" s="17">
        <f t="shared" si="101"/>
        <v>-300.13344257669189</v>
      </c>
      <c r="U498" s="110">
        <f t="shared" si="102"/>
        <v>886.73463185522837</v>
      </c>
      <c r="V498" s="17">
        <f t="shared" si="103"/>
        <v>11.892175494736836</v>
      </c>
      <c r="W498" s="14">
        <f t="shared" si="104"/>
        <v>1.5306432972094717</v>
      </c>
      <c r="X498" s="17">
        <f t="shared" si="105"/>
        <v>11.892175494736836</v>
      </c>
      <c r="Y498" s="17">
        <f t="shared" si="106"/>
        <v>13.360224805437698</v>
      </c>
      <c r="Z498" s="14">
        <v>474.14230073437511</v>
      </c>
      <c r="AA498" s="17">
        <f t="shared" si="108"/>
        <v>0.20159520403959691</v>
      </c>
      <c r="AB498" s="17">
        <f t="shared" si="109"/>
        <v>3.1703255015905749E-5</v>
      </c>
      <c r="AC498" s="17">
        <f t="shared" si="110"/>
        <v>1.5031854274010169E-2</v>
      </c>
      <c r="AD498" s="17">
        <f t="shared" si="107"/>
        <v>1.9909740760278369E-5</v>
      </c>
      <c r="AE498" s="14">
        <f t="shared" si="111"/>
        <v>24.758240594928576</v>
      </c>
    </row>
    <row r="499" spans="1:31" ht="15.75" thickBot="1" x14ac:dyDescent="0.3">
      <c r="A499" s="14">
        <v>1</v>
      </c>
      <c r="B499" s="17" t="s">
        <v>33</v>
      </c>
      <c r="C499" s="17">
        <v>493</v>
      </c>
      <c r="D499" s="17">
        <v>43.803329650730845</v>
      </c>
      <c r="E499" s="14">
        <v>704.00093954631063</v>
      </c>
      <c r="F499" s="103">
        <v>1.8</v>
      </c>
      <c r="G499" s="17">
        <f>'Specifications (ICE)'!$E$16*9.81*SIN(F499-F498)</f>
        <v>1046.3794352042728</v>
      </c>
      <c r="H499" s="17">
        <f t="shared" si="99"/>
        <v>3.1415926535897934E-2</v>
      </c>
      <c r="I499" s="17">
        <v>14</v>
      </c>
      <c r="J499" s="14">
        <v>4000</v>
      </c>
      <c r="K499" s="100">
        <v>13.411199999999999</v>
      </c>
      <c r="L499" s="17">
        <v>30.000049728</v>
      </c>
      <c r="M499" s="107">
        <v>1</v>
      </c>
      <c r="N499" s="17">
        <f>IF(M499=1,_xlfn.XLOOKUP(L499,'HYB SPECS'!$O$6:$O$37,'HYB SPECS'!$K$6:$K$37,,1))</f>
        <v>8500</v>
      </c>
      <c r="O499" s="107">
        <f>0.5*('Specifications (ICE)'!$P$4*'Specifications (ICE)'!$P$3)*'Specifications (ICE)'!$P$5*K499^2</f>
        <v>56.217600027646043</v>
      </c>
      <c r="P499" s="14">
        <f>IF(B499="A",'Specifications (ICE)'!$M$12,IF(B499="G",'Specifications (ICE)'!$M$13))</f>
        <v>84.271039200000004</v>
      </c>
      <c r="Q499" s="17">
        <v>1</v>
      </c>
      <c r="R499" s="110">
        <f>'HYB SPECS'!$G$11-O499-P499-G499</f>
        <v>-300.13344257669053</v>
      </c>
      <c r="S499" s="16">
        <f t="shared" si="100"/>
        <v>-0.4263253437844981</v>
      </c>
      <c r="T499" s="17">
        <f t="shared" si="101"/>
        <v>-300.13344257669053</v>
      </c>
      <c r="U499" s="110">
        <f t="shared" si="102"/>
        <v>886.73463185522837</v>
      </c>
      <c r="V499" s="17">
        <f t="shared" si="103"/>
        <v>11.892175494736836</v>
      </c>
      <c r="W499" s="14">
        <f t="shared" si="104"/>
        <v>1.5306432972094717</v>
      </c>
      <c r="X499" s="17">
        <f t="shared" si="105"/>
        <v>11.892175494736836</v>
      </c>
      <c r="Y499" s="17">
        <f t="shared" si="106"/>
        <v>13.360224805437698</v>
      </c>
      <c r="Z499" s="14">
        <v>474.14230073437511</v>
      </c>
      <c r="AA499" s="17">
        <f t="shared" si="108"/>
        <v>0.20159520403959691</v>
      </c>
      <c r="AB499" s="17">
        <f t="shared" si="109"/>
        <v>3.1703255015905749E-5</v>
      </c>
      <c r="AC499" s="17">
        <f t="shared" si="110"/>
        <v>1.5031854274010169E-2</v>
      </c>
      <c r="AD499" s="17">
        <f t="shared" si="107"/>
        <v>1.9909740760278369E-5</v>
      </c>
      <c r="AE499" s="14">
        <f t="shared" si="111"/>
        <v>24.773272449202587</v>
      </c>
    </row>
    <row r="500" spans="1:31" ht="15.75" thickBot="1" x14ac:dyDescent="0.3">
      <c r="A500" s="14">
        <v>1</v>
      </c>
      <c r="B500" s="17" t="s">
        <v>33</v>
      </c>
      <c r="C500" s="17">
        <v>494</v>
      </c>
      <c r="D500" s="17">
        <v>43.877894193799328</v>
      </c>
      <c r="E500" s="14">
        <v>704.00093954631063</v>
      </c>
      <c r="F500" s="103">
        <v>2</v>
      </c>
      <c r="G500" s="17">
        <f>'Specifications (ICE)'!$E$16*9.81*SIN(F500-F499)</f>
        <v>1046.3794352042728</v>
      </c>
      <c r="H500" s="17">
        <f t="shared" si="99"/>
        <v>3.4906585039886591E-2</v>
      </c>
      <c r="I500" s="17">
        <v>14</v>
      </c>
      <c r="J500" s="14">
        <v>4000</v>
      </c>
      <c r="K500" s="100">
        <v>13.411199999999999</v>
      </c>
      <c r="L500" s="17">
        <v>30.000049728</v>
      </c>
      <c r="M500" s="107">
        <v>1</v>
      </c>
      <c r="N500" s="17">
        <f>IF(M500=1,_xlfn.XLOOKUP(L500,'HYB SPECS'!$O$6:$O$37,'HYB SPECS'!$K$6:$K$37,,1))</f>
        <v>8500</v>
      </c>
      <c r="O500" s="107">
        <f>0.5*('Specifications (ICE)'!$P$4*'Specifications (ICE)'!$P$3)*'Specifications (ICE)'!$P$5*K500^2</f>
        <v>56.217600027646043</v>
      </c>
      <c r="P500" s="14">
        <f>IF(B500="A",'Specifications (ICE)'!$M$12,IF(B500="G",'Specifications (ICE)'!$M$13))</f>
        <v>84.271039200000004</v>
      </c>
      <c r="Q500" s="17">
        <v>1</v>
      </c>
      <c r="R500" s="110">
        <f>'HYB SPECS'!$G$11-O500-P500-G500</f>
        <v>-300.13344257669053</v>
      </c>
      <c r="S500" s="16">
        <f t="shared" si="100"/>
        <v>-0.4263253437844981</v>
      </c>
      <c r="T500" s="17">
        <f t="shared" si="101"/>
        <v>-300.13344257669053</v>
      </c>
      <c r="U500" s="110">
        <f t="shared" si="102"/>
        <v>886.73463185522837</v>
      </c>
      <c r="V500" s="17">
        <f t="shared" si="103"/>
        <v>11.892175494736836</v>
      </c>
      <c r="W500" s="14">
        <f t="shared" si="104"/>
        <v>1.5306432972094717</v>
      </c>
      <c r="X500" s="17">
        <f t="shared" si="105"/>
        <v>11.892175494736836</v>
      </c>
      <c r="Y500" s="17">
        <f t="shared" si="106"/>
        <v>13.360224805437698</v>
      </c>
      <c r="Z500" s="14">
        <v>474.14230073437511</v>
      </c>
      <c r="AA500" s="17">
        <f t="shared" si="108"/>
        <v>0.20159520403959691</v>
      </c>
      <c r="AB500" s="17">
        <f t="shared" si="109"/>
        <v>3.1703255015905749E-5</v>
      </c>
      <c r="AC500" s="17">
        <f t="shared" si="110"/>
        <v>1.5031854274010169E-2</v>
      </c>
      <c r="AD500" s="17">
        <f t="shared" si="107"/>
        <v>1.9909740760278369E-5</v>
      </c>
      <c r="AE500" s="14">
        <f t="shared" si="111"/>
        <v>24.788304303476597</v>
      </c>
    </row>
    <row r="501" spans="1:31" ht="15.75" thickBot="1" x14ac:dyDescent="0.3">
      <c r="A501" s="14">
        <v>1</v>
      </c>
      <c r="B501" s="17" t="s">
        <v>33</v>
      </c>
      <c r="C501" s="17">
        <v>495</v>
      </c>
      <c r="D501" s="17">
        <v>43.952458736867811</v>
      </c>
      <c r="E501" s="14">
        <v>704.00093954631063</v>
      </c>
      <c r="F501" s="103">
        <v>2.2000000000000002</v>
      </c>
      <c r="G501" s="17">
        <f>'Specifications (ICE)'!$E$16*9.81*SIN(F501-F500)</f>
        <v>1046.3794352042742</v>
      </c>
      <c r="H501" s="17">
        <f t="shared" si="99"/>
        <v>3.8397243543875255E-2</v>
      </c>
      <c r="I501" s="17">
        <v>14</v>
      </c>
      <c r="J501" s="14">
        <v>4000</v>
      </c>
      <c r="K501" s="100">
        <v>13.411199999999999</v>
      </c>
      <c r="L501" s="17">
        <v>30.000049728</v>
      </c>
      <c r="M501" s="107">
        <v>1</v>
      </c>
      <c r="N501" s="17">
        <f>IF(M501=1,_xlfn.XLOOKUP(L501,'HYB SPECS'!$O$6:$O$37,'HYB SPECS'!$K$6:$K$37,,1))</f>
        <v>8500</v>
      </c>
      <c r="O501" s="107">
        <f>0.5*('Specifications (ICE)'!$P$4*'Specifications (ICE)'!$P$3)*'Specifications (ICE)'!$P$5*K501^2</f>
        <v>56.217600027646043</v>
      </c>
      <c r="P501" s="14">
        <f>IF(B501="A",'Specifications (ICE)'!$M$12,IF(B501="G",'Specifications (ICE)'!$M$13))</f>
        <v>84.271039200000004</v>
      </c>
      <c r="Q501" s="17">
        <v>1</v>
      </c>
      <c r="R501" s="110">
        <f>'HYB SPECS'!$G$11-O501-P501-G501</f>
        <v>-300.13344257669189</v>
      </c>
      <c r="S501" s="16">
        <f t="shared" si="100"/>
        <v>-0.42632534378449999</v>
      </c>
      <c r="T501" s="17">
        <f t="shared" si="101"/>
        <v>-300.13344257669189</v>
      </c>
      <c r="U501" s="110">
        <f t="shared" si="102"/>
        <v>886.73463185522837</v>
      </c>
      <c r="V501" s="17">
        <f t="shared" si="103"/>
        <v>11.892175494736836</v>
      </c>
      <c r="W501" s="14">
        <f t="shared" si="104"/>
        <v>1.5306432972094717</v>
      </c>
      <c r="X501" s="17">
        <f t="shared" si="105"/>
        <v>11.892175494736836</v>
      </c>
      <c r="Y501" s="17">
        <f t="shared" si="106"/>
        <v>13.360224805437698</v>
      </c>
      <c r="Z501" s="14">
        <v>474.14230073437511</v>
      </c>
      <c r="AA501" s="17">
        <f t="shared" si="108"/>
        <v>0.20159520403959691</v>
      </c>
      <c r="AB501" s="17">
        <f t="shared" si="109"/>
        <v>3.1703255015905749E-5</v>
      </c>
      <c r="AC501" s="17">
        <f t="shared" si="110"/>
        <v>1.5031854274010169E-2</v>
      </c>
      <c r="AD501" s="17">
        <f t="shared" si="107"/>
        <v>1.9909740760278369E-5</v>
      </c>
      <c r="AE501" s="14">
        <f t="shared" si="111"/>
        <v>24.803336157750607</v>
      </c>
    </row>
    <row r="502" spans="1:31" ht="15.75" thickBot="1" x14ac:dyDescent="0.3">
      <c r="A502" s="14">
        <v>1</v>
      </c>
      <c r="B502" s="17" t="s">
        <v>33</v>
      </c>
      <c r="C502" s="17">
        <v>496</v>
      </c>
      <c r="D502" s="17">
        <v>44.027023279936294</v>
      </c>
      <c r="E502" s="14">
        <v>704.00093954631063</v>
      </c>
      <c r="F502" s="103">
        <v>2.4</v>
      </c>
      <c r="G502" s="17">
        <f>'Specifications (ICE)'!$E$16*9.81*SIN(F502-F501)</f>
        <v>1046.3794352042719</v>
      </c>
      <c r="H502" s="17">
        <f t="shared" si="99"/>
        <v>4.1887902047863905E-2</v>
      </c>
      <c r="I502" s="17">
        <v>14</v>
      </c>
      <c r="J502" s="14">
        <v>4000</v>
      </c>
      <c r="K502" s="100">
        <v>13.411199999999999</v>
      </c>
      <c r="L502" s="17">
        <v>30.000049728</v>
      </c>
      <c r="M502" s="107">
        <v>1</v>
      </c>
      <c r="N502" s="17">
        <f>IF(M502=1,_xlfn.XLOOKUP(L502,'HYB SPECS'!$O$6:$O$37,'HYB SPECS'!$K$6:$K$37,,1))</f>
        <v>8500</v>
      </c>
      <c r="O502" s="107">
        <f>0.5*('Specifications (ICE)'!$P$4*'Specifications (ICE)'!$P$3)*'Specifications (ICE)'!$P$5*K502^2</f>
        <v>56.217600027646043</v>
      </c>
      <c r="P502" s="14">
        <f>IF(B502="A",'Specifications (ICE)'!$M$12,IF(B502="G",'Specifications (ICE)'!$M$13))</f>
        <v>84.271039200000004</v>
      </c>
      <c r="Q502" s="17">
        <v>1</v>
      </c>
      <c r="R502" s="110">
        <f>'HYB SPECS'!$G$11-O502-P502-G502</f>
        <v>-300.13344257668962</v>
      </c>
      <c r="S502" s="16">
        <f t="shared" si="100"/>
        <v>-0.42632534378449677</v>
      </c>
      <c r="T502" s="17">
        <f t="shared" si="101"/>
        <v>-300.13344257668962</v>
      </c>
      <c r="U502" s="110">
        <f t="shared" si="102"/>
        <v>886.73463185522837</v>
      </c>
      <c r="V502" s="17">
        <f t="shared" si="103"/>
        <v>11.892175494736836</v>
      </c>
      <c r="W502" s="14">
        <f t="shared" si="104"/>
        <v>1.5306432972094717</v>
      </c>
      <c r="X502" s="17">
        <f t="shared" si="105"/>
        <v>11.892175494736836</v>
      </c>
      <c r="Y502" s="17">
        <f t="shared" si="106"/>
        <v>13.360224805437698</v>
      </c>
      <c r="Z502" s="14">
        <v>474.14230073437511</v>
      </c>
      <c r="AA502" s="17">
        <f t="shared" si="108"/>
        <v>0.20159520403959691</v>
      </c>
      <c r="AB502" s="17">
        <f t="shared" si="109"/>
        <v>3.1703255015905749E-5</v>
      </c>
      <c r="AC502" s="17">
        <f t="shared" si="110"/>
        <v>1.5031854274010169E-2</v>
      </c>
      <c r="AD502" s="17">
        <f t="shared" si="107"/>
        <v>1.9909740760278369E-5</v>
      </c>
      <c r="AE502" s="14">
        <f t="shared" si="111"/>
        <v>24.818368012024617</v>
      </c>
    </row>
    <row r="503" spans="1:31" ht="15.75" thickBot="1" x14ac:dyDescent="0.3">
      <c r="A503" s="14">
        <v>1</v>
      </c>
      <c r="B503" s="17" t="s">
        <v>33</v>
      </c>
      <c r="C503" s="17">
        <v>497</v>
      </c>
      <c r="D503" s="17">
        <v>44.101587823004778</v>
      </c>
      <c r="E503" s="14">
        <v>704.00093954631063</v>
      </c>
      <c r="F503" s="103">
        <v>2.6</v>
      </c>
      <c r="G503" s="17">
        <f>'Specifications (ICE)'!$E$16*9.81*SIN(F503-F502)</f>
        <v>1046.3794352042742</v>
      </c>
      <c r="H503" s="17">
        <f t="shared" si="99"/>
        <v>4.5378560551852569E-2</v>
      </c>
      <c r="I503" s="17">
        <v>14</v>
      </c>
      <c r="J503" s="14">
        <v>4000</v>
      </c>
      <c r="K503" s="100">
        <v>13.411199999999999</v>
      </c>
      <c r="L503" s="17">
        <v>30.000049728</v>
      </c>
      <c r="M503" s="107">
        <v>1</v>
      </c>
      <c r="N503" s="17">
        <f>IF(M503=1,_xlfn.XLOOKUP(L503,'HYB SPECS'!$O$6:$O$37,'HYB SPECS'!$K$6:$K$37,,1))</f>
        <v>8500</v>
      </c>
      <c r="O503" s="107">
        <f>0.5*('Specifications (ICE)'!$P$4*'Specifications (ICE)'!$P$3)*'Specifications (ICE)'!$P$5*K503^2</f>
        <v>56.217600027646043</v>
      </c>
      <c r="P503" s="14">
        <f>IF(B503="A",'Specifications (ICE)'!$M$12,IF(B503="G",'Specifications (ICE)'!$M$13))</f>
        <v>84.271039200000004</v>
      </c>
      <c r="Q503" s="17">
        <v>1</v>
      </c>
      <c r="R503" s="110">
        <f>'HYB SPECS'!$G$11-O503-P503-G503</f>
        <v>-300.13344257669189</v>
      </c>
      <c r="S503" s="16">
        <f t="shared" si="100"/>
        <v>-0.42632534378449999</v>
      </c>
      <c r="T503" s="17">
        <f t="shared" si="101"/>
        <v>-300.13344257669189</v>
      </c>
      <c r="U503" s="110">
        <f t="shared" si="102"/>
        <v>886.73463185522837</v>
      </c>
      <c r="V503" s="17">
        <f t="shared" si="103"/>
        <v>11.892175494736836</v>
      </c>
      <c r="W503" s="14">
        <f t="shared" si="104"/>
        <v>1.5306432972094717</v>
      </c>
      <c r="X503" s="17">
        <f t="shared" si="105"/>
        <v>11.892175494736836</v>
      </c>
      <c r="Y503" s="17">
        <f t="shared" si="106"/>
        <v>13.360224805437698</v>
      </c>
      <c r="Z503" s="14">
        <v>474.14230073437511</v>
      </c>
      <c r="AA503" s="17">
        <f t="shared" si="108"/>
        <v>0.20159520403959691</v>
      </c>
      <c r="AB503" s="17">
        <f t="shared" si="109"/>
        <v>3.1703255015905749E-5</v>
      </c>
      <c r="AC503" s="17">
        <f t="shared" si="110"/>
        <v>1.5031854274010169E-2</v>
      </c>
      <c r="AD503" s="17">
        <f t="shared" si="107"/>
        <v>1.9909740760278369E-5</v>
      </c>
      <c r="AE503" s="14">
        <f t="shared" si="111"/>
        <v>24.833399866298628</v>
      </c>
    </row>
    <row r="504" spans="1:31" ht="15.75" thickBot="1" x14ac:dyDescent="0.3">
      <c r="A504" s="14">
        <v>1</v>
      </c>
      <c r="B504" s="17" t="s">
        <v>33</v>
      </c>
      <c r="C504" s="17">
        <v>498</v>
      </c>
      <c r="D504" s="17">
        <v>44.176152366073261</v>
      </c>
      <c r="E504" s="14">
        <v>704.00093954631063</v>
      </c>
      <c r="F504" s="103">
        <v>2.8</v>
      </c>
      <c r="G504" s="17">
        <f>'Specifications (ICE)'!$E$16*9.81*SIN(F504-F503)</f>
        <v>1046.3794352042719</v>
      </c>
      <c r="H504" s="17">
        <f t="shared" si="99"/>
        <v>4.8869219055841226E-2</v>
      </c>
      <c r="I504" s="17">
        <v>14</v>
      </c>
      <c r="J504" s="14">
        <v>4000</v>
      </c>
      <c r="K504" s="100">
        <v>13.411199999999999</v>
      </c>
      <c r="L504" s="17">
        <v>30.000049728</v>
      </c>
      <c r="M504" s="107">
        <v>1</v>
      </c>
      <c r="N504" s="17">
        <f>IF(M504=1,_xlfn.XLOOKUP(L504,'HYB SPECS'!$O$6:$O$37,'HYB SPECS'!$K$6:$K$37,,1))</f>
        <v>8500</v>
      </c>
      <c r="O504" s="107">
        <f>0.5*('Specifications (ICE)'!$P$4*'Specifications (ICE)'!$P$3)*'Specifications (ICE)'!$P$5*K504^2</f>
        <v>56.217600027646043</v>
      </c>
      <c r="P504" s="14">
        <f>IF(B504="A",'Specifications (ICE)'!$M$12,IF(B504="G",'Specifications (ICE)'!$M$13))</f>
        <v>84.271039200000004</v>
      </c>
      <c r="Q504" s="17">
        <v>1</v>
      </c>
      <c r="R504" s="110">
        <f>'HYB SPECS'!$G$11-O504-P504-G504</f>
        <v>-300.13344257668962</v>
      </c>
      <c r="S504" s="16">
        <f t="shared" si="100"/>
        <v>-0.42632534378449677</v>
      </c>
      <c r="T504" s="17">
        <f t="shared" si="101"/>
        <v>-300.13344257668962</v>
      </c>
      <c r="U504" s="110">
        <f t="shared" si="102"/>
        <v>886.73463185522837</v>
      </c>
      <c r="V504" s="17">
        <f t="shared" si="103"/>
        <v>11.892175494736836</v>
      </c>
      <c r="W504" s="14">
        <f t="shared" si="104"/>
        <v>1.5306432972094717</v>
      </c>
      <c r="X504" s="17">
        <f t="shared" si="105"/>
        <v>11.892175494736836</v>
      </c>
      <c r="Y504" s="17">
        <f t="shared" si="106"/>
        <v>13.360224805437698</v>
      </c>
      <c r="Z504" s="14">
        <v>474.14230073437511</v>
      </c>
      <c r="AA504" s="17">
        <f t="shared" si="108"/>
        <v>0.20159520403959691</v>
      </c>
      <c r="AB504" s="17">
        <f t="shared" si="109"/>
        <v>3.1703255015905749E-5</v>
      </c>
      <c r="AC504" s="17">
        <f t="shared" si="110"/>
        <v>1.5031854274010169E-2</v>
      </c>
      <c r="AD504" s="17">
        <f t="shared" si="107"/>
        <v>1.9909740760278369E-5</v>
      </c>
      <c r="AE504" s="14">
        <f t="shared" si="111"/>
        <v>24.848431720572638</v>
      </c>
    </row>
    <row r="505" spans="1:31" ht="15.75" thickBot="1" x14ac:dyDescent="0.3">
      <c r="A505" s="14">
        <v>1</v>
      </c>
      <c r="B505" s="17" t="s">
        <v>33</v>
      </c>
      <c r="C505" s="17">
        <v>499</v>
      </c>
      <c r="D505" s="17">
        <v>44.250716909141744</v>
      </c>
      <c r="E505" s="14">
        <v>704.00093954631063</v>
      </c>
      <c r="F505" s="103">
        <v>3</v>
      </c>
      <c r="G505" s="17">
        <f>'Specifications (ICE)'!$E$16*9.81*SIN(F505-F504)</f>
        <v>1046.3794352042742</v>
      </c>
      <c r="H505" s="17">
        <f t="shared" si="99"/>
        <v>5.235987755982989E-2</v>
      </c>
      <c r="I505" s="17">
        <v>14</v>
      </c>
      <c r="J505" s="14">
        <v>4000</v>
      </c>
      <c r="K505" s="100">
        <v>13.411199999999999</v>
      </c>
      <c r="L505" s="17">
        <v>30.000049728</v>
      </c>
      <c r="M505" s="107">
        <v>1</v>
      </c>
      <c r="N505" s="17">
        <f>IF(M505=1,_xlfn.XLOOKUP(L505,'HYB SPECS'!$O$6:$O$37,'HYB SPECS'!$K$6:$K$37,,1))</f>
        <v>8500</v>
      </c>
      <c r="O505" s="107">
        <f>0.5*('Specifications (ICE)'!$P$4*'Specifications (ICE)'!$P$3)*'Specifications (ICE)'!$P$5*K505^2</f>
        <v>56.217600027646043</v>
      </c>
      <c r="P505" s="14">
        <f>IF(B505="A",'Specifications (ICE)'!$M$12,IF(B505="G",'Specifications (ICE)'!$M$13))</f>
        <v>84.271039200000004</v>
      </c>
      <c r="Q505" s="17">
        <v>1</v>
      </c>
      <c r="R505" s="110">
        <f>'HYB SPECS'!$G$11-O505-P505-G505</f>
        <v>-300.13344257669189</v>
      </c>
      <c r="S505" s="16">
        <f t="shared" si="100"/>
        <v>-0.42632534378449999</v>
      </c>
      <c r="T505" s="17">
        <f t="shared" si="101"/>
        <v>-300.13344257669189</v>
      </c>
      <c r="U505" s="110">
        <f t="shared" si="102"/>
        <v>886.73463185522837</v>
      </c>
      <c r="V505" s="17">
        <f t="shared" si="103"/>
        <v>11.892175494736836</v>
      </c>
      <c r="W505" s="14">
        <f t="shared" si="104"/>
        <v>1.5306432972094717</v>
      </c>
      <c r="X505" s="17">
        <f t="shared" si="105"/>
        <v>11.892175494736836</v>
      </c>
      <c r="Y505" s="17">
        <f t="shared" si="106"/>
        <v>13.360224805437698</v>
      </c>
      <c r="Z505" s="14">
        <v>474.14230073437511</v>
      </c>
      <c r="AA505" s="17">
        <f t="shared" si="108"/>
        <v>0.20159520403959691</v>
      </c>
      <c r="AB505" s="17">
        <f t="shared" si="109"/>
        <v>3.1703255015905749E-5</v>
      </c>
      <c r="AC505" s="17">
        <f t="shared" si="110"/>
        <v>1.5031854274010169E-2</v>
      </c>
      <c r="AD505" s="17">
        <f t="shared" si="107"/>
        <v>1.9909740760278369E-5</v>
      </c>
      <c r="AE505" s="14">
        <f t="shared" si="111"/>
        <v>24.863463574846648</v>
      </c>
    </row>
    <row r="506" spans="1:31" ht="15.75" thickBot="1" x14ac:dyDescent="0.3">
      <c r="A506" s="14">
        <v>1</v>
      </c>
      <c r="B506" s="17" t="s">
        <v>33</v>
      </c>
      <c r="C506" s="17">
        <v>500</v>
      </c>
      <c r="D506" s="17">
        <v>44.325281452210227</v>
      </c>
      <c r="E506" s="14">
        <v>704.00093954631063</v>
      </c>
      <c r="F506" s="103">
        <v>3.2</v>
      </c>
      <c r="G506" s="17">
        <f>'Specifications (ICE)'!$E$16*9.81*SIN(F506-F505)</f>
        <v>1046.3794352042742</v>
      </c>
      <c r="H506" s="17">
        <f t="shared" si="99"/>
        <v>5.5850536063818547E-2</v>
      </c>
      <c r="I506" s="17">
        <v>14</v>
      </c>
      <c r="J506" s="14">
        <v>4000</v>
      </c>
      <c r="K506" s="100">
        <v>13.411199999999999</v>
      </c>
      <c r="L506" s="17">
        <v>30.000049728</v>
      </c>
      <c r="M506" s="107">
        <v>1</v>
      </c>
      <c r="N506" s="17">
        <f>IF(M506=1,_xlfn.XLOOKUP(L506,'HYB SPECS'!$O$6:$O$37,'HYB SPECS'!$K$6:$K$37,,1))</f>
        <v>8500</v>
      </c>
      <c r="O506" s="107">
        <f>0.5*('Specifications (ICE)'!$P$4*'Specifications (ICE)'!$P$3)*'Specifications (ICE)'!$P$5*K506^2</f>
        <v>56.217600027646043</v>
      </c>
      <c r="P506" s="14">
        <f>IF(B506="A",'Specifications (ICE)'!$M$12,IF(B506="G",'Specifications (ICE)'!$M$13))</f>
        <v>84.271039200000004</v>
      </c>
      <c r="Q506" s="17">
        <v>1</v>
      </c>
      <c r="R506" s="110">
        <f>'HYB SPECS'!$G$11-O506-P506-G506</f>
        <v>-300.13344257669189</v>
      </c>
      <c r="S506" s="16">
        <f t="shared" si="100"/>
        <v>-0.42632534378449999</v>
      </c>
      <c r="T506" s="17">
        <f t="shared" si="101"/>
        <v>-300.13344257669189</v>
      </c>
      <c r="U506" s="110">
        <f t="shared" si="102"/>
        <v>886.73463185522837</v>
      </c>
      <c r="V506" s="17">
        <f t="shared" si="103"/>
        <v>11.892175494736836</v>
      </c>
      <c r="W506" s="14">
        <f t="shared" si="104"/>
        <v>1.5306432972094717</v>
      </c>
      <c r="X506" s="17">
        <f t="shared" si="105"/>
        <v>11.892175494736836</v>
      </c>
      <c r="Y506" s="17">
        <f t="shared" si="106"/>
        <v>13.360224805437698</v>
      </c>
      <c r="Z506" s="14">
        <v>474.14230073437511</v>
      </c>
      <c r="AA506" s="17">
        <f t="shared" si="108"/>
        <v>0.20159520403959691</v>
      </c>
      <c r="AB506" s="17">
        <f t="shared" si="109"/>
        <v>3.1703255015905749E-5</v>
      </c>
      <c r="AC506" s="17">
        <f t="shared" si="110"/>
        <v>1.5031854274010169E-2</v>
      </c>
      <c r="AD506" s="17">
        <f t="shared" si="107"/>
        <v>1.9909740760278369E-5</v>
      </c>
      <c r="AE506" s="14">
        <f t="shared" si="111"/>
        <v>24.878495429120658</v>
      </c>
    </row>
    <row r="507" spans="1:31" ht="15.75" thickBot="1" x14ac:dyDescent="0.3">
      <c r="A507" s="14">
        <v>3</v>
      </c>
      <c r="B507" s="17" t="s">
        <v>33</v>
      </c>
      <c r="C507" s="17">
        <v>501</v>
      </c>
      <c r="D507" s="17">
        <v>44.39984599527871</v>
      </c>
      <c r="E507" s="14">
        <v>704.00093954631063</v>
      </c>
      <c r="F507" s="103">
        <v>3.4</v>
      </c>
      <c r="G507" s="17">
        <f>'Specifications (ICE)'!$E$16*9.81*SIN(F507-F506)</f>
        <v>1046.3794352042719</v>
      </c>
      <c r="H507" s="17">
        <f t="shared" si="99"/>
        <v>5.9341194567807204E-2</v>
      </c>
      <c r="I507" s="17">
        <v>14</v>
      </c>
      <c r="J507" s="14">
        <v>4000</v>
      </c>
      <c r="K507" s="100">
        <v>13.411199999999999</v>
      </c>
      <c r="L507" s="17">
        <v>30.000049728</v>
      </c>
      <c r="M507" s="107">
        <v>1</v>
      </c>
      <c r="N507" s="17">
        <f>IF(M507=1,_xlfn.XLOOKUP(L507,'HYB SPECS'!$O$6:$O$37,'HYB SPECS'!$K$6:$K$37,,1))</f>
        <v>8500</v>
      </c>
      <c r="O507" s="107">
        <f>0.5*('Specifications (ICE)'!$P$4*'Specifications (ICE)'!$P$3)*'Specifications (ICE)'!$P$5*K507^2</f>
        <v>56.217600027646043</v>
      </c>
      <c r="P507" s="14">
        <f>IF(B507="A",'Specifications (ICE)'!$M$12,IF(B507="G",'Specifications (ICE)'!$M$13))</f>
        <v>84.271039200000004</v>
      </c>
      <c r="Q507" s="17">
        <v>3</v>
      </c>
      <c r="R507" s="110">
        <f>'HYB SPECS'!$G$11-O507-P507-G507</f>
        <v>-300.13344257668962</v>
      </c>
      <c r="S507" s="16">
        <f t="shared" si="100"/>
        <v>0.51159041254139614</v>
      </c>
      <c r="T507" s="17">
        <f t="shared" si="101"/>
        <v>360.16013109202754</v>
      </c>
      <c r="U507" s="110">
        <f t="shared" si="102"/>
        <v>1547.0282055239454</v>
      </c>
      <c r="V507" s="17">
        <f t="shared" si="103"/>
        <v>20.747504669922733</v>
      </c>
      <c r="W507" s="14">
        <f t="shared" si="104"/>
        <v>-7.3246858779764263</v>
      </c>
      <c r="X507" s="17">
        <f t="shared" si="105"/>
        <v>20.747504669922733</v>
      </c>
      <c r="Y507" s="17">
        <f t="shared" si="106"/>
        <v>23.30871476499096</v>
      </c>
      <c r="Z507" s="14">
        <v>474.14230073437511</v>
      </c>
      <c r="AA507" s="17">
        <f t="shared" si="108"/>
        <v>-0.96470650398342472</v>
      </c>
      <c r="AB507" s="17">
        <f t="shared" si="109"/>
        <v>-1.5171162655874541E-4</v>
      </c>
      <c r="AC507" s="17">
        <f t="shared" si="110"/>
        <v>-7.1932899664717873E-2</v>
      </c>
      <c r="AD507" s="17">
        <f t="shared" si="107"/>
        <v>-9.5275363794328306E-5</v>
      </c>
      <c r="AE507" s="14">
        <f t="shared" si="111"/>
        <v>24.806562529455942</v>
      </c>
    </row>
    <row r="508" spans="1:31" ht="15.75" thickBot="1" x14ac:dyDescent="0.3">
      <c r="A508" s="14">
        <v>3</v>
      </c>
      <c r="B508" s="17" t="s">
        <v>31</v>
      </c>
      <c r="C508" s="17">
        <v>502</v>
      </c>
      <c r="D508" s="17">
        <v>44.474830211726271</v>
      </c>
      <c r="E508" s="14">
        <v>704.00093954631063</v>
      </c>
      <c r="F508" s="103">
        <v>3.6</v>
      </c>
      <c r="G508" s="17">
        <f>'Specifications (ICE)'!$E$16*9.81*SIN(F508-F507)</f>
        <v>1046.3794352042742</v>
      </c>
      <c r="H508" s="17">
        <f t="shared" si="99"/>
        <v>6.2831853071795868E-2</v>
      </c>
      <c r="I508" s="17">
        <v>14</v>
      </c>
      <c r="J508" s="14">
        <v>4000</v>
      </c>
      <c r="K508" s="100">
        <v>13.331571464310496</v>
      </c>
      <c r="L508" s="17">
        <v>29.821925471374723</v>
      </c>
      <c r="M508" s="107">
        <v>1</v>
      </c>
      <c r="N508" s="17">
        <f>IF(M508=1,_xlfn.XLOOKUP(L508,'HYB SPECS'!$O$6:$O$37,'HYB SPECS'!$K$6:$K$37,,1))</f>
        <v>8500</v>
      </c>
      <c r="O508" s="107">
        <f>0.5*('Specifications (ICE)'!$P$4*'Specifications (ICE)'!$P$3)*'Specifications (ICE)'!$P$5*K508^2</f>
        <v>55.552001786836605</v>
      </c>
      <c r="P508" s="14">
        <f>IF(B508="A",'Specifications (ICE)'!$M$12,IF(B508="G",'Specifications (ICE)'!$M$13))</f>
        <v>105.33879899999999</v>
      </c>
      <c r="Q508" s="17">
        <v>3</v>
      </c>
      <c r="R508" s="110">
        <f>'HYB SPECS'!$G$11-O508-P508-G508</f>
        <v>-320.53560413588241</v>
      </c>
      <c r="S508" s="16">
        <f t="shared" si="100"/>
        <v>0.54636677787808019</v>
      </c>
      <c r="T508" s="17">
        <f t="shared" si="101"/>
        <v>384.64272496305887</v>
      </c>
      <c r="U508" s="110">
        <f t="shared" si="102"/>
        <v>1591.9129609541696</v>
      </c>
      <c r="V508" s="17">
        <f t="shared" si="103"/>
        <v>21.222701403922638</v>
      </c>
      <c r="W508" s="14">
        <f t="shared" si="104"/>
        <v>-7.7998826119763285</v>
      </c>
      <c r="X508" s="17">
        <f t="shared" si="105"/>
        <v>21.222701403922638</v>
      </c>
      <c r="Y508" s="17">
        <f t="shared" si="106"/>
        <v>23.842572947277141</v>
      </c>
      <c r="Z508" s="14">
        <v>474.14230073437511</v>
      </c>
      <c r="AA508" s="17">
        <f t="shared" si="108"/>
        <v>-1.0272928575279177</v>
      </c>
      <c r="AB508" s="17">
        <f t="shared" si="109"/>
        <v>-1.6246335723388885E-4</v>
      </c>
      <c r="AC508" s="17">
        <f t="shared" si="110"/>
        <v>-7.7030749983906743E-2</v>
      </c>
      <c r="AD508" s="17">
        <f t="shared" si="107"/>
        <v>-1.0202748342239304E-4</v>
      </c>
      <c r="AE508" s="14">
        <f t="shared" si="111"/>
        <v>24.729531779472033</v>
      </c>
    </row>
    <row r="509" spans="1:31" ht="15.75" thickBot="1" x14ac:dyDescent="0.3">
      <c r="A509" s="14">
        <v>3</v>
      </c>
      <c r="B509" s="17" t="s">
        <v>31</v>
      </c>
      <c r="C509" s="17">
        <v>503</v>
      </c>
      <c r="D509" s="17">
        <v>44.55022494349992</v>
      </c>
      <c r="E509" s="14">
        <v>704.00093954631063</v>
      </c>
      <c r="F509" s="103">
        <v>3.8</v>
      </c>
      <c r="G509" s="17">
        <f>'Specifications (ICE)'!$E$16*9.81*SIN(F509-F508)</f>
        <v>1046.3794352042719</v>
      </c>
      <c r="H509" s="17">
        <f t="shared" si="99"/>
        <v>6.6322511575784518E-2</v>
      </c>
      <c r="I509" s="17">
        <v>14</v>
      </c>
      <c r="J509" s="14">
        <v>4000</v>
      </c>
      <c r="K509" s="100">
        <v>13.254383569686652</v>
      </c>
      <c r="L509" s="17">
        <v>29.649260782374864</v>
      </c>
      <c r="M509" s="107">
        <v>1</v>
      </c>
      <c r="N509" s="17">
        <f>IF(M509=1,_xlfn.XLOOKUP(L509,'HYB SPECS'!$O$6:$O$37,'HYB SPECS'!$K$6:$K$37,,1))</f>
        <v>8500</v>
      </c>
      <c r="O509" s="107">
        <f>0.5*('Specifications (ICE)'!$P$4*'Specifications (ICE)'!$P$3)*'Specifications (ICE)'!$P$5*K509^2</f>
        <v>54.910587714163732</v>
      </c>
      <c r="P509" s="14">
        <f>IF(B509="A",'Specifications (ICE)'!$M$12,IF(B509="G",'Specifications (ICE)'!$M$13))</f>
        <v>105.33879899999999</v>
      </c>
      <c r="Q509" s="17">
        <v>3</v>
      </c>
      <c r="R509" s="110">
        <f>'HYB SPECS'!$G$11-O509-P509-G509</f>
        <v>-319.89419006320725</v>
      </c>
      <c r="S509" s="16">
        <f t="shared" si="100"/>
        <v>0.54527345989514364</v>
      </c>
      <c r="T509" s="17">
        <f t="shared" si="101"/>
        <v>383.87302807584865</v>
      </c>
      <c r="U509" s="110">
        <f t="shared" si="102"/>
        <v>1590.5018499942844</v>
      </c>
      <c r="V509" s="17">
        <f t="shared" si="103"/>
        <v>21.081121588120467</v>
      </c>
      <c r="W509" s="14">
        <f t="shared" si="104"/>
        <v>-7.6583027961741577</v>
      </c>
      <c r="X509" s="17">
        <f t="shared" si="105"/>
        <v>21.081121588120467</v>
      </c>
      <c r="Y509" s="17">
        <f t="shared" si="106"/>
        <v>23.683515576498628</v>
      </c>
      <c r="Z509" s="14">
        <v>474.14230073437511</v>
      </c>
      <c r="AA509" s="17">
        <f t="shared" si="108"/>
        <v>-1.0086459187495871</v>
      </c>
      <c r="AB509" s="17">
        <f t="shared" si="109"/>
        <v>-1.6038769032192683E-4</v>
      </c>
      <c r="AC509" s="17">
        <f t="shared" si="110"/>
        <v>-7.6046588498710849E-2</v>
      </c>
      <c r="AD509" s="17">
        <f t="shared" si="107"/>
        <v>-1.007239582764382E-4</v>
      </c>
      <c r="AE509" s="14">
        <f t="shared" si="111"/>
        <v>24.653485190973324</v>
      </c>
    </row>
    <row r="510" spans="1:31" ht="15.75" thickBot="1" x14ac:dyDescent="0.3">
      <c r="A510" s="14">
        <v>3</v>
      </c>
      <c r="B510" s="17" t="s">
        <v>31</v>
      </c>
      <c r="C510" s="17">
        <v>504</v>
      </c>
      <c r="D510" s="17">
        <v>44.626037791463858</v>
      </c>
      <c r="E510" s="14">
        <v>704.00093954631063</v>
      </c>
      <c r="F510" s="103">
        <v>4</v>
      </c>
      <c r="G510" s="17">
        <f>'Specifications (ICE)'!$E$16*9.81*SIN(F510-F509)</f>
        <v>1046.3794352042742</v>
      </c>
      <c r="H510" s="17">
        <f t="shared" si="99"/>
        <v>6.9813170079773182E-2</v>
      </c>
      <c r="I510" s="17">
        <v>14</v>
      </c>
      <c r="J510" s="14">
        <v>4000</v>
      </c>
      <c r="K510" s="100">
        <v>13.17665122087816</v>
      </c>
      <c r="L510" s="17">
        <v>29.475378182031193</v>
      </c>
      <c r="M510" s="107">
        <v>1</v>
      </c>
      <c r="N510" s="17">
        <f>IF(M510=1,_xlfn.XLOOKUP(L510,'HYB SPECS'!$O$6:$O$37,'HYB SPECS'!$K$6:$K$37,,1))</f>
        <v>8500</v>
      </c>
      <c r="O510" s="107">
        <f>0.5*('Specifications (ICE)'!$P$4*'Specifications (ICE)'!$P$3)*'Specifications (ICE)'!$P$5*K510^2</f>
        <v>54.268413326671585</v>
      </c>
      <c r="P510" s="14">
        <f>IF(B510="A",'Specifications (ICE)'!$M$12,IF(B510="G",'Specifications (ICE)'!$M$13))</f>
        <v>105.33879899999999</v>
      </c>
      <c r="Q510" s="17">
        <v>3</v>
      </c>
      <c r="R510" s="110">
        <f>'HYB SPECS'!$G$11-O510-P510-G510</f>
        <v>-319.25201567571742</v>
      </c>
      <c r="S510" s="16">
        <f t="shared" si="100"/>
        <v>0.54417884592277543</v>
      </c>
      <c r="T510" s="17">
        <f t="shared" si="101"/>
        <v>383.10241881086091</v>
      </c>
      <c r="U510" s="110">
        <f t="shared" si="102"/>
        <v>1589.0890663418068</v>
      </c>
      <c r="V510" s="17">
        <f t="shared" si="103"/>
        <v>20.938872386096904</v>
      </c>
      <c r="W510" s="14">
        <f t="shared" si="104"/>
        <v>-7.5160535941505948</v>
      </c>
      <c r="X510" s="17">
        <f t="shared" si="105"/>
        <v>20.938872386096904</v>
      </c>
      <c r="Y510" s="17">
        <f t="shared" si="106"/>
        <v>23.523706186007377</v>
      </c>
      <c r="Z510" s="14">
        <v>474.14230073437511</v>
      </c>
      <c r="AA510" s="17">
        <f t="shared" si="108"/>
        <v>-0.98991081765928668</v>
      </c>
      <c r="AB510" s="17">
        <f t="shared" si="109"/>
        <v>-1.582815078950417E-4</v>
      </c>
      <c r="AC510" s="17">
        <f t="shared" si="110"/>
        <v>-7.5047958317061222E-2</v>
      </c>
      <c r="AD510" s="17">
        <f t="shared" si="107"/>
        <v>-9.9401269294120822E-5</v>
      </c>
      <c r="AE510" s="14">
        <f t="shared" si="111"/>
        <v>24.578437232656263</v>
      </c>
    </row>
    <row r="511" spans="1:31" ht="15.75" thickBot="1" x14ac:dyDescent="0.3">
      <c r="A511" s="14">
        <v>3</v>
      </c>
      <c r="B511" s="17" t="s">
        <v>31</v>
      </c>
      <c r="C511" s="17">
        <v>505</v>
      </c>
      <c r="D511" s="17">
        <v>44.702276588535952</v>
      </c>
      <c r="E511" s="14">
        <v>704.00093954631063</v>
      </c>
      <c r="F511" s="103">
        <v>4.2</v>
      </c>
      <c r="G511" s="17">
        <f>'Specifications (ICE)'!$E$16*9.81*SIN(F511-F510)</f>
        <v>1046.3794352042742</v>
      </c>
      <c r="H511" s="17">
        <f t="shared" si="99"/>
        <v>7.3303828583761846E-2</v>
      </c>
      <c r="I511" s="17">
        <v>14</v>
      </c>
      <c r="J511" s="14">
        <v>4000</v>
      </c>
      <c r="K511" s="100">
        <v>13.098364614616816</v>
      </c>
      <c r="L511" s="17">
        <v>29.300255741020944</v>
      </c>
      <c r="M511" s="107">
        <v>1</v>
      </c>
      <c r="N511" s="17">
        <f>IF(M511=1,_xlfn.XLOOKUP(L511,'HYB SPECS'!$O$6:$O$37,'HYB SPECS'!$K$6:$K$37,,1))</f>
        <v>8500</v>
      </c>
      <c r="O511" s="107">
        <f>0.5*('Specifications (ICE)'!$P$4*'Specifications (ICE)'!$P$3)*'Specifications (ICE)'!$P$5*K511^2</f>
        <v>53.625477723103614</v>
      </c>
      <c r="P511" s="14">
        <f>IF(B511="A",'Specifications (ICE)'!$M$12,IF(B511="G",'Specifications (ICE)'!$M$13))</f>
        <v>105.33879899999999</v>
      </c>
      <c r="Q511" s="17">
        <v>3</v>
      </c>
      <c r="R511" s="110">
        <f>'HYB SPECS'!$G$11-O511-P511-G511</f>
        <v>-318.60908007214937</v>
      </c>
      <c r="S511" s="16">
        <f t="shared" si="100"/>
        <v>0.54308293442473277</v>
      </c>
      <c r="T511" s="17">
        <f t="shared" si="101"/>
        <v>382.33089608657929</v>
      </c>
      <c r="U511" s="110">
        <f t="shared" si="102"/>
        <v>1587.6746080139569</v>
      </c>
      <c r="V511" s="17">
        <f t="shared" si="103"/>
        <v>20.795940905135637</v>
      </c>
      <c r="W511" s="14">
        <f t="shared" si="104"/>
        <v>-7.3731221131893285</v>
      </c>
      <c r="X511" s="17">
        <f t="shared" si="105"/>
        <v>20.795940905135637</v>
      </c>
      <c r="Y511" s="17">
        <f t="shared" si="106"/>
        <v>23.363130291524335</v>
      </c>
      <c r="Z511" s="14">
        <v>474.14230073437511</v>
      </c>
      <c r="AA511" s="17">
        <f t="shared" si="108"/>
        <v>-0.97108585620641286</v>
      </c>
      <c r="AB511" s="17">
        <f t="shared" si="109"/>
        <v>-1.5614387793755772E-4</v>
      </c>
      <c r="AC511" s="17">
        <f t="shared" si="110"/>
        <v>-7.403441753090105E-2</v>
      </c>
      <c r="AD511" s="17">
        <f t="shared" si="107"/>
        <v>-9.8058831166756354E-5</v>
      </c>
      <c r="AE511" s="14">
        <f t="shared" si="111"/>
        <v>24.504402815125363</v>
      </c>
    </row>
    <row r="512" spans="1:31" ht="15.75" thickBot="1" x14ac:dyDescent="0.3">
      <c r="A512" s="14">
        <v>3</v>
      </c>
      <c r="B512" s="17" t="s">
        <v>31</v>
      </c>
      <c r="C512" s="17">
        <v>506</v>
      </c>
      <c r="D512" s="17">
        <v>44.778949409698761</v>
      </c>
      <c r="E512" s="14">
        <v>704.00093954631063</v>
      </c>
      <c r="F512" s="103">
        <v>4.4000000000000004</v>
      </c>
      <c r="G512" s="17">
        <f>'Specifications (ICE)'!$E$16*9.81*SIN(F512-F511)</f>
        <v>1046.3794352042742</v>
      </c>
      <c r="H512" s="17">
        <f t="shared" si="99"/>
        <v>7.679448708775051E-2</v>
      </c>
      <c r="I512" s="17">
        <v>14</v>
      </c>
      <c r="J512" s="14">
        <v>4000</v>
      </c>
      <c r="K512" s="100">
        <v>13.019513641755072</v>
      </c>
      <c r="L512" s="17">
        <v>29.123870845787593</v>
      </c>
      <c r="M512" s="107">
        <v>1</v>
      </c>
      <c r="N512" s="17">
        <f>IF(M512=1,_xlfn.XLOOKUP(L512,'HYB SPECS'!$O$6:$O$37,'HYB SPECS'!$K$6:$K$37,,1))</f>
        <v>8500</v>
      </c>
      <c r="O512" s="107">
        <f>0.5*('Specifications (ICE)'!$P$4*'Specifications (ICE)'!$P$3)*'Specifications (ICE)'!$P$5*K512^2</f>
        <v>52.981780001134986</v>
      </c>
      <c r="P512" s="14">
        <f>IF(B512="A",'Specifications (ICE)'!$M$12,IF(B512="G",'Specifications (ICE)'!$M$13))</f>
        <v>105.33879899999999</v>
      </c>
      <c r="Q512" s="17">
        <v>3</v>
      </c>
      <c r="R512" s="110">
        <f>'HYB SPECS'!$G$11-O512-P512-G512</f>
        <v>-317.96538235018079</v>
      </c>
      <c r="S512" s="16">
        <f t="shared" si="100"/>
        <v>0.54198572386296828</v>
      </c>
      <c r="T512" s="17">
        <f t="shared" si="101"/>
        <v>381.55845882021697</v>
      </c>
      <c r="U512" s="110">
        <f t="shared" si="102"/>
        <v>1586.2584730256262</v>
      </c>
      <c r="V512" s="17">
        <f t="shared" si="103"/>
        <v>20.65231382890671</v>
      </c>
      <c r="W512" s="14">
        <f t="shared" si="104"/>
        <v>-7.229495036960401</v>
      </c>
      <c r="X512" s="17">
        <f t="shared" si="105"/>
        <v>20.65231382890671</v>
      </c>
      <c r="Y512" s="17">
        <f t="shared" si="106"/>
        <v>23.201772932863136</v>
      </c>
      <c r="Z512" s="14">
        <v>474.14230073437511</v>
      </c>
      <c r="AA512" s="17">
        <f t="shared" si="108"/>
        <v>-0.95216928054781957</v>
      </c>
      <c r="AB512" s="17">
        <f t="shared" si="109"/>
        <v>-1.5397382779618922E-4</v>
      </c>
      <c r="AC512" s="17">
        <f t="shared" si="110"/>
        <v>-7.3005504964163637E-2</v>
      </c>
      <c r="AD512" s="17">
        <f t="shared" si="107"/>
        <v>-9.66960330651174E-5</v>
      </c>
      <c r="AE512" s="14">
        <f t="shared" si="111"/>
        <v>24.431397310161199</v>
      </c>
    </row>
    <row r="513" spans="1:31" ht="15.75" thickBot="1" x14ac:dyDescent="0.3">
      <c r="A513" s="14">
        <v>3</v>
      </c>
      <c r="B513" s="17" t="s">
        <v>31</v>
      </c>
      <c r="C513" s="17">
        <v>507</v>
      </c>
      <c r="D513" s="17">
        <v>44.856064582572152</v>
      </c>
      <c r="E513" s="14">
        <v>704.00093954631063</v>
      </c>
      <c r="F513" s="103">
        <v>4.5999999999999996</v>
      </c>
      <c r="G513" s="17">
        <f>'Specifications (ICE)'!$E$16*9.81*SIN(F513-F512)</f>
        <v>1046.3794352042696</v>
      </c>
      <c r="H513" s="17">
        <f t="shared" si="99"/>
        <v>8.028514559173916E-2</v>
      </c>
      <c r="I513" s="17">
        <v>14</v>
      </c>
      <c r="J513" s="14">
        <v>4000</v>
      </c>
      <c r="K513" s="100">
        <v>12.940087873642444</v>
      </c>
      <c r="L513" s="17">
        <v>28.946200168065729</v>
      </c>
      <c r="M513" s="107">
        <v>1</v>
      </c>
      <c r="N513" s="17">
        <f>IF(M513=1,_xlfn.XLOOKUP(L513,'HYB SPECS'!$O$6:$O$37,'HYB SPECS'!$K$6:$K$37,,1))</f>
        <v>8000</v>
      </c>
      <c r="O513" s="107">
        <f>0.5*('Specifications (ICE)'!$P$4*'Specifications (ICE)'!$P$3)*'Specifications (ICE)'!$P$5*K513^2</f>
        <v>52.337319257371242</v>
      </c>
      <c r="P513" s="14">
        <f>IF(B513="A",'Specifications (ICE)'!$M$12,IF(B513="G",'Specifications (ICE)'!$M$13))</f>
        <v>105.33879899999999</v>
      </c>
      <c r="Q513" s="17">
        <v>3</v>
      </c>
      <c r="R513" s="110">
        <f>'HYB SPECS'!$G$11-O513-P513-G513</f>
        <v>-317.32092160641253</v>
      </c>
      <c r="S513" s="16">
        <f t="shared" si="100"/>
        <v>0.54088721269759921</v>
      </c>
      <c r="T513" s="17">
        <f t="shared" si="101"/>
        <v>380.78510592769499</v>
      </c>
      <c r="U513" s="110">
        <f t="shared" si="102"/>
        <v>1584.840659389336</v>
      </c>
      <c r="V513" s="17">
        <f t="shared" si="103"/>
        <v>20.507977398219442</v>
      </c>
      <c r="W513" s="14">
        <f t="shared" si="104"/>
        <v>-7.0851586062731329</v>
      </c>
      <c r="X513" s="17">
        <f t="shared" si="105"/>
        <v>20.507977398219442</v>
      </c>
      <c r="Y513" s="17">
        <f t="shared" si="106"/>
        <v>24.479594818076183</v>
      </c>
      <c r="Z513" s="14">
        <v>474.14230073437511</v>
      </c>
      <c r="AA513" s="17">
        <f t="shared" si="108"/>
        <v>-0.93315927851286162</v>
      </c>
      <c r="AB513" s="17">
        <f t="shared" si="109"/>
        <v>-1.5177034187726336E-4</v>
      </c>
      <c r="AC513" s="17">
        <f t="shared" si="110"/>
        <v>-7.1960739080928329E-2</v>
      </c>
      <c r="AD513" s="17">
        <f t="shared" si="107"/>
        <v>-9.5312237193282551E-5</v>
      </c>
      <c r="AE513" s="14">
        <f t="shared" si="111"/>
        <v>24.35943657108027</v>
      </c>
    </row>
    <row r="514" spans="1:31" ht="15.75" thickBot="1" x14ac:dyDescent="0.3">
      <c r="A514" s="14">
        <v>3</v>
      </c>
      <c r="B514" s="17" t="s">
        <v>31</v>
      </c>
      <c r="C514" s="17">
        <v>508</v>
      </c>
      <c r="D514" s="17">
        <v>44.933630698586562</v>
      </c>
      <c r="E514" s="14">
        <v>704.00093954631063</v>
      </c>
      <c r="F514" s="103">
        <v>4.8</v>
      </c>
      <c r="G514" s="17">
        <f>'Specifications (ICE)'!$E$16*9.81*SIN(F514-F513)</f>
        <v>1046.3794352042742</v>
      </c>
      <c r="H514" s="17">
        <f t="shared" si="99"/>
        <v>8.377580409572781E-2</v>
      </c>
      <c r="I514" s="17">
        <v>14</v>
      </c>
      <c r="J514" s="14">
        <v>4000</v>
      </c>
      <c r="K514" s="100">
        <v>12.860076547710049</v>
      </c>
      <c r="L514" s="17">
        <v>28.767219632634518</v>
      </c>
      <c r="M514" s="107">
        <v>1</v>
      </c>
      <c r="N514" s="17">
        <f>IF(M514=1,_xlfn.XLOOKUP(L514,'HYB SPECS'!$O$6:$O$37,'HYB SPECS'!$K$6:$K$37,,1))</f>
        <v>8000</v>
      </c>
      <c r="O514" s="107">
        <f>0.5*('Specifications (ICE)'!$P$4*'Specifications (ICE)'!$P$3)*'Specifications (ICE)'!$P$5*K514^2</f>
        <v>51.692094587347057</v>
      </c>
      <c r="P514" s="14">
        <f>IF(B514="A",'Specifications (ICE)'!$M$12,IF(B514="G",'Specifications (ICE)'!$M$13))</f>
        <v>105.33879899999999</v>
      </c>
      <c r="Q514" s="17">
        <v>3</v>
      </c>
      <c r="R514" s="110">
        <f>'HYB SPECS'!$G$11-O514-P514-G514</f>
        <v>-316.6756969363928</v>
      </c>
      <c r="S514" s="16">
        <f t="shared" si="100"/>
        <v>0.53978739938694842</v>
      </c>
      <c r="T514" s="17">
        <f t="shared" si="101"/>
        <v>380.0108363236713</v>
      </c>
      <c r="U514" s="110">
        <f t="shared" si="102"/>
        <v>1583.4211651152925</v>
      </c>
      <c r="V514" s="17">
        <f t="shared" si="103"/>
        <v>20.362917390646892</v>
      </c>
      <c r="W514" s="14">
        <f t="shared" si="104"/>
        <v>-6.9400985987005841</v>
      </c>
      <c r="X514" s="17">
        <f t="shared" si="105"/>
        <v>20.362917390646892</v>
      </c>
      <c r="Y514" s="17">
        <f t="shared" si="106"/>
        <v>24.306442188700291</v>
      </c>
      <c r="Z514" s="14">
        <v>474.14230073437511</v>
      </c>
      <c r="AA514" s="17">
        <f t="shared" si="108"/>
        <v>-0.91405397691980761</v>
      </c>
      <c r="AB514" s="17">
        <f t="shared" si="109"/>
        <v>-1.495323591828476E-4</v>
      </c>
      <c r="AC514" s="17">
        <f t="shared" si="110"/>
        <v>-7.0899616817194325E-2</v>
      </c>
      <c r="AD514" s="17">
        <f t="shared" si="107"/>
        <v>-9.3906777241316994E-5</v>
      </c>
      <c r="AE514" s="14">
        <f t="shared" si="111"/>
        <v>24.288536954263076</v>
      </c>
    </row>
    <row r="515" spans="1:31" ht="15.75" thickBot="1" x14ac:dyDescent="0.3">
      <c r="A515" s="14">
        <v>3</v>
      </c>
      <c r="B515" s="17" t="s">
        <v>31</v>
      </c>
      <c r="C515" s="17">
        <v>509</v>
      </c>
      <c r="D515" s="17">
        <v>45.011656624799095</v>
      </c>
      <c r="E515" s="14">
        <v>704.00093954631063</v>
      </c>
      <c r="F515" s="103">
        <v>5</v>
      </c>
      <c r="G515" s="17">
        <f>'Specifications (ICE)'!$E$16*9.81*SIN(F515-F514)</f>
        <v>1046.3794352042742</v>
      </c>
      <c r="H515" s="17">
        <f t="shared" si="99"/>
        <v>8.7266462599716474E-2</v>
      </c>
      <c r="I515" s="17">
        <v>14</v>
      </c>
      <c r="J515" s="14">
        <v>4000</v>
      </c>
      <c r="K515" s="100">
        <v>12.77946855220625</v>
      </c>
      <c r="L515" s="17">
        <v>28.58690438317225</v>
      </c>
      <c r="M515" s="107">
        <v>1</v>
      </c>
      <c r="N515" s="17">
        <f>IF(M515=1,_xlfn.XLOOKUP(L515,'HYB SPECS'!$O$6:$O$37,'HYB SPECS'!$K$6:$K$37,,1))</f>
        <v>8000</v>
      </c>
      <c r="O515" s="107">
        <f>0.5*('Specifications (ICE)'!$P$4*'Specifications (ICE)'!$P$3)*'Specifications (ICE)'!$P$5*K515^2</f>
        <v>51.046105085525006</v>
      </c>
      <c r="P515" s="14">
        <f>IF(B515="A",'Specifications (ICE)'!$M$12,IF(B515="G",'Specifications (ICE)'!$M$13))</f>
        <v>105.33879899999999</v>
      </c>
      <c r="Q515" s="17">
        <v>3</v>
      </c>
      <c r="R515" s="110">
        <f>'HYB SPECS'!$G$11-O515-P515-G515</f>
        <v>-316.02970743457081</v>
      </c>
      <c r="S515" s="16">
        <f t="shared" si="100"/>
        <v>0.53868628238746563</v>
      </c>
      <c r="T515" s="17">
        <f t="shared" si="101"/>
        <v>379.23564892148499</v>
      </c>
      <c r="U515" s="110">
        <f t="shared" si="102"/>
        <v>1581.9999882112843</v>
      </c>
      <c r="V515" s="17">
        <f t="shared" si="103"/>
        <v>20.217119098936763</v>
      </c>
      <c r="W515" s="14">
        <f t="shared" si="104"/>
        <v>-6.7943003069904551</v>
      </c>
      <c r="X515" s="17">
        <f t="shared" si="105"/>
        <v>20.217119098936763</v>
      </c>
      <c r="Y515" s="17">
        <f t="shared" si="106"/>
        <v>24.132408297550136</v>
      </c>
      <c r="Z515" s="14">
        <v>474.14230073437511</v>
      </c>
      <c r="AA515" s="17">
        <f t="shared" si="108"/>
        <v>-0.89485143873242379</v>
      </c>
      <c r="AB515" s="17">
        <f t="shared" si="109"/>
        <v>-1.4725877067195151E-4</v>
      </c>
      <c r="AC515" s="17">
        <f t="shared" si="110"/>
        <v>-6.9821612329714816E-2</v>
      </c>
      <c r="AD515" s="17">
        <f t="shared" si="107"/>
        <v>-9.2478956728099092E-5</v>
      </c>
      <c r="AE515" s="14">
        <f t="shared" si="111"/>
        <v>24.218715341933361</v>
      </c>
    </row>
    <row r="516" spans="1:31" ht="15.75" thickBot="1" x14ac:dyDescent="0.3">
      <c r="A516" s="14">
        <v>3</v>
      </c>
      <c r="B516" s="17" t="s">
        <v>31</v>
      </c>
      <c r="C516" s="17">
        <v>510</v>
      </c>
      <c r="D516" s="17">
        <v>45.090151516398215</v>
      </c>
      <c r="E516" s="14">
        <v>704.00093954631063</v>
      </c>
      <c r="F516" s="103">
        <v>5.2</v>
      </c>
      <c r="G516" s="17">
        <f>'Specifications (ICE)'!$E$16*9.81*SIN(F516-F515)</f>
        <v>1046.3794352042742</v>
      </c>
      <c r="H516" s="17">
        <f t="shared" si="99"/>
        <v>9.0757121103705138E-2</v>
      </c>
      <c r="I516" s="17">
        <v>14</v>
      </c>
      <c r="J516" s="14">
        <v>4000</v>
      </c>
      <c r="K516" s="100">
        <v>12.698252410021393</v>
      </c>
      <c r="L516" s="17">
        <v>28.405228746073256</v>
      </c>
      <c r="M516" s="107">
        <v>1</v>
      </c>
      <c r="N516" s="17">
        <f>IF(M516=1,_xlfn.XLOOKUP(L516,'HYB SPECS'!$O$6:$O$37,'HYB SPECS'!$K$6:$K$37,,1))</f>
        <v>8000</v>
      </c>
      <c r="O516" s="107">
        <f>0.5*('Specifications (ICE)'!$P$4*'Specifications (ICE)'!$P$3)*'Specifications (ICE)'!$P$5*K516^2</f>
        <v>50.399349845294253</v>
      </c>
      <c r="P516" s="14">
        <f>IF(B516="A",'Specifications (ICE)'!$M$12,IF(B516="G",'Specifications (ICE)'!$M$13))</f>
        <v>105.33879899999999</v>
      </c>
      <c r="Q516" s="17">
        <v>3</v>
      </c>
      <c r="R516" s="110">
        <f>'HYB SPECS'!$G$11-O516-P516-G516</f>
        <v>-315.38295219434008</v>
      </c>
      <c r="S516" s="16">
        <f t="shared" si="100"/>
        <v>0.53758386015380055</v>
      </c>
      <c r="T516" s="17">
        <f t="shared" si="101"/>
        <v>378.45954263320806</v>
      </c>
      <c r="U516" s="110">
        <f t="shared" si="102"/>
        <v>1580.5771266827765</v>
      </c>
      <c r="V516" s="17">
        <f t="shared" si="103"/>
        <v>20.070567308124254</v>
      </c>
      <c r="W516" s="14">
        <f t="shared" si="104"/>
        <v>-6.6477485161779439</v>
      </c>
      <c r="X516" s="17">
        <f t="shared" si="105"/>
        <v>20.070567308124254</v>
      </c>
      <c r="Y516" s="17">
        <f t="shared" si="106"/>
        <v>23.957474983099281</v>
      </c>
      <c r="Z516" s="14">
        <v>474.14230073437511</v>
      </c>
      <c r="AA516" s="17">
        <f t="shared" si="108"/>
        <v>-0.87554966004559409</v>
      </c>
      <c r="AB516" s="17">
        <f t="shared" si="109"/>
        <v>-1.4494841643211223E-4</v>
      </c>
      <c r="AC516" s="17">
        <f t="shared" si="110"/>
        <v>-6.8726175654926003E-2</v>
      </c>
      <c r="AD516" s="17">
        <f t="shared" si="107"/>
        <v>-9.1028047225067562E-5</v>
      </c>
      <c r="AE516" s="14">
        <f t="shared" si="111"/>
        <v>24.149989166278434</v>
      </c>
    </row>
    <row r="517" spans="1:31" ht="15.75" thickBot="1" x14ac:dyDescent="0.3">
      <c r="A517" s="14">
        <v>3</v>
      </c>
      <c r="B517" s="17" t="s">
        <v>31</v>
      </c>
      <c r="C517" s="17">
        <v>511</v>
      </c>
      <c r="D517" s="17">
        <v>45.16912482994676</v>
      </c>
      <c r="E517" s="14">
        <v>704.00093954631063</v>
      </c>
      <c r="F517" s="103">
        <v>5.4</v>
      </c>
      <c r="G517" s="17">
        <f>'Specifications (ICE)'!$E$16*9.81*SIN(F517-F516)</f>
        <v>1046.3794352042742</v>
      </c>
      <c r="H517" s="17">
        <f t="shared" si="99"/>
        <v>9.4247779607693802E-2</v>
      </c>
      <c r="I517" s="17">
        <v>14</v>
      </c>
      <c r="J517" s="14">
        <v>4000</v>
      </c>
      <c r="K517" s="100">
        <v>12.616416261534294</v>
      </c>
      <c r="L517" s="17">
        <v>28.222166192076525</v>
      </c>
      <c r="M517" s="107">
        <v>1</v>
      </c>
      <c r="N517" s="17">
        <f>IF(M517=1,_xlfn.XLOOKUP(L517,'HYB SPECS'!$O$6:$O$37,'HYB SPECS'!$K$6:$K$37,,1))</f>
        <v>8000</v>
      </c>
      <c r="O517" s="107">
        <f>0.5*('Specifications (ICE)'!$P$4*'Specifications (ICE)'!$P$3)*'Specifications (ICE)'!$P$5*K517^2</f>
        <v>49.751827958969272</v>
      </c>
      <c r="P517" s="14">
        <f>IF(B517="A",'Specifications (ICE)'!$M$12,IF(B517="G",'Specifications (ICE)'!$M$13))</f>
        <v>105.33879899999999</v>
      </c>
      <c r="Q517" s="17">
        <v>3</v>
      </c>
      <c r="R517" s="110">
        <f>'HYB SPECS'!$G$11-O517-P517-G517</f>
        <v>-314.735430308015</v>
      </c>
      <c r="S517" s="16">
        <f t="shared" si="100"/>
        <v>0.53648013113876425</v>
      </c>
      <c r="T517" s="17">
        <f t="shared" si="101"/>
        <v>377.68251636961799</v>
      </c>
      <c r="U517" s="110">
        <f t="shared" si="102"/>
        <v>1579.1525785328613</v>
      </c>
      <c r="V517" s="17">
        <f t="shared" si="103"/>
        <v>19.923246271245805</v>
      </c>
      <c r="W517" s="14">
        <f t="shared" si="104"/>
        <v>-6.5004274792994945</v>
      </c>
      <c r="X517" s="17">
        <f t="shared" si="105"/>
        <v>19.923246271245805</v>
      </c>
      <c r="Y517" s="17">
        <f t="shared" si="106"/>
        <v>23.781623448794566</v>
      </c>
      <c r="Z517" s="14">
        <v>474.14230073437511</v>
      </c>
      <c r="AA517" s="17">
        <f t="shared" si="108"/>
        <v>-0.85614656688667135</v>
      </c>
      <c r="AB517" s="17">
        <f t="shared" si="109"/>
        <v>-1.4260008264508226E-4</v>
      </c>
      <c r="AC517" s="17">
        <f t="shared" si="110"/>
        <v>-6.7612731270251344E-2</v>
      </c>
      <c r="AD517" s="17">
        <f t="shared" si="107"/>
        <v>-8.9553286450664039E-5</v>
      </c>
      <c r="AE517" s="14">
        <f t="shared" si="111"/>
        <v>24.082376435008182</v>
      </c>
    </row>
    <row r="518" spans="1:31" ht="15.75" thickBot="1" x14ac:dyDescent="0.3">
      <c r="A518" s="14">
        <v>3</v>
      </c>
      <c r="B518" s="17" t="s">
        <v>31</v>
      </c>
      <c r="C518" s="17">
        <v>512</v>
      </c>
      <c r="D518" s="17">
        <v>45.24858633741713</v>
      </c>
      <c r="E518" s="14">
        <v>704.00093954631063</v>
      </c>
      <c r="F518" s="103">
        <v>5.6</v>
      </c>
      <c r="G518" s="17">
        <f>'Specifications (ICE)'!$E$16*9.81*SIN(F518-F517)</f>
        <v>1046.3794352042696</v>
      </c>
      <c r="H518" s="17">
        <f t="shared" si="99"/>
        <v>9.7738438111682452E-2</v>
      </c>
      <c r="I518" s="17">
        <v>14</v>
      </c>
      <c r="J518" s="14">
        <v>4000</v>
      </c>
      <c r="K518" s="100">
        <v>12.533947846407091</v>
      </c>
      <c r="L518" s="17">
        <v>28.037689295541881</v>
      </c>
      <c r="M518" s="107">
        <v>1</v>
      </c>
      <c r="N518" s="17">
        <f>IF(M518=1,_xlfn.XLOOKUP(L518,'HYB SPECS'!$O$6:$O$37,'HYB SPECS'!$K$6:$K$37,,1))</f>
        <v>7750</v>
      </c>
      <c r="O518" s="107">
        <f>0.5*('Specifications (ICE)'!$P$4*'Specifications (ICE)'!$P$3)*'Specifications (ICE)'!$P$5*K518^2</f>
        <v>49.103538517788621</v>
      </c>
      <c r="P518" s="14">
        <f>IF(B518="A",'Specifications (ICE)'!$M$12,IF(B518="G",'Specifications (ICE)'!$M$13))</f>
        <v>105.33879899999999</v>
      </c>
      <c r="Q518" s="17">
        <v>3</v>
      </c>
      <c r="R518" s="110">
        <f>'HYB SPECS'!$G$11-O518-P518-G518</f>
        <v>-314.08714086682983</v>
      </c>
      <c r="S518" s="16">
        <f t="shared" si="100"/>
        <v>0.53537509379332615</v>
      </c>
      <c r="T518" s="17">
        <f t="shared" si="101"/>
        <v>376.90456904019578</v>
      </c>
      <c r="U518" s="110">
        <f t="shared" si="102"/>
        <v>1577.7263417622539</v>
      </c>
      <c r="V518" s="17">
        <f t="shared" si="103"/>
        <v>19.775139683550741</v>
      </c>
      <c r="W518" s="14">
        <f t="shared" si="104"/>
        <v>-6.3523208916044318</v>
      </c>
      <c r="X518" s="17">
        <f t="shared" si="105"/>
        <v>19.775139683550741</v>
      </c>
      <c r="Y518" s="17">
        <f t="shared" si="106"/>
        <v>24.366280497830704</v>
      </c>
      <c r="Z518" s="14">
        <v>474.14230073437511</v>
      </c>
      <c r="AA518" s="17">
        <f t="shared" si="108"/>
        <v>-0.8366400118189895</v>
      </c>
      <c r="AB518" s="17">
        <f t="shared" si="109"/>
        <v>-1.4021249832844794E-4</v>
      </c>
      <c r="AC518" s="17">
        <f t="shared" si="110"/>
        <v>-6.6480676549165035E-2</v>
      </c>
      <c r="AD518" s="17">
        <f t="shared" si="107"/>
        <v>-8.8053876224059651E-5</v>
      </c>
      <c r="AE518" s="14">
        <f t="shared" si="111"/>
        <v>24.015895758459017</v>
      </c>
    </row>
    <row r="519" spans="1:31" ht="15.75" thickBot="1" x14ac:dyDescent="0.3">
      <c r="A519" s="14">
        <v>3</v>
      </c>
      <c r="B519" s="17" t="s">
        <v>31</v>
      </c>
      <c r="C519" s="17">
        <v>513</v>
      </c>
      <c r="D519" s="17">
        <v>45.328546141077439</v>
      </c>
      <c r="E519" s="14">
        <v>704.00093954631063</v>
      </c>
      <c r="F519" s="103">
        <v>5.8</v>
      </c>
      <c r="G519" s="17">
        <f>'Specifications (ICE)'!$E$16*9.81*SIN(F519-F518)</f>
        <v>1046.3794352042742</v>
      </c>
      <c r="H519" s="17">
        <f t="shared" ref="H519:H582" si="112">RADIANS(F519)</f>
        <v>0.10122909661567112</v>
      </c>
      <c r="I519" s="17">
        <v>14</v>
      </c>
      <c r="J519" s="14">
        <v>4000</v>
      </c>
      <c r="K519" s="100">
        <v>12.450834484248496</v>
      </c>
      <c r="L519" s="17">
        <v>27.851769691194832</v>
      </c>
      <c r="M519" s="107">
        <v>1</v>
      </c>
      <c r="N519" s="17">
        <f>IF(M519=1,_xlfn.XLOOKUP(L519,'HYB SPECS'!$O$6:$O$37,'HYB SPECS'!$K$6:$K$37,,1))</f>
        <v>7750</v>
      </c>
      <c r="O519" s="107">
        <f>0.5*('Specifications (ICE)'!$P$4*'Specifications (ICE)'!$P$3)*'Specifications (ICE)'!$P$5*K519^2</f>
        <v>48.45448061191361</v>
      </c>
      <c r="P519" s="14">
        <f>IF(B519="A",'Specifications (ICE)'!$M$12,IF(B519="G",'Specifications (ICE)'!$M$13))</f>
        <v>105.33879899999999</v>
      </c>
      <c r="Q519" s="17">
        <v>3</v>
      </c>
      <c r="R519" s="110">
        <f>'HYB SPECS'!$G$11-O519-P519-G519</f>
        <v>-313.43808296095938</v>
      </c>
      <c r="S519" s="16">
        <f t="shared" ref="S519:S582" si="113">IF(A519=1,(R519/E519),IF(A519=2,0,IF(A519=3,(1.2*(-R519/E519)))))</f>
        <v>0.53426874656664991</v>
      </c>
      <c r="T519" s="17">
        <f t="shared" ref="T519:T582" si="114">E519*S519</f>
        <v>376.12569955315126</v>
      </c>
      <c r="U519" s="110">
        <f t="shared" ref="U519:U582" si="115">T519+P519+O519+G519</f>
        <v>1576.2984143693391</v>
      </c>
      <c r="V519" s="17">
        <f t="shared" ref="V519:V582" si="116">ABS(((+U519)*(+K519))/1000)</f>
        <v>19.626230655095991</v>
      </c>
      <c r="W519" s="14">
        <f t="shared" ref="W519:W582" si="117">(($W$3*1000)-V519*1000)/1000</f>
        <v>-6.2034118631496824</v>
      </c>
      <c r="X519" s="17">
        <f t="shared" ref="X519:X582" si="118">V519</f>
        <v>19.626230655095991</v>
      </c>
      <c r="Y519" s="17">
        <f t="shared" ref="Y519:Y582" si="119">ABS((X519*1000)/((2*PI()*N519)/60))</f>
        <v>24.182799662091981</v>
      </c>
      <c r="Z519" s="14">
        <v>474.14230073437511</v>
      </c>
      <c r="AA519" s="17">
        <f t="shared" si="108"/>
        <v>-0.81702777033241858</v>
      </c>
      <c r="AB519" s="17">
        <f t="shared" si="109"/>
        <v>-1.3778433183374389E-4</v>
      </c>
      <c r="AC519" s="17">
        <f t="shared" si="110"/>
        <v>-6.532938010079993E-2</v>
      </c>
      <c r="AD519" s="17">
        <f t="shared" ref="AD519:AD582" si="120">((Z519*AB519)/1000)/0.755</f>
        <v>-8.652898026596017E-5</v>
      </c>
      <c r="AE519" s="14">
        <f t="shared" si="111"/>
        <v>23.950566378358218</v>
      </c>
    </row>
    <row r="520" spans="1:31" ht="15.75" thickBot="1" x14ac:dyDescent="0.3">
      <c r="A520" s="14">
        <v>3</v>
      </c>
      <c r="B520" s="17" t="s">
        <v>31</v>
      </c>
      <c r="C520" s="17">
        <v>514</v>
      </c>
      <c r="D520" s="17">
        <v>45.409014689292455</v>
      </c>
      <c r="E520" s="14">
        <v>704.00093954631063</v>
      </c>
      <c r="F520" s="103">
        <v>6</v>
      </c>
      <c r="G520" s="17">
        <f>'Specifications (ICE)'!$E$16*9.81*SIN(F520-F519)</f>
        <v>1046.3794352042742</v>
      </c>
      <c r="H520" s="17">
        <f t="shared" si="112"/>
        <v>0.10471975511965978</v>
      </c>
      <c r="I520" s="17">
        <v>14</v>
      </c>
      <c r="J520" s="14">
        <v>4000</v>
      </c>
      <c r="K520" s="100">
        <v>12.367063054058208</v>
      </c>
      <c r="L520" s="17">
        <v>27.66437802814497</v>
      </c>
      <c r="M520" s="107">
        <v>1</v>
      </c>
      <c r="N520" s="17">
        <f>IF(M520=1,_xlfn.XLOOKUP(L520,'HYB SPECS'!$O$6:$O$37,'HYB SPECS'!$K$6:$K$37,,1))</f>
        <v>7750</v>
      </c>
      <c r="O520" s="107">
        <f>0.5*('Specifications (ICE)'!$P$4*'Specifications (ICE)'!$P$3)*'Specifications (ICE)'!$P$5*K520^2</f>
        <v>47.804653330427087</v>
      </c>
      <c r="P520" s="14">
        <f>IF(B520="A",'Specifications (ICE)'!$M$12,IF(B520="G",'Specifications (ICE)'!$M$13))</f>
        <v>105.33879899999999</v>
      </c>
      <c r="Q520" s="17">
        <v>3</v>
      </c>
      <c r="R520" s="110">
        <f>'HYB SPECS'!$G$11-O520-P520-G520</f>
        <v>-312.78825567947285</v>
      </c>
      <c r="S520" s="16">
        <f t="shared" si="113"/>
        <v>0.53316108790601457</v>
      </c>
      <c r="T520" s="17">
        <f t="shared" si="114"/>
        <v>375.34590681536736</v>
      </c>
      <c r="U520" s="110">
        <f t="shared" si="115"/>
        <v>1574.8687943500686</v>
      </c>
      <c r="V520" s="17">
        <f t="shared" si="116"/>
        <v>19.476501681595927</v>
      </c>
      <c r="W520" s="14">
        <f t="shared" si="117"/>
        <v>-6.0536828896496191</v>
      </c>
      <c r="X520" s="17">
        <f t="shared" si="118"/>
        <v>19.476501681595927</v>
      </c>
      <c r="Y520" s="17">
        <f t="shared" si="119"/>
        <v>23.998308516879515</v>
      </c>
      <c r="Z520" s="14">
        <v>474.14230073437511</v>
      </c>
      <c r="AA520" s="17">
        <f t="shared" ref="AA520:AA583" si="121">(Z520*W520)/(60*60)</f>
        <v>-0.7973075370041085</v>
      </c>
      <c r="AB520" s="17">
        <f t="shared" ref="AB520:AB583" si="122">((D520-D519)/3600)*W520</f>
        <v>-1.3531418707894149E-4</v>
      </c>
      <c r="AC520" s="17">
        <f t="shared" ref="AC520:AC583" si="123">AB520*Z520</f>
        <v>-6.4158179983610966E-2</v>
      </c>
      <c r="AD520" s="17">
        <f t="shared" si="120"/>
        <v>-8.4977721832597299E-5</v>
      </c>
      <c r="AE520" s="14">
        <f t="shared" ref="AE520:AE583" si="124">AE519+AC520</f>
        <v>23.886408198374607</v>
      </c>
    </row>
    <row r="521" spans="1:31" ht="15.75" thickBot="1" x14ac:dyDescent="0.3">
      <c r="A521" s="14">
        <v>3</v>
      </c>
      <c r="B521" s="17" t="s">
        <v>31</v>
      </c>
      <c r="C521" s="17">
        <v>515</v>
      </c>
      <c r="D521" s="17">
        <v>45.490002793308989</v>
      </c>
      <c r="E521" s="14">
        <v>704.00093954631063</v>
      </c>
      <c r="F521" s="103">
        <v>6.2</v>
      </c>
      <c r="G521" s="17">
        <f>'Specifications (ICE)'!$E$16*9.81*SIN(F521-F520)</f>
        <v>1046.3794352042742</v>
      </c>
      <c r="H521" s="17">
        <f t="shared" si="112"/>
        <v>0.10821041362364843</v>
      </c>
      <c r="I521" s="17">
        <v>14</v>
      </c>
      <c r="J521" s="14">
        <v>4000</v>
      </c>
      <c r="K521" s="100">
        <v>12.282619972357177</v>
      </c>
      <c r="L521" s="17">
        <v>27.475483920964663</v>
      </c>
      <c r="M521" s="107">
        <v>1</v>
      </c>
      <c r="N521" s="17">
        <f>IF(M521=1,_xlfn.XLOOKUP(L521,'HYB SPECS'!$O$6:$O$37,'HYB SPECS'!$K$6:$K$37,,1))</f>
        <v>7750</v>
      </c>
      <c r="O521" s="107">
        <f>0.5*('Specifications (ICE)'!$P$4*'Specifications (ICE)'!$P$3)*'Specifications (ICE)'!$P$5*K521^2</f>
        <v>47.154055761332089</v>
      </c>
      <c r="P521" s="14">
        <f>IF(B521="A",'Specifications (ICE)'!$M$12,IF(B521="G",'Specifications (ICE)'!$M$13))</f>
        <v>105.33879899999999</v>
      </c>
      <c r="Q521" s="17">
        <v>3</v>
      </c>
      <c r="R521" s="110">
        <f>'HYB SPECS'!$G$11-O521-P521-G521</f>
        <v>-312.13765811037786</v>
      </c>
      <c r="S521" s="16">
        <f t="shared" si="113"/>
        <v>0.53205211625688997</v>
      </c>
      <c r="T521" s="17">
        <f t="shared" si="114"/>
        <v>374.56518973245346</v>
      </c>
      <c r="U521" s="110">
        <f t="shared" si="115"/>
        <v>1573.4374796980596</v>
      </c>
      <c r="V521" s="17">
        <f t="shared" si="116"/>
        <v>19.325934613394725</v>
      </c>
      <c r="W521" s="14">
        <f t="shared" si="117"/>
        <v>-5.9031158214484165</v>
      </c>
      <c r="X521" s="17">
        <f t="shared" si="118"/>
        <v>19.325934613394725</v>
      </c>
      <c r="Y521" s="17">
        <f t="shared" si="119"/>
        <v>23.81278469878086</v>
      </c>
      <c r="Z521" s="14">
        <v>474.14230073437511</v>
      </c>
      <c r="AA521" s="17">
        <f t="shared" si="121"/>
        <v>-0.77747692141195635</v>
      </c>
      <c r="AB521" s="17">
        <f t="shared" si="122"/>
        <v>-1.3280059949141943E-4</v>
      </c>
      <c r="AC521" s="17">
        <f t="shared" si="123"/>
        <v>-6.296638178176589E-2</v>
      </c>
      <c r="AD521" s="17">
        <f t="shared" si="120"/>
        <v>-8.339918116790184E-5</v>
      </c>
      <c r="AE521" s="14">
        <f t="shared" si="124"/>
        <v>23.82344181659284</v>
      </c>
    </row>
    <row r="522" spans="1:31" ht="15.75" thickBot="1" x14ac:dyDescent="0.3">
      <c r="A522" s="14">
        <v>3</v>
      </c>
      <c r="B522" s="17" t="s">
        <v>31</v>
      </c>
      <c r="C522" s="17">
        <v>516</v>
      </c>
      <c r="D522" s="17">
        <v>45.571521645101676</v>
      </c>
      <c r="E522" s="14">
        <v>704.00093954631063</v>
      </c>
      <c r="F522" s="103">
        <v>6.4</v>
      </c>
      <c r="G522" s="17">
        <f>'Specifications (ICE)'!$E$16*9.81*SIN(F522-F521)</f>
        <v>1046.3794352042742</v>
      </c>
      <c r="H522" s="17">
        <f t="shared" si="112"/>
        <v>0.11170107212763709</v>
      </c>
      <c r="I522" s="17">
        <v>14</v>
      </c>
      <c r="J522" s="14">
        <v>4000</v>
      </c>
      <c r="K522" s="100">
        <v>12.197491169899438</v>
      </c>
      <c r="L522" s="17">
        <v>27.285055897594852</v>
      </c>
      <c r="M522" s="107">
        <v>1</v>
      </c>
      <c r="N522" s="17">
        <f>IF(M522=1,_xlfn.XLOOKUP(L522,'HYB SPECS'!$O$6:$O$37,'HYB SPECS'!$K$6:$K$37,,1))</f>
        <v>7750</v>
      </c>
      <c r="O522" s="107">
        <f>0.5*('Specifications (ICE)'!$P$4*'Specifications (ICE)'!$P$3)*'Specifications (ICE)'!$P$5*K522^2</f>
        <v>46.502686991550604</v>
      </c>
      <c r="P522" s="14">
        <f>IF(B522="A",'Specifications (ICE)'!$M$12,IF(B522="G",'Specifications (ICE)'!$M$13))</f>
        <v>105.33879899999999</v>
      </c>
      <c r="Q522" s="17">
        <v>3</v>
      </c>
      <c r="R522" s="110">
        <f>'HYB SPECS'!$G$11-O522-P522-G522</f>
        <v>-311.48628934059639</v>
      </c>
      <c r="S522" s="16">
        <f t="shared" si="113"/>
        <v>0.53094183006289497</v>
      </c>
      <c r="T522" s="17">
        <f t="shared" si="114"/>
        <v>373.78354720871567</v>
      </c>
      <c r="U522" s="110">
        <f t="shared" si="115"/>
        <v>1572.0044684045404</v>
      </c>
      <c r="V522" s="17">
        <f t="shared" si="116"/>
        <v>19.174510622406839</v>
      </c>
      <c r="W522" s="14">
        <f t="shared" si="117"/>
        <v>-5.7516918304605316</v>
      </c>
      <c r="X522" s="17">
        <f t="shared" si="118"/>
        <v>19.174510622406839</v>
      </c>
      <c r="Y522" s="17">
        <f t="shared" si="119"/>
        <v>23.626205008444671</v>
      </c>
      <c r="Z522" s="14">
        <v>474.14230073437511</v>
      </c>
      <c r="AA522" s="17">
        <f t="shared" si="121"/>
        <v>-0.75753344378046272</v>
      </c>
      <c r="AB522" s="17">
        <f t="shared" si="122"/>
        <v>-1.3024203163458913E-4</v>
      </c>
      <c r="AC522" s="17">
        <f t="shared" si="123"/>
        <v>-6.1753256531543357E-2</v>
      </c>
      <c r="AD522" s="17">
        <f t="shared" si="120"/>
        <v>-8.1792392757011056E-5</v>
      </c>
      <c r="AE522" s="14">
        <f t="shared" si="124"/>
        <v>23.761688560061298</v>
      </c>
    </row>
    <row r="523" spans="1:31" ht="15.75" thickBot="1" x14ac:dyDescent="0.3">
      <c r="A523" s="14">
        <v>3</v>
      </c>
      <c r="B523" s="17" t="s">
        <v>31</v>
      </c>
      <c r="C523" s="17">
        <v>517</v>
      </c>
      <c r="D523" s="17">
        <v>45.653582836362219</v>
      </c>
      <c r="E523" s="14">
        <v>704.00093954631063</v>
      </c>
      <c r="F523" s="103">
        <v>6.6</v>
      </c>
      <c r="G523" s="17">
        <f>'Specifications (ICE)'!$E$16*9.81*SIN(F523-F522)</f>
        <v>1046.3794352042696</v>
      </c>
      <c r="H523" s="17">
        <f t="shared" si="112"/>
        <v>0.11519173063162574</v>
      </c>
      <c r="I523" s="17">
        <v>14</v>
      </c>
      <c r="J523" s="14">
        <v>4000</v>
      </c>
      <c r="K523" s="100">
        <v>12.11166206685137</v>
      </c>
      <c r="L523" s="17">
        <v>27.093061343822505</v>
      </c>
      <c r="M523" s="107">
        <v>1</v>
      </c>
      <c r="N523" s="17">
        <f>IF(M523=1,_xlfn.XLOOKUP(L523,'HYB SPECS'!$O$6:$O$37,'HYB SPECS'!$K$6:$K$37,,1))</f>
        <v>7500</v>
      </c>
      <c r="O523" s="107">
        <f>0.5*('Specifications (ICE)'!$P$4*'Specifications (ICE)'!$P$3)*'Specifications (ICE)'!$P$5*K523^2</f>
        <v>45.850546106922287</v>
      </c>
      <c r="P523" s="14">
        <f>IF(B523="A",'Specifications (ICE)'!$M$12,IF(B523="G",'Specifications (ICE)'!$M$13))</f>
        <v>105.33879899999999</v>
      </c>
      <c r="Q523" s="17">
        <v>3</v>
      </c>
      <c r="R523" s="110">
        <f>'HYB SPECS'!$G$11-O523-P523-G523</f>
        <v>-310.83414845596349</v>
      </c>
      <c r="S523" s="16">
        <f t="shared" si="113"/>
        <v>0.52983022776579602</v>
      </c>
      <c r="T523" s="17">
        <f t="shared" si="114"/>
        <v>373.00097814715616</v>
      </c>
      <c r="U523" s="110">
        <f t="shared" si="115"/>
        <v>1570.5697584583481</v>
      </c>
      <c r="V523" s="17">
        <f t="shared" si="116"/>
        <v>19.022210166863893</v>
      </c>
      <c r="W523" s="14">
        <f t="shared" si="117"/>
        <v>-5.5993913749175848</v>
      </c>
      <c r="X523" s="17">
        <f t="shared" si="118"/>
        <v>19.022210166863893</v>
      </c>
      <c r="Y523" s="17">
        <f t="shared" si="119"/>
        <v>24.219830212714367</v>
      </c>
      <c r="Z523" s="14">
        <v>474.14230073437511</v>
      </c>
      <c r="AA523" s="17">
        <f t="shared" si="121"/>
        <v>-0.73747453033767774</v>
      </c>
      <c r="AB523" s="17">
        <f t="shared" si="122"/>
        <v>-1.2763686848881839E-4</v>
      </c>
      <c r="AC523" s="17">
        <f t="shared" si="123"/>
        <v>-6.0518038483819217E-2</v>
      </c>
      <c r="AD523" s="17">
        <f t="shared" si="120"/>
        <v>-8.0156342362674461E-5</v>
      </c>
      <c r="AE523" s="14">
        <f t="shared" si="124"/>
        <v>23.701170521577478</v>
      </c>
    </row>
    <row r="524" spans="1:31" ht="15.75" thickBot="1" x14ac:dyDescent="0.3">
      <c r="A524" s="14">
        <v>3</v>
      </c>
      <c r="B524" s="17" t="s">
        <v>31</v>
      </c>
      <c r="C524" s="17">
        <v>518</v>
      </c>
      <c r="D524" s="17">
        <v>45.736198378722847</v>
      </c>
      <c r="E524" s="14">
        <v>704.00093954631063</v>
      </c>
      <c r="F524" s="103">
        <v>6.8</v>
      </c>
      <c r="G524" s="17">
        <f>'Specifications (ICE)'!$E$16*9.81*SIN(F524-F523)</f>
        <v>1046.3794352042742</v>
      </c>
      <c r="H524" s="17">
        <f t="shared" si="112"/>
        <v>0.11868238913561441</v>
      </c>
      <c r="I524" s="17">
        <v>14</v>
      </c>
      <c r="J524" s="14">
        <v>4000</v>
      </c>
      <c r="K524" s="100">
        <v>12.025117546313147</v>
      </c>
      <c r="L524" s="17">
        <v>26.899466444049732</v>
      </c>
      <c r="M524" s="107">
        <v>1</v>
      </c>
      <c r="N524" s="17">
        <f>IF(M524=1,_xlfn.XLOOKUP(L524,'HYB SPECS'!$O$6:$O$37,'HYB SPECS'!$K$6:$K$37,,1))</f>
        <v>7500</v>
      </c>
      <c r="O524" s="107">
        <f>0.5*('Specifications (ICE)'!$P$4*'Specifications (ICE)'!$P$3)*'Specifications (ICE)'!$P$5*K524^2</f>
        <v>45.19763219220318</v>
      </c>
      <c r="P524" s="14">
        <f>IF(B524="A",'Specifications (ICE)'!$M$12,IF(B524="G",'Specifications (ICE)'!$M$13))</f>
        <v>105.33879899999999</v>
      </c>
      <c r="Q524" s="17">
        <v>3</v>
      </c>
      <c r="R524" s="110">
        <f>'HYB SPECS'!$G$11-O524-P524-G524</f>
        <v>-310.18123454124895</v>
      </c>
      <c r="S524" s="16">
        <f t="shared" si="113"/>
        <v>0.52871730780554382</v>
      </c>
      <c r="T524" s="17">
        <f t="shared" si="114"/>
        <v>372.21748144949879</v>
      </c>
      <c r="U524" s="110">
        <f t="shared" si="115"/>
        <v>1569.133347845976</v>
      </c>
      <c r="V524" s="17">
        <f t="shared" si="116"/>
        <v>18.869012953687736</v>
      </c>
      <c r="W524" s="14">
        <f t="shared" si="117"/>
        <v>-5.4461941617414267</v>
      </c>
      <c r="X524" s="17">
        <f t="shared" si="118"/>
        <v>18.869012953687736</v>
      </c>
      <c r="Y524" s="17">
        <f t="shared" si="119"/>
        <v>24.02477346275526</v>
      </c>
      <c r="Z524" s="14">
        <v>474.14230073437511</v>
      </c>
      <c r="AA524" s="17">
        <f t="shared" si="121"/>
        <v>-0.71729750835950046</v>
      </c>
      <c r="AB524" s="17">
        <f t="shared" si="122"/>
        <v>-1.2498341235376502E-4</v>
      </c>
      <c r="AC524" s="17">
        <f t="shared" si="123"/>
        <v>-5.9259922687047266E-2</v>
      </c>
      <c r="AD524" s="17">
        <f t="shared" si="120"/>
        <v>-7.8489963823903663E-5</v>
      </c>
      <c r="AE524" s="14">
        <f t="shared" si="124"/>
        <v>23.64191059889043</v>
      </c>
    </row>
    <row r="525" spans="1:31" ht="15.75" thickBot="1" x14ac:dyDescent="0.3">
      <c r="A525" s="14">
        <v>3</v>
      </c>
      <c r="B525" s="17" t="s">
        <v>31</v>
      </c>
      <c r="C525" s="17">
        <v>519</v>
      </c>
      <c r="D525" s="17">
        <v>45.819380725313451</v>
      </c>
      <c r="E525" s="14">
        <v>704.00093954631063</v>
      </c>
      <c r="F525" s="103">
        <v>7</v>
      </c>
      <c r="G525" s="17">
        <f>'Specifications (ICE)'!$E$16*9.81*SIN(F525-F524)</f>
        <v>1046.3794352042742</v>
      </c>
      <c r="H525" s="17">
        <f t="shared" si="112"/>
        <v>0.12217304763960307</v>
      </c>
      <c r="I525" s="17">
        <v>14</v>
      </c>
      <c r="J525" s="14">
        <v>4000</v>
      </c>
      <c r="K525" s="100">
        <v>11.937841926044904</v>
      </c>
      <c r="L525" s="17">
        <v>26.704236118046889</v>
      </c>
      <c r="M525" s="107">
        <v>1</v>
      </c>
      <c r="N525" s="17">
        <f>IF(M525=1,_xlfn.XLOOKUP(L525,'HYB SPECS'!$O$6:$O$37,'HYB SPECS'!$K$6:$K$37,,1))</f>
        <v>7500</v>
      </c>
      <c r="O525" s="107">
        <f>0.5*('Specifications (ICE)'!$P$4*'Specifications (ICE)'!$P$3)*'Specifications (ICE)'!$P$5*K525^2</f>
        <v>44.543944331064388</v>
      </c>
      <c r="P525" s="14">
        <f>IF(B525="A",'Specifications (ICE)'!$M$12,IF(B525="G",'Specifications (ICE)'!$M$13))</f>
        <v>105.33879899999999</v>
      </c>
      <c r="Q525" s="17">
        <v>3</v>
      </c>
      <c r="R525" s="110">
        <f>'HYB SPECS'!$G$11-O525-P525-G525</f>
        <v>-309.52754668011016</v>
      </c>
      <c r="S525" s="16">
        <f t="shared" si="113"/>
        <v>0.52760306862019257</v>
      </c>
      <c r="T525" s="17">
        <f t="shared" si="114"/>
        <v>371.43305601613218</v>
      </c>
      <c r="U525" s="110">
        <f t="shared" si="115"/>
        <v>1567.6952345514708</v>
      </c>
      <c r="V525" s="17">
        <f t="shared" si="116"/>
        <v>18.714897898289347</v>
      </c>
      <c r="W525" s="14">
        <f t="shared" si="117"/>
        <v>-5.2920791063430368</v>
      </c>
      <c r="X525" s="17">
        <f t="shared" si="118"/>
        <v>18.714897898289347</v>
      </c>
      <c r="Y525" s="17">
        <f t="shared" si="119"/>
        <v>23.82854807978298</v>
      </c>
      <c r="Z525" s="14">
        <v>474.14230073437511</v>
      </c>
      <c r="AA525" s="17">
        <f t="shared" si="121"/>
        <v>-0.69699960087494539</v>
      </c>
      <c r="AB525" s="17">
        <f t="shared" si="122"/>
        <v>-1.2227987733575579E-4</v>
      </c>
      <c r="AC525" s="17">
        <f t="shared" si="123"/>
        <v>-5.7978062373492421E-2</v>
      </c>
      <c r="AD525" s="17">
        <f t="shared" si="120"/>
        <v>-7.6792135594029703E-5</v>
      </c>
      <c r="AE525" s="14">
        <f t="shared" si="124"/>
        <v>23.583932536516937</v>
      </c>
    </row>
    <row r="526" spans="1:31" ht="15.75" thickBot="1" x14ac:dyDescent="0.3">
      <c r="A526" s="14">
        <v>3</v>
      </c>
      <c r="B526" s="17" t="s">
        <v>31</v>
      </c>
      <c r="C526" s="17">
        <v>520</v>
      </c>
      <c r="D526" s="17">
        <v>45.903142793761447</v>
      </c>
      <c r="E526" s="14">
        <v>704.00093954631063</v>
      </c>
      <c r="F526" s="103">
        <v>7.2</v>
      </c>
      <c r="G526" s="17">
        <f>'Specifications (ICE)'!$E$16*9.81*SIN(F526-F525)</f>
        <v>1046.3794352042742</v>
      </c>
      <c r="H526" s="17">
        <f t="shared" si="112"/>
        <v>0.12566370614359174</v>
      </c>
      <c r="I526" s="17">
        <v>14</v>
      </c>
      <c r="J526" s="14">
        <v>4000</v>
      </c>
      <c r="K526" s="100">
        <v>11.849818928246446</v>
      </c>
      <c r="L526" s="17">
        <v>26.507333953351605</v>
      </c>
      <c r="M526" s="107">
        <v>1</v>
      </c>
      <c r="N526" s="17">
        <f>IF(M526=1,_xlfn.XLOOKUP(L526,'HYB SPECS'!$O$6:$O$37,'HYB SPECS'!$K$6:$K$37,,1))</f>
        <v>7500</v>
      </c>
      <c r="O526" s="107">
        <f>0.5*('Specifications (ICE)'!$P$4*'Specifications (ICE)'!$P$3)*'Specifications (ICE)'!$P$5*K526^2</f>
        <v>43.889481606090882</v>
      </c>
      <c r="P526" s="14">
        <f>IF(B526="A",'Specifications (ICE)'!$M$12,IF(B526="G",'Specifications (ICE)'!$M$13))</f>
        <v>105.33879899999999</v>
      </c>
      <c r="Q526" s="17">
        <v>3</v>
      </c>
      <c r="R526" s="110">
        <f>'HYB SPECS'!$G$11-O526-P526-G526</f>
        <v>-308.87308395513662</v>
      </c>
      <c r="S526" s="16">
        <f t="shared" si="113"/>
        <v>0.52648750864597671</v>
      </c>
      <c r="T526" s="17">
        <f t="shared" si="114"/>
        <v>370.64770074616393</v>
      </c>
      <c r="U526" s="110">
        <f t="shared" si="115"/>
        <v>1566.2554165565289</v>
      </c>
      <c r="V526" s="17">
        <f t="shared" si="116"/>
        <v>18.559843081580077</v>
      </c>
      <c r="W526" s="14">
        <f t="shared" si="117"/>
        <v>-5.1370242896337697</v>
      </c>
      <c r="X526" s="17">
        <f t="shared" si="118"/>
        <v>18.559843081580077</v>
      </c>
      <c r="Y526" s="17">
        <f t="shared" si="119"/>
        <v>23.631126155547076</v>
      </c>
      <c r="Z526" s="14">
        <v>474.14230073437511</v>
      </c>
      <c r="AA526" s="17">
        <f t="shared" si="121"/>
        <v>-0.67657792100425684</v>
      </c>
      <c r="AB526" s="17">
        <f t="shared" si="122"/>
        <v>-1.1952438337981138E-4</v>
      </c>
      <c r="AC526" s="17">
        <f t="shared" si="123"/>
        <v>-5.6671566129561271E-2</v>
      </c>
      <c r="AD526" s="17">
        <f t="shared" si="120"/>
        <v>-7.5061676992796395E-5</v>
      </c>
      <c r="AE526" s="14">
        <f t="shared" si="124"/>
        <v>23.527260970387374</v>
      </c>
    </row>
    <row r="527" spans="1:31" ht="15.75" thickBot="1" x14ac:dyDescent="0.3">
      <c r="A527" s="14">
        <v>3</v>
      </c>
      <c r="B527" s="17" t="s">
        <v>31</v>
      </c>
      <c r="C527" s="17">
        <v>521</v>
      </c>
      <c r="D527" s="17">
        <v>45.987497990754107</v>
      </c>
      <c r="E527" s="14">
        <v>704.00093954631063</v>
      </c>
      <c r="F527" s="103">
        <v>7.4</v>
      </c>
      <c r="G527" s="17">
        <f>'Specifications (ICE)'!$E$16*9.81*SIN(F527-F526)</f>
        <v>1046.3794352042742</v>
      </c>
      <c r="H527" s="17">
        <f t="shared" si="112"/>
        <v>0.1291543646475804</v>
      </c>
      <c r="I527" s="17">
        <v>14</v>
      </c>
      <c r="J527" s="14">
        <v>4000</v>
      </c>
      <c r="K527" s="100">
        <v>11.761031647224053</v>
      </c>
      <c r="L527" s="17">
        <v>26.308722132941377</v>
      </c>
      <c r="M527" s="107">
        <v>1</v>
      </c>
      <c r="N527" s="17">
        <f>IF(M527=1,_xlfn.XLOOKUP(L527,'HYB SPECS'!$O$6:$O$37,'HYB SPECS'!$K$6:$K$37,,1))</f>
        <v>7250</v>
      </c>
      <c r="O527" s="107">
        <f>0.5*('Specifications (ICE)'!$P$4*'Specifications (ICE)'!$P$3)*'Specifications (ICE)'!$P$5*K527^2</f>
        <v>43.234243098780098</v>
      </c>
      <c r="P527" s="14">
        <f>IF(B527="A",'Specifications (ICE)'!$M$12,IF(B527="G",'Specifications (ICE)'!$M$13))</f>
        <v>105.33879899999999</v>
      </c>
      <c r="Q527" s="17">
        <v>3</v>
      </c>
      <c r="R527" s="110">
        <f>'HYB SPECS'!$G$11-O527-P527-G527</f>
        <v>-308.21784544782588</v>
      </c>
      <c r="S527" s="16">
        <f t="shared" si="113"/>
        <v>0.52537062631726894</v>
      </c>
      <c r="T527" s="17">
        <f t="shared" si="114"/>
        <v>369.861414537391</v>
      </c>
      <c r="U527" s="110">
        <f t="shared" si="115"/>
        <v>1564.8138918404452</v>
      </c>
      <c r="V527" s="17">
        <f t="shared" si="116"/>
        <v>18.403825703951313</v>
      </c>
      <c r="W527" s="14">
        <f t="shared" si="117"/>
        <v>-4.9810069120050029</v>
      </c>
      <c r="X527" s="17">
        <f t="shared" si="118"/>
        <v>18.403825703951313</v>
      </c>
      <c r="Y527" s="17">
        <f t="shared" si="119"/>
        <v>24.240495166225092</v>
      </c>
      <c r="Z527" s="14">
        <v>474.14230073437511</v>
      </c>
      <c r="AA527" s="17">
        <f t="shared" si="121"/>
        <v>-0.65602946589774369</v>
      </c>
      <c r="AB527" s="17">
        <f t="shared" si="122"/>
        <v>-1.1671494980110752E-4</v>
      </c>
      <c r="AC527" s="17">
        <f t="shared" si="123"/>
        <v>-5.5339494828794217E-2</v>
      </c>
      <c r="AD527" s="17">
        <f t="shared" si="120"/>
        <v>-7.3297344144098296E-5</v>
      </c>
      <c r="AE527" s="14">
        <f t="shared" si="124"/>
        <v>23.471921475558581</v>
      </c>
    </row>
    <row r="528" spans="1:31" ht="15.75" thickBot="1" x14ac:dyDescent="0.3">
      <c r="A528" s="14">
        <v>3</v>
      </c>
      <c r="B528" s="17" t="s">
        <v>31</v>
      </c>
      <c r="C528" s="17">
        <v>522</v>
      </c>
      <c r="D528" s="17">
        <v>46.072460238295065</v>
      </c>
      <c r="E528" s="14">
        <v>704.00093954631063</v>
      </c>
      <c r="F528" s="103">
        <v>7.6</v>
      </c>
      <c r="G528" s="17">
        <f>'Specifications (ICE)'!$E$16*9.81*SIN(F528-F527)</f>
        <v>1046.3794352042696</v>
      </c>
      <c r="H528" s="17">
        <f t="shared" si="112"/>
        <v>0.13264502315156904</v>
      </c>
      <c r="I528" s="17">
        <v>14</v>
      </c>
      <c r="J528" s="14">
        <v>4000</v>
      </c>
      <c r="K528" s="100">
        <v>11.671462514760805</v>
      </c>
      <c r="L528" s="17">
        <v>26.108361357769038</v>
      </c>
      <c r="M528" s="107">
        <v>1</v>
      </c>
      <c r="N528" s="17">
        <f>IF(M528=1,_xlfn.XLOOKUP(L528,'HYB SPECS'!$O$6:$O$37,'HYB SPECS'!$K$6:$K$37,,1))</f>
        <v>7250</v>
      </c>
      <c r="O528" s="107">
        <f>0.5*('Specifications (ICE)'!$P$4*'Specifications (ICE)'!$P$3)*'Specifications (ICE)'!$P$5*K528^2</f>
        <v>42.578227889540713</v>
      </c>
      <c r="P528" s="14">
        <f>IF(B528="A",'Specifications (ICE)'!$M$12,IF(B528="G",'Specifications (ICE)'!$M$13))</f>
        <v>105.33879899999999</v>
      </c>
      <c r="Q528" s="17">
        <v>3</v>
      </c>
      <c r="R528" s="110">
        <f>'HYB SPECS'!$G$11-O528-P528-G528</f>
        <v>-307.56183023858193</v>
      </c>
      <c r="S528" s="16">
        <f t="shared" si="113"/>
        <v>0.52425242006657835</v>
      </c>
      <c r="T528" s="17">
        <f t="shared" si="114"/>
        <v>369.07419628629827</v>
      </c>
      <c r="U528" s="110">
        <f t="shared" si="115"/>
        <v>1563.3706583801086</v>
      </c>
      <c r="V528" s="17">
        <f t="shared" si="116"/>
        <v>18.24682203596036</v>
      </c>
      <c r="W528" s="14">
        <f t="shared" si="117"/>
        <v>-4.8240032440140492</v>
      </c>
      <c r="X528" s="17">
        <f t="shared" si="118"/>
        <v>18.24682203596036</v>
      </c>
      <c r="Y528" s="17">
        <f t="shared" si="119"/>
        <v>24.033698670961762</v>
      </c>
      <c r="Z528" s="14">
        <v>474.14230073437511</v>
      </c>
      <c r="AA528" s="17">
        <f t="shared" si="121"/>
        <v>-0.63535111024080848</v>
      </c>
      <c r="AB528" s="17">
        <f t="shared" si="122"/>
        <v>-1.1384948826563989E-4</v>
      </c>
      <c r="AC528" s="17">
        <f t="shared" si="123"/>
        <v>-5.3980858303701737E-2</v>
      </c>
      <c r="AD528" s="17">
        <f t="shared" si="120"/>
        <v>-7.1497825567816864E-5</v>
      </c>
      <c r="AE528" s="14">
        <f t="shared" si="124"/>
        <v>23.417940617254878</v>
      </c>
    </row>
    <row r="529" spans="1:31" ht="15.75" thickBot="1" x14ac:dyDescent="0.3">
      <c r="A529" s="14">
        <v>3</v>
      </c>
      <c r="B529" s="17" t="s">
        <v>31</v>
      </c>
      <c r="C529" s="17">
        <v>523</v>
      </c>
      <c r="D529" s="17">
        <v>46.158044001799908</v>
      </c>
      <c r="E529" s="14">
        <v>704.00093954631063</v>
      </c>
      <c r="F529" s="103">
        <v>7.8</v>
      </c>
      <c r="G529" s="17">
        <f>'Specifications (ICE)'!$E$16*9.81*SIN(F529-F528)</f>
        <v>1046.3794352042742</v>
      </c>
      <c r="H529" s="17">
        <f t="shared" si="112"/>
        <v>0.1361356816555577</v>
      </c>
      <c r="I529" s="17">
        <v>14</v>
      </c>
      <c r="J529" s="14">
        <v>4000</v>
      </c>
      <c r="K529" s="100">
        <v>11.581093262987748</v>
      </c>
      <c r="L529" s="17">
        <v>25.906210763707815</v>
      </c>
      <c r="M529" s="107">
        <v>1</v>
      </c>
      <c r="N529" s="17">
        <f>IF(M529=1,_xlfn.XLOOKUP(L529,'HYB SPECS'!$O$6:$O$37,'HYB SPECS'!$K$6:$K$37,,1))</f>
        <v>7250</v>
      </c>
      <c r="O529" s="107">
        <f>0.5*('Specifications (ICE)'!$P$4*'Specifications (ICE)'!$P$3)*'Specifications (ICE)'!$P$5*K529^2</f>
        <v>41.921435057691369</v>
      </c>
      <c r="P529" s="14">
        <f>IF(B529="A",'Specifications (ICE)'!$M$12,IF(B529="G",'Specifications (ICE)'!$M$13))</f>
        <v>105.33879899999999</v>
      </c>
      <c r="Q529" s="17">
        <v>3</v>
      </c>
      <c r="R529" s="110">
        <f>'HYB SPECS'!$G$11-O529-P529-G529</f>
        <v>-306.90503740673716</v>
      </c>
      <c r="S529" s="16">
        <f t="shared" si="113"/>
        <v>0.52313288832458726</v>
      </c>
      <c r="T529" s="17">
        <f t="shared" si="114"/>
        <v>368.28604488808463</v>
      </c>
      <c r="U529" s="110">
        <f t="shared" si="115"/>
        <v>1561.9257141500502</v>
      </c>
      <c r="V529" s="17">
        <f t="shared" si="116"/>
        <v>18.088807365430476</v>
      </c>
      <c r="W529" s="14">
        <f t="shared" si="117"/>
        <v>-4.6659885734841664</v>
      </c>
      <c r="X529" s="17">
        <f t="shared" si="118"/>
        <v>18.088807365430476</v>
      </c>
      <c r="Y529" s="17">
        <f t="shared" si="119"/>
        <v>23.82557053940975</v>
      </c>
      <c r="Z529" s="14">
        <v>474.14230073437511</v>
      </c>
      <c r="AA529" s="17">
        <f t="shared" si="121"/>
        <v>-0.614539599286691</v>
      </c>
      <c r="AB529" s="17">
        <f t="shared" si="122"/>
        <v>-1.1092579516371363E-4</v>
      </c>
      <c r="AC529" s="17">
        <f t="shared" si="123"/>
        <v>-5.2594611729713199E-2</v>
      </c>
      <c r="AD529" s="17">
        <f t="shared" si="120"/>
        <v>-6.9661737390348607E-5</v>
      </c>
      <c r="AE529" s="14">
        <f t="shared" si="124"/>
        <v>23.365346005525165</v>
      </c>
    </row>
    <row r="530" spans="1:31" ht="15.75" thickBot="1" x14ac:dyDescent="0.3">
      <c r="A530" s="14">
        <v>3</v>
      </c>
      <c r="B530" s="17" t="s">
        <v>31</v>
      </c>
      <c r="C530" s="17">
        <v>524</v>
      </c>
      <c r="D530" s="17">
        <v>46.244264320190823</v>
      </c>
      <c r="E530" s="14">
        <v>704.00093954631063</v>
      </c>
      <c r="F530" s="103">
        <v>8</v>
      </c>
      <c r="G530" s="17">
        <f>'Specifications (ICE)'!$E$16*9.81*SIN(F530-F529)</f>
        <v>1046.3794352042742</v>
      </c>
      <c r="H530" s="17">
        <f t="shared" si="112"/>
        <v>0.13962634015954636</v>
      </c>
      <c r="I530" s="17">
        <v>14</v>
      </c>
      <c r="J530" s="14">
        <v>4000</v>
      </c>
      <c r="K530" s="100">
        <v>11.489904884531667</v>
      </c>
      <c r="L530" s="17">
        <v>25.702227832404269</v>
      </c>
      <c r="M530" s="107">
        <v>1</v>
      </c>
      <c r="N530" s="17">
        <f>IF(M530=1,_xlfn.XLOOKUP(L530,'HYB SPECS'!$O$6:$O$37,'HYB SPECS'!$K$6:$K$37,,1))</f>
        <v>7250</v>
      </c>
      <c r="O530" s="107">
        <f>0.5*('Specifications (ICE)'!$P$4*'Specifications (ICE)'!$P$3)*'Specifications (ICE)'!$P$5*K530^2</f>
        <v>41.263863681459355</v>
      </c>
      <c r="P530" s="14">
        <f>IF(B530="A",'Specifications (ICE)'!$M$12,IF(B530="G",'Specifications (ICE)'!$M$13))</f>
        <v>105.33879899999999</v>
      </c>
      <c r="Q530" s="17">
        <v>3</v>
      </c>
      <c r="R530" s="110">
        <f>'HYB SPECS'!$G$11-O530-P530-G530</f>
        <v>-306.24746603050517</v>
      </c>
      <c r="S530" s="16">
        <f t="shared" si="113"/>
        <v>0.52201202952007064</v>
      </c>
      <c r="T530" s="17">
        <f t="shared" si="114"/>
        <v>367.49695923660619</v>
      </c>
      <c r="U530" s="110">
        <f t="shared" si="115"/>
        <v>1560.4790571223398</v>
      </c>
      <c r="V530" s="17">
        <f t="shared" si="116"/>
        <v>17.929755940639343</v>
      </c>
      <c r="W530" s="14">
        <f t="shared" si="117"/>
        <v>-4.5069371486930319</v>
      </c>
      <c r="X530" s="17">
        <f t="shared" si="118"/>
        <v>17.929755940639343</v>
      </c>
      <c r="Y530" s="17">
        <f t="shared" si="119"/>
        <v>23.616076852833324</v>
      </c>
      <c r="Z530" s="14">
        <v>474.14230073437511</v>
      </c>
      <c r="AA530" s="17">
        <f t="shared" si="121"/>
        <v>-0.59359154137403847</v>
      </c>
      <c r="AB530" s="17">
        <f t="shared" si="122"/>
        <v>-1.0794154331337598E-4</v>
      </c>
      <c r="AC530" s="17">
        <f t="shared" si="123"/>
        <v>-5.1179651691423293E-2</v>
      </c>
      <c r="AD530" s="17">
        <f t="shared" si="120"/>
        <v>-6.7787618134335486E-5</v>
      </c>
      <c r="AE530" s="14">
        <f t="shared" si="124"/>
        <v>23.314166353833741</v>
      </c>
    </row>
    <row r="531" spans="1:31" ht="15.75" thickBot="1" x14ac:dyDescent="0.3">
      <c r="A531" s="14">
        <v>3</v>
      </c>
      <c r="B531" s="17" t="s">
        <v>31</v>
      </c>
      <c r="C531" s="17">
        <v>525</v>
      </c>
      <c r="D531" s="17">
        <v>46.331136838166792</v>
      </c>
      <c r="E531" s="14">
        <v>704.00093954631063</v>
      </c>
      <c r="F531" s="103">
        <v>8.1999999999999993</v>
      </c>
      <c r="G531" s="17">
        <f>'Specifications (ICE)'!$E$16*9.81*SIN(F531-F530)</f>
        <v>1046.3794352042696</v>
      </c>
      <c r="H531" s="17">
        <f t="shared" si="112"/>
        <v>0.143116998663535</v>
      </c>
      <c r="I531" s="17">
        <v>14</v>
      </c>
      <c r="J531" s="14">
        <v>4000</v>
      </c>
      <c r="K531" s="100">
        <v>11.397877589691088</v>
      </c>
      <c r="L531" s="17">
        <v>25.496368295483585</v>
      </c>
      <c r="M531" s="107">
        <v>1</v>
      </c>
      <c r="N531" s="17">
        <f>IF(M531=1,_xlfn.XLOOKUP(L531,'HYB SPECS'!$O$6:$O$37,'HYB SPECS'!$K$6:$K$37,,1))</f>
        <v>7250</v>
      </c>
      <c r="O531" s="107">
        <f>0.5*('Specifications (ICE)'!$P$4*'Specifications (ICE)'!$P$3)*'Specifications (ICE)'!$P$5*K531^2</f>
        <v>40.605512837979305</v>
      </c>
      <c r="P531" s="14">
        <f>IF(B531="A",'Specifications (ICE)'!$M$12,IF(B531="G",'Specifications (ICE)'!$M$13))</f>
        <v>105.33879899999999</v>
      </c>
      <c r="Q531" s="17">
        <v>3</v>
      </c>
      <c r="R531" s="110">
        <f>'HYB SPECS'!$G$11-O531-P531-G531</f>
        <v>-305.58911518702052</v>
      </c>
      <c r="S531" s="16">
        <f t="shared" si="113"/>
        <v>0.5208898420799648</v>
      </c>
      <c r="T531" s="17">
        <f t="shared" si="114"/>
        <v>366.70693822442462</v>
      </c>
      <c r="U531" s="110">
        <f t="shared" si="115"/>
        <v>1559.0306852666736</v>
      </c>
      <c r="V531" s="17">
        <f t="shared" si="116"/>
        <v>17.769640909241758</v>
      </c>
      <c r="W531" s="14">
        <f t="shared" si="117"/>
        <v>-4.3468221172954511</v>
      </c>
      <c r="X531" s="17">
        <f t="shared" si="118"/>
        <v>17.769640909241758</v>
      </c>
      <c r="Y531" s="17">
        <f t="shared" si="119"/>
        <v>23.405182242817553</v>
      </c>
      <c r="Z531" s="14">
        <v>474.14230073437511</v>
      </c>
      <c r="AA531" s="17">
        <f t="shared" si="121"/>
        <v>-0.57250339988264798</v>
      </c>
      <c r="AB531" s="17">
        <f t="shared" si="122"/>
        <v>-1.0489427292308054E-4</v>
      </c>
      <c r="AC531" s="17">
        <f t="shared" si="123"/>
        <v>-4.9734811897608873E-2</v>
      </c>
      <c r="AD531" s="17">
        <f t="shared" si="120"/>
        <v>-6.5873923043190558E-5</v>
      </c>
      <c r="AE531" s="14">
        <f t="shared" si="124"/>
        <v>23.264431541936133</v>
      </c>
    </row>
    <row r="532" spans="1:31" ht="15.75" thickBot="1" x14ac:dyDescent="0.3">
      <c r="A532" s="14">
        <v>3</v>
      </c>
      <c r="B532" s="17" t="s">
        <v>31</v>
      </c>
      <c r="C532" s="17">
        <v>526</v>
      </c>
      <c r="D532" s="17">
        <v>46.418677840844659</v>
      </c>
      <c r="E532" s="14">
        <v>704.00093954631063</v>
      </c>
      <c r="F532" s="103">
        <v>8.4</v>
      </c>
      <c r="G532" s="17">
        <f>'Specifications (ICE)'!$E$16*9.81*SIN(F532-F531)</f>
        <v>1046.3794352042787</v>
      </c>
      <c r="H532" s="17">
        <f t="shared" si="112"/>
        <v>0.14660765716752369</v>
      </c>
      <c r="I532" s="17">
        <v>14</v>
      </c>
      <c r="J532" s="14">
        <v>4000</v>
      </c>
      <c r="K532" s="100">
        <v>11.304990760364898</v>
      </c>
      <c r="L532" s="17">
        <v>25.288586031490656</v>
      </c>
      <c r="M532" s="107">
        <v>1</v>
      </c>
      <c r="N532" s="17">
        <f>IF(M532=1,_xlfn.XLOOKUP(L532,'HYB SPECS'!$O$6:$O$37,'HYB SPECS'!$K$6:$K$37,,1))</f>
        <v>7000</v>
      </c>
      <c r="O532" s="107">
        <f>0.5*('Specifications (ICE)'!$P$4*'Specifications (ICE)'!$P$3)*'Specifications (ICE)'!$P$5*K532^2</f>
        <v>39.946381603291911</v>
      </c>
      <c r="P532" s="14">
        <f>IF(B532="A",'Specifications (ICE)'!$M$12,IF(B532="G",'Specifications (ICE)'!$M$13))</f>
        <v>105.33879899999999</v>
      </c>
      <c r="Q532" s="17">
        <v>3</v>
      </c>
      <c r="R532" s="110">
        <f>'HYB SPECS'!$G$11-O532-P532-G532</f>
        <v>-304.92998395234224</v>
      </c>
      <c r="S532" s="16">
        <f t="shared" si="113"/>
        <v>0.51976632442937232</v>
      </c>
      <c r="T532" s="17">
        <f t="shared" si="114"/>
        <v>365.91598074281063</v>
      </c>
      <c r="U532" s="110">
        <f t="shared" si="115"/>
        <v>1557.5805965503812</v>
      </c>
      <c r="V532" s="17">
        <f t="shared" si="116"/>
        <v>17.608434252525704</v>
      </c>
      <c r="W532" s="14">
        <f t="shared" si="117"/>
        <v>-4.1856154605793963</v>
      </c>
      <c r="X532" s="17">
        <f t="shared" si="118"/>
        <v>17.608434252525704</v>
      </c>
      <c r="Y532" s="17">
        <f t="shared" si="119"/>
        <v>24.021165869126655</v>
      </c>
      <c r="Z532" s="14">
        <v>474.14230073437511</v>
      </c>
      <c r="AA532" s="17">
        <f t="shared" si="121"/>
        <v>-0.55127148457457942</v>
      </c>
      <c r="AB532" s="17">
        <f t="shared" si="122"/>
        <v>-1.0178138173419476E-4</v>
      </c>
      <c r="AC532" s="17">
        <f t="shared" si="123"/>
        <v>-4.8258858507374804E-2</v>
      </c>
      <c r="AD532" s="17">
        <f t="shared" si="120"/>
        <v>-6.3919017890562644E-5</v>
      </c>
      <c r="AE532" s="14">
        <f t="shared" si="124"/>
        <v>23.216172683428759</v>
      </c>
    </row>
    <row r="533" spans="1:31" ht="15.75" thickBot="1" x14ac:dyDescent="0.3">
      <c r="A533" s="14">
        <v>3</v>
      </c>
      <c r="B533" s="17" t="s">
        <v>31</v>
      </c>
      <c r="C533" s="17">
        <v>527</v>
      </c>
      <c r="D533" s="17">
        <v>46.506904290987414</v>
      </c>
      <c r="E533" s="14">
        <v>704.00093954631063</v>
      </c>
      <c r="F533" s="103">
        <v>8.6</v>
      </c>
      <c r="G533" s="17">
        <f>'Specifications (ICE)'!$E$16*9.81*SIN(F533-F532)</f>
        <v>1046.3794352042696</v>
      </c>
      <c r="H533" s="17">
        <f t="shared" si="112"/>
        <v>0.15009831567151233</v>
      </c>
      <c r="I533" s="17">
        <v>14</v>
      </c>
      <c r="J533" s="14">
        <v>4000</v>
      </c>
      <c r="K533" s="100">
        <v>11.211222900427197</v>
      </c>
      <c r="L533" s="17">
        <v>25.078832954881616</v>
      </c>
      <c r="M533" s="107">
        <v>1</v>
      </c>
      <c r="N533" s="17">
        <f>IF(M533=1,_xlfn.XLOOKUP(L533,'HYB SPECS'!$O$6:$O$37,'HYB SPECS'!$K$6:$K$37,,1))</f>
        <v>7000</v>
      </c>
      <c r="O533" s="107">
        <f>0.5*('Specifications (ICE)'!$P$4*'Specifications (ICE)'!$P$3)*'Specifications (ICE)'!$P$5*K533^2</f>
        <v>39.286469052342632</v>
      </c>
      <c r="P533" s="14">
        <f>IF(B533="A",'Specifications (ICE)'!$M$12,IF(B533="G",'Specifications (ICE)'!$M$13))</f>
        <v>105.33879899999999</v>
      </c>
      <c r="Q533" s="17">
        <v>3</v>
      </c>
      <c r="R533" s="110">
        <f>'HYB SPECS'!$G$11-O533-P533-G533</f>
        <v>-304.27007140138392</v>
      </c>
      <c r="S533" s="16">
        <f t="shared" si="113"/>
        <v>0.51864147499144364</v>
      </c>
      <c r="T533" s="17">
        <f t="shared" si="114"/>
        <v>365.12408568166069</v>
      </c>
      <c r="U533" s="110">
        <f t="shared" si="115"/>
        <v>1556.1287889382729</v>
      </c>
      <c r="V533" s="17">
        <f t="shared" si="116"/>
        <v>17.446106714558805</v>
      </c>
      <c r="W533" s="14">
        <f t="shared" si="117"/>
        <v>-4.0232879226124973</v>
      </c>
      <c r="X533" s="17">
        <f t="shared" si="118"/>
        <v>17.446106714558805</v>
      </c>
      <c r="Y533" s="17">
        <f t="shared" si="119"/>
        <v>23.799721039977772</v>
      </c>
      <c r="Z533" s="14">
        <v>474.14230073437511</v>
      </c>
      <c r="AA533" s="17">
        <f t="shared" si="121"/>
        <v>-0.5298919422623094</v>
      </c>
      <c r="AB533" s="17">
        <f t="shared" si="122"/>
        <v>-9.8600114253978455E-5</v>
      </c>
      <c r="AC533" s="17">
        <f t="shared" si="123"/>
        <v>-4.6750485025053599E-2</v>
      </c>
      <c r="AD533" s="17">
        <f t="shared" si="120"/>
        <v>-6.1921172218614036E-5</v>
      </c>
      <c r="AE533" s="14">
        <f t="shared" si="124"/>
        <v>23.169422198403705</v>
      </c>
    </row>
    <row r="534" spans="1:31" ht="15.75" thickBot="1" x14ac:dyDescent="0.3">
      <c r="A534" s="14">
        <v>2</v>
      </c>
      <c r="B534" s="17" t="s">
        <v>31</v>
      </c>
      <c r="C534" s="17">
        <v>528</v>
      </c>
      <c r="D534" s="17">
        <v>46.595833869059781</v>
      </c>
      <c r="E534" s="14">
        <v>704.00093954631063</v>
      </c>
      <c r="F534" s="103">
        <v>8.8000000000000007</v>
      </c>
      <c r="G534" s="17">
        <f>'Specifications (ICE)'!$E$16*9.81*SIN(F534-F533)</f>
        <v>1046.3794352042787</v>
      </c>
      <c r="H534" s="17">
        <f t="shared" si="112"/>
        <v>0.15358897417550102</v>
      </c>
      <c r="I534" s="17">
        <v>14</v>
      </c>
      <c r="J534" s="14">
        <v>4000</v>
      </c>
      <c r="K534" s="100">
        <v>11.116551582207274</v>
      </c>
      <c r="L534" s="17">
        <v>24.867058896302741</v>
      </c>
      <c r="M534" s="107">
        <v>1</v>
      </c>
      <c r="N534" s="17">
        <f>IF(M534=1,_xlfn.XLOOKUP(L534,'HYB SPECS'!$O$6:$O$37,'HYB SPECS'!$K$6:$K$37,,1))</f>
        <v>7000</v>
      </c>
      <c r="O534" s="107">
        <f>0.5*('Specifications (ICE)'!$P$4*'Specifications (ICE)'!$P$3)*'Specifications (ICE)'!$P$5*K534^2</f>
        <v>38.625774258980393</v>
      </c>
      <c r="P534" s="14">
        <f>IF(B534="A",'Specifications (ICE)'!$M$12,IF(B534="G",'Specifications (ICE)'!$M$13))</f>
        <v>105.33879899999999</v>
      </c>
      <c r="Q534" s="17">
        <v>2</v>
      </c>
      <c r="R534" s="110">
        <f>'HYB SPECS'!$G$11-O534-P534-G534</f>
        <v>-303.60937660803074</v>
      </c>
      <c r="S534" s="16">
        <f t="shared" si="113"/>
        <v>0</v>
      </c>
      <c r="T534" s="17">
        <f t="shared" si="114"/>
        <v>0</v>
      </c>
      <c r="U534" s="110">
        <f t="shared" si="115"/>
        <v>1190.3440084632591</v>
      </c>
      <c r="V534" s="17">
        <f t="shared" si="116"/>
        <v>13.232520570653193</v>
      </c>
      <c r="W534" s="14">
        <f t="shared" si="117"/>
        <v>0.19029822129311652</v>
      </c>
      <c r="X534" s="17">
        <f t="shared" si="118"/>
        <v>13.232520570653193</v>
      </c>
      <c r="Y534" s="17">
        <f t="shared" si="119"/>
        <v>18.051609071868373</v>
      </c>
      <c r="Z534" s="14">
        <v>474.14230073437511</v>
      </c>
      <c r="AA534" s="17">
        <f t="shared" si="121"/>
        <v>2.5063454574882644E-2</v>
      </c>
      <c r="AB534" s="17">
        <f t="shared" si="122"/>
        <v>4.7008723687552221E-6</v>
      </c>
      <c r="AC534" s="17">
        <f t="shared" si="123"/>
        <v>2.2288824403802528E-3</v>
      </c>
      <c r="AD534" s="17">
        <f t="shared" si="120"/>
        <v>2.9521621726890764E-6</v>
      </c>
      <c r="AE534" s="14">
        <f t="shared" si="124"/>
        <v>23.171651080844086</v>
      </c>
    </row>
    <row r="535" spans="1:31" ht="15.75" thickBot="1" x14ac:dyDescent="0.3">
      <c r="A535" s="14">
        <v>2</v>
      </c>
      <c r="B535" s="17" t="s">
        <v>31</v>
      </c>
      <c r="C535" s="17">
        <v>529</v>
      </c>
      <c r="D535" s="17">
        <v>46.684763447132148</v>
      </c>
      <c r="E535" s="14">
        <v>704.00093954631063</v>
      </c>
      <c r="F535" s="103">
        <v>9</v>
      </c>
      <c r="G535" s="17">
        <f>'Specifications (ICE)'!$E$16*9.81*SIN(F535-F534)</f>
        <v>1046.3794352042696</v>
      </c>
      <c r="H535" s="17">
        <f t="shared" si="112"/>
        <v>0.15707963267948966</v>
      </c>
      <c r="I535" s="17">
        <v>14</v>
      </c>
      <c r="J535" s="14">
        <v>4000</v>
      </c>
      <c r="K535" s="100">
        <v>11.116551582207274</v>
      </c>
      <c r="L535" s="17">
        <v>24.867058896302741</v>
      </c>
      <c r="M535" s="107">
        <v>1</v>
      </c>
      <c r="N535" s="17">
        <f>IF(M535=1,_xlfn.XLOOKUP(L535,'HYB SPECS'!$O$6:$O$37,'HYB SPECS'!$K$6:$K$37,,1))</f>
        <v>7000</v>
      </c>
      <c r="O535" s="107">
        <f>0.5*('Specifications (ICE)'!$P$4*'Specifications (ICE)'!$P$3)*'Specifications (ICE)'!$P$5*K535^2</f>
        <v>38.625774258980393</v>
      </c>
      <c r="P535" s="14">
        <f>IF(B535="A",'Specifications (ICE)'!$M$12,IF(B535="G",'Specifications (ICE)'!$M$13))</f>
        <v>105.33879899999999</v>
      </c>
      <c r="Q535" s="17">
        <v>2</v>
      </c>
      <c r="R535" s="110">
        <f>'HYB SPECS'!$G$11-O535-P535-G535</f>
        <v>-303.60937660802165</v>
      </c>
      <c r="S535" s="16">
        <f t="shared" si="113"/>
        <v>0</v>
      </c>
      <c r="T535" s="17">
        <f t="shared" si="114"/>
        <v>0</v>
      </c>
      <c r="U535" s="110">
        <f t="shared" si="115"/>
        <v>1190.34400846325</v>
      </c>
      <c r="V535" s="17">
        <f t="shared" si="116"/>
        <v>13.23252057065309</v>
      </c>
      <c r="W535" s="14">
        <f t="shared" si="117"/>
        <v>0.19029822129321838</v>
      </c>
      <c r="X535" s="17">
        <f t="shared" si="118"/>
        <v>13.23252057065309</v>
      </c>
      <c r="Y535" s="17">
        <f t="shared" si="119"/>
        <v>18.051609071868235</v>
      </c>
      <c r="Z535" s="14">
        <v>474.14230073437511</v>
      </c>
      <c r="AA535" s="17">
        <f t="shared" si="121"/>
        <v>2.506345457489606E-2</v>
      </c>
      <c r="AB535" s="17">
        <f t="shared" si="122"/>
        <v>4.7008723687577386E-6</v>
      </c>
      <c r="AC535" s="17">
        <f t="shared" si="123"/>
        <v>2.2288824403814459E-3</v>
      </c>
      <c r="AD535" s="17">
        <f t="shared" si="120"/>
        <v>2.9521621726906566E-6</v>
      </c>
      <c r="AE535" s="14">
        <f t="shared" si="124"/>
        <v>23.173879963284467</v>
      </c>
    </row>
    <row r="536" spans="1:31" ht="15.75" thickBot="1" x14ac:dyDescent="0.3">
      <c r="A536" s="14">
        <v>2</v>
      </c>
      <c r="B536" s="17" t="s">
        <v>31</v>
      </c>
      <c r="C536" s="17">
        <v>530</v>
      </c>
      <c r="D536" s="17">
        <v>46.773693025204516</v>
      </c>
      <c r="E536" s="14">
        <v>704.00093954631063</v>
      </c>
      <c r="F536" s="103">
        <v>9.1999999999999993</v>
      </c>
      <c r="G536" s="17">
        <f>'Specifications (ICE)'!$E$16*9.81*SIN(F536-F535)</f>
        <v>1046.3794352042696</v>
      </c>
      <c r="H536" s="17">
        <f t="shared" si="112"/>
        <v>0.16057029118347832</v>
      </c>
      <c r="I536" s="17">
        <v>14</v>
      </c>
      <c r="J536" s="14">
        <v>4000</v>
      </c>
      <c r="K536" s="100">
        <v>11.116551582207274</v>
      </c>
      <c r="L536" s="17">
        <v>24.867058896302741</v>
      </c>
      <c r="M536" s="107">
        <v>1</v>
      </c>
      <c r="N536" s="17">
        <f>IF(M536=1,_xlfn.XLOOKUP(L536,'HYB SPECS'!$O$6:$O$37,'HYB SPECS'!$K$6:$K$37,,1))</f>
        <v>7000</v>
      </c>
      <c r="O536" s="107">
        <f>0.5*('Specifications (ICE)'!$P$4*'Specifications (ICE)'!$P$3)*'Specifications (ICE)'!$P$5*K536^2</f>
        <v>38.625774258980393</v>
      </c>
      <c r="P536" s="14">
        <f>IF(B536="A",'Specifications (ICE)'!$M$12,IF(B536="G",'Specifications (ICE)'!$M$13))</f>
        <v>105.33879899999999</v>
      </c>
      <c r="Q536" s="17">
        <v>2</v>
      </c>
      <c r="R536" s="110">
        <f>'HYB SPECS'!$G$11-O536-P536-G536</f>
        <v>-303.60937660802165</v>
      </c>
      <c r="S536" s="16">
        <f t="shared" si="113"/>
        <v>0</v>
      </c>
      <c r="T536" s="17">
        <f t="shared" si="114"/>
        <v>0</v>
      </c>
      <c r="U536" s="110">
        <f t="shared" si="115"/>
        <v>1190.34400846325</v>
      </c>
      <c r="V536" s="17">
        <f t="shared" si="116"/>
        <v>13.23252057065309</v>
      </c>
      <c r="W536" s="14">
        <f t="shared" si="117"/>
        <v>0.19029822129321838</v>
      </c>
      <c r="X536" s="17">
        <f t="shared" si="118"/>
        <v>13.23252057065309</v>
      </c>
      <c r="Y536" s="17">
        <f t="shared" si="119"/>
        <v>18.051609071868235</v>
      </c>
      <c r="Z536" s="14">
        <v>474.14230073437511</v>
      </c>
      <c r="AA536" s="17">
        <f t="shared" si="121"/>
        <v>2.506345457489606E-2</v>
      </c>
      <c r="AB536" s="17">
        <f t="shared" si="122"/>
        <v>4.7008723687577386E-6</v>
      </c>
      <c r="AC536" s="17">
        <f t="shared" si="123"/>
        <v>2.2288824403814459E-3</v>
      </c>
      <c r="AD536" s="17">
        <f t="shared" si="120"/>
        <v>2.9521621726906566E-6</v>
      </c>
      <c r="AE536" s="14">
        <f t="shared" si="124"/>
        <v>23.176108845724848</v>
      </c>
    </row>
    <row r="537" spans="1:31" ht="15.75" thickBot="1" x14ac:dyDescent="0.3">
      <c r="A537" s="14">
        <v>2</v>
      </c>
      <c r="B537" s="17" t="s">
        <v>31</v>
      </c>
      <c r="C537" s="17">
        <v>531</v>
      </c>
      <c r="D537" s="17">
        <v>46.862622603276883</v>
      </c>
      <c r="E537" s="14">
        <v>704.00093954631063</v>
      </c>
      <c r="F537" s="103">
        <v>9.4</v>
      </c>
      <c r="G537" s="17">
        <f>'Specifications (ICE)'!$E$16*9.81*SIN(F537-F536)</f>
        <v>1046.3794352042787</v>
      </c>
      <c r="H537" s="17">
        <f t="shared" si="112"/>
        <v>0.16406094968746698</v>
      </c>
      <c r="I537" s="17">
        <v>14</v>
      </c>
      <c r="J537" s="14">
        <v>4000</v>
      </c>
      <c r="K537" s="100">
        <v>11.116551582207274</v>
      </c>
      <c r="L537" s="17">
        <v>24.867058896302741</v>
      </c>
      <c r="M537" s="107">
        <v>1</v>
      </c>
      <c r="N537" s="17">
        <f>IF(M537=1,_xlfn.XLOOKUP(L537,'HYB SPECS'!$O$6:$O$37,'HYB SPECS'!$K$6:$K$37,,1))</f>
        <v>7000</v>
      </c>
      <c r="O537" s="107">
        <f>0.5*('Specifications (ICE)'!$P$4*'Specifications (ICE)'!$P$3)*'Specifications (ICE)'!$P$5*K537^2</f>
        <v>38.625774258980393</v>
      </c>
      <c r="P537" s="14">
        <f>IF(B537="A",'Specifications (ICE)'!$M$12,IF(B537="G",'Specifications (ICE)'!$M$13))</f>
        <v>105.33879899999999</v>
      </c>
      <c r="Q537" s="17">
        <v>2</v>
      </c>
      <c r="R537" s="110">
        <f>'HYB SPECS'!$G$11-O537-P537-G537</f>
        <v>-303.60937660803074</v>
      </c>
      <c r="S537" s="16">
        <f t="shared" si="113"/>
        <v>0</v>
      </c>
      <c r="T537" s="17">
        <f t="shared" si="114"/>
        <v>0</v>
      </c>
      <c r="U537" s="110">
        <f t="shared" si="115"/>
        <v>1190.3440084632591</v>
      </c>
      <c r="V537" s="17">
        <f t="shared" si="116"/>
        <v>13.232520570653193</v>
      </c>
      <c r="W537" s="14">
        <f t="shared" si="117"/>
        <v>0.19029822129311652</v>
      </c>
      <c r="X537" s="17">
        <f t="shared" si="118"/>
        <v>13.232520570653193</v>
      </c>
      <c r="Y537" s="17">
        <f t="shared" si="119"/>
        <v>18.051609071868373</v>
      </c>
      <c r="Z537" s="14">
        <v>474.14230073437511</v>
      </c>
      <c r="AA537" s="17">
        <f t="shared" si="121"/>
        <v>2.5063454574882644E-2</v>
      </c>
      <c r="AB537" s="17">
        <f t="shared" si="122"/>
        <v>4.7008723687552221E-6</v>
      </c>
      <c r="AC537" s="17">
        <f t="shared" si="123"/>
        <v>2.2288824403802528E-3</v>
      </c>
      <c r="AD537" s="17">
        <f t="shared" si="120"/>
        <v>2.9521621726890764E-6</v>
      </c>
      <c r="AE537" s="14">
        <f t="shared" si="124"/>
        <v>23.178337728165229</v>
      </c>
    </row>
    <row r="538" spans="1:31" ht="15.75" thickBot="1" x14ac:dyDescent="0.3">
      <c r="A538" s="14">
        <v>2</v>
      </c>
      <c r="B538" s="17" t="s">
        <v>31</v>
      </c>
      <c r="C538" s="17">
        <v>532</v>
      </c>
      <c r="D538" s="17">
        <v>46.95155218134925</v>
      </c>
      <c r="E538" s="14">
        <v>704.00093954631063</v>
      </c>
      <c r="F538" s="103">
        <v>9.6</v>
      </c>
      <c r="G538" s="17">
        <f>'Specifications (ICE)'!$E$16*9.81*SIN(F538-F537)</f>
        <v>1046.3794352042696</v>
      </c>
      <c r="H538" s="17">
        <f t="shared" si="112"/>
        <v>0.16755160819145562</v>
      </c>
      <c r="I538" s="17">
        <v>14</v>
      </c>
      <c r="J538" s="14">
        <v>4000</v>
      </c>
      <c r="K538" s="100">
        <v>11.116551582207274</v>
      </c>
      <c r="L538" s="17">
        <v>24.867058896302741</v>
      </c>
      <c r="M538" s="107">
        <v>1</v>
      </c>
      <c r="N538" s="17">
        <f>IF(M538=1,_xlfn.XLOOKUP(L538,'HYB SPECS'!$O$6:$O$37,'HYB SPECS'!$K$6:$K$37,,1))</f>
        <v>7000</v>
      </c>
      <c r="O538" s="107">
        <f>0.5*('Specifications (ICE)'!$P$4*'Specifications (ICE)'!$P$3)*'Specifications (ICE)'!$P$5*K538^2</f>
        <v>38.625774258980393</v>
      </c>
      <c r="P538" s="14">
        <f>IF(B538="A",'Specifications (ICE)'!$M$12,IF(B538="G",'Specifications (ICE)'!$M$13))</f>
        <v>105.33879899999999</v>
      </c>
      <c r="Q538" s="17">
        <v>2</v>
      </c>
      <c r="R538" s="110">
        <f>'HYB SPECS'!$G$11-O538-P538-G538</f>
        <v>-303.60937660802165</v>
      </c>
      <c r="S538" s="16">
        <f t="shared" si="113"/>
        <v>0</v>
      </c>
      <c r="T538" s="17">
        <f t="shared" si="114"/>
        <v>0</v>
      </c>
      <c r="U538" s="110">
        <f t="shared" si="115"/>
        <v>1190.34400846325</v>
      </c>
      <c r="V538" s="17">
        <f t="shared" si="116"/>
        <v>13.23252057065309</v>
      </c>
      <c r="W538" s="14">
        <f t="shared" si="117"/>
        <v>0.19029822129321838</v>
      </c>
      <c r="X538" s="17">
        <f t="shared" si="118"/>
        <v>13.23252057065309</v>
      </c>
      <c r="Y538" s="17">
        <f t="shared" si="119"/>
        <v>18.051609071868235</v>
      </c>
      <c r="Z538" s="14">
        <v>474.14230073437511</v>
      </c>
      <c r="AA538" s="17">
        <f t="shared" si="121"/>
        <v>2.506345457489606E-2</v>
      </c>
      <c r="AB538" s="17">
        <f t="shared" si="122"/>
        <v>4.7008723687577386E-6</v>
      </c>
      <c r="AC538" s="17">
        <f t="shared" si="123"/>
        <v>2.2288824403814459E-3</v>
      </c>
      <c r="AD538" s="17">
        <f t="shared" si="120"/>
        <v>2.9521621726906566E-6</v>
      </c>
      <c r="AE538" s="14">
        <f t="shared" si="124"/>
        <v>23.180566610605609</v>
      </c>
    </row>
    <row r="539" spans="1:31" ht="15.75" thickBot="1" x14ac:dyDescent="0.3">
      <c r="A539" s="14">
        <v>2</v>
      </c>
      <c r="B539" s="17" t="s">
        <v>31</v>
      </c>
      <c r="C539" s="17">
        <v>533</v>
      </c>
      <c r="D539" s="17">
        <v>47.040481759421617</v>
      </c>
      <c r="E539" s="14">
        <v>704.00093954631063</v>
      </c>
      <c r="F539" s="103">
        <v>9.8000000000000007</v>
      </c>
      <c r="G539" s="17">
        <f>'Specifications (ICE)'!$E$16*9.81*SIN(F539-F538)</f>
        <v>1046.3794352042787</v>
      </c>
      <c r="H539" s="17">
        <f t="shared" si="112"/>
        <v>0.17104226669544431</v>
      </c>
      <c r="I539" s="17">
        <v>14</v>
      </c>
      <c r="J539" s="14">
        <v>4000</v>
      </c>
      <c r="K539" s="100">
        <v>11.116551582207274</v>
      </c>
      <c r="L539" s="17">
        <v>24.867058896302741</v>
      </c>
      <c r="M539" s="107">
        <v>1</v>
      </c>
      <c r="N539" s="17">
        <f>IF(M539=1,_xlfn.XLOOKUP(L539,'HYB SPECS'!$O$6:$O$37,'HYB SPECS'!$K$6:$K$37,,1))</f>
        <v>7000</v>
      </c>
      <c r="O539" s="107">
        <f>0.5*('Specifications (ICE)'!$P$4*'Specifications (ICE)'!$P$3)*'Specifications (ICE)'!$P$5*K539^2</f>
        <v>38.625774258980393</v>
      </c>
      <c r="P539" s="14">
        <f>IF(B539="A",'Specifications (ICE)'!$M$12,IF(B539="G",'Specifications (ICE)'!$M$13))</f>
        <v>105.33879899999999</v>
      </c>
      <c r="Q539" s="17">
        <v>2</v>
      </c>
      <c r="R539" s="110">
        <f>'HYB SPECS'!$G$11-O539-P539-G539</f>
        <v>-303.60937660803074</v>
      </c>
      <c r="S539" s="16">
        <f t="shared" si="113"/>
        <v>0</v>
      </c>
      <c r="T539" s="17">
        <f t="shared" si="114"/>
        <v>0</v>
      </c>
      <c r="U539" s="110">
        <f t="shared" si="115"/>
        <v>1190.3440084632591</v>
      </c>
      <c r="V539" s="17">
        <f t="shared" si="116"/>
        <v>13.232520570653193</v>
      </c>
      <c r="W539" s="14">
        <f t="shared" si="117"/>
        <v>0.19029822129311652</v>
      </c>
      <c r="X539" s="17">
        <f t="shared" si="118"/>
        <v>13.232520570653193</v>
      </c>
      <c r="Y539" s="17">
        <f t="shared" si="119"/>
        <v>18.051609071868373</v>
      </c>
      <c r="Z539" s="14">
        <v>474.14230073437511</v>
      </c>
      <c r="AA539" s="17">
        <f t="shared" si="121"/>
        <v>2.5063454574882644E-2</v>
      </c>
      <c r="AB539" s="17">
        <f t="shared" si="122"/>
        <v>4.7008723687552221E-6</v>
      </c>
      <c r="AC539" s="17">
        <f t="shared" si="123"/>
        <v>2.2288824403802528E-3</v>
      </c>
      <c r="AD539" s="17">
        <f t="shared" si="120"/>
        <v>2.9521621726890764E-6</v>
      </c>
      <c r="AE539" s="14">
        <f t="shared" si="124"/>
        <v>23.18279549304599</v>
      </c>
    </row>
    <row r="540" spans="1:31" ht="15.75" thickBot="1" x14ac:dyDescent="0.3">
      <c r="A540" s="14">
        <v>2</v>
      </c>
      <c r="B540" s="17" t="s">
        <v>31</v>
      </c>
      <c r="C540" s="17">
        <v>534</v>
      </c>
      <c r="D540" s="17">
        <v>47.129411337493984</v>
      </c>
      <c r="E540" s="14">
        <v>704.00093954631063</v>
      </c>
      <c r="F540" s="103">
        <v>10</v>
      </c>
      <c r="G540" s="17">
        <f>'Specifications (ICE)'!$E$16*9.81*SIN(F540-F539)</f>
        <v>1046.3794352042696</v>
      </c>
      <c r="H540" s="17">
        <f t="shared" si="112"/>
        <v>0.17453292519943295</v>
      </c>
      <c r="I540" s="17">
        <v>14</v>
      </c>
      <c r="J540" s="14">
        <v>4000</v>
      </c>
      <c r="K540" s="100">
        <v>11.116551582207274</v>
      </c>
      <c r="L540" s="17">
        <v>24.867058896302741</v>
      </c>
      <c r="M540" s="107">
        <v>1</v>
      </c>
      <c r="N540" s="17">
        <f>IF(M540=1,_xlfn.XLOOKUP(L540,'HYB SPECS'!$O$6:$O$37,'HYB SPECS'!$K$6:$K$37,,1))</f>
        <v>7000</v>
      </c>
      <c r="O540" s="107">
        <f>0.5*('Specifications (ICE)'!$P$4*'Specifications (ICE)'!$P$3)*'Specifications (ICE)'!$P$5*K540^2</f>
        <v>38.625774258980393</v>
      </c>
      <c r="P540" s="14">
        <f>IF(B540="A",'Specifications (ICE)'!$M$12,IF(B540="G",'Specifications (ICE)'!$M$13))</f>
        <v>105.33879899999999</v>
      </c>
      <c r="Q540" s="17">
        <v>2</v>
      </c>
      <c r="R540" s="110">
        <f>'HYB SPECS'!$G$11-O540-P540-G540</f>
        <v>-303.60937660802165</v>
      </c>
      <c r="S540" s="16">
        <f t="shared" si="113"/>
        <v>0</v>
      </c>
      <c r="T540" s="17">
        <f t="shared" si="114"/>
        <v>0</v>
      </c>
      <c r="U540" s="110">
        <f t="shared" si="115"/>
        <v>1190.34400846325</v>
      </c>
      <c r="V540" s="17">
        <f t="shared" si="116"/>
        <v>13.23252057065309</v>
      </c>
      <c r="W540" s="14">
        <f t="shared" si="117"/>
        <v>0.19029822129321838</v>
      </c>
      <c r="X540" s="17">
        <f t="shared" si="118"/>
        <v>13.23252057065309</v>
      </c>
      <c r="Y540" s="17">
        <f t="shared" si="119"/>
        <v>18.051609071868235</v>
      </c>
      <c r="Z540" s="14">
        <v>474.14230073437511</v>
      </c>
      <c r="AA540" s="17">
        <f t="shared" si="121"/>
        <v>2.506345457489606E-2</v>
      </c>
      <c r="AB540" s="17">
        <f t="shared" si="122"/>
        <v>4.7008723687577386E-6</v>
      </c>
      <c r="AC540" s="17">
        <f t="shared" si="123"/>
        <v>2.2288824403814459E-3</v>
      </c>
      <c r="AD540" s="17">
        <f t="shared" si="120"/>
        <v>2.9521621726906566E-6</v>
      </c>
      <c r="AE540" s="14">
        <f t="shared" si="124"/>
        <v>23.185024375486371</v>
      </c>
    </row>
    <row r="541" spans="1:31" ht="15.75" thickBot="1" x14ac:dyDescent="0.3">
      <c r="A541" s="14">
        <v>2</v>
      </c>
      <c r="B541" s="17" t="s">
        <v>31</v>
      </c>
      <c r="C541" s="17">
        <v>535</v>
      </c>
      <c r="D541" s="17">
        <v>47.218340915566351</v>
      </c>
      <c r="E541" s="14">
        <v>704.00093954631063</v>
      </c>
      <c r="F541" s="103">
        <v>10.199999999999999</v>
      </c>
      <c r="G541" s="17">
        <f>'Specifications (ICE)'!$E$16*9.81*SIN(F541-F540)</f>
        <v>1046.3794352042696</v>
      </c>
      <c r="H541" s="17">
        <f t="shared" si="112"/>
        <v>0.17802358370342161</v>
      </c>
      <c r="I541" s="17">
        <v>14</v>
      </c>
      <c r="J541" s="14">
        <v>4000</v>
      </c>
      <c r="K541" s="100">
        <v>11.116551582207274</v>
      </c>
      <c r="L541" s="17">
        <v>24.867058896302741</v>
      </c>
      <c r="M541" s="107">
        <v>1</v>
      </c>
      <c r="N541" s="17">
        <f>IF(M541=1,_xlfn.XLOOKUP(L541,'HYB SPECS'!$O$6:$O$37,'HYB SPECS'!$K$6:$K$37,,1))</f>
        <v>7000</v>
      </c>
      <c r="O541" s="107">
        <f>0.5*('Specifications (ICE)'!$P$4*'Specifications (ICE)'!$P$3)*'Specifications (ICE)'!$P$5*K541^2</f>
        <v>38.625774258980393</v>
      </c>
      <c r="P541" s="14">
        <f>IF(B541="A",'Specifications (ICE)'!$M$12,IF(B541="G",'Specifications (ICE)'!$M$13))</f>
        <v>105.33879899999999</v>
      </c>
      <c r="Q541" s="17">
        <v>2</v>
      </c>
      <c r="R541" s="110">
        <f>'HYB SPECS'!$G$11-O541-P541-G541</f>
        <v>-303.60937660802165</v>
      </c>
      <c r="S541" s="16">
        <f t="shared" si="113"/>
        <v>0</v>
      </c>
      <c r="T541" s="17">
        <f t="shared" si="114"/>
        <v>0</v>
      </c>
      <c r="U541" s="110">
        <f t="shared" si="115"/>
        <v>1190.34400846325</v>
      </c>
      <c r="V541" s="17">
        <f t="shared" si="116"/>
        <v>13.23252057065309</v>
      </c>
      <c r="W541" s="14">
        <f t="shared" si="117"/>
        <v>0.19029822129321838</v>
      </c>
      <c r="X541" s="17">
        <f t="shared" si="118"/>
        <v>13.23252057065309</v>
      </c>
      <c r="Y541" s="17">
        <f t="shared" si="119"/>
        <v>18.051609071868235</v>
      </c>
      <c r="Z541" s="14">
        <v>474.14230073437511</v>
      </c>
      <c r="AA541" s="17">
        <f t="shared" si="121"/>
        <v>2.506345457489606E-2</v>
      </c>
      <c r="AB541" s="17">
        <f t="shared" si="122"/>
        <v>4.7008723687577386E-6</v>
      </c>
      <c r="AC541" s="17">
        <f t="shared" si="123"/>
        <v>2.2288824403814459E-3</v>
      </c>
      <c r="AD541" s="17">
        <f t="shared" si="120"/>
        <v>2.9521621726906566E-6</v>
      </c>
      <c r="AE541" s="14">
        <f t="shared" si="124"/>
        <v>23.187253257926752</v>
      </c>
    </row>
    <row r="542" spans="1:31" ht="15.75" thickBot="1" x14ac:dyDescent="0.3">
      <c r="A542" s="14">
        <v>2</v>
      </c>
      <c r="B542" s="17" t="s">
        <v>31</v>
      </c>
      <c r="C542" s="17">
        <v>536</v>
      </c>
      <c r="D542" s="17">
        <v>47.307270493638718</v>
      </c>
      <c r="E542" s="14">
        <v>704.00093954631063</v>
      </c>
      <c r="F542" s="103">
        <v>10.4</v>
      </c>
      <c r="G542" s="17">
        <f>'Specifications (ICE)'!$E$16*9.81*SIN(F542-F541)</f>
        <v>1046.3794352042787</v>
      </c>
      <c r="H542" s="17">
        <f t="shared" si="112"/>
        <v>0.18151424220741028</v>
      </c>
      <c r="I542" s="17">
        <v>14</v>
      </c>
      <c r="J542" s="14">
        <v>4000</v>
      </c>
      <c r="K542" s="100">
        <v>11.116551582207274</v>
      </c>
      <c r="L542" s="17">
        <v>24.867058896302741</v>
      </c>
      <c r="M542" s="107">
        <v>1</v>
      </c>
      <c r="N542" s="17">
        <f>IF(M542=1,_xlfn.XLOOKUP(L542,'HYB SPECS'!$O$6:$O$37,'HYB SPECS'!$K$6:$K$37,,1))</f>
        <v>7000</v>
      </c>
      <c r="O542" s="107">
        <f>0.5*('Specifications (ICE)'!$P$4*'Specifications (ICE)'!$P$3)*'Specifications (ICE)'!$P$5*K542^2</f>
        <v>38.625774258980393</v>
      </c>
      <c r="P542" s="14">
        <f>IF(B542="A",'Specifications (ICE)'!$M$12,IF(B542="G",'Specifications (ICE)'!$M$13))</f>
        <v>105.33879899999999</v>
      </c>
      <c r="Q542" s="17">
        <v>2</v>
      </c>
      <c r="R542" s="110">
        <f>'HYB SPECS'!$G$11-O542-P542-G542</f>
        <v>-303.60937660803074</v>
      </c>
      <c r="S542" s="16">
        <f t="shared" si="113"/>
        <v>0</v>
      </c>
      <c r="T542" s="17">
        <f t="shared" si="114"/>
        <v>0</v>
      </c>
      <c r="U542" s="110">
        <f t="shared" si="115"/>
        <v>1190.3440084632591</v>
      </c>
      <c r="V542" s="17">
        <f t="shared" si="116"/>
        <v>13.232520570653193</v>
      </c>
      <c r="W542" s="14">
        <f t="shared" si="117"/>
        <v>0.19029822129311652</v>
      </c>
      <c r="X542" s="17">
        <f t="shared" si="118"/>
        <v>13.232520570653193</v>
      </c>
      <c r="Y542" s="17">
        <f t="shared" si="119"/>
        <v>18.051609071868373</v>
      </c>
      <c r="Z542" s="14">
        <v>474.14230073437511</v>
      </c>
      <c r="AA542" s="17">
        <f t="shared" si="121"/>
        <v>2.5063454574882644E-2</v>
      </c>
      <c r="AB542" s="17">
        <f t="shared" si="122"/>
        <v>4.7008723687552221E-6</v>
      </c>
      <c r="AC542" s="17">
        <f t="shared" si="123"/>
        <v>2.2288824403802528E-3</v>
      </c>
      <c r="AD542" s="17">
        <f t="shared" si="120"/>
        <v>2.9521621726890764E-6</v>
      </c>
      <c r="AE542" s="14">
        <f t="shared" si="124"/>
        <v>23.189482140367133</v>
      </c>
    </row>
    <row r="543" spans="1:31" ht="15.75" thickBot="1" x14ac:dyDescent="0.3">
      <c r="A543" s="14">
        <v>2</v>
      </c>
      <c r="B543" s="17" t="s">
        <v>31</v>
      </c>
      <c r="C543" s="17">
        <v>537</v>
      </c>
      <c r="D543" s="17">
        <v>47.396200071711085</v>
      </c>
      <c r="E543" s="14">
        <v>704.00093954631063</v>
      </c>
      <c r="F543" s="103">
        <v>10.6</v>
      </c>
      <c r="G543" s="17">
        <f>'Specifications (ICE)'!$E$16*9.81*SIN(F543-F542)</f>
        <v>1046.3794352042696</v>
      </c>
      <c r="H543" s="17">
        <f t="shared" si="112"/>
        <v>0.18500490071139894</v>
      </c>
      <c r="I543" s="17">
        <v>14</v>
      </c>
      <c r="J543" s="14">
        <v>4000</v>
      </c>
      <c r="K543" s="100">
        <v>11.116551582207274</v>
      </c>
      <c r="L543" s="17">
        <v>24.867058896302741</v>
      </c>
      <c r="M543" s="107">
        <v>1</v>
      </c>
      <c r="N543" s="17">
        <f>IF(M543=1,_xlfn.XLOOKUP(L543,'HYB SPECS'!$O$6:$O$37,'HYB SPECS'!$K$6:$K$37,,1))</f>
        <v>7000</v>
      </c>
      <c r="O543" s="107">
        <f>0.5*('Specifications (ICE)'!$P$4*'Specifications (ICE)'!$P$3)*'Specifications (ICE)'!$P$5*K543^2</f>
        <v>38.625774258980393</v>
      </c>
      <c r="P543" s="14">
        <f>IF(B543="A",'Specifications (ICE)'!$M$12,IF(B543="G",'Specifications (ICE)'!$M$13))</f>
        <v>105.33879899999999</v>
      </c>
      <c r="Q543" s="17">
        <v>2</v>
      </c>
      <c r="R543" s="110">
        <f>'HYB SPECS'!$G$11-O543-P543-G543</f>
        <v>-303.60937660802165</v>
      </c>
      <c r="S543" s="16">
        <f t="shared" si="113"/>
        <v>0</v>
      </c>
      <c r="T543" s="17">
        <f t="shared" si="114"/>
        <v>0</v>
      </c>
      <c r="U543" s="110">
        <f t="shared" si="115"/>
        <v>1190.34400846325</v>
      </c>
      <c r="V543" s="17">
        <f t="shared" si="116"/>
        <v>13.23252057065309</v>
      </c>
      <c r="W543" s="14">
        <f t="shared" si="117"/>
        <v>0.19029822129321838</v>
      </c>
      <c r="X543" s="17">
        <f t="shared" si="118"/>
        <v>13.23252057065309</v>
      </c>
      <c r="Y543" s="17">
        <f t="shared" si="119"/>
        <v>18.051609071868235</v>
      </c>
      <c r="Z543" s="14">
        <v>474.14230073437511</v>
      </c>
      <c r="AA543" s="17">
        <f t="shared" si="121"/>
        <v>2.506345457489606E-2</v>
      </c>
      <c r="AB543" s="17">
        <f t="shared" si="122"/>
        <v>4.7008723687577386E-6</v>
      </c>
      <c r="AC543" s="17">
        <f t="shared" si="123"/>
        <v>2.2288824403814459E-3</v>
      </c>
      <c r="AD543" s="17">
        <f t="shared" si="120"/>
        <v>2.9521621726906566E-6</v>
      </c>
      <c r="AE543" s="14">
        <f t="shared" si="124"/>
        <v>23.191711022807514</v>
      </c>
    </row>
    <row r="544" spans="1:31" ht="15.75" thickBot="1" x14ac:dyDescent="0.3">
      <c r="A544" s="14">
        <v>2</v>
      </c>
      <c r="B544" s="17" t="s">
        <v>31</v>
      </c>
      <c r="C544" s="17">
        <v>538</v>
      </c>
      <c r="D544" s="17">
        <v>47.485129649783453</v>
      </c>
      <c r="E544" s="14">
        <v>704.00093954631063</v>
      </c>
      <c r="F544" s="103">
        <v>10.8</v>
      </c>
      <c r="G544" s="17">
        <f>'Specifications (ICE)'!$E$16*9.81*SIN(F544-F543)</f>
        <v>1046.3794352042787</v>
      </c>
      <c r="H544" s="17">
        <f t="shared" si="112"/>
        <v>0.1884955592153876</v>
      </c>
      <c r="I544" s="17">
        <v>14</v>
      </c>
      <c r="J544" s="14">
        <v>4000</v>
      </c>
      <c r="K544" s="100">
        <v>11.116551582207274</v>
      </c>
      <c r="L544" s="17">
        <v>24.867058896302741</v>
      </c>
      <c r="M544" s="107">
        <v>1</v>
      </c>
      <c r="N544" s="17">
        <f>IF(M544=1,_xlfn.XLOOKUP(L544,'HYB SPECS'!$O$6:$O$37,'HYB SPECS'!$K$6:$K$37,,1))</f>
        <v>7000</v>
      </c>
      <c r="O544" s="107">
        <f>0.5*('Specifications (ICE)'!$P$4*'Specifications (ICE)'!$P$3)*'Specifications (ICE)'!$P$5*K544^2</f>
        <v>38.625774258980393</v>
      </c>
      <c r="P544" s="14">
        <f>IF(B544="A",'Specifications (ICE)'!$M$12,IF(B544="G",'Specifications (ICE)'!$M$13))</f>
        <v>105.33879899999999</v>
      </c>
      <c r="Q544" s="17">
        <v>2</v>
      </c>
      <c r="R544" s="110">
        <f>'HYB SPECS'!$G$11-O544-P544-G544</f>
        <v>-303.60937660803074</v>
      </c>
      <c r="S544" s="16">
        <f t="shared" si="113"/>
        <v>0</v>
      </c>
      <c r="T544" s="17">
        <f t="shared" si="114"/>
        <v>0</v>
      </c>
      <c r="U544" s="110">
        <f t="shared" si="115"/>
        <v>1190.3440084632591</v>
      </c>
      <c r="V544" s="17">
        <f t="shared" si="116"/>
        <v>13.232520570653193</v>
      </c>
      <c r="W544" s="14">
        <f t="shared" si="117"/>
        <v>0.19029822129311652</v>
      </c>
      <c r="X544" s="17">
        <f t="shared" si="118"/>
        <v>13.232520570653193</v>
      </c>
      <c r="Y544" s="17">
        <f t="shared" si="119"/>
        <v>18.051609071868373</v>
      </c>
      <c r="Z544" s="14">
        <v>474.14230073437511</v>
      </c>
      <c r="AA544" s="17">
        <f t="shared" si="121"/>
        <v>2.5063454574882644E-2</v>
      </c>
      <c r="AB544" s="17">
        <f t="shared" si="122"/>
        <v>4.7008723687552221E-6</v>
      </c>
      <c r="AC544" s="17">
        <f t="shared" si="123"/>
        <v>2.2288824403802528E-3</v>
      </c>
      <c r="AD544" s="17">
        <f t="shared" si="120"/>
        <v>2.9521621726890764E-6</v>
      </c>
      <c r="AE544" s="14">
        <f t="shared" si="124"/>
        <v>23.193939905247895</v>
      </c>
    </row>
    <row r="545" spans="1:31" ht="15.75" thickBot="1" x14ac:dyDescent="0.3">
      <c r="A545" s="14">
        <v>2</v>
      </c>
      <c r="B545" s="17" t="s">
        <v>31</v>
      </c>
      <c r="C545" s="17">
        <v>539</v>
      </c>
      <c r="D545" s="17">
        <v>47.57405922785582</v>
      </c>
      <c r="E545" s="14">
        <v>704.00093954631063</v>
      </c>
      <c r="F545" s="103">
        <v>11</v>
      </c>
      <c r="G545" s="17">
        <f>'Specifications (ICE)'!$E$16*9.81*SIN(F545-F544)</f>
        <v>1046.3794352042696</v>
      </c>
      <c r="H545" s="17">
        <f t="shared" si="112"/>
        <v>0.19198621771937624</v>
      </c>
      <c r="I545" s="17">
        <v>14</v>
      </c>
      <c r="J545" s="14">
        <v>4000</v>
      </c>
      <c r="K545" s="100">
        <v>11.116551582207274</v>
      </c>
      <c r="L545" s="17">
        <v>24.867058896302741</v>
      </c>
      <c r="M545" s="107">
        <v>1</v>
      </c>
      <c r="N545" s="17">
        <f>IF(M545=1,_xlfn.XLOOKUP(L545,'HYB SPECS'!$O$6:$O$37,'HYB SPECS'!$K$6:$K$37,,1))</f>
        <v>7000</v>
      </c>
      <c r="O545" s="107">
        <f>0.5*('Specifications (ICE)'!$P$4*'Specifications (ICE)'!$P$3)*'Specifications (ICE)'!$P$5*K545^2</f>
        <v>38.625774258980393</v>
      </c>
      <c r="P545" s="14">
        <f>IF(B545="A",'Specifications (ICE)'!$M$12,IF(B545="G",'Specifications (ICE)'!$M$13))</f>
        <v>105.33879899999999</v>
      </c>
      <c r="Q545" s="17">
        <v>2</v>
      </c>
      <c r="R545" s="110">
        <f>'HYB SPECS'!$G$11-O545-P545-G545</f>
        <v>-303.60937660802165</v>
      </c>
      <c r="S545" s="16">
        <f t="shared" si="113"/>
        <v>0</v>
      </c>
      <c r="T545" s="17">
        <f t="shared" si="114"/>
        <v>0</v>
      </c>
      <c r="U545" s="110">
        <f t="shared" si="115"/>
        <v>1190.34400846325</v>
      </c>
      <c r="V545" s="17">
        <f t="shared" si="116"/>
        <v>13.23252057065309</v>
      </c>
      <c r="W545" s="14">
        <f t="shared" si="117"/>
        <v>0.19029822129321838</v>
      </c>
      <c r="X545" s="17">
        <f t="shared" si="118"/>
        <v>13.23252057065309</v>
      </c>
      <c r="Y545" s="17">
        <f t="shared" si="119"/>
        <v>18.051609071868235</v>
      </c>
      <c r="Z545" s="14">
        <v>474.14230073437511</v>
      </c>
      <c r="AA545" s="17">
        <f t="shared" si="121"/>
        <v>2.506345457489606E-2</v>
      </c>
      <c r="AB545" s="17">
        <f t="shared" si="122"/>
        <v>4.7008723687577386E-6</v>
      </c>
      <c r="AC545" s="17">
        <f t="shared" si="123"/>
        <v>2.2288824403814459E-3</v>
      </c>
      <c r="AD545" s="17">
        <f t="shared" si="120"/>
        <v>2.9521621726906566E-6</v>
      </c>
      <c r="AE545" s="14">
        <f t="shared" si="124"/>
        <v>23.196168787688276</v>
      </c>
    </row>
    <row r="546" spans="1:31" ht="15.75" thickBot="1" x14ac:dyDescent="0.3">
      <c r="A546" s="14">
        <v>2</v>
      </c>
      <c r="B546" s="17" t="s">
        <v>31</v>
      </c>
      <c r="C546" s="17">
        <v>540</v>
      </c>
      <c r="D546" s="17">
        <v>47.662988805928187</v>
      </c>
      <c r="E546" s="14">
        <v>704.00093954631063</v>
      </c>
      <c r="F546" s="103">
        <v>11.2</v>
      </c>
      <c r="G546" s="17">
        <f>'Specifications (ICE)'!$E$16*9.81*SIN(F546-F545)</f>
        <v>1046.3794352042696</v>
      </c>
      <c r="H546" s="17">
        <f t="shared" si="112"/>
        <v>0.1954768762233649</v>
      </c>
      <c r="I546" s="17">
        <v>14</v>
      </c>
      <c r="J546" s="14">
        <v>4000</v>
      </c>
      <c r="K546" s="100">
        <v>11.116551582207274</v>
      </c>
      <c r="L546" s="17">
        <v>24.867058896302741</v>
      </c>
      <c r="M546" s="107">
        <v>1</v>
      </c>
      <c r="N546" s="17">
        <f>IF(M546=1,_xlfn.XLOOKUP(L546,'HYB SPECS'!$O$6:$O$37,'HYB SPECS'!$K$6:$K$37,,1))</f>
        <v>7000</v>
      </c>
      <c r="O546" s="107">
        <f>0.5*('Specifications (ICE)'!$P$4*'Specifications (ICE)'!$P$3)*'Specifications (ICE)'!$P$5*K546^2</f>
        <v>38.625774258980393</v>
      </c>
      <c r="P546" s="14">
        <f>IF(B546="A",'Specifications (ICE)'!$M$12,IF(B546="G",'Specifications (ICE)'!$M$13))</f>
        <v>105.33879899999999</v>
      </c>
      <c r="Q546" s="17">
        <v>2</v>
      </c>
      <c r="R546" s="110">
        <f>'HYB SPECS'!$G$11-O546-P546-G546</f>
        <v>-303.60937660802165</v>
      </c>
      <c r="S546" s="16">
        <f t="shared" si="113"/>
        <v>0</v>
      </c>
      <c r="T546" s="17">
        <f t="shared" si="114"/>
        <v>0</v>
      </c>
      <c r="U546" s="110">
        <f t="shared" si="115"/>
        <v>1190.34400846325</v>
      </c>
      <c r="V546" s="17">
        <f t="shared" si="116"/>
        <v>13.23252057065309</v>
      </c>
      <c r="W546" s="14">
        <f t="shared" si="117"/>
        <v>0.19029822129321838</v>
      </c>
      <c r="X546" s="17">
        <f t="shared" si="118"/>
        <v>13.23252057065309</v>
      </c>
      <c r="Y546" s="17">
        <f t="shared" si="119"/>
        <v>18.051609071868235</v>
      </c>
      <c r="Z546" s="14">
        <v>474.14230073437511</v>
      </c>
      <c r="AA546" s="17">
        <f t="shared" si="121"/>
        <v>2.506345457489606E-2</v>
      </c>
      <c r="AB546" s="17">
        <f t="shared" si="122"/>
        <v>4.7008723687577386E-6</v>
      </c>
      <c r="AC546" s="17">
        <f t="shared" si="123"/>
        <v>2.2288824403814459E-3</v>
      </c>
      <c r="AD546" s="17">
        <f t="shared" si="120"/>
        <v>2.9521621726906566E-6</v>
      </c>
      <c r="AE546" s="14">
        <f t="shared" si="124"/>
        <v>23.198397670128657</v>
      </c>
    </row>
    <row r="547" spans="1:31" ht="15.75" thickBot="1" x14ac:dyDescent="0.3">
      <c r="A547" s="14">
        <v>2</v>
      </c>
      <c r="B547" s="17" t="s">
        <v>31</v>
      </c>
      <c r="C547" s="17">
        <v>541</v>
      </c>
      <c r="D547" s="17">
        <v>47.751918384000554</v>
      </c>
      <c r="E547" s="14">
        <v>704.00093954631063</v>
      </c>
      <c r="F547" s="103">
        <v>11.4</v>
      </c>
      <c r="G547" s="17">
        <f>'Specifications (ICE)'!$E$16*9.81*SIN(F547-F546)</f>
        <v>1046.3794352042787</v>
      </c>
      <c r="H547" s="17">
        <f t="shared" si="112"/>
        <v>0.19896753472735357</v>
      </c>
      <c r="I547" s="17">
        <v>14</v>
      </c>
      <c r="J547" s="14">
        <v>4000</v>
      </c>
      <c r="K547" s="100">
        <v>11.116551582207274</v>
      </c>
      <c r="L547" s="17">
        <v>24.867058896302741</v>
      </c>
      <c r="M547" s="107">
        <v>1</v>
      </c>
      <c r="N547" s="17">
        <f>IF(M547=1,_xlfn.XLOOKUP(L547,'HYB SPECS'!$O$6:$O$37,'HYB SPECS'!$K$6:$K$37,,1))</f>
        <v>7000</v>
      </c>
      <c r="O547" s="107">
        <f>0.5*('Specifications (ICE)'!$P$4*'Specifications (ICE)'!$P$3)*'Specifications (ICE)'!$P$5*K547^2</f>
        <v>38.625774258980393</v>
      </c>
      <c r="P547" s="14">
        <f>IF(B547="A",'Specifications (ICE)'!$M$12,IF(B547="G",'Specifications (ICE)'!$M$13))</f>
        <v>105.33879899999999</v>
      </c>
      <c r="Q547" s="17">
        <v>2</v>
      </c>
      <c r="R547" s="110">
        <f>'HYB SPECS'!$G$11-O547-P547-G547</f>
        <v>-303.60937660803074</v>
      </c>
      <c r="S547" s="16">
        <f t="shared" si="113"/>
        <v>0</v>
      </c>
      <c r="T547" s="17">
        <f t="shared" si="114"/>
        <v>0</v>
      </c>
      <c r="U547" s="110">
        <f t="shared" si="115"/>
        <v>1190.3440084632591</v>
      </c>
      <c r="V547" s="17">
        <f t="shared" si="116"/>
        <v>13.232520570653193</v>
      </c>
      <c r="W547" s="14">
        <f t="shared" si="117"/>
        <v>0.19029822129311652</v>
      </c>
      <c r="X547" s="17">
        <f t="shared" si="118"/>
        <v>13.232520570653193</v>
      </c>
      <c r="Y547" s="17">
        <f t="shared" si="119"/>
        <v>18.051609071868373</v>
      </c>
      <c r="Z547" s="14">
        <v>474.14230073437511</v>
      </c>
      <c r="AA547" s="17">
        <f t="shared" si="121"/>
        <v>2.5063454574882644E-2</v>
      </c>
      <c r="AB547" s="17">
        <f t="shared" si="122"/>
        <v>4.7008723687552221E-6</v>
      </c>
      <c r="AC547" s="17">
        <f t="shared" si="123"/>
        <v>2.2288824403802528E-3</v>
      </c>
      <c r="AD547" s="17">
        <f t="shared" si="120"/>
        <v>2.9521621726890764E-6</v>
      </c>
      <c r="AE547" s="14">
        <f t="shared" si="124"/>
        <v>23.200626552569037</v>
      </c>
    </row>
    <row r="548" spans="1:31" ht="15.75" thickBot="1" x14ac:dyDescent="0.3">
      <c r="A548" s="14">
        <v>2</v>
      </c>
      <c r="B548" s="17" t="s">
        <v>31</v>
      </c>
      <c r="C548" s="17">
        <v>542</v>
      </c>
      <c r="D548" s="17">
        <v>47.840847962072921</v>
      </c>
      <c r="E548" s="14">
        <v>704.00093954631063</v>
      </c>
      <c r="F548" s="103">
        <v>11.6</v>
      </c>
      <c r="G548" s="17">
        <f>'Specifications (ICE)'!$E$16*9.81*SIN(F548-F547)</f>
        <v>1046.3794352042696</v>
      </c>
      <c r="H548" s="17">
        <f t="shared" si="112"/>
        <v>0.20245819323134223</v>
      </c>
      <c r="I548" s="17">
        <v>14</v>
      </c>
      <c r="J548" s="14">
        <v>4000</v>
      </c>
      <c r="K548" s="100">
        <v>11.116551582207274</v>
      </c>
      <c r="L548" s="17">
        <v>24.867058896302741</v>
      </c>
      <c r="M548" s="107">
        <v>1</v>
      </c>
      <c r="N548" s="17">
        <f>IF(M548=1,_xlfn.XLOOKUP(L548,'HYB SPECS'!$O$6:$O$37,'HYB SPECS'!$K$6:$K$37,,1))</f>
        <v>7000</v>
      </c>
      <c r="O548" s="107">
        <f>0.5*('Specifications (ICE)'!$P$4*'Specifications (ICE)'!$P$3)*'Specifications (ICE)'!$P$5*K548^2</f>
        <v>38.625774258980393</v>
      </c>
      <c r="P548" s="14">
        <f>IF(B548="A",'Specifications (ICE)'!$M$12,IF(B548="G",'Specifications (ICE)'!$M$13))</f>
        <v>105.33879899999999</v>
      </c>
      <c r="Q548" s="17">
        <v>2</v>
      </c>
      <c r="R548" s="110">
        <f>'HYB SPECS'!$G$11-O548-P548-G548</f>
        <v>-303.60937660802165</v>
      </c>
      <c r="S548" s="16">
        <f t="shared" si="113"/>
        <v>0</v>
      </c>
      <c r="T548" s="17">
        <f t="shared" si="114"/>
        <v>0</v>
      </c>
      <c r="U548" s="110">
        <f t="shared" si="115"/>
        <v>1190.34400846325</v>
      </c>
      <c r="V548" s="17">
        <f t="shared" si="116"/>
        <v>13.23252057065309</v>
      </c>
      <c r="W548" s="14">
        <f t="shared" si="117"/>
        <v>0.19029822129321838</v>
      </c>
      <c r="X548" s="17">
        <f t="shared" si="118"/>
        <v>13.23252057065309</v>
      </c>
      <c r="Y548" s="17">
        <f t="shared" si="119"/>
        <v>18.051609071868235</v>
      </c>
      <c r="Z548" s="14">
        <v>474.14230073437511</v>
      </c>
      <c r="AA548" s="17">
        <f t="shared" si="121"/>
        <v>2.506345457489606E-2</v>
      </c>
      <c r="AB548" s="17">
        <f t="shared" si="122"/>
        <v>4.7008723687577386E-6</v>
      </c>
      <c r="AC548" s="17">
        <f t="shared" si="123"/>
        <v>2.2288824403814459E-3</v>
      </c>
      <c r="AD548" s="17">
        <f t="shared" si="120"/>
        <v>2.9521621726906566E-6</v>
      </c>
      <c r="AE548" s="14">
        <f t="shared" si="124"/>
        <v>23.202855435009418</v>
      </c>
    </row>
    <row r="549" spans="1:31" ht="15.75" thickBot="1" x14ac:dyDescent="0.3">
      <c r="A549" s="14">
        <v>2</v>
      </c>
      <c r="B549" s="17" t="s">
        <v>31</v>
      </c>
      <c r="C549" s="17">
        <v>543</v>
      </c>
      <c r="D549" s="17">
        <v>47.929777540145288</v>
      </c>
      <c r="E549" s="14">
        <v>704.00093954631063</v>
      </c>
      <c r="F549" s="103">
        <v>11.8</v>
      </c>
      <c r="G549" s="17">
        <f>'Specifications (ICE)'!$E$16*9.81*SIN(F549-F548)</f>
        <v>1046.3794352042787</v>
      </c>
      <c r="H549" s="17">
        <f t="shared" si="112"/>
        <v>0.2059488517353309</v>
      </c>
      <c r="I549" s="17">
        <v>14</v>
      </c>
      <c r="J549" s="14">
        <v>4000</v>
      </c>
      <c r="K549" s="100">
        <v>11.116551582207274</v>
      </c>
      <c r="L549" s="17">
        <v>24.867058896302741</v>
      </c>
      <c r="M549" s="107">
        <v>1</v>
      </c>
      <c r="N549" s="17">
        <f>IF(M549=1,_xlfn.XLOOKUP(L549,'HYB SPECS'!$O$6:$O$37,'HYB SPECS'!$K$6:$K$37,,1))</f>
        <v>7000</v>
      </c>
      <c r="O549" s="107">
        <f>0.5*('Specifications (ICE)'!$P$4*'Specifications (ICE)'!$P$3)*'Specifications (ICE)'!$P$5*K549^2</f>
        <v>38.625774258980393</v>
      </c>
      <c r="P549" s="14">
        <f>IF(B549="A",'Specifications (ICE)'!$M$12,IF(B549="G",'Specifications (ICE)'!$M$13))</f>
        <v>105.33879899999999</v>
      </c>
      <c r="Q549" s="17">
        <v>2</v>
      </c>
      <c r="R549" s="110">
        <f>'HYB SPECS'!$G$11-O549-P549-G549</f>
        <v>-303.60937660803074</v>
      </c>
      <c r="S549" s="16">
        <f t="shared" si="113"/>
        <v>0</v>
      </c>
      <c r="T549" s="17">
        <f t="shared" si="114"/>
        <v>0</v>
      </c>
      <c r="U549" s="110">
        <f t="shared" si="115"/>
        <v>1190.3440084632591</v>
      </c>
      <c r="V549" s="17">
        <f t="shared" si="116"/>
        <v>13.232520570653193</v>
      </c>
      <c r="W549" s="14">
        <f t="shared" si="117"/>
        <v>0.19029822129311652</v>
      </c>
      <c r="X549" s="17">
        <f t="shared" si="118"/>
        <v>13.232520570653193</v>
      </c>
      <c r="Y549" s="17">
        <f t="shared" si="119"/>
        <v>18.051609071868373</v>
      </c>
      <c r="Z549" s="14">
        <v>474.14230073437511</v>
      </c>
      <c r="AA549" s="17">
        <f t="shared" si="121"/>
        <v>2.5063454574882644E-2</v>
      </c>
      <c r="AB549" s="17">
        <f t="shared" si="122"/>
        <v>4.7008723687552221E-6</v>
      </c>
      <c r="AC549" s="17">
        <f t="shared" si="123"/>
        <v>2.2288824403802528E-3</v>
      </c>
      <c r="AD549" s="17">
        <f t="shared" si="120"/>
        <v>2.9521621726890764E-6</v>
      </c>
      <c r="AE549" s="14">
        <f t="shared" si="124"/>
        <v>23.205084317449799</v>
      </c>
    </row>
    <row r="550" spans="1:31" ht="15.75" thickBot="1" x14ac:dyDescent="0.3">
      <c r="A550" s="14">
        <v>2</v>
      </c>
      <c r="B550" s="17" t="s">
        <v>31</v>
      </c>
      <c r="C550" s="17">
        <v>544</v>
      </c>
      <c r="D550" s="17">
        <v>48.018707118217655</v>
      </c>
      <c r="E550" s="14">
        <v>704.00093954631063</v>
      </c>
      <c r="F550" s="103">
        <v>12</v>
      </c>
      <c r="G550" s="17">
        <f>'Specifications (ICE)'!$E$16*9.81*SIN(F550-F549)</f>
        <v>1046.3794352042696</v>
      </c>
      <c r="H550" s="17">
        <f t="shared" si="112"/>
        <v>0.20943951023931956</v>
      </c>
      <c r="I550" s="17">
        <v>14</v>
      </c>
      <c r="J550" s="14">
        <v>4000</v>
      </c>
      <c r="K550" s="100">
        <v>11.116551582207274</v>
      </c>
      <c r="L550" s="17">
        <v>24.867058896302741</v>
      </c>
      <c r="M550" s="107">
        <v>1</v>
      </c>
      <c r="N550" s="17">
        <f>IF(M550=1,_xlfn.XLOOKUP(L550,'HYB SPECS'!$O$6:$O$37,'HYB SPECS'!$K$6:$K$37,,1))</f>
        <v>7000</v>
      </c>
      <c r="O550" s="107">
        <f>0.5*('Specifications (ICE)'!$P$4*'Specifications (ICE)'!$P$3)*'Specifications (ICE)'!$P$5*K550^2</f>
        <v>38.625774258980393</v>
      </c>
      <c r="P550" s="14">
        <f>IF(B550="A",'Specifications (ICE)'!$M$12,IF(B550="G",'Specifications (ICE)'!$M$13))</f>
        <v>105.33879899999999</v>
      </c>
      <c r="Q550" s="17">
        <v>2</v>
      </c>
      <c r="R550" s="110">
        <f>'HYB SPECS'!$G$11-O550-P550-G550</f>
        <v>-303.60937660802165</v>
      </c>
      <c r="S550" s="16">
        <f t="shared" si="113"/>
        <v>0</v>
      </c>
      <c r="T550" s="17">
        <f t="shared" si="114"/>
        <v>0</v>
      </c>
      <c r="U550" s="110">
        <f t="shared" si="115"/>
        <v>1190.34400846325</v>
      </c>
      <c r="V550" s="17">
        <f t="shared" si="116"/>
        <v>13.23252057065309</v>
      </c>
      <c r="W550" s="14">
        <f t="shared" si="117"/>
        <v>0.19029822129321838</v>
      </c>
      <c r="X550" s="17">
        <f t="shared" si="118"/>
        <v>13.23252057065309</v>
      </c>
      <c r="Y550" s="17">
        <f t="shared" si="119"/>
        <v>18.051609071868235</v>
      </c>
      <c r="Z550" s="14">
        <v>474.14230073437511</v>
      </c>
      <c r="AA550" s="17">
        <f t="shared" si="121"/>
        <v>2.506345457489606E-2</v>
      </c>
      <c r="AB550" s="17">
        <f t="shared" si="122"/>
        <v>4.7008723687577386E-6</v>
      </c>
      <c r="AC550" s="17">
        <f t="shared" si="123"/>
        <v>2.2288824403814459E-3</v>
      </c>
      <c r="AD550" s="17">
        <f t="shared" si="120"/>
        <v>2.9521621726906566E-6</v>
      </c>
      <c r="AE550" s="14">
        <f t="shared" si="124"/>
        <v>23.20731319989018</v>
      </c>
    </row>
    <row r="551" spans="1:31" ht="15.75" thickBot="1" x14ac:dyDescent="0.3">
      <c r="A551" s="14">
        <v>2</v>
      </c>
      <c r="B551" s="17" t="s">
        <v>31</v>
      </c>
      <c r="C551" s="17">
        <v>545</v>
      </c>
      <c r="D551" s="17">
        <v>48.107636696290022</v>
      </c>
      <c r="E551" s="14">
        <v>704.00093954631063</v>
      </c>
      <c r="F551" s="103">
        <v>12.2</v>
      </c>
      <c r="G551" s="17">
        <f>'Specifications (ICE)'!$E$16*9.81*SIN(F551-F550)</f>
        <v>1046.3794352042696</v>
      </c>
      <c r="H551" s="17">
        <f t="shared" si="112"/>
        <v>0.2129301687433082</v>
      </c>
      <c r="I551" s="17">
        <v>14</v>
      </c>
      <c r="J551" s="14">
        <v>4000</v>
      </c>
      <c r="K551" s="100">
        <v>11.116551582207274</v>
      </c>
      <c r="L551" s="17">
        <v>24.867058896302741</v>
      </c>
      <c r="M551" s="107">
        <v>1</v>
      </c>
      <c r="N551" s="17">
        <f>IF(M551=1,_xlfn.XLOOKUP(L551,'HYB SPECS'!$O$6:$O$37,'HYB SPECS'!$K$6:$K$37,,1))</f>
        <v>7000</v>
      </c>
      <c r="O551" s="107">
        <f>0.5*('Specifications (ICE)'!$P$4*'Specifications (ICE)'!$P$3)*'Specifications (ICE)'!$P$5*K551^2</f>
        <v>38.625774258980393</v>
      </c>
      <c r="P551" s="14">
        <f>IF(B551="A",'Specifications (ICE)'!$M$12,IF(B551="G",'Specifications (ICE)'!$M$13))</f>
        <v>105.33879899999999</v>
      </c>
      <c r="Q551" s="17">
        <v>2</v>
      </c>
      <c r="R551" s="110">
        <f>'HYB SPECS'!$G$11-O551-P551-G551</f>
        <v>-303.60937660802165</v>
      </c>
      <c r="S551" s="16">
        <f t="shared" si="113"/>
        <v>0</v>
      </c>
      <c r="T551" s="17">
        <f t="shared" si="114"/>
        <v>0</v>
      </c>
      <c r="U551" s="110">
        <f t="shared" si="115"/>
        <v>1190.34400846325</v>
      </c>
      <c r="V551" s="17">
        <f t="shared" si="116"/>
        <v>13.23252057065309</v>
      </c>
      <c r="W551" s="14">
        <f t="shared" si="117"/>
        <v>0.19029822129321838</v>
      </c>
      <c r="X551" s="17">
        <f t="shared" si="118"/>
        <v>13.23252057065309</v>
      </c>
      <c r="Y551" s="17">
        <f t="shared" si="119"/>
        <v>18.051609071868235</v>
      </c>
      <c r="Z551" s="14">
        <v>474.14230073437511</v>
      </c>
      <c r="AA551" s="17">
        <f t="shared" si="121"/>
        <v>2.506345457489606E-2</v>
      </c>
      <c r="AB551" s="17">
        <f t="shared" si="122"/>
        <v>4.7008723687577386E-6</v>
      </c>
      <c r="AC551" s="17">
        <f t="shared" si="123"/>
        <v>2.2288824403814459E-3</v>
      </c>
      <c r="AD551" s="17">
        <f t="shared" si="120"/>
        <v>2.9521621726906566E-6</v>
      </c>
      <c r="AE551" s="14">
        <f t="shared" si="124"/>
        <v>23.209542082330561</v>
      </c>
    </row>
    <row r="552" spans="1:31" ht="15.75" thickBot="1" x14ac:dyDescent="0.3">
      <c r="A552" s="14">
        <v>2</v>
      </c>
      <c r="B552" s="17" t="s">
        <v>31</v>
      </c>
      <c r="C552" s="17">
        <v>546</v>
      </c>
      <c r="D552" s="17">
        <v>48.196566274362389</v>
      </c>
      <c r="E552" s="14">
        <v>704.00093954631063</v>
      </c>
      <c r="F552" s="103">
        <v>12.4</v>
      </c>
      <c r="G552" s="17">
        <f>'Specifications (ICE)'!$E$16*9.81*SIN(F552-F551)</f>
        <v>1046.3794352042787</v>
      </c>
      <c r="H552" s="17">
        <f t="shared" si="112"/>
        <v>0.21642082724729686</v>
      </c>
      <c r="I552" s="17">
        <v>14</v>
      </c>
      <c r="J552" s="14">
        <v>4000</v>
      </c>
      <c r="K552" s="100">
        <v>11.116551582207274</v>
      </c>
      <c r="L552" s="17">
        <v>24.867058896302741</v>
      </c>
      <c r="M552" s="107">
        <v>1</v>
      </c>
      <c r="N552" s="17">
        <f>IF(M552=1,_xlfn.XLOOKUP(L552,'HYB SPECS'!$O$6:$O$37,'HYB SPECS'!$K$6:$K$37,,1))</f>
        <v>7000</v>
      </c>
      <c r="O552" s="107">
        <f>0.5*('Specifications (ICE)'!$P$4*'Specifications (ICE)'!$P$3)*'Specifications (ICE)'!$P$5*K552^2</f>
        <v>38.625774258980393</v>
      </c>
      <c r="P552" s="14">
        <f>IF(B552="A",'Specifications (ICE)'!$M$12,IF(B552="G",'Specifications (ICE)'!$M$13))</f>
        <v>105.33879899999999</v>
      </c>
      <c r="Q552" s="17">
        <v>2</v>
      </c>
      <c r="R552" s="110">
        <f>'HYB SPECS'!$G$11-O552-P552-G552</f>
        <v>-303.60937660803074</v>
      </c>
      <c r="S552" s="16">
        <f t="shared" si="113"/>
        <v>0</v>
      </c>
      <c r="T552" s="17">
        <f t="shared" si="114"/>
        <v>0</v>
      </c>
      <c r="U552" s="110">
        <f t="shared" si="115"/>
        <v>1190.3440084632591</v>
      </c>
      <c r="V552" s="17">
        <f t="shared" si="116"/>
        <v>13.232520570653193</v>
      </c>
      <c r="W552" s="14">
        <f t="shared" si="117"/>
        <v>0.19029822129311652</v>
      </c>
      <c r="X552" s="17">
        <f t="shared" si="118"/>
        <v>13.232520570653193</v>
      </c>
      <c r="Y552" s="17">
        <f t="shared" si="119"/>
        <v>18.051609071868373</v>
      </c>
      <c r="Z552" s="14">
        <v>474.14230073437511</v>
      </c>
      <c r="AA552" s="17">
        <f t="shared" si="121"/>
        <v>2.5063454574882644E-2</v>
      </c>
      <c r="AB552" s="17">
        <f t="shared" si="122"/>
        <v>4.7008723687552221E-6</v>
      </c>
      <c r="AC552" s="17">
        <f t="shared" si="123"/>
        <v>2.2288824403802528E-3</v>
      </c>
      <c r="AD552" s="17">
        <f t="shared" si="120"/>
        <v>2.9521621726890764E-6</v>
      </c>
      <c r="AE552" s="14">
        <f t="shared" si="124"/>
        <v>23.211770964770942</v>
      </c>
    </row>
    <row r="553" spans="1:31" ht="15.75" thickBot="1" x14ac:dyDescent="0.3">
      <c r="A553" s="14">
        <v>2</v>
      </c>
      <c r="B553" s="17" t="s">
        <v>31</v>
      </c>
      <c r="C553" s="17">
        <v>547</v>
      </c>
      <c r="D553" s="17">
        <v>48.285495852434757</v>
      </c>
      <c r="E553" s="14">
        <v>704.00093954631063</v>
      </c>
      <c r="F553" s="103">
        <v>12.6</v>
      </c>
      <c r="G553" s="17">
        <f>'Specifications (ICE)'!$E$16*9.81*SIN(F553-F552)</f>
        <v>1046.3794352042696</v>
      </c>
      <c r="H553" s="17">
        <f t="shared" si="112"/>
        <v>0.21991148575128552</v>
      </c>
      <c r="I553" s="17">
        <v>14</v>
      </c>
      <c r="J553" s="14">
        <v>4000</v>
      </c>
      <c r="K553" s="100">
        <v>11.116551582207274</v>
      </c>
      <c r="L553" s="17">
        <v>24.867058896302741</v>
      </c>
      <c r="M553" s="107">
        <v>1</v>
      </c>
      <c r="N553" s="17">
        <f>IF(M553=1,_xlfn.XLOOKUP(L553,'HYB SPECS'!$O$6:$O$37,'HYB SPECS'!$K$6:$K$37,,1))</f>
        <v>7000</v>
      </c>
      <c r="O553" s="107">
        <f>0.5*('Specifications (ICE)'!$P$4*'Specifications (ICE)'!$P$3)*'Specifications (ICE)'!$P$5*K553^2</f>
        <v>38.625774258980393</v>
      </c>
      <c r="P553" s="14">
        <f>IF(B553="A",'Specifications (ICE)'!$M$12,IF(B553="G",'Specifications (ICE)'!$M$13))</f>
        <v>105.33879899999999</v>
      </c>
      <c r="Q553" s="17">
        <v>2</v>
      </c>
      <c r="R553" s="110">
        <f>'HYB SPECS'!$G$11-O553-P553-G553</f>
        <v>-303.60937660802165</v>
      </c>
      <c r="S553" s="16">
        <f t="shared" si="113"/>
        <v>0</v>
      </c>
      <c r="T553" s="17">
        <f t="shared" si="114"/>
        <v>0</v>
      </c>
      <c r="U553" s="110">
        <f t="shared" si="115"/>
        <v>1190.34400846325</v>
      </c>
      <c r="V553" s="17">
        <f t="shared" si="116"/>
        <v>13.23252057065309</v>
      </c>
      <c r="W553" s="14">
        <f t="shared" si="117"/>
        <v>0.19029822129321838</v>
      </c>
      <c r="X553" s="17">
        <f t="shared" si="118"/>
        <v>13.23252057065309</v>
      </c>
      <c r="Y553" s="17">
        <f t="shared" si="119"/>
        <v>18.051609071868235</v>
      </c>
      <c r="Z553" s="14">
        <v>474.14230073437511</v>
      </c>
      <c r="AA553" s="17">
        <f t="shared" si="121"/>
        <v>2.506345457489606E-2</v>
      </c>
      <c r="AB553" s="17">
        <f t="shared" si="122"/>
        <v>4.7008723687577386E-6</v>
      </c>
      <c r="AC553" s="17">
        <f t="shared" si="123"/>
        <v>2.2288824403814459E-3</v>
      </c>
      <c r="AD553" s="17">
        <f t="shared" si="120"/>
        <v>2.9521621726906566E-6</v>
      </c>
      <c r="AE553" s="14">
        <f t="shared" si="124"/>
        <v>23.213999847211323</v>
      </c>
    </row>
    <row r="554" spans="1:31" ht="15.75" thickBot="1" x14ac:dyDescent="0.3">
      <c r="A554" s="14">
        <v>2</v>
      </c>
      <c r="B554" s="17" t="s">
        <v>31</v>
      </c>
      <c r="C554" s="17">
        <v>548</v>
      </c>
      <c r="D554" s="17">
        <v>48.374425430507124</v>
      </c>
      <c r="E554" s="14">
        <v>704.00093954631063</v>
      </c>
      <c r="F554" s="103">
        <v>12.8</v>
      </c>
      <c r="G554" s="17">
        <f>'Specifications (ICE)'!$E$16*9.81*SIN(F554-F553)</f>
        <v>1046.3794352042787</v>
      </c>
      <c r="H554" s="17">
        <f t="shared" si="112"/>
        <v>0.22340214425527419</v>
      </c>
      <c r="I554" s="17">
        <v>14</v>
      </c>
      <c r="J554" s="14">
        <v>4000</v>
      </c>
      <c r="K554" s="100">
        <v>11.116551582207274</v>
      </c>
      <c r="L554" s="17">
        <v>24.867058896302741</v>
      </c>
      <c r="M554" s="107">
        <v>1</v>
      </c>
      <c r="N554" s="17">
        <f>IF(M554=1,_xlfn.XLOOKUP(L554,'HYB SPECS'!$O$6:$O$37,'HYB SPECS'!$K$6:$K$37,,1))</f>
        <v>7000</v>
      </c>
      <c r="O554" s="107">
        <f>0.5*('Specifications (ICE)'!$P$4*'Specifications (ICE)'!$P$3)*'Specifications (ICE)'!$P$5*K554^2</f>
        <v>38.625774258980393</v>
      </c>
      <c r="P554" s="14">
        <f>IF(B554="A",'Specifications (ICE)'!$M$12,IF(B554="G",'Specifications (ICE)'!$M$13))</f>
        <v>105.33879899999999</v>
      </c>
      <c r="Q554" s="17">
        <v>2</v>
      </c>
      <c r="R554" s="110">
        <f>'HYB SPECS'!$G$11-O554-P554-G554</f>
        <v>-303.60937660803074</v>
      </c>
      <c r="S554" s="16">
        <f t="shared" si="113"/>
        <v>0</v>
      </c>
      <c r="T554" s="17">
        <f t="shared" si="114"/>
        <v>0</v>
      </c>
      <c r="U554" s="110">
        <f t="shared" si="115"/>
        <v>1190.3440084632591</v>
      </c>
      <c r="V554" s="17">
        <f t="shared" si="116"/>
        <v>13.232520570653193</v>
      </c>
      <c r="W554" s="14">
        <f t="shared" si="117"/>
        <v>0.19029822129311652</v>
      </c>
      <c r="X554" s="17">
        <f t="shared" si="118"/>
        <v>13.232520570653193</v>
      </c>
      <c r="Y554" s="17">
        <f t="shared" si="119"/>
        <v>18.051609071868373</v>
      </c>
      <c r="Z554" s="14">
        <v>474.14230073437511</v>
      </c>
      <c r="AA554" s="17">
        <f t="shared" si="121"/>
        <v>2.5063454574882644E-2</v>
      </c>
      <c r="AB554" s="17">
        <f t="shared" si="122"/>
        <v>4.7008723687552221E-6</v>
      </c>
      <c r="AC554" s="17">
        <f t="shared" si="123"/>
        <v>2.2288824403802528E-3</v>
      </c>
      <c r="AD554" s="17">
        <f t="shared" si="120"/>
        <v>2.9521621726890764E-6</v>
      </c>
      <c r="AE554" s="14">
        <f t="shared" si="124"/>
        <v>23.216228729651704</v>
      </c>
    </row>
    <row r="555" spans="1:31" ht="15.75" thickBot="1" x14ac:dyDescent="0.3">
      <c r="A555" s="14">
        <v>2</v>
      </c>
      <c r="B555" s="17" t="s">
        <v>31</v>
      </c>
      <c r="C555" s="17">
        <v>549</v>
      </c>
      <c r="D555" s="17">
        <v>48.463355008579491</v>
      </c>
      <c r="E555" s="14">
        <v>704.00093954631063</v>
      </c>
      <c r="F555" s="103">
        <v>13</v>
      </c>
      <c r="G555" s="17">
        <f>'Specifications (ICE)'!$E$16*9.81*SIN(F555-F554)</f>
        <v>1046.3794352042696</v>
      </c>
      <c r="H555" s="17">
        <f t="shared" si="112"/>
        <v>0.22689280275926285</v>
      </c>
      <c r="I555" s="17">
        <v>14</v>
      </c>
      <c r="J555" s="14">
        <v>4000</v>
      </c>
      <c r="K555" s="100">
        <v>11.116551582207274</v>
      </c>
      <c r="L555" s="17">
        <v>24.867058896302741</v>
      </c>
      <c r="M555" s="107">
        <v>1</v>
      </c>
      <c r="N555" s="17">
        <f>IF(M555=1,_xlfn.XLOOKUP(L555,'HYB SPECS'!$O$6:$O$37,'HYB SPECS'!$K$6:$K$37,,1))</f>
        <v>7000</v>
      </c>
      <c r="O555" s="107">
        <f>0.5*('Specifications (ICE)'!$P$4*'Specifications (ICE)'!$P$3)*'Specifications (ICE)'!$P$5*K555^2</f>
        <v>38.625774258980393</v>
      </c>
      <c r="P555" s="14">
        <f>IF(B555="A",'Specifications (ICE)'!$M$12,IF(B555="G",'Specifications (ICE)'!$M$13))</f>
        <v>105.33879899999999</v>
      </c>
      <c r="Q555" s="17">
        <v>2</v>
      </c>
      <c r="R555" s="110">
        <f>'HYB SPECS'!$G$11-O555-P555-G555</f>
        <v>-303.60937660802165</v>
      </c>
      <c r="S555" s="16">
        <f t="shared" si="113"/>
        <v>0</v>
      </c>
      <c r="T555" s="17">
        <f t="shared" si="114"/>
        <v>0</v>
      </c>
      <c r="U555" s="110">
        <f t="shared" si="115"/>
        <v>1190.34400846325</v>
      </c>
      <c r="V555" s="17">
        <f t="shared" si="116"/>
        <v>13.23252057065309</v>
      </c>
      <c r="W555" s="14">
        <f t="shared" si="117"/>
        <v>0.19029822129321838</v>
      </c>
      <c r="X555" s="17">
        <f t="shared" si="118"/>
        <v>13.23252057065309</v>
      </c>
      <c r="Y555" s="17">
        <f t="shared" si="119"/>
        <v>18.051609071868235</v>
      </c>
      <c r="Z555" s="14">
        <v>474.14230073437511</v>
      </c>
      <c r="AA555" s="17">
        <f t="shared" si="121"/>
        <v>2.506345457489606E-2</v>
      </c>
      <c r="AB555" s="17">
        <f t="shared" si="122"/>
        <v>4.7008723687577386E-6</v>
      </c>
      <c r="AC555" s="17">
        <f t="shared" si="123"/>
        <v>2.2288824403814459E-3</v>
      </c>
      <c r="AD555" s="17">
        <f t="shared" si="120"/>
        <v>2.9521621726906566E-6</v>
      </c>
      <c r="AE555" s="14">
        <f t="shared" si="124"/>
        <v>23.218457612092084</v>
      </c>
    </row>
    <row r="556" spans="1:31" ht="15.75" thickBot="1" x14ac:dyDescent="0.3">
      <c r="A556" s="14">
        <v>2</v>
      </c>
      <c r="B556" s="17" t="s">
        <v>31</v>
      </c>
      <c r="C556" s="17">
        <v>550</v>
      </c>
      <c r="D556" s="17">
        <v>48.552284586651858</v>
      </c>
      <c r="E556" s="14">
        <v>704.00093954631063</v>
      </c>
      <c r="F556" s="103">
        <v>13.2</v>
      </c>
      <c r="G556" s="17">
        <f>'Specifications (ICE)'!$E$16*9.81*SIN(F556-F555)</f>
        <v>1046.3794352042696</v>
      </c>
      <c r="H556" s="17">
        <f t="shared" si="112"/>
        <v>0.23038346126325149</v>
      </c>
      <c r="I556" s="17">
        <v>14</v>
      </c>
      <c r="J556" s="14">
        <v>4000</v>
      </c>
      <c r="K556" s="100">
        <v>11.116551582207274</v>
      </c>
      <c r="L556" s="17">
        <v>24.867058896302741</v>
      </c>
      <c r="M556" s="107">
        <v>1</v>
      </c>
      <c r="N556" s="17">
        <f>IF(M556=1,_xlfn.XLOOKUP(L556,'HYB SPECS'!$O$6:$O$37,'HYB SPECS'!$K$6:$K$37,,1))</f>
        <v>7000</v>
      </c>
      <c r="O556" s="107">
        <f>0.5*('Specifications (ICE)'!$P$4*'Specifications (ICE)'!$P$3)*'Specifications (ICE)'!$P$5*K556^2</f>
        <v>38.625774258980393</v>
      </c>
      <c r="P556" s="14">
        <f>IF(B556="A",'Specifications (ICE)'!$M$12,IF(B556="G",'Specifications (ICE)'!$M$13))</f>
        <v>105.33879899999999</v>
      </c>
      <c r="Q556" s="17">
        <v>2</v>
      </c>
      <c r="R556" s="110">
        <f>'HYB SPECS'!$G$11-O556-P556-G556</f>
        <v>-303.60937660802165</v>
      </c>
      <c r="S556" s="16">
        <f t="shared" si="113"/>
        <v>0</v>
      </c>
      <c r="T556" s="17">
        <f t="shared" si="114"/>
        <v>0</v>
      </c>
      <c r="U556" s="110">
        <f t="shared" si="115"/>
        <v>1190.34400846325</v>
      </c>
      <c r="V556" s="17">
        <f t="shared" si="116"/>
        <v>13.23252057065309</v>
      </c>
      <c r="W556" s="14">
        <f t="shared" si="117"/>
        <v>0.19029822129321838</v>
      </c>
      <c r="X556" s="17">
        <f t="shared" si="118"/>
        <v>13.23252057065309</v>
      </c>
      <c r="Y556" s="17">
        <f t="shared" si="119"/>
        <v>18.051609071868235</v>
      </c>
      <c r="Z556" s="14">
        <v>474.14230073437511</v>
      </c>
      <c r="AA556" s="17">
        <f t="shared" si="121"/>
        <v>2.506345457489606E-2</v>
      </c>
      <c r="AB556" s="17">
        <f t="shared" si="122"/>
        <v>4.7008723687577386E-6</v>
      </c>
      <c r="AC556" s="17">
        <f t="shared" si="123"/>
        <v>2.2288824403814459E-3</v>
      </c>
      <c r="AD556" s="17">
        <f t="shared" si="120"/>
        <v>2.9521621726906566E-6</v>
      </c>
      <c r="AE556" s="14">
        <f t="shared" si="124"/>
        <v>23.220686494532465</v>
      </c>
    </row>
    <row r="557" spans="1:31" ht="15.75" thickBot="1" x14ac:dyDescent="0.3">
      <c r="A557" s="14">
        <v>2</v>
      </c>
      <c r="B557" s="17" t="s">
        <v>31</v>
      </c>
      <c r="C557" s="17">
        <v>551</v>
      </c>
      <c r="D557" s="17">
        <v>48.641214164724225</v>
      </c>
      <c r="E557" s="14">
        <v>704.00093954631063</v>
      </c>
      <c r="F557" s="103">
        <v>13.4</v>
      </c>
      <c r="G557" s="17">
        <f>'Specifications (ICE)'!$E$16*9.81*SIN(F557-F556)</f>
        <v>1046.3794352042787</v>
      </c>
      <c r="H557" s="17">
        <f t="shared" si="112"/>
        <v>0.23387411976724015</v>
      </c>
      <c r="I557" s="17">
        <v>14</v>
      </c>
      <c r="J557" s="14">
        <v>4000</v>
      </c>
      <c r="K557" s="100">
        <v>11.116551582207274</v>
      </c>
      <c r="L557" s="17">
        <v>24.867058896302741</v>
      </c>
      <c r="M557" s="107">
        <v>1</v>
      </c>
      <c r="N557" s="17">
        <f>IF(M557=1,_xlfn.XLOOKUP(L557,'HYB SPECS'!$O$6:$O$37,'HYB SPECS'!$K$6:$K$37,,1))</f>
        <v>7000</v>
      </c>
      <c r="O557" s="107">
        <f>0.5*('Specifications (ICE)'!$P$4*'Specifications (ICE)'!$P$3)*'Specifications (ICE)'!$P$5*K557^2</f>
        <v>38.625774258980393</v>
      </c>
      <c r="P557" s="14">
        <f>IF(B557="A",'Specifications (ICE)'!$M$12,IF(B557="G",'Specifications (ICE)'!$M$13))</f>
        <v>105.33879899999999</v>
      </c>
      <c r="Q557" s="17">
        <v>2</v>
      </c>
      <c r="R557" s="110">
        <f>'HYB SPECS'!$G$11-O557-P557-G557</f>
        <v>-303.60937660803074</v>
      </c>
      <c r="S557" s="16">
        <f t="shared" si="113"/>
        <v>0</v>
      </c>
      <c r="T557" s="17">
        <f t="shared" si="114"/>
        <v>0</v>
      </c>
      <c r="U557" s="110">
        <f t="shared" si="115"/>
        <v>1190.3440084632591</v>
      </c>
      <c r="V557" s="17">
        <f t="shared" si="116"/>
        <v>13.232520570653193</v>
      </c>
      <c r="W557" s="14">
        <f t="shared" si="117"/>
        <v>0.19029822129311652</v>
      </c>
      <c r="X557" s="17">
        <f t="shared" si="118"/>
        <v>13.232520570653193</v>
      </c>
      <c r="Y557" s="17">
        <f t="shared" si="119"/>
        <v>18.051609071868373</v>
      </c>
      <c r="Z557" s="14">
        <v>474.14230073437511</v>
      </c>
      <c r="AA557" s="17">
        <f t="shared" si="121"/>
        <v>2.5063454574882644E-2</v>
      </c>
      <c r="AB557" s="17">
        <f t="shared" si="122"/>
        <v>4.7008723687552221E-6</v>
      </c>
      <c r="AC557" s="17">
        <f t="shared" si="123"/>
        <v>2.2288824403802528E-3</v>
      </c>
      <c r="AD557" s="17">
        <f t="shared" si="120"/>
        <v>2.9521621726890764E-6</v>
      </c>
      <c r="AE557" s="14">
        <f t="shared" si="124"/>
        <v>23.222915376972846</v>
      </c>
    </row>
    <row r="558" spans="1:31" ht="15.75" thickBot="1" x14ac:dyDescent="0.3">
      <c r="A558" s="14">
        <v>2</v>
      </c>
      <c r="B558" s="17" t="s">
        <v>31</v>
      </c>
      <c r="C558" s="17">
        <v>552</v>
      </c>
      <c r="D558" s="17">
        <v>48.730143742796592</v>
      </c>
      <c r="E558" s="14">
        <v>704.00093954631063</v>
      </c>
      <c r="F558" s="103">
        <v>13.6</v>
      </c>
      <c r="G558" s="17">
        <f>'Specifications (ICE)'!$E$16*9.81*SIN(F558-F557)</f>
        <v>1046.3794352042696</v>
      </c>
      <c r="H558" s="17">
        <f t="shared" si="112"/>
        <v>0.23736477827122882</v>
      </c>
      <c r="I558" s="17">
        <v>14</v>
      </c>
      <c r="J558" s="14">
        <v>4000</v>
      </c>
      <c r="K558" s="100">
        <v>11.116551582207274</v>
      </c>
      <c r="L558" s="17">
        <v>24.867058896302741</v>
      </c>
      <c r="M558" s="107">
        <v>1</v>
      </c>
      <c r="N558" s="17">
        <f>IF(M558=1,_xlfn.XLOOKUP(L558,'HYB SPECS'!$O$6:$O$37,'HYB SPECS'!$K$6:$K$37,,1))</f>
        <v>7000</v>
      </c>
      <c r="O558" s="107">
        <f>0.5*('Specifications (ICE)'!$P$4*'Specifications (ICE)'!$P$3)*'Specifications (ICE)'!$P$5*K558^2</f>
        <v>38.625774258980393</v>
      </c>
      <c r="P558" s="14">
        <f>IF(B558="A",'Specifications (ICE)'!$M$12,IF(B558="G",'Specifications (ICE)'!$M$13))</f>
        <v>105.33879899999999</v>
      </c>
      <c r="Q558" s="17">
        <v>2</v>
      </c>
      <c r="R558" s="110">
        <f>'HYB SPECS'!$G$11-O558-P558-G558</f>
        <v>-303.60937660802165</v>
      </c>
      <c r="S558" s="16">
        <f t="shared" si="113"/>
        <v>0</v>
      </c>
      <c r="T558" s="17">
        <f t="shared" si="114"/>
        <v>0</v>
      </c>
      <c r="U558" s="110">
        <f t="shared" si="115"/>
        <v>1190.34400846325</v>
      </c>
      <c r="V558" s="17">
        <f t="shared" si="116"/>
        <v>13.23252057065309</v>
      </c>
      <c r="W558" s="14">
        <f t="shared" si="117"/>
        <v>0.19029822129321838</v>
      </c>
      <c r="X558" s="17">
        <f t="shared" si="118"/>
        <v>13.23252057065309</v>
      </c>
      <c r="Y558" s="17">
        <f t="shared" si="119"/>
        <v>18.051609071868235</v>
      </c>
      <c r="Z558" s="14">
        <v>474.14230073437511</v>
      </c>
      <c r="AA558" s="17">
        <f t="shared" si="121"/>
        <v>2.506345457489606E-2</v>
      </c>
      <c r="AB558" s="17">
        <f t="shared" si="122"/>
        <v>4.7008723687577386E-6</v>
      </c>
      <c r="AC558" s="17">
        <f t="shared" si="123"/>
        <v>2.2288824403814459E-3</v>
      </c>
      <c r="AD558" s="17">
        <f t="shared" si="120"/>
        <v>2.9521621726906566E-6</v>
      </c>
      <c r="AE558" s="14">
        <f t="shared" si="124"/>
        <v>23.225144259413227</v>
      </c>
    </row>
    <row r="559" spans="1:31" ht="15.75" thickBot="1" x14ac:dyDescent="0.3">
      <c r="A559" s="14">
        <v>2</v>
      </c>
      <c r="B559" s="17" t="s">
        <v>31</v>
      </c>
      <c r="C559" s="17">
        <v>553</v>
      </c>
      <c r="D559" s="17">
        <v>48.819073320868959</v>
      </c>
      <c r="E559" s="14">
        <v>704.00093954631063</v>
      </c>
      <c r="F559" s="103">
        <v>13.8</v>
      </c>
      <c r="G559" s="17">
        <f>'Specifications (ICE)'!$E$16*9.81*SIN(F559-F558)</f>
        <v>1046.3794352042787</v>
      </c>
      <c r="H559" s="17">
        <f t="shared" si="112"/>
        <v>0.24085543677521748</v>
      </c>
      <c r="I559" s="17">
        <v>14</v>
      </c>
      <c r="J559" s="14">
        <v>4000</v>
      </c>
      <c r="K559" s="100">
        <v>11.116551582207274</v>
      </c>
      <c r="L559" s="17">
        <v>24.867058896302741</v>
      </c>
      <c r="M559" s="107">
        <v>1</v>
      </c>
      <c r="N559" s="17">
        <f>IF(M559=1,_xlfn.XLOOKUP(L559,'HYB SPECS'!$O$6:$O$37,'HYB SPECS'!$K$6:$K$37,,1))</f>
        <v>7000</v>
      </c>
      <c r="O559" s="107">
        <f>0.5*('Specifications (ICE)'!$P$4*'Specifications (ICE)'!$P$3)*'Specifications (ICE)'!$P$5*K559^2</f>
        <v>38.625774258980393</v>
      </c>
      <c r="P559" s="14">
        <f>IF(B559="A",'Specifications (ICE)'!$M$12,IF(B559="G",'Specifications (ICE)'!$M$13))</f>
        <v>105.33879899999999</v>
      </c>
      <c r="Q559" s="17">
        <v>2</v>
      </c>
      <c r="R559" s="110">
        <f>'HYB SPECS'!$G$11-O559-P559-G559</f>
        <v>-303.60937660803074</v>
      </c>
      <c r="S559" s="16">
        <f t="shared" si="113"/>
        <v>0</v>
      </c>
      <c r="T559" s="17">
        <f t="shared" si="114"/>
        <v>0</v>
      </c>
      <c r="U559" s="110">
        <f t="shared" si="115"/>
        <v>1190.3440084632591</v>
      </c>
      <c r="V559" s="17">
        <f t="shared" si="116"/>
        <v>13.232520570653193</v>
      </c>
      <c r="W559" s="14">
        <f t="shared" si="117"/>
        <v>0.19029822129311652</v>
      </c>
      <c r="X559" s="17">
        <f t="shared" si="118"/>
        <v>13.232520570653193</v>
      </c>
      <c r="Y559" s="17">
        <f t="shared" si="119"/>
        <v>18.051609071868373</v>
      </c>
      <c r="Z559" s="14">
        <v>474.14230073437511</v>
      </c>
      <c r="AA559" s="17">
        <f t="shared" si="121"/>
        <v>2.5063454574882644E-2</v>
      </c>
      <c r="AB559" s="17">
        <f t="shared" si="122"/>
        <v>4.7008723687552221E-6</v>
      </c>
      <c r="AC559" s="17">
        <f t="shared" si="123"/>
        <v>2.2288824403802528E-3</v>
      </c>
      <c r="AD559" s="17">
        <f t="shared" si="120"/>
        <v>2.9521621726890764E-6</v>
      </c>
      <c r="AE559" s="14">
        <f t="shared" si="124"/>
        <v>23.227373141853608</v>
      </c>
    </row>
    <row r="560" spans="1:31" ht="15.75" thickBot="1" x14ac:dyDescent="0.3">
      <c r="A560" s="14">
        <v>2</v>
      </c>
      <c r="B560" s="17" t="s">
        <v>31</v>
      </c>
      <c r="C560" s="17">
        <v>554</v>
      </c>
      <c r="D560" s="17">
        <v>48.908002898941326</v>
      </c>
      <c r="E560" s="14">
        <v>704.00093954631063</v>
      </c>
      <c r="F560" s="103">
        <v>14</v>
      </c>
      <c r="G560" s="17">
        <f>'Specifications (ICE)'!$E$16*9.81*SIN(F560-F559)</f>
        <v>1046.3794352042696</v>
      </c>
      <c r="H560" s="17">
        <f t="shared" si="112"/>
        <v>0.24434609527920614</v>
      </c>
      <c r="I560" s="17">
        <v>14</v>
      </c>
      <c r="J560" s="14">
        <v>4000</v>
      </c>
      <c r="K560" s="100">
        <v>11.116551582207274</v>
      </c>
      <c r="L560" s="17">
        <v>24.867058896302741</v>
      </c>
      <c r="M560" s="107">
        <v>1</v>
      </c>
      <c r="N560" s="17">
        <f>IF(M560=1,_xlfn.XLOOKUP(L560,'HYB SPECS'!$O$6:$O$37,'HYB SPECS'!$K$6:$K$37,,1))</f>
        <v>7000</v>
      </c>
      <c r="O560" s="107">
        <f>0.5*('Specifications (ICE)'!$P$4*'Specifications (ICE)'!$P$3)*'Specifications (ICE)'!$P$5*K560^2</f>
        <v>38.625774258980393</v>
      </c>
      <c r="P560" s="14">
        <f>IF(B560="A",'Specifications (ICE)'!$M$12,IF(B560="G",'Specifications (ICE)'!$M$13))</f>
        <v>105.33879899999999</v>
      </c>
      <c r="Q560" s="17">
        <v>2</v>
      </c>
      <c r="R560" s="110">
        <f>'HYB SPECS'!$G$11-O560-P560-G560</f>
        <v>-303.60937660802165</v>
      </c>
      <c r="S560" s="16">
        <f t="shared" si="113"/>
        <v>0</v>
      </c>
      <c r="T560" s="17">
        <f t="shared" si="114"/>
        <v>0</v>
      </c>
      <c r="U560" s="110">
        <f t="shared" si="115"/>
        <v>1190.34400846325</v>
      </c>
      <c r="V560" s="17">
        <f t="shared" si="116"/>
        <v>13.23252057065309</v>
      </c>
      <c r="W560" s="14">
        <f t="shared" si="117"/>
        <v>0.19029822129321838</v>
      </c>
      <c r="X560" s="17">
        <f t="shared" si="118"/>
        <v>13.23252057065309</v>
      </c>
      <c r="Y560" s="17">
        <f t="shared" si="119"/>
        <v>18.051609071868235</v>
      </c>
      <c r="Z560" s="14">
        <v>474.14230073437511</v>
      </c>
      <c r="AA560" s="17">
        <f t="shared" si="121"/>
        <v>2.506345457489606E-2</v>
      </c>
      <c r="AB560" s="17">
        <f t="shared" si="122"/>
        <v>4.7008723687577386E-6</v>
      </c>
      <c r="AC560" s="17">
        <f t="shared" si="123"/>
        <v>2.2288824403814459E-3</v>
      </c>
      <c r="AD560" s="17">
        <f t="shared" si="120"/>
        <v>2.9521621726906566E-6</v>
      </c>
      <c r="AE560" s="14">
        <f t="shared" si="124"/>
        <v>23.229602024293989</v>
      </c>
    </row>
    <row r="561" spans="1:31" ht="15.75" thickBot="1" x14ac:dyDescent="0.3">
      <c r="A561" s="14">
        <v>2</v>
      </c>
      <c r="B561" s="17" t="s">
        <v>31</v>
      </c>
      <c r="C561" s="17">
        <v>555</v>
      </c>
      <c r="D561" s="17">
        <v>48.996932477013694</v>
      </c>
      <c r="E561" s="14">
        <v>704.00093954631063</v>
      </c>
      <c r="F561" s="103">
        <v>14</v>
      </c>
      <c r="G561" s="17">
        <f>'Specifications (ICE)'!$E$16*9.81*SIN(F561-F560)</f>
        <v>0</v>
      </c>
      <c r="H561" s="17">
        <f t="shared" si="112"/>
        <v>0.24434609527920614</v>
      </c>
      <c r="I561" s="17">
        <v>14</v>
      </c>
      <c r="J561" s="14">
        <v>4000</v>
      </c>
      <c r="K561" s="100">
        <v>11.116551582207274</v>
      </c>
      <c r="L561" s="17">
        <v>24.867058896302741</v>
      </c>
      <c r="M561" s="107">
        <v>1</v>
      </c>
      <c r="N561" s="17">
        <f>IF(M561=1,_xlfn.XLOOKUP(L561,'HYB SPECS'!$O$6:$O$37,'HYB SPECS'!$K$6:$K$37,,1))</f>
        <v>7000</v>
      </c>
      <c r="O561" s="107">
        <f>0.5*('Specifications (ICE)'!$P$4*'Specifications (ICE)'!$P$3)*'Specifications (ICE)'!$P$5*K561^2</f>
        <v>38.625774258980393</v>
      </c>
      <c r="P561" s="14">
        <f>IF(B561="A",'Specifications (ICE)'!$M$12,IF(B561="G",'Specifications (ICE)'!$M$13))</f>
        <v>105.33879899999999</v>
      </c>
      <c r="Q561" s="17">
        <v>2</v>
      </c>
      <c r="R561" s="110">
        <f>'HYB SPECS'!$G$11-O561-P561-G561</f>
        <v>742.77005859624796</v>
      </c>
      <c r="S561" s="16">
        <f t="shared" si="113"/>
        <v>0</v>
      </c>
      <c r="T561" s="17">
        <f t="shared" si="114"/>
        <v>0</v>
      </c>
      <c r="U561" s="110">
        <f t="shared" si="115"/>
        <v>143.96457325898038</v>
      </c>
      <c r="V561" s="17">
        <f t="shared" si="116"/>
        <v>1.6003896046439134</v>
      </c>
      <c r="W561" s="14">
        <f t="shared" si="117"/>
        <v>11.822429187302395</v>
      </c>
      <c r="X561" s="17">
        <f t="shared" si="118"/>
        <v>1.6003896046439134</v>
      </c>
      <c r="Y561" s="17">
        <f t="shared" si="119"/>
        <v>2.1832278553025395</v>
      </c>
      <c r="Z561" s="14">
        <v>474.14230073437511</v>
      </c>
      <c r="AA561" s="17">
        <f t="shared" si="121"/>
        <v>1.5570871597602185</v>
      </c>
      <c r="AB561" s="17">
        <f t="shared" si="122"/>
        <v>2.9204545539367785E-4</v>
      </c>
      <c r="AC561" s="17">
        <f t="shared" si="123"/>
        <v>0.13847110413937674</v>
      </c>
      <c r="AD561" s="17">
        <f t="shared" si="120"/>
        <v>1.8340543594619436E-4</v>
      </c>
      <c r="AE561" s="14">
        <f t="shared" si="124"/>
        <v>23.368073128433366</v>
      </c>
    </row>
    <row r="562" spans="1:31" ht="15.75" thickBot="1" x14ac:dyDescent="0.3">
      <c r="A562" s="14">
        <v>2</v>
      </c>
      <c r="B562" s="17" t="s">
        <v>31</v>
      </c>
      <c r="C562" s="17">
        <v>556</v>
      </c>
      <c r="D562" s="17">
        <v>49.085862055086061</v>
      </c>
      <c r="E562" s="14">
        <v>704.00093954631063</v>
      </c>
      <c r="F562" s="103">
        <v>14</v>
      </c>
      <c r="G562" s="17">
        <f>'Specifications (ICE)'!$E$16*9.81*SIN(F562-F561)</f>
        <v>0</v>
      </c>
      <c r="H562" s="17">
        <f t="shared" si="112"/>
        <v>0.24434609527920614</v>
      </c>
      <c r="I562" s="17">
        <v>14</v>
      </c>
      <c r="J562" s="14">
        <v>4000</v>
      </c>
      <c r="K562" s="100">
        <v>11.116551582207274</v>
      </c>
      <c r="L562" s="17">
        <v>24.867058896302741</v>
      </c>
      <c r="M562" s="107">
        <v>1</v>
      </c>
      <c r="N562" s="17">
        <f>IF(M562=1,_xlfn.XLOOKUP(L562,'HYB SPECS'!$O$6:$O$37,'HYB SPECS'!$K$6:$K$37,,1))</f>
        <v>7000</v>
      </c>
      <c r="O562" s="107">
        <f>0.5*('Specifications (ICE)'!$P$4*'Specifications (ICE)'!$P$3)*'Specifications (ICE)'!$P$5*K562^2</f>
        <v>38.625774258980393</v>
      </c>
      <c r="P562" s="14">
        <f>IF(B562="A",'Specifications (ICE)'!$M$12,IF(B562="G",'Specifications (ICE)'!$M$13))</f>
        <v>105.33879899999999</v>
      </c>
      <c r="Q562" s="17">
        <v>2</v>
      </c>
      <c r="R562" s="110">
        <f>'HYB SPECS'!$G$11-O562-P562-G562</f>
        <v>742.77005859624796</v>
      </c>
      <c r="S562" s="16">
        <f t="shared" si="113"/>
        <v>0</v>
      </c>
      <c r="T562" s="17">
        <f t="shared" si="114"/>
        <v>0</v>
      </c>
      <c r="U562" s="110">
        <f t="shared" si="115"/>
        <v>143.96457325898038</v>
      </c>
      <c r="V562" s="17">
        <f t="shared" si="116"/>
        <v>1.6003896046439134</v>
      </c>
      <c r="W562" s="14">
        <f t="shared" si="117"/>
        <v>11.822429187302395</v>
      </c>
      <c r="X562" s="17">
        <f t="shared" si="118"/>
        <v>1.6003896046439134</v>
      </c>
      <c r="Y562" s="17">
        <f t="shared" si="119"/>
        <v>2.1832278553025395</v>
      </c>
      <c r="Z562" s="14">
        <v>474.14230073437511</v>
      </c>
      <c r="AA562" s="17">
        <f t="shared" si="121"/>
        <v>1.5570871597602185</v>
      </c>
      <c r="AB562" s="17">
        <f t="shared" si="122"/>
        <v>2.9204545539367785E-4</v>
      </c>
      <c r="AC562" s="17">
        <f t="shared" si="123"/>
        <v>0.13847110413937674</v>
      </c>
      <c r="AD562" s="17">
        <f t="shared" si="120"/>
        <v>1.8340543594619436E-4</v>
      </c>
      <c r="AE562" s="14">
        <f t="shared" si="124"/>
        <v>23.506544232572743</v>
      </c>
    </row>
    <row r="563" spans="1:31" ht="15.75" thickBot="1" x14ac:dyDescent="0.3">
      <c r="A563" s="14">
        <v>2</v>
      </c>
      <c r="B563" s="17" t="s">
        <v>31</v>
      </c>
      <c r="C563" s="17">
        <v>557</v>
      </c>
      <c r="D563" s="17">
        <v>49.174791633158428</v>
      </c>
      <c r="E563" s="14">
        <v>704.00093954631063</v>
      </c>
      <c r="F563" s="103">
        <v>14</v>
      </c>
      <c r="G563" s="17">
        <f>'Specifications (ICE)'!$E$16*9.81*SIN(F563-F562)</f>
        <v>0</v>
      </c>
      <c r="H563" s="17">
        <f t="shared" si="112"/>
        <v>0.24434609527920614</v>
      </c>
      <c r="I563" s="17">
        <v>14</v>
      </c>
      <c r="J563" s="14">
        <v>4000</v>
      </c>
      <c r="K563" s="100">
        <v>11.116551582207274</v>
      </c>
      <c r="L563" s="17">
        <v>24.867058896302741</v>
      </c>
      <c r="M563" s="107">
        <v>1</v>
      </c>
      <c r="N563" s="17">
        <f>IF(M563=1,_xlfn.XLOOKUP(L563,'HYB SPECS'!$O$6:$O$37,'HYB SPECS'!$K$6:$K$37,,1))</f>
        <v>7000</v>
      </c>
      <c r="O563" s="107">
        <f>0.5*('Specifications (ICE)'!$P$4*'Specifications (ICE)'!$P$3)*'Specifications (ICE)'!$P$5*K563^2</f>
        <v>38.625774258980393</v>
      </c>
      <c r="P563" s="14">
        <f>IF(B563="A",'Specifications (ICE)'!$M$12,IF(B563="G",'Specifications (ICE)'!$M$13))</f>
        <v>105.33879899999999</v>
      </c>
      <c r="Q563" s="17">
        <v>2</v>
      </c>
      <c r="R563" s="110">
        <f>'HYB SPECS'!$G$11-O563-P563-G563</f>
        <v>742.77005859624796</v>
      </c>
      <c r="S563" s="16">
        <f t="shared" si="113"/>
        <v>0</v>
      </c>
      <c r="T563" s="17">
        <f t="shared" si="114"/>
        <v>0</v>
      </c>
      <c r="U563" s="110">
        <f t="shared" si="115"/>
        <v>143.96457325898038</v>
      </c>
      <c r="V563" s="17">
        <f t="shared" si="116"/>
        <v>1.6003896046439134</v>
      </c>
      <c r="W563" s="14">
        <f t="shared" si="117"/>
        <v>11.822429187302395</v>
      </c>
      <c r="X563" s="17">
        <f t="shared" si="118"/>
        <v>1.6003896046439134</v>
      </c>
      <c r="Y563" s="17">
        <f t="shared" si="119"/>
        <v>2.1832278553025395</v>
      </c>
      <c r="Z563" s="14">
        <v>474.14230073437511</v>
      </c>
      <c r="AA563" s="17">
        <f t="shared" si="121"/>
        <v>1.5570871597602185</v>
      </c>
      <c r="AB563" s="17">
        <f t="shared" si="122"/>
        <v>2.9204545539367785E-4</v>
      </c>
      <c r="AC563" s="17">
        <f t="shared" si="123"/>
        <v>0.13847110413937674</v>
      </c>
      <c r="AD563" s="17">
        <f t="shared" si="120"/>
        <v>1.8340543594619436E-4</v>
      </c>
      <c r="AE563" s="14">
        <f t="shared" si="124"/>
        <v>23.64501533671212</v>
      </c>
    </row>
    <row r="564" spans="1:31" ht="15.75" thickBot="1" x14ac:dyDescent="0.3">
      <c r="A564" s="14">
        <v>2</v>
      </c>
      <c r="B564" s="17" t="s">
        <v>31</v>
      </c>
      <c r="C564" s="17">
        <v>558</v>
      </c>
      <c r="D564" s="17">
        <v>49.263721211230795</v>
      </c>
      <c r="E564" s="14">
        <v>704.00093954631063</v>
      </c>
      <c r="F564" s="103">
        <v>14</v>
      </c>
      <c r="G564" s="17">
        <f>'Specifications (ICE)'!$E$16*9.81*SIN(F564-F563)</f>
        <v>0</v>
      </c>
      <c r="H564" s="17">
        <f t="shared" si="112"/>
        <v>0.24434609527920614</v>
      </c>
      <c r="I564" s="17">
        <v>14</v>
      </c>
      <c r="J564" s="14">
        <v>4000</v>
      </c>
      <c r="K564" s="100">
        <v>11.116551582207274</v>
      </c>
      <c r="L564" s="17">
        <v>24.867058896302741</v>
      </c>
      <c r="M564" s="107">
        <v>1</v>
      </c>
      <c r="N564" s="17">
        <f>IF(M564=1,_xlfn.XLOOKUP(L564,'HYB SPECS'!$O$6:$O$37,'HYB SPECS'!$K$6:$K$37,,1))</f>
        <v>7000</v>
      </c>
      <c r="O564" s="107">
        <f>0.5*('Specifications (ICE)'!$P$4*'Specifications (ICE)'!$P$3)*'Specifications (ICE)'!$P$5*K564^2</f>
        <v>38.625774258980393</v>
      </c>
      <c r="P564" s="14">
        <f>IF(B564="A",'Specifications (ICE)'!$M$12,IF(B564="G",'Specifications (ICE)'!$M$13))</f>
        <v>105.33879899999999</v>
      </c>
      <c r="Q564" s="17">
        <v>2</v>
      </c>
      <c r="R564" s="110">
        <f>'HYB SPECS'!$G$11-O564-P564-G564</f>
        <v>742.77005859624796</v>
      </c>
      <c r="S564" s="16">
        <f t="shared" si="113"/>
        <v>0</v>
      </c>
      <c r="T564" s="17">
        <f t="shared" si="114"/>
        <v>0</v>
      </c>
      <c r="U564" s="110">
        <f t="shared" si="115"/>
        <v>143.96457325898038</v>
      </c>
      <c r="V564" s="17">
        <f t="shared" si="116"/>
        <v>1.6003896046439134</v>
      </c>
      <c r="W564" s="14">
        <f t="shared" si="117"/>
        <v>11.822429187302395</v>
      </c>
      <c r="X564" s="17">
        <f t="shared" si="118"/>
        <v>1.6003896046439134</v>
      </c>
      <c r="Y564" s="17">
        <f t="shared" si="119"/>
        <v>2.1832278553025395</v>
      </c>
      <c r="Z564" s="14">
        <v>474.14230073437511</v>
      </c>
      <c r="AA564" s="17">
        <f t="shared" si="121"/>
        <v>1.5570871597602185</v>
      </c>
      <c r="AB564" s="17">
        <f t="shared" si="122"/>
        <v>2.9204545539367785E-4</v>
      </c>
      <c r="AC564" s="17">
        <f t="shared" si="123"/>
        <v>0.13847110413937674</v>
      </c>
      <c r="AD564" s="17">
        <f t="shared" si="120"/>
        <v>1.8340543594619436E-4</v>
      </c>
      <c r="AE564" s="14">
        <f t="shared" si="124"/>
        <v>23.783486440851497</v>
      </c>
    </row>
    <row r="565" spans="1:31" ht="15.75" thickBot="1" x14ac:dyDescent="0.3">
      <c r="A565" s="14">
        <v>2</v>
      </c>
      <c r="B565" s="17" t="s">
        <v>31</v>
      </c>
      <c r="C565" s="17">
        <v>559</v>
      </c>
      <c r="D565" s="17">
        <v>49.352650789303162</v>
      </c>
      <c r="E565" s="14">
        <v>704.00093954631063</v>
      </c>
      <c r="F565" s="103">
        <v>14</v>
      </c>
      <c r="G565" s="17">
        <f>'Specifications (ICE)'!$E$16*9.81*SIN(F565-F564)</f>
        <v>0</v>
      </c>
      <c r="H565" s="17">
        <f t="shared" si="112"/>
        <v>0.24434609527920614</v>
      </c>
      <c r="I565" s="17">
        <v>14</v>
      </c>
      <c r="J565" s="14">
        <v>4000</v>
      </c>
      <c r="K565" s="100">
        <v>11.116551582207274</v>
      </c>
      <c r="L565" s="17">
        <v>24.867058896302741</v>
      </c>
      <c r="M565" s="107">
        <v>1</v>
      </c>
      <c r="N565" s="17">
        <f>IF(M565=1,_xlfn.XLOOKUP(L565,'HYB SPECS'!$O$6:$O$37,'HYB SPECS'!$K$6:$K$37,,1))</f>
        <v>7000</v>
      </c>
      <c r="O565" s="107">
        <f>0.5*('Specifications (ICE)'!$P$4*'Specifications (ICE)'!$P$3)*'Specifications (ICE)'!$P$5*K565^2</f>
        <v>38.625774258980393</v>
      </c>
      <c r="P565" s="14">
        <f>IF(B565="A",'Specifications (ICE)'!$M$12,IF(B565="G",'Specifications (ICE)'!$M$13))</f>
        <v>105.33879899999999</v>
      </c>
      <c r="Q565" s="17">
        <v>2</v>
      </c>
      <c r="R565" s="110">
        <f>'HYB SPECS'!$G$11-O565-P565-G565</f>
        <v>742.77005859624796</v>
      </c>
      <c r="S565" s="16">
        <f t="shared" si="113"/>
        <v>0</v>
      </c>
      <c r="T565" s="17">
        <f t="shared" si="114"/>
        <v>0</v>
      </c>
      <c r="U565" s="110">
        <f t="shared" si="115"/>
        <v>143.96457325898038</v>
      </c>
      <c r="V565" s="17">
        <f t="shared" si="116"/>
        <v>1.6003896046439134</v>
      </c>
      <c r="W565" s="14">
        <f t="shared" si="117"/>
        <v>11.822429187302395</v>
      </c>
      <c r="X565" s="17">
        <f t="shared" si="118"/>
        <v>1.6003896046439134</v>
      </c>
      <c r="Y565" s="17">
        <f t="shared" si="119"/>
        <v>2.1832278553025395</v>
      </c>
      <c r="Z565" s="14">
        <v>474.14230073437511</v>
      </c>
      <c r="AA565" s="17">
        <f t="shared" si="121"/>
        <v>1.5570871597602185</v>
      </c>
      <c r="AB565" s="17">
        <f t="shared" si="122"/>
        <v>2.9204545539367785E-4</v>
      </c>
      <c r="AC565" s="17">
        <f t="shared" si="123"/>
        <v>0.13847110413937674</v>
      </c>
      <c r="AD565" s="17">
        <f t="shared" si="120"/>
        <v>1.8340543594619436E-4</v>
      </c>
      <c r="AE565" s="14">
        <f t="shared" si="124"/>
        <v>23.921957544990875</v>
      </c>
    </row>
    <row r="566" spans="1:31" ht="15.75" thickBot="1" x14ac:dyDescent="0.3">
      <c r="A566" s="14">
        <v>2</v>
      </c>
      <c r="B566" s="17" t="s">
        <v>31</v>
      </c>
      <c r="C566" s="17">
        <v>560</v>
      </c>
      <c r="D566" s="17">
        <v>49.441580367375529</v>
      </c>
      <c r="E566" s="14">
        <v>704.00093954631063</v>
      </c>
      <c r="F566" s="103">
        <v>14</v>
      </c>
      <c r="G566" s="17">
        <f>'Specifications (ICE)'!$E$16*9.81*SIN(F566-F565)</f>
        <v>0</v>
      </c>
      <c r="H566" s="17">
        <f t="shared" si="112"/>
        <v>0.24434609527920614</v>
      </c>
      <c r="I566" s="17">
        <v>14</v>
      </c>
      <c r="J566" s="14">
        <v>4000</v>
      </c>
      <c r="K566" s="100">
        <v>11.116551582207274</v>
      </c>
      <c r="L566" s="17">
        <v>24.867058896302741</v>
      </c>
      <c r="M566" s="107">
        <v>1</v>
      </c>
      <c r="N566" s="17">
        <f>IF(M566=1,_xlfn.XLOOKUP(L566,'HYB SPECS'!$O$6:$O$37,'HYB SPECS'!$K$6:$K$37,,1))</f>
        <v>7000</v>
      </c>
      <c r="O566" s="107">
        <f>0.5*('Specifications (ICE)'!$P$4*'Specifications (ICE)'!$P$3)*'Specifications (ICE)'!$P$5*K566^2</f>
        <v>38.625774258980393</v>
      </c>
      <c r="P566" s="14">
        <f>IF(B566="A",'Specifications (ICE)'!$M$12,IF(B566="G",'Specifications (ICE)'!$M$13))</f>
        <v>105.33879899999999</v>
      </c>
      <c r="Q566" s="17">
        <v>2</v>
      </c>
      <c r="R566" s="110">
        <f>'HYB SPECS'!$G$11-O566-P566-G566</f>
        <v>742.77005859624796</v>
      </c>
      <c r="S566" s="16">
        <f t="shared" si="113"/>
        <v>0</v>
      </c>
      <c r="T566" s="17">
        <f t="shared" si="114"/>
        <v>0</v>
      </c>
      <c r="U566" s="110">
        <f t="shared" si="115"/>
        <v>143.96457325898038</v>
      </c>
      <c r="V566" s="17">
        <f t="shared" si="116"/>
        <v>1.6003896046439134</v>
      </c>
      <c r="W566" s="14">
        <f t="shared" si="117"/>
        <v>11.822429187302395</v>
      </c>
      <c r="X566" s="17">
        <f t="shared" si="118"/>
        <v>1.6003896046439134</v>
      </c>
      <c r="Y566" s="17">
        <f t="shared" si="119"/>
        <v>2.1832278553025395</v>
      </c>
      <c r="Z566" s="14">
        <v>474.14230073437511</v>
      </c>
      <c r="AA566" s="17">
        <f t="shared" si="121"/>
        <v>1.5570871597602185</v>
      </c>
      <c r="AB566" s="17">
        <f t="shared" si="122"/>
        <v>2.9204545539367785E-4</v>
      </c>
      <c r="AC566" s="17">
        <f t="shared" si="123"/>
        <v>0.13847110413937674</v>
      </c>
      <c r="AD566" s="17">
        <f t="shared" si="120"/>
        <v>1.8340543594619436E-4</v>
      </c>
      <c r="AE566" s="14">
        <f t="shared" si="124"/>
        <v>24.060428649130252</v>
      </c>
    </row>
    <row r="567" spans="1:31" ht="15.75" thickBot="1" x14ac:dyDescent="0.3">
      <c r="A567" s="14">
        <v>1</v>
      </c>
      <c r="B567" s="17" t="s">
        <v>31</v>
      </c>
      <c r="C567" s="17">
        <v>561</v>
      </c>
      <c r="D567" s="17">
        <v>49.530509945447896</v>
      </c>
      <c r="E567" s="14">
        <v>704.00093954631063</v>
      </c>
      <c r="F567" s="103">
        <v>14</v>
      </c>
      <c r="G567" s="17">
        <f>'Specifications (ICE)'!$E$16*9.81*SIN(F567-F566)</f>
        <v>0</v>
      </c>
      <c r="H567" s="17">
        <f t="shared" si="112"/>
        <v>0.24434609527920614</v>
      </c>
      <c r="I567" s="17">
        <v>14</v>
      </c>
      <c r="J567" s="14">
        <v>4000</v>
      </c>
      <c r="K567" s="100">
        <v>11.116551582207274</v>
      </c>
      <c r="L567" s="17">
        <v>24.867058896302741</v>
      </c>
      <c r="M567" s="107">
        <v>1</v>
      </c>
      <c r="N567" s="17">
        <f>IF(M567=1,_xlfn.XLOOKUP(L567,'HYB SPECS'!$O$6:$O$37,'HYB SPECS'!$K$6:$K$37,,1))</f>
        <v>7000</v>
      </c>
      <c r="O567" s="107">
        <f>0.5*('Specifications (ICE)'!$P$4*'Specifications (ICE)'!$P$3)*'Specifications (ICE)'!$P$5*K567^2</f>
        <v>38.625774258980393</v>
      </c>
      <c r="P567" s="14">
        <f>IF(B567="A",'Specifications (ICE)'!$M$12,IF(B567="G",'Specifications (ICE)'!$M$13))</f>
        <v>105.33879899999999</v>
      </c>
      <c r="Q567" s="17">
        <v>1</v>
      </c>
      <c r="R567" s="110">
        <f>'HYB SPECS'!$G$11-O567-P567-G567</f>
        <v>742.77005859624796</v>
      </c>
      <c r="S567" s="16">
        <f t="shared" si="113"/>
        <v>1.0550696978826788</v>
      </c>
      <c r="T567" s="17">
        <f t="shared" si="114"/>
        <v>742.77005859624796</v>
      </c>
      <c r="U567" s="110">
        <f t="shared" si="115"/>
        <v>886.73463185522837</v>
      </c>
      <c r="V567" s="17">
        <f t="shared" si="116"/>
        <v>9.8574312747482242</v>
      </c>
      <c r="W567" s="14">
        <f t="shared" si="117"/>
        <v>3.5653875171980856</v>
      </c>
      <c r="X567" s="17">
        <f t="shared" si="118"/>
        <v>9.8574312747482242</v>
      </c>
      <c r="Y567" s="17">
        <f t="shared" si="119"/>
        <v>13.447362116269911</v>
      </c>
      <c r="Z567" s="14">
        <v>474.14230073437511</v>
      </c>
      <c r="AA567" s="17">
        <f t="shared" si="121"/>
        <v>0.46958362233720047</v>
      </c>
      <c r="AB567" s="17">
        <f t="shared" si="122"/>
        <v>8.8074557658030645E-5</v>
      </c>
      <c r="AC567" s="17">
        <f t="shared" si="123"/>
        <v>4.1759873404141029E-2</v>
      </c>
      <c r="AD567" s="17">
        <f t="shared" si="120"/>
        <v>5.5311090601511292E-5</v>
      </c>
      <c r="AE567" s="14">
        <f t="shared" si="124"/>
        <v>24.102188522534394</v>
      </c>
    </row>
    <row r="568" spans="1:31" ht="15.75" thickBot="1" x14ac:dyDescent="0.3">
      <c r="A568" s="14">
        <v>1</v>
      </c>
      <c r="B568" s="17" t="s">
        <v>31</v>
      </c>
      <c r="C568" s="17">
        <v>562</v>
      </c>
      <c r="D568" s="17">
        <v>49.618851343125257</v>
      </c>
      <c r="E568" s="14">
        <v>704.00093954631063</v>
      </c>
      <c r="F568" s="103">
        <v>14</v>
      </c>
      <c r="G568" s="17">
        <f>'Specifications (ICE)'!$E$16*9.81*SIN(F568-F567)</f>
        <v>0</v>
      </c>
      <c r="H568" s="17">
        <f t="shared" si="112"/>
        <v>0.24434609527920614</v>
      </c>
      <c r="I568" s="17">
        <v>14</v>
      </c>
      <c r="J568" s="14">
        <v>4000</v>
      </c>
      <c r="K568" s="100">
        <v>11.19559319479306</v>
      </c>
      <c r="L568" s="17">
        <v>25.043870241160391</v>
      </c>
      <c r="M568" s="107">
        <v>1</v>
      </c>
      <c r="N568" s="17">
        <f>IF(M568=1,_xlfn.XLOOKUP(L568,'HYB SPECS'!$O$6:$O$37,'HYB SPECS'!$K$6:$K$37,,1))</f>
        <v>7000</v>
      </c>
      <c r="O568" s="107">
        <f>0.5*('Specifications (ICE)'!$P$4*'Specifications (ICE)'!$P$3)*'Specifications (ICE)'!$P$5*K568^2</f>
        <v>39.177005894833812</v>
      </c>
      <c r="P568" s="14">
        <f>IF(B568="A",'Specifications (ICE)'!$M$12,IF(B568="G",'Specifications (ICE)'!$M$13))</f>
        <v>105.33879899999999</v>
      </c>
      <c r="Q568" s="17">
        <v>1</v>
      </c>
      <c r="R568" s="110">
        <f>'HYB SPECS'!$G$11-O568-P568-G568</f>
        <v>742.21882696039461</v>
      </c>
      <c r="S568" s="16">
        <f t="shared" si="113"/>
        <v>1.0542866994449087</v>
      </c>
      <c r="T568" s="17">
        <f t="shared" si="114"/>
        <v>742.21882696039449</v>
      </c>
      <c r="U568" s="110">
        <f t="shared" si="115"/>
        <v>886.73463185522826</v>
      </c>
      <c r="V568" s="17">
        <f t="shared" si="116"/>
        <v>9.9275202099857225</v>
      </c>
      <c r="W568" s="14">
        <f t="shared" si="117"/>
        <v>3.4952985819605855</v>
      </c>
      <c r="X568" s="17">
        <f t="shared" si="118"/>
        <v>9.9275202099857225</v>
      </c>
      <c r="Y568" s="17">
        <f t="shared" si="119"/>
        <v>13.542976406262161</v>
      </c>
      <c r="Z568" s="14">
        <v>474.14230073437511</v>
      </c>
      <c r="AA568" s="17">
        <f t="shared" si="121"/>
        <v>0.46035247539010854</v>
      </c>
      <c r="AB568" s="17">
        <f t="shared" si="122"/>
        <v>8.5772100563915625E-5</v>
      </c>
      <c r="AC568" s="17">
        <f t="shared" si="123"/>
        <v>4.0668181100195148E-2</v>
      </c>
      <c r="AD568" s="17">
        <f t="shared" si="120"/>
        <v>5.3865140530059798E-5</v>
      </c>
      <c r="AE568" s="14">
        <f t="shared" si="124"/>
        <v>24.142856703634589</v>
      </c>
    </row>
    <row r="569" spans="1:31" ht="15.75" thickBot="1" x14ac:dyDescent="0.3">
      <c r="A569" s="14">
        <v>1</v>
      </c>
      <c r="B569" s="17" t="s">
        <v>31</v>
      </c>
      <c r="C569" s="17">
        <v>563</v>
      </c>
      <c r="D569" s="17">
        <v>49.706616965208966</v>
      </c>
      <c r="E569" s="14">
        <v>704.00093954631063</v>
      </c>
      <c r="F569" s="103">
        <v>14</v>
      </c>
      <c r="G569" s="17">
        <f>'Specifications (ICE)'!$E$16*9.81*SIN(F569-F568)</f>
        <v>0</v>
      </c>
      <c r="H569" s="17">
        <f t="shared" si="112"/>
        <v>0.24434609527920614</v>
      </c>
      <c r="I569" s="17">
        <v>14</v>
      </c>
      <c r="J569" s="14">
        <v>4000</v>
      </c>
      <c r="K569" s="100">
        <v>11.27400340587676</v>
      </c>
      <c r="L569" s="17">
        <v>25.219269178741961</v>
      </c>
      <c r="M569" s="107">
        <v>1</v>
      </c>
      <c r="N569" s="17">
        <f>IF(M569=1,_xlfn.XLOOKUP(L569,'HYB SPECS'!$O$6:$O$37,'HYB SPECS'!$K$6:$K$37,,1))</f>
        <v>7000</v>
      </c>
      <c r="O569" s="107">
        <f>0.5*('Specifications (ICE)'!$P$4*'Specifications (ICE)'!$P$3)*'Specifications (ICE)'!$P$5*K569^2</f>
        <v>39.727693018180346</v>
      </c>
      <c r="P569" s="14">
        <f>IF(B569="A",'Specifications (ICE)'!$M$12,IF(B569="G",'Specifications (ICE)'!$M$13))</f>
        <v>105.33879899999999</v>
      </c>
      <c r="Q569" s="17">
        <v>1</v>
      </c>
      <c r="R569" s="110">
        <f>'HYB SPECS'!$G$11-O569-P569-G569</f>
        <v>741.66813983704799</v>
      </c>
      <c r="S569" s="16">
        <f t="shared" si="113"/>
        <v>1.0535044744613717</v>
      </c>
      <c r="T569" s="17">
        <f t="shared" si="114"/>
        <v>741.66813983704787</v>
      </c>
      <c r="U569" s="110">
        <f t="shared" si="115"/>
        <v>886.73463185522826</v>
      </c>
      <c r="V569" s="17">
        <f t="shared" si="116"/>
        <v>9.9970492596447187</v>
      </c>
      <c r="W569" s="14">
        <f t="shared" si="117"/>
        <v>3.4257695323015906</v>
      </c>
      <c r="X569" s="17">
        <f t="shared" si="118"/>
        <v>9.9970492596447187</v>
      </c>
      <c r="Y569" s="17">
        <f t="shared" si="119"/>
        <v>13.637826908619683</v>
      </c>
      <c r="Z569" s="14">
        <v>474.14230073437511</v>
      </c>
      <c r="AA569" s="17">
        <f t="shared" si="121"/>
        <v>0.45119506884200011</v>
      </c>
      <c r="AB569" s="17">
        <f t="shared" si="122"/>
        <v>8.3517998366073101E-5</v>
      </c>
      <c r="AC569" s="17">
        <f t="shared" si="123"/>
        <v>3.9599415898019678E-2</v>
      </c>
      <c r="AD569" s="17">
        <f t="shared" si="120"/>
        <v>5.2449557480820762E-5</v>
      </c>
      <c r="AE569" s="14">
        <f t="shared" si="124"/>
        <v>24.18245611953261</v>
      </c>
    </row>
    <row r="570" spans="1:31" ht="15.75" thickBot="1" x14ac:dyDescent="0.3">
      <c r="A570" s="14">
        <v>1</v>
      </c>
      <c r="B570" s="17" t="s">
        <v>31</v>
      </c>
      <c r="C570" s="17">
        <v>564</v>
      </c>
      <c r="D570" s="17">
        <v>49.793818793053646</v>
      </c>
      <c r="E570" s="14">
        <v>704.00093954631063</v>
      </c>
      <c r="F570" s="103">
        <v>14</v>
      </c>
      <c r="G570" s="17">
        <f>'Specifications (ICE)'!$E$16*9.81*SIN(F570-F569)</f>
        <v>0</v>
      </c>
      <c r="H570" s="17">
        <f t="shared" si="112"/>
        <v>0.24434609527920614</v>
      </c>
      <c r="I570" s="17">
        <v>14</v>
      </c>
      <c r="J570" s="14">
        <v>4000</v>
      </c>
      <c r="K570" s="100">
        <v>11.351795375093907</v>
      </c>
      <c r="L570" s="17">
        <v>25.393285146362565</v>
      </c>
      <c r="M570" s="107">
        <v>1</v>
      </c>
      <c r="N570" s="17">
        <f>IF(M570=1,_xlfn.XLOOKUP(L570,'HYB SPECS'!$O$6:$O$37,'HYB SPECS'!$K$6:$K$37,,1))</f>
        <v>7000</v>
      </c>
      <c r="O570" s="107">
        <f>0.5*('Specifications (ICE)'!$P$4*'Specifications (ICE)'!$P$3)*'Specifications (ICE)'!$P$5*K570^2</f>
        <v>40.277836166895284</v>
      </c>
      <c r="P570" s="14">
        <f>IF(B570="A",'Specifications (ICE)'!$M$12,IF(B570="G",'Specifications (ICE)'!$M$13))</f>
        <v>105.33879899999999</v>
      </c>
      <c r="Q570" s="17">
        <v>1</v>
      </c>
      <c r="R570" s="110">
        <f>'HYB SPECS'!$G$11-O570-P570-G570</f>
        <v>741.11799668833305</v>
      </c>
      <c r="S570" s="16">
        <f t="shared" si="113"/>
        <v>1.0527230221680419</v>
      </c>
      <c r="T570" s="17">
        <f t="shared" si="114"/>
        <v>741.11799668833316</v>
      </c>
      <c r="U570" s="110">
        <f t="shared" si="115"/>
        <v>886.73463185522849</v>
      </c>
      <c r="V570" s="17">
        <f t="shared" si="116"/>
        <v>10.066030092829781</v>
      </c>
      <c r="W570" s="14">
        <f t="shared" si="117"/>
        <v>3.3567886991165286</v>
      </c>
      <c r="X570" s="17">
        <f t="shared" si="118"/>
        <v>10.066030092829781</v>
      </c>
      <c r="Y570" s="17">
        <f t="shared" si="119"/>
        <v>13.731929542162542</v>
      </c>
      <c r="Z570" s="14">
        <v>474.14230073437511</v>
      </c>
      <c r="AA570" s="17">
        <f t="shared" si="121"/>
        <v>0.44210986579951694</v>
      </c>
      <c r="AB570" s="17">
        <f t="shared" si="122"/>
        <v>8.1310586180924336E-5</v>
      </c>
      <c r="AC570" s="17">
        <f t="shared" si="123"/>
        <v>3.855278840588415E-2</v>
      </c>
      <c r="AD570" s="17">
        <f t="shared" si="120"/>
        <v>5.1063295901833312E-5</v>
      </c>
      <c r="AE570" s="14">
        <f t="shared" si="124"/>
        <v>24.221008907938494</v>
      </c>
    </row>
    <row r="571" spans="1:31" ht="15.75" thickBot="1" x14ac:dyDescent="0.3">
      <c r="A571" s="14">
        <v>1</v>
      </c>
      <c r="B571" s="17" t="s">
        <v>31</v>
      </c>
      <c r="C571" s="17">
        <v>565</v>
      </c>
      <c r="D571" s="17">
        <v>49.880468404491211</v>
      </c>
      <c r="E571" s="14">
        <v>704.00093954631063</v>
      </c>
      <c r="F571" s="103">
        <v>14</v>
      </c>
      <c r="G571" s="17">
        <f>'Specifications (ICE)'!$E$16*9.81*SIN(F571-F570)</f>
        <v>0</v>
      </c>
      <c r="H571" s="17">
        <f t="shared" si="112"/>
        <v>0.24434609527920614</v>
      </c>
      <c r="I571" s="17">
        <v>14</v>
      </c>
      <c r="J571" s="14">
        <v>4000</v>
      </c>
      <c r="K571" s="100">
        <v>11.428981801949851</v>
      </c>
      <c r="L571" s="17">
        <v>25.565946552053703</v>
      </c>
      <c r="M571" s="107">
        <v>1</v>
      </c>
      <c r="N571" s="17">
        <f>IF(M571=1,_xlfn.XLOOKUP(L571,'HYB SPECS'!$O$6:$O$37,'HYB SPECS'!$K$6:$K$37,,1))</f>
        <v>7250</v>
      </c>
      <c r="O571" s="107">
        <f>0.5*('Specifications (ICE)'!$P$4*'Specifications (ICE)'!$P$3)*'Specifications (ICE)'!$P$5*K571^2</f>
        <v>40.827435878322582</v>
      </c>
      <c r="P571" s="14">
        <f>IF(B571="A",'Specifications (ICE)'!$M$12,IF(B571="G",'Specifications (ICE)'!$M$13))</f>
        <v>105.33879899999999</v>
      </c>
      <c r="Q571" s="17">
        <v>1</v>
      </c>
      <c r="R571" s="110">
        <f>'HYB SPECS'!$G$11-O571-P571-G571</f>
        <v>740.56839697690577</v>
      </c>
      <c r="S571" s="16">
        <f t="shared" si="113"/>
        <v>1.0519423418016471</v>
      </c>
      <c r="T571" s="17">
        <f t="shared" si="114"/>
        <v>740.56839697690577</v>
      </c>
      <c r="U571" s="110">
        <f t="shared" si="115"/>
        <v>886.73463185522837</v>
      </c>
      <c r="V571" s="17">
        <f t="shared" si="116"/>
        <v>10.134473970632104</v>
      </c>
      <c r="W571" s="14">
        <f t="shared" si="117"/>
        <v>3.2883448213142037</v>
      </c>
      <c r="X571" s="17">
        <f t="shared" si="118"/>
        <v>10.134473970632104</v>
      </c>
      <c r="Y571" s="17">
        <f t="shared" si="119"/>
        <v>13.34856519775653</v>
      </c>
      <c r="Z571" s="14">
        <v>474.14230073437511</v>
      </c>
      <c r="AA571" s="17">
        <f t="shared" si="121"/>
        <v>0.43309538310719004</v>
      </c>
      <c r="AB571" s="17">
        <f t="shared" si="122"/>
        <v>7.9148278066556904E-5</v>
      </c>
      <c r="AC571" s="17">
        <f t="shared" si="123"/>
        <v>3.7527546661641369E-2</v>
      </c>
      <c r="AD571" s="17">
        <f t="shared" si="120"/>
        <v>4.9705359816743538E-5</v>
      </c>
      <c r="AE571" s="14">
        <f t="shared" si="124"/>
        <v>24.258536454600137</v>
      </c>
    </row>
    <row r="572" spans="1:31" ht="15.75" thickBot="1" x14ac:dyDescent="0.3">
      <c r="A572" s="14">
        <v>1</v>
      </c>
      <c r="B572" s="17" t="s">
        <v>31</v>
      </c>
      <c r="C572" s="17">
        <v>566</v>
      </c>
      <c r="D572" s="17">
        <v>49.966576992566353</v>
      </c>
      <c r="E572" s="14">
        <v>704.00093954631063</v>
      </c>
      <c r="F572" s="103">
        <v>14</v>
      </c>
      <c r="G572" s="17">
        <f>'Specifications (ICE)'!$E$16*9.81*SIN(F572-F571)</f>
        <v>0</v>
      </c>
      <c r="H572" s="17">
        <f t="shared" si="112"/>
        <v>0.24434609527920614</v>
      </c>
      <c r="I572" s="17">
        <v>14</v>
      </c>
      <c r="J572" s="14">
        <v>4000</v>
      </c>
      <c r="K572" s="100">
        <v>11.505574948131498</v>
      </c>
      <c r="L572" s="17">
        <v>25.737280824473274</v>
      </c>
      <c r="M572" s="107">
        <v>1</v>
      </c>
      <c r="N572" s="17">
        <f>IF(M572=1,_xlfn.XLOOKUP(L572,'HYB SPECS'!$O$6:$O$37,'HYB SPECS'!$K$6:$K$37,,1))</f>
        <v>7250</v>
      </c>
      <c r="O572" s="107">
        <f>0.5*('Specifications (ICE)'!$P$4*'Specifications (ICE)'!$P$3)*'Specifications (ICE)'!$P$5*K572^2</f>
        <v>41.376492689275388</v>
      </c>
      <c r="P572" s="14">
        <f>IF(B572="A",'Specifications (ICE)'!$M$12,IF(B572="G",'Specifications (ICE)'!$M$13))</f>
        <v>105.33879899999999</v>
      </c>
      <c r="Q572" s="17">
        <v>1</v>
      </c>
      <c r="R572" s="110">
        <f>'HYB SPECS'!$G$11-O572-P572-G572</f>
        <v>740.01934016595294</v>
      </c>
      <c r="S572" s="16">
        <f t="shared" si="113"/>
        <v>1.0511624325996698</v>
      </c>
      <c r="T572" s="17">
        <f t="shared" si="114"/>
        <v>740.01934016595294</v>
      </c>
      <c r="U572" s="110">
        <f t="shared" si="115"/>
        <v>886.73463185522837</v>
      </c>
      <c r="V572" s="17">
        <f t="shared" si="116"/>
        <v>10.202391765914122</v>
      </c>
      <c r="W572" s="14">
        <f t="shared" si="117"/>
        <v>3.2204270260321866</v>
      </c>
      <c r="X572" s="17">
        <f t="shared" si="118"/>
        <v>10.202391765914122</v>
      </c>
      <c r="Y572" s="17">
        <f t="shared" si="119"/>
        <v>13.438022738526486</v>
      </c>
      <c r="Z572" s="14">
        <v>474.14230073437511</v>
      </c>
      <c r="AA572" s="17">
        <f t="shared" si="121"/>
        <v>0.42415018874168398</v>
      </c>
      <c r="AB572" s="17">
        <f t="shared" si="122"/>
        <v>7.7029562280738731E-5</v>
      </c>
      <c r="AC572" s="17">
        <f t="shared" si="123"/>
        <v>3.6522973884351301E-2</v>
      </c>
      <c r="AD572" s="17">
        <f t="shared" si="120"/>
        <v>4.8374799846822917E-5</v>
      </c>
      <c r="AE572" s="14">
        <f t="shared" si="124"/>
        <v>24.295059428484489</v>
      </c>
    </row>
    <row r="573" spans="1:31" ht="15.75" thickBot="1" x14ac:dyDescent="0.3">
      <c r="A573" s="14">
        <v>1</v>
      </c>
      <c r="B573" s="17" t="s">
        <v>31</v>
      </c>
      <c r="C573" s="17">
        <v>567</v>
      </c>
      <c r="D573" s="17">
        <v>50.05215538316898</v>
      </c>
      <c r="E573" s="14">
        <v>704.00093954631063</v>
      </c>
      <c r="F573" s="103">
        <v>14</v>
      </c>
      <c r="G573" s="17">
        <f>'Specifications (ICE)'!$E$16*9.81*SIN(F573-F572)</f>
        <v>0</v>
      </c>
      <c r="H573" s="17">
        <f t="shared" si="112"/>
        <v>0.24434609527920614</v>
      </c>
      <c r="I573" s="17">
        <v>14</v>
      </c>
      <c r="J573" s="14">
        <v>4000</v>
      </c>
      <c r="K573" s="100">
        <v>11.581586658445193</v>
      </c>
      <c r="L573" s="17">
        <v>25.907314459742391</v>
      </c>
      <c r="M573" s="107">
        <v>1</v>
      </c>
      <c r="N573" s="17">
        <f>IF(M573=1,_xlfn.XLOOKUP(L573,'HYB SPECS'!$O$6:$O$37,'HYB SPECS'!$K$6:$K$37,,1))</f>
        <v>7250</v>
      </c>
      <c r="O573" s="107">
        <f>0.5*('Specifications (ICE)'!$P$4*'Specifications (ICE)'!$P$3)*'Specifications (ICE)'!$P$5*K573^2</f>
        <v>41.925007136036612</v>
      </c>
      <c r="P573" s="14">
        <f>IF(B573="A",'Specifications (ICE)'!$M$12,IF(B573="G",'Specifications (ICE)'!$M$13))</f>
        <v>105.33879899999999</v>
      </c>
      <c r="Q573" s="17">
        <v>1</v>
      </c>
      <c r="R573" s="110">
        <f>'HYB SPECS'!$G$11-O573-P573-G573</f>
        <v>739.47082571919179</v>
      </c>
      <c r="S573" s="16">
        <f t="shared" si="113"/>
        <v>1.0503832938003457</v>
      </c>
      <c r="T573" s="17">
        <f t="shared" si="114"/>
        <v>739.47082571919179</v>
      </c>
      <c r="U573" s="110">
        <f t="shared" si="115"/>
        <v>886.73463185522837</v>
      </c>
      <c r="V573" s="17">
        <f t="shared" si="116"/>
        <v>10.269793981875821</v>
      </c>
      <c r="W573" s="14">
        <f t="shared" si="117"/>
        <v>3.1530248100704865</v>
      </c>
      <c r="X573" s="17">
        <f t="shared" si="118"/>
        <v>10.269793981875821</v>
      </c>
      <c r="Y573" s="17">
        <f t="shared" si="119"/>
        <v>13.526801186904295</v>
      </c>
      <c r="Z573" s="14">
        <v>474.14230073437511</v>
      </c>
      <c r="AA573" s="17">
        <f t="shared" si="121"/>
        <v>0.41527289936649625</v>
      </c>
      <c r="AB573" s="17">
        <f t="shared" si="122"/>
        <v>7.4952996882218751E-5</v>
      </c>
      <c r="AC573" s="17">
        <f t="shared" si="123"/>
        <v>3.5538386388671642E-2</v>
      </c>
      <c r="AD573" s="17">
        <f t="shared" si="120"/>
        <v>4.7070710448571705E-5</v>
      </c>
      <c r="AE573" s="14">
        <f t="shared" si="124"/>
        <v>24.330597814873162</v>
      </c>
    </row>
    <row r="574" spans="1:31" ht="15.75" thickBot="1" x14ac:dyDescent="0.3">
      <c r="A574" s="14">
        <v>1</v>
      </c>
      <c r="B574" s="17" t="s">
        <v>31</v>
      </c>
      <c r="C574" s="17">
        <v>568</v>
      </c>
      <c r="D574" s="17">
        <v>50.137214051641962</v>
      </c>
      <c r="E574" s="14">
        <v>704.00093954631063</v>
      </c>
      <c r="F574" s="103">
        <v>14</v>
      </c>
      <c r="G574" s="17">
        <f>'Specifications (ICE)'!$E$16*9.81*SIN(F574-F573)</f>
        <v>0</v>
      </c>
      <c r="H574" s="17">
        <f t="shared" si="112"/>
        <v>0.24434609527920614</v>
      </c>
      <c r="I574" s="17">
        <v>14</v>
      </c>
      <c r="J574" s="14">
        <v>4000</v>
      </c>
      <c r="K574" s="100">
        <v>11.657028380482794</v>
      </c>
      <c r="L574" s="17">
        <v>26.076073065437182</v>
      </c>
      <c r="M574" s="107">
        <v>1</v>
      </c>
      <c r="N574" s="17">
        <f>IF(M574=1,_xlfn.XLOOKUP(L574,'HYB SPECS'!$O$6:$O$37,'HYB SPECS'!$K$6:$K$37,,1))</f>
        <v>7250</v>
      </c>
      <c r="O574" s="107">
        <f>0.5*('Specifications (ICE)'!$P$4*'Specifications (ICE)'!$P$3)*'Specifications (ICE)'!$P$5*K574^2</f>
        <v>42.472979754359415</v>
      </c>
      <c r="P574" s="14">
        <f>IF(B574="A",'Specifications (ICE)'!$M$12,IF(B574="G",'Specifications (ICE)'!$M$13))</f>
        <v>105.33879899999999</v>
      </c>
      <c r="Q574" s="17">
        <v>1</v>
      </c>
      <c r="R574" s="110">
        <f>'HYB SPECS'!$G$11-O574-P574-G574</f>
        <v>738.92285310086902</v>
      </c>
      <c r="S574" s="16">
        <f t="shared" si="113"/>
        <v>1.0496049246426626</v>
      </c>
      <c r="T574" s="17">
        <f t="shared" si="114"/>
        <v>738.92285310086902</v>
      </c>
      <c r="U574" s="110">
        <f t="shared" si="115"/>
        <v>886.73463185522837</v>
      </c>
      <c r="V574" s="17">
        <f t="shared" si="116"/>
        <v>10.336690769493361</v>
      </c>
      <c r="W574" s="14">
        <f t="shared" si="117"/>
        <v>3.0861280224529493</v>
      </c>
      <c r="X574" s="17">
        <f t="shared" si="118"/>
        <v>10.336690769493361</v>
      </c>
      <c r="Y574" s="17">
        <f t="shared" si="119"/>
        <v>13.614913913190914</v>
      </c>
      <c r="Z574" s="14">
        <v>474.14230073437511</v>
      </c>
      <c r="AA574" s="17">
        <f t="shared" si="121"/>
        <v>0.4064621780351857</v>
      </c>
      <c r="AB574" s="17">
        <f t="shared" si="122"/>
        <v>7.2917205646390209E-5</v>
      </c>
      <c r="AC574" s="17">
        <f t="shared" si="123"/>
        <v>3.4573131648301024E-2</v>
      </c>
      <c r="AD574" s="17">
        <f t="shared" si="120"/>
        <v>4.5792227348743074E-5</v>
      </c>
      <c r="AE574" s="14">
        <f t="shared" si="124"/>
        <v>24.365170946521463</v>
      </c>
    </row>
    <row r="575" spans="1:31" ht="15.75" thickBot="1" x14ac:dyDescent="0.3">
      <c r="A575" s="14">
        <v>1</v>
      </c>
      <c r="B575" s="17" t="s">
        <v>31</v>
      </c>
      <c r="C575" s="17">
        <v>569</v>
      </c>
      <c r="D575" s="17">
        <v>50.221763138435954</v>
      </c>
      <c r="E575" s="14">
        <v>704.00093954631063</v>
      </c>
      <c r="F575" s="103">
        <v>14</v>
      </c>
      <c r="G575" s="17">
        <f>'Specifications (ICE)'!$E$16*9.81*SIN(F575-F574)</f>
        <v>0</v>
      </c>
      <c r="H575" s="17">
        <f t="shared" si="112"/>
        <v>0.24434609527920614</v>
      </c>
      <c r="I575" s="17">
        <v>14</v>
      </c>
      <c r="J575" s="14">
        <v>4000</v>
      </c>
      <c r="K575" s="100">
        <v>11.731911183109149</v>
      </c>
      <c r="L575" s="17">
        <v>26.243581401944184</v>
      </c>
      <c r="M575" s="107">
        <v>1</v>
      </c>
      <c r="N575" s="17">
        <f>IF(M575=1,_xlfn.XLOOKUP(L575,'HYB SPECS'!$O$6:$O$37,'HYB SPECS'!$K$6:$K$37,,1))</f>
        <v>7250</v>
      </c>
      <c r="O575" s="107">
        <f>0.5*('Specifications (ICE)'!$P$4*'Specifications (ICE)'!$P$3)*'Specifications (ICE)'!$P$5*K575^2</f>
        <v>43.020411079467728</v>
      </c>
      <c r="P575" s="14">
        <f>IF(B575="A",'Specifications (ICE)'!$M$12,IF(B575="G",'Specifications (ICE)'!$M$13))</f>
        <v>105.33879899999999</v>
      </c>
      <c r="Q575" s="17">
        <v>1</v>
      </c>
      <c r="R575" s="110">
        <f>'HYB SPECS'!$G$11-O575-P575-G575</f>
        <v>738.37542177576063</v>
      </c>
      <c r="S575" s="16">
        <f t="shared" si="113"/>
        <v>1.0488273243663602</v>
      </c>
      <c r="T575" s="17">
        <f t="shared" si="114"/>
        <v>738.37542177576063</v>
      </c>
      <c r="U575" s="110">
        <f t="shared" si="115"/>
        <v>886.73463185522837</v>
      </c>
      <c r="V575" s="17">
        <f t="shared" si="116"/>
        <v>10.403091943912528</v>
      </c>
      <c r="W575" s="14">
        <f t="shared" si="117"/>
        <v>3.0197268480337809</v>
      </c>
      <c r="X575" s="17">
        <f t="shared" si="118"/>
        <v>10.403091943912528</v>
      </c>
      <c r="Y575" s="17">
        <f t="shared" si="119"/>
        <v>13.702373845350234</v>
      </c>
      <c r="Z575" s="14">
        <v>474.14230073437511</v>
      </c>
      <c r="AA575" s="17">
        <f t="shared" si="121"/>
        <v>0.39771673203224989</v>
      </c>
      <c r="AB575" s="17">
        <f t="shared" si="122"/>
        <v>7.0920874269042949E-5</v>
      </c>
      <c r="AC575" s="17">
        <f t="shared" si="123"/>
        <v>3.3626586496017366E-2</v>
      </c>
      <c r="AD575" s="17">
        <f t="shared" si="120"/>
        <v>4.4538525160287903E-5</v>
      </c>
      <c r="AE575" s="14">
        <f t="shared" si="124"/>
        <v>24.398797533017479</v>
      </c>
    </row>
    <row r="576" spans="1:31" ht="15.75" thickBot="1" x14ac:dyDescent="0.3">
      <c r="A576" s="14">
        <v>1</v>
      </c>
      <c r="B576" s="17" t="s">
        <v>31</v>
      </c>
      <c r="C576" s="17">
        <v>570</v>
      </c>
      <c r="D576" s="17">
        <v>50.305812463877366</v>
      </c>
      <c r="E576" s="14">
        <v>704.00093954631063</v>
      </c>
      <c r="F576" s="103">
        <v>14</v>
      </c>
      <c r="G576" s="17">
        <f>'Specifications (ICE)'!$E$16*9.81*SIN(F576-F575)</f>
        <v>0</v>
      </c>
      <c r="H576" s="17">
        <f t="shared" si="112"/>
        <v>0.24434609527920614</v>
      </c>
      <c r="I576" s="17">
        <v>14</v>
      </c>
      <c r="J576" s="14">
        <v>4000</v>
      </c>
      <c r="K576" s="100">
        <v>11.806245773856237</v>
      </c>
      <c r="L576" s="17">
        <v>26.409863421369973</v>
      </c>
      <c r="M576" s="107">
        <v>1</v>
      </c>
      <c r="N576" s="17">
        <f>IF(M576=1,_xlfn.XLOOKUP(L576,'HYB SPECS'!$O$6:$O$37,'HYB SPECS'!$K$6:$K$37,,1))</f>
        <v>7500</v>
      </c>
      <c r="O576" s="107">
        <f>0.5*('Specifications (ICE)'!$P$4*'Specifications (ICE)'!$P$3)*'Specifications (ICE)'!$P$5*K576^2</f>
        <v>43.567301646056777</v>
      </c>
      <c r="P576" s="14">
        <f>IF(B576="A",'Specifications (ICE)'!$M$12,IF(B576="G",'Specifications (ICE)'!$M$13))</f>
        <v>105.33879899999999</v>
      </c>
      <c r="Q576" s="17">
        <v>1</v>
      </c>
      <c r="R576" s="110">
        <f>'HYB SPECS'!$G$11-O576-P576-G576</f>
        <v>737.82853120917162</v>
      </c>
      <c r="S576" s="16">
        <f t="shared" si="113"/>
        <v>1.0480504922119294</v>
      </c>
      <c r="T576" s="17">
        <f t="shared" si="114"/>
        <v>737.82853120917162</v>
      </c>
      <c r="U576" s="110">
        <f t="shared" si="115"/>
        <v>886.73463185522837</v>
      </c>
      <c r="V576" s="17">
        <f t="shared" si="116"/>
        <v>10.469006999872756</v>
      </c>
      <c r="W576" s="14">
        <f t="shared" si="117"/>
        <v>2.9538117920735529</v>
      </c>
      <c r="X576" s="17">
        <f t="shared" si="118"/>
        <v>10.469006999872756</v>
      </c>
      <c r="Y576" s="17">
        <f t="shared" si="119"/>
        <v>13.329553706347218</v>
      </c>
      <c r="Z576" s="14">
        <v>474.14230073437511</v>
      </c>
      <c r="AA576" s="17">
        <f t="shared" si="121"/>
        <v>0.38903531084168946</v>
      </c>
      <c r="AB576" s="17">
        <f t="shared" si="122"/>
        <v>6.8962746834631296E-5</v>
      </c>
      <c r="AC576" s="17">
        <f t="shared" si="123"/>
        <v>3.2698155449134327E-2</v>
      </c>
      <c r="AD576" s="17">
        <f t="shared" si="120"/>
        <v>4.3308815164416328E-5</v>
      </c>
      <c r="AE576" s="14">
        <f t="shared" si="124"/>
        <v>24.431495688466612</v>
      </c>
    </row>
    <row r="577" spans="1:31" ht="15.75" thickBot="1" x14ac:dyDescent="0.3">
      <c r="A577" s="14">
        <v>1</v>
      </c>
      <c r="B577" s="17" t="s">
        <v>31</v>
      </c>
      <c r="C577" s="17">
        <v>571</v>
      </c>
      <c r="D577" s="17">
        <v>50.389371542109984</v>
      </c>
      <c r="E577" s="14">
        <v>704.00093954631063</v>
      </c>
      <c r="F577" s="103">
        <v>14</v>
      </c>
      <c r="G577" s="17">
        <f>'Specifications (ICE)'!$E$16*9.81*SIN(F577-F576)</f>
        <v>0</v>
      </c>
      <c r="H577" s="17">
        <f t="shared" si="112"/>
        <v>0.24434609527920614</v>
      </c>
      <c r="I577" s="17">
        <v>14</v>
      </c>
      <c r="J577" s="14">
        <v>4000</v>
      </c>
      <c r="K577" s="100">
        <v>11.880042515302025</v>
      </c>
      <c r="L577" s="17">
        <v>26.574942304179714</v>
      </c>
      <c r="M577" s="107">
        <v>1</v>
      </c>
      <c r="N577" s="17">
        <f>IF(M577=1,_xlfn.XLOOKUP(L577,'HYB SPECS'!$O$6:$O$37,'HYB SPECS'!$K$6:$K$37,,1))</f>
        <v>7500</v>
      </c>
      <c r="O577" s="107">
        <f>0.5*('Specifications (ICE)'!$P$4*'Specifications (ICE)'!$P$3)*'Specifications (ICE)'!$P$5*K577^2</f>
        <v>44.11365198829359</v>
      </c>
      <c r="P577" s="14">
        <f>IF(B577="A",'Specifications (ICE)'!$M$12,IF(B577="G",'Specifications (ICE)'!$M$13))</f>
        <v>105.33879899999999</v>
      </c>
      <c r="Q577" s="17">
        <v>1</v>
      </c>
      <c r="R577" s="110">
        <f>'HYB SPECS'!$G$11-O577-P577-G577</f>
        <v>737.28218086693482</v>
      </c>
      <c r="S577" s="16">
        <f t="shared" si="113"/>
        <v>1.0472744274206112</v>
      </c>
      <c r="T577" s="17">
        <f t="shared" si="114"/>
        <v>737.28218086693471</v>
      </c>
      <c r="U577" s="110">
        <f t="shared" si="115"/>
        <v>886.73463185522826</v>
      </c>
      <c r="V577" s="17">
        <f t="shared" si="116"/>
        <v>10.534445126230802</v>
      </c>
      <c r="W577" s="14">
        <f t="shared" si="117"/>
        <v>2.8883736657155077</v>
      </c>
      <c r="X577" s="17">
        <f t="shared" si="118"/>
        <v>10.534445126230802</v>
      </c>
      <c r="Y577" s="17">
        <f t="shared" si="119"/>
        <v>13.412872116559658</v>
      </c>
      <c r="Z577" s="14">
        <v>474.14230073437511</v>
      </c>
      <c r="AA577" s="17">
        <f t="shared" si="121"/>
        <v>0.3804167042341477</v>
      </c>
      <c r="AB577" s="17">
        <f t="shared" si="122"/>
        <v>6.7041622527376488E-5</v>
      </c>
      <c r="AC577" s="17">
        <f t="shared" si="123"/>
        <v>3.1787269150095797E-2</v>
      </c>
      <c r="AD577" s="17">
        <f t="shared" si="120"/>
        <v>4.2102343245159994E-5</v>
      </c>
      <c r="AE577" s="14">
        <f t="shared" si="124"/>
        <v>24.463282957616709</v>
      </c>
    </row>
    <row r="578" spans="1:31" ht="15.75" thickBot="1" x14ac:dyDescent="0.3">
      <c r="A578" s="14">
        <v>1</v>
      </c>
      <c r="B578" s="17" t="s">
        <v>31</v>
      </c>
      <c r="C578" s="17">
        <v>572</v>
      </c>
      <c r="D578" s="17">
        <v>50.472449594266116</v>
      </c>
      <c r="E578" s="14">
        <v>704.00093954631063</v>
      </c>
      <c r="F578" s="103">
        <v>14</v>
      </c>
      <c r="G578" s="17">
        <f>'Specifications (ICE)'!$E$16*9.81*SIN(F578-F577)</f>
        <v>0</v>
      </c>
      <c r="H578" s="17">
        <f t="shared" si="112"/>
        <v>0.24434609527920614</v>
      </c>
      <c r="I578" s="17">
        <v>14</v>
      </c>
      <c r="J578" s="14">
        <v>4000</v>
      </c>
      <c r="K578" s="100">
        <v>11.953311440505587</v>
      </c>
      <c r="L578" s="17">
        <v>26.73884049372457</v>
      </c>
      <c r="M578" s="107">
        <v>1</v>
      </c>
      <c r="N578" s="17">
        <f>IF(M578=1,_xlfn.XLOOKUP(L578,'HYB SPECS'!$O$6:$O$37,'HYB SPECS'!$K$6:$K$37,,1))</f>
        <v>7500</v>
      </c>
      <c r="O578" s="107">
        <f>0.5*('Specifications (ICE)'!$P$4*'Specifications (ICE)'!$P$3)*'Specifications (ICE)'!$P$5*K578^2</f>
        <v>44.659462639817576</v>
      </c>
      <c r="P578" s="14">
        <f>IF(B578="A",'Specifications (ICE)'!$M$12,IF(B578="G",'Specifications (ICE)'!$M$13))</f>
        <v>105.33879899999999</v>
      </c>
      <c r="Q578" s="17">
        <v>1</v>
      </c>
      <c r="R578" s="110">
        <f>'HYB SPECS'!$G$11-O578-P578-G578</f>
        <v>736.73637021541083</v>
      </c>
      <c r="S578" s="16">
        <f t="shared" si="113"/>
        <v>1.0464991292343961</v>
      </c>
      <c r="T578" s="17">
        <f t="shared" si="114"/>
        <v>736.73637021541083</v>
      </c>
      <c r="U578" s="110">
        <f t="shared" si="115"/>
        <v>886.73463185522837</v>
      </c>
      <c r="V578" s="17">
        <f t="shared" si="116"/>
        <v>10.599415219647611</v>
      </c>
      <c r="W578" s="14">
        <f t="shared" si="117"/>
        <v>2.8234035722986972</v>
      </c>
      <c r="X578" s="17">
        <f t="shared" si="118"/>
        <v>10.599415219647611</v>
      </c>
      <c r="Y578" s="17">
        <f t="shared" si="119"/>
        <v>13.49559460872308</v>
      </c>
      <c r="Z578" s="14">
        <v>474.14230073437511</v>
      </c>
      <c r="AA578" s="17">
        <f t="shared" si="121"/>
        <v>0.37185974046426612</v>
      </c>
      <c r="AB578" s="17">
        <f t="shared" si="122"/>
        <v>6.5156352565900382E-5</v>
      </c>
      <c r="AC578" s="17">
        <f t="shared" si="123"/>
        <v>3.0893382913056114E-2</v>
      </c>
      <c r="AD578" s="17">
        <f t="shared" si="120"/>
        <v>4.0918387964312732E-5</v>
      </c>
      <c r="AE578" s="14">
        <f t="shared" si="124"/>
        <v>24.494176340529766</v>
      </c>
    </row>
    <row r="579" spans="1:31" ht="15.75" thickBot="1" x14ac:dyDescent="0.3">
      <c r="A579" s="14">
        <v>1</v>
      </c>
      <c r="B579" s="17" t="s">
        <v>31</v>
      </c>
      <c r="C579" s="17">
        <v>573</v>
      </c>
      <c r="D579" s="17">
        <v>50.555055560918653</v>
      </c>
      <c r="E579" s="14">
        <v>704.00093954631063</v>
      </c>
      <c r="F579" s="103">
        <v>14</v>
      </c>
      <c r="G579" s="17">
        <f>'Specifications (ICE)'!$E$16*9.81*SIN(F579-F578)</f>
        <v>0</v>
      </c>
      <c r="H579" s="17">
        <f t="shared" si="112"/>
        <v>0.24434609527920614</v>
      </c>
      <c r="I579" s="17">
        <v>14</v>
      </c>
      <c r="J579" s="14">
        <v>4000</v>
      </c>
      <c r="K579" s="100">
        <v>12.026062267564145</v>
      </c>
      <c r="L579" s="17">
        <v>26.90157972880494</v>
      </c>
      <c r="M579" s="107">
        <v>1</v>
      </c>
      <c r="N579" s="17">
        <f>IF(M579=1,_xlfn.XLOOKUP(L579,'HYB SPECS'!$O$6:$O$37,'HYB SPECS'!$K$6:$K$37,,1))</f>
        <v>7500</v>
      </c>
      <c r="O579" s="107">
        <f>0.5*('Specifications (ICE)'!$P$4*'Specifications (ICE)'!$P$3)*'Specifications (ICE)'!$P$5*K579^2</f>
        <v>45.204734133740992</v>
      </c>
      <c r="P579" s="14">
        <f>IF(B579="A",'Specifications (ICE)'!$M$12,IF(B579="G",'Specifications (ICE)'!$M$13))</f>
        <v>105.33879899999999</v>
      </c>
      <c r="Q579" s="17">
        <v>1</v>
      </c>
      <c r="R579" s="110">
        <f>'HYB SPECS'!$G$11-O579-P579-G579</f>
        <v>736.19109872148738</v>
      </c>
      <c r="S579" s="16">
        <f t="shared" si="113"/>
        <v>1.0457245968960234</v>
      </c>
      <c r="T579" s="17">
        <f t="shared" si="114"/>
        <v>736.19109872148738</v>
      </c>
      <c r="U579" s="110">
        <f t="shared" si="115"/>
        <v>886.73463185522837</v>
      </c>
      <c r="V579" s="17">
        <f t="shared" si="116"/>
        <v>10.663925897496545</v>
      </c>
      <c r="W579" s="14">
        <f t="shared" si="117"/>
        <v>2.7588928944497639</v>
      </c>
      <c r="X579" s="17">
        <f t="shared" si="118"/>
        <v>10.663925897496545</v>
      </c>
      <c r="Y579" s="17">
        <f t="shared" si="119"/>
        <v>13.577732154818012</v>
      </c>
      <c r="Z579" s="14">
        <v>474.14230073437511</v>
      </c>
      <c r="AA579" s="17">
        <f t="shared" si="121"/>
        <v>0.36336328457059186</v>
      </c>
      <c r="AB579" s="17">
        <f t="shared" si="122"/>
        <v>6.3305837343566031E-5</v>
      </c>
      <c r="AC579" s="17">
        <f t="shared" si="123"/>
        <v>3.0015975367994521E-2</v>
      </c>
      <c r="AD579" s="17">
        <f t="shared" si="120"/>
        <v>3.9756258765555658E-5</v>
      </c>
      <c r="AE579" s="14">
        <f t="shared" si="124"/>
        <v>24.524192315897761</v>
      </c>
    </row>
    <row r="580" spans="1:31" ht="15.75" thickBot="1" x14ac:dyDescent="0.3">
      <c r="A580" s="14">
        <v>1</v>
      </c>
      <c r="B580" s="17" t="s">
        <v>31</v>
      </c>
      <c r="C580" s="17">
        <v>574</v>
      </c>
      <c r="D580" s="17">
        <v>50.637198113861423</v>
      </c>
      <c r="E580" s="14">
        <v>704.00093954631063</v>
      </c>
      <c r="F580" s="103">
        <v>14</v>
      </c>
      <c r="G580" s="17">
        <f>'Specifications (ICE)'!$E$16*9.81*SIN(F580-F579)</f>
        <v>0</v>
      </c>
      <c r="H580" s="17">
        <f t="shared" si="112"/>
        <v>0.24434609527920614</v>
      </c>
      <c r="I580" s="17">
        <v>14</v>
      </c>
      <c r="J580" s="14">
        <v>4000</v>
      </c>
      <c r="K580" s="100">
        <v>12.098304413352363</v>
      </c>
      <c r="L580" s="17">
        <v>27.063181074404437</v>
      </c>
      <c r="M580" s="107">
        <v>1</v>
      </c>
      <c r="N580" s="17">
        <f>IF(M580=1,_xlfn.XLOOKUP(L580,'HYB SPECS'!$O$6:$O$37,'HYB SPECS'!$K$6:$K$37,,1))</f>
        <v>7500</v>
      </c>
      <c r="O580" s="107">
        <f>0.5*('Specifications (ICE)'!$P$4*'Specifications (ICE)'!$P$3)*'Specifications (ICE)'!$P$5*K580^2</f>
        <v>45.749467002649489</v>
      </c>
      <c r="P580" s="14">
        <f>IF(B580="A",'Specifications (ICE)'!$M$12,IF(B580="G",'Specifications (ICE)'!$M$13))</f>
        <v>105.33879899999999</v>
      </c>
      <c r="Q580" s="17">
        <v>1</v>
      </c>
      <c r="R580" s="110">
        <f>'HYB SPECS'!$G$11-O580-P580-G580</f>
        <v>735.64636585257892</v>
      </c>
      <c r="S580" s="16">
        <f t="shared" si="113"/>
        <v>1.0449508296489802</v>
      </c>
      <c r="T580" s="17">
        <f t="shared" si="114"/>
        <v>735.64636585257892</v>
      </c>
      <c r="U580" s="110">
        <f t="shared" si="115"/>
        <v>886.73463185522837</v>
      </c>
      <c r="V580" s="17">
        <f t="shared" si="116"/>
        <v>10.727985510046492</v>
      </c>
      <c r="W580" s="14">
        <f t="shared" si="117"/>
        <v>2.6948332818998169</v>
      </c>
      <c r="X580" s="17">
        <f t="shared" si="118"/>
        <v>10.727985510046492</v>
      </c>
      <c r="Y580" s="17">
        <f t="shared" si="119"/>
        <v>13.659295386737018</v>
      </c>
      <c r="Z580" s="14">
        <v>474.14230073437511</v>
      </c>
      <c r="AA580" s="17">
        <f t="shared" si="121"/>
        <v>0.354926236770985</v>
      </c>
      <c r="AB580" s="17">
        <f t="shared" si="122"/>
        <v>6.1489023758442838E-5</v>
      </c>
      <c r="AC580" s="17">
        <f t="shared" si="123"/>
        <v>2.9154547194738742E-2</v>
      </c>
      <c r="AD580" s="17">
        <f t="shared" si="120"/>
        <v>3.8615294297667205E-5</v>
      </c>
      <c r="AE580" s="14">
        <f t="shared" si="124"/>
        <v>24.5533468630925</v>
      </c>
    </row>
    <row r="581" spans="1:31" ht="15.75" thickBot="1" x14ac:dyDescent="0.3">
      <c r="A581" s="14">
        <v>1</v>
      </c>
      <c r="B581" s="17" t="s">
        <v>31</v>
      </c>
      <c r="C581" s="17">
        <v>575</v>
      </c>
      <c r="D581" s="17">
        <v>50.71888566726156</v>
      </c>
      <c r="E581" s="14">
        <v>704.00093954631063</v>
      </c>
      <c r="F581" s="103">
        <v>14</v>
      </c>
      <c r="G581" s="17">
        <f>'Specifications (ICE)'!$E$16*9.81*SIN(F581-F580)</f>
        <v>0</v>
      </c>
      <c r="H581" s="17">
        <f t="shared" si="112"/>
        <v>0.24434609527920614</v>
      </c>
      <c r="I581" s="17">
        <v>14</v>
      </c>
      <c r="J581" s="14">
        <v>4000</v>
      </c>
      <c r="K581" s="100">
        <v>12.170047006499397</v>
      </c>
      <c r="L581" s="17">
        <v>27.223664950718764</v>
      </c>
      <c r="M581" s="107">
        <v>1</v>
      </c>
      <c r="N581" s="17">
        <f>IF(M581=1,_xlfn.XLOOKUP(L581,'HYB SPECS'!$O$6:$O$37,'HYB SPECS'!$K$6:$K$37,,1))</f>
        <v>7500</v>
      </c>
      <c r="O581" s="107">
        <f>0.5*('Specifications (ICE)'!$P$4*'Specifications (ICE)'!$P$3)*'Specifications (ICE)'!$P$5*K581^2</f>
        <v>46.293661778602619</v>
      </c>
      <c r="P581" s="14">
        <f>IF(B581="A",'Specifications (ICE)'!$M$12,IF(B581="G",'Specifications (ICE)'!$M$13))</f>
        <v>105.33879899999999</v>
      </c>
      <c r="Q581" s="17">
        <v>1</v>
      </c>
      <c r="R581" s="110">
        <f>'HYB SPECS'!$G$11-O581-P581-G581</f>
        <v>735.10217107662572</v>
      </c>
      <c r="S581" s="16">
        <f t="shared" si="113"/>
        <v>1.0441778267375015</v>
      </c>
      <c r="T581" s="17">
        <f t="shared" si="114"/>
        <v>735.10217107662584</v>
      </c>
      <c r="U581" s="110">
        <f t="shared" si="115"/>
        <v>886.73463185522849</v>
      </c>
      <c r="V581" s="17">
        <f t="shared" si="116"/>
        <v>10.791602151969068</v>
      </c>
      <c r="W581" s="14">
        <f t="shared" si="117"/>
        <v>2.6312166399772412</v>
      </c>
      <c r="X581" s="17">
        <f t="shared" si="118"/>
        <v>10.791602151969068</v>
      </c>
      <c r="Y581" s="17">
        <f t="shared" si="119"/>
        <v>13.740294610936097</v>
      </c>
      <c r="Z581" s="14">
        <v>474.14230073437511</v>
      </c>
      <c r="AA581" s="17">
        <f t="shared" si="121"/>
        <v>0.34654753094705026</v>
      </c>
      <c r="AB581" s="17">
        <f t="shared" si="122"/>
        <v>5.9704902718186019E-5</v>
      </c>
      <c r="AC581" s="17">
        <f t="shared" si="123"/>
        <v>2.8308619939922765E-2</v>
      </c>
      <c r="AD581" s="17">
        <f t="shared" si="120"/>
        <v>3.7494860847579822E-5</v>
      </c>
      <c r="AE581" s="14">
        <f t="shared" si="124"/>
        <v>24.581655483032424</v>
      </c>
    </row>
    <row r="582" spans="1:31" ht="15.75" thickBot="1" x14ac:dyDescent="0.3">
      <c r="A582" s="14">
        <v>1</v>
      </c>
      <c r="B582" s="17" t="s">
        <v>31</v>
      </c>
      <c r="C582" s="17">
        <v>576</v>
      </c>
      <c r="D582" s="17">
        <v>50.800126388224363</v>
      </c>
      <c r="E582" s="14">
        <v>704.00093954631063</v>
      </c>
      <c r="F582" s="103">
        <v>14</v>
      </c>
      <c r="G582" s="17">
        <f>'Specifications (ICE)'!$E$16*9.81*SIN(F582-F581)</f>
        <v>0</v>
      </c>
      <c r="H582" s="17">
        <f t="shared" si="112"/>
        <v>0.24434609527920614</v>
      </c>
      <c r="I582" s="17">
        <v>14</v>
      </c>
      <c r="J582" s="14">
        <v>4000</v>
      </c>
      <c r="K582" s="100">
        <v>12.241298899654767</v>
      </c>
      <c r="L582" s="17">
        <v>27.383051160593737</v>
      </c>
      <c r="M582" s="107">
        <v>1</v>
      </c>
      <c r="N582" s="17">
        <f>IF(M582=1,_xlfn.XLOOKUP(L582,'HYB SPECS'!$O$6:$O$37,'HYB SPECS'!$K$6:$K$37,,1))</f>
        <v>7750</v>
      </c>
      <c r="O582" s="107">
        <f>0.5*('Specifications (ICE)'!$P$4*'Specifications (ICE)'!$P$3)*'Specifications (ICE)'!$P$5*K582^2</f>
        <v>46.837318993134353</v>
      </c>
      <c r="P582" s="14">
        <f>IF(B582="A",'Specifications (ICE)'!$M$12,IF(B582="G",'Specifications (ICE)'!$M$13))</f>
        <v>105.33879899999999</v>
      </c>
      <c r="Q582" s="17">
        <v>1</v>
      </c>
      <c r="R582" s="110">
        <f>'HYB SPECS'!$G$11-O582-P582-G582</f>
        <v>734.55851386209406</v>
      </c>
      <c r="S582" s="16">
        <f t="shared" si="113"/>
        <v>1.043405587406568</v>
      </c>
      <c r="T582" s="17">
        <f t="shared" si="114"/>
        <v>734.55851386209395</v>
      </c>
      <c r="U582" s="110">
        <f t="shared" si="115"/>
        <v>886.73463185522826</v>
      </c>
      <c r="V582" s="17">
        <f t="shared" si="116"/>
        <v>10.854783673215181</v>
      </c>
      <c r="W582" s="14">
        <f t="shared" si="117"/>
        <v>2.5680351187311281</v>
      </c>
      <c r="X582" s="17">
        <f t="shared" si="118"/>
        <v>10.854783673215181</v>
      </c>
      <c r="Y582" s="17">
        <f t="shared" si="119"/>
        <v>13.37490950543533</v>
      </c>
      <c r="Z582" s="14">
        <v>474.14230073437511</v>
      </c>
      <c r="AA582" s="17">
        <f t="shared" si="121"/>
        <v>0.33822613321162531</v>
      </c>
      <c r="AB582" s="17">
        <f t="shared" si="122"/>
        <v>5.7952506806532054E-5</v>
      </c>
      <c r="AC582" s="17">
        <f t="shared" si="123"/>
        <v>2.7477734910573641E-2</v>
      </c>
      <c r="AD582" s="17">
        <f t="shared" si="120"/>
        <v>3.6394350874931978E-5</v>
      </c>
      <c r="AE582" s="14">
        <f t="shared" si="124"/>
        <v>24.609133217942997</v>
      </c>
    </row>
    <row r="583" spans="1:31" ht="15.75" thickBot="1" x14ac:dyDescent="0.3">
      <c r="A583" s="14">
        <v>1</v>
      </c>
      <c r="B583" s="17" t="s">
        <v>31</v>
      </c>
      <c r="C583" s="17">
        <v>577</v>
      </c>
      <c r="D583" s="17">
        <v>50.880928206808008</v>
      </c>
      <c r="E583" s="14">
        <v>704.00093954631063</v>
      </c>
      <c r="F583" s="103">
        <v>14</v>
      </c>
      <c r="G583" s="17">
        <f>'Specifications (ICE)'!$E$16*9.81*SIN(F583-F582)</f>
        <v>0</v>
      </c>
      <c r="H583" s="17">
        <f t="shared" ref="H583:H646" si="125">RADIANS(F583)</f>
        <v>0.24434609527920614</v>
      </c>
      <c r="I583" s="17">
        <v>14</v>
      </c>
      <c r="J583" s="14">
        <v>4000</v>
      </c>
      <c r="K583" s="100">
        <v>12.312068681090182</v>
      </c>
      <c r="L583" s="17">
        <v>27.541358915477872</v>
      </c>
      <c r="M583" s="107">
        <v>1</v>
      </c>
      <c r="N583" s="17">
        <f>IF(M583=1,_xlfn.XLOOKUP(L583,'HYB SPECS'!$O$6:$O$37,'HYB SPECS'!$K$6:$K$37,,1))</f>
        <v>7750</v>
      </c>
      <c r="O583" s="107">
        <f>0.5*('Specifications (ICE)'!$P$4*'Specifications (ICE)'!$P$3)*'Specifications (ICE)'!$P$5*K583^2</f>
        <v>47.380439177253614</v>
      </c>
      <c r="P583" s="14">
        <f>IF(B583="A",'Specifications (ICE)'!$M$12,IF(B583="G",'Specifications (ICE)'!$M$13))</f>
        <v>105.33879899999999</v>
      </c>
      <c r="Q583" s="17">
        <v>1</v>
      </c>
      <c r="R583" s="110">
        <f>'HYB SPECS'!$G$11-O583-P583-G583</f>
        <v>734.01539367797477</v>
      </c>
      <c r="S583" s="16">
        <f t="shared" ref="S583:S646" si="126">IF(A583=1,(R583/E583),IF(A583=2,0,IF(A583=3,(1.2*(-R583/E583)))))</f>
        <v>1.0426341109019071</v>
      </c>
      <c r="T583" s="17">
        <f t="shared" ref="T583:T646" si="127">E583*S583</f>
        <v>734.01539367797477</v>
      </c>
      <c r="U583" s="110">
        <f t="shared" ref="U583:U646" si="128">T583+P583+O583+G583</f>
        <v>886.73463185522837</v>
      </c>
      <c r="V583" s="17">
        <f t="shared" ref="V583:V646" si="129">ABS(((+U583)*(+K583))/1000)</f>
        <v>10.91753768930279</v>
      </c>
      <c r="W583" s="14">
        <f t="shared" ref="W583:W646" si="130">(($W$3*1000)-V583*1000)/1000</f>
        <v>2.5052811026435191</v>
      </c>
      <c r="X583" s="17">
        <f t="shared" ref="X583:X646" si="131">V583</f>
        <v>10.91753768930279</v>
      </c>
      <c r="Y583" s="17">
        <f t="shared" ref="Y583:Y646" si="132">ABS((X583*1000)/((2*PI()*N583)/60))</f>
        <v>13.452232952087288</v>
      </c>
      <c r="Z583" s="14">
        <v>474.14230073437511</v>
      </c>
      <c r="AA583" s="17">
        <f t="shared" si="121"/>
        <v>0.32996104055381953</v>
      </c>
      <c r="AB583" s="17">
        <f t="shared" si="122"/>
        <v>5.6230908099120723E-5</v>
      </c>
      <c r="AC583" s="17">
        <f t="shared" si="123"/>
        <v>2.6661452138500307E-2</v>
      </c>
      <c r="AD583" s="17">
        <f t="shared" ref="AD583:AD646" si="133">((Z583*AB583)/1000)/0.755</f>
        <v>3.5313181640397756E-5</v>
      </c>
      <c r="AE583" s="14">
        <f t="shared" si="124"/>
        <v>24.635794670081498</v>
      </c>
    </row>
    <row r="584" spans="1:31" ht="15.75" thickBot="1" x14ac:dyDescent="0.3">
      <c r="A584" s="14">
        <v>1</v>
      </c>
      <c r="B584" s="17" t="s">
        <v>31</v>
      </c>
      <c r="C584" s="17">
        <v>578</v>
      </c>
      <c r="D584" s="17">
        <v>50.961298825522654</v>
      </c>
      <c r="E584" s="14">
        <v>704.00093954631063</v>
      </c>
      <c r="F584" s="103">
        <v>14</v>
      </c>
      <c r="G584" s="17">
        <f>'Specifications (ICE)'!$E$16*9.81*SIN(F584-F583)</f>
        <v>0</v>
      </c>
      <c r="H584" s="17">
        <f t="shared" si="125"/>
        <v>0.24434609527920614</v>
      </c>
      <c r="I584" s="17">
        <v>14</v>
      </c>
      <c r="J584" s="14">
        <v>4000</v>
      </c>
      <c r="K584" s="100">
        <v>12.382364685680722</v>
      </c>
      <c r="L584" s="17">
        <v>27.698606859986636</v>
      </c>
      <c r="M584" s="107">
        <v>1</v>
      </c>
      <c r="N584" s="17">
        <f>IF(M584=1,_xlfn.XLOOKUP(L584,'HYB SPECS'!$O$6:$O$37,'HYB SPECS'!$K$6:$K$37,,1))</f>
        <v>7750</v>
      </c>
      <c r="O584" s="107">
        <f>0.5*('Specifications (ICE)'!$P$4*'Specifications (ICE)'!$P$3)*'Specifications (ICE)'!$P$5*K584^2</f>
        <v>47.923022861444785</v>
      </c>
      <c r="P584" s="14">
        <f>IF(B584="A",'Specifications (ICE)'!$M$12,IF(B584="G",'Specifications (ICE)'!$M$13))</f>
        <v>105.33879899999999</v>
      </c>
      <c r="Q584" s="17">
        <v>1</v>
      </c>
      <c r="R584" s="110">
        <f>'HYB SPECS'!$G$11-O584-P584-G584</f>
        <v>733.47280999378359</v>
      </c>
      <c r="S584" s="16">
        <f t="shared" si="126"/>
        <v>1.0418633964699904</v>
      </c>
      <c r="T584" s="17">
        <f t="shared" si="127"/>
        <v>733.47280999378359</v>
      </c>
      <c r="U584" s="110">
        <f t="shared" si="128"/>
        <v>886.73463185522837</v>
      </c>
      <c r="V584" s="17">
        <f t="shared" si="129"/>
        <v>10.979871591054277</v>
      </c>
      <c r="W584" s="14">
        <f t="shared" si="130"/>
        <v>2.442947200892033</v>
      </c>
      <c r="X584" s="17">
        <f t="shared" si="131"/>
        <v>10.979871591054277</v>
      </c>
      <c r="Y584" s="17">
        <f t="shared" si="132"/>
        <v>13.529038747591445</v>
      </c>
      <c r="Z584" s="14">
        <v>474.14230073437511</v>
      </c>
      <c r="AA584" s="17">
        <f t="shared" ref="AA584:AA647" si="134">(Z584*W584)/(60*60)</f>
        <v>0.3217512795565417</v>
      </c>
      <c r="AB584" s="17">
        <f t="shared" ref="AB584:AB647" si="135">((D584-D583)/3600)*W584</f>
        <v>5.4539216117473697E-5</v>
      </c>
      <c r="AC584" s="17">
        <f t="shared" ref="AC584:AC647" si="136">AB584*Z584</f>
        <v>2.5859349410188293E-2</v>
      </c>
      <c r="AD584" s="17">
        <f t="shared" si="133"/>
        <v>3.4250793920779195E-5</v>
      </c>
      <c r="AE584" s="14">
        <f t="shared" ref="AE584:AE647" si="137">AE583+AC584</f>
        <v>24.661654019491685</v>
      </c>
    </row>
    <row r="585" spans="1:31" ht="15.75" thickBot="1" x14ac:dyDescent="0.3">
      <c r="A585" s="14">
        <v>1</v>
      </c>
      <c r="B585" s="17" t="s">
        <v>31</v>
      </c>
      <c r="C585" s="17">
        <v>579</v>
      </c>
      <c r="D585" s="17">
        <v>51.041245728346112</v>
      </c>
      <c r="E585" s="14">
        <v>704.00093954631063</v>
      </c>
      <c r="F585" s="103">
        <v>14</v>
      </c>
      <c r="G585" s="17">
        <f>'Specifications (ICE)'!$E$16*9.81*SIN(F585-F584)</f>
        <v>0</v>
      </c>
      <c r="H585" s="17">
        <f t="shared" si="125"/>
        <v>0.24434609527920614</v>
      </c>
      <c r="I585" s="17">
        <v>14</v>
      </c>
      <c r="J585" s="14">
        <v>4000</v>
      </c>
      <c r="K585" s="100">
        <v>12.452195005305551</v>
      </c>
      <c r="L585" s="17">
        <v>27.8548130951682</v>
      </c>
      <c r="M585" s="107">
        <v>1</v>
      </c>
      <c r="N585" s="17">
        <f>IF(M585=1,_xlfn.XLOOKUP(L585,'HYB SPECS'!$O$6:$O$37,'HYB SPECS'!$K$6:$K$37,,1))</f>
        <v>7750</v>
      </c>
      <c r="O585" s="107">
        <f>0.5*('Specifications (ICE)'!$P$4*'Specifications (ICE)'!$P$3)*'Specifications (ICE)'!$P$5*K585^2</f>
        <v>48.46507057566825</v>
      </c>
      <c r="P585" s="14">
        <f>IF(B585="A",'Specifications (ICE)'!$M$12,IF(B585="G",'Specifications (ICE)'!$M$13))</f>
        <v>105.33879899999999</v>
      </c>
      <c r="Q585" s="17">
        <v>1</v>
      </c>
      <c r="R585" s="110">
        <f>'HYB SPECS'!$G$11-O585-P585-G585</f>
        <v>732.9307622795601</v>
      </c>
      <c r="S585" s="16">
        <f t="shared" si="126"/>
        <v>1.0410934433580346</v>
      </c>
      <c r="T585" s="17">
        <f t="shared" si="127"/>
        <v>732.9307622795601</v>
      </c>
      <c r="U585" s="110">
        <f t="shared" si="128"/>
        <v>886.73463185522837</v>
      </c>
      <c r="V585" s="17">
        <f t="shared" si="129"/>
        <v>11.041792553819132</v>
      </c>
      <c r="W585" s="14">
        <f t="shared" si="130"/>
        <v>2.381026238127177</v>
      </c>
      <c r="X585" s="17">
        <f t="shared" si="131"/>
        <v>11.041792553819132</v>
      </c>
      <c r="Y585" s="17">
        <f t="shared" si="132"/>
        <v>13.605335733178821</v>
      </c>
      <c r="Z585" s="14">
        <v>474.14230073437511</v>
      </c>
      <c r="AA585" s="17">
        <f t="shared" si="134"/>
        <v>0.3135959051818149</v>
      </c>
      <c r="AB585" s="17">
        <f t="shared" si="135"/>
        <v>5.2876575911016074E-5</v>
      </c>
      <c r="AC585" s="17">
        <f t="shared" si="136"/>
        <v>2.5071021357404997E-2</v>
      </c>
      <c r="AD585" s="17">
        <f t="shared" si="133"/>
        <v>3.3206650804509933E-5</v>
      </c>
      <c r="AE585" s="14">
        <f t="shared" si="137"/>
        <v>24.68672504084909</v>
      </c>
    </row>
    <row r="586" spans="1:31" ht="15.75" thickBot="1" x14ac:dyDescent="0.3">
      <c r="A586" s="14">
        <v>1</v>
      </c>
      <c r="B586" s="17" t="s">
        <v>31</v>
      </c>
      <c r="C586" s="17">
        <v>580</v>
      </c>
      <c r="D586" s="17">
        <v>51.120776189285728</v>
      </c>
      <c r="E586" s="14">
        <v>704.00093954631063</v>
      </c>
      <c r="F586" s="103">
        <v>14</v>
      </c>
      <c r="G586" s="17">
        <f>'Specifications (ICE)'!$E$16*9.81*SIN(F586-F585)</f>
        <v>0</v>
      </c>
      <c r="H586" s="17">
        <f t="shared" si="125"/>
        <v>0.24434609527920614</v>
      </c>
      <c r="I586" s="17">
        <v>14</v>
      </c>
      <c r="J586" s="14">
        <v>4000</v>
      </c>
      <c r="K586" s="100">
        <v>12.521567498705213</v>
      </c>
      <c r="L586" s="17">
        <v>28.009995200553643</v>
      </c>
      <c r="M586" s="107">
        <v>1</v>
      </c>
      <c r="N586" s="17">
        <f>IF(M586=1,_xlfn.XLOOKUP(L586,'HYB SPECS'!$O$6:$O$37,'HYB SPECS'!$K$6:$K$37,,1))</f>
        <v>7750</v>
      </c>
      <c r="O586" s="107">
        <f>0.5*('Specifications (ICE)'!$P$4*'Specifications (ICE)'!$P$3)*'Specifications (ICE)'!$P$5*K586^2</f>
        <v>49.006582849360868</v>
      </c>
      <c r="P586" s="14">
        <f>IF(B586="A",'Specifications (ICE)'!$M$12,IF(B586="G",'Specifications (ICE)'!$M$13))</f>
        <v>105.33879899999999</v>
      </c>
      <c r="Q586" s="17">
        <v>1</v>
      </c>
      <c r="R586" s="110">
        <f>'HYB SPECS'!$G$11-O586-P586-G586</f>
        <v>732.38925000586755</v>
      </c>
      <c r="S586" s="16">
        <f t="shared" si="126"/>
        <v>1.0403242508139998</v>
      </c>
      <c r="T586" s="17">
        <f t="shared" si="127"/>
        <v>732.38925000586755</v>
      </c>
      <c r="U586" s="110">
        <f t="shared" si="128"/>
        <v>886.73463185522837</v>
      </c>
      <c r="V586" s="17">
        <f t="shared" si="129"/>
        <v>11.103307546214761</v>
      </c>
      <c r="W586" s="14">
        <f t="shared" si="130"/>
        <v>2.3195112457315483</v>
      </c>
      <c r="X586" s="17">
        <f t="shared" si="131"/>
        <v>11.103307546214761</v>
      </c>
      <c r="Y586" s="17">
        <f t="shared" si="132"/>
        <v>13.681132495351914</v>
      </c>
      <c r="Z586" s="14">
        <v>474.14230073437511</v>
      </c>
      <c r="AA586" s="17">
        <f t="shared" si="134"/>
        <v>0.30549399961955909</v>
      </c>
      <c r="AB586" s="17">
        <f t="shared" si="135"/>
        <v>5.1242166257681032E-5</v>
      </c>
      <c r="AC586" s="17">
        <f t="shared" si="136"/>
        <v>2.4296078604030248E-2</v>
      </c>
      <c r="AD586" s="17">
        <f t="shared" si="133"/>
        <v>3.2180236561629471E-5</v>
      </c>
      <c r="AE586" s="14">
        <f t="shared" si="137"/>
        <v>24.711021119453122</v>
      </c>
    </row>
    <row r="587" spans="1:31" ht="15.75" thickBot="1" x14ac:dyDescent="0.3">
      <c r="A587" s="14">
        <v>1</v>
      </c>
      <c r="B587" s="17" t="s">
        <v>31</v>
      </c>
      <c r="C587" s="17">
        <v>581</v>
      </c>
      <c r="D587" s="17">
        <v>51.199897280514087</v>
      </c>
      <c r="E587" s="14">
        <v>704.00093954631063</v>
      </c>
      <c r="F587" s="103">
        <v>14</v>
      </c>
      <c r="G587" s="17">
        <f>'Specifications (ICE)'!$E$16*9.81*SIN(F587-F586)</f>
        <v>0</v>
      </c>
      <c r="H587" s="17">
        <f t="shared" si="125"/>
        <v>0.24434609527920614</v>
      </c>
      <c r="I587" s="17">
        <v>14</v>
      </c>
      <c r="J587" s="14">
        <v>4000</v>
      </c>
      <c r="K587" s="100">
        <v>12.590489800829872</v>
      </c>
      <c r="L587" s="17">
        <v>28.164170255068374</v>
      </c>
      <c r="M587" s="107">
        <v>1</v>
      </c>
      <c r="N587" s="17">
        <f>IF(M587=1,_xlfn.XLOOKUP(L587,'HYB SPECS'!$O$6:$O$37,'HYB SPECS'!$K$6:$K$37,,1))</f>
        <v>7750</v>
      </c>
      <c r="O587" s="107">
        <f>0.5*('Specifications (ICE)'!$P$4*'Specifications (ICE)'!$P$3)*'Specifications (ICE)'!$P$5*K587^2</f>
        <v>49.547560211436505</v>
      </c>
      <c r="P587" s="14">
        <f>IF(B587="A",'Specifications (ICE)'!$M$12,IF(B587="G",'Specifications (ICE)'!$M$13))</f>
        <v>105.33879899999999</v>
      </c>
      <c r="Q587" s="17">
        <v>1</v>
      </c>
      <c r="R587" s="110">
        <f>'HYB SPECS'!$G$11-O587-P587-G587</f>
        <v>731.84827264379192</v>
      </c>
      <c r="S587" s="16">
        <f t="shared" si="126"/>
        <v>1.0395558180865885</v>
      </c>
      <c r="T587" s="17">
        <f t="shared" si="127"/>
        <v>731.84827264379192</v>
      </c>
      <c r="U587" s="110">
        <f t="shared" si="128"/>
        <v>886.73463185522837</v>
      </c>
      <c r="V587" s="17">
        <f t="shared" si="129"/>
        <v>11.164423338415883</v>
      </c>
      <c r="W587" s="14">
        <f t="shared" si="130"/>
        <v>2.2583954535304254</v>
      </c>
      <c r="X587" s="17">
        <f t="shared" si="131"/>
        <v>11.164423338415883</v>
      </c>
      <c r="Y587" s="17">
        <f t="shared" si="132"/>
        <v>13.756437376098644</v>
      </c>
      <c r="Z587" s="14">
        <v>474.14230073437511</v>
      </c>
      <c r="AA587" s="17">
        <f t="shared" si="134"/>
        <v>0.29744467119582457</v>
      </c>
      <c r="AB587" s="17">
        <f t="shared" si="135"/>
        <v>4.9635197974581026E-5</v>
      </c>
      <c r="AC587" s="17">
        <f t="shared" si="136"/>
        <v>2.3534146965074044E-2</v>
      </c>
      <c r="AD587" s="17">
        <f t="shared" si="133"/>
        <v>3.117105558287953E-5</v>
      </c>
      <c r="AE587" s="14">
        <f t="shared" si="137"/>
        <v>24.734555266418194</v>
      </c>
    </row>
    <row r="588" spans="1:31" ht="15.75" thickBot="1" x14ac:dyDescent="0.3">
      <c r="A588" s="14">
        <v>1</v>
      </c>
      <c r="B588" s="17" t="s">
        <v>31</v>
      </c>
      <c r="C588" s="17">
        <v>582</v>
      </c>
      <c r="D588" s="17">
        <v>51.278615880104191</v>
      </c>
      <c r="E588" s="14">
        <v>704.00093954631063</v>
      </c>
      <c r="F588" s="103">
        <v>14.2</v>
      </c>
      <c r="G588" s="17">
        <f>'Specifications (ICE)'!$E$16*9.81*SIN(F588-F587)</f>
        <v>1046.3794352042696</v>
      </c>
      <c r="H588" s="17">
        <f t="shared" si="125"/>
        <v>0.24783675378319478</v>
      </c>
      <c r="I588" s="17">
        <v>14</v>
      </c>
      <c r="J588" s="14">
        <v>4000</v>
      </c>
      <c r="K588" s="100">
        <v>12.658969331710276</v>
      </c>
      <c r="L588" s="17">
        <v>28.317354856875987</v>
      </c>
      <c r="M588" s="107">
        <v>1</v>
      </c>
      <c r="N588" s="17">
        <f>IF(M588=1,_xlfn.XLOOKUP(L588,'HYB SPECS'!$O$6:$O$37,'HYB SPECS'!$K$6:$K$37,,1))</f>
        <v>8000</v>
      </c>
      <c r="O588" s="107">
        <f>0.5*('Specifications (ICE)'!$P$4*'Specifications (ICE)'!$P$3)*'Specifications (ICE)'!$P$5*K588^2</f>
        <v>50.088003190286614</v>
      </c>
      <c r="P588" s="14">
        <f>IF(B588="A",'Specifications (ICE)'!$M$12,IF(B588="G",'Specifications (ICE)'!$M$13))</f>
        <v>105.33879899999999</v>
      </c>
      <c r="Q588" s="17">
        <v>1</v>
      </c>
      <c r="R588" s="110">
        <f>'HYB SPECS'!$G$11-O588-P588-G588</f>
        <v>-315.07160553932783</v>
      </c>
      <c r="S588" s="16">
        <f t="shared" si="126"/>
        <v>-0.44754429694706649</v>
      </c>
      <c r="T588" s="17">
        <f t="shared" si="127"/>
        <v>-315.07160553932783</v>
      </c>
      <c r="U588" s="110">
        <f t="shared" si="128"/>
        <v>886.73463185522837</v>
      </c>
      <c r="V588" s="17">
        <f t="shared" si="129"/>
        <v>11.225146510020739</v>
      </c>
      <c r="W588" s="14">
        <f t="shared" si="130"/>
        <v>2.1976722819255703</v>
      </c>
      <c r="X588" s="17">
        <f t="shared" si="131"/>
        <v>11.225146510020739</v>
      </c>
      <c r="Y588" s="17">
        <f t="shared" si="132"/>
        <v>13.399031655004038</v>
      </c>
      <c r="Z588" s="14">
        <v>474.14230073437511</v>
      </c>
      <c r="AA588" s="17">
        <f t="shared" si="134"/>
        <v>0.28944705333676501</v>
      </c>
      <c r="AB588" s="17">
        <f t="shared" si="135"/>
        <v>4.8054912330880355E-5</v>
      </c>
      <c r="AC588" s="17">
        <f t="shared" si="136"/>
        <v>2.2784866694152306E-2</v>
      </c>
      <c r="AD588" s="17">
        <f t="shared" si="133"/>
        <v>3.0178631382983187E-5</v>
      </c>
      <c r="AE588" s="14">
        <f t="shared" si="137"/>
        <v>24.757340133112347</v>
      </c>
    </row>
    <row r="589" spans="1:31" ht="15.75" thickBot="1" x14ac:dyDescent="0.3">
      <c r="A589" s="14">
        <v>1</v>
      </c>
      <c r="B589" s="17" t="s">
        <v>31</v>
      </c>
      <c r="C589" s="17">
        <v>583</v>
      </c>
      <c r="D589" s="17">
        <v>51.356938679387937</v>
      </c>
      <c r="E589" s="14">
        <v>704.00093954631063</v>
      </c>
      <c r="F589" s="103">
        <v>14.4</v>
      </c>
      <c r="G589" s="17">
        <f>'Specifications (ICE)'!$E$16*9.81*SIN(F589-F588)</f>
        <v>1046.3794352042787</v>
      </c>
      <c r="H589" s="17">
        <f t="shared" si="125"/>
        <v>0.25132741228718347</v>
      </c>
      <c r="I589" s="17">
        <v>14</v>
      </c>
      <c r="J589" s="14">
        <v>4000</v>
      </c>
      <c r="K589" s="100">
        <v>12.727013304880906</v>
      </c>
      <c r="L589" s="17">
        <v>28.469565142220294</v>
      </c>
      <c r="M589" s="107">
        <v>1</v>
      </c>
      <c r="N589" s="17">
        <f>IF(M589=1,_xlfn.XLOOKUP(L589,'HYB SPECS'!$O$6:$O$37,'HYB SPECS'!$K$6:$K$37,,1))</f>
        <v>8000</v>
      </c>
      <c r="O589" s="107">
        <f>0.5*('Specifications (ICE)'!$P$4*'Specifications (ICE)'!$P$3)*'Specifications (ICE)'!$P$5*K589^2</f>
        <v>50.627912313780655</v>
      </c>
      <c r="P589" s="14">
        <f>IF(B589="A",'Specifications (ICE)'!$M$12,IF(B589="G",'Specifications (ICE)'!$M$13))</f>
        <v>105.33879899999999</v>
      </c>
      <c r="Q589" s="17">
        <v>1</v>
      </c>
      <c r="R589" s="110">
        <f>'HYB SPECS'!$G$11-O589-P589-G589</f>
        <v>-315.61151466283093</v>
      </c>
      <c r="S589" s="16">
        <f t="shared" si="126"/>
        <v>-0.44831121229216675</v>
      </c>
      <c r="T589" s="17">
        <f t="shared" si="127"/>
        <v>-315.61151466283093</v>
      </c>
      <c r="U589" s="110">
        <f t="shared" si="128"/>
        <v>886.73463185522837</v>
      </c>
      <c r="V589" s="17">
        <f t="shared" si="129"/>
        <v>11.285483457520163</v>
      </c>
      <c r="W589" s="14">
        <f t="shared" si="130"/>
        <v>2.1373353344261448</v>
      </c>
      <c r="X589" s="17">
        <f t="shared" si="131"/>
        <v>11.285483457520163</v>
      </c>
      <c r="Y589" s="17">
        <f t="shared" si="132"/>
        <v>13.47105358084611</v>
      </c>
      <c r="Z589" s="14">
        <v>474.14230073437511</v>
      </c>
      <c r="AA589" s="17">
        <f t="shared" si="134"/>
        <v>0.28150030358491313</v>
      </c>
      <c r="AB589" s="17">
        <f t="shared" si="135"/>
        <v>4.6500579555644075E-5</v>
      </c>
      <c r="AC589" s="17">
        <f t="shared" si="136"/>
        <v>2.2047891775994928E-2</v>
      </c>
      <c r="AD589" s="17">
        <f t="shared" si="133"/>
        <v>2.920250566356944E-5</v>
      </c>
      <c r="AE589" s="14">
        <f t="shared" si="137"/>
        <v>24.779388024888341</v>
      </c>
    </row>
    <row r="590" spans="1:31" ht="15.75" thickBot="1" x14ac:dyDescent="0.3">
      <c r="A590" s="14">
        <v>1</v>
      </c>
      <c r="B590" s="17" t="s">
        <v>31</v>
      </c>
      <c r="C590" s="17">
        <v>584</v>
      </c>
      <c r="D590" s="17">
        <v>51.434872189960082</v>
      </c>
      <c r="E590" s="14">
        <v>704.00093954631063</v>
      </c>
      <c r="F590" s="103">
        <v>14.6</v>
      </c>
      <c r="G590" s="17">
        <f>'Specifications (ICE)'!$E$16*9.81*SIN(F590-F589)</f>
        <v>1046.3794352042696</v>
      </c>
      <c r="H590" s="17">
        <f t="shared" si="125"/>
        <v>0.25481807079117214</v>
      </c>
      <c r="I590" s="17">
        <v>14</v>
      </c>
      <c r="J590" s="14">
        <v>4000</v>
      </c>
      <c r="K590" s="100">
        <v>12.79462873538265</v>
      </c>
      <c r="L590" s="17">
        <v>28.620816803326868</v>
      </c>
      <c r="M590" s="107">
        <v>1</v>
      </c>
      <c r="N590" s="17">
        <f>IF(M590=1,_xlfn.XLOOKUP(L590,'HYB SPECS'!$O$6:$O$37,'HYB SPECS'!$K$6:$K$37,,1))</f>
        <v>8000</v>
      </c>
      <c r="O590" s="107">
        <f>0.5*('Specifications (ICE)'!$P$4*'Specifications (ICE)'!$P$3)*'Specifications (ICE)'!$P$5*K590^2</f>
        <v>51.167288109266629</v>
      </c>
      <c r="P590" s="14">
        <f>IF(B590="A",'Specifications (ICE)'!$M$12,IF(B590="G",'Specifications (ICE)'!$M$13))</f>
        <v>105.33879899999999</v>
      </c>
      <c r="Q590" s="17">
        <v>1</v>
      </c>
      <c r="R590" s="110">
        <f>'HYB SPECS'!$G$11-O590-P590-G590</f>
        <v>-316.15089045830791</v>
      </c>
      <c r="S590" s="16">
        <f t="shared" si="126"/>
        <v>-0.44907737007005921</v>
      </c>
      <c r="T590" s="17">
        <f t="shared" si="127"/>
        <v>-316.15089045830791</v>
      </c>
      <c r="U590" s="110">
        <f t="shared" si="128"/>
        <v>886.73463185522837</v>
      </c>
      <c r="V590" s="17">
        <f t="shared" si="129"/>
        <v>11.34544040139386</v>
      </c>
      <c r="W590" s="14">
        <f t="shared" si="130"/>
        <v>2.0773783905524486</v>
      </c>
      <c r="X590" s="17">
        <f t="shared" si="131"/>
        <v>11.34544040139386</v>
      </c>
      <c r="Y590" s="17">
        <f t="shared" si="132"/>
        <v>13.542621910772477</v>
      </c>
      <c r="Z590" s="14">
        <v>474.14230073437511</v>
      </c>
      <c r="AA590" s="17">
        <f t="shared" si="134"/>
        <v>0.27360360266455869</v>
      </c>
      <c r="AB590" s="17">
        <f t="shared" si="135"/>
        <v>4.4971497434017642E-5</v>
      </c>
      <c r="AC590" s="17">
        <f t="shared" si="136"/>
        <v>2.1322889260835171E-2</v>
      </c>
      <c r="AD590" s="17">
        <f t="shared" si="133"/>
        <v>2.8242237431569765E-5</v>
      </c>
      <c r="AE590" s="14">
        <f t="shared" si="137"/>
        <v>24.800710914149175</v>
      </c>
    </row>
    <row r="591" spans="1:31" ht="15.75" thickBot="1" x14ac:dyDescent="0.3">
      <c r="A591" s="14">
        <v>1</v>
      </c>
      <c r="B591" s="17" t="s">
        <v>31</v>
      </c>
      <c r="C591" s="17">
        <v>585</v>
      </c>
      <c r="D591" s="17">
        <v>51.512422750348264</v>
      </c>
      <c r="E591" s="14">
        <v>704.00093954631063</v>
      </c>
      <c r="F591" s="103">
        <v>14.8</v>
      </c>
      <c r="G591" s="17">
        <f>'Specifications (ICE)'!$E$16*9.81*SIN(F591-F590)</f>
        <v>1046.3794352042787</v>
      </c>
      <c r="H591" s="17">
        <f t="shared" si="125"/>
        <v>0.2583087292951608</v>
      </c>
      <c r="I591" s="17">
        <v>14</v>
      </c>
      <c r="J591" s="14">
        <v>4000</v>
      </c>
      <c r="K591" s="100">
        <v>12.861822447370432</v>
      </c>
      <c r="L591" s="17">
        <v>28.771125105420818</v>
      </c>
      <c r="M591" s="107">
        <v>1</v>
      </c>
      <c r="N591" s="17">
        <f>IF(M591=1,_xlfn.XLOOKUP(L591,'HYB SPECS'!$O$6:$O$37,'HYB SPECS'!$K$6:$K$37,,1))</f>
        <v>8000</v>
      </c>
      <c r="O591" s="107">
        <f>0.5*('Specifications (ICE)'!$P$4*'Specifications (ICE)'!$P$3)*'Specifications (ICE)'!$P$5*K591^2</f>
        <v>51.706131103571671</v>
      </c>
      <c r="P591" s="14">
        <f>IF(B591="A",'Specifications (ICE)'!$M$12,IF(B591="G",'Specifications (ICE)'!$M$13))</f>
        <v>105.33879899999999</v>
      </c>
      <c r="Q591" s="17">
        <v>1</v>
      </c>
      <c r="R591" s="110">
        <f>'HYB SPECS'!$G$11-O591-P591-G591</f>
        <v>-316.68973345262202</v>
      </c>
      <c r="S591" s="16">
        <f t="shared" si="126"/>
        <v>-0.44984277102912801</v>
      </c>
      <c r="T591" s="17">
        <f t="shared" si="127"/>
        <v>-316.68973345262202</v>
      </c>
      <c r="U591" s="110">
        <f t="shared" si="128"/>
        <v>886.73463185522837</v>
      </c>
      <c r="V591" s="17">
        <f t="shared" si="129"/>
        <v>11.405023392856332</v>
      </c>
      <c r="W591" s="14">
        <f t="shared" si="130"/>
        <v>2.0177953990899771</v>
      </c>
      <c r="X591" s="17">
        <f t="shared" si="131"/>
        <v>11.405023392856332</v>
      </c>
      <c r="Y591" s="17">
        <f t="shared" si="132"/>
        <v>13.613743867888386</v>
      </c>
      <c r="Z591" s="14">
        <v>474.14230073437511</v>
      </c>
      <c r="AA591" s="17">
        <f t="shared" si="134"/>
        <v>0.26575615359326621</v>
      </c>
      <c r="AB591" s="17">
        <f t="shared" si="135"/>
        <v>4.3466989985590033E-5</v>
      </c>
      <c r="AC591" s="17">
        <f t="shared" si="136"/>
        <v>2.0609538637765702E-2</v>
      </c>
      <c r="AD591" s="17">
        <f t="shared" si="133"/>
        <v>2.7297402169226096E-5</v>
      </c>
      <c r="AE591" s="14">
        <f t="shared" si="137"/>
        <v>24.821320452786939</v>
      </c>
    </row>
    <row r="592" spans="1:31" ht="15.75" thickBot="1" x14ac:dyDescent="0.3">
      <c r="A592" s="14">
        <v>1</v>
      </c>
      <c r="B592" s="17" t="s">
        <v>31</v>
      </c>
      <c r="C592" s="17">
        <v>586</v>
      </c>
      <c r="D592" s="17">
        <v>51.589596532368468</v>
      </c>
      <c r="E592" s="14">
        <v>704.00093954631063</v>
      </c>
      <c r="F592" s="103">
        <v>15</v>
      </c>
      <c r="G592" s="17">
        <f>'Specifications (ICE)'!$E$16*9.81*SIN(F592-F591)</f>
        <v>1046.3794352042696</v>
      </c>
      <c r="H592" s="17">
        <f t="shared" si="125"/>
        <v>0.26179938779914941</v>
      </c>
      <c r="I592" s="17">
        <v>14</v>
      </c>
      <c r="J592" s="14">
        <v>4000</v>
      </c>
      <c r="K592" s="100">
        <v>12.928601081349335</v>
      </c>
      <c r="L592" s="17">
        <v>28.920504902913581</v>
      </c>
      <c r="M592" s="107">
        <v>1</v>
      </c>
      <c r="N592" s="17">
        <f>IF(M592=1,_xlfn.XLOOKUP(L592,'HYB SPECS'!$O$6:$O$37,'HYB SPECS'!$K$6:$K$37,,1))</f>
        <v>8000</v>
      </c>
      <c r="O592" s="107">
        <f>0.5*('Specifications (ICE)'!$P$4*'Specifications (ICE)'!$P$3)*'Specifications (ICE)'!$P$5*K592^2</f>
        <v>52.244441823002489</v>
      </c>
      <c r="P592" s="14">
        <f>IF(B592="A",'Specifications (ICE)'!$M$12,IF(B592="G",'Specifications (ICE)'!$M$13))</f>
        <v>105.33879899999999</v>
      </c>
      <c r="Q592" s="17">
        <v>1</v>
      </c>
      <c r="R592" s="110">
        <f>'HYB SPECS'!$G$11-O592-P592-G592</f>
        <v>-317.22804417204372</v>
      </c>
      <c r="S592" s="16">
        <f t="shared" si="126"/>
        <v>-0.45060741591691555</v>
      </c>
      <c r="T592" s="17">
        <f t="shared" si="127"/>
        <v>-317.22804417204372</v>
      </c>
      <c r="U592" s="110">
        <f t="shared" si="128"/>
        <v>886.73463185522837</v>
      </c>
      <c r="V592" s="17">
        <f t="shared" si="129"/>
        <v>11.464238320273409</v>
      </c>
      <c r="W592" s="14">
        <f t="shared" si="130"/>
        <v>1.9585804716728998</v>
      </c>
      <c r="X592" s="17">
        <f t="shared" si="131"/>
        <v>11.464238320273409</v>
      </c>
      <c r="Y592" s="17">
        <f t="shared" si="132"/>
        <v>13.684426480912803</v>
      </c>
      <c r="Z592" s="14">
        <v>474.14230073437511</v>
      </c>
      <c r="AA592" s="17">
        <f t="shared" si="134"/>
        <v>0.25795718083677954</v>
      </c>
      <c r="AB592" s="17">
        <f t="shared" si="135"/>
        <v>4.1986406219419878E-5</v>
      </c>
      <c r="AC592" s="17">
        <f t="shared" si="136"/>
        <v>1.9907531244443818E-2</v>
      </c>
      <c r="AD592" s="17">
        <f t="shared" si="133"/>
        <v>2.6367591052243468E-5</v>
      </c>
      <c r="AE592" s="14">
        <f t="shared" si="137"/>
        <v>24.841227984031381</v>
      </c>
    </row>
    <row r="593" spans="1:31" ht="15.75" thickBot="1" x14ac:dyDescent="0.3">
      <c r="A593" s="14">
        <v>1</v>
      </c>
      <c r="B593" s="17" t="s">
        <v>31</v>
      </c>
      <c r="C593" s="17">
        <v>587</v>
      </c>
      <c r="D593" s="17">
        <v>51.666399547183723</v>
      </c>
      <c r="E593" s="14">
        <v>704.00093954631063</v>
      </c>
      <c r="F593" s="103">
        <v>15.2</v>
      </c>
      <c r="G593" s="17">
        <f>'Specifications (ICE)'!$E$16*9.81*SIN(F593-F592)</f>
        <v>1046.3794352042696</v>
      </c>
      <c r="H593" s="17">
        <f t="shared" si="125"/>
        <v>0.26529004630313807</v>
      </c>
      <c r="I593" s="17">
        <v>14</v>
      </c>
      <c r="J593" s="14">
        <v>4000</v>
      </c>
      <c r="K593" s="100">
        <v>12.994971101061212</v>
      </c>
      <c r="L593" s="17">
        <v>29.06897065480787</v>
      </c>
      <c r="M593" s="107">
        <v>1</v>
      </c>
      <c r="N593" s="17">
        <f>IF(M593=1,_xlfn.XLOOKUP(L593,'HYB SPECS'!$O$6:$O$37,'HYB SPECS'!$K$6:$K$37,,1))</f>
        <v>8000</v>
      </c>
      <c r="O593" s="107">
        <f>0.5*('Specifications (ICE)'!$P$4*'Specifications (ICE)'!$P$3)*'Specifications (ICE)'!$P$5*K593^2</f>
        <v>52.7822207933459</v>
      </c>
      <c r="P593" s="14">
        <f>IF(B593="A",'Specifications (ICE)'!$M$12,IF(B593="G",'Specifications (ICE)'!$M$13))</f>
        <v>105.33879899999999</v>
      </c>
      <c r="Q593" s="17">
        <v>1</v>
      </c>
      <c r="R593" s="110">
        <f>'HYB SPECS'!$G$11-O593-P593-G593</f>
        <v>-317.76582314238715</v>
      </c>
      <c r="S593" s="16">
        <f t="shared" si="126"/>
        <v>-0.45137130548031584</v>
      </c>
      <c r="T593" s="17">
        <f t="shared" si="127"/>
        <v>-317.76582314238715</v>
      </c>
      <c r="U593" s="110">
        <f t="shared" si="128"/>
        <v>886.73463185522837</v>
      </c>
      <c r="V593" s="17">
        <f t="shared" si="129"/>
        <v>11.523090915268845</v>
      </c>
      <c r="W593" s="14">
        <f t="shared" si="130"/>
        <v>1.8997278766774635</v>
      </c>
      <c r="X593" s="17">
        <f t="shared" si="131"/>
        <v>11.523090915268845</v>
      </c>
      <c r="Y593" s="17">
        <f t="shared" si="132"/>
        <v>13.75467659146762</v>
      </c>
      <c r="Z593" s="14">
        <v>474.14230073437511</v>
      </c>
      <c r="AA593" s="17">
        <f t="shared" si="134"/>
        <v>0.25020592950474491</v>
      </c>
      <c r="AB593" s="17">
        <f t="shared" si="135"/>
        <v>4.052911896039214E-5</v>
      </c>
      <c r="AC593" s="17">
        <f t="shared" si="136"/>
        <v>1.9216569710617516E-2</v>
      </c>
      <c r="AD593" s="17">
        <f t="shared" si="133"/>
        <v>2.5452410212738431E-5</v>
      </c>
      <c r="AE593" s="14">
        <f t="shared" si="137"/>
        <v>24.860444553741999</v>
      </c>
    </row>
    <row r="594" spans="1:31" ht="15.75" thickBot="1" x14ac:dyDescent="0.3">
      <c r="A594" s="14">
        <v>1</v>
      </c>
      <c r="B594" s="17" t="s">
        <v>31</v>
      </c>
      <c r="C594" s="17">
        <v>588</v>
      </c>
      <c r="D594" s="17">
        <v>51.742837651082908</v>
      </c>
      <c r="E594" s="14">
        <v>704.00093954631063</v>
      </c>
      <c r="F594" s="103">
        <v>15.4</v>
      </c>
      <c r="G594" s="17">
        <f>'Specifications (ICE)'!$E$16*9.81*SIN(F594-F593)</f>
        <v>1046.3794352042787</v>
      </c>
      <c r="H594" s="17">
        <f t="shared" si="125"/>
        <v>0.26878070480712674</v>
      </c>
      <c r="I594" s="17">
        <v>14</v>
      </c>
      <c r="J594" s="14">
        <v>4000</v>
      </c>
      <c r="K594" s="100">
        <v>13.060938800042191</v>
      </c>
      <c r="L594" s="17">
        <v>29.216536439366379</v>
      </c>
      <c r="M594" s="107">
        <v>1</v>
      </c>
      <c r="N594" s="17">
        <f>IF(M594=1,_xlfn.XLOOKUP(L594,'HYB SPECS'!$O$6:$O$37,'HYB SPECS'!$K$6:$K$37,,1))</f>
        <v>8500</v>
      </c>
      <c r="O594" s="107">
        <f>0.5*('Specifications (ICE)'!$P$4*'Specifications (ICE)'!$P$3)*'Specifications (ICE)'!$P$5*K594^2</f>
        <v>53.319468539869312</v>
      </c>
      <c r="P594" s="14">
        <f>IF(B594="A",'Specifications (ICE)'!$M$12,IF(B594="G",'Specifications (ICE)'!$M$13))</f>
        <v>105.33879899999999</v>
      </c>
      <c r="Q594" s="17">
        <v>1</v>
      </c>
      <c r="R594" s="110">
        <f>'HYB SPECS'!$G$11-O594-P594-G594</f>
        <v>-318.30307088891959</v>
      </c>
      <c r="S594" s="16">
        <f t="shared" si="126"/>
        <v>-0.45213444046544621</v>
      </c>
      <c r="T594" s="17">
        <f t="shared" si="127"/>
        <v>-318.30307088891959</v>
      </c>
      <c r="U594" s="110">
        <f t="shared" si="128"/>
        <v>886.73463185522837</v>
      </c>
      <c r="V594" s="17">
        <f t="shared" si="129"/>
        <v>11.58158675853908</v>
      </c>
      <c r="W594" s="14">
        <f t="shared" si="130"/>
        <v>1.8412320334072283</v>
      </c>
      <c r="X594" s="17">
        <f t="shared" si="131"/>
        <v>11.58158675853908</v>
      </c>
      <c r="Y594" s="17">
        <f t="shared" si="132"/>
        <v>13.011294928017431</v>
      </c>
      <c r="Z594" s="14">
        <v>474.14230073437511</v>
      </c>
      <c r="AA594" s="17">
        <f t="shared" si="134"/>
        <v>0.24250166458487082</v>
      </c>
      <c r="AB594" s="17">
        <f t="shared" si="135"/>
        <v>3.9094523742247416E-5</v>
      </c>
      <c r="AC594" s="17">
        <f t="shared" si="136"/>
        <v>1.8536367433263843E-2</v>
      </c>
      <c r="AD594" s="17">
        <f t="shared" si="133"/>
        <v>2.4551480044058069E-5</v>
      </c>
      <c r="AE594" s="14">
        <f t="shared" si="137"/>
        <v>24.878980921175263</v>
      </c>
    </row>
    <row r="595" spans="1:31" ht="15.75" thickBot="1" x14ac:dyDescent="0.3">
      <c r="A595" s="14">
        <v>1</v>
      </c>
      <c r="B595" s="17" t="s">
        <v>31</v>
      </c>
      <c r="C595" s="17">
        <v>589</v>
      </c>
      <c r="D595" s="17">
        <v>51.818916550995226</v>
      </c>
      <c r="E595" s="14">
        <v>704.00093954631063</v>
      </c>
      <c r="F595" s="103">
        <v>15.6</v>
      </c>
      <c r="G595" s="17">
        <f>'Specifications (ICE)'!$E$16*9.81*SIN(F595-F594)</f>
        <v>1046.3794352042696</v>
      </c>
      <c r="H595" s="17">
        <f t="shared" si="125"/>
        <v>0.2722713633111154</v>
      </c>
      <c r="I595" s="17">
        <v>14</v>
      </c>
      <c r="J595" s="14">
        <v>4000</v>
      </c>
      <c r="K595" s="100">
        <v>13.126510307870131</v>
      </c>
      <c r="L595" s="17">
        <v>29.363215968087012</v>
      </c>
      <c r="M595" s="107">
        <v>1</v>
      </c>
      <c r="N595" s="17">
        <f>IF(M595=1,_xlfn.XLOOKUP(L595,'HYB SPECS'!$O$6:$O$37,'HYB SPECS'!$K$6:$K$37,,1))</f>
        <v>8500</v>
      </c>
      <c r="O595" s="107">
        <f>0.5*('Specifications (ICE)'!$P$4*'Specifications (ICE)'!$P$3)*'Specifications (ICE)'!$P$5*K595^2</f>
        <v>53.856185587321342</v>
      </c>
      <c r="P595" s="14">
        <f>IF(B595="A",'Specifications (ICE)'!$M$12,IF(B595="G",'Specifications (ICE)'!$M$13))</f>
        <v>105.33879899999999</v>
      </c>
      <c r="Q595" s="17">
        <v>1</v>
      </c>
      <c r="R595" s="110">
        <f>'HYB SPECS'!$G$11-O595-P595-G595</f>
        <v>-318.83978793636254</v>
      </c>
      <c r="S595" s="16">
        <f t="shared" si="126"/>
        <v>-0.45289682161764871</v>
      </c>
      <c r="T595" s="17">
        <f t="shared" si="127"/>
        <v>-318.83978793636254</v>
      </c>
      <c r="U595" s="110">
        <f t="shared" si="128"/>
        <v>886.73463185522837</v>
      </c>
      <c r="V595" s="17">
        <f t="shared" si="129"/>
        <v>11.639731285393081</v>
      </c>
      <c r="W595" s="14">
        <f t="shared" si="130"/>
        <v>1.7830875065532272</v>
      </c>
      <c r="X595" s="17">
        <f t="shared" si="131"/>
        <v>11.639731285393081</v>
      </c>
      <c r="Y595" s="17">
        <f t="shared" si="132"/>
        <v>13.076617202341339</v>
      </c>
      <c r="Z595" s="14">
        <v>474.14230073437511</v>
      </c>
      <c r="AA595" s="17">
        <f t="shared" si="134"/>
        <v>0.23484367021329647</v>
      </c>
      <c r="AB595" s="17">
        <f t="shared" si="135"/>
        <v>3.7682037762768725E-5</v>
      </c>
      <c r="AC595" s="17">
        <f t="shared" si="136"/>
        <v>1.7866648081198769E-2</v>
      </c>
      <c r="AD595" s="17">
        <f t="shared" si="133"/>
        <v>2.3664434544634128E-5</v>
      </c>
      <c r="AE595" s="14">
        <f t="shared" si="137"/>
        <v>24.896847569256462</v>
      </c>
    </row>
    <row r="596" spans="1:31" ht="15.75" thickBot="1" x14ac:dyDescent="0.3">
      <c r="A596" s="14">
        <v>1</v>
      </c>
      <c r="B596" s="17" t="s">
        <v>31</v>
      </c>
      <c r="C596" s="17">
        <v>590</v>
      </c>
      <c r="D596" s="17">
        <v>51.89464180975498</v>
      </c>
      <c r="E596" s="14">
        <v>704.00093954631063</v>
      </c>
      <c r="F596" s="103">
        <v>15.8</v>
      </c>
      <c r="G596" s="17">
        <f>'Specifications (ICE)'!$E$16*9.81*SIN(F596-F595)</f>
        <v>1046.3794352042787</v>
      </c>
      <c r="H596" s="17">
        <f t="shared" si="125"/>
        <v>0.27576202181510406</v>
      </c>
      <c r="I596" s="17">
        <v>14</v>
      </c>
      <c r="J596" s="14">
        <v>4000</v>
      </c>
      <c r="K596" s="100">
        <v>13.191691596119753</v>
      </c>
      <c r="L596" s="17">
        <v>29.509022599024124</v>
      </c>
      <c r="M596" s="107">
        <v>1</v>
      </c>
      <c r="N596" s="17">
        <f>IF(M596=1,_xlfn.XLOOKUP(L596,'HYB SPECS'!$O$6:$O$37,'HYB SPECS'!$K$6:$K$37,,1))</f>
        <v>8500</v>
      </c>
      <c r="O596" s="107">
        <f>0.5*('Specifications (ICE)'!$P$4*'Specifications (ICE)'!$P$3)*'Specifications (ICE)'!$P$5*K596^2</f>
        <v>54.392372459932197</v>
      </c>
      <c r="P596" s="14">
        <f>IF(B596="A",'Specifications (ICE)'!$M$12,IF(B596="G",'Specifications (ICE)'!$M$13))</f>
        <v>105.33879899999999</v>
      </c>
      <c r="Q596" s="17">
        <v>1</v>
      </c>
      <c r="R596" s="110">
        <f>'HYB SPECS'!$G$11-O596-P596-G596</f>
        <v>-319.37597480898251</v>
      </c>
      <c r="S596" s="16">
        <f t="shared" si="126"/>
        <v>-0.45365844968161906</v>
      </c>
      <c r="T596" s="17">
        <f t="shared" si="127"/>
        <v>-319.37597480898251</v>
      </c>
      <c r="U596" s="110">
        <f t="shared" si="128"/>
        <v>886.73463185522837</v>
      </c>
      <c r="V596" s="17">
        <f t="shared" si="129"/>
        <v>11.697529791032959</v>
      </c>
      <c r="W596" s="14">
        <f t="shared" si="130"/>
        <v>1.7252890009133499</v>
      </c>
      <c r="X596" s="17">
        <f t="shared" si="131"/>
        <v>11.697529791032959</v>
      </c>
      <c r="Y596" s="17">
        <f t="shared" si="132"/>
        <v>13.141550740288949</v>
      </c>
      <c r="Z596" s="14">
        <v>474.14230073437511</v>
      </c>
      <c r="AA596" s="17">
        <f t="shared" si="134"/>
        <v>0.22723124897910199</v>
      </c>
      <c r="AB596" s="17">
        <f t="shared" si="135"/>
        <v>3.6291098897088864E-5</v>
      </c>
      <c r="AC596" s="17">
        <f t="shared" si="136"/>
        <v>1.7207145127244458E-2</v>
      </c>
      <c r="AD596" s="17">
        <f t="shared" si="133"/>
        <v>2.2790920698337029E-5</v>
      </c>
      <c r="AE596" s="14">
        <f t="shared" si="137"/>
        <v>24.914054714383706</v>
      </c>
    </row>
    <row r="597" spans="1:31" ht="15.75" thickBot="1" x14ac:dyDescent="0.3">
      <c r="A597" s="14">
        <v>1</v>
      </c>
      <c r="B597" s="17" t="s">
        <v>31</v>
      </c>
      <c r="C597" s="17">
        <v>591</v>
      </c>
      <c r="D597" s="17">
        <v>51.970018851130384</v>
      </c>
      <c r="E597" s="14">
        <v>704.00093954631063</v>
      </c>
      <c r="F597" s="103">
        <v>16</v>
      </c>
      <c r="G597" s="17">
        <f>'Specifications (ICE)'!$E$16*9.81*SIN(F597-F596)</f>
        <v>1046.3794352042696</v>
      </c>
      <c r="H597" s="17">
        <f t="shared" si="125"/>
        <v>0.27925268031909273</v>
      </c>
      <c r="I597" s="17">
        <v>14</v>
      </c>
      <c r="J597" s="14">
        <v>4000</v>
      </c>
      <c r="K597" s="100">
        <v>13.256488484042015</v>
      </c>
      <c r="L597" s="17">
        <v>29.653969349492947</v>
      </c>
      <c r="M597" s="107">
        <v>1</v>
      </c>
      <c r="N597" s="17">
        <f>IF(M597=1,_xlfn.XLOOKUP(L597,'HYB SPECS'!$O$6:$O$37,'HYB SPECS'!$K$6:$K$37,,1))</f>
        <v>8500</v>
      </c>
      <c r="O597" s="107">
        <f>0.5*('Specifications (ICE)'!$P$4*'Specifications (ICE)'!$P$3)*'Specifications (ICE)'!$P$5*K597^2</f>
        <v>54.928029681414223</v>
      </c>
      <c r="P597" s="14">
        <f>IF(B597="A",'Specifications (ICE)'!$M$12,IF(B597="G",'Specifications (ICE)'!$M$13))</f>
        <v>105.33879899999999</v>
      </c>
      <c r="Q597" s="17">
        <v>1</v>
      </c>
      <c r="R597" s="110">
        <f>'HYB SPECS'!$G$11-O597-P597-G597</f>
        <v>-319.91163203045551</v>
      </c>
      <c r="S597" s="16">
        <f t="shared" si="126"/>
        <v>-0.45441932540121427</v>
      </c>
      <c r="T597" s="17">
        <f t="shared" si="127"/>
        <v>-319.91163203045551</v>
      </c>
      <c r="U597" s="110">
        <f t="shared" si="128"/>
        <v>886.73463185522837</v>
      </c>
      <c r="V597" s="17">
        <f t="shared" si="129"/>
        <v>11.754987435590071</v>
      </c>
      <c r="W597" s="14">
        <f t="shared" si="130"/>
        <v>1.6678313563562388</v>
      </c>
      <c r="X597" s="17">
        <f t="shared" si="131"/>
        <v>11.754987435590071</v>
      </c>
      <c r="Y597" s="17">
        <f t="shared" si="132"/>
        <v>13.206101338992582</v>
      </c>
      <c r="Z597" s="14">
        <v>474.14230073437511</v>
      </c>
      <c r="AA597" s="17">
        <f t="shared" si="134"/>
        <v>0.21966372126102238</v>
      </c>
      <c r="AB597" s="17">
        <f t="shared" si="135"/>
        <v>3.492116476535012E-5</v>
      </c>
      <c r="AC597" s="17">
        <f t="shared" si="136"/>
        <v>1.6557601406167299E-2</v>
      </c>
      <c r="AD597" s="17">
        <f t="shared" si="133"/>
        <v>2.1930597888963309E-5</v>
      </c>
      <c r="AE597" s="14">
        <f t="shared" si="137"/>
        <v>24.930612315789872</v>
      </c>
    </row>
    <row r="598" spans="1:31" ht="15.75" thickBot="1" x14ac:dyDescent="0.3">
      <c r="A598" s="14">
        <v>1</v>
      </c>
      <c r="B598" s="17" t="s">
        <v>31</v>
      </c>
      <c r="C598" s="17">
        <v>592</v>
      </c>
      <c r="D598" s="17">
        <v>52.045052964629129</v>
      </c>
      <c r="E598" s="14">
        <v>704.00093954631063</v>
      </c>
      <c r="F598" s="103">
        <v>16.2</v>
      </c>
      <c r="G598" s="17">
        <f>'Specifications (ICE)'!$E$16*9.81*SIN(F598-F597)</f>
        <v>1046.3794352042696</v>
      </c>
      <c r="H598" s="17">
        <f t="shared" si="125"/>
        <v>0.28274333882308139</v>
      </c>
      <c r="I598" s="17">
        <v>14</v>
      </c>
      <c r="J598" s="14">
        <v>4000</v>
      </c>
      <c r="K598" s="100">
        <v>13.3209066439832</v>
      </c>
      <c r="L598" s="17">
        <v>29.79806890819178</v>
      </c>
      <c r="M598" s="107">
        <v>1</v>
      </c>
      <c r="N598" s="17">
        <f>IF(M598=1,_xlfn.XLOOKUP(L598,'HYB SPECS'!$O$6:$O$37,'HYB SPECS'!$K$6:$K$37,,1))</f>
        <v>8500</v>
      </c>
      <c r="O598" s="107">
        <f>0.5*('Specifications (ICE)'!$P$4*'Specifications (ICE)'!$P$3)*'Specifications (ICE)'!$P$5*K598^2</f>
        <v>55.463157774962518</v>
      </c>
      <c r="P598" s="14">
        <f>IF(B598="A",'Specifications (ICE)'!$M$12,IF(B598="G",'Specifications (ICE)'!$M$13))</f>
        <v>105.33879899999999</v>
      </c>
      <c r="Q598" s="17">
        <v>1</v>
      </c>
      <c r="R598" s="110">
        <f>'HYB SPECS'!$G$11-O598-P598-G598</f>
        <v>-320.44676012400373</v>
      </c>
      <c r="S598" s="16">
        <f t="shared" si="126"/>
        <v>-0.45517944951964667</v>
      </c>
      <c r="T598" s="17">
        <f t="shared" si="127"/>
        <v>-320.44676012400373</v>
      </c>
      <c r="U598" s="110">
        <f t="shared" si="128"/>
        <v>886.73463185522837</v>
      </c>
      <c r="V598" s="17">
        <f t="shared" si="129"/>
        <v>11.812109248930309</v>
      </c>
      <c r="W598" s="14">
        <f t="shared" si="130"/>
        <v>1.6107095430160008</v>
      </c>
      <c r="X598" s="17">
        <f t="shared" si="131"/>
        <v>11.812109248930309</v>
      </c>
      <c r="Y598" s="17">
        <f t="shared" si="132"/>
        <v>13.270274649238262</v>
      </c>
      <c r="Z598" s="14">
        <v>474.14230073437511</v>
      </c>
      <c r="AA598" s="17">
        <f t="shared" si="134"/>
        <v>0.21214042459456128</v>
      </c>
      <c r="AB598" s="17">
        <f t="shared" si="135"/>
        <v>3.3571711851159576E-5</v>
      </c>
      <c r="AC598" s="17">
        <f t="shared" si="136"/>
        <v>1.591776869670029E-2</v>
      </c>
      <c r="AD598" s="17">
        <f t="shared" si="133"/>
        <v>2.10831373466229E-5</v>
      </c>
      <c r="AE598" s="14">
        <f t="shared" si="137"/>
        <v>24.946530084486572</v>
      </c>
    </row>
    <row r="599" spans="1:31" ht="15.75" thickBot="1" x14ac:dyDescent="0.3">
      <c r="A599" s="14">
        <v>1</v>
      </c>
      <c r="B599" s="17" t="s">
        <v>31</v>
      </c>
      <c r="C599" s="17">
        <v>593</v>
      </c>
      <c r="D599" s="17">
        <v>52.119749310092722</v>
      </c>
      <c r="E599" s="14">
        <v>704.00093954631063</v>
      </c>
      <c r="F599" s="103">
        <v>16.399999999999999</v>
      </c>
      <c r="G599" s="17">
        <f>'Specifications (ICE)'!$E$16*9.81*SIN(F599-F598)</f>
        <v>1046.3794352042696</v>
      </c>
      <c r="H599" s="17">
        <f t="shared" si="125"/>
        <v>0.28623399732707</v>
      </c>
      <c r="I599" s="17">
        <v>14</v>
      </c>
      <c r="J599" s="14">
        <v>4000</v>
      </c>
      <c r="K599" s="100">
        <v>13.384951606558145</v>
      </c>
      <c r="L599" s="17">
        <v>29.941333646774179</v>
      </c>
      <c r="M599" s="107">
        <v>1</v>
      </c>
      <c r="N599" s="17">
        <f>IF(M599=1,_xlfn.XLOOKUP(L599,'HYB SPECS'!$O$6:$O$37,'HYB SPECS'!$K$6:$K$37,,1))</f>
        <v>8500</v>
      </c>
      <c r="O599" s="107">
        <f>0.5*('Specifications (ICE)'!$P$4*'Specifications (ICE)'!$P$3)*'Specifications (ICE)'!$P$5*K599^2</f>
        <v>55.997757263255295</v>
      </c>
      <c r="P599" s="14">
        <f>IF(B599="A",'Specifications (ICE)'!$M$12,IF(B599="G",'Specifications (ICE)'!$M$13))</f>
        <v>105.33879899999999</v>
      </c>
      <c r="Q599" s="17">
        <v>1</v>
      </c>
      <c r="R599" s="110">
        <f>'HYB SPECS'!$G$11-O599-P599-G599</f>
        <v>-320.9813596122965</v>
      </c>
      <c r="S599" s="16">
        <f t="shared" si="126"/>
        <v>-0.45593882277934328</v>
      </c>
      <c r="T599" s="17">
        <f t="shared" si="127"/>
        <v>-320.9813596122965</v>
      </c>
      <c r="U599" s="110">
        <f t="shared" si="128"/>
        <v>886.73463185522837</v>
      </c>
      <c r="V599" s="17">
        <f t="shared" si="129"/>
        <v>11.868900135241386</v>
      </c>
      <c r="W599" s="14">
        <f t="shared" si="130"/>
        <v>1.5539186567049237</v>
      </c>
      <c r="X599" s="17">
        <f t="shared" si="131"/>
        <v>11.868900135241386</v>
      </c>
      <c r="Y599" s="17">
        <f t="shared" si="132"/>
        <v>13.334076180619283</v>
      </c>
      <c r="Z599" s="14">
        <v>474.14230073437511</v>
      </c>
      <c r="AA599" s="17">
        <f t="shared" si="134"/>
        <v>0.20466071306781727</v>
      </c>
      <c r="AB599" s="17">
        <f t="shared" si="135"/>
        <v>3.2242234667653779E-5</v>
      </c>
      <c r="AC599" s="17">
        <f t="shared" si="136"/>
        <v>1.5287407326138994E-2</v>
      </c>
      <c r="AD599" s="17">
        <f t="shared" si="133"/>
        <v>2.0248221624025155E-5</v>
      </c>
      <c r="AE599" s="14">
        <f t="shared" si="137"/>
        <v>24.96181749181271</v>
      </c>
    </row>
    <row r="600" spans="1:31" ht="15.75" thickBot="1" x14ac:dyDescent="0.3">
      <c r="A600" s="14">
        <v>1</v>
      </c>
      <c r="B600" s="17" t="s">
        <v>31</v>
      </c>
      <c r="C600" s="17">
        <v>594</v>
      </c>
      <c r="D600" s="17">
        <v>52.194313853161205</v>
      </c>
      <c r="E600" s="14">
        <v>704.00093954631063</v>
      </c>
      <c r="F600" s="103">
        <v>16.600000000000001</v>
      </c>
      <c r="G600" s="17">
        <f>'Specifications (ICE)'!$E$16*9.81*SIN(F600-F599)</f>
        <v>1046.3794352042878</v>
      </c>
      <c r="H600" s="17">
        <f t="shared" si="125"/>
        <v>0.28972465583105872</v>
      </c>
      <c r="I600" s="17">
        <v>14</v>
      </c>
      <c r="J600" s="14">
        <v>4000</v>
      </c>
      <c r="K600" s="100">
        <v>13.411199999999999</v>
      </c>
      <c r="L600" s="17">
        <v>30.000049728</v>
      </c>
      <c r="M600" s="107">
        <v>1</v>
      </c>
      <c r="N600" s="17">
        <f>IF(M600=1,_xlfn.XLOOKUP(L600,'HYB SPECS'!$O$6:$O$37,'HYB SPECS'!$K$6:$K$37,,1))</f>
        <v>8500</v>
      </c>
      <c r="O600" s="107">
        <f>0.5*('Specifications (ICE)'!$P$4*'Specifications (ICE)'!$P$3)*'Specifications (ICE)'!$P$5*K600^2</f>
        <v>56.217600027646043</v>
      </c>
      <c r="P600" s="14">
        <f>IF(B600="A",'Specifications (ICE)'!$M$12,IF(B600="G",'Specifications (ICE)'!$M$13))</f>
        <v>105.33879899999999</v>
      </c>
      <c r="Q600" s="17">
        <v>1</v>
      </c>
      <c r="R600" s="110">
        <f>'HYB SPECS'!$G$11-O600-P600-G600</f>
        <v>-321.20120237670551</v>
      </c>
      <c r="S600" s="16">
        <f t="shared" si="126"/>
        <v>-0.45625109901657485</v>
      </c>
      <c r="T600" s="17">
        <f t="shared" si="127"/>
        <v>-321.20120237670551</v>
      </c>
      <c r="U600" s="110">
        <f t="shared" si="128"/>
        <v>886.73463185522837</v>
      </c>
      <c r="V600" s="17">
        <f t="shared" si="129"/>
        <v>11.892175494736836</v>
      </c>
      <c r="W600" s="14">
        <f t="shared" si="130"/>
        <v>1.5306432972094717</v>
      </c>
      <c r="X600" s="17">
        <f t="shared" si="131"/>
        <v>11.892175494736836</v>
      </c>
      <c r="Y600" s="17">
        <f t="shared" si="132"/>
        <v>13.360224805437698</v>
      </c>
      <c r="Z600" s="14">
        <v>474.14230073437511</v>
      </c>
      <c r="AA600" s="17">
        <f t="shared" si="134"/>
        <v>0.20159520403959691</v>
      </c>
      <c r="AB600" s="17">
        <f t="shared" si="135"/>
        <v>3.1703255015905749E-5</v>
      </c>
      <c r="AC600" s="17">
        <f t="shared" si="136"/>
        <v>1.5031854274010169E-2</v>
      </c>
      <c r="AD600" s="17">
        <f t="shared" si="133"/>
        <v>1.9909740760278369E-5</v>
      </c>
      <c r="AE600" s="14">
        <f t="shared" si="137"/>
        <v>24.97684934608672</v>
      </c>
    </row>
    <row r="601" spans="1:31" ht="15.75" thickBot="1" x14ac:dyDescent="0.3">
      <c r="A601" s="14">
        <v>1</v>
      </c>
      <c r="B601" s="17" t="s">
        <v>31</v>
      </c>
      <c r="C601" s="17">
        <v>595</v>
      </c>
      <c r="D601" s="17">
        <v>52.268878396229688</v>
      </c>
      <c r="E601" s="14">
        <v>704.00093954631063</v>
      </c>
      <c r="F601" s="103">
        <v>16.8</v>
      </c>
      <c r="G601" s="17">
        <f>'Specifications (ICE)'!$E$16*9.81*SIN(F601-F600)</f>
        <v>1046.3794352042696</v>
      </c>
      <c r="H601" s="17">
        <f t="shared" si="125"/>
        <v>0.29321531433504738</v>
      </c>
      <c r="I601" s="17">
        <v>14</v>
      </c>
      <c r="J601" s="14">
        <v>4000</v>
      </c>
      <c r="K601" s="100">
        <v>13.411199999999999</v>
      </c>
      <c r="L601" s="17">
        <v>30.000049728</v>
      </c>
      <c r="M601" s="107">
        <v>1</v>
      </c>
      <c r="N601" s="17">
        <f>IF(M601=1,_xlfn.XLOOKUP(L601,'HYB SPECS'!$O$6:$O$37,'HYB SPECS'!$K$6:$K$37,,1))</f>
        <v>8500</v>
      </c>
      <c r="O601" s="107">
        <f>0.5*('Specifications (ICE)'!$P$4*'Specifications (ICE)'!$P$3)*'Specifications (ICE)'!$P$5*K601^2</f>
        <v>56.217600027646043</v>
      </c>
      <c r="P601" s="14">
        <f>IF(B601="A",'Specifications (ICE)'!$M$12,IF(B601="G",'Specifications (ICE)'!$M$13))</f>
        <v>105.33879899999999</v>
      </c>
      <c r="Q601" s="17">
        <v>1</v>
      </c>
      <c r="R601" s="110">
        <f>'HYB SPECS'!$G$11-O601-P601-G601</f>
        <v>-321.20120237668732</v>
      </c>
      <c r="S601" s="16">
        <f t="shared" si="126"/>
        <v>-0.45625109901654903</v>
      </c>
      <c r="T601" s="17">
        <f t="shared" si="127"/>
        <v>-321.20120237668732</v>
      </c>
      <c r="U601" s="110">
        <f t="shared" si="128"/>
        <v>886.73463185522837</v>
      </c>
      <c r="V601" s="17">
        <f t="shared" si="129"/>
        <v>11.892175494736836</v>
      </c>
      <c r="W601" s="14">
        <f t="shared" si="130"/>
        <v>1.5306432972094717</v>
      </c>
      <c r="X601" s="17">
        <f t="shared" si="131"/>
        <v>11.892175494736836</v>
      </c>
      <c r="Y601" s="17">
        <f t="shared" si="132"/>
        <v>13.360224805437698</v>
      </c>
      <c r="Z601" s="14">
        <v>474.14230073437511</v>
      </c>
      <c r="AA601" s="17">
        <f t="shared" si="134"/>
        <v>0.20159520403959691</v>
      </c>
      <c r="AB601" s="17">
        <f t="shared" si="135"/>
        <v>3.1703255015905749E-5</v>
      </c>
      <c r="AC601" s="17">
        <f t="shared" si="136"/>
        <v>1.5031854274010169E-2</v>
      </c>
      <c r="AD601" s="17">
        <f t="shared" si="133"/>
        <v>1.9909740760278369E-5</v>
      </c>
      <c r="AE601" s="14">
        <f t="shared" si="137"/>
        <v>24.99188120036073</v>
      </c>
    </row>
    <row r="602" spans="1:31" ht="15.75" thickBot="1" x14ac:dyDescent="0.3">
      <c r="A602" s="14">
        <v>1</v>
      </c>
      <c r="B602" s="17" t="s">
        <v>31</v>
      </c>
      <c r="C602" s="17">
        <v>596</v>
      </c>
      <c r="D602" s="17">
        <v>52.343442939298171</v>
      </c>
      <c r="E602" s="14">
        <v>704.00093954631063</v>
      </c>
      <c r="F602" s="103">
        <v>17</v>
      </c>
      <c r="G602" s="17">
        <f>'Specifications (ICE)'!$E$16*9.81*SIN(F602-F601)</f>
        <v>1046.3794352042696</v>
      </c>
      <c r="H602" s="17">
        <f t="shared" si="125"/>
        <v>0.29670597283903605</v>
      </c>
      <c r="I602" s="17">
        <v>14</v>
      </c>
      <c r="J602" s="14">
        <v>4000</v>
      </c>
      <c r="K602" s="100">
        <v>13.411199999999999</v>
      </c>
      <c r="L602" s="17">
        <v>30.000049728</v>
      </c>
      <c r="M602" s="107">
        <v>1</v>
      </c>
      <c r="N602" s="17">
        <f>IF(M602=1,_xlfn.XLOOKUP(L602,'HYB SPECS'!$O$6:$O$37,'HYB SPECS'!$K$6:$K$37,,1))</f>
        <v>8500</v>
      </c>
      <c r="O602" s="107">
        <f>0.5*('Specifications (ICE)'!$P$4*'Specifications (ICE)'!$P$3)*'Specifications (ICE)'!$P$5*K602^2</f>
        <v>56.217600027646043</v>
      </c>
      <c r="P602" s="14">
        <f>IF(B602="A",'Specifications (ICE)'!$M$12,IF(B602="G",'Specifications (ICE)'!$M$13))</f>
        <v>105.33879899999999</v>
      </c>
      <c r="Q602" s="17">
        <v>1</v>
      </c>
      <c r="R602" s="110">
        <f>'HYB SPECS'!$G$11-O602-P602-G602</f>
        <v>-321.20120237668732</v>
      </c>
      <c r="S602" s="16">
        <f t="shared" si="126"/>
        <v>-0.45625109901654903</v>
      </c>
      <c r="T602" s="17">
        <f t="shared" si="127"/>
        <v>-321.20120237668732</v>
      </c>
      <c r="U602" s="110">
        <f t="shared" si="128"/>
        <v>886.73463185522837</v>
      </c>
      <c r="V602" s="17">
        <f t="shared" si="129"/>
        <v>11.892175494736836</v>
      </c>
      <c r="W602" s="14">
        <f t="shared" si="130"/>
        <v>1.5306432972094717</v>
      </c>
      <c r="X602" s="17">
        <f t="shared" si="131"/>
        <v>11.892175494736836</v>
      </c>
      <c r="Y602" s="17">
        <f t="shared" si="132"/>
        <v>13.360224805437698</v>
      </c>
      <c r="Z602" s="14">
        <v>474.14230073437511</v>
      </c>
      <c r="AA602" s="17">
        <f t="shared" si="134"/>
        <v>0.20159520403959691</v>
      </c>
      <c r="AB602" s="17">
        <f t="shared" si="135"/>
        <v>3.1703255015905749E-5</v>
      </c>
      <c r="AC602" s="17">
        <f t="shared" si="136"/>
        <v>1.5031854274010169E-2</v>
      </c>
      <c r="AD602" s="17">
        <f t="shared" si="133"/>
        <v>1.9909740760278369E-5</v>
      </c>
      <c r="AE602" s="14">
        <f t="shared" si="137"/>
        <v>25.00691305463474</v>
      </c>
    </row>
    <row r="603" spans="1:31" ht="15.75" thickBot="1" x14ac:dyDescent="0.3">
      <c r="A603" s="14">
        <v>1</v>
      </c>
      <c r="B603" s="17" t="s">
        <v>31</v>
      </c>
      <c r="C603" s="17">
        <v>597</v>
      </c>
      <c r="D603" s="17">
        <v>52.418007482366654</v>
      </c>
      <c r="E603" s="14">
        <v>704.00093954631063</v>
      </c>
      <c r="F603" s="103">
        <v>17.2</v>
      </c>
      <c r="G603" s="17">
        <f>'Specifications (ICE)'!$E$16*9.81*SIN(F603-F602)</f>
        <v>1046.3794352042696</v>
      </c>
      <c r="H603" s="17">
        <f t="shared" si="125"/>
        <v>0.30019663134302466</v>
      </c>
      <c r="I603" s="17">
        <v>14</v>
      </c>
      <c r="J603" s="14">
        <v>4000</v>
      </c>
      <c r="K603" s="100">
        <v>13.411199999999999</v>
      </c>
      <c r="L603" s="17">
        <v>30.000049728</v>
      </c>
      <c r="M603" s="107">
        <v>1</v>
      </c>
      <c r="N603" s="17">
        <f>IF(M603=1,_xlfn.XLOOKUP(L603,'HYB SPECS'!$O$6:$O$37,'HYB SPECS'!$K$6:$K$37,,1))</f>
        <v>8500</v>
      </c>
      <c r="O603" s="107">
        <f>0.5*('Specifications (ICE)'!$P$4*'Specifications (ICE)'!$P$3)*'Specifications (ICE)'!$P$5*K603^2</f>
        <v>56.217600027646043</v>
      </c>
      <c r="P603" s="14">
        <f>IF(B603="A",'Specifications (ICE)'!$M$12,IF(B603="G",'Specifications (ICE)'!$M$13))</f>
        <v>105.33879899999999</v>
      </c>
      <c r="Q603" s="17">
        <v>1</v>
      </c>
      <c r="R603" s="110">
        <f>'HYB SPECS'!$G$11-O603-P603-G603</f>
        <v>-321.20120237668732</v>
      </c>
      <c r="S603" s="16">
        <f t="shared" si="126"/>
        <v>-0.45625109901654903</v>
      </c>
      <c r="T603" s="17">
        <f t="shared" si="127"/>
        <v>-321.20120237668732</v>
      </c>
      <c r="U603" s="110">
        <f t="shared" si="128"/>
        <v>886.73463185522837</v>
      </c>
      <c r="V603" s="17">
        <f t="shared" si="129"/>
        <v>11.892175494736836</v>
      </c>
      <c r="W603" s="14">
        <f t="shared" si="130"/>
        <v>1.5306432972094717</v>
      </c>
      <c r="X603" s="17">
        <f t="shared" si="131"/>
        <v>11.892175494736836</v>
      </c>
      <c r="Y603" s="17">
        <f t="shared" si="132"/>
        <v>13.360224805437698</v>
      </c>
      <c r="Z603" s="14">
        <v>474.14230073437511</v>
      </c>
      <c r="AA603" s="17">
        <f t="shared" si="134"/>
        <v>0.20159520403959691</v>
      </c>
      <c r="AB603" s="17">
        <f t="shared" si="135"/>
        <v>3.1703255015905749E-5</v>
      </c>
      <c r="AC603" s="17">
        <f t="shared" si="136"/>
        <v>1.5031854274010169E-2</v>
      </c>
      <c r="AD603" s="17">
        <f t="shared" si="133"/>
        <v>1.9909740760278369E-5</v>
      </c>
      <c r="AE603" s="14">
        <f t="shared" si="137"/>
        <v>25.02194490890875</v>
      </c>
    </row>
    <row r="604" spans="1:31" ht="15.75" thickBot="1" x14ac:dyDescent="0.3">
      <c r="A604" s="14">
        <v>1</v>
      </c>
      <c r="B604" s="17" t="s">
        <v>31</v>
      </c>
      <c r="C604" s="17">
        <v>598</v>
      </c>
      <c r="D604" s="17">
        <v>52.492572025435138</v>
      </c>
      <c r="E604" s="14">
        <v>704.00093954631063</v>
      </c>
      <c r="F604" s="103">
        <v>17.399999999999999</v>
      </c>
      <c r="G604" s="17">
        <f>'Specifications (ICE)'!$E$16*9.81*SIN(F604-F603)</f>
        <v>1046.3794352042696</v>
      </c>
      <c r="H604" s="17">
        <f t="shared" si="125"/>
        <v>0.30368728984701332</v>
      </c>
      <c r="I604" s="17">
        <v>14</v>
      </c>
      <c r="J604" s="14">
        <v>4000</v>
      </c>
      <c r="K604" s="100">
        <v>13.411199999999999</v>
      </c>
      <c r="L604" s="17">
        <v>30.000049728</v>
      </c>
      <c r="M604" s="107">
        <v>1</v>
      </c>
      <c r="N604" s="17">
        <f>IF(M604=1,_xlfn.XLOOKUP(L604,'HYB SPECS'!$O$6:$O$37,'HYB SPECS'!$K$6:$K$37,,1))</f>
        <v>8500</v>
      </c>
      <c r="O604" s="107">
        <f>0.5*('Specifications (ICE)'!$P$4*'Specifications (ICE)'!$P$3)*'Specifications (ICE)'!$P$5*K604^2</f>
        <v>56.217600027646043</v>
      </c>
      <c r="P604" s="14">
        <f>IF(B604="A",'Specifications (ICE)'!$M$12,IF(B604="G",'Specifications (ICE)'!$M$13))</f>
        <v>105.33879899999999</v>
      </c>
      <c r="Q604" s="17">
        <v>1</v>
      </c>
      <c r="R604" s="110">
        <f>'HYB SPECS'!$G$11-O604-P604-G604</f>
        <v>-321.20120237668732</v>
      </c>
      <c r="S604" s="16">
        <f t="shared" si="126"/>
        <v>-0.45625109901654903</v>
      </c>
      <c r="T604" s="17">
        <f t="shared" si="127"/>
        <v>-321.20120237668732</v>
      </c>
      <c r="U604" s="110">
        <f t="shared" si="128"/>
        <v>886.73463185522837</v>
      </c>
      <c r="V604" s="17">
        <f t="shared" si="129"/>
        <v>11.892175494736836</v>
      </c>
      <c r="W604" s="14">
        <f t="shared" si="130"/>
        <v>1.5306432972094717</v>
      </c>
      <c r="X604" s="17">
        <f t="shared" si="131"/>
        <v>11.892175494736836</v>
      </c>
      <c r="Y604" s="17">
        <f t="shared" si="132"/>
        <v>13.360224805437698</v>
      </c>
      <c r="Z604" s="14">
        <v>474.14230073437511</v>
      </c>
      <c r="AA604" s="17">
        <f t="shared" si="134"/>
        <v>0.20159520403959691</v>
      </c>
      <c r="AB604" s="17">
        <f t="shared" si="135"/>
        <v>3.1703255015905749E-5</v>
      </c>
      <c r="AC604" s="17">
        <f t="shared" si="136"/>
        <v>1.5031854274010169E-2</v>
      </c>
      <c r="AD604" s="17">
        <f t="shared" si="133"/>
        <v>1.9909740760278369E-5</v>
      </c>
      <c r="AE604" s="14">
        <f t="shared" si="137"/>
        <v>25.036976763182761</v>
      </c>
    </row>
    <row r="605" spans="1:31" ht="15.75" thickBot="1" x14ac:dyDescent="0.3">
      <c r="A605" s="14">
        <v>1</v>
      </c>
      <c r="B605" s="17" t="s">
        <v>31</v>
      </c>
      <c r="C605" s="17">
        <v>599</v>
      </c>
      <c r="D605" s="17">
        <v>52.567136568503621</v>
      </c>
      <c r="E605" s="14">
        <v>704.00093954631063</v>
      </c>
      <c r="F605" s="103">
        <v>17.600000000000001</v>
      </c>
      <c r="G605" s="17">
        <f>'Specifications (ICE)'!$E$16*9.81*SIN(F605-F604)</f>
        <v>1046.3794352042878</v>
      </c>
      <c r="H605" s="17">
        <f t="shared" si="125"/>
        <v>0.30717794835100204</v>
      </c>
      <c r="I605" s="17">
        <v>14</v>
      </c>
      <c r="J605" s="14">
        <v>4000</v>
      </c>
      <c r="K605" s="100">
        <v>13.411199999999999</v>
      </c>
      <c r="L605" s="17">
        <v>30.000049728</v>
      </c>
      <c r="M605" s="107">
        <v>1</v>
      </c>
      <c r="N605" s="17">
        <f>IF(M605=1,_xlfn.XLOOKUP(L605,'HYB SPECS'!$O$6:$O$37,'HYB SPECS'!$K$6:$K$37,,1))</f>
        <v>8500</v>
      </c>
      <c r="O605" s="107">
        <f>0.5*('Specifications (ICE)'!$P$4*'Specifications (ICE)'!$P$3)*'Specifications (ICE)'!$P$5*K605^2</f>
        <v>56.217600027646043</v>
      </c>
      <c r="P605" s="14">
        <f>IF(B605="A",'Specifications (ICE)'!$M$12,IF(B605="G",'Specifications (ICE)'!$M$13))</f>
        <v>105.33879899999999</v>
      </c>
      <c r="Q605" s="17">
        <v>1</v>
      </c>
      <c r="R605" s="110">
        <f>'HYB SPECS'!$G$11-O605-P605-G605</f>
        <v>-321.20120237670551</v>
      </c>
      <c r="S605" s="16">
        <f t="shared" si="126"/>
        <v>-0.45625109901657485</v>
      </c>
      <c r="T605" s="17">
        <f t="shared" si="127"/>
        <v>-321.20120237670551</v>
      </c>
      <c r="U605" s="110">
        <f t="shared" si="128"/>
        <v>886.73463185522837</v>
      </c>
      <c r="V605" s="17">
        <f t="shared" si="129"/>
        <v>11.892175494736836</v>
      </c>
      <c r="W605" s="14">
        <f t="shared" si="130"/>
        <v>1.5306432972094717</v>
      </c>
      <c r="X605" s="17">
        <f t="shared" si="131"/>
        <v>11.892175494736836</v>
      </c>
      <c r="Y605" s="17">
        <f t="shared" si="132"/>
        <v>13.360224805437698</v>
      </c>
      <c r="Z605" s="14">
        <v>474.14230073437511</v>
      </c>
      <c r="AA605" s="17">
        <f t="shared" si="134"/>
        <v>0.20159520403959691</v>
      </c>
      <c r="AB605" s="17">
        <f t="shared" si="135"/>
        <v>3.1703255015905749E-5</v>
      </c>
      <c r="AC605" s="17">
        <f t="shared" si="136"/>
        <v>1.5031854274010169E-2</v>
      </c>
      <c r="AD605" s="17">
        <f t="shared" si="133"/>
        <v>1.9909740760278369E-5</v>
      </c>
      <c r="AE605" s="14">
        <f t="shared" si="137"/>
        <v>25.052008617456771</v>
      </c>
    </row>
    <row r="606" spans="1:31" ht="15.75" thickBot="1" x14ac:dyDescent="0.3">
      <c r="A606" s="14">
        <v>1</v>
      </c>
      <c r="B606" s="17" t="s">
        <v>31</v>
      </c>
      <c r="C606" s="17">
        <v>600</v>
      </c>
      <c r="D606" s="17">
        <v>52.641701111572104</v>
      </c>
      <c r="E606" s="14">
        <v>704.00093954631063</v>
      </c>
      <c r="F606" s="103">
        <v>17.8</v>
      </c>
      <c r="G606" s="17">
        <f>'Specifications (ICE)'!$E$16*9.81*SIN(F606-F605)</f>
        <v>1046.3794352042696</v>
      </c>
      <c r="H606" s="17">
        <f t="shared" si="125"/>
        <v>0.31066860685499065</v>
      </c>
      <c r="I606" s="17">
        <v>14</v>
      </c>
      <c r="J606" s="14">
        <v>4000</v>
      </c>
      <c r="K606" s="100">
        <v>13.411199999999999</v>
      </c>
      <c r="L606" s="17">
        <v>30.000049728</v>
      </c>
      <c r="M606" s="107">
        <v>1</v>
      </c>
      <c r="N606" s="17">
        <f>IF(M606=1,_xlfn.XLOOKUP(L606,'HYB SPECS'!$O$6:$O$37,'HYB SPECS'!$K$6:$K$37,,1))</f>
        <v>8500</v>
      </c>
      <c r="O606" s="107">
        <f>0.5*('Specifications (ICE)'!$P$4*'Specifications (ICE)'!$P$3)*'Specifications (ICE)'!$P$5*K606^2</f>
        <v>56.217600027646043</v>
      </c>
      <c r="P606" s="14">
        <f>IF(B606="A",'Specifications (ICE)'!$M$12,IF(B606="G",'Specifications (ICE)'!$M$13))</f>
        <v>105.33879899999999</v>
      </c>
      <c r="Q606" s="17">
        <v>1</v>
      </c>
      <c r="R606" s="110">
        <f>'HYB SPECS'!$G$11-O606-P606-G606</f>
        <v>-321.20120237668732</v>
      </c>
      <c r="S606" s="16">
        <f t="shared" si="126"/>
        <v>-0.45625109901654903</v>
      </c>
      <c r="T606" s="17">
        <f t="shared" si="127"/>
        <v>-321.20120237668732</v>
      </c>
      <c r="U606" s="110">
        <f t="shared" si="128"/>
        <v>886.73463185522837</v>
      </c>
      <c r="V606" s="17">
        <f t="shared" si="129"/>
        <v>11.892175494736836</v>
      </c>
      <c r="W606" s="14">
        <f t="shared" si="130"/>
        <v>1.5306432972094717</v>
      </c>
      <c r="X606" s="17">
        <f t="shared" si="131"/>
        <v>11.892175494736836</v>
      </c>
      <c r="Y606" s="17">
        <f t="shared" si="132"/>
        <v>13.360224805437698</v>
      </c>
      <c r="Z606" s="14">
        <v>474.14230073437511</v>
      </c>
      <c r="AA606" s="17">
        <f t="shared" si="134"/>
        <v>0.20159520403959691</v>
      </c>
      <c r="AB606" s="17">
        <f t="shared" si="135"/>
        <v>3.1703255015905749E-5</v>
      </c>
      <c r="AC606" s="17">
        <f t="shared" si="136"/>
        <v>1.5031854274010169E-2</v>
      </c>
      <c r="AD606" s="17">
        <f t="shared" si="133"/>
        <v>1.9909740760278369E-5</v>
      </c>
      <c r="AE606" s="14">
        <f t="shared" si="137"/>
        <v>25.067040471730781</v>
      </c>
    </row>
    <row r="607" spans="1:31" ht="15.75" thickBot="1" x14ac:dyDescent="0.3">
      <c r="A607" s="14">
        <v>1</v>
      </c>
      <c r="B607" s="17" t="s">
        <v>31</v>
      </c>
      <c r="C607" s="17">
        <v>601</v>
      </c>
      <c r="D607" s="17">
        <v>52.716265654640587</v>
      </c>
      <c r="E607" s="14">
        <v>704.00093954631063</v>
      </c>
      <c r="F607" s="103">
        <v>18</v>
      </c>
      <c r="G607" s="17">
        <f>'Specifications (ICE)'!$E$16*9.81*SIN(F607-F606)</f>
        <v>1046.3794352042696</v>
      </c>
      <c r="H607" s="17">
        <f t="shared" si="125"/>
        <v>0.31415926535897931</v>
      </c>
      <c r="I607" s="17">
        <v>14</v>
      </c>
      <c r="J607" s="14">
        <v>4000</v>
      </c>
      <c r="K607" s="100">
        <v>13.411199999999999</v>
      </c>
      <c r="L607" s="17">
        <v>30.000049728</v>
      </c>
      <c r="M607" s="107">
        <v>1</v>
      </c>
      <c r="N607" s="17">
        <f>IF(M607=1,_xlfn.XLOOKUP(L607,'HYB SPECS'!$O$6:$O$37,'HYB SPECS'!$K$6:$K$37,,1))</f>
        <v>8500</v>
      </c>
      <c r="O607" s="107">
        <f>0.5*('Specifications (ICE)'!$P$4*'Specifications (ICE)'!$P$3)*'Specifications (ICE)'!$P$5*K607^2</f>
        <v>56.217600027646043</v>
      </c>
      <c r="P607" s="14">
        <f>IF(B607="A",'Specifications (ICE)'!$M$12,IF(B607="G",'Specifications (ICE)'!$M$13))</f>
        <v>105.33879899999999</v>
      </c>
      <c r="Q607" s="17">
        <v>1</v>
      </c>
      <c r="R607" s="110">
        <f>'HYB SPECS'!$G$11-O607-P607-G607</f>
        <v>-321.20120237668732</v>
      </c>
      <c r="S607" s="16">
        <f t="shared" si="126"/>
        <v>-0.45625109901654903</v>
      </c>
      <c r="T607" s="17">
        <f t="shared" si="127"/>
        <v>-321.20120237668732</v>
      </c>
      <c r="U607" s="110">
        <f t="shared" si="128"/>
        <v>886.73463185522837</v>
      </c>
      <c r="V607" s="17">
        <f t="shared" si="129"/>
        <v>11.892175494736836</v>
      </c>
      <c r="W607" s="14">
        <f t="shared" si="130"/>
        <v>1.5306432972094717</v>
      </c>
      <c r="X607" s="17">
        <f t="shared" si="131"/>
        <v>11.892175494736836</v>
      </c>
      <c r="Y607" s="17">
        <f t="shared" si="132"/>
        <v>13.360224805437698</v>
      </c>
      <c r="Z607" s="14">
        <v>474.14230073437511</v>
      </c>
      <c r="AA607" s="17">
        <f t="shared" si="134"/>
        <v>0.20159520403959691</v>
      </c>
      <c r="AB607" s="17">
        <f t="shared" si="135"/>
        <v>3.1703255015905749E-5</v>
      </c>
      <c r="AC607" s="17">
        <f t="shared" si="136"/>
        <v>1.5031854274010169E-2</v>
      </c>
      <c r="AD607" s="17">
        <f t="shared" si="133"/>
        <v>1.9909740760278369E-5</v>
      </c>
      <c r="AE607" s="14">
        <f t="shared" si="137"/>
        <v>25.082072326004791</v>
      </c>
    </row>
    <row r="608" spans="1:31" ht="15.75" thickBot="1" x14ac:dyDescent="0.3">
      <c r="A608" s="14">
        <v>1</v>
      </c>
      <c r="B608" s="17" t="s">
        <v>31</v>
      </c>
      <c r="C608" s="17">
        <v>602</v>
      </c>
      <c r="D608" s="17">
        <v>52.79083019770907</v>
      </c>
      <c r="E608" s="14">
        <v>704.00093954631063</v>
      </c>
      <c r="F608" s="103">
        <v>18.2</v>
      </c>
      <c r="G608" s="17">
        <f>'Specifications (ICE)'!$E$16*9.81*SIN(F608-F607)</f>
        <v>1046.3794352042696</v>
      </c>
      <c r="H608" s="17">
        <f t="shared" si="125"/>
        <v>0.31764992386296798</v>
      </c>
      <c r="I608" s="17">
        <v>14</v>
      </c>
      <c r="J608" s="14">
        <v>4000</v>
      </c>
      <c r="K608" s="100">
        <v>13.411199999999999</v>
      </c>
      <c r="L608" s="17">
        <v>30.000049728</v>
      </c>
      <c r="M608" s="107">
        <v>1</v>
      </c>
      <c r="N608" s="17">
        <f>IF(M608=1,_xlfn.XLOOKUP(L608,'HYB SPECS'!$O$6:$O$37,'HYB SPECS'!$K$6:$K$37,,1))</f>
        <v>8500</v>
      </c>
      <c r="O608" s="107">
        <f>0.5*('Specifications (ICE)'!$P$4*'Specifications (ICE)'!$P$3)*'Specifications (ICE)'!$P$5*K608^2</f>
        <v>56.217600027646043</v>
      </c>
      <c r="P608" s="14">
        <f>IF(B608="A",'Specifications (ICE)'!$M$12,IF(B608="G",'Specifications (ICE)'!$M$13))</f>
        <v>105.33879899999999</v>
      </c>
      <c r="Q608" s="17">
        <v>1</v>
      </c>
      <c r="R608" s="110">
        <f>'HYB SPECS'!$G$11-O608-P608-G608</f>
        <v>-321.20120237668732</v>
      </c>
      <c r="S608" s="16">
        <f t="shared" si="126"/>
        <v>-0.45625109901654903</v>
      </c>
      <c r="T608" s="17">
        <f t="shared" si="127"/>
        <v>-321.20120237668732</v>
      </c>
      <c r="U608" s="110">
        <f t="shared" si="128"/>
        <v>886.73463185522837</v>
      </c>
      <c r="V608" s="17">
        <f t="shared" si="129"/>
        <v>11.892175494736836</v>
      </c>
      <c r="W608" s="14">
        <f t="shared" si="130"/>
        <v>1.5306432972094717</v>
      </c>
      <c r="X608" s="17">
        <f t="shared" si="131"/>
        <v>11.892175494736836</v>
      </c>
      <c r="Y608" s="17">
        <f t="shared" si="132"/>
        <v>13.360224805437698</v>
      </c>
      <c r="Z608" s="14">
        <v>474.14230073437511</v>
      </c>
      <c r="AA608" s="17">
        <f t="shared" si="134"/>
        <v>0.20159520403959691</v>
      </c>
      <c r="AB608" s="17">
        <f t="shared" si="135"/>
        <v>3.1703255015905749E-5</v>
      </c>
      <c r="AC608" s="17">
        <f t="shared" si="136"/>
        <v>1.5031854274010169E-2</v>
      </c>
      <c r="AD608" s="17">
        <f t="shared" si="133"/>
        <v>1.9909740760278369E-5</v>
      </c>
      <c r="AE608" s="14">
        <f t="shared" si="137"/>
        <v>25.097104180278802</v>
      </c>
    </row>
    <row r="609" spans="1:31" ht="15.75" thickBot="1" x14ac:dyDescent="0.3">
      <c r="A609" s="14">
        <v>1</v>
      </c>
      <c r="B609" s="17" t="s">
        <v>31</v>
      </c>
      <c r="C609" s="17">
        <v>603</v>
      </c>
      <c r="D609" s="17">
        <v>52.865394740777553</v>
      </c>
      <c r="E609" s="14">
        <v>704.00093954631063</v>
      </c>
      <c r="F609" s="103">
        <v>18.399999999999999</v>
      </c>
      <c r="G609" s="17">
        <f>'Specifications (ICE)'!$E$16*9.81*SIN(F609-F608)</f>
        <v>1046.3794352042696</v>
      </c>
      <c r="H609" s="17">
        <f t="shared" si="125"/>
        <v>0.32114058236695664</v>
      </c>
      <c r="I609" s="17">
        <v>14</v>
      </c>
      <c r="J609" s="14">
        <v>4000</v>
      </c>
      <c r="K609" s="100">
        <v>13.411199999999999</v>
      </c>
      <c r="L609" s="17">
        <v>30.000049728</v>
      </c>
      <c r="M609" s="107">
        <v>1</v>
      </c>
      <c r="N609" s="17">
        <f>IF(M609=1,_xlfn.XLOOKUP(L609,'HYB SPECS'!$O$6:$O$37,'HYB SPECS'!$K$6:$K$37,,1))</f>
        <v>8500</v>
      </c>
      <c r="O609" s="107">
        <f>0.5*('Specifications (ICE)'!$P$4*'Specifications (ICE)'!$P$3)*'Specifications (ICE)'!$P$5*K609^2</f>
        <v>56.217600027646043</v>
      </c>
      <c r="P609" s="14">
        <f>IF(B609="A",'Specifications (ICE)'!$M$12,IF(B609="G",'Specifications (ICE)'!$M$13))</f>
        <v>105.33879899999999</v>
      </c>
      <c r="Q609" s="17">
        <v>1</v>
      </c>
      <c r="R609" s="110">
        <f>'HYB SPECS'!$G$11-O609-P609-G609</f>
        <v>-321.20120237668732</v>
      </c>
      <c r="S609" s="16">
        <f t="shared" si="126"/>
        <v>-0.45625109901654903</v>
      </c>
      <c r="T609" s="17">
        <f t="shared" si="127"/>
        <v>-321.20120237668732</v>
      </c>
      <c r="U609" s="110">
        <f t="shared" si="128"/>
        <v>886.73463185522837</v>
      </c>
      <c r="V609" s="17">
        <f t="shared" si="129"/>
        <v>11.892175494736836</v>
      </c>
      <c r="W609" s="14">
        <f t="shared" si="130"/>
        <v>1.5306432972094717</v>
      </c>
      <c r="X609" s="17">
        <f t="shared" si="131"/>
        <v>11.892175494736836</v>
      </c>
      <c r="Y609" s="17">
        <f t="shared" si="132"/>
        <v>13.360224805437698</v>
      </c>
      <c r="Z609" s="14">
        <v>474.14230073437511</v>
      </c>
      <c r="AA609" s="17">
        <f t="shared" si="134"/>
        <v>0.20159520403959691</v>
      </c>
      <c r="AB609" s="17">
        <f t="shared" si="135"/>
        <v>3.1703255015905749E-5</v>
      </c>
      <c r="AC609" s="17">
        <f t="shared" si="136"/>
        <v>1.5031854274010169E-2</v>
      </c>
      <c r="AD609" s="17">
        <f t="shared" si="133"/>
        <v>1.9909740760278369E-5</v>
      </c>
      <c r="AE609" s="14">
        <f t="shared" si="137"/>
        <v>25.112136034552812</v>
      </c>
    </row>
    <row r="610" spans="1:31" ht="15.75" thickBot="1" x14ac:dyDescent="0.3">
      <c r="A610" s="14">
        <v>1</v>
      </c>
      <c r="B610" s="17" t="s">
        <v>31</v>
      </c>
      <c r="C610" s="17">
        <v>604</v>
      </c>
      <c r="D610" s="17">
        <v>52.939959283846036</v>
      </c>
      <c r="E610" s="14">
        <v>704.00093954631063</v>
      </c>
      <c r="F610" s="103">
        <v>18.600000000000001</v>
      </c>
      <c r="G610" s="17">
        <f>'Specifications (ICE)'!$E$16*9.81*SIN(F610-F609)</f>
        <v>1046.3794352042878</v>
      </c>
      <c r="H610" s="17">
        <f t="shared" si="125"/>
        <v>0.3246312408709453</v>
      </c>
      <c r="I610" s="17">
        <v>14</v>
      </c>
      <c r="J610" s="14">
        <v>4000</v>
      </c>
      <c r="K610" s="100">
        <v>13.411199999999999</v>
      </c>
      <c r="L610" s="17">
        <v>30.000049728</v>
      </c>
      <c r="M610" s="107">
        <v>1</v>
      </c>
      <c r="N610" s="17">
        <f>IF(M610=1,_xlfn.XLOOKUP(L610,'HYB SPECS'!$O$6:$O$37,'HYB SPECS'!$K$6:$K$37,,1))</f>
        <v>8500</v>
      </c>
      <c r="O610" s="107">
        <f>0.5*('Specifications (ICE)'!$P$4*'Specifications (ICE)'!$P$3)*'Specifications (ICE)'!$P$5*K610^2</f>
        <v>56.217600027646043</v>
      </c>
      <c r="P610" s="14">
        <f>IF(B610="A",'Specifications (ICE)'!$M$12,IF(B610="G",'Specifications (ICE)'!$M$13))</f>
        <v>105.33879899999999</v>
      </c>
      <c r="Q610" s="17">
        <v>1</v>
      </c>
      <c r="R610" s="110">
        <f>'HYB SPECS'!$G$11-O610-P610-G610</f>
        <v>-321.20120237670551</v>
      </c>
      <c r="S610" s="16">
        <f t="shared" si="126"/>
        <v>-0.45625109901657485</v>
      </c>
      <c r="T610" s="17">
        <f t="shared" si="127"/>
        <v>-321.20120237670551</v>
      </c>
      <c r="U610" s="110">
        <f t="shared" si="128"/>
        <v>886.73463185522837</v>
      </c>
      <c r="V610" s="17">
        <f t="shared" si="129"/>
        <v>11.892175494736836</v>
      </c>
      <c r="W610" s="14">
        <f t="shared" si="130"/>
        <v>1.5306432972094717</v>
      </c>
      <c r="X610" s="17">
        <f t="shared" si="131"/>
        <v>11.892175494736836</v>
      </c>
      <c r="Y610" s="17">
        <f t="shared" si="132"/>
        <v>13.360224805437698</v>
      </c>
      <c r="Z610" s="14">
        <v>474.14230073437511</v>
      </c>
      <c r="AA610" s="17">
        <f t="shared" si="134"/>
        <v>0.20159520403959691</v>
      </c>
      <c r="AB610" s="17">
        <f t="shared" si="135"/>
        <v>3.1703255015905749E-5</v>
      </c>
      <c r="AC610" s="17">
        <f t="shared" si="136"/>
        <v>1.5031854274010169E-2</v>
      </c>
      <c r="AD610" s="17">
        <f t="shared" si="133"/>
        <v>1.9909740760278369E-5</v>
      </c>
      <c r="AE610" s="14">
        <f t="shared" si="137"/>
        <v>25.127167888826822</v>
      </c>
    </row>
    <row r="611" spans="1:31" ht="15.75" thickBot="1" x14ac:dyDescent="0.3">
      <c r="A611" s="14">
        <v>1</v>
      </c>
      <c r="B611" s="17" t="s">
        <v>31</v>
      </c>
      <c r="C611" s="17">
        <v>605</v>
      </c>
      <c r="D611" s="17">
        <v>53.01452382691452</v>
      </c>
      <c r="E611" s="14">
        <v>704.00093954631063</v>
      </c>
      <c r="F611" s="103">
        <v>18.8</v>
      </c>
      <c r="G611" s="17">
        <f>'Specifications (ICE)'!$E$16*9.81*SIN(F611-F610)</f>
        <v>1046.3794352042696</v>
      </c>
      <c r="H611" s="17">
        <f t="shared" si="125"/>
        <v>0.32812189937493397</v>
      </c>
      <c r="I611" s="17">
        <v>14</v>
      </c>
      <c r="J611" s="14">
        <v>4000</v>
      </c>
      <c r="K611" s="100">
        <v>13.411199999999999</v>
      </c>
      <c r="L611" s="17">
        <v>30.000049728</v>
      </c>
      <c r="M611" s="107">
        <v>1</v>
      </c>
      <c r="N611" s="17">
        <f>IF(M611=1,_xlfn.XLOOKUP(L611,'HYB SPECS'!$O$6:$O$37,'HYB SPECS'!$K$6:$K$37,,1))</f>
        <v>8500</v>
      </c>
      <c r="O611" s="107">
        <f>0.5*('Specifications (ICE)'!$P$4*'Specifications (ICE)'!$P$3)*'Specifications (ICE)'!$P$5*K611^2</f>
        <v>56.217600027646043</v>
      </c>
      <c r="P611" s="14">
        <f>IF(B611="A",'Specifications (ICE)'!$M$12,IF(B611="G",'Specifications (ICE)'!$M$13))</f>
        <v>105.33879899999999</v>
      </c>
      <c r="Q611" s="17">
        <v>1</v>
      </c>
      <c r="R611" s="110">
        <f>'HYB SPECS'!$G$11-O611-P611-G611</f>
        <v>-321.20120237668732</v>
      </c>
      <c r="S611" s="16">
        <f t="shared" si="126"/>
        <v>-0.45625109901654903</v>
      </c>
      <c r="T611" s="17">
        <f t="shared" si="127"/>
        <v>-321.20120237668732</v>
      </c>
      <c r="U611" s="110">
        <f t="shared" si="128"/>
        <v>886.73463185522837</v>
      </c>
      <c r="V611" s="17">
        <f t="shared" si="129"/>
        <v>11.892175494736836</v>
      </c>
      <c r="W611" s="14">
        <f t="shared" si="130"/>
        <v>1.5306432972094717</v>
      </c>
      <c r="X611" s="17">
        <f t="shared" si="131"/>
        <v>11.892175494736836</v>
      </c>
      <c r="Y611" s="17">
        <f t="shared" si="132"/>
        <v>13.360224805437698</v>
      </c>
      <c r="Z611" s="14">
        <v>474.14230073437511</v>
      </c>
      <c r="AA611" s="17">
        <f t="shared" si="134"/>
        <v>0.20159520403959691</v>
      </c>
      <c r="AB611" s="17">
        <f t="shared" si="135"/>
        <v>3.1703255015905749E-5</v>
      </c>
      <c r="AC611" s="17">
        <f t="shared" si="136"/>
        <v>1.5031854274010169E-2</v>
      </c>
      <c r="AD611" s="17">
        <f t="shared" si="133"/>
        <v>1.9909740760278369E-5</v>
      </c>
      <c r="AE611" s="14">
        <f t="shared" si="137"/>
        <v>25.142199743100832</v>
      </c>
    </row>
    <row r="612" spans="1:31" ht="15.75" thickBot="1" x14ac:dyDescent="0.3">
      <c r="A612" s="14">
        <v>1</v>
      </c>
      <c r="B612" s="17" t="s">
        <v>31</v>
      </c>
      <c r="C612" s="17">
        <v>606</v>
      </c>
      <c r="D612" s="17">
        <v>53.089088369983003</v>
      </c>
      <c r="E612" s="14">
        <v>704.00093954631063</v>
      </c>
      <c r="F612" s="103">
        <v>19</v>
      </c>
      <c r="G612" s="17">
        <f>'Specifications (ICE)'!$E$16*9.81*SIN(F612-F611)</f>
        <v>1046.3794352042696</v>
      </c>
      <c r="H612" s="17">
        <f t="shared" si="125"/>
        <v>0.33161255787892263</v>
      </c>
      <c r="I612" s="17">
        <v>14</v>
      </c>
      <c r="J612" s="14">
        <v>4000</v>
      </c>
      <c r="K612" s="100">
        <v>13.411199999999999</v>
      </c>
      <c r="L612" s="17">
        <v>30.000049728</v>
      </c>
      <c r="M612" s="107">
        <v>1</v>
      </c>
      <c r="N612" s="17">
        <f>IF(M612=1,_xlfn.XLOOKUP(L612,'HYB SPECS'!$O$6:$O$37,'HYB SPECS'!$K$6:$K$37,,1))</f>
        <v>8500</v>
      </c>
      <c r="O612" s="107">
        <f>0.5*('Specifications (ICE)'!$P$4*'Specifications (ICE)'!$P$3)*'Specifications (ICE)'!$P$5*K612^2</f>
        <v>56.217600027646043</v>
      </c>
      <c r="P612" s="14">
        <f>IF(B612="A",'Specifications (ICE)'!$M$12,IF(B612="G",'Specifications (ICE)'!$M$13))</f>
        <v>105.33879899999999</v>
      </c>
      <c r="Q612" s="17">
        <v>1</v>
      </c>
      <c r="R612" s="110">
        <f>'HYB SPECS'!$G$11-O612-P612-G612</f>
        <v>-321.20120237668732</v>
      </c>
      <c r="S612" s="16">
        <f t="shared" si="126"/>
        <v>-0.45625109901654903</v>
      </c>
      <c r="T612" s="17">
        <f t="shared" si="127"/>
        <v>-321.20120237668732</v>
      </c>
      <c r="U612" s="110">
        <f t="shared" si="128"/>
        <v>886.73463185522837</v>
      </c>
      <c r="V612" s="17">
        <f t="shared" si="129"/>
        <v>11.892175494736836</v>
      </c>
      <c r="W612" s="14">
        <f t="shared" si="130"/>
        <v>1.5306432972094717</v>
      </c>
      <c r="X612" s="17">
        <f t="shared" si="131"/>
        <v>11.892175494736836</v>
      </c>
      <c r="Y612" s="17">
        <f t="shared" si="132"/>
        <v>13.360224805437698</v>
      </c>
      <c r="Z612" s="14">
        <v>474.14230073437511</v>
      </c>
      <c r="AA612" s="17">
        <f t="shared" si="134"/>
        <v>0.20159520403959691</v>
      </c>
      <c r="AB612" s="17">
        <f t="shared" si="135"/>
        <v>3.1703255015905749E-5</v>
      </c>
      <c r="AC612" s="17">
        <f t="shared" si="136"/>
        <v>1.5031854274010169E-2</v>
      </c>
      <c r="AD612" s="17">
        <f t="shared" si="133"/>
        <v>1.9909740760278369E-5</v>
      </c>
      <c r="AE612" s="14">
        <f t="shared" si="137"/>
        <v>25.157231597374842</v>
      </c>
    </row>
    <row r="613" spans="1:31" ht="15.75" thickBot="1" x14ac:dyDescent="0.3">
      <c r="A613" s="14">
        <v>1</v>
      </c>
      <c r="B613" s="17" t="s">
        <v>31</v>
      </c>
      <c r="C613" s="17">
        <v>607</v>
      </c>
      <c r="D613" s="17">
        <v>53.163652913051486</v>
      </c>
      <c r="E613" s="14">
        <v>704.00093954631063</v>
      </c>
      <c r="F613" s="103">
        <v>19.2</v>
      </c>
      <c r="G613" s="17">
        <f>'Specifications (ICE)'!$E$16*9.81*SIN(F613-F612)</f>
        <v>1046.3794352042696</v>
      </c>
      <c r="H613" s="17">
        <f t="shared" si="125"/>
        <v>0.33510321638291124</v>
      </c>
      <c r="I613" s="17">
        <v>14</v>
      </c>
      <c r="J613" s="14">
        <v>4000</v>
      </c>
      <c r="K613" s="100">
        <v>13.411199999999999</v>
      </c>
      <c r="L613" s="17">
        <v>30.000049728</v>
      </c>
      <c r="M613" s="107">
        <v>1</v>
      </c>
      <c r="N613" s="17">
        <f>IF(M613=1,_xlfn.XLOOKUP(L613,'HYB SPECS'!$O$6:$O$37,'HYB SPECS'!$K$6:$K$37,,1))</f>
        <v>8500</v>
      </c>
      <c r="O613" s="107">
        <f>0.5*('Specifications (ICE)'!$P$4*'Specifications (ICE)'!$P$3)*'Specifications (ICE)'!$P$5*K613^2</f>
        <v>56.217600027646043</v>
      </c>
      <c r="P613" s="14">
        <f>IF(B613="A",'Specifications (ICE)'!$M$12,IF(B613="G",'Specifications (ICE)'!$M$13))</f>
        <v>105.33879899999999</v>
      </c>
      <c r="Q613" s="17">
        <v>1</v>
      </c>
      <c r="R613" s="110">
        <f>'HYB SPECS'!$G$11-O613-P613-G613</f>
        <v>-321.20120237668732</v>
      </c>
      <c r="S613" s="16">
        <f t="shared" si="126"/>
        <v>-0.45625109901654903</v>
      </c>
      <c r="T613" s="17">
        <f t="shared" si="127"/>
        <v>-321.20120237668732</v>
      </c>
      <c r="U613" s="110">
        <f t="shared" si="128"/>
        <v>886.73463185522837</v>
      </c>
      <c r="V613" s="17">
        <f t="shared" si="129"/>
        <v>11.892175494736836</v>
      </c>
      <c r="W613" s="14">
        <f t="shared" si="130"/>
        <v>1.5306432972094717</v>
      </c>
      <c r="X613" s="17">
        <f t="shared" si="131"/>
        <v>11.892175494736836</v>
      </c>
      <c r="Y613" s="17">
        <f t="shared" si="132"/>
        <v>13.360224805437698</v>
      </c>
      <c r="Z613" s="14">
        <v>474.14230073437511</v>
      </c>
      <c r="AA613" s="17">
        <f t="shared" si="134"/>
        <v>0.20159520403959691</v>
      </c>
      <c r="AB613" s="17">
        <f t="shared" si="135"/>
        <v>3.1703255015905749E-5</v>
      </c>
      <c r="AC613" s="17">
        <f t="shared" si="136"/>
        <v>1.5031854274010169E-2</v>
      </c>
      <c r="AD613" s="17">
        <f t="shared" si="133"/>
        <v>1.9909740760278369E-5</v>
      </c>
      <c r="AE613" s="14">
        <f t="shared" si="137"/>
        <v>25.172263451648853</v>
      </c>
    </row>
    <row r="614" spans="1:31" ht="15.75" thickBot="1" x14ac:dyDescent="0.3">
      <c r="A614" s="14">
        <v>1</v>
      </c>
      <c r="B614" s="17" t="s">
        <v>31</v>
      </c>
      <c r="C614" s="17">
        <v>608</v>
      </c>
      <c r="D614" s="17">
        <v>53.238217456119969</v>
      </c>
      <c r="E614" s="14">
        <v>704.00093954631063</v>
      </c>
      <c r="F614" s="103">
        <v>19.399999999999999</v>
      </c>
      <c r="G614" s="17">
        <f>'Specifications (ICE)'!$E$16*9.81*SIN(F614-F613)</f>
        <v>1046.3794352042696</v>
      </c>
      <c r="H614" s="17">
        <f t="shared" si="125"/>
        <v>0.3385938748868999</v>
      </c>
      <c r="I614" s="17">
        <v>14</v>
      </c>
      <c r="J614" s="14">
        <v>4000</v>
      </c>
      <c r="K614" s="100">
        <v>13.411199999999999</v>
      </c>
      <c r="L614" s="17">
        <v>30.000049728</v>
      </c>
      <c r="M614" s="107">
        <v>1</v>
      </c>
      <c r="N614" s="17">
        <f>IF(M614=1,_xlfn.XLOOKUP(L614,'HYB SPECS'!$O$6:$O$37,'HYB SPECS'!$K$6:$K$37,,1))</f>
        <v>8500</v>
      </c>
      <c r="O614" s="107">
        <f>0.5*('Specifications (ICE)'!$P$4*'Specifications (ICE)'!$P$3)*'Specifications (ICE)'!$P$5*K614^2</f>
        <v>56.217600027646043</v>
      </c>
      <c r="P614" s="14">
        <f>IF(B614="A",'Specifications (ICE)'!$M$12,IF(B614="G",'Specifications (ICE)'!$M$13))</f>
        <v>105.33879899999999</v>
      </c>
      <c r="Q614" s="17">
        <v>1</v>
      </c>
      <c r="R614" s="110">
        <f>'HYB SPECS'!$G$11-O614-P614-G614</f>
        <v>-321.20120237668732</v>
      </c>
      <c r="S614" s="16">
        <f t="shared" si="126"/>
        <v>-0.45625109901654903</v>
      </c>
      <c r="T614" s="17">
        <f t="shared" si="127"/>
        <v>-321.20120237668732</v>
      </c>
      <c r="U614" s="110">
        <f t="shared" si="128"/>
        <v>886.73463185522837</v>
      </c>
      <c r="V614" s="17">
        <f t="shared" si="129"/>
        <v>11.892175494736836</v>
      </c>
      <c r="W614" s="14">
        <f t="shared" si="130"/>
        <v>1.5306432972094717</v>
      </c>
      <c r="X614" s="17">
        <f t="shared" si="131"/>
        <v>11.892175494736836</v>
      </c>
      <c r="Y614" s="17">
        <f t="shared" si="132"/>
        <v>13.360224805437698</v>
      </c>
      <c r="Z614" s="14">
        <v>474.14230073437511</v>
      </c>
      <c r="AA614" s="17">
        <f t="shared" si="134"/>
        <v>0.20159520403959691</v>
      </c>
      <c r="AB614" s="17">
        <f t="shared" si="135"/>
        <v>3.1703255015905749E-5</v>
      </c>
      <c r="AC614" s="17">
        <f t="shared" si="136"/>
        <v>1.5031854274010169E-2</v>
      </c>
      <c r="AD614" s="17">
        <f t="shared" si="133"/>
        <v>1.9909740760278369E-5</v>
      </c>
      <c r="AE614" s="14">
        <f t="shared" si="137"/>
        <v>25.187295305922863</v>
      </c>
    </row>
    <row r="615" spans="1:31" ht="15.75" thickBot="1" x14ac:dyDescent="0.3">
      <c r="A615" s="14">
        <v>1</v>
      </c>
      <c r="B615" s="17" t="s">
        <v>31</v>
      </c>
      <c r="C615" s="17">
        <v>609</v>
      </c>
      <c r="D615" s="17">
        <v>53.312781999188452</v>
      </c>
      <c r="E615" s="14">
        <v>704.00093954631063</v>
      </c>
      <c r="F615" s="103">
        <v>19.600000000000001</v>
      </c>
      <c r="G615" s="17">
        <f>'Specifications (ICE)'!$E$16*9.81*SIN(F615-F614)</f>
        <v>1046.3794352042878</v>
      </c>
      <c r="H615" s="17">
        <f t="shared" si="125"/>
        <v>0.34208453339088862</v>
      </c>
      <c r="I615" s="17">
        <v>14</v>
      </c>
      <c r="J615" s="14">
        <v>4000</v>
      </c>
      <c r="K615" s="100">
        <v>13.411199999999999</v>
      </c>
      <c r="L615" s="17">
        <v>30.000049728</v>
      </c>
      <c r="M615" s="107">
        <v>1</v>
      </c>
      <c r="N615" s="17">
        <f>IF(M615=1,_xlfn.XLOOKUP(L615,'HYB SPECS'!$O$6:$O$37,'HYB SPECS'!$K$6:$K$37,,1))</f>
        <v>8500</v>
      </c>
      <c r="O615" s="107">
        <f>0.5*('Specifications (ICE)'!$P$4*'Specifications (ICE)'!$P$3)*'Specifications (ICE)'!$P$5*K615^2</f>
        <v>56.217600027646043</v>
      </c>
      <c r="P615" s="14">
        <f>IF(B615="A",'Specifications (ICE)'!$M$12,IF(B615="G",'Specifications (ICE)'!$M$13))</f>
        <v>105.33879899999999</v>
      </c>
      <c r="Q615" s="17">
        <v>1</v>
      </c>
      <c r="R615" s="110">
        <f>'HYB SPECS'!$G$11-O615-P615-G615</f>
        <v>-321.20120237670551</v>
      </c>
      <c r="S615" s="16">
        <f t="shared" si="126"/>
        <v>-0.45625109901657485</v>
      </c>
      <c r="T615" s="17">
        <f t="shared" si="127"/>
        <v>-321.20120237670551</v>
      </c>
      <c r="U615" s="110">
        <f t="shared" si="128"/>
        <v>886.73463185522837</v>
      </c>
      <c r="V615" s="17">
        <f t="shared" si="129"/>
        <v>11.892175494736836</v>
      </c>
      <c r="W615" s="14">
        <f t="shared" si="130"/>
        <v>1.5306432972094717</v>
      </c>
      <c r="X615" s="17">
        <f t="shared" si="131"/>
        <v>11.892175494736836</v>
      </c>
      <c r="Y615" s="17">
        <f t="shared" si="132"/>
        <v>13.360224805437698</v>
      </c>
      <c r="Z615" s="14">
        <v>474.14230073437511</v>
      </c>
      <c r="AA615" s="17">
        <f t="shared" si="134"/>
        <v>0.20159520403959691</v>
      </c>
      <c r="AB615" s="17">
        <f t="shared" si="135"/>
        <v>3.1703255015905749E-5</v>
      </c>
      <c r="AC615" s="17">
        <f t="shared" si="136"/>
        <v>1.5031854274010169E-2</v>
      </c>
      <c r="AD615" s="17">
        <f t="shared" si="133"/>
        <v>1.9909740760278369E-5</v>
      </c>
      <c r="AE615" s="14">
        <f t="shared" si="137"/>
        <v>25.202327160196873</v>
      </c>
    </row>
    <row r="616" spans="1:31" ht="15.75" thickBot="1" x14ac:dyDescent="0.3">
      <c r="A616" s="14">
        <v>1</v>
      </c>
      <c r="B616" s="17" t="s">
        <v>31</v>
      </c>
      <c r="C616" s="17">
        <v>610</v>
      </c>
      <c r="D616" s="17">
        <v>53.387346542256935</v>
      </c>
      <c r="E616" s="14">
        <v>704.00093954631063</v>
      </c>
      <c r="F616" s="103">
        <v>19.8</v>
      </c>
      <c r="G616" s="17">
        <f>'Specifications (ICE)'!$E$16*9.81*SIN(F616-F615)</f>
        <v>1046.3794352042696</v>
      </c>
      <c r="H616" s="17">
        <f t="shared" si="125"/>
        <v>0.34557519189487729</v>
      </c>
      <c r="I616" s="17">
        <v>14</v>
      </c>
      <c r="J616" s="14">
        <v>4000</v>
      </c>
      <c r="K616" s="100">
        <v>13.411199999999999</v>
      </c>
      <c r="L616" s="17">
        <v>30.000049728</v>
      </c>
      <c r="M616" s="107">
        <v>1</v>
      </c>
      <c r="N616" s="17">
        <f>IF(M616=1,_xlfn.XLOOKUP(L616,'HYB SPECS'!$O$6:$O$37,'HYB SPECS'!$K$6:$K$37,,1))</f>
        <v>8500</v>
      </c>
      <c r="O616" s="107">
        <f>0.5*('Specifications (ICE)'!$P$4*'Specifications (ICE)'!$P$3)*'Specifications (ICE)'!$P$5*K616^2</f>
        <v>56.217600027646043</v>
      </c>
      <c r="P616" s="14">
        <f>IF(B616="A",'Specifications (ICE)'!$M$12,IF(B616="G",'Specifications (ICE)'!$M$13))</f>
        <v>105.33879899999999</v>
      </c>
      <c r="Q616" s="17">
        <v>1</v>
      </c>
      <c r="R616" s="110">
        <f>'HYB SPECS'!$G$11-O616-P616-G616</f>
        <v>-321.20120237668732</v>
      </c>
      <c r="S616" s="16">
        <f t="shared" si="126"/>
        <v>-0.45625109901654903</v>
      </c>
      <c r="T616" s="17">
        <f t="shared" si="127"/>
        <v>-321.20120237668732</v>
      </c>
      <c r="U616" s="110">
        <f t="shared" si="128"/>
        <v>886.73463185522837</v>
      </c>
      <c r="V616" s="17">
        <f t="shared" si="129"/>
        <v>11.892175494736836</v>
      </c>
      <c r="W616" s="14">
        <f t="shared" si="130"/>
        <v>1.5306432972094717</v>
      </c>
      <c r="X616" s="17">
        <f t="shared" si="131"/>
        <v>11.892175494736836</v>
      </c>
      <c r="Y616" s="17">
        <f t="shared" si="132"/>
        <v>13.360224805437698</v>
      </c>
      <c r="Z616" s="14">
        <v>474.14230073437511</v>
      </c>
      <c r="AA616" s="17">
        <f t="shared" si="134"/>
        <v>0.20159520403959691</v>
      </c>
      <c r="AB616" s="17">
        <f t="shared" si="135"/>
        <v>3.1703255015905749E-5</v>
      </c>
      <c r="AC616" s="17">
        <f t="shared" si="136"/>
        <v>1.5031854274010169E-2</v>
      </c>
      <c r="AD616" s="17">
        <f t="shared" si="133"/>
        <v>1.9909740760278369E-5</v>
      </c>
      <c r="AE616" s="14">
        <f t="shared" si="137"/>
        <v>25.217359014470883</v>
      </c>
    </row>
    <row r="617" spans="1:31" ht="15.75" thickBot="1" x14ac:dyDescent="0.3">
      <c r="A617" s="14">
        <v>1</v>
      </c>
      <c r="B617" s="17" t="s">
        <v>31</v>
      </c>
      <c r="C617" s="17">
        <v>611</v>
      </c>
      <c r="D617" s="17">
        <v>53.461911085325418</v>
      </c>
      <c r="E617" s="14">
        <v>704.00093954631063</v>
      </c>
      <c r="F617" s="103">
        <v>20</v>
      </c>
      <c r="G617" s="17">
        <f>'Specifications (ICE)'!$E$16*9.81*SIN(F617-F616)</f>
        <v>1046.3794352042696</v>
      </c>
      <c r="H617" s="17">
        <f t="shared" si="125"/>
        <v>0.3490658503988659</v>
      </c>
      <c r="I617" s="17">
        <v>14</v>
      </c>
      <c r="J617" s="14">
        <v>4000</v>
      </c>
      <c r="K617" s="100">
        <v>13.411199999999999</v>
      </c>
      <c r="L617" s="17">
        <v>30.000049728</v>
      </c>
      <c r="M617" s="107">
        <v>1</v>
      </c>
      <c r="N617" s="17">
        <f>IF(M617=1,_xlfn.XLOOKUP(L617,'HYB SPECS'!$O$6:$O$37,'HYB SPECS'!$K$6:$K$37,,1))</f>
        <v>8500</v>
      </c>
      <c r="O617" s="107">
        <f>0.5*('Specifications (ICE)'!$P$4*'Specifications (ICE)'!$P$3)*'Specifications (ICE)'!$P$5*K617^2</f>
        <v>56.217600027646043</v>
      </c>
      <c r="P617" s="14">
        <f>IF(B617="A",'Specifications (ICE)'!$M$12,IF(B617="G",'Specifications (ICE)'!$M$13))</f>
        <v>105.33879899999999</v>
      </c>
      <c r="Q617" s="17">
        <v>1</v>
      </c>
      <c r="R617" s="110">
        <f>'HYB SPECS'!$G$11-O617-P617-G617</f>
        <v>-321.20120237668732</v>
      </c>
      <c r="S617" s="16">
        <f t="shared" si="126"/>
        <v>-0.45625109901654903</v>
      </c>
      <c r="T617" s="17">
        <f t="shared" si="127"/>
        <v>-321.20120237668732</v>
      </c>
      <c r="U617" s="110">
        <f t="shared" si="128"/>
        <v>886.73463185522837</v>
      </c>
      <c r="V617" s="17">
        <f t="shared" si="129"/>
        <v>11.892175494736836</v>
      </c>
      <c r="W617" s="14">
        <f t="shared" si="130"/>
        <v>1.5306432972094717</v>
      </c>
      <c r="X617" s="17">
        <f t="shared" si="131"/>
        <v>11.892175494736836</v>
      </c>
      <c r="Y617" s="17">
        <f t="shared" si="132"/>
        <v>13.360224805437698</v>
      </c>
      <c r="Z617" s="14">
        <v>474.14230073437511</v>
      </c>
      <c r="AA617" s="17">
        <f t="shared" si="134"/>
        <v>0.20159520403959691</v>
      </c>
      <c r="AB617" s="17">
        <f t="shared" si="135"/>
        <v>3.1703255015905749E-5</v>
      </c>
      <c r="AC617" s="17">
        <f t="shared" si="136"/>
        <v>1.5031854274010169E-2</v>
      </c>
      <c r="AD617" s="17">
        <f t="shared" si="133"/>
        <v>1.9909740760278369E-5</v>
      </c>
      <c r="AE617" s="14">
        <f t="shared" si="137"/>
        <v>25.232390868744893</v>
      </c>
    </row>
    <row r="618" spans="1:31" ht="15.75" thickBot="1" x14ac:dyDescent="0.3">
      <c r="A618" s="14">
        <v>1</v>
      </c>
      <c r="B618" s="17" t="s">
        <v>31</v>
      </c>
      <c r="C618" s="17">
        <v>612</v>
      </c>
      <c r="D618" s="17">
        <v>53.536475628393902</v>
      </c>
      <c r="E618" s="14">
        <v>704.00093954631063</v>
      </c>
      <c r="F618" s="103">
        <v>0</v>
      </c>
      <c r="G618" s="17">
        <v>0</v>
      </c>
      <c r="H618" s="17">
        <f t="shared" si="125"/>
        <v>0</v>
      </c>
      <c r="I618" s="17">
        <v>14</v>
      </c>
      <c r="J618" s="14">
        <v>4000</v>
      </c>
      <c r="K618" s="100">
        <v>13.411199999999999</v>
      </c>
      <c r="L618" s="17">
        <v>30.000049728</v>
      </c>
      <c r="M618" s="107">
        <v>1</v>
      </c>
      <c r="N618" s="17">
        <f>IF(M618=1,_xlfn.XLOOKUP(L618,'HYB SPECS'!$O$6:$O$37,'HYB SPECS'!$K$6:$K$37,,1))</f>
        <v>8500</v>
      </c>
      <c r="O618" s="107">
        <f>0.5*('Specifications (ICE)'!$P$4*'Specifications (ICE)'!$P$3)*'Specifications (ICE)'!$P$5*K618^2</f>
        <v>56.217600027646043</v>
      </c>
      <c r="P618" s="14">
        <f>IF(B618="A",'Specifications (ICE)'!$M$12,IF(B618="G",'Specifications (ICE)'!$M$13))</f>
        <v>105.33879899999999</v>
      </c>
      <c r="Q618" s="17">
        <v>1</v>
      </c>
      <c r="R618" s="110">
        <f>'HYB SPECS'!$G$11-O618-P618-G618</f>
        <v>725.17823282758229</v>
      </c>
      <c r="S618" s="16">
        <f t="shared" si="126"/>
        <v>1.0300813423557633</v>
      </c>
      <c r="T618" s="17">
        <f t="shared" si="127"/>
        <v>725.17823282758229</v>
      </c>
      <c r="U618" s="110">
        <f t="shared" si="128"/>
        <v>886.73463185522837</v>
      </c>
      <c r="V618" s="17">
        <f t="shared" si="129"/>
        <v>11.892175494736836</v>
      </c>
      <c r="W618" s="14">
        <f t="shared" si="130"/>
        <v>1.5306432972094717</v>
      </c>
      <c r="X618" s="17">
        <f t="shared" si="131"/>
        <v>11.892175494736836</v>
      </c>
      <c r="Y618" s="17">
        <f t="shared" si="132"/>
        <v>13.360224805437698</v>
      </c>
      <c r="Z618" s="14">
        <v>474.14230073437511</v>
      </c>
      <c r="AA618" s="17">
        <f t="shared" si="134"/>
        <v>0.20159520403959691</v>
      </c>
      <c r="AB618" s="17">
        <f t="shared" si="135"/>
        <v>3.1703255015905749E-5</v>
      </c>
      <c r="AC618" s="17">
        <f t="shared" si="136"/>
        <v>1.5031854274010169E-2</v>
      </c>
      <c r="AD618" s="17">
        <f t="shared" si="133"/>
        <v>1.9909740760278369E-5</v>
      </c>
      <c r="AE618" s="14">
        <f t="shared" si="137"/>
        <v>25.247422723018904</v>
      </c>
    </row>
    <row r="619" spans="1:31" ht="15.75" thickBot="1" x14ac:dyDescent="0.3">
      <c r="A619" s="14">
        <v>1</v>
      </c>
      <c r="B619" s="17" t="s">
        <v>31</v>
      </c>
      <c r="C619" s="17">
        <v>613</v>
      </c>
      <c r="D619" s="17">
        <v>53.611040171462385</v>
      </c>
      <c r="E619" s="14">
        <v>704.00093954631063</v>
      </c>
      <c r="F619" s="103">
        <v>0</v>
      </c>
      <c r="G619" s="17">
        <f>'Specifications (ICE)'!$E$16*9.81*SIN(F619-F618)</f>
        <v>0</v>
      </c>
      <c r="H619" s="17">
        <f t="shared" si="125"/>
        <v>0</v>
      </c>
      <c r="I619" s="17">
        <v>14</v>
      </c>
      <c r="J619" s="14">
        <v>4000</v>
      </c>
      <c r="K619" s="100">
        <v>13.411199999999999</v>
      </c>
      <c r="L619" s="17">
        <v>30.000049728</v>
      </c>
      <c r="M619" s="107">
        <v>1</v>
      </c>
      <c r="N619" s="17">
        <f>IF(M619=1,_xlfn.XLOOKUP(L619,'HYB SPECS'!$O$6:$O$37,'HYB SPECS'!$K$6:$K$37,,1))</f>
        <v>8500</v>
      </c>
      <c r="O619" s="107">
        <f>0.5*('Specifications (ICE)'!$P$4*'Specifications (ICE)'!$P$3)*'Specifications (ICE)'!$P$5*K619^2</f>
        <v>56.217600027646043</v>
      </c>
      <c r="P619" s="14">
        <f>IF(B619="A",'Specifications (ICE)'!$M$12,IF(B619="G",'Specifications (ICE)'!$M$13))</f>
        <v>105.33879899999999</v>
      </c>
      <c r="Q619" s="17">
        <v>1</v>
      </c>
      <c r="R619" s="110">
        <f>'HYB SPECS'!$G$11-O619-P619-G619</f>
        <v>725.17823282758229</v>
      </c>
      <c r="S619" s="16">
        <f t="shared" si="126"/>
        <v>1.0300813423557633</v>
      </c>
      <c r="T619" s="17">
        <f t="shared" si="127"/>
        <v>725.17823282758229</v>
      </c>
      <c r="U619" s="110">
        <f t="shared" si="128"/>
        <v>886.73463185522837</v>
      </c>
      <c r="V619" s="17">
        <f t="shared" si="129"/>
        <v>11.892175494736836</v>
      </c>
      <c r="W619" s="14">
        <f t="shared" si="130"/>
        <v>1.5306432972094717</v>
      </c>
      <c r="X619" s="17">
        <f t="shared" si="131"/>
        <v>11.892175494736836</v>
      </c>
      <c r="Y619" s="17">
        <f t="shared" si="132"/>
        <v>13.360224805437698</v>
      </c>
      <c r="Z619" s="14">
        <v>474.14230073437511</v>
      </c>
      <c r="AA619" s="17">
        <f t="shared" si="134"/>
        <v>0.20159520403959691</v>
      </c>
      <c r="AB619" s="17">
        <f t="shared" si="135"/>
        <v>3.1703255015905749E-5</v>
      </c>
      <c r="AC619" s="17">
        <f t="shared" si="136"/>
        <v>1.5031854274010169E-2</v>
      </c>
      <c r="AD619" s="17">
        <f t="shared" si="133"/>
        <v>1.9909740760278369E-5</v>
      </c>
      <c r="AE619" s="14">
        <f t="shared" si="137"/>
        <v>25.262454577292914</v>
      </c>
    </row>
    <row r="620" spans="1:31" ht="15.75" thickBot="1" x14ac:dyDescent="0.3">
      <c r="A620" s="14">
        <v>1</v>
      </c>
      <c r="B620" s="17" t="s">
        <v>31</v>
      </c>
      <c r="C620" s="17">
        <v>614</v>
      </c>
      <c r="D620" s="17">
        <v>53.685604714530868</v>
      </c>
      <c r="E620" s="14">
        <v>704.00093954631063</v>
      </c>
      <c r="F620" s="103">
        <v>0</v>
      </c>
      <c r="G620" s="17">
        <f>'Specifications (ICE)'!$E$16*9.81*SIN(F620-F619)</f>
        <v>0</v>
      </c>
      <c r="H620" s="17">
        <f t="shared" si="125"/>
        <v>0</v>
      </c>
      <c r="I620" s="17">
        <v>14</v>
      </c>
      <c r="J620" s="14">
        <v>4000</v>
      </c>
      <c r="K620" s="100">
        <v>13.411199999999999</v>
      </c>
      <c r="L620" s="17">
        <v>30.000049728</v>
      </c>
      <c r="M620" s="107">
        <v>1</v>
      </c>
      <c r="N620" s="17">
        <f>IF(M620=1,_xlfn.XLOOKUP(L620,'HYB SPECS'!$O$6:$O$37,'HYB SPECS'!$K$6:$K$37,,1))</f>
        <v>8500</v>
      </c>
      <c r="O620" s="107">
        <f>0.5*('Specifications (ICE)'!$P$4*'Specifications (ICE)'!$P$3)*'Specifications (ICE)'!$P$5*K620^2</f>
        <v>56.217600027646043</v>
      </c>
      <c r="P620" s="14">
        <f>IF(B620="A",'Specifications (ICE)'!$M$12,IF(B620="G",'Specifications (ICE)'!$M$13))</f>
        <v>105.33879899999999</v>
      </c>
      <c r="Q620" s="17">
        <v>1</v>
      </c>
      <c r="R620" s="110">
        <f>'HYB SPECS'!$G$11-O620-P620-G620</f>
        <v>725.17823282758229</v>
      </c>
      <c r="S620" s="16">
        <f t="shared" si="126"/>
        <v>1.0300813423557633</v>
      </c>
      <c r="T620" s="17">
        <f t="shared" si="127"/>
        <v>725.17823282758229</v>
      </c>
      <c r="U620" s="110">
        <f t="shared" si="128"/>
        <v>886.73463185522837</v>
      </c>
      <c r="V620" s="17">
        <f t="shared" si="129"/>
        <v>11.892175494736836</v>
      </c>
      <c r="W620" s="14">
        <f t="shared" si="130"/>
        <v>1.5306432972094717</v>
      </c>
      <c r="X620" s="17">
        <f t="shared" si="131"/>
        <v>11.892175494736836</v>
      </c>
      <c r="Y620" s="17">
        <f t="shared" si="132"/>
        <v>13.360224805437698</v>
      </c>
      <c r="Z620" s="14">
        <v>474.14230073437511</v>
      </c>
      <c r="AA620" s="17">
        <f t="shared" si="134"/>
        <v>0.20159520403959691</v>
      </c>
      <c r="AB620" s="17">
        <f t="shared" si="135"/>
        <v>3.1703255015905749E-5</v>
      </c>
      <c r="AC620" s="17">
        <f t="shared" si="136"/>
        <v>1.5031854274010169E-2</v>
      </c>
      <c r="AD620" s="17">
        <f t="shared" si="133"/>
        <v>1.9909740760278369E-5</v>
      </c>
      <c r="AE620" s="14">
        <f t="shared" si="137"/>
        <v>25.277486431566924</v>
      </c>
    </row>
    <row r="621" spans="1:31" ht="15.75" thickBot="1" x14ac:dyDescent="0.3">
      <c r="A621" s="14">
        <v>1</v>
      </c>
      <c r="B621" s="17" t="s">
        <v>31</v>
      </c>
      <c r="C621" s="17">
        <v>615</v>
      </c>
      <c r="D621" s="17">
        <v>53.760169257599351</v>
      </c>
      <c r="E621" s="14">
        <v>704.00093954631063</v>
      </c>
      <c r="F621" s="103">
        <v>0</v>
      </c>
      <c r="G621" s="17">
        <f>'Specifications (ICE)'!$E$16*9.81*SIN(F621-F620)</f>
        <v>0</v>
      </c>
      <c r="H621" s="17">
        <f t="shared" si="125"/>
        <v>0</v>
      </c>
      <c r="I621" s="17">
        <v>14</v>
      </c>
      <c r="J621" s="14">
        <v>4000</v>
      </c>
      <c r="K621" s="100">
        <v>13.411199999999999</v>
      </c>
      <c r="L621" s="17">
        <v>30.000049728</v>
      </c>
      <c r="M621" s="107">
        <v>1</v>
      </c>
      <c r="N621" s="17">
        <f>IF(M621=1,_xlfn.XLOOKUP(L621,'HYB SPECS'!$O$6:$O$37,'HYB SPECS'!$K$6:$K$37,,1))</f>
        <v>8500</v>
      </c>
      <c r="O621" s="107">
        <f>0.5*('Specifications (ICE)'!$P$4*'Specifications (ICE)'!$P$3)*'Specifications (ICE)'!$P$5*K621^2</f>
        <v>56.217600027646043</v>
      </c>
      <c r="P621" s="14">
        <f>IF(B621="A",'Specifications (ICE)'!$M$12,IF(B621="G",'Specifications (ICE)'!$M$13))</f>
        <v>105.33879899999999</v>
      </c>
      <c r="Q621" s="17">
        <v>1</v>
      </c>
      <c r="R621" s="110">
        <f>'HYB SPECS'!$G$11-O621-P621-G621</f>
        <v>725.17823282758229</v>
      </c>
      <c r="S621" s="16">
        <f t="shared" si="126"/>
        <v>1.0300813423557633</v>
      </c>
      <c r="T621" s="17">
        <f t="shared" si="127"/>
        <v>725.17823282758229</v>
      </c>
      <c r="U621" s="110">
        <f t="shared" si="128"/>
        <v>886.73463185522837</v>
      </c>
      <c r="V621" s="17">
        <f t="shared" si="129"/>
        <v>11.892175494736836</v>
      </c>
      <c r="W621" s="14">
        <f t="shared" si="130"/>
        <v>1.5306432972094717</v>
      </c>
      <c r="X621" s="17">
        <f t="shared" si="131"/>
        <v>11.892175494736836</v>
      </c>
      <c r="Y621" s="17">
        <f t="shared" si="132"/>
        <v>13.360224805437698</v>
      </c>
      <c r="Z621" s="14">
        <v>474.14230073437511</v>
      </c>
      <c r="AA621" s="17">
        <f t="shared" si="134"/>
        <v>0.20159520403959691</v>
      </c>
      <c r="AB621" s="17">
        <f t="shared" si="135"/>
        <v>3.1703255015905749E-5</v>
      </c>
      <c r="AC621" s="17">
        <f t="shared" si="136"/>
        <v>1.5031854274010169E-2</v>
      </c>
      <c r="AD621" s="17">
        <f t="shared" si="133"/>
        <v>1.9909740760278369E-5</v>
      </c>
      <c r="AE621" s="14">
        <f t="shared" si="137"/>
        <v>25.292518285840934</v>
      </c>
    </row>
    <row r="622" spans="1:31" ht="15.75" thickBot="1" x14ac:dyDescent="0.3">
      <c r="A622" s="14">
        <v>1</v>
      </c>
      <c r="B622" s="17" t="s">
        <v>31</v>
      </c>
      <c r="C622" s="17">
        <v>616</v>
      </c>
      <c r="D622" s="17">
        <v>53.834733800667834</v>
      </c>
      <c r="E622" s="14">
        <v>704.00093954631063</v>
      </c>
      <c r="F622" s="103">
        <v>0</v>
      </c>
      <c r="G622" s="17">
        <f>'Specifications (ICE)'!$E$16*9.81*SIN(F622-F621)</f>
        <v>0</v>
      </c>
      <c r="H622" s="17">
        <f t="shared" si="125"/>
        <v>0</v>
      </c>
      <c r="I622" s="17">
        <v>14</v>
      </c>
      <c r="J622" s="14">
        <v>4000</v>
      </c>
      <c r="K622" s="100">
        <v>13.411199999999999</v>
      </c>
      <c r="L622" s="17">
        <v>30.000049728</v>
      </c>
      <c r="M622" s="107">
        <v>1</v>
      </c>
      <c r="N622" s="17">
        <f>IF(M622=1,_xlfn.XLOOKUP(L622,'HYB SPECS'!$O$6:$O$37,'HYB SPECS'!$K$6:$K$37,,1))</f>
        <v>8500</v>
      </c>
      <c r="O622" s="107">
        <f>0.5*('Specifications (ICE)'!$P$4*'Specifications (ICE)'!$P$3)*'Specifications (ICE)'!$P$5*K622^2</f>
        <v>56.217600027646043</v>
      </c>
      <c r="P622" s="14">
        <f>IF(B622="A",'Specifications (ICE)'!$M$12,IF(B622="G",'Specifications (ICE)'!$M$13))</f>
        <v>105.33879899999999</v>
      </c>
      <c r="Q622" s="17">
        <v>1</v>
      </c>
      <c r="R622" s="110">
        <f>'HYB SPECS'!$G$11-O622-P622-G622</f>
        <v>725.17823282758229</v>
      </c>
      <c r="S622" s="16">
        <f t="shared" si="126"/>
        <v>1.0300813423557633</v>
      </c>
      <c r="T622" s="17">
        <f t="shared" si="127"/>
        <v>725.17823282758229</v>
      </c>
      <c r="U622" s="110">
        <f t="shared" si="128"/>
        <v>886.73463185522837</v>
      </c>
      <c r="V622" s="17">
        <f t="shared" si="129"/>
        <v>11.892175494736836</v>
      </c>
      <c r="W622" s="14">
        <f t="shared" si="130"/>
        <v>1.5306432972094717</v>
      </c>
      <c r="X622" s="17">
        <f t="shared" si="131"/>
        <v>11.892175494736836</v>
      </c>
      <c r="Y622" s="17">
        <f t="shared" si="132"/>
        <v>13.360224805437698</v>
      </c>
      <c r="Z622" s="14">
        <v>474.14230073437511</v>
      </c>
      <c r="AA622" s="17">
        <f t="shared" si="134"/>
        <v>0.20159520403959691</v>
      </c>
      <c r="AB622" s="17">
        <f t="shared" si="135"/>
        <v>3.1703255015905749E-5</v>
      </c>
      <c r="AC622" s="17">
        <f t="shared" si="136"/>
        <v>1.5031854274010169E-2</v>
      </c>
      <c r="AD622" s="17">
        <f t="shared" si="133"/>
        <v>1.9909740760278369E-5</v>
      </c>
      <c r="AE622" s="14">
        <f t="shared" si="137"/>
        <v>25.307550140114945</v>
      </c>
    </row>
    <row r="623" spans="1:31" ht="15.75" thickBot="1" x14ac:dyDescent="0.3">
      <c r="A623" s="14">
        <v>1</v>
      </c>
      <c r="B623" s="17" t="s">
        <v>31</v>
      </c>
      <c r="C623" s="17">
        <v>617</v>
      </c>
      <c r="D623" s="17">
        <v>53.909298343736317</v>
      </c>
      <c r="E623" s="14">
        <v>704.00093954631063</v>
      </c>
      <c r="F623" s="103">
        <v>0</v>
      </c>
      <c r="G623" s="17">
        <f>'Specifications (ICE)'!$E$16*9.81*SIN(F623-F622)</f>
        <v>0</v>
      </c>
      <c r="H623" s="17">
        <f t="shared" si="125"/>
        <v>0</v>
      </c>
      <c r="I623" s="17">
        <v>14</v>
      </c>
      <c r="J623" s="14">
        <v>4000</v>
      </c>
      <c r="K623" s="100">
        <v>13.411199999999999</v>
      </c>
      <c r="L623" s="17">
        <v>30.000049728</v>
      </c>
      <c r="M623" s="107">
        <v>1</v>
      </c>
      <c r="N623" s="17">
        <f>IF(M623=1,_xlfn.XLOOKUP(L623,'HYB SPECS'!$O$6:$O$37,'HYB SPECS'!$K$6:$K$37,,1))</f>
        <v>8500</v>
      </c>
      <c r="O623" s="107">
        <f>0.5*('Specifications (ICE)'!$P$4*'Specifications (ICE)'!$P$3)*'Specifications (ICE)'!$P$5*K623^2</f>
        <v>56.217600027646043</v>
      </c>
      <c r="P623" s="14">
        <f>IF(B623="A",'Specifications (ICE)'!$M$12,IF(B623="G",'Specifications (ICE)'!$M$13))</f>
        <v>105.33879899999999</v>
      </c>
      <c r="Q623" s="17">
        <v>1</v>
      </c>
      <c r="R623" s="110">
        <f>'HYB SPECS'!$G$11-O623-P623-G623</f>
        <v>725.17823282758229</v>
      </c>
      <c r="S623" s="16">
        <f t="shared" si="126"/>
        <v>1.0300813423557633</v>
      </c>
      <c r="T623" s="17">
        <f t="shared" si="127"/>
        <v>725.17823282758229</v>
      </c>
      <c r="U623" s="110">
        <f t="shared" si="128"/>
        <v>886.73463185522837</v>
      </c>
      <c r="V623" s="17">
        <f t="shared" si="129"/>
        <v>11.892175494736836</v>
      </c>
      <c r="W623" s="14">
        <f t="shared" si="130"/>
        <v>1.5306432972094717</v>
      </c>
      <c r="X623" s="17">
        <f t="shared" si="131"/>
        <v>11.892175494736836</v>
      </c>
      <c r="Y623" s="17">
        <f t="shared" si="132"/>
        <v>13.360224805437698</v>
      </c>
      <c r="Z623" s="14">
        <v>474.14230073437511</v>
      </c>
      <c r="AA623" s="17">
        <f t="shared" si="134"/>
        <v>0.20159520403959691</v>
      </c>
      <c r="AB623" s="17">
        <f t="shared" si="135"/>
        <v>3.1703255015905749E-5</v>
      </c>
      <c r="AC623" s="17">
        <f t="shared" si="136"/>
        <v>1.5031854274010169E-2</v>
      </c>
      <c r="AD623" s="17">
        <f t="shared" si="133"/>
        <v>1.9909740760278369E-5</v>
      </c>
      <c r="AE623" s="14">
        <f t="shared" si="137"/>
        <v>25.322581994388955</v>
      </c>
    </row>
    <row r="624" spans="1:31" ht="15.75" thickBot="1" x14ac:dyDescent="0.3">
      <c r="A624" s="14">
        <v>1</v>
      </c>
      <c r="B624" s="17" t="s">
        <v>31</v>
      </c>
      <c r="C624" s="17">
        <v>618</v>
      </c>
      <c r="D624" s="17">
        <v>53.9838628868048</v>
      </c>
      <c r="E624" s="14">
        <v>704.00093954631063</v>
      </c>
      <c r="F624" s="103">
        <v>0</v>
      </c>
      <c r="G624" s="17">
        <f>'Specifications (ICE)'!$E$16*9.81*SIN(F624-F623)</f>
        <v>0</v>
      </c>
      <c r="H624" s="17">
        <f t="shared" si="125"/>
        <v>0</v>
      </c>
      <c r="I624" s="17">
        <v>14</v>
      </c>
      <c r="J624" s="14">
        <v>4000</v>
      </c>
      <c r="K624" s="100">
        <v>13.411199999999999</v>
      </c>
      <c r="L624" s="17">
        <v>30.000049728</v>
      </c>
      <c r="M624" s="107">
        <v>1</v>
      </c>
      <c r="N624" s="17">
        <f>IF(M624=1,_xlfn.XLOOKUP(L624,'HYB SPECS'!$O$6:$O$37,'HYB SPECS'!$K$6:$K$37,,1))</f>
        <v>8500</v>
      </c>
      <c r="O624" s="107">
        <f>0.5*('Specifications (ICE)'!$P$4*'Specifications (ICE)'!$P$3)*'Specifications (ICE)'!$P$5*K624^2</f>
        <v>56.217600027646043</v>
      </c>
      <c r="P624" s="14">
        <f>IF(B624="A",'Specifications (ICE)'!$M$12,IF(B624="G",'Specifications (ICE)'!$M$13))</f>
        <v>105.33879899999999</v>
      </c>
      <c r="Q624" s="17">
        <v>1</v>
      </c>
      <c r="R624" s="110">
        <f>'HYB SPECS'!$G$11-O624-P624-G624</f>
        <v>725.17823282758229</v>
      </c>
      <c r="S624" s="16">
        <f t="shared" si="126"/>
        <v>1.0300813423557633</v>
      </c>
      <c r="T624" s="17">
        <f t="shared" si="127"/>
        <v>725.17823282758229</v>
      </c>
      <c r="U624" s="110">
        <f t="shared" si="128"/>
        <v>886.73463185522837</v>
      </c>
      <c r="V624" s="17">
        <f t="shared" si="129"/>
        <v>11.892175494736836</v>
      </c>
      <c r="W624" s="14">
        <f t="shared" si="130"/>
        <v>1.5306432972094717</v>
      </c>
      <c r="X624" s="17">
        <f t="shared" si="131"/>
        <v>11.892175494736836</v>
      </c>
      <c r="Y624" s="17">
        <f t="shared" si="132"/>
        <v>13.360224805437698</v>
      </c>
      <c r="Z624" s="14">
        <v>474.14230073437511</v>
      </c>
      <c r="AA624" s="17">
        <f t="shared" si="134"/>
        <v>0.20159520403959691</v>
      </c>
      <c r="AB624" s="17">
        <f t="shared" si="135"/>
        <v>3.1703255015905749E-5</v>
      </c>
      <c r="AC624" s="17">
        <f t="shared" si="136"/>
        <v>1.5031854274010169E-2</v>
      </c>
      <c r="AD624" s="17">
        <f t="shared" si="133"/>
        <v>1.9909740760278369E-5</v>
      </c>
      <c r="AE624" s="14">
        <f t="shared" si="137"/>
        <v>25.337613848662965</v>
      </c>
    </row>
    <row r="625" spans="1:31" ht="15.75" thickBot="1" x14ac:dyDescent="0.3">
      <c r="A625" s="14">
        <v>1</v>
      </c>
      <c r="B625" s="17" t="s">
        <v>31</v>
      </c>
      <c r="C625" s="17">
        <v>619</v>
      </c>
      <c r="D625" s="17">
        <v>54.058427429873284</v>
      </c>
      <c r="E625" s="14">
        <v>704.00093954631063</v>
      </c>
      <c r="F625" s="103">
        <v>0</v>
      </c>
      <c r="G625" s="17">
        <f>'Specifications (ICE)'!$E$16*9.81*SIN(F625-F624)</f>
        <v>0</v>
      </c>
      <c r="H625" s="17">
        <f t="shared" si="125"/>
        <v>0</v>
      </c>
      <c r="I625" s="17">
        <v>14</v>
      </c>
      <c r="J625" s="14">
        <v>4000</v>
      </c>
      <c r="K625" s="100">
        <v>13.411199999999999</v>
      </c>
      <c r="L625" s="17">
        <v>30.000049728</v>
      </c>
      <c r="M625" s="107">
        <v>1</v>
      </c>
      <c r="N625" s="17">
        <f>IF(M625=1,_xlfn.XLOOKUP(L625,'HYB SPECS'!$O$6:$O$37,'HYB SPECS'!$K$6:$K$37,,1))</f>
        <v>8500</v>
      </c>
      <c r="O625" s="107">
        <f>0.5*('Specifications (ICE)'!$P$4*'Specifications (ICE)'!$P$3)*'Specifications (ICE)'!$P$5*K625^2</f>
        <v>56.217600027646043</v>
      </c>
      <c r="P625" s="14">
        <f>IF(B625="A",'Specifications (ICE)'!$M$12,IF(B625="G",'Specifications (ICE)'!$M$13))</f>
        <v>105.33879899999999</v>
      </c>
      <c r="Q625" s="17">
        <v>1</v>
      </c>
      <c r="R625" s="110">
        <f>'HYB SPECS'!$G$11-O625-P625-G625</f>
        <v>725.17823282758229</v>
      </c>
      <c r="S625" s="16">
        <f t="shared" si="126"/>
        <v>1.0300813423557633</v>
      </c>
      <c r="T625" s="17">
        <f t="shared" si="127"/>
        <v>725.17823282758229</v>
      </c>
      <c r="U625" s="110">
        <f t="shared" si="128"/>
        <v>886.73463185522837</v>
      </c>
      <c r="V625" s="17">
        <f t="shared" si="129"/>
        <v>11.892175494736836</v>
      </c>
      <c r="W625" s="14">
        <f t="shared" si="130"/>
        <v>1.5306432972094717</v>
      </c>
      <c r="X625" s="17">
        <f t="shared" si="131"/>
        <v>11.892175494736836</v>
      </c>
      <c r="Y625" s="17">
        <f t="shared" si="132"/>
        <v>13.360224805437698</v>
      </c>
      <c r="Z625" s="14">
        <v>474.14230073437511</v>
      </c>
      <c r="AA625" s="17">
        <f t="shared" si="134"/>
        <v>0.20159520403959691</v>
      </c>
      <c r="AB625" s="17">
        <f t="shared" si="135"/>
        <v>3.1703255015905749E-5</v>
      </c>
      <c r="AC625" s="17">
        <f t="shared" si="136"/>
        <v>1.5031854274010169E-2</v>
      </c>
      <c r="AD625" s="17">
        <f t="shared" si="133"/>
        <v>1.9909740760278369E-5</v>
      </c>
      <c r="AE625" s="14">
        <f t="shared" si="137"/>
        <v>25.352645702936975</v>
      </c>
    </row>
    <row r="626" spans="1:31" ht="15.75" thickBot="1" x14ac:dyDescent="0.3">
      <c r="A626" s="14">
        <v>1</v>
      </c>
      <c r="B626" s="17" t="s">
        <v>31</v>
      </c>
      <c r="C626" s="17">
        <v>620</v>
      </c>
      <c r="D626" s="17">
        <v>54.132991972941767</v>
      </c>
      <c r="E626" s="14">
        <v>704.00093954631063</v>
      </c>
      <c r="F626" s="103">
        <v>0</v>
      </c>
      <c r="G626" s="17">
        <f>'Specifications (ICE)'!$E$16*9.81*SIN(F626-F625)</f>
        <v>0</v>
      </c>
      <c r="H626" s="17">
        <f t="shared" si="125"/>
        <v>0</v>
      </c>
      <c r="I626" s="17">
        <v>14</v>
      </c>
      <c r="J626" s="14">
        <v>4000</v>
      </c>
      <c r="K626" s="100">
        <v>13.411199999999999</v>
      </c>
      <c r="L626" s="17">
        <v>30.000049728</v>
      </c>
      <c r="M626" s="107">
        <v>1</v>
      </c>
      <c r="N626" s="17">
        <f>IF(M626=1,_xlfn.XLOOKUP(L626,'HYB SPECS'!$O$6:$O$37,'HYB SPECS'!$K$6:$K$37,,1))</f>
        <v>8500</v>
      </c>
      <c r="O626" s="107">
        <f>0.5*('Specifications (ICE)'!$P$4*'Specifications (ICE)'!$P$3)*'Specifications (ICE)'!$P$5*K626^2</f>
        <v>56.217600027646043</v>
      </c>
      <c r="P626" s="14">
        <f>IF(B626="A",'Specifications (ICE)'!$M$12,IF(B626="G",'Specifications (ICE)'!$M$13))</f>
        <v>105.33879899999999</v>
      </c>
      <c r="Q626" s="17">
        <v>1</v>
      </c>
      <c r="R626" s="110">
        <f>'HYB SPECS'!$G$11-O626-P626-G626</f>
        <v>725.17823282758229</v>
      </c>
      <c r="S626" s="16">
        <f t="shared" si="126"/>
        <v>1.0300813423557633</v>
      </c>
      <c r="T626" s="17">
        <f t="shared" si="127"/>
        <v>725.17823282758229</v>
      </c>
      <c r="U626" s="110">
        <f t="shared" si="128"/>
        <v>886.73463185522837</v>
      </c>
      <c r="V626" s="17">
        <f t="shared" si="129"/>
        <v>11.892175494736836</v>
      </c>
      <c r="W626" s="14">
        <f t="shared" si="130"/>
        <v>1.5306432972094717</v>
      </c>
      <c r="X626" s="17">
        <f t="shared" si="131"/>
        <v>11.892175494736836</v>
      </c>
      <c r="Y626" s="17">
        <f t="shared" si="132"/>
        <v>13.360224805437698</v>
      </c>
      <c r="Z626" s="14">
        <v>474.14230073437511</v>
      </c>
      <c r="AA626" s="17">
        <f t="shared" si="134"/>
        <v>0.20159520403959691</v>
      </c>
      <c r="AB626" s="17">
        <f t="shared" si="135"/>
        <v>3.1703255015905749E-5</v>
      </c>
      <c r="AC626" s="17">
        <f t="shared" si="136"/>
        <v>1.5031854274010169E-2</v>
      </c>
      <c r="AD626" s="17">
        <f t="shared" si="133"/>
        <v>1.9909740760278369E-5</v>
      </c>
      <c r="AE626" s="14">
        <f t="shared" si="137"/>
        <v>25.367677557210985</v>
      </c>
    </row>
    <row r="627" spans="1:31" ht="15.75" thickBot="1" x14ac:dyDescent="0.3">
      <c r="A627" s="14">
        <v>1</v>
      </c>
      <c r="B627" s="17" t="s">
        <v>31</v>
      </c>
      <c r="C627" s="17">
        <v>621</v>
      </c>
      <c r="D627" s="17">
        <v>54.20755651601025</v>
      </c>
      <c r="E627" s="14">
        <v>704.00093954631063</v>
      </c>
      <c r="F627" s="103">
        <v>0</v>
      </c>
      <c r="G627" s="17">
        <f>'Specifications (ICE)'!$E$16*9.81*SIN(F627-F626)</f>
        <v>0</v>
      </c>
      <c r="H627" s="17">
        <f t="shared" si="125"/>
        <v>0</v>
      </c>
      <c r="I627" s="17">
        <v>14</v>
      </c>
      <c r="J627" s="14">
        <v>4000</v>
      </c>
      <c r="K627" s="100">
        <v>13.411199999999999</v>
      </c>
      <c r="L627" s="17">
        <v>30.000049728</v>
      </c>
      <c r="M627" s="107">
        <v>1</v>
      </c>
      <c r="N627" s="17">
        <f>IF(M627=1,_xlfn.XLOOKUP(L627,'HYB SPECS'!$O$6:$O$37,'HYB SPECS'!$K$6:$K$37,,1))</f>
        <v>8500</v>
      </c>
      <c r="O627" s="107">
        <f>0.5*('Specifications (ICE)'!$P$4*'Specifications (ICE)'!$P$3)*'Specifications (ICE)'!$P$5*K627^2</f>
        <v>56.217600027646043</v>
      </c>
      <c r="P627" s="14">
        <f>IF(B627="A",'Specifications (ICE)'!$M$12,IF(B627="G",'Specifications (ICE)'!$M$13))</f>
        <v>105.33879899999999</v>
      </c>
      <c r="Q627" s="17">
        <v>1</v>
      </c>
      <c r="R627" s="110">
        <f>'HYB SPECS'!$G$11-O627-P627-G627</f>
        <v>725.17823282758229</v>
      </c>
      <c r="S627" s="16">
        <f t="shared" si="126"/>
        <v>1.0300813423557633</v>
      </c>
      <c r="T627" s="17">
        <f t="shared" si="127"/>
        <v>725.17823282758229</v>
      </c>
      <c r="U627" s="110">
        <f t="shared" si="128"/>
        <v>886.73463185522837</v>
      </c>
      <c r="V627" s="17">
        <f t="shared" si="129"/>
        <v>11.892175494736836</v>
      </c>
      <c r="W627" s="14">
        <f t="shared" si="130"/>
        <v>1.5306432972094717</v>
      </c>
      <c r="X627" s="17">
        <f t="shared" si="131"/>
        <v>11.892175494736836</v>
      </c>
      <c r="Y627" s="17">
        <f t="shared" si="132"/>
        <v>13.360224805437698</v>
      </c>
      <c r="Z627" s="14">
        <v>474.14230073437511</v>
      </c>
      <c r="AA627" s="17">
        <f t="shared" si="134"/>
        <v>0.20159520403959691</v>
      </c>
      <c r="AB627" s="17">
        <f t="shared" si="135"/>
        <v>3.1703255015905749E-5</v>
      </c>
      <c r="AC627" s="17">
        <f t="shared" si="136"/>
        <v>1.5031854274010169E-2</v>
      </c>
      <c r="AD627" s="17">
        <f t="shared" si="133"/>
        <v>1.9909740760278369E-5</v>
      </c>
      <c r="AE627" s="14">
        <f t="shared" si="137"/>
        <v>25.382709411484996</v>
      </c>
    </row>
    <row r="628" spans="1:31" ht="15.75" thickBot="1" x14ac:dyDescent="0.3">
      <c r="A628" s="14">
        <v>1</v>
      </c>
      <c r="B628" s="17" t="s">
        <v>31</v>
      </c>
      <c r="C628" s="17">
        <v>622</v>
      </c>
      <c r="D628" s="17">
        <v>54.282121059078733</v>
      </c>
      <c r="E628" s="14">
        <v>704.00093954631063</v>
      </c>
      <c r="F628" s="103">
        <v>0</v>
      </c>
      <c r="G628" s="17">
        <f>'Specifications (ICE)'!$E$16*9.81*SIN(F628-F627)</f>
        <v>0</v>
      </c>
      <c r="H628" s="17">
        <f t="shared" si="125"/>
        <v>0</v>
      </c>
      <c r="I628" s="17">
        <v>14</v>
      </c>
      <c r="J628" s="14">
        <v>4000</v>
      </c>
      <c r="K628" s="100">
        <v>13.411199999999999</v>
      </c>
      <c r="L628" s="17">
        <v>30.000049728</v>
      </c>
      <c r="M628" s="107">
        <v>1</v>
      </c>
      <c r="N628" s="17">
        <f>IF(M628=1,_xlfn.XLOOKUP(L628,'HYB SPECS'!$O$6:$O$37,'HYB SPECS'!$K$6:$K$37,,1))</f>
        <v>8500</v>
      </c>
      <c r="O628" s="107">
        <f>0.5*('Specifications (ICE)'!$P$4*'Specifications (ICE)'!$P$3)*'Specifications (ICE)'!$P$5*K628^2</f>
        <v>56.217600027646043</v>
      </c>
      <c r="P628" s="14">
        <f>IF(B628="A",'Specifications (ICE)'!$M$12,IF(B628="G",'Specifications (ICE)'!$M$13))</f>
        <v>105.33879899999999</v>
      </c>
      <c r="Q628" s="17">
        <v>1</v>
      </c>
      <c r="R628" s="110">
        <f>'HYB SPECS'!$G$11-O628-P628-G628</f>
        <v>725.17823282758229</v>
      </c>
      <c r="S628" s="16">
        <f t="shared" si="126"/>
        <v>1.0300813423557633</v>
      </c>
      <c r="T628" s="17">
        <f t="shared" si="127"/>
        <v>725.17823282758229</v>
      </c>
      <c r="U628" s="110">
        <f t="shared" si="128"/>
        <v>886.73463185522837</v>
      </c>
      <c r="V628" s="17">
        <f t="shared" si="129"/>
        <v>11.892175494736836</v>
      </c>
      <c r="W628" s="14">
        <f t="shared" si="130"/>
        <v>1.5306432972094717</v>
      </c>
      <c r="X628" s="17">
        <f t="shared" si="131"/>
        <v>11.892175494736836</v>
      </c>
      <c r="Y628" s="17">
        <f t="shared" si="132"/>
        <v>13.360224805437698</v>
      </c>
      <c r="Z628" s="14">
        <v>474.14230073437511</v>
      </c>
      <c r="AA628" s="17">
        <f t="shared" si="134"/>
        <v>0.20159520403959691</v>
      </c>
      <c r="AB628" s="17">
        <f t="shared" si="135"/>
        <v>3.1703255015905749E-5</v>
      </c>
      <c r="AC628" s="17">
        <f t="shared" si="136"/>
        <v>1.5031854274010169E-2</v>
      </c>
      <c r="AD628" s="17">
        <f t="shared" si="133"/>
        <v>1.9909740760278369E-5</v>
      </c>
      <c r="AE628" s="14">
        <f t="shared" si="137"/>
        <v>25.397741265759006</v>
      </c>
    </row>
    <row r="629" spans="1:31" ht="15.75" thickBot="1" x14ac:dyDescent="0.3">
      <c r="A629" s="14">
        <v>1</v>
      </c>
      <c r="B629" s="17" t="s">
        <v>31</v>
      </c>
      <c r="C629" s="17">
        <v>623</v>
      </c>
      <c r="D629" s="17">
        <v>54.356685602147216</v>
      </c>
      <c r="E629" s="14">
        <v>704.00093954631063</v>
      </c>
      <c r="F629" s="103">
        <v>0</v>
      </c>
      <c r="G629" s="17">
        <f>'Specifications (ICE)'!$E$16*9.81*SIN(F629-F628)</f>
        <v>0</v>
      </c>
      <c r="H629" s="17">
        <f t="shared" si="125"/>
        <v>0</v>
      </c>
      <c r="I629" s="17">
        <v>14</v>
      </c>
      <c r="J629" s="14">
        <v>4000</v>
      </c>
      <c r="K629" s="100">
        <v>13.411199999999999</v>
      </c>
      <c r="L629" s="17">
        <v>30.000049728</v>
      </c>
      <c r="M629" s="107">
        <v>1</v>
      </c>
      <c r="N629" s="17">
        <f>IF(M629=1,_xlfn.XLOOKUP(L629,'HYB SPECS'!$O$6:$O$37,'HYB SPECS'!$K$6:$K$37,,1))</f>
        <v>8500</v>
      </c>
      <c r="O629" s="107">
        <f>0.5*('Specifications (ICE)'!$P$4*'Specifications (ICE)'!$P$3)*'Specifications (ICE)'!$P$5*K629^2</f>
        <v>56.217600027646043</v>
      </c>
      <c r="P629" s="14">
        <f>IF(B629="A",'Specifications (ICE)'!$M$12,IF(B629="G",'Specifications (ICE)'!$M$13))</f>
        <v>105.33879899999999</v>
      </c>
      <c r="Q629" s="17">
        <v>1</v>
      </c>
      <c r="R629" s="110">
        <f>'HYB SPECS'!$G$11-O629-P629-G629</f>
        <v>725.17823282758229</v>
      </c>
      <c r="S629" s="16">
        <f t="shared" si="126"/>
        <v>1.0300813423557633</v>
      </c>
      <c r="T629" s="17">
        <f t="shared" si="127"/>
        <v>725.17823282758229</v>
      </c>
      <c r="U629" s="110">
        <f t="shared" si="128"/>
        <v>886.73463185522837</v>
      </c>
      <c r="V629" s="17">
        <f t="shared" si="129"/>
        <v>11.892175494736836</v>
      </c>
      <c r="W629" s="14">
        <f t="shared" si="130"/>
        <v>1.5306432972094717</v>
      </c>
      <c r="X629" s="17">
        <f t="shared" si="131"/>
        <v>11.892175494736836</v>
      </c>
      <c r="Y629" s="17">
        <f t="shared" si="132"/>
        <v>13.360224805437698</v>
      </c>
      <c r="Z629" s="14">
        <v>474.14230073437511</v>
      </c>
      <c r="AA629" s="17">
        <f t="shared" si="134"/>
        <v>0.20159520403959691</v>
      </c>
      <c r="AB629" s="17">
        <f t="shared" si="135"/>
        <v>3.1703255015905749E-5</v>
      </c>
      <c r="AC629" s="17">
        <f t="shared" si="136"/>
        <v>1.5031854274010169E-2</v>
      </c>
      <c r="AD629" s="17">
        <f t="shared" si="133"/>
        <v>1.9909740760278369E-5</v>
      </c>
      <c r="AE629" s="14">
        <f t="shared" si="137"/>
        <v>25.412773120033016</v>
      </c>
    </row>
    <row r="630" spans="1:31" ht="15.75" thickBot="1" x14ac:dyDescent="0.3">
      <c r="A630" s="14">
        <v>1</v>
      </c>
      <c r="B630" s="17" t="s">
        <v>31</v>
      </c>
      <c r="C630" s="17">
        <v>624</v>
      </c>
      <c r="D630" s="17">
        <v>54.431250145215699</v>
      </c>
      <c r="E630" s="14">
        <v>704.00093954631063</v>
      </c>
      <c r="F630" s="103">
        <v>0</v>
      </c>
      <c r="G630" s="17">
        <f>'Specifications (ICE)'!$E$16*9.81*SIN(F630-F629)</f>
        <v>0</v>
      </c>
      <c r="H630" s="17">
        <f t="shared" si="125"/>
        <v>0</v>
      </c>
      <c r="I630" s="17">
        <v>14</v>
      </c>
      <c r="J630" s="14">
        <v>4000</v>
      </c>
      <c r="K630" s="100">
        <v>13.411199999999999</v>
      </c>
      <c r="L630" s="17">
        <v>30.000049728</v>
      </c>
      <c r="M630" s="107">
        <v>1</v>
      </c>
      <c r="N630" s="17">
        <f>IF(M630=1,_xlfn.XLOOKUP(L630,'HYB SPECS'!$O$6:$O$37,'HYB SPECS'!$K$6:$K$37,,1))</f>
        <v>8500</v>
      </c>
      <c r="O630" s="107">
        <f>0.5*('Specifications (ICE)'!$P$4*'Specifications (ICE)'!$P$3)*'Specifications (ICE)'!$P$5*K630^2</f>
        <v>56.217600027646043</v>
      </c>
      <c r="P630" s="14">
        <f>IF(B630="A",'Specifications (ICE)'!$M$12,IF(B630="G",'Specifications (ICE)'!$M$13))</f>
        <v>105.33879899999999</v>
      </c>
      <c r="Q630" s="17">
        <v>1</v>
      </c>
      <c r="R630" s="110">
        <f>'HYB SPECS'!$G$11-O630-P630-G630</f>
        <v>725.17823282758229</v>
      </c>
      <c r="S630" s="16">
        <f t="shared" si="126"/>
        <v>1.0300813423557633</v>
      </c>
      <c r="T630" s="17">
        <f t="shared" si="127"/>
        <v>725.17823282758229</v>
      </c>
      <c r="U630" s="110">
        <f t="shared" si="128"/>
        <v>886.73463185522837</v>
      </c>
      <c r="V630" s="17">
        <f t="shared" si="129"/>
        <v>11.892175494736836</v>
      </c>
      <c r="W630" s="14">
        <f t="shared" si="130"/>
        <v>1.5306432972094717</v>
      </c>
      <c r="X630" s="17">
        <f t="shared" si="131"/>
        <v>11.892175494736836</v>
      </c>
      <c r="Y630" s="17">
        <f t="shared" si="132"/>
        <v>13.360224805437698</v>
      </c>
      <c r="Z630" s="14">
        <v>474.14230073437511</v>
      </c>
      <c r="AA630" s="17">
        <f t="shared" si="134"/>
        <v>0.20159520403959691</v>
      </c>
      <c r="AB630" s="17">
        <f t="shared" si="135"/>
        <v>3.1703255015905749E-5</v>
      </c>
      <c r="AC630" s="17">
        <f t="shared" si="136"/>
        <v>1.5031854274010169E-2</v>
      </c>
      <c r="AD630" s="17">
        <f t="shared" si="133"/>
        <v>1.9909740760278369E-5</v>
      </c>
      <c r="AE630" s="14">
        <f t="shared" si="137"/>
        <v>25.427804974307026</v>
      </c>
    </row>
    <row r="631" spans="1:31" ht="15.75" thickBot="1" x14ac:dyDescent="0.3">
      <c r="A631" s="14">
        <v>1</v>
      </c>
      <c r="B631" s="17" t="s">
        <v>31</v>
      </c>
      <c r="C631" s="17">
        <v>625</v>
      </c>
      <c r="D631" s="17">
        <v>54.505814688284183</v>
      </c>
      <c r="E631" s="14">
        <v>704.00093954631063</v>
      </c>
      <c r="F631" s="103">
        <v>0</v>
      </c>
      <c r="G631" s="17">
        <f>'Specifications (ICE)'!$E$16*9.81*SIN(F631-F630)</f>
        <v>0</v>
      </c>
      <c r="H631" s="17">
        <f t="shared" si="125"/>
        <v>0</v>
      </c>
      <c r="I631" s="17">
        <v>14</v>
      </c>
      <c r="J631" s="14">
        <v>4000</v>
      </c>
      <c r="K631" s="100">
        <v>13.411199999999999</v>
      </c>
      <c r="L631" s="17">
        <v>30.000049728</v>
      </c>
      <c r="M631" s="107">
        <v>1</v>
      </c>
      <c r="N631" s="17">
        <f>IF(M631=1,_xlfn.XLOOKUP(L631,'HYB SPECS'!$O$6:$O$37,'HYB SPECS'!$K$6:$K$37,,1))</f>
        <v>8500</v>
      </c>
      <c r="O631" s="107">
        <f>0.5*('Specifications (ICE)'!$P$4*'Specifications (ICE)'!$P$3)*'Specifications (ICE)'!$P$5*K631^2</f>
        <v>56.217600027646043</v>
      </c>
      <c r="P631" s="14">
        <f>IF(B631="A",'Specifications (ICE)'!$M$12,IF(B631="G",'Specifications (ICE)'!$M$13))</f>
        <v>105.33879899999999</v>
      </c>
      <c r="Q631" s="17">
        <v>1</v>
      </c>
      <c r="R631" s="110">
        <f>'HYB SPECS'!$G$11-O631-P631-G631</f>
        <v>725.17823282758229</v>
      </c>
      <c r="S631" s="16">
        <f t="shared" si="126"/>
        <v>1.0300813423557633</v>
      </c>
      <c r="T631" s="17">
        <f t="shared" si="127"/>
        <v>725.17823282758229</v>
      </c>
      <c r="U631" s="110">
        <f t="shared" si="128"/>
        <v>886.73463185522837</v>
      </c>
      <c r="V631" s="17">
        <f t="shared" si="129"/>
        <v>11.892175494736836</v>
      </c>
      <c r="W631" s="14">
        <f t="shared" si="130"/>
        <v>1.5306432972094717</v>
      </c>
      <c r="X631" s="17">
        <f t="shared" si="131"/>
        <v>11.892175494736836</v>
      </c>
      <c r="Y631" s="17">
        <f t="shared" si="132"/>
        <v>13.360224805437698</v>
      </c>
      <c r="Z631" s="14">
        <v>474.14230073437511</v>
      </c>
      <c r="AA631" s="17">
        <f t="shared" si="134"/>
        <v>0.20159520403959691</v>
      </c>
      <c r="AB631" s="17">
        <f t="shared" si="135"/>
        <v>3.1703255015905749E-5</v>
      </c>
      <c r="AC631" s="17">
        <f t="shared" si="136"/>
        <v>1.5031854274010169E-2</v>
      </c>
      <c r="AD631" s="17">
        <f t="shared" si="133"/>
        <v>1.9909740760278369E-5</v>
      </c>
      <c r="AE631" s="14">
        <f t="shared" si="137"/>
        <v>25.442836828581036</v>
      </c>
    </row>
    <row r="632" spans="1:31" ht="15.75" thickBot="1" x14ac:dyDescent="0.3">
      <c r="A632" s="14">
        <v>1</v>
      </c>
      <c r="B632" s="17" t="s">
        <v>31</v>
      </c>
      <c r="C632" s="17">
        <v>626</v>
      </c>
      <c r="D632" s="17">
        <v>54.580379231352666</v>
      </c>
      <c r="E632" s="14">
        <v>704.00093954631063</v>
      </c>
      <c r="F632" s="103">
        <v>0</v>
      </c>
      <c r="G632" s="17">
        <f>'Specifications (ICE)'!$E$16*9.81*SIN(F632-F631)</f>
        <v>0</v>
      </c>
      <c r="H632" s="17">
        <f t="shared" si="125"/>
        <v>0</v>
      </c>
      <c r="I632" s="17">
        <v>14</v>
      </c>
      <c r="J632" s="14">
        <v>4000</v>
      </c>
      <c r="K632" s="100">
        <v>13.411199999999999</v>
      </c>
      <c r="L632" s="17">
        <v>30.000049728</v>
      </c>
      <c r="M632" s="107">
        <v>1</v>
      </c>
      <c r="N632" s="17">
        <f>IF(M632=1,_xlfn.XLOOKUP(L632,'HYB SPECS'!$O$6:$O$37,'HYB SPECS'!$K$6:$K$37,,1))</f>
        <v>8500</v>
      </c>
      <c r="O632" s="107">
        <f>0.5*('Specifications (ICE)'!$P$4*'Specifications (ICE)'!$P$3)*'Specifications (ICE)'!$P$5*K632^2</f>
        <v>56.217600027646043</v>
      </c>
      <c r="P632" s="14">
        <f>IF(B632="A",'Specifications (ICE)'!$M$12,IF(B632="G",'Specifications (ICE)'!$M$13))</f>
        <v>105.33879899999999</v>
      </c>
      <c r="Q632" s="17">
        <v>1</v>
      </c>
      <c r="R632" s="110">
        <f>'HYB SPECS'!$G$11-O632-P632-G632</f>
        <v>725.17823282758229</v>
      </c>
      <c r="S632" s="16">
        <f t="shared" si="126"/>
        <v>1.0300813423557633</v>
      </c>
      <c r="T632" s="17">
        <f t="shared" si="127"/>
        <v>725.17823282758229</v>
      </c>
      <c r="U632" s="110">
        <f t="shared" si="128"/>
        <v>886.73463185522837</v>
      </c>
      <c r="V632" s="17">
        <f t="shared" si="129"/>
        <v>11.892175494736836</v>
      </c>
      <c r="W632" s="14">
        <f t="shared" si="130"/>
        <v>1.5306432972094717</v>
      </c>
      <c r="X632" s="17">
        <f t="shared" si="131"/>
        <v>11.892175494736836</v>
      </c>
      <c r="Y632" s="17">
        <f t="shared" si="132"/>
        <v>13.360224805437698</v>
      </c>
      <c r="Z632" s="14">
        <v>474.14230073437511</v>
      </c>
      <c r="AA632" s="17">
        <f t="shared" si="134"/>
        <v>0.20159520403959691</v>
      </c>
      <c r="AB632" s="17">
        <f t="shared" si="135"/>
        <v>3.1703255015905749E-5</v>
      </c>
      <c r="AC632" s="17">
        <f t="shared" si="136"/>
        <v>1.5031854274010169E-2</v>
      </c>
      <c r="AD632" s="17">
        <f t="shared" si="133"/>
        <v>1.9909740760278369E-5</v>
      </c>
      <c r="AE632" s="14">
        <f t="shared" si="137"/>
        <v>25.457868682855047</v>
      </c>
    </row>
    <row r="633" spans="1:31" ht="15.75" thickBot="1" x14ac:dyDescent="0.3">
      <c r="A633" s="14">
        <v>1</v>
      </c>
      <c r="B633" s="17" t="s">
        <v>31</v>
      </c>
      <c r="C633" s="17">
        <v>627</v>
      </c>
      <c r="D633" s="17">
        <v>54.654943774421149</v>
      </c>
      <c r="E633" s="14">
        <v>704.00093954631063</v>
      </c>
      <c r="F633" s="103">
        <v>0</v>
      </c>
      <c r="G633" s="17">
        <f>'Specifications (ICE)'!$E$16*9.81*SIN(F633-F632)</f>
        <v>0</v>
      </c>
      <c r="H633" s="17">
        <f t="shared" si="125"/>
        <v>0</v>
      </c>
      <c r="I633" s="17">
        <v>14</v>
      </c>
      <c r="J633" s="14">
        <v>4000</v>
      </c>
      <c r="K633" s="100">
        <v>13.411199999999999</v>
      </c>
      <c r="L633" s="17">
        <v>30.000049728</v>
      </c>
      <c r="M633" s="107">
        <v>1</v>
      </c>
      <c r="N633" s="17">
        <f>IF(M633=1,_xlfn.XLOOKUP(L633,'HYB SPECS'!$O$6:$O$37,'HYB SPECS'!$K$6:$K$37,,1))</f>
        <v>8500</v>
      </c>
      <c r="O633" s="107">
        <f>0.5*('Specifications (ICE)'!$P$4*'Specifications (ICE)'!$P$3)*'Specifications (ICE)'!$P$5*K633^2</f>
        <v>56.217600027646043</v>
      </c>
      <c r="P633" s="14">
        <f>IF(B633="A",'Specifications (ICE)'!$M$12,IF(B633="G",'Specifications (ICE)'!$M$13))</f>
        <v>105.33879899999999</v>
      </c>
      <c r="Q633" s="17">
        <v>1</v>
      </c>
      <c r="R633" s="110">
        <f>'HYB SPECS'!$G$11-O633-P633-G633</f>
        <v>725.17823282758229</v>
      </c>
      <c r="S633" s="16">
        <f t="shared" si="126"/>
        <v>1.0300813423557633</v>
      </c>
      <c r="T633" s="17">
        <f t="shared" si="127"/>
        <v>725.17823282758229</v>
      </c>
      <c r="U633" s="110">
        <f t="shared" si="128"/>
        <v>886.73463185522837</v>
      </c>
      <c r="V633" s="17">
        <f t="shared" si="129"/>
        <v>11.892175494736836</v>
      </c>
      <c r="W633" s="14">
        <f t="shared" si="130"/>
        <v>1.5306432972094717</v>
      </c>
      <c r="X633" s="17">
        <f t="shared" si="131"/>
        <v>11.892175494736836</v>
      </c>
      <c r="Y633" s="17">
        <f t="shared" si="132"/>
        <v>13.360224805437698</v>
      </c>
      <c r="Z633" s="14">
        <v>474.14230073437511</v>
      </c>
      <c r="AA633" s="17">
        <f t="shared" si="134"/>
        <v>0.20159520403959691</v>
      </c>
      <c r="AB633" s="17">
        <f t="shared" si="135"/>
        <v>3.1703255015905749E-5</v>
      </c>
      <c r="AC633" s="17">
        <f t="shared" si="136"/>
        <v>1.5031854274010169E-2</v>
      </c>
      <c r="AD633" s="17">
        <f t="shared" si="133"/>
        <v>1.9909740760278369E-5</v>
      </c>
      <c r="AE633" s="14">
        <f t="shared" si="137"/>
        <v>25.472900537129057</v>
      </c>
    </row>
    <row r="634" spans="1:31" ht="15.75" thickBot="1" x14ac:dyDescent="0.3">
      <c r="A634" s="14">
        <v>1</v>
      </c>
      <c r="B634" s="17" t="s">
        <v>31</v>
      </c>
      <c r="C634" s="17">
        <v>628</v>
      </c>
      <c r="D634" s="17">
        <v>54.729508317489632</v>
      </c>
      <c r="E634" s="14">
        <v>704.00093954631063</v>
      </c>
      <c r="F634" s="103">
        <v>0</v>
      </c>
      <c r="G634" s="17">
        <f>'Specifications (ICE)'!$E$16*9.81*SIN(F634-F633)</f>
        <v>0</v>
      </c>
      <c r="H634" s="17">
        <f t="shared" si="125"/>
        <v>0</v>
      </c>
      <c r="I634" s="17">
        <v>14</v>
      </c>
      <c r="J634" s="14">
        <v>4000</v>
      </c>
      <c r="K634" s="100">
        <v>13.411199999999999</v>
      </c>
      <c r="L634" s="17">
        <v>30.000049728</v>
      </c>
      <c r="M634" s="107">
        <v>1</v>
      </c>
      <c r="N634" s="17">
        <f>IF(M634=1,_xlfn.XLOOKUP(L634,'HYB SPECS'!$O$6:$O$37,'HYB SPECS'!$K$6:$K$37,,1))</f>
        <v>8500</v>
      </c>
      <c r="O634" s="107">
        <f>0.5*('Specifications (ICE)'!$P$4*'Specifications (ICE)'!$P$3)*'Specifications (ICE)'!$P$5*K634^2</f>
        <v>56.217600027646043</v>
      </c>
      <c r="P634" s="14">
        <f>IF(B634="A",'Specifications (ICE)'!$M$12,IF(B634="G",'Specifications (ICE)'!$M$13))</f>
        <v>105.33879899999999</v>
      </c>
      <c r="Q634" s="17">
        <v>1</v>
      </c>
      <c r="R634" s="110">
        <f>'HYB SPECS'!$G$11-O634-P634-G634</f>
        <v>725.17823282758229</v>
      </c>
      <c r="S634" s="16">
        <f t="shared" si="126"/>
        <v>1.0300813423557633</v>
      </c>
      <c r="T634" s="17">
        <f t="shared" si="127"/>
        <v>725.17823282758229</v>
      </c>
      <c r="U634" s="110">
        <f t="shared" si="128"/>
        <v>886.73463185522837</v>
      </c>
      <c r="V634" s="17">
        <f t="shared" si="129"/>
        <v>11.892175494736836</v>
      </c>
      <c r="W634" s="14">
        <f t="shared" si="130"/>
        <v>1.5306432972094717</v>
      </c>
      <c r="X634" s="17">
        <f t="shared" si="131"/>
        <v>11.892175494736836</v>
      </c>
      <c r="Y634" s="17">
        <f t="shared" si="132"/>
        <v>13.360224805437698</v>
      </c>
      <c r="Z634" s="14">
        <v>474.14230073437511</v>
      </c>
      <c r="AA634" s="17">
        <f t="shared" si="134"/>
        <v>0.20159520403959691</v>
      </c>
      <c r="AB634" s="17">
        <f t="shared" si="135"/>
        <v>3.1703255015905749E-5</v>
      </c>
      <c r="AC634" s="17">
        <f t="shared" si="136"/>
        <v>1.5031854274010169E-2</v>
      </c>
      <c r="AD634" s="17">
        <f t="shared" si="133"/>
        <v>1.9909740760278369E-5</v>
      </c>
      <c r="AE634" s="14">
        <f t="shared" si="137"/>
        <v>25.487932391403067</v>
      </c>
    </row>
    <row r="635" spans="1:31" ht="15.75" thickBot="1" x14ac:dyDescent="0.3">
      <c r="A635" s="14">
        <v>1</v>
      </c>
      <c r="B635" s="17" t="s">
        <v>31</v>
      </c>
      <c r="C635" s="17">
        <v>629</v>
      </c>
      <c r="D635" s="17">
        <v>54.804072860558115</v>
      </c>
      <c r="E635" s="14">
        <v>704.00093954631063</v>
      </c>
      <c r="F635" s="103">
        <v>0</v>
      </c>
      <c r="G635" s="17">
        <f>'Specifications (ICE)'!$E$16*9.81*SIN(F635-F634)</f>
        <v>0</v>
      </c>
      <c r="H635" s="17">
        <f t="shared" si="125"/>
        <v>0</v>
      </c>
      <c r="I635" s="17">
        <v>14</v>
      </c>
      <c r="J635" s="14">
        <v>4000</v>
      </c>
      <c r="K635" s="100">
        <v>13.411199999999999</v>
      </c>
      <c r="L635" s="17">
        <v>30.000049728</v>
      </c>
      <c r="M635" s="107">
        <v>1</v>
      </c>
      <c r="N635" s="17">
        <f>IF(M635=1,_xlfn.XLOOKUP(L635,'HYB SPECS'!$O$6:$O$37,'HYB SPECS'!$K$6:$K$37,,1))</f>
        <v>8500</v>
      </c>
      <c r="O635" s="107">
        <f>0.5*('Specifications (ICE)'!$P$4*'Specifications (ICE)'!$P$3)*'Specifications (ICE)'!$P$5*K635^2</f>
        <v>56.217600027646043</v>
      </c>
      <c r="P635" s="14">
        <f>IF(B635="A",'Specifications (ICE)'!$M$12,IF(B635="G",'Specifications (ICE)'!$M$13))</f>
        <v>105.33879899999999</v>
      </c>
      <c r="Q635" s="17">
        <v>1</v>
      </c>
      <c r="R635" s="110">
        <f>'HYB SPECS'!$G$11-O635-P635-G635</f>
        <v>725.17823282758229</v>
      </c>
      <c r="S635" s="16">
        <f t="shared" si="126"/>
        <v>1.0300813423557633</v>
      </c>
      <c r="T635" s="17">
        <f t="shared" si="127"/>
        <v>725.17823282758229</v>
      </c>
      <c r="U635" s="110">
        <f t="shared" si="128"/>
        <v>886.73463185522837</v>
      </c>
      <c r="V635" s="17">
        <f t="shared" si="129"/>
        <v>11.892175494736836</v>
      </c>
      <c r="W635" s="14">
        <f t="shared" si="130"/>
        <v>1.5306432972094717</v>
      </c>
      <c r="X635" s="17">
        <f t="shared" si="131"/>
        <v>11.892175494736836</v>
      </c>
      <c r="Y635" s="17">
        <f t="shared" si="132"/>
        <v>13.360224805437698</v>
      </c>
      <c r="Z635" s="14">
        <v>474.14230073437511</v>
      </c>
      <c r="AA635" s="17">
        <f t="shared" si="134"/>
        <v>0.20159520403959691</v>
      </c>
      <c r="AB635" s="17">
        <f t="shared" si="135"/>
        <v>3.1703255015905749E-5</v>
      </c>
      <c r="AC635" s="17">
        <f t="shared" si="136"/>
        <v>1.5031854274010169E-2</v>
      </c>
      <c r="AD635" s="17">
        <f t="shared" si="133"/>
        <v>1.9909740760278369E-5</v>
      </c>
      <c r="AE635" s="14">
        <f t="shared" si="137"/>
        <v>25.502964245677077</v>
      </c>
    </row>
    <row r="636" spans="1:31" ht="15.75" thickBot="1" x14ac:dyDescent="0.3">
      <c r="A636" s="14">
        <v>1</v>
      </c>
      <c r="B636" s="17" t="s">
        <v>31</v>
      </c>
      <c r="C636" s="17">
        <v>630</v>
      </c>
      <c r="D636" s="17">
        <v>54.878637403626598</v>
      </c>
      <c r="E636" s="14">
        <v>704.00093954631063</v>
      </c>
      <c r="F636" s="103">
        <v>-0.2</v>
      </c>
      <c r="G636" s="17">
        <f>'Specifications (ICE)'!$E$16*9.81*SIN(F636-F635)</f>
        <v>-1046.3794352042732</v>
      </c>
      <c r="H636" s="17">
        <f t="shared" si="125"/>
        <v>-3.4906585039886592E-3</v>
      </c>
      <c r="I636" s="17">
        <v>14</v>
      </c>
      <c r="J636" s="14">
        <v>4000</v>
      </c>
      <c r="K636" s="100">
        <v>13.411199999999999</v>
      </c>
      <c r="L636" s="17">
        <v>30.000049728</v>
      </c>
      <c r="M636" s="107">
        <v>1</v>
      </c>
      <c r="N636" s="17">
        <f>IF(M636=1,_xlfn.XLOOKUP(L636,'HYB SPECS'!$O$6:$O$37,'HYB SPECS'!$K$6:$K$37,,1))</f>
        <v>8500</v>
      </c>
      <c r="O636" s="107">
        <f>0.5*('Specifications (ICE)'!$P$4*'Specifications (ICE)'!$P$3)*'Specifications (ICE)'!$P$5*K636^2</f>
        <v>56.217600027646043</v>
      </c>
      <c r="P636" s="14">
        <f>IF(B636="A",'Specifications (ICE)'!$M$12,IF(B636="G",'Specifications (ICE)'!$M$13))</f>
        <v>105.33879899999999</v>
      </c>
      <c r="Q636" s="17">
        <v>1</v>
      </c>
      <c r="R636" s="110">
        <f>'HYB SPECS'!$G$11-O636-P636-G636</f>
        <v>1771.5576680318554</v>
      </c>
      <c r="S636" s="16">
        <f t="shared" si="126"/>
        <v>2.5164137837280807</v>
      </c>
      <c r="T636" s="17">
        <f t="shared" si="127"/>
        <v>1771.5576680318554</v>
      </c>
      <c r="U636" s="110">
        <f t="shared" si="128"/>
        <v>886.73463185522837</v>
      </c>
      <c r="V636" s="17">
        <f t="shared" si="129"/>
        <v>11.892175494736836</v>
      </c>
      <c r="W636" s="14">
        <f t="shared" si="130"/>
        <v>1.5306432972094717</v>
      </c>
      <c r="X636" s="17">
        <f t="shared" si="131"/>
        <v>11.892175494736836</v>
      </c>
      <c r="Y636" s="17">
        <f t="shared" si="132"/>
        <v>13.360224805437698</v>
      </c>
      <c r="Z636" s="14">
        <v>474.14230073437511</v>
      </c>
      <c r="AA636" s="17">
        <f t="shared" si="134"/>
        <v>0.20159520403959691</v>
      </c>
      <c r="AB636" s="17">
        <f t="shared" si="135"/>
        <v>3.1703255015905749E-5</v>
      </c>
      <c r="AC636" s="17">
        <f t="shared" si="136"/>
        <v>1.5031854274010169E-2</v>
      </c>
      <c r="AD636" s="17">
        <f t="shared" si="133"/>
        <v>1.9909740760278369E-5</v>
      </c>
      <c r="AE636" s="14">
        <f t="shared" si="137"/>
        <v>25.517996099951088</v>
      </c>
    </row>
    <row r="637" spans="1:31" ht="15.75" thickBot="1" x14ac:dyDescent="0.3">
      <c r="A637" s="14">
        <v>1</v>
      </c>
      <c r="B637" s="17" t="s">
        <v>31</v>
      </c>
      <c r="C637" s="17">
        <v>631</v>
      </c>
      <c r="D637" s="17">
        <v>54.953201946695081</v>
      </c>
      <c r="E637" s="14">
        <v>704.00093954631063</v>
      </c>
      <c r="F637" s="103">
        <v>-0.4</v>
      </c>
      <c r="G637" s="17">
        <f>'Specifications (ICE)'!$E$16*9.81*SIN(F637-F636)</f>
        <v>-1046.3794352042732</v>
      </c>
      <c r="H637" s="17">
        <f t="shared" si="125"/>
        <v>-6.9813170079773184E-3</v>
      </c>
      <c r="I637" s="17">
        <v>14</v>
      </c>
      <c r="J637" s="14">
        <v>4000</v>
      </c>
      <c r="K637" s="100">
        <v>13.411199999999999</v>
      </c>
      <c r="L637" s="17">
        <v>30.000049728</v>
      </c>
      <c r="M637" s="107">
        <v>1</v>
      </c>
      <c r="N637" s="17">
        <f>IF(M637=1,_xlfn.XLOOKUP(L637,'HYB SPECS'!$O$6:$O$37,'HYB SPECS'!$K$6:$K$37,,1))</f>
        <v>8500</v>
      </c>
      <c r="O637" s="107">
        <f>0.5*('Specifications (ICE)'!$P$4*'Specifications (ICE)'!$P$3)*'Specifications (ICE)'!$P$5*K637^2</f>
        <v>56.217600027646043</v>
      </c>
      <c r="P637" s="14">
        <f>IF(B637="A",'Specifications (ICE)'!$M$12,IF(B637="G",'Specifications (ICE)'!$M$13))</f>
        <v>105.33879899999999</v>
      </c>
      <c r="Q637" s="17">
        <v>1</v>
      </c>
      <c r="R637" s="110">
        <f>'HYB SPECS'!$G$11-O637-P637-G637</f>
        <v>1771.5576680318554</v>
      </c>
      <c r="S637" s="16">
        <f t="shared" si="126"/>
        <v>2.5164137837280807</v>
      </c>
      <c r="T637" s="17">
        <f t="shared" si="127"/>
        <v>1771.5576680318554</v>
      </c>
      <c r="U637" s="110">
        <f t="shared" si="128"/>
        <v>886.73463185522837</v>
      </c>
      <c r="V637" s="17">
        <f t="shared" si="129"/>
        <v>11.892175494736836</v>
      </c>
      <c r="W637" s="14">
        <f t="shared" si="130"/>
        <v>1.5306432972094717</v>
      </c>
      <c r="X637" s="17">
        <f t="shared" si="131"/>
        <v>11.892175494736836</v>
      </c>
      <c r="Y637" s="17">
        <f t="shared" si="132"/>
        <v>13.360224805437698</v>
      </c>
      <c r="Z637" s="14">
        <v>474.14230073437511</v>
      </c>
      <c r="AA637" s="17">
        <f t="shared" si="134"/>
        <v>0.20159520403959691</v>
      </c>
      <c r="AB637" s="17">
        <f t="shared" si="135"/>
        <v>3.1703255015905749E-5</v>
      </c>
      <c r="AC637" s="17">
        <f t="shared" si="136"/>
        <v>1.5031854274010169E-2</v>
      </c>
      <c r="AD637" s="17">
        <f t="shared" si="133"/>
        <v>1.9909740760278369E-5</v>
      </c>
      <c r="AE637" s="14">
        <f t="shared" si="137"/>
        <v>25.533027954225098</v>
      </c>
    </row>
    <row r="638" spans="1:31" ht="15.75" thickBot="1" x14ac:dyDescent="0.3">
      <c r="A638" s="14">
        <v>1</v>
      </c>
      <c r="B638" s="17" t="s">
        <v>31</v>
      </c>
      <c r="C638" s="17">
        <v>632</v>
      </c>
      <c r="D638" s="17">
        <v>55.027766489763565</v>
      </c>
      <c r="E638" s="14">
        <v>704.00093954631063</v>
      </c>
      <c r="F638" s="103">
        <v>-0.6</v>
      </c>
      <c r="G638" s="17">
        <f>'Specifications (ICE)'!$E$16*9.81*SIN(F638-F637)</f>
        <v>-1046.3794352042728</v>
      </c>
      <c r="H638" s="17">
        <f t="shared" si="125"/>
        <v>-1.0471975511965976E-2</v>
      </c>
      <c r="I638" s="17">
        <v>14</v>
      </c>
      <c r="J638" s="14">
        <v>4000</v>
      </c>
      <c r="K638" s="100">
        <v>13.411199999999999</v>
      </c>
      <c r="L638" s="17">
        <v>30.000049728</v>
      </c>
      <c r="M638" s="107">
        <v>1</v>
      </c>
      <c r="N638" s="17">
        <f>IF(M638=1,_xlfn.XLOOKUP(L638,'HYB SPECS'!$O$6:$O$37,'HYB SPECS'!$K$6:$K$37,,1))</f>
        <v>8500</v>
      </c>
      <c r="O638" s="107">
        <f>0.5*('Specifications (ICE)'!$P$4*'Specifications (ICE)'!$P$3)*'Specifications (ICE)'!$P$5*K638^2</f>
        <v>56.217600027646043</v>
      </c>
      <c r="P638" s="14">
        <f>IF(B638="A",'Specifications (ICE)'!$M$12,IF(B638="G",'Specifications (ICE)'!$M$13))</f>
        <v>105.33879899999999</v>
      </c>
      <c r="Q638" s="17">
        <v>1</v>
      </c>
      <c r="R638" s="110">
        <f>'HYB SPECS'!$G$11-O638-P638-G638</f>
        <v>1771.557668031855</v>
      </c>
      <c r="S638" s="16">
        <f t="shared" si="126"/>
        <v>2.5164137837280802</v>
      </c>
      <c r="T638" s="17">
        <f t="shared" si="127"/>
        <v>1771.557668031855</v>
      </c>
      <c r="U638" s="110">
        <f t="shared" si="128"/>
        <v>886.73463185522837</v>
      </c>
      <c r="V638" s="17">
        <f t="shared" si="129"/>
        <v>11.892175494736836</v>
      </c>
      <c r="W638" s="14">
        <f t="shared" si="130"/>
        <v>1.5306432972094717</v>
      </c>
      <c r="X638" s="17">
        <f t="shared" si="131"/>
        <v>11.892175494736836</v>
      </c>
      <c r="Y638" s="17">
        <f t="shared" si="132"/>
        <v>13.360224805437698</v>
      </c>
      <c r="Z638" s="14">
        <v>474.14230073437511</v>
      </c>
      <c r="AA638" s="17">
        <f t="shared" si="134"/>
        <v>0.20159520403959691</v>
      </c>
      <c r="AB638" s="17">
        <f t="shared" si="135"/>
        <v>3.1703255015905749E-5</v>
      </c>
      <c r="AC638" s="17">
        <f t="shared" si="136"/>
        <v>1.5031854274010169E-2</v>
      </c>
      <c r="AD638" s="17">
        <f t="shared" si="133"/>
        <v>1.9909740760278369E-5</v>
      </c>
      <c r="AE638" s="14">
        <f t="shared" si="137"/>
        <v>25.548059808499108</v>
      </c>
    </row>
    <row r="639" spans="1:31" ht="15.75" thickBot="1" x14ac:dyDescent="0.3">
      <c r="A639" s="14">
        <v>1</v>
      </c>
      <c r="B639" s="17" t="s">
        <v>31</v>
      </c>
      <c r="C639" s="17">
        <v>633</v>
      </c>
      <c r="D639" s="17">
        <v>55.102331032832048</v>
      </c>
      <c r="E639" s="14">
        <v>704.00093954631063</v>
      </c>
      <c r="F639" s="103">
        <v>-0.8</v>
      </c>
      <c r="G639" s="17">
        <f>'Specifications (ICE)'!$E$16*9.81*SIN(F639-F638)</f>
        <v>-1046.3794352042735</v>
      </c>
      <c r="H639" s="17">
        <f t="shared" si="125"/>
        <v>-1.3962634015954637E-2</v>
      </c>
      <c r="I639" s="17">
        <v>14</v>
      </c>
      <c r="J639" s="14">
        <v>4000</v>
      </c>
      <c r="K639" s="100">
        <v>13.411199999999999</v>
      </c>
      <c r="L639" s="17">
        <v>30.000049728</v>
      </c>
      <c r="M639" s="107">
        <v>1</v>
      </c>
      <c r="N639" s="17">
        <f>IF(M639=1,_xlfn.XLOOKUP(L639,'HYB SPECS'!$O$6:$O$37,'HYB SPECS'!$K$6:$K$37,,1))</f>
        <v>8500</v>
      </c>
      <c r="O639" s="107">
        <f>0.5*('Specifications (ICE)'!$P$4*'Specifications (ICE)'!$P$3)*'Specifications (ICE)'!$P$5*K639^2</f>
        <v>56.217600027646043</v>
      </c>
      <c r="P639" s="14">
        <f>IF(B639="A",'Specifications (ICE)'!$M$12,IF(B639="G",'Specifications (ICE)'!$M$13))</f>
        <v>105.33879899999999</v>
      </c>
      <c r="Q639" s="17">
        <v>1</v>
      </c>
      <c r="R639" s="110">
        <f>'HYB SPECS'!$G$11-O639-P639-G639</f>
        <v>1771.5576680318559</v>
      </c>
      <c r="S639" s="16">
        <f t="shared" si="126"/>
        <v>2.5164137837280816</v>
      </c>
      <c r="T639" s="17">
        <f t="shared" si="127"/>
        <v>1771.5576680318559</v>
      </c>
      <c r="U639" s="110">
        <f t="shared" si="128"/>
        <v>886.7346318552286</v>
      </c>
      <c r="V639" s="17">
        <f t="shared" si="129"/>
        <v>11.892175494736842</v>
      </c>
      <c r="W639" s="14">
        <f t="shared" si="130"/>
        <v>1.5306432972094681</v>
      </c>
      <c r="X639" s="17">
        <f t="shared" si="131"/>
        <v>11.892175494736842</v>
      </c>
      <c r="Y639" s="17">
        <f t="shared" si="132"/>
        <v>13.360224805437701</v>
      </c>
      <c r="Z639" s="14">
        <v>474.14230073437511</v>
      </c>
      <c r="AA639" s="17">
        <f t="shared" si="134"/>
        <v>0.20159520403959644</v>
      </c>
      <c r="AB639" s="17">
        <f t="shared" si="135"/>
        <v>3.1703255015905675E-5</v>
      </c>
      <c r="AC639" s="17">
        <f t="shared" si="136"/>
        <v>1.5031854274010135E-2</v>
      </c>
      <c r="AD639" s="17">
        <f t="shared" si="133"/>
        <v>1.9909740760278325E-5</v>
      </c>
      <c r="AE639" s="14">
        <f t="shared" si="137"/>
        <v>25.563091662773118</v>
      </c>
    </row>
    <row r="640" spans="1:31" ht="15.75" thickBot="1" x14ac:dyDescent="0.3">
      <c r="A640" s="14">
        <v>1</v>
      </c>
      <c r="B640" s="17" t="s">
        <v>31</v>
      </c>
      <c r="C640" s="17">
        <v>634</v>
      </c>
      <c r="D640" s="17">
        <v>55.176895575900531</v>
      </c>
      <c r="E640" s="14">
        <v>704.00093954631063</v>
      </c>
      <c r="F640" s="103">
        <v>-1</v>
      </c>
      <c r="G640" s="17">
        <f>'Specifications (ICE)'!$E$16*9.81*SIN(F640-F639)</f>
        <v>-1046.3794352042728</v>
      </c>
      <c r="H640" s="17">
        <f t="shared" si="125"/>
        <v>-1.7453292519943295E-2</v>
      </c>
      <c r="I640" s="17">
        <v>14</v>
      </c>
      <c r="J640" s="14">
        <v>4000</v>
      </c>
      <c r="K640" s="100">
        <v>13.411199999999999</v>
      </c>
      <c r="L640" s="17">
        <v>30.000049728</v>
      </c>
      <c r="M640" s="107">
        <v>1</v>
      </c>
      <c r="N640" s="17">
        <f>IF(M640=1,_xlfn.XLOOKUP(L640,'HYB SPECS'!$O$6:$O$37,'HYB SPECS'!$K$6:$K$37,,1))</f>
        <v>8500</v>
      </c>
      <c r="O640" s="107">
        <f>0.5*('Specifications (ICE)'!$P$4*'Specifications (ICE)'!$P$3)*'Specifications (ICE)'!$P$5*K640^2</f>
        <v>56.217600027646043</v>
      </c>
      <c r="P640" s="14">
        <f>IF(B640="A",'Specifications (ICE)'!$M$12,IF(B640="G",'Specifications (ICE)'!$M$13))</f>
        <v>105.33879899999999</v>
      </c>
      <c r="Q640" s="17">
        <v>1</v>
      </c>
      <c r="R640" s="110">
        <f>'HYB SPECS'!$G$11-O640-P640-G640</f>
        <v>1771.557668031855</v>
      </c>
      <c r="S640" s="16">
        <f t="shared" si="126"/>
        <v>2.5164137837280802</v>
      </c>
      <c r="T640" s="17">
        <f t="shared" si="127"/>
        <v>1771.557668031855</v>
      </c>
      <c r="U640" s="110">
        <f t="shared" si="128"/>
        <v>886.73463185522837</v>
      </c>
      <c r="V640" s="17">
        <f t="shared" si="129"/>
        <v>11.892175494736836</v>
      </c>
      <c r="W640" s="14">
        <f t="shared" si="130"/>
        <v>1.5306432972094717</v>
      </c>
      <c r="X640" s="17">
        <f t="shared" si="131"/>
        <v>11.892175494736836</v>
      </c>
      <c r="Y640" s="17">
        <f t="shared" si="132"/>
        <v>13.360224805437698</v>
      </c>
      <c r="Z640" s="14">
        <v>474.14230073437511</v>
      </c>
      <c r="AA640" s="17">
        <f t="shared" si="134"/>
        <v>0.20159520403959691</v>
      </c>
      <c r="AB640" s="17">
        <f t="shared" si="135"/>
        <v>3.1703255015905749E-5</v>
      </c>
      <c r="AC640" s="17">
        <f t="shared" si="136"/>
        <v>1.5031854274010169E-2</v>
      </c>
      <c r="AD640" s="17">
        <f t="shared" si="133"/>
        <v>1.9909740760278369E-5</v>
      </c>
      <c r="AE640" s="14">
        <f t="shared" si="137"/>
        <v>25.578123517047128</v>
      </c>
    </row>
    <row r="641" spans="1:31" ht="15.75" thickBot="1" x14ac:dyDescent="0.3">
      <c r="A641" s="14">
        <v>1</v>
      </c>
      <c r="B641" s="17" t="s">
        <v>31</v>
      </c>
      <c r="C641" s="17">
        <v>635</v>
      </c>
      <c r="D641" s="17">
        <v>55.251460118969014</v>
      </c>
      <c r="E641" s="14">
        <v>704.00093954631063</v>
      </c>
      <c r="F641" s="103">
        <v>-1.2</v>
      </c>
      <c r="G641" s="17">
        <f>'Specifications (ICE)'!$E$16*9.81*SIN(F641-F640)</f>
        <v>-1046.3794352042728</v>
      </c>
      <c r="H641" s="17">
        <f t="shared" si="125"/>
        <v>-2.0943951023931952E-2</v>
      </c>
      <c r="I641" s="17">
        <v>14</v>
      </c>
      <c r="J641" s="14">
        <v>4000</v>
      </c>
      <c r="K641" s="100">
        <v>13.411199999999999</v>
      </c>
      <c r="L641" s="17">
        <v>30.000049728</v>
      </c>
      <c r="M641" s="107">
        <v>1</v>
      </c>
      <c r="N641" s="17">
        <f>IF(M641=1,_xlfn.XLOOKUP(L641,'HYB SPECS'!$O$6:$O$37,'HYB SPECS'!$K$6:$K$37,,1))</f>
        <v>8500</v>
      </c>
      <c r="O641" s="107">
        <f>0.5*('Specifications (ICE)'!$P$4*'Specifications (ICE)'!$P$3)*'Specifications (ICE)'!$P$5*K641^2</f>
        <v>56.217600027646043</v>
      </c>
      <c r="P641" s="14">
        <f>IF(B641="A",'Specifications (ICE)'!$M$12,IF(B641="G",'Specifications (ICE)'!$M$13))</f>
        <v>105.33879899999999</v>
      </c>
      <c r="Q641" s="17">
        <v>1</v>
      </c>
      <c r="R641" s="110">
        <f>'HYB SPECS'!$G$11-O641-P641-G641</f>
        <v>1771.557668031855</v>
      </c>
      <c r="S641" s="16">
        <f t="shared" si="126"/>
        <v>2.5164137837280802</v>
      </c>
      <c r="T641" s="17">
        <f t="shared" si="127"/>
        <v>1771.557668031855</v>
      </c>
      <c r="U641" s="110">
        <f t="shared" si="128"/>
        <v>886.73463185522837</v>
      </c>
      <c r="V641" s="17">
        <f t="shared" si="129"/>
        <v>11.892175494736836</v>
      </c>
      <c r="W641" s="14">
        <f t="shared" si="130"/>
        <v>1.5306432972094717</v>
      </c>
      <c r="X641" s="17">
        <f t="shared" si="131"/>
        <v>11.892175494736836</v>
      </c>
      <c r="Y641" s="17">
        <f t="shared" si="132"/>
        <v>13.360224805437698</v>
      </c>
      <c r="Z641" s="14">
        <v>474.14230073437511</v>
      </c>
      <c r="AA641" s="17">
        <f t="shared" si="134"/>
        <v>0.20159520403959691</v>
      </c>
      <c r="AB641" s="17">
        <f t="shared" si="135"/>
        <v>3.1703255015905749E-5</v>
      </c>
      <c r="AC641" s="17">
        <f t="shared" si="136"/>
        <v>1.5031854274010169E-2</v>
      </c>
      <c r="AD641" s="17">
        <f t="shared" si="133"/>
        <v>1.9909740760278369E-5</v>
      </c>
      <c r="AE641" s="14">
        <f t="shared" si="137"/>
        <v>25.593155371321139</v>
      </c>
    </row>
    <row r="642" spans="1:31" ht="15.75" thickBot="1" x14ac:dyDescent="0.3">
      <c r="A642" s="14">
        <v>1</v>
      </c>
      <c r="B642" s="17" t="s">
        <v>31</v>
      </c>
      <c r="C642" s="17">
        <v>636</v>
      </c>
      <c r="D642" s="17">
        <v>55.326024662037497</v>
      </c>
      <c r="E642" s="14">
        <v>704.00093954631063</v>
      </c>
      <c r="F642" s="103">
        <v>-1.4</v>
      </c>
      <c r="G642" s="17">
        <f>'Specifications (ICE)'!$E$16*9.81*SIN(F642-F641)</f>
        <v>-1046.3794352042728</v>
      </c>
      <c r="H642" s="17">
        <f t="shared" si="125"/>
        <v>-2.4434609527920613E-2</v>
      </c>
      <c r="I642" s="17">
        <v>14</v>
      </c>
      <c r="J642" s="14">
        <v>4000</v>
      </c>
      <c r="K642" s="100">
        <v>13.411199999999999</v>
      </c>
      <c r="L642" s="17">
        <v>30.000049728</v>
      </c>
      <c r="M642" s="107">
        <v>1</v>
      </c>
      <c r="N642" s="17">
        <f>IF(M642=1,_xlfn.XLOOKUP(L642,'HYB SPECS'!$O$6:$O$37,'HYB SPECS'!$K$6:$K$37,,1))</f>
        <v>8500</v>
      </c>
      <c r="O642" s="107">
        <f>0.5*('Specifications (ICE)'!$P$4*'Specifications (ICE)'!$P$3)*'Specifications (ICE)'!$P$5*K642^2</f>
        <v>56.217600027646043</v>
      </c>
      <c r="P642" s="14">
        <f>IF(B642="A",'Specifications (ICE)'!$M$12,IF(B642="G",'Specifications (ICE)'!$M$13))</f>
        <v>105.33879899999999</v>
      </c>
      <c r="Q642" s="17">
        <v>1</v>
      </c>
      <c r="R642" s="110">
        <f>'HYB SPECS'!$G$11-O642-P642-G642</f>
        <v>1771.557668031855</v>
      </c>
      <c r="S642" s="16">
        <f t="shared" si="126"/>
        <v>2.5164137837280802</v>
      </c>
      <c r="T642" s="17">
        <f t="shared" si="127"/>
        <v>1771.557668031855</v>
      </c>
      <c r="U642" s="110">
        <f t="shared" si="128"/>
        <v>886.73463185522837</v>
      </c>
      <c r="V642" s="17">
        <f t="shared" si="129"/>
        <v>11.892175494736836</v>
      </c>
      <c r="W642" s="14">
        <f t="shared" si="130"/>
        <v>1.5306432972094717</v>
      </c>
      <c r="X642" s="17">
        <f t="shared" si="131"/>
        <v>11.892175494736836</v>
      </c>
      <c r="Y642" s="17">
        <f t="shared" si="132"/>
        <v>13.360224805437698</v>
      </c>
      <c r="Z642" s="14">
        <v>474.14230073437511</v>
      </c>
      <c r="AA642" s="17">
        <f t="shared" si="134"/>
        <v>0.20159520403959691</v>
      </c>
      <c r="AB642" s="17">
        <f t="shared" si="135"/>
        <v>3.1703255015905749E-5</v>
      </c>
      <c r="AC642" s="17">
        <f t="shared" si="136"/>
        <v>1.5031854274010169E-2</v>
      </c>
      <c r="AD642" s="17">
        <f t="shared" si="133"/>
        <v>1.9909740760278369E-5</v>
      </c>
      <c r="AE642" s="14">
        <f t="shared" si="137"/>
        <v>25.608187225595149</v>
      </c>
    </row>
    <row r="643" spans="1:31" ht="15.75" thickBot="1" x14ac:dyDescent="0.3">
      <c r="A643" s="14">
        <v>1</v>
      </c>
      <c r="B643" s="17" t="s">
        <v>31</v>
      </c>
      <c r="C643" s="17">
        <v>637</v>
      </c>
      <c r="D643" s="17">
        <v>55.40058920510598</v>
      </c>
      <c r="E643" s="14">
        <v>704.00093954631063</v>
      </c>
      <c r="F643" s="103">
        <v>-1.6</v>
      </c>
      <c r="G643" s="17">
        <f>'Specifications (ICE)'!$E$16*9.81*SIN(F643-F642)</f>
        <v>-1046.3794352042742</v>
      </c>
      <c r="H643" s="17">
        <f t="shared" si="125"/>
        <v>-2.7925268031909273E-2</v>
      </c>
      <c r="I643" s="17">
        <v>14</v>
      </c>
      <c r="J643" s="14">
        <v>4000</v>
      </c>
      <c r="K643" s="100">
        <v>13.411199999999999</v>
      </c>
      <c r="L643" s="17">
        <v>30.000049728</v>
      </c>
      <c r="M643" s="107">
        <v>1</v>
      </c>
      <c r="N643" s="17">
        <f>IF(M643=1,_xlfn.XLOOKUP(L643,'HYB SPECS'!$O$6:$O$37,'HYB SPECS'!$K$6:$K$37,,1))</f>
        <v>8500</v>
      </c>
      <c r="O643" s="107">
        <f>0.5*('Specifications (ICE)'!$P$4*'Specifications (ICE)'!$P$3)*'Specifications (ICE)'!$P$5*K643^2</f>
        <v>56.217600027646043</v>
      </c>
      <c r="P643" s="14">
        <f>IF(B643="A",'Specifications (ICE)'!$M$12,IF(B643="G",'Specifications (ICE)'!$M$13))</f>
        <v>105.33879899999999</v>
      </c>
      <c r="Q643" s="17">
        <v>1</v>
      </c>
      <c r="R643" s="110">
        <f>'HYB SPECS'!$G$11-O643-P643-G643</f>
        <v>1771.5576680318563</v>
      </c>
      <c r="S643" s="16">
        <f t="shared" si="126"/>
        <v>2.516413783728082</v>
      </c>
      <c r="T643" s="17">
        <f t="shared" si="127"/>
        <v>1771.5576680318563</v>
      </c>
      <c r="U643" s="110">
        <f t="shared" si="128"/>
        <v>886.73463185522837</v>
      </c>
      <c r="V643" s="17">
        <f t="shared" si="129"/>
        <v>11.892175494736836</v>
      </c>
      <c r="W643" s="14">
        <f t="shared" si="130"/>
        <v>1.5306432972094717</v>
      </c>
      <c r="X643" s="17">
        <f t="shared" si="131"/>
        <v>11.892175494736836</v>
      </c>
      <c r="Y643" s="17">
        <f t="shared" si="132"/>
        <v>13.360224805437698</v>
      </c>
      <c r="Z643" s="14">
        <v>474.14230073437511</v>
      </c>
      <c r="AA643" s="17">
        <f t="shared" si="134"/>
        <v>0.20159520403959691</v>
      </c>
      <c r="AB643" s="17">
        <f t="shared" si="135"/>
        <v>3.1703255015905749E-5</v>
      </c>
      <c r="AC643" s="17">
        <f t="shared" si="136"/>
        <v>1.5031854274010169E-2</v>
      </c>
      <c r="AD643" s="17">
        <f t="shared" si="133"/>
        <v>1.9909740760278369E-5</v>
      </c>
      <c r="AE643" s="14">
        <f t="shared" si="137"/>
        <v>25.623219079869159</v>
      </c>
    </row>
    <row r="644" spans="1:31" ht="15.75" thickBot="1" x14ac:dyDescent="0.3">
      <c r="A644" s="14">
        <v>1</v>
      </c>
      <c r="B644" s="17" t="s">
        <v>31</v>
      </c>
      <c r="C644" s="17">
        <v>638</v>
      </c>
      <c r="D644" s="17">
        <v>55.475153748174463</v>
      </c>
      <c r="E644" s="14">
        <v>704.00093954631063</v>
      </c>
      <c r="F644" s="103">
        <v>-1.8</v>
      </c>
      <c r="G644" s="17">
        <f>'Specifications (ICE)'!$E$16*9.81*SIN(F644-F643)</f>
        <v>-1046.3794352042728</v>
      </c>
      <c r="H644" s="17">
        <f t="shared" si="125"/>
        <v>-3.1415926535897934E-2</v>
      </c>
      <c r="I644" s="17">
        <v>14</v>
      </c>
      <c r="J644" s="14">
        <v>4000</v>
      </c>
      <c r="K644" s="100">
        <v>13.411199999999999</v>
      </c>
      <c r="L644" s="17">
        <v>30.000049728</v>
      </c>
      <c r="M644" s="107">
        <v>1</v>
      </c>
      <c r="N644" s="17">
        <f>IF(M644=1,_xlfn.XLOOKUP(L644,'HYB SPECS'!$O$6:$O$37,'HYB SPECS'!$K$6:$K$37,,1))</f>
        <v>8500</v>
      </c>
      <c r="O644" s="107">
        <f>0.5*('Specifications (ICE)'!$P$4*'Specifications (ICE)'!$P$3)*'Specifications (ICE)'!$P$5*K644^2</f>
        <v>56.217600027646043</v>
      </c>
      <c r="P644" s="14">
        <f>IF(B644="A",'Specifications (ICE)'!$M$12,IF(B644="G",'Specifications (ICE)'!$M$13))</f>
        <v>105.33879899999999</v>
      </c>
      <c r="Q644" s="17">
        <v>1</v>
      </c>
      <c r="R644" s="110">
        <f>'HYB SPECS'!$G$11-O644-P644-G644</f>
        <v>1771.557668031855</v>
      </c>
      <c r="S644" s="16">
        <f t="shared" si="126"/>
        <v>2.5164137837280802</v>
      </c>
      <c r="T644" s="17">
        <f t="shared" si="127"/>
        <v>1771.557668031855</v>
      </c>
      <c r="U644" s="110">
        <f t="shared" si="128"/>
        <v>886.73463185522837</v>
      </c>
      <c r="V644" s="17">
        <f t="shared" si="129"/>
        <v>11.892175494736836</v>
      </c>
      <c r="W644" s="14">
        <f t="shared" si="130"/>
        <v>1.5306432972094717</v>
      </c>
      <c r="X644" s="17">
        <f t="shared" si="131"/>
        <v>11.892175494736836</v>
      </c>
      <c r="Y644" s="17">
        <f t="shared" si="132"/>
        <v>13.360224805437698</v>
      </c>
      <c r="Z644" s="14">
        <v>474.14230073437511</v>
      </c>
      <c r="AA644" s="17">
        <f t="shared" si="134"/>
        <v>0.20159520403959691</v>
      </c>
      <c r="AB644" s="17">
        <f t="shared" si="135"/>
        <v>3.1703255015905749E-5</v>
      </c>
      <c r="AC644" s="17">
        <f t="shared" si="136"/>
        <v>1.5031854274010169E-2</v>
      </c>
      <c r="AD644" s="17">
        <f t="shared" si="133"/>
        <v>1.9909740760278369E-5</v>
      </c>
      <c r="AE644" s="14">
        <f t="shared" si="137"/>
        <v>25.638250934143169</v>
      </c>
    </row>
    <row r="645" spans="1:31" ht="15.75" thickBot="1" x14ac:dyDescent="0.3">
      <c r="A645" s="14">
        <v>1</v>
      </c>
      <c r="B645" s="17" t="s">
        <v>31</v>
      </c>
      <c r="C645" s="17">
        <v>639</v>
      </c>
      <c r="D645" s="17">
        <v>55.549718291242947</v>
      </c>
      <c r="E645" s="14">
        <v>704.00093954631063</v>
      </c>
      <c r="F645" s="103">
        <v>-2</v>
      </c>
      <c r="G645" s="17">
        <f>'Specifications (ICE)'!$E$16*9.81*SIN(F645-F644)</f>
        <v>-1046.3794352042728</v>
      </c>
      <c r="H645" s="17">
        <f t="shared" si="125"/>
        <v>-3.4906585039886591E-2</v>
      </c>
      <c r="I645" s="17">
        <v>14</v>
      </c>
      <c r="J645" s="14">
        <v>4000</v>
      </c>
      <c r="K645" s="100">
        <v>13.411199999999999</v>
      </c>
      <c r="L645" s="17">
        <v>30.000049728</v>
      </c>
      <c r="M645" s="107">
        <v>1</v>
      </c>
      <c r="N645" s="17">
        <f>IF(M645=1,_xlfn.XLOOKUP(L645,'HYB SPECS'!$O$6:$O$37,'HYB SPECS'!$K$6:$K$37,,1))</f>
        <v>8500</v>
      </c>
      <c r="O645" s="107">
        <f>0.5*('Specifications (ICE)'!$P$4*'Specifications (ICE)'!$P$3)*'Specifications (ICE)'!$P$5*K645^2</f>
        <v>56.217600027646043</v>
      </c>
      <c r="P645" s="14">
        <f>IF(B645="A",'Specifications (ICE)'!$M$12,IF(B645="G",'Specifications (ICE)'!$M$13))</f>
        <v>105.33879899999999</v>
      </c>
      <c r="Q645" s="17">
        <v>1</v>
      </c>
      <c r="R645" s="110">
        <f>'HYB SPECS'!$G$11-O645-P645-G645</f>
        <v>1771.557668031855</v>
      </c>
      <c r="S645" s="16">
        <f t="shared" si="126"/>
        <v>2.5164137837280802</v>
      </c>
      <c r="T645" s="17">
        <f t="shared" si="127"/>
        <v>1771.557668031855</v>
      </c>
      <c r="U645" s="110">
        <f t="shared" si="128"/>
        <v>886.73463185522837</v>
      </c>
      <c r="V645" s="17">
        <f t="shared" si="129"/>
        <v>11.892175494736836</v>
      </c>
      <c r="W645" s="14">
        <f t="shared" si="130"/>
        <v>1.5306432972094717</v>
      </c>
      <c r="X645" s="17">
        <f t="shared" si="131"/>
        <v>11.892175494736836</v>
      </c>
      <c r="Y645" s="17">
        <f t="shared" si="132"/>
        <v>13.360224805437698</v>
      </c>
      <c r="Z645" s="14">
        <v>474.14230073437511</v>
      </c>
      <c r="AA645" s="17">
        <f t="shared" si="134"/>
        <v>0.20159520403959691</v>
      </c>
      <c r="AB645" s="17">
        <f t="shared" si="135"/>
        <v>3.1703255015905749E-5</v>
      </c>
      <c r="AC645" s="17">
        <f t="shared" si="136"/>
        <v>1.5031854274010169E-2</v>
      </c>
      <c r="AD645" s="17">
        <f t="shared" si="133"/>
        <v>1.9909740760278369E-5</v>
      </c>
      <c r="AE645" s="14">
        <f t="shared" si="137"/>
        <v>25.653282788417179</v>
      </c>
    </row>
    <row r="646" spans="1:31" ht="15.75" thickBot="1" x14ac:dyDescent="0.3">
      <c r="A646" s="14">
        <v>1</v>
      </c>
      <c r="B646" s="17" t="s">
        <v>31</v>
      </c>
      <c r="C646" s="17">
        <v>640</v>
      </c>
      <c r="D646" s="17">
        <v>55.62428283431143</v>
      </c>
      <c r="E646" s="14">
        <v>704.00093954631063</v>
      </c>
      <c r="F646" s="103">
        <v>-2.2000000000000002</v>
      </c>
      <c r="G646" s="17">
        <f>'Specifications (ICE)'!$E$16*9.81*SIN(F646-F645)</f>
        <v>-1046.3794352042742</v>
      </c>
      <c r="H646" s="17">
        <f t="shared" si="125"/>
        <v>-3.8397243543875255E-2</v>
      </c>
      <c r="I646" s="17">
        <v>14</v>
      </c>
      <c r="J646" s="14">
        <v>4000</v>
      </c>
      <c r="K646" s="100">
        <v>13.411199999999999</v>
      </c>
      <c r="L646" s="17">
        <v>30.000049728</v>
      </c>
      <c r="M646" s="107">
        <v>1</v>
      </c>
      <c r="N646" s="17">
        <f>IF(M646=1,_xlfn.XLOOKUP(L646,'HYB SPECS'!$O$6:$O$37,'HYB SPECS'!$K$6:$K$37,,1))</f>
        <v>8500</v>
      </c>
      <c r="O646" s="107">
        <f>0.5*('Specifications (ICE)'!$P$4*'Specifications (ICE)'!$P$3)*'Specifications (ICE)'!$P$5*K646^2</f>
        <v>56.217600027646043</v>
      </c>
      <c r="P646" s="14">
        <f>IF(B646="A",'Specifications (ICE)'!$M$12,IF(B646="G",'Specifications (ICE)'!$M$13))</f>
        <v>105.33879899999999</v>
      </c>
      <c r="Q646" s="17">
        <v>1</v>
      </c>
      <c r="R646" s="110">
        <f>'HYB SPECS'!$G$11-O646-P646-G646</f>
        <v>1771.5576680318563</v>
      </c>
      <c r="S646" s="16">
        <f t="shared" si="126"/>
        <v>2.516413783728082</v>
      </c>
      <c r="T646" s="17">
        <f t="shared" si="127"/>
        <v>1771.5576680318563</v>
      </c>
      <c r="U646" s="110">
        <f t="shared" si="128"/>
        <v>886.73463185522837</v>
      </c>
      <c r="V646" s="17">
        <f t="shared" si="129"/>
        <v>11.892175494736836</v>
      </c>
      <c r="W646" s="14">
        <f t="shared" si="130"/>
        <v>1.5306432972094717</v>
      </c>
      <c r="X646" s="17">
        <f t="shared" si="131"/>
        <v>11.892175494736836</v>
      </c>
      <c r="Y646" s="17">
        <f t="shared" si="132"/>
        <v>13.360224805437698</v>
      </c>
      <c r="Z646" s="14">
        <v>474.14230073437511</v>
      </c>
      <c r="AA646" s="17">
        <f t="shared" si="134"/>
        <v>0.20159520403959691</v>
      </c>
      <c r="AB646" s="17">
        <f t="shared" si="135"/>
        <v>3.1703255015905749E-5</v>
      </c>
      <c r="AC646" s="17">
        <f t="shared" si="136"/>
        <v>1.5031854274010169E-2</v>
      </c>
      <c r="AD646" s="17">
        <f t="shared" si="133"/>
        <v>1.9909740760278369E-5</v>
      </c>
      <c r="AE646" s="14">
        <f t="shared" si="137"/>
        <v>25.66831464269119</v>
      </c>
    </row>
    <row r="647" spans="1:31" ht="15.75" thickBot="1" x14ac:dyDescent="0.3">
      <c r="A647" s="14">
        <v>1</v>
      </c>
      <c r="B647" s="17" t="s">
        <v>31</v>
      </c>
      <c r="C647" s="17">
        <v>641</v>
      </c>
      <c r="D647" s="17">
        <v>55.698847377379913</v>
      </c>
      <c r="E647" s="14">
        <v>704.00093954631063</v>
      </c>
      <c r="F647" s="103">
        <v>-2.4</v>
      </c>
      <c r="G647" s="17">
        <f>'Specifications (ICE)'!$E$16*9.81*SIN(F647-F646)</f>
        <v>-1046.3794352042719</v>
      </c>
      <c r="H647" s="17">
        <f t="shared" ref="H647:H710" si="138">RADIANS(F647)</f>
        <v>-4.1887902047863905E-2</v>
      </c>
      <c r="I647" s="17">
        <v>14</v>
      </c>
      <c r="J647" s="14">
        <v>4000</v>
      </c>
      <c r="K647" s="100">
        <v>13.411199999999999</v>
      </c>
      <c r="L647" s="17">
        <v>30.000049728</v>
      </c>
      <c r="M647" s="107">
        <v>1</v>
      </c>
      <c r="N647" s="17">
        <f>IF(M647=1,_xlfn.XLOOKUP(L647,'HYB SPECS'!$O$6:$O$37,'HYB SPECS'!$K$6:$K$37,,1))</f>
        <v>8500</v>
      </c>
      <c r="O647" s="107">
        <f>0.5*('Specifications (ICE)'!$P$4*'Specifications (ICE)'!$P$3)*'Specifications (ICE)'!$P$5*K647^2</f>
        <v>56.217600027646043</v>
      </c>
      <c r="P647" s="14">
        <f>IF(B647="A",'Specifications (ICE)'!$M$12,IF(B647="G",'Specifications (ICE)'!$M$13))</f>
        <v>105.33879899999999</v>
      </c>
      <c r="Q647" s="17">
        <v>1</v>
      </c>
      <c r="R647" s="110">
        <f>'HYB SPECS'!$G$11-O647-P647-G647</f>
        <v>1771.5576680318541</v>
      </c>
      <c r="S647" s="16">
        <f t="shared" ref="S647:S710" si="139">IF(A647=1,(R647/E647),IF(A647=2,0,IF(A647=3,(1.2*(-R647/E647)))))</f>
        <v>2.5164137837280789</v>
      </c>
      <c r="T647" s="17">
        <f t="shared" ref="T647:T710" si="140">E647*S647</f>
        <v>1771.5576680318541</v>
      </c>
      <c r="U647" s="110">
        <f t="shared" ref="U647:U710" si="141">T647+P647+O647+G647</f>
        <v>886.73463185522837</v>
      </c>
      <c r="V647" s="17">
        <f t="shared" ref="V647:V710" si="142">ABS(((+U647)*(+K647))/1000)</f>
        <v>11.892175494736836</v>
      </c>
      <c r="W647" s="14">
        <f t="shared" ref="W647:W710" si="143">(($W$3*1000)-V647*1000)/1000</f>
        <v>1.5306432972094717</v>
      </c>
      <c r="X647" s="17">
        <f t="shared" ref="X647:X710" si="144">V647</f>
        <v>11.892175494736836</v>
      </c>
      <c r="Y647" s="17">
        <f t="shared" ref="Y647:Y710" si="145">ABS((X647*1000)/((2*PI()*N647)/60))</f>
        <v>13.360224805437698</v>
      </c>
      <c r="Z647" s="14">
        <v>474.14230073437511</v>
      </c>
      <c r="AA647" s="17">
        <f t="shared" si="134"/>
        <v>0.20159520403959691</v>
      </c>
      <c r="AB647" s="17">
        <f t="shared" si="135"/>
        <v>3.1703255015905749E-5</v>
      </c>
      <c r="AC647" s="17">
        <f t="shared" si="136"/>
        <v>1.5031854274010169E-2</v>
      </c>
      <c r="AD647" s="17">
        <f t="shared" ref="AD647:AD710" si="146">((Z647*AB647)/1000)/0.755</f>
        <v>1.9909740760278369E-5</v>
      </c>
      <c r="AE647" s="14">
        <f t="shared" si="137"/>
        <v>25.6833464969652</v>
      </c>
    </row>
    <row r="648" spans="1:31" ht="15.75" thickBot="1" x14ac:dyDescent="0.3">
      <c r="A648" s="14">
        <v>1</v>
      </c>
      <c r="B648" s="17" t="s">
        <v>31</v>
      </c>
      <c r="C648" s="17">
        <v>642</v>
      </c>
      <c r="D648" s="17">
        <v>55.773411920448396</v>
      </c>
      <c r="E648" s="14">
        <v>704.00093954631063</v>
      </c>
      <c r="F648" s="103">
        <v>-2.6</v>
      </c>
      <c r="G648" s="17">
        <f>'Specifications (ICE)'!$E$16*9.81*SIN(F648-F647)</f>
        <v>-1046.3794352042742</v>
      </c>
      <c r="H648" s="17">
        <f t="shared" si="138"/>
        <v>-4.5378560551852569E-2</v>
      </c>
      <c r="I648" s="17">
        <v>14</v>
      </c>
      <c r="J648" s="14">
        <v>4000</v>
      </c>
      <c r="K648" s="100">
        <v>13.411199999999999</v>
      </c>
      <c r="L648" s="17">
        <v>30.000049728</v>
      </c>
      <c r="M648" s="107">
        <v>1</v>
      </c>
      <c r="N648" s="17">
        <f>IF(M648=1,_xlfn.XLOOKUP(L648,'HYB SPECS'!$O$6:$O$37,'HYB SPECS'!$K$6:$K$37,,1))</f>
        <v>8500</v>
      </c>
      <c r="O648" s="107">
        <f>0.5*('Specifications (ICE)'!$P$4*'Specifications (ICE)'!$P$3)*'Specifications (ICE)'!$P$5*K648^2</f>
        <v>56.217600027646043</v>
      </c>
      <c r="P648" s="14">
        <f>IF(B648="A",'Specifications (ICE)'!$M$12,IF(B648="G",'Specifications (ICE)'!$M$13))</f>
        <v>105.33879899999999</v>
      </c>
      <c r="Q648" s="17">
        <v>1</v>
      </c>
      <c r="R648" s="110">
        <f>'HYB SPECS'!$G$11-O648-P648-G648</f>
        <v>1771.5576680318563</v>
      </c>
      <c r="S648" s="16">
        <f t="shared" si="139"/>
        <v>2.516413783728082</v>
      </c>
      <c r="T648" s="17">
        <f t="shared" si="140"/>
        <v>1771.5576680318563</v>
      </c>
      <c r="U648" s="110">
        <f t="shared" si="141"/>
        <v>886.73463185522837</v>
      </c>
      <c r="V648" s="17">
        <f t="shared" si="142"/>
        <v>11.892175494736836</v>
      </c>
      <c r="W648" s="14">
        <f t="shared" si="143"/>
        <v>1.5306432972094717</v>
      </c>
      <c r="X648" s="17">
        <f t="shared" si="144"/>
        <v>11.892175494736836</v>
      </c>
      <c r="Y648" s="17">
        <f t="shared" si="145"/>
        <v>13.360224805437698</v>
      </c>
      <c r="Z648" s="14">
        <v>474.14230073437511</v>
      </c>
      <c r="AA648" s="17">
        <f t="shared" ref="AA648:AA711" si="147">(Z648*W648)/(60*60)</f>
        <v>0.20159520403959691</v>
      </c>
      <c r="AB648" s="17">
        <f t="shared" ref="AB648:AB711" si="148">((D648-D647)/3600)*W648</f>
        <v>3.1703255015905749E-5</v>
      </c>
      <c r="AC648" s="17">
        <f t="shared" ref="AC648:AC711" si="149">AB648*Z648</f>
        <v>1.5031854274010169E-2</v>
      </c>
      <c r="AD648" s="17">
        <f t="shared" si="146"/>
        <v>1.9909740760278369E-5</v>
      </c>
      <c r="AE648" s="14">
        <f t="shared" ref="AE648:AE711" si="150">AE647+AC648</f>
        <v>25.69837835123921</v>
      </c>
    </row>
    <row r="649" spans="1:31" ht="15.75" thickBot="1" x14ac:dyDescent="0.3">
      <c r="A649" s="14">
        <v>1</v>
      </c>
      <c r="B649" s="17" t="s">
        <v>31</v>
      </c>
      <c r="C649" s="17">
        <v>643</v>
      </c>
      <c r="D649" s="17">
        <v>55.847976463516879</v>
      </c>
      <c r="E649" s="14">
        <v>704.00093954631063</v>
      </c>
      <c r="F649" s="103">
        <v>-2.8</v>
      </c>
      <c r="G649" s="17">
        <f>'Specifications (ICE)'!$E$16*9.81*SIN(F649-F648)</f>
        <v>-1046.3794352042719</v>
      </c>
      <c r="H649" s="17">
        <f t="shared" si="138"/>
        <v>-4.8869219055841226E-2</v>
      </c>
      <c r="I649" s="17">
        <v>14</v>
      </c>
      <c r="J649" s="14">
        <v>4000</v>
      </c>
      <c r="K649" s="100">
        <v>13.411199999999999</v>
      </c>
      <c r="L649" s="17">
        <v>30.000049728</v>
      </c>
      <c r="M649" s="107">
        <v>1</v>
      </c>
      <c r="N649" s="17">
        <f>IF(M649=1,_xlfn.XLOOKUP(L649,'HYB SPECS'!$O$6:$O$37,'HYB SPECS'!$K$6:$K$37,,1))</f>
        <v>8500</v>
      </c>
      <c r="O649" s="107">
        <f>0.5*('Specifications (ICE)'!$P$4*'Specifications (ICE)'!$P$3)*'Specifications (ICE)'!$P$5*K649^2</f>
        <v>56.217600027646043</v>
      </c>
      <c r="P649" s="14">
        <f>IF(B649="A",'Specifications (ICE)'!$M$12,IF(B649="G",'Specifications (ICE)'!$M$13))</f>
        <v>105.33879899999999</v>
      </c>
      <c r="Q649" s="17">
        <v>1</v>
      </c>
      <c r="R649" s="110">
        <f>'HYB SPECS'!$G$11-O649-P649-G649</f>
        <v>1771.5576680318541</v>
      </c>
      <c r="S649" s="16">
        <f t="shared" si="139"/>
        <v>2.5164137837280789</v>
      </c>
      <c r="T649" s="17">
        <f t="shared" si="140"/>
        <v>1771.5576680318541</v>
      </c>
      <c r="U649" s="110">
        <f t="shared" si="141"/>
        <v>886.73463185522837</v>
      </c>
      <c r="V649" s="17">
        <f t="shared" si="142"/>
        <v>11.892175494736836</v>
      </c>
      <c r="W649" s="14">
        <f t="shared" si="143"/>
        <v>1.5306432972094717</v>
      </c>
      <c r="X649" s="17">
        <f t="shared" si="144"/>
        <v>11.892175494736836</v>
      </c>
      <c r="Y649" s="17">
        <f t="shared" si="145"/>
        <v>13.360224805437698</v>
      </c>
      <c r="Z649" s="14">
        <v>474.14230073437511</v>
      </c>
      <c r="AA649" s="17">
        <f t="shared" si="147"/>
        <v>0.20159520403959691</v>
      </c>
      <c r="AB649" s="17">
        <f t="shared" si="148"/>
        <v>3.1703255015905749E-5</v>
      </c>
      <c r="AC649" s="17">
        <f t="shared" si="149"/>
        <v>1.5031854274010169E-2</v>
      </c>
      <c r="AD649" s="17">
        <f t="shared" si="146"/>
        <v>1.9909740760278369E-5</v>
      </c>
      <c r="AE649" s="14">
        <f t="shared" si="150"/>
        <v>25.71341020551322</v>
      </c>
    </row>
    <row r="650" spans="1:31" ht="15.75" thickBot="1" x14ac:dyDescent="0.3">
      <c r="A650" s="14">
        <v>1</v>
      </c>
      <c r="B650" s="17" t="s">
        <v>31</v>
      </c>
      <c r="C650" s="17">
        <v>644</v>
      </c>
      <c r="D650" s="17">
        <v>55.922541006585362</v>
      </c>
      <c r="E650" s="14">
        <v>704.00093954631063</v>
      </c>
      <c r="F650" s="103">
        <v>-3</v>
      </c>
      <c r="G650" s="17">
        <f>'Specifications (ICE)'!$E$16*9.81*SIN(F650-F649)</f>
        <v>-1046.3794352042742</v>
      </c>
      <c r="H650" s="17">
        <f t="shared" si="138"/>
        <v>-5.235987755982989E-2</v>
      </c>
      <c r="I650" s="17">
        <v>14</v>
      </c>
      <c r="J650" s="14">
        <v>4000</v>
      </c>
      <c r="K650" s="100">
        <v>13.411199999999999</v>
      </c>
      <c r="L650" s="17">
        <v>30.000049728</v>
      </c>
      <c r="M650" s="107">
        <v>1</v>
      </c>
      <c r="N650" s="17">
        <f>IF(M650=1,_xlfn.XLOOKUP(L650,'HYB SPECS'!$O$6:$O$37,'HYB SPECS'!$K$6:$K$37,,1))</f>
        <v>8500</v>
      </c>
      <c r="O650" s="107">
        <f>0.5*('Specifications (ICE)'!$P$4*'Specifications (ICE)'!$P$3)*'Specifications (ICE)'!$P$5*K650^2</f>
        <v>56.217600027646043</v>
      </c>
      <c r="P650" s="14">
        <f>IF(B650="A",'Specifications (ICE)'!$M$12,IF(B650="G",'Specifications (ICE)'!$M$13))</f>
        <v>105.33879899999999</v>
      </c>
      <c r="Q650" s="17">
        <v>1</v>
      </c>
      <c r="R650" s="110">
        <f>'HYB SPECS'!$G$11-O650-P650-G650</f>
        <v>1771.5576680318563</v>
      </c>
      <c r="S650" s="16">
        <f t="shared" si="139"/>
        <v>2.516413783728082</v>
      </c>
      <c r="T650" s="17">
        <f t="shared" si="140"/>
        <v>1771.5576680318563</v>
      </c>
      <c r="U650" s="110">
        <f t="shared" si="141"/>
        <v>886.73463185522837</v>
      </c>
      <c r="V650" s="17">
        <f t="shared" si="142"/>
        <v>11.892175494736836</v>
      </c>
      <c r="W650" s="14">
        <f t="shared" si="143"/>
        <v>1.5306432972094717</v>
      </c>
      <c r="X650" s="17">
        <f t="shared" si="144"/>
        <v>11.892175494736836</v>
      </c>
      <c r="Y650" s="17">
        <f t="shared" si="145"/>
        <v>13.360224805437698</v>
      </c>
      <c r="Z650" s="14">
        <v>474.14230073437511</v>
      </c>
      <c r="AA650" s="17">
        <f t="shared" si="147"/>
        <v>0.20159520403959691</v>
      </c>
      <c r="AB650" s="17">
        <f t="shared" si="148"/>
        <v>3.1703255015905749E-5</v>
      </c>
      <c r="AC650" s="17">
        <f t="shared" si="149"/>
        <v>1.5031854274010169E-2</v>
      </c>
      <c r="AD650" s="17">
        <f t="shared" si="146"/>
        <v>1.9909740760278369E-5</v>
      </c>
      <c r="AE650" s="14">
        <f t="shared" si="150"/>
        <v>25.728442059787231</v>
      </c>
    </row>
    <row r="651" spans="1:31" ht="15.75" thickBot="1" x14ac:dyDescent="0.3">
      <c r="A651" s="14">
        <v>1</v>
      </c>
      <c r="B651" s="17" t="s">
        <v>31</v>
      </c>
      <c r="C651" s="17">
        <v>645</v>
      </c>
      <c r="D651" s="17">
        <v>55.997105549653845</v>
      </c>
      <c r="E651" s="14">
        <v>704.00093954631063</v>
      </c>
      <c r="F651" s="103">
        <v>-3.2</v>
      </c>
      <c r="G651" s="17">
        <f>'Specifications (ICE)'!$E$16*9.81*SIN(F651-F650)</f>
        <v>-1046.3794352042742</v>
      </c>
      <c r="H651" s="17">
        <f t="shared" si="138"/>
        <v>-5.5850536063818547E-2</v>
      </c>
      <c r="I651" s="17">
        <v>14</v>
      </c>
      <c r="J651" s="14">
        <v>4000</v>
      </c>
      <c r="K651" s="100">
        <v>13.411199999999999</v>
      </c>
      <c r="L651" s="17">
        <v>30.000049728</v>
      </c>
      <c r="M651" s="107">
        <v>1</v>
      </c>
      <c r="N651" s="17">
        <f>IF(M651=1,_xlfn.XLOOKUP(L651,'HYB SPECS'!$O$6:$O$37,'HYB SPECS'!$K$6:$K$37,,1))</f>
        <v>8500</v>
      </c>
      <c r="O651" s="107">
        <f>0.5*('Specifications (ICE)'!$P$4*'Specifications (ICE)'!$P$3)*'Specifications (ICE)'!$P$5*K651^2</f>
        <v>56.217600027646043</v>
      </c>
      <c r="P651" s="14">
        <f>IF(B651="A",'Specifications (ICE)'!$M$12,IF(B651="G",'Specifications (ICE)'!$M$13))</f>
        <v>105.33879899999999</v>
      </c>
      <c r="Q651" s="17">
        <v>1</v>
      </c>
      <c r="R651" s="110">
        <f>'HYB SPECS'!$G$11-O651-P651-G651</f>
        <v>1771.5576680318563</v>
      </c>
      <c r="S651" s="16">
        <f t="shared" si="139"/>
        <v>2.516413783728082</v>
      </c>
      <c r="T651" s="17">
        <f t="shared" si="140"/>
        <v>1771.5576680318563</v>
      </c>
      <c r="U651" s="110">
        <f t="shared" si="141"/>
        <v>886.73463185522837</v>
      </c>
      <c r="V651" s="17">
        <f t="shared" si="142"/>
        <v>11.892175494736836</v>
      </c>
      <c r="W651" s="14">
        <f t="shared" si="143"/>
        <v>1.5306432972094717</v>
      </c>
      <c r="X651" s="17">
        <f t="shared" si="144"/>
        <v>11.892175494736836</v>
      </c>
      <c r="Y651" s="17">
        <f t="shared" si="145"/>
        <v>13.360224805437698</v>
      </c>
      <c r="Z651" s="14">
        <v>474.14230073437511</v>
      </c>
      <c r="AA651" s="17">
        <f t="shared" si="147"/>
        <v>0.20159520403959691</v>
      </c>
      <c r="AB651" s="17">
        <f t="shared" si="148"/>
        <v>3.1703255015905749E-5</v>
      </c>
      <c r="AC651" s="17">
        <f t="shared" si="149"/>
        <v>1.5031854274010169E-2</v>
      </c>
      <c r="AD651" s="17">
        <f t="shared" si="146"/>
        <v>1.9909740760278369E-5</v>
      </c>
      <c r="AE651" s="14">
        <f t="shared" si="150"/>
        <v>25.743473914061241</v>
      </c>
    </row>
    <row r="652" spans="1:31" ht="15.75" thickBot="1" x14ac:dyDescent="0.3">
      <c r="A652" s="14">
        <v>1</v>
      </c>
      <c r="B652" s="17" t="s">
        <v>31</v>
      </c>
      <c r="C652" s="17">
        <v>646</v>
      </c>
      <c r="D652" s="17">
        <v>56.071670092722329</v>
      </c>
      <c r="E652" s="14">
        <v>704.00093954631063</v>
      </c>
      <c r="F652" s="103">
        <v>-3.4</v>
      </c>
      <c r="G652" s="17">
        <f>'Specifications (ICE)'!$E$16*9.81*SIN(F652-F651)</f>
        <v>-1046.3794352042719</v>
      </c>
      <c r="H652" s="17">
        <f t="shared" si="138"/>
        <v>-5.9341194567807204E-2</v>
      </c>
      <c r="I652" s="17">
        <v>14</v>
      </c>
      <c r="J652" s="14">
        <v>4000</v>
      </c>
      <c r="K652" s="100">
        <v>13.411199999999999</v>
      </c>
      <c r="L652" s="17">
        <v>30.000049728</v>
      </c>
      <c r="M652" s="107">
        <v>1</v>
      </c>
      <c r="N652" s="17">
        <f>IF(M652=1,_xlfn.XLOOKUP(L652,'HYB SPECS'!$O$6:$O$37,'HYB SPECS'!$K$6:$K$37,,1))</f>
        <v>8500</v>
      </c>
      <c r="O652" s="107">
        <f>0.5*('Specifications (ICE)'!$P$4*'Specifications (ICE)'!$P$3)*'Specifications (ICE)'!$P$5*K652^2</f>
        <v>56.217600027646043</v>
      </c>
      <c r="P652" s="14">
        <f>IF(B652="A",'Specifications (ICE)'!$M$12,IF(B652="G",'Specifications (ICE)'!$M$13))</f>
        <v>105.33879899999999</v>
      </c>
      <c r="Q652" s="17">
        <v>1</v>
      </c>
      <c r="R652" s="110">
        <f>'HYB SPECS'!$G$11-O652-P652-G652</f>
        <v>1771.5576680318541</v>
      </c>
      <c r="S652" s="16">
        <f t="shared" si="139"/>
        <v>2.5164137837280789</v>
      </c>
      <c r="T652" s="17">
        <f t="shared" si="140"/>
        <v>1771.5576680318541</v>
      </c>
      <c r="U652" s="110">
        <f t="shared" si="141"/>
        <v>886.73463185522837</v>
      </c>
      <c r="V652" s="17">
        <f t="shared" si="142"/>
        <v>11.892175494736836</v>
      </c>
      <c r="W652" s="14">
        <f t="shared" si="143"/>
        <v>1.5306432972094717</v>
      </c>
      <c r="X652" s="17">
        <f t="shared" si="144"/>
        <v>11.892175494736836</v>
      </c>
      <c r="Y652" s="17">
        <f t="shared" si="145"/>
        <v>13.360224805437698</v>
      </c>
      <c r="Z652" s="14">
        <v>474.14230073437511</v>
      </c>
      <c r="AA652" s="17">
        <f t="shared" si="147"/>
        <v>0.20159520403959691</v>
      </c>
      <c r="AB652" s="17">
        <f t="shared" si="148"/>
        <v>3.1703255015905749E-5</v>
      </c>
      <c r="AC652" s="17">
        <f t="shared" si="149"/>
        <v>1.5031854274010169E-2</v>
      </c>
      <c r="AD652" s="17">
        <f t="shared" si="146"/>
        <v>1.9909740760278369E-5</v>
      </c>
      <c r="AE652" s="14">
        <f t="shared" si="150"/>
        <v>25.758505768335251</v>
      </c>
    </row>
    <row r="653" spans="1:31" ht="15.75" thickBot="1" x14ac:dyDescent="0.3">
      <c r="A653" s="14">
        <v>1</v>
      </c>
      <c r="B653" s="17" t="s">
        <v>31</v>
      </c>
      <c r="C653" s="17">
        <v>647</v>
      </c>
      <c r="D653" s="17">
        <v>56.146234635790812</v>
      </c>
      <c r="E653" s="14">
        <v>704.00093954631063</v>
      </c>
      <c r="F653" s="103">
        <v>-3.6</v>
      </c>
      <c r="G653" s="17">
        <f>'Specifications (ICE)'!$E$16*9.81*SIN(F653-F652)</f>
        <v>-1046.3794352042742</v>
      </c>
      <c r="H653" s="17">
        <f t="shared" si="138"/>
        <v>-6.2831853071795868E-2</v>
      </c>
      <c r="I653" s="17">
        <v>14</v>
      </c>
      <c r="J653" s="14">
        <v>4000</v>
      </c>
      <c r="K653" s="100">
        <v>13.411199999999999</v>
      </c>
      <c r="L653" s="17">
        <v>30.000049728</v>
      </c>
      <c r="M653" s="107">
        <v>1</v>
      </c>
      <c r="N653" s="17">
        <f>IF(M653=1,_xlfn.XLOOKUP(L653,'HYB SPECS'!$O$6:$O$37,'HYB SPECS'!$K$6:$K$37,,1))</f>
        <v>8500</v>
      </c>
      <c r="O653" s="107">
        <f>0.5*('Specifications (ICE)'!$P$4*'Specifications (ICE)'!$P$3)*'Specifications (ICE)'!$P$5*K653^2</f>
        <v>56.217600027646043</v>
      </c>
      <c r="P653" s="14">
        <f>IF(B653="A",'Specifications (ICE)'!$M$12,IF(B653="G",'Specifications (ICE)'!$M$13))</f>
        <v>105.33879899999999</v>
      </c>
      <c r="Q653" s="17">
        <v>1</v>
      </c>
      <c r="R653" s="110">
        <f>'HYB SPECS'!$G$11-O653-P653-G653</f>
        <v>1771.5576680318563</v>
      </c>
      <c r="S653" s="16">
        <f t="shared" si="139"/>
        <v>2.516413783728082</v>
      </c>
      <c r="T653" s="17">
        <f t="shared" si="140"/>
        <v>1771.5576680318563</v>
      </c>
      <c r="U653" s="110">
        <f t="shared" si="141"/>
        <v>886.73463185522837</v>
      </c>
      <c r="V653" s="17">
        <f t="shared" si="142"/>
        <v>11.892175494736836</v>
      </c>
      <c r="W653" s="14">
        <f t="shared" si="143"/>
        <v>1.5306432972094717</v>
      </c>
      <c r="X653" s="17">
        <f t="shared" si="144"/>
        <v>11.892175494736836</v>
      </c>
      <c r="Y653" s="17">
        <f t="shared" si="145"/>
        <v>13.360224805437698</v>
      </c>
      <c r="Z653" s="14">
        <v>474.14230073437511</v>
      </c>
      <c r="AA653" s="17">
        <f t="shared" si="147"/>
        <v>0.20159520403959691</v>
      </c>
      <c r="AB653" s="17">
        <f t="shared" si="148"/>
        <v>3.1703255015905749E-5</v>
      </c>
      <c r="AC653" s="17">
        <f t="shared" si="149"/>
        <v>1.5031854274010169E-2</v>
      </c>
      <c r="AD653" s="17">
        <f t="shared" si="146"/>
        <v>1.9909740760278369E-5</v>
      </c>
      <c r="AE653" s="14">
        <f t="shared" si="150"/>
        <v>25.773537622609261</v>
      </c>
    </row>
    <row r="654" spans="1:31" ht="15.75" thickBot="1" x14ac:dyDescent="0.3">
      <c r="A654" s="14">
        <v>1</v>
      </c>
      <c r="B654" s="17" t="s">
        <v>31</v>
      </c>
      <c r="C654" s="17">
        <v>648</v>
      </c>
      <c r="D654" s="17">
        <v>56.220799178859295</v>
      </c>
      <c r="E654" s="14">
        <v>704.00093954631063</v>
      </c>
      <c r="F654" s="103">
        <v>-3.8</v>
      </c>
      <c r="G654" s="17">
        <f>'Specifications (ICE)'!$E$16*9.81*SIN(F654-F653)</f>
        <v>-1046.3794352042719</v>
      </c>
      <c r="H654" s="17">
        <f t="shared" si="138"/>
        <v>-6.6322511575784518E-2</v>
      </c>
      <c r="I654" s="17">
        <v>14</v>
      </c>
      <c r="J654" s="14">
        <v>4000</v>
      </c>
      <c r="K654" s="100">
        <v>13.411199999999999</v>
      </c>
      <c r="L654" s="17">
        <v>30.000049728</v>
      </c>
      <c r="M654" s="107">
        <v>1</v>
      </c>
      <c r="N654" s="17">
        <f>IF(M654=1,_xlfn.XLOOKUP(L654,'HYB SPECS'!$O$6:$O$37,'HYB SPECS'!$K$6:$K$37,,1))</f>
        <v>8500</v>
      </c>
      <c r="O654" s="107">
        <f>0.5*('Specifications (ICE)'!$P$4*'Specifications (ICE)'!$P$3)*'Specifications (ICE)'!$P$5*K654^2</f>
        <v>56.217600027646043</v>
      </c>
      <c r="P654" s="14">
        <f>IF(B654="A",'Specifications (ICE)'!$M$12,IF(B654="G",'Specifications (ICE)'!$M$13))</f>
        <v>105.33879899999999</v>
      </c>
      <c r="Q654" s="17">
        <v>1</v>
      </c>
      <c r="R654" s="110">
        <f>'HYB SPECS'!$G$11-O654-P654-G654</f>
        <v>1771.5576680318541</v>
      </c>
      <c r="S654" s="16">
        <f t="shared" si="139"/>
        <v>2.5164137837280789</v>
      </c>
      <c r="T654" s="17">
        <f t="shared" si="140"/>
        <v>1771.5576680318541</v>
      </c>
      <c r="U654" s="110">
        <f t="shared" si="141"/>
        <v>886.73463185522837</v>
      </c>
      <c r="V654" s="17">
        <f t="shared" si="142"/>
        <v>11.892175494736836</v>
      </c>
      <c r="W654" s="14">
        <f t="shared" si="143"/>
        <v>1.5306432972094717</v>
      </c>
      <c r="X654" s="17">
        <f t="shared" si="144"/>
        <v>11.892175494736836</v>
      </c>
      <c r="Y654" s="17">
        <f t="shared" si="145"/>
        <v>13.360224805437698</v>
      </c>
      <c r="Z654" s="14">
        <v>474.14230073437511</v>
      </c>
      <c r="AA654" s="17">
        <f t="shared" si="147"/>
        <v>0.20159520403959691</v>
      </c>
      <c r="AB654" s="17">
        <f t="shared" si="148"/>
        <v>3.1703255015905749E-5</v>
      </c>
      <c r="AC654" s="17">
        <f t="shared" si="149"/>
        <v>1.5031854274010169E-2</v>
      </c>
      <c r="AD654" s="17">
        <f t="shared" si="146"/>
        <v>1.9909740760278369E-5</v>
      </c>
      <c r="AE654" s="14">
        <f t="shared" si="150"/>
        <v>25.788569476883271</v>
      </c>
    </row>
    <row r="655" spans="1:31" ht="15.75" thickBot="1" x14ac:dyDescent="0.3">
      <c r="A655" s="14">
        <v>1</v>
      </c>
      <c r="B655" s="17" t="s">
        <v>31</v>
      </c>
      <c r="C655" s="17">
        <v>649</v>
      </c>
      <c r="D655" s="17">
        <v>56.295363721927778</v>
      </c>
      <c r="E655" s="14">
        <v>704.00093954631063</v>
      </c>
      <c r="F655" s="103">
        <v>-4</v>
      </c>
      <c r="G655" s="17">
        <f>'Specifications (ICE)'!$E$16*9.81*SIN(F655-F654)</f>
        <v>-1046.3794352042742</v>
      </c>
      <c r="H655" s="17">
        <f t="shared" si="138"/>
        <v>-6.9813170079773182E-2</v>
      </c>
      <c r="I655" s="17">
        <v>14</v>
      </c>
      <c r="J655" s="14">
        <v>4000</v>
      </c>
      <c r="K655" s="100">
        <v>13.411199999999999</v>
      </c>
      <c r="L655" s="17">
        <v>30.000049728</v>
      </c>
      <c r="M655" s="107">
        <v>1</v>
      </c>
      <c r="N655" s="17">
        <f>IF(M655=1,_xlfn.XLOOKUP(L655,'HYB SPECS'!$O$6:$O$37,'HYB SPECS'!$K$6:$K$37,,1))</f>
        <v>8500</v>
      </c>
      <c r="O655" s="107">
        <f>0.5*('Specifications (ICE)'!$P$4*'Specifications (ICE)'!$P$3)*'Specifications (ICE)'!$P$5*K655^2</f>
        <v>56.217600027646043</v>
      </c>
      <c r="P655" s="14">
        <f>IF(B655="A",'Specifications (ICE)'!$M$12,IF(B655="G",'Specifications (ICE)'!$M$13))</f>
        <v>105.33879899999999</v>
      </c>
      <c r="Q655" s="17">
        <v>1</v>
      </c>
      <c r="R655" s="110">
        <f>'HYB SPECS'!$G$11-O655-P655-G655</f>
        <v>1771.5576680318563</v>
      </c>
      <c r="S655" s="16">
        <f t="shared" si="139"/>
        <v>2.516413783728082</v>
      </c>
      <c r="T655" s="17">
        <f t="shared" si="140"/>
        <v>1771.5576680318563</v>
      </c>
      <c r="U655" s="110">
        <f t="shared" si="141"/>
        <v>886.73463185522837</v>
      </c>
      <c r="V655" s="17">
        <f t="shared" si="142"/>
        <v>11.892175494736836</v>
      </c>
      <c r="W655" s="14">
        <f t="shared" si="143"/>
        <v>1.5306432972094717</v>
      </c>
      <c r="X655" s="17">
        <f t="shared" si="144"/>
        <v>11.892175494736836</v>
      </c>
      <c r="Y655" s="17">
        <f t="shared" si="145"/>
        <v>13.360224805437698</v>
      </c>
      <c r="Z655" s="14">
        <v>474.14230073437511</v>
      </c>
      <c r="AA655" s="17">
        <f t="shared" si="147"/>
        <v>0.20159520403959691</v>
      </c>
      <c r="AB655" s="17">
        <f t="shared" si="148"/>
        <v>3.1703255015905749E-5</v>
      </c>
      <c r="AC655" s="17">
        <f t="shared" si="149"/>
        <v>1.5031854274010169E-2</v>
      </c>
      <c r="AD655" s="17">
        <f t="shared" si="146"/>
        <v>1.9909740760278369E-5</v>
      </c>
      <c r="AE655" s="14">
        <f t="shared" si="150"/>
        <v>25.803601331157282</v>
      </c>
    </row>
    <row r="656" spans="1:31" ht="15.75" thickBot="1" x14ac:dyDescent="0.3">
      <c r="A656" s="14">
        <v>1</v>
      </c>
      <c r="B656" s="17" t="s">
        <v>31</v>
      </c>
      <c r="C656" s="17">
        <v>650</v>
      </c>
      <c r="D656" s="17">
        <v>56.369928264996261</v>
      </c>
      <c r="E656" s="14">
        <v>704.00093954631063</v>
      </c>
      <c r="F656" s="103">
        <v>-4.2</v>
      </c>
      <c r="G656" s="17">
        <f>'Specifications (ICE)'!$E$16*9.81*SIN(F656-F655)</f>
        <v>-1046.3794352042742</v>
      </c>
      <c r="H656" s="17">
        <f t="shared" si="138"/>
        <v>-7.3303828583761846E-2</v>
      </c>
      <c r="I656" s="17">
        <v>14</v>
      </c>
      <c r="J656" s="14">
        <v>4000</v>
      </c>
      <c r="K656" s="100">
        <v>13.411199999999999</v>
      </c>
      <c r="L656" s="17">
        <v>30.000049728</v>
      </c>
      <c r="M656" s="107">
        <v>1</v>
      </c>
      <c r="N656" s="17">
        <f>IF(M656=1,_xlfn.XLOOKUP(L656,'HYB SPECS'!$O$6:$O$37,'HYB SPECS'!$K$6:$K$37,,1))</f>
        <v>8500</v>
      </c>
      <c r="O656" s="107">
        <f>0.5*('Specifications (ICE)'!$P$4*'Specifications (ICE)'!$P$3)*'Specifications (ICE)'!$P$5*K656^2</f>
        <v>56.217600027646043</v>
      </c>
      <c r="P656" s="14">
        <f>IF(B656="A",'Specifications (ICE)'!$M$12,IF(B656="G",'Specifications (ICE)'!$M$13))</f>
        <v>105.33879899999999</v>
      </c>
      <c r="Q656" s="17">
        <v>1</v>
      </c>
      <c r="R656" s="110">
        <f>'HYB SPECS'!$G$11-O656-P656-G656</f>
        <v>1771.5576680318563</v>
      </c>
      <c r="S656" s="16">
        <f t="shared" si="139"/>
        <v>2.516413783728082</v>
      </c>
      <c r="T656" s="17">
        <f t="shared" si="140"/>
        <v>1771.5576680318563</v>
      </c>
      <c r="U656" s="110">
        <f t="shared" si="141"/>
        <v>886.73463185522837</v>
      </c>
      <c r="V656" s="17">
        <f t="shared" si="142"/>
        <v>11.892175494736836</v>
      </c>
      <c r="W656" s="14">
        <f t="shared" si="143"/>
        <v>1.5306432972094717</v>
      </c>
      <c r="X656" s="17">
        <f t="shared" si="144"/>
        <v>11.892175494736836</v>
      </c>
      <c r="Y656" s="17">
        <f t="shared" si="145"/>
        <v>13.360224805437698</v>
      </c>
      <c r="Z656" s="14">
        <v>474.14230073437511</v>
      </c>
      <c r="AA656" s="17">
        <f t="shared" si="147"/>
        <v>0.20159520403959691</v>
      </c>
      <c r="AB656" s="17">
        <f t="shared" si="148"/>
        <v>3.1703255015905749E-5</v>
      </c>
      <c r="AC656" s="17">
        <f t="shared" si="149"/>
        <v>1.5031854274010169E-2</v>
      </c>
      <c r="AD656" s="17">
        <f t="shared" si="146"/>
        <v>1.9909740760278369E-5</v>
      </c>
      <c r="AE656" s="14">
        <f t="shared" si="150"/>
        <v>25.818633185431292</v>
      </c>
    </row>
    <row r="657" spans="1:31" ht="15.75" thickBot="1" x14ac:dyDescent="0.3">
      <c r="A657" s="14">
        <v>1</v>
      </c>
      <c r="B657" s="17" t="s">
        <v>31</v>
      </c>
      <c r="C657" s="17">
        <v>651</v>
      </c>
      <c r="D657" s="17">
        <v>56.444492808064744</v>
      </c>
      <c r="E657" s="14">
        <v>704.00093954631063</v>
      </c>
      <c r="F657" s="103">
        <v>-4.4000000000000004</v>
      </c>
      <c r="G657" s="17">
        <f>'Specifications (ICE)'!$E$16*9.81*SIN(F657-F656)</f>
        <v>-1046.3794352042742</v>
      </c>
      <c r="H657" s="17">
        <f t="shared" si="138"/>
        <v>-7.679448708775051E-2</v>
      </c>
      <c r="I657" s="17">
        <v>14</v>
      </c>
      <c r="J657" s="14">
        <v>4000</v>
      </c>
      <c r="K657" s="100">
        <v>13.411199999999999</v>
      </c>
      <c r="L657" s="17">
        <v>30.000049728</v>
      </c>
      <c r="M657" s="107">
        <v>1</v>
      </c>
      <c r="N657" s="17">
        <f>IF(M657=1,_xlfn.XLOOKUP(L657,'HYB SPECS'!$O$6:$O$37,'HYB SPECS'!$K$6:$K$37,,1))</f>
        <v>8500</v>
      </c>
      <c r="O657" s="107">
        <f>0.5*('Specifications (ICE)'!$P$4*'Specifications (ICE)'!$P$3)*'Specifications (ICE)'!$P$5*K657^2</f>
        <v>56.217600027646043</v>
      </c>
      <c r="P657" s="14">
        <f>IF(B657="A",'Specifications (ICE)'!$M$12,IF(B657="G",'Specifications (ICE)'!$M$13))</f>
        <v>105.33879899999999</v>
      </c>
      <c r="Q657" s="17">
        <v>1</v>
      </c>
      <c r="R657" s="110">
        <f>'HYB SPECS'!$G$11-O657-P657-G657</f>
        <v>1771.5576680318563</v>
      </c>
      <c r="S657" s="16">
        <f t="shared" si="139"/>
        <v>2.516413783728082</v>
      </c>
      <c r="T657" s="17">
        <f t="shared" si="140"/>
        <v>1771.5576680318563</v>
      </c>
      <c r="U657" s="110">
        <f t="shared" si="141"/>
        <v>886.73463185522837</v>
      </c>
      <c r="V657" s="17">
        <f t="shared" si="142"/>
        <v>11.892175494736836</v>
      </c>
      <c r="W657" s="14">
        <f t="shared" si="143"/>
        <v>1.5306432972094717</v>
      </c>
      <c r="X657" s="17">
        <f t="shared" si="144"/>
        <v>11.892175494736836</v>
      </c>
      <c r="Y657" s="17">
        <f t="shared" si="145"/>
        <v>13.360224805437698</v>
      </c>
      <c r="Z657" s="14">
        <v>474.14230073437511</v>
      </c>
      <c r="AA657" s="17">
        <f t="shared" si="147"/>
        <v>0.20159520403959691</v>
      </c>
      <c r="AB657" s="17">
        <f t="shared" si="148"/>
        <v>3.1703255015905749E-5</v>
      </c>
      <c r="AC657" s="17">
        <f t="shared" si="149"/>
        <v>1.5031854274010169E-2</v>
      </c>
      <c r="AD657" s="17">
        <f t="shared" si="146"/>
        <v>1.9909740760278369E-5</v>
      </c>
      <c r="AE657" s="14">
        <f t="shared" si="150"/>
        <v>25.833665039705302</v>
      </c>
    </row>
    <row r="658" spans="1:31" ht="15.75" thickBot="1" x14ac:dyDescent="0.3">
      <c r="A658" s="14">
        <v>1</v>
      </c>
      <c r="B658" s="17" t="s">
        <v>31</v>
      </c>
      <c r="C658" s="17">
        <v>652</v>
      </c>
      <c r="D658" s="17">
        <v>56.519057351133227</v>
      </c>
      <c r="E658" s="14">
        <v>704.00093954631063</v>
      </c>
      <c r="F658" s="103">
        <v>-4.5999999999999996</v>
      </c>
      <c r="G658" s="17">
        <f>'Specifications (ICE)'!$E$16*9.81*SIN(F658-F657)</f>
        <v>-1046.3794352042696</v>
      </c>
      <c r="H658" s="17">
        <f t="shared" si="138"/>
        <v>-8.028514559173916E-2</v>
      </c>
      <c r="I658" s="17">
        <v>14</v>
      </c>
      <c r="J658" s="14">
        <v>4000</v>
      </c>
      <c r="K658" s="100">
        <v>13.411199999999999</v>
      </c>
      <c r="L658" s="17">
        <v>30.000049728</v>
      </c>
      <c r="M658" s="107">
        <v>1</v>
      </c>
      <c r="N658" s="17">
        <f>IF(M658=1,_xlfn.XLOOKUP(L658,'HYB SPECS'!$O$6:$O$37,'HYB SPECS'!$K$6:$K$37,,1))</f>
        <v>8500</v>
      </c>
      <c r="O658" s="107">
        <f>0.5*('Specifications (ICE)'!$P$4*'Specifications (ICE)'!$P$3)*'Specifications (ICE)'!$P$5*K658^2</f>
        <v>56.217600027646043</v>
      </c>
      <c r="P658" s="14">
        <f>IF(B658="A",'Specifications (ICE)'!$M$12,IF(B658="G",'Specifications (ICE)'!$M$13))</f>
        <v>105.33879899999999</v>
      </c>
      <c r="Q658" s="17">
        <v>1</v>
      </c>
      <c r="R658" s="110">
        <f>'HYB SPECS'!$G$11-O658-P658-G658</f>
        <v>1771.5576680318518</v>
      </c>
      <c r="S658" s="16">
        <f t="shared" si="139"/>
        <v>2.5164137837280758</v>
      </c>
      <c r="T658" s="17">
        <f t="shared" si="140"/>
        <v>1771.5576680318518</v>
      </c>
      <c r="U658" s="110">
        <f t="shared" si="141"/>
        <v>886.73463185522837</v>
      </c>
      <c r="V658" s="17">
        <f t="shared" si="142"/>
        <v>11.892175494736836</v>
      </c>
      <c r="W658" s="14">
        <f t="shared" si="143"/>
        <v>1.5306432972094717</v>
      </c>
      <c r="X658" s="17">
        <f t="shared" si="144"/>
        <v>11.892175494736836</v>
      </c>
      <c r="Y658" s="17">
        <f t="shared" si="145"/>
        <v>13.360224805437698</v>
      </c>
      <c r="Z658" s="14">
        <v>474.14230073437511</v>
      </c>
      <c r="AA658" s="17">
        <f t="shared" si="147"/>
        <v>0.20159520403959691</v>
      </c>
      <c r="AB658" s="17">
        <f t="shared" si="148"/>
        <v>3.1703255015905749E-5</v>
      </c>
      <c r="AC658" s="17">
        <f t="shared" si="149"/>
        <v>1.5031854274010169E-2</v>
      </c>
      <c r="AD658" s="17">
        <f t="shared" si="146"/>
        <v>1.9909740760278369E-5</v>
      </c>
      <c r="AE658" s="14">
        <f t="shared" si="150"/>
        <v>25.848696893979312</v>
      </c>
    </row>
    <row r="659" spans="1:31" ht="15.75" thickBot="1" x14ac:dyDescent="0.3">
      <c r="A659" s="14">
        <v>1</v>
      </c>
      <c r="B659" s="17" t="s">
        <v>31</v>
      </c>
      <c r="C659" s="17">
        <v>653</v>
      </c>
      <c r="D659" s="17">
        <v>56.593621894201711</v>
      </c>
      <c r="E659" s="14">
        <v>704.00093954631063</v>
      </c>
      <c r="F659" s="103">
        <v>-4.8</v>
      </c>
      <c r="G659" s="17">
        <f>'Specifications (ICE)'!$E$16*9.81*SIN(F659-F658)</f>
        <v>-1046.3794352042742</v>
      </c>
      <c r="H659" s="17">
        <f t="shared" si="138"/>
        <v>-8.377580409572781E-2</v>
      </c>
      <c r="I659" s="17">
        <v>14</v>
      </c>
      <c r="J659" s="14">
        <v>4000</v>
      </c>
      <c r="K659" s="100">
        <v>13.411199999999999</v>
      </c>
      <c r="L659" s="17">
        <v>30.000049728</v>
      </c>
      <c r="M659" s="107">
        <v>1</v>
      </c>
      <c r="N659" s="17">
        <f>IF(M659=1,_xlfn.XLOOKUP(L659,'HYB SPECS'!$O$6:$O$37,'HYB SPECS'!$K$6:$K$37,,1))</f>
        <v>8500</v>
      </c>
      <c r="O659" s="107">
        <f>0.5*('Specifications (ICE)'!$P$4*'Specifications (ICE)'!$P$3)*'Specifications (ICE)'!$P$5*K659^2</f>
        <v>56.217600027646043</v>
      </c>
      <c r="P659" s="14">
        <f>IF(B659="A",'Specifications (ICE)'!$M$12,IF(B659="G",'Specifications (ICE)'!$M$13))</f>
        <v>105.33879899999999</v>
      </c>
      <c r="Q659" s="17">
        <v>1</v>
      </c>
      <c r="R659" s="110">
        <f>'HYB SPECS'!$G$11-O659-P659-G659</f>
        <v>1771.5576680318563</v>
      </c>
      <c r="S659" s="16">
        <f t="shared" si="139"/>
        <v>2.516413783728082</v>
      </c>
      <c r="T659" s="17">
        <f t="shared" si="140"/>
        <v>1771.5576680318563</v>
      </c>
      <c r="U659" s="110">
        <f t="shared" si="141"/>
        <v>886.73463185522837</v>
      </c>
      <c r="V659" s="17">
        <f t="shared" si="142"/>
        <v>11.892175494736836</v>
      </c>
      <c r="W659" s="14">
        <f t="shared" si="143"/>
        <v>1.5306432972094717</v>
      </c>
      <c r="X659" s="17">
        <f t="shared" si="144"/>
        <v>11.892175494736836</v>
      </c>
      <c r="Y659" s="17">
        <f t="shared" si="145"/>
        <v>13.360224805437698</v>
      </c>
      <c r="Z659" s="14">
        <v>474.14230073437511</v>
      </c>
      <c r="AA659" s="17">
        <f t="shared" si="147"/>
        <v>0.20159520403959691</v>
      </c>
      <c r="AB659" s="17">
        <f t="shared" si="148"/>
        <v>3.1703255015905749E-5</v>
      </c>
      <c r="AC659" s="17">
        <f t="shared" si="149"/>
        <v>1.5031854274010169E-2</v>
      </c>
      <c r="AD659" s="17">
        <f t="shared" si="146"/>
        <v>1.9909740760278369E-5</v>
      </c>
      <c r="AE659" s="14">
        <f t="shared" si="150"/>
        <v>25.863728748253322</v>
      </c>
    </row>
    <row r="660" spans="1:31" ht="15.75" thickBot="1" x14ac:dyDescent="0.3">
      <c r="A660" s="14">
        <v>1</v>
      </c>
      <c r="B660" s="17" t="s">
        <v>31</v>
      </c>
      <c r="C660" s="17">
        <v>654</v>
      </c>
      <c r="D660" s="17">
        <v>56.668186437270194</v>
      </c>
      <c r="E660" s="14">
        <v>704.00093954631063</v>
      </c>
      <c r="F660" s="103">
        <v>-5</v>
      </c>
      <c r="G660" s="17">
        <f>'Specifications (ICE)'!$E$16*9.81*SIN(F660-F659)</f>
        <v>-1046.3794352042742</v>
      </c>
      <c r="H660" s="17">
        <f t="shared" si="138"/>
        <v>-8.7266462599716474E-2</v>
      </c>
      <c r="I660" s="17">
        <v>14</v>
      </c>
      <c r="J660" s="14">
        <v>4000</v>
      </c>
      <c r="K660" s="100">
        <v>13.411199999999999</v>
      </c>
      <c r="L660" s="17">
        <v>30.000049728</v>
      </c>
      <c r="M660" s="107">
        <v>1</v>
      </c>
      <c r="N660" s="17">
        <f>IF(M660=1,_xlfn.XLOOKUP(L660,'HYB SPECS'!$O$6:$O$37,'HYB SPECS'!$K$6:$K$37,,1))</f>
        <v>8500</v>
      </c>
      <c r="O660" s="107">
        <f>0.5*('Specifications (ICE)'!$P$4*'Specifications (ICE)'!$P$3)*'Specifications (ICE)'!$P$5*K660^2</f>
        <v>56.217600027646043</v>
      </c>
      <c r="P660" s="14">
        <f>IF(B660="A",'Specifications (ICE)'!$M$12,IF(B660="G",'Specifications (ICE)'!$M$13))</f>
        <v>105.33879899999999</v>
      </c>
      <c r="Q660" s="17">
        <v>1</v>
      </c>
      <c r="R660" s="110">
        <f>'HYB SPECS'!$G$11-O660-P660-G660</f>
        <v>1771.5576680318563</v>
      </c>
      <c r="S660" s="16">
        <f t="shared" si="139"/>
        <v>2.516413783728082</v>
      </c>
      <c r="T660" s="17">
        <f t="shared" si="140"/>
        <v>1771.5576680318563</v>
      </c>
      <c r="U660" s="110">
        <f t="shared" si="141"/>
        <v>886.73463185522837</v>
      </c>
      <c r="V660" s="17">
        <f t="shared" si="142"/>
        <v>11.892175494736836</v>
      </c>
      <c r="W660" s="14">
        <f t="shared" si="143"/>
        <v>1.5306432972094717</v>
      </c>
      <c r="X660" s="17">
        <f t="shared" si="144"/>
        <v>11.892175494736836</v>
      </c>
      <c r="Y660" s="17">
        <f t="shared" si="145"/>
        <v>13.360224805437698</v>
      </c>
      <c r="Z660" s="14">
        <v>474.14230073437511</v>
      </c>
      <c r="AA660" s="17">
        <f t="shared" si="147"/>
        <v>0.20159520403959691</v>
      </c>
      <c r="AB660" s="17">
        <f t="shared" si="148"/>
        <v>3.1703255015905749E-5</v>
      </c>
      <c r="AC660" s="17">
        <f t="shared" si="149"/>
        <v>1.5031854274010169E-2</v>
      </c>
      <c r="AD660" s="17">
        <f t="shared" si="146"/>
        <v>1.9909740760278369E-5</v>
      </c>
      <c r="AE660" s="14">
        <f t="shared" si="150"/>
        <v>25.878760602527333</v>
      </c>
    </row>
    <row r="661" spans="1:31" ht="15.75" thickBot="1" x14ac:dyDescent="0.3">
      <c r="A661" s="14">
        <v>1</v>
      </c>
      <c r="B661" s="17" t="s">
        <v>31</v>
      </c>
      <c r="C661" s="17">
        <v>655</v>
      </c>
      <c r="D661" s="17">
        <v>56.742750980338677</v>
      </c>
      <c r="E661" s="14">
        <v>704.00093954631063</v>
      </c>
      <c r="F661" s="103">
        <v>-5.2</v>
      </c>
      <c r="G661" s="17">
        <f>'Specifications (ICE)'!$E$16*9.81*SIN(F661-F660)</f>
        <v>-1046.3794352042742</v>
      </c>
      <c r="H661" s="17">
        <f t="shared" si="138"/>
        <v>-9.0757121103705138E-2</v>
      </c>
      <c r="I661" s="17">
        <v>14</v>
      </c>
      <c r="J661" s="14">
        <v>4000</v>
      </c>
      <c r="K661" s="100">
        <v>13.411199999999999</v>
      </c>
      <c r="L661" s="17">
        <v>30.000049728</v>
      </c>
      <c r="M661" s="107">
        <v>1</v>
      </c>
      <c r="N661" s="17">
        <f>IF(M661=1,_xlfn.XLOOKUP(L661,'HYB SPECS'!$O$6:$O$37,'HYB SPECS'!$K$6:$K$37,,1))</f>
        <v>8500</v>
      </c>
      <c r="O661" s="107">
        <f>0.5*('Specifications (ICE)'!$P$4*'Specifications (ICE)'!$P$3)*'Specifications (ICE)'!$P$5*K661^2</f>
        <v>56.217600027646043</v>
      </c>
      <c r="P661" s="14">
        <f>IF(B661="A",'Specifications (ICE)'!$M$12,IF(B661="G",'Specifications (ICE)'!$M$13))</f>
        <v>105.33879899999999</v>
      </c>
      <c r="Q661" s="17">
        <v>1</v>
      </c>
      <c r="R661" s="110">
        <f>'HYB SPECS'!$G$11-O661-P661-G661</f>
        <v>1771.5576680318563</v>
      </c>
      <c r="S661" s="16">
        <f t="shared" si="139"/>
        <v>2.516413783728082</v>
      </c>
      <c r="T661" s="17">
        <f t="shared" si="140"/>
        <v>1771.5576680318563</v>
      </c>
      <c r="U661" s="110">
        <f t="shared" si="141"/>
        <v>886.73463185522837</v>
      </c>
      <c r="V661" s="17">
        <f t="shared" si="142"/>
        <v>11.892175494736836</v>
      </c>
      <c r="W661" s="14">
        <f t="shared" si="143"/>
        <v>1.5306432972094717</v>
      </c>
      <c r="X661" s="17">
        <f t="shared" si="144"/>
        <v>11.892175494736836</v>
      </c>
      <c r="Y661" s="17">
        <f t="shared" si="145"/>
        <v>13.360224805437698</v>
      </c>
      <c r="Z661" s="14">
        <v>474.14230073437511</v>
      </c>
      <c r="AA661" s="17">
        <f t="shared" si="147"/>
        <v>0.20159520403959691</v>
      </c>
      <c r="AB661" s="17">
        <f t="shared" si="148"/>
        <v>3.1703255015905749E-5</v>
      </c>
      <c r="AC661" s="17">
        <f t="shared" si="149"/>
        <v>1.5031854274010169E-2</v>
      </c>
      <c r="AD661" s="17">
        <f t="shared" si="146"/>
        <v>1.9909740760278369E-5</v>
      </c>
      <c r="AE661" s="14">
        <f t="shared" si="150"/>
        <v>25.893792456801343</v>
      </c>
    </row>
    <row r="662" spans="1:31" ht="15.75" thickBot="1" x14ac:dyDescent="0.3">
      <c r="A662" s="14">
        <v>1</v>
      </c>
      <c r="B662" s="17" t="s">
        <v>31</v>
      </c>
      <c r="C662" s="17">
        <v>656</v>
      </c>
      <c r="D662" s="17">
        <v>56.81731552340716</v>
      </c>
      <c r="E662" s="14">
        <v>704.00093954631063</v>
      </c>
      <c r="F662" s="103">
        <v>-5.4</v>
      </c>
      <c r="G662" s="17">
        <f>'Specifications (ICE)'!$E$16*9.81*SIN(F662-F661)</f>
        <v>-1046.3794352042742</v>
      </c>
      <c r="H662" s="17">
        <f t="shared" si="138"/>
        <v>-9.4247779607693802E-2</v>
      </c>
      <c r="I662" s="17">
        <v>14</v>
      </c>
      <c r="J662" s="14">
        <v>4000</v>
      </c>
      <c r="K662" s="100">
        <v>13.411199999999999</v>
      </c>
      <c r="L662" s="17">
        <v>30.000049728</v>
      </c>
      <c r="M662" s="107">
        <v>1</v>
      </c>
      <c r="N662" s="17">
        <f>IF(M662=1,_xlfn.XLOOKUP(L662,'HYB SPECS'!$O$6:$O$37,'HYB SPECS'!$K$6:$K$37,,1))</f>
        <v>8500</v>
      </c>
      <c r="O662" s="107">
        <f>0.5*('Specifications (ICE)'!$P$4*'Specifications (ICE)'!$P$3)*'Specifications (ICE)'!$P$5*K662^2</f>
        <v>56.217600027646043</v>
      </c>
      <c r="P662" s="14">
        <f>IF(B662="A",'Specifications (ICE)'!$M$12,IF(B662="G",'Specifications (ICE)'!$M$13))</f>
        <v>105.33879899999999</v>
      </c>
      <c r="Q662" s="17">
        <v>1</v>
      </c>
      <c r="R662" s="110">
        <f>'HYB SPECS'!$G$11-O662-P662-G662</f>
        <v>1771.5576680318563</v>
      </c>
      <c r="S662" s="16">
        <f t="shared" si="139"/>
        <v>2.516413783728082</v>
      </c>
      <c r="T662" s="17">
        <f t="shared" si="140"/>
        <v>1771.5576680318563</v>
      </c>
      <c r="U662" s="110">
        <f t="shared" si="141"/>
        <v>886.73463185522837</v>
      </c>
      <c r="V662" s="17">
        <f t="shared" si="142"/>
        <v>11.892175494736836</v>
      </c>
      <c r="W662" s="14">
        <f t="shared" si="143"/>
        <v>1.5306432972094717</v>
      </c>
      <c r="X662" s="17">
        <f t="shared" si="144"/>
        <v>11.892175494736836</v>
      </c>
      <c r="Y662" s="17">
        <f t="shared" si="145"/>
        <v>13.360224805437698</v>
      </c>
      <c r="Z662" s="14">
        <v>474.14230073437511</v>
      </c>
      <c r="AA662" s="17">
        <f t="shared" si="147"/>
        <v>0.20159520403959691</v>
      </c>
      <c r="AB662" s="17">
        <f t="shared" si="148"/>
        <v>3.1703255015905749E-5</v>
      </c>
      <c r="AC662" s="17">
        <f t="shared" si="149"/>
        <v>1.5031854274010169E-2</v>
      </c>
      <c r="AD662" s="17">
        <f t="shared" si="146"/>
        <v>1.9909740760278369E-5</v>
      </c>
      <c r="AE662" s="14">
        <f t="shared" si="150"/>
        <v>25.908824311075353</v>
      </c>
    </row>
    <row r="663" spans="1:31" ht="15.75" thickBot="1" x14ac:dyDescent="0.3">
      <c r="A663" s="14">
        <v>1</v>
      </c>
      <c r="B663" s="17" t="s">
        <v>31</v>
      </c>
      <c r="C663" s="17">
        <v>657</v>
      </c>
      <c r="D663" s="17">
        <v>56.891880066475643</v>
      </c>
      <c r="E663" s="14">
        <v>704.00093954631063</v>
      </c>
      <c r="F663" s="103">
        <v>-5.6</v>
      </c>
      <c r="G663" s="17">
        <f>'Specifications (ICE)'!$E$16*9.81*SIN(F663-F662)</f>
        <v>-1046.3794352042696</v>
      </c>
      <c r="H663" s="17">
        <f t="shared" si="138"/>
        <v>-9.7738438111682452E-2</v>
      </c>
      <c r="I663" s="17">
        <v>14</v>
      </c>
      <c r="J663" s="14">
        <v>4000</v>
      </c>
      <c r="K663" s="100">
        <v>13.411199999999999</v>
      </c>
      <c r="L663" s="17">
        <v>30.000049728</v>
      </c>
      <c r="M663" s="107">
        <v>1</v>
      </c>
      <c r="N663" s="17">
        <f>IF(M663=1,_xlfn.XLOOKUP(L663,'HYB SPECS'!$O$6:$O$37,'HYB SPECS'!$K$6:$K$37,,1))</f>
        <v>8500</v>
      </c>
      <c r="O663" s="107">
        <f>0.5*('Specifications (ICE)'!$P$4*'Specifications (ICE)'!$P$3)*'Specifications (ICE)'!$P$5*K663^2</f>
        <v>56.217600027646043</v>
      </c>
      <c r="P663" s="14">
        <f>IF(B663="A",'Specifications (ICE)'!$M$12,IF(B663="G",'Specifications (ICE)'!$M$13))</f>
        <v>105.33879899999999</v>
      </c>
      <c r="Q663" s="17">
        <v>1</v>
      </c>
      <c r="R663" s="110">
        <f>'HYB SPECS'!$G$11-O663-P663-G663</f>
        <v>1771.5576680318518</v>
      </c>
      <c r="S663" s="16">
        <f t="shared" si="139"/>
        <v>2.5164137837280758</v>
      </c>
      <c r="T663" s="17">
        <f t="shared" si="140"/>
        <v>1771.5576680318518</v>
      </c>
      <c r="U663" s="110">
        <f t="shared" si="141"/>
        <v>886.73463185522837</v>
      </c>
      <c r="V663" s="17">
        <f t="shared" si="142"/>
        <v>11.892175494736836</v>
      </c>
      <c r="W663" s="14">
        <f t="shared" si="143"/>
        <v>1.5306432972094717</v>
      </c>
      <c r="X663" s="17">
        <f t="shared" si="144"/>
        <v>11.892175494736836</v>
      </c>
      <c r="Y663" s="17">
        <f t="shared" si="145"/>
        <v>13.360224805437698</v>
      </c>
      <c r="Z663" s="14">
        <v>474.14230073437511</v>
      </c>
      <c r="AA663" s="17">
        <f t="shared" si="147"/>
        <v>0.20159520403959691</v>
      </c>
      <c r="AB663" s="17">
        <f t="shared" si="148"/>
        <v>3.1703255015905749E-5</v>
      </c>
      <c r="AC663" s="17">
        <f t="shared" si="149"/>
        <v>1.5031854274010169E-2</v>
      </c>
      <c r="AD663" s="17">
        <f t="shared" si="146"/>
        <v>1.9909740760278369E-5</v>
      </c>
      <c r="AE663" s="14">
        <f t="shared" si="150"/>
        <v>25.923856165349363</v>
      </c>
    </row>
    <row r="664" spans="1:31" ht="15.75" thickBot="1" x14ac:dyDescent="0.3">
      <c r="A664" s="14">
        <v>1</v>
      </c>
      <c r="B664" s="17" t="s">
        <v>31</v>
      </c>
      <c r="C664" s="17">
        <v>658</v>
      </c>
      <c r="D664" s="17">
        <v>56.966444609544126</v>
      </c>
      <c r="E664" s="14">
        <v>704.00093954631063</v>
      </c>
      <c r="F664" s="103">
        <v>-5.8</v>
      </c>
      <c r="G664" s="17">
        <f>'Specifications (ICE)'!$E$16*9.81*SIN(F664-F663)</f>
        <v>-1046.3794352042742</v>
      </c>
      <c r="H664" s="17">
        <f t="shared" si="138"/>
        <v>-0.10122909661567112</v>
      </c>
      <c r="I664" s="17">
        <v>14</v>
      </c>
      <c r="J664" s="14">
        <v>4000</v>
      </c>
      <c r="K664" s="100">
        <v>13.411199999999999</v>
      </c>
      <c r="L664" s="17">
        <v>30.000049728</v>
      </c>
      <c r="M664" s="107">
        <v>1</v>
      </c>
      <c r="N664" s="17">
        <f>IF(M664=1,_xlfn.XLOOKUP(L664,'HYB SPECS'!$O$6:$O$37,'HYB SPECS'!$K$6:$K$37,,1))</f>
        <v>8500</v>
      </c>
      <c r="O664" s="107">
        <f>0.5*('Specifications (ICE)'!$P$4*'Specifications (ICE)'!$P$3)*'Specifications (ICE)'!$P$5*K664^2</f>
        <v>56.217600027646043</v>
      </c>
      <c r="P664" s="14">
        <f>IF(B664="A",'Specifications (ICE)'!$M$12,IF(B664="G",'Specifications (ICE)'!$M$13))</f>
        <v>105.33879899999999</v>
      </c>
      <c r="Q664" s="17">
        <v>1</v>
      </c>
      <c r="R664" s="110">
        <f>'HYB SPECS'!$G$11-O664-P664-G664</f>
        <v>1771.5576680318563</v>
      </c>
      <c r="S664" s="16">
        <f t="shared" si="139"/>
        <v>2.516413783728082</v>
      </c>
      <c r="T664" s="17">
        <f t="shared" si="140"/>
        <v>1771.5576680318563</v>
      </c>
      <c r="U664" s="110">
        <f t="shared" si="141"/>
        <v>886.73463185522837</v>
      </c>
      <c r="V664" s="17">
        <f t="shared" si="142"/>
        <v>11.892175494736836</v>
      </c>
      <c r="W664" s="14">
        <f t="shared" si="143"/>
        <v>1.5306432972094717</v>
      </c>
      <c r="X664" s="17">
        <f t="shared" si="144"/>
        <v>11.892175494736836</v>
      </c>
      <c r="Y664" s="17">
        <f t="shared" si="145"/>
        <v>13.360224805437698</v>
      </c>
      <c r="Z664" s="14">
        <v>474.14230073437511</v>
      </c>
      <c r="AA664" s="17">
        <f t="shared" si="147"/>
        <v>0.20159520403959691</v>
      </c>
      <c r="AB664" s="17">
        <f t="shared" si="148"/>
        <v>3.1703255015905749E-5</v>
      </c>
      <c r="AC664" s="17">
        <f t="shared" si="149"/>
        <v>1.5031854274010169E-2</v>
      </c>
      <c r="AD664" s="17">
        <f t="shared" si="146"/>
        <v>1.9909740760278369E-5</v>
      </c>
      <c r="AE664" s="14">
        <f t="shared" si="150"/>
        <v>25.938888019623374</v>
      </c>
    </row>
    <row r="665" spans="1:31" ht="15.75" thickBot="1" x14ac:dyDescent="0.3">
      <c r="A665" s="14">
        <v>1</v>
      </c>
      <c r="B665" s="17" t="s">
        <v>31</v>
      </c>
      <c r="C665" s="17">
        <v>659</v>
      </c>
      <c r="D665" s="17">
        <v>57.04100915261261</v>
      </c>
      <c r="E665" s="14">
        <v>704.00093954631063</v>
      </c>
      <c r="F665" s="103">
        <v>-6</v>
      </c>
      <c r="G665" s="17">
        <f>'Specifications (ICE)'!$E$16*9.81*SIN(F665-F664)</f>
        <v>-1046.3794352042742</v>
      </c>
      <c r="H665" s="17">
        <f t="shared" si="138"/>
        <v>-0.10471975511965978</v>
      </c>
      <c r="I665" s="17">
        <v>14</v>
      </c>
      <c r="J665" s="14">
        <v>4000</v>
      </c>
      <c r="K665" s="100">
        <v>13.411199999999999</v>
      </c>
      <c r="L665" s="17">
        <v>30.000049728</v>
      </c>
      <c r="M665" s="107">
        <v>1</v>
      </c>
      <c r="N665" s="17">
        <f>IF(M665=1,_xlfn.XLOOKUP(L665,'HYB SPECS'!$O$6:$O$37,'HYB SPECS'!$K$6:$K$37,,1))</f>
        <v>8500</v>
      </c>
      <c r="O665" s="107">
        <f>0.5*('Specifications (ICE)'!$P$4*'Specifications (ICE)'!$P$3)*'Specifications (ICE)'!$P$5*K665^2</f>
        <v>56.217600027646043</v>
      </c>
      <c r="P665" s="14">
        <f>IF(B665="A",'Specifications (ICE)'!$M$12,IF(B665="G",'Specifications (ICE)'!$M$13))</f>
        <v>105.33879899999999</v>
      </c>
      <c r="Q665" s="17">
        <v>1</v>
      </c>
      <c r="R665" s="110">
        <f>'HYB SPECS'!$G$11-O665-P665-G665</f>
        <v>1771.5576680318563</v>
      </c>
      <c r="S665" s="16">
        <f t="shared" si="139"/>
        <v>2.516413783728082</v>
      </c>
      <c r="T665" s="17">
        <f t="shared" si="140"/>
        <v>1771.5576680318563</v>
      </c>
      <c r="U665" s="110">
        <f t="shared" si="141"/>
        <v>886.73463185522837</v>
      </c>
      <c r="V665" s="17">
        <f t="shared" si="142"/>
        <v>11.892175494736836</v>
      </c>
      <c r="W665" s="14">
        <f t="shared" si="143"/>
        <v>1.5306432972094717</v>
      </c>
      <c r="X665" s="17">
        <f t="shared" si="144"/>
        <v>11.892175494736836</v>
      </c>
      <c r="Y665" s="17">
        <f t="shared" si="145"/>
        <v>13.360224805437698</v>
      </c>
      <c r="Z665" s="14">
        <v>474.14230073437511</v>
      </c>
      <c r="AA665" s="17">
        <f t="shared" si="147"/>
        <v>0.20159520403959691</v>
      </c>
      <c r="AB665" s="17">
        <f t="shared" si="148"/>
        <v>3.1703255015905749E-5</v>
      </c>
      <c r="AC665" s="17">
        <f t="shared" si="149"/>
        <v>1.5031854274010169E-2</v>
      </c>
      <c r="AD665" s="17">
        <f t="shared" si="146"/>
        <v>1.9909740760278369E-5</v>
      </c>
      <c r="AE665" s="14">
        <f t="shared" si="150"/>
        <v>25.953919873897384</v>
      </c>
    </row>
    <row r="666" spans="1:31" ht="15.75" thickBot="1" x14ac:dyDescent="0.3">
      <c r="A666" s="14">
        <v>1</v>
      </c>
      <c r="B666" s="17" t="s">
        <v>31</v>
      </c>
      <c r="C666" s="17">
        <v>660</v>
      </c>
      <c r="D666" s="17">
        <v>57.115573695681093</v>
      </c>
      <c r="E666" s="14">
        <v>704.00093954631063</v>
      </c>
      <c r="F666" s="103">
        <v>-6.2</v>
      </c>
      <c r="G666" s="17">
        <f>'Specifications (ICE)'!$E$16*9.81*SIN(F666-F665)</f>
        <v>-1046.3794352042742</v>
      </c>
      <c r="H666" s="17">
        <f t="shared" si="138"/>
        <v>-0.10821041362364843</v>
      </c>
      <c r="I666" s="17">
        <v>14</v>
      </c>
      <c r="J666" s="14">
        <v>4000</v>
      </c>
      <c r="K666" s="100">
        <v>13.411199999999999</v>
      </c>
      <c r="L666" s="17">
        <v>30.000049728</v>
      </c>
      <c r="M666" s="107">
        <v>1</v>
      </c>
      <c r="N666" s="17">
        <f>IF(M666=1,_xlfn.XLOOKUP(L666,'HYB SPECS'!$O$6:$O$37,'HYB SPECS'!$K$6:$K$37,,1))</f>
        <v>8500</v>
      </c>
      <c r="O666" s="107">
        <f>0.5*('Specifications (ICE)'!$P$4*'Specifications (ICE)'!$P$3)*'Specifications (ICE)'!$P$5*K666^2</f>
        <v>56.217600027646043</v>
      </c>
      <c r="P666" s="14">
        <f>IF(B666="A",'Specifications (ICE)'!$M$12,IF(B666="G",'Specifications (ICE)'!$M$13))</f>
        <v>105.33879899999999</v>
      </c>
      <c r="Q666" s="17">
        <v>1</v>
      </c>
      <c r="R666" s="110">
        <f>'HYB SPECS'!$G$11-O666-P666-G666</f>
        <v>1771.5576680318563</v>
      </c>
      <c r="S666" s="16">
        <f t="shared" si="139"/>
        <v>2.516413783728082</v>
      </c>
      <c r="T666" s="17">
        <f t="shared" si="140"/>
        <v>1771.5576680318563</v>
      </c>
      <c r="U666" s="110">
        <f t="shared" si="141"/>
        <v>886.73463185522837</v>
      </c>
      <c r="V666" s="17">
        <f t="shared" si="142"/>
        <v>11.892175494736836</v>
      </c>
      <c r="W666" s="14">
        <f t="shared" si="143"/>
        <v>1.5306432972094717</v>
      </c>
      <c r="X666" s="17">
        <f t="shared" si="144"/>
        <v>11.892175494736836</v>
      </c>
      <c r="Y666" s="17">
        <f t="shared" si="145"/>
        <v>13.360224805437698</v>
      </c>
      <c r="Z666" s="14">
        <v>474.14230073437511</v>
      </c>
      <c r="AA666" s="17">
        <f t="shared" si="147"/>
        <v>0.20159520403959691</v>
      </c>
      <c r="AB666" s="17">
        <f t="shared" si="148"/>
        <v>3.1703255015905749E-5</v>
      </c>
      <c r="AC666" s="17">
        <f t="shared" si="149"/>
        <v>1.5031854274010169E-2</v>
      </c>
      <c r="AD666" s="17">
        <f t="shared" si="146"/>
        <v>1.9909740760278369E-5</v>
      </c>
      <c r="AE666" s="14">
        <f t="shared" si="150"/>
        <v>25.968951728171394</v>
      </c>
    </row>
    <row r="667" spans="1:31" ht="15.75" thickBot="1" x14ac:dyDescent="0.3">
      <c r="A667" s="14">
        <v>1</v>
      </c>
      <c r="B667" s="17" t="s">
        <v>31</v>
      </c>
      <c r="C667" s="17">
        <v>661</v>
      </c>
      <c r="D667" s="17">
        <v>57.190138238749576</v>
      </c>
      <c r="E667" s="14">
        <v>704.00093954631063</v>
      </c>
      <c r="F667" s="103">
        <v>-6.4</v>
      </c>
      <c r="G667" s="17">
        <f>'Specifications (ICE)'!$E$16*9.81*SIN(F667-F666)</f>
        <v>-1046.3794352042742</v>
      </c>
      <c r="H667" s="17">
        <f t="shared" si="138"/>
        <v>-0.11170107212763709</v>
      </c>
      <c r="I667" s="17">
        <v>14</v>
      </c>
      <c r="J667" s="14">
        <v>4000</v>
      </c>
      <c r="K667" s="100">
        <v>13.411199999999999</v>
      </c>
      <c r="L667" s="17">
        <v>30.000049728</v>
      </c>
      <c r="M667" s="107">
        <v>1</v>
      </c>
      <c r="N667" s="17">
        <f>IF(M667=1,_xlfn.XLOOKUP(L667,'HYB SPECS'!$O$6:$O$37,'HYB SPECS'!$K$6:$K$37,,1))</f>
        <v>8500</v>
      </c>
      <c r="O667" s="107">
        <f>0.5*('Specifications (ICE)'!$P$4*'Specifications (ICE)'!$P$3)*'Specifications (ICE)'!$P$5*K667^2</f>
        <v>56.217600027646043</v>
      </c>
      <c r="P667" s="14">
        <f>IF(B667="A",'Specifications (ICE)'!$M$12,IF(B667="G",'Specifications (ICE)'!$M$13))</f>
        <v>105.33879899999999</v>
      </c>
      <c r="Q667" s="17">
        <v>1</v>
      </c>
      <c r="R667" s="110">
        <f>'HYB SPECS'!$G$11-O667-P667-G667</f>
        <v>1771.5576680318563</v>
      </c>
      <c r="S667" s="16">
        <f t="shared" si="139"/>
        <v>2.516413783728082</v>
      </c>
      <c r="T667" s="17">
        <f t="shared" si="140"/>
        <v>1771.5576680318563</v>
      </c>
      <c r="U667" s="110">
        <f t="shared" si="141"/>
        <v>886.73463185522837</v>
      </c>
      <c r="V667" s="17">
        <f t="shared" si="142"/>
        <v>11.892175494736836</v>
      </c>
      <c r="W667" s="14">
        <f t="shared" si="143"/>
        <v>1.5306432972094717</v>
      </c>
      <c r="X667" s="17">
        <f t="shared" si="144"/>
        <v>11.892175494736836</v>
      </c>
      <c r="Y667" s="17">
        <f t="shared" si="145"/>
        <v>13.360224805437698</v>
      </c>
      <c r="Z667" s="14">
        <v>474.14230073437511</v>
      </c>
      <c r="AA667" s="17">
        <f t="shared" si="147"/>
        <v>0.20159520403959691</v>
      </c>
      <c r="AB667" s="17">
        <f t="shared" si="148"/>
        <v>3.1703255015905749E-5</v>
      </c>
      <c r="AC667" s="17">
        <f t="shared" si="149"/>
        <v>1.5031854274010169E-2</v>
      </c>
      <c r="AD667" s="17">
        <f t="shared" si="146"/>
        <v>1.9909740760278369E-5</v>
      </c>
      <c r="AE667" s="14">
        <f t="shared" si="150"/>
        <v>25.983983582445404</v>
      </c>
    </row>
    <row r="668" spans="1:31" ht="15.75" thickBot="1" x14ac:dyDescent="0.3">
      <c r="A668" s="14">
        <v>1</v>
      </c>
      <c r="B668" s="17" t="s">
        <v>31</v>
      </c>
      <c r="C668" s="17">
        <v>662</v>
      </c>
      <c r="D668" s="17">
        <v>57.264702781818059</v>
      </c>
      <c r="E668" s="14">
        <v>704.00093954631063</v>
      </c>
      <c r="F668" s="103">
        <v>-6.6</v>
      </c>
      <c r="G668" s="17">
        <f>'Specifications (ICE)'!$E$16*9.81*SIN(F668-F667)</f>
        <v>-1046.3794352042696</v>
      </c>
      <c r="H668" s="17">
        <f t="shared" si="138"/>
        <v>-0.11519173063162574</v>
      </c>
      <c r="I668" s="17">
        <v>14</v>
      </c>
      <c r="J668" s="14">
        <v>4000</v>
      </c>
      <c r="K668" s="100">
        <v>13.411199999999999</v>
      </c>
      <c r="L668" s="17">
        <v>30.000049728</v>
      </c>
      <c r="M668" s="107">
        <v>1</v>
      </c>
      <c r="N668" s="17">
        <f>IF(M668=1,_xlfn.XLOOKUP(L668,'HYB SPECS'!$O$6:$O$37,'HYB SPECS'!$K$6:$K$37,,1))</f>
        <v>8500</v>
      </c>
      <c r="O668" s="107">
        <f>0.5*('Specifications (ICE)'!$P$4*'Specifications (ICE)'!$P$3)*'Specifications (ICE)'!$P$5*K668^2</f>
        <v>56.217600027646043</v>
      </c>
      <c r="P668" s="14">
        <f>IF(B668="A",'Specifications (ICE)'!$M$12,IF(B668="G",'Specifications (ICE)'!$M$13))</f>
        <v>105.33879899999999</v>
      </c>
      <c r="Q668" s="17">
        <v>1</v>
      </c>
      <c r="R668" s="110">
        <f>'HYB SPECS'!$G$11-O668-P668-G668</f>
        <v>1771.5576680318518</v>
      </c>
      <c r="S668" s="16">
        <f t="shared" si="139"/>
        <v>2.5164137837280758</v>
      </c>
      <c r="T668" s="17">
        <f t="shared" si="140"/>
        <v>1771.5576680318518</v>
      </c>
      <c r="U668" s="110">
        <f t="shared" si="141"/>
        <v>886.73463185522837</v>
      </c>
      <c r="V668" s="17">
        <f t="shared" si="142"/>
        <v>11.892175494736836</v>
      </c>
      <c r="W668" s="14">
        <f t="shared" si="143"/>
        <v>1.5306432972094717</v>
      </c>
      <c r="X668" s="17">
        <f t="shared" si="144"/>
        <v>11.892175494736836</v>
      </c>
      <c r="Y668" s="17">
        <f t="shared" si="145"/>
        <v>13.360224805437698</v>
      </c>
      <c r="Z668" s="14">
        <v>474.14230073437511</v>
      </c>
      <c r="AA668" s="17">
        <f t="shared" si="147"/>
        <v>0.20159520403959691</v>
      </c>
      <c r="AB668" s="17">
        <f t="shared" si="148"/>
        <v>3.1703255015905749E-5</v>
      </c>
      <c r="AC668" s="17">
        <f t="shared" si="149"/>
        <v>1.5031854274010169E-2</v>
      </c>
      <c r="AD668" s="17">
        <f t="shared" si="146"/>
        <v>1.9909740760278369E-5</v>
      </c>
      <c r="AE668" s="14">
        <f t="shared" si="150"/>
        <v>25.999015436719414</v>
      </c>
    </row>
    <row r="669" spans="1:31" ht="15.75" thickBot="1" x14ac:dyDescent="0.3">
      <c r="A669" s="14">
        <v>1</v>
      </c>
      <c r="B669" s="17" t="s">
        <v>31</v>
      </c>
      <c r="C669" s="17">
        <v>663</v>
      </c>
      <c r="D669" s="17">
        <v>57.339267324886542</v>
      </c>
      <c r="E669" s="14">
        <v>704.00093954631063</v>
      </c>
      <c r="F669" s="103">
        <v>-6.8</v>
      </c>
      <c r="G669" s="17">
        <f>'Specifications (ICE)'!$E$16*9.81*SIN(F669-F668)</f>
        <v>-1046.3794352042742</v>
      </c>
      <c r="H669" s="17">
        <f t="shared" si="138"/>
        <v>-0.11868238913561441</v>
      </c>
      <c r="I669" s="17">
        <v>14</v>
      </c>
      <c r="J669" s="14">
        <v>4000</v>
      </c>
      <c r="K669" s="100">
        <v>13.411199999999999</v>
      </c>
      <c r="L669" s="17">
        <v>30.000049728</v>
      </c>
      <c r="M669" s="107">
        <v>1</v>
      </c>
      <c r="N669" s="17">
        <f>IF(M669=1,_xlfn.XLOOKUP(L669,'HYB SPECS'!$O$6:$O$37,'HYB SPECS'!$K$6:$K$37,,1))</f>
        <v>8500</v>
      </c>
      <c r="O669" s="107">
        <f>0.5*('Specifications (ICE)'!$P$4*'Specifications (ICE)'!$P$3)*'Specifications (ICE)'!$P$5*K669^2</f>
        <v>56.217600027646043</v>
      </c>
      <c r="P669" s="14">
        <f>IF(B669="A",'Specifications (ICE)'!$M$12,IF(B669="G",'Specifications (ICE)'!$M$13))</f>
        <v>105.33879899999999</v>
      </c>
      <c r="Q669" s="17">
        <v>1</v>
      </c>
      <c r="R669" s="110">
        <f>'HYB SPECS'!$G$11-O669-P669-G669</f>
        <v>1771.5576680318563</v>
      </c>
      <c r="S669" s="16">
        <f t="shared" si="139"/>
        <v>2.516413783728082</v>
      </c>
      <c r="T669" s="17">
        <f t="shared" si="140"/>
        <v>1771.5576680318563</v>
      </c>
      <c r="U669" s="110">
        <f t="shared" si="141"/>
        <v>886.73463185522837</v>
      </c>
      <c r="V669" s="17">
        <f t="shared" si="142"/>
        <v>11.892175494736836</v>
      </c>
      <c r="W669" s="14">
        <f t="shared" si="143"/>
        <v>1.5306432972094717</v>
      </c>
      <c r="X669" s="17">
        <f t="shared" si="144"/>
        <v>11.892175494736836</v>
      </c>
      <c r="Y669" s="17">
        <f t="shared" si="145"/>
        <v>13.360224805437698</v>
      </c>
      <c r="Z669" s="14">
        <v>474.14230073437511</v>
      </c>
      <c r="AA669" s="17">
        <f t="shared" si="147"/>
        <v>0.20159520403959691</v>
      </c>
      <c r="AB669" s="17">
        <f t="shared" si="148"/>
        <v>3.1703255015905749E-5</v>
      </c>
      <c r="AC669" s="17">
        <f t="shared" si="149"/>
        <v>1.5031854274010169E-2</v>
      </c>
      <c r="AD669" s="17">
        <f t="shared" si="146"/>
        <v>1.9909740760278369E-5</v>
      </c>
      <c r="AE669" s="14">
        <f t="shared" si="150"/>
        <v>26.014047290993425</v>
      </c>
    </row>
    <row r="670" spans="1:31" ht="15.75" thickBot="1" x14ac:dyDescent="0.3">
      <c r="A670" s="14">
        <v>1</v>
      </c>
      <c r="B670" s="17" t="s">
        <v>31</v>
      </c>
      <c r="C670" s="17">
        <v>664</v>
      </c>
      <c r="D670" s="17">
        <v>57.413831867955025</v>
      </c>
      <c r="E670" s="14">
        <v>704.00093954631063</v>
      </c>
      <c r="F670" s="103">
        <v>-7</v>
      </c>
      <c r="G670" s="17">
        <f>'Specifications (ICE)'!$E$16*9.81*SIN(F670-F669)</f>
        <v>-1046.3794352042742</v>
      </c>
      <c r="H670" s="17">
        <f t="shared" si="138"/>
        <v>-0.12217304763960307</v>
      </c>
      <c r="I670" s="17">
        <v>14</v>
      </c>
      <c r="J670" s="14">
        <v>4000</v>
      </c>
      <c r="K670" s="100">
        <v>13.411199999999999</v>
      </c>
      <c r="L670" s="17">
        <v>30.000049728</v>
      </c>
      <c r="M670" s="107">
        <v>1</v>
      </c>
      <c r="N670" s="17">
        <f>IF(M670=1,_xlfn.XLOOKUP(L670,'HYB SPECS'!$O$6:$O$37,'HYB SPECS'!$K$6:$K$37,,1))</f>
        <v>8500</v>
      </c>
      <c r="O670" s="107">
        <f>0.5*('Specifications (ICE)'!$P$4*'Specifications (ICE)'!$P$3)*'Specifications (ICE)'!$P$5*K670^2</f>
        <v>56.217600027646043</v>
      </c>
      <c r="P670" s="14">
        <f>IF(B670="A",'Specifications (ICE)'!$M$12,IF(B670="G",'Specifications (ICE)'!$M$13))</f>
        <v>105.33879899999999</v>
      </c>
      <c r="Q670" s="17">
        <v>1</v>
      </c>
      <c r="R670" s="110">
        <f>'HYB SPECS'!$G$11-O670-P670-G670</f>
        <v>1771.5576680318563</v>
      </c>
      <c r="S670" s="16">
        <f t="shared" si="139"/>
        <v>2.516413783728082</v>
      </c>
      <c r="T670" s="17">
        <f t="shared" si="140"/>
        <v>1771.5576680318563</v>
      </c>
      <c r="U670" s="110">
        <f t="shared" si="141"/>
        <v>886.73463185522837</v>
      </c>
      <c r="V670" s="17">
        <f t="shared" si="142"/>
        <v>11.892175494736836</v>
      </c>
      <c r="W670" s="14">
        <f t="shared" si="143"/>
        <v>1.5306432972094717</v>
      </c>
      <c r="X670" s="17">
        <f t="shared" si="144"/>
        <v>11.892175494736836</v>
      </c>
      <c r="Y670" s="17">
        <f t="shared" si="145"/>
        <v>13.360224805437698</v>
      </c>
      <c r="Z670" s="14">
        <v>474.14230073437511</v>
      </c>
      <c r="AA670" s="17">
        <f t="shared" si="147"/>
        <v>0.20159520403959691</v>
      </c>
      <c r="AB670" s="17">
        <f t="shared" si="148"/>
        <v>3.1703255015905749E-5</v>
      </c>
      <c r="AC670" s="17">
        <f t="shared" si="149"/>
        <v>1.5031854274010169E-2</v>
      </c>
      <c r="AD670" s="17">
        <f t="shared" si="146"/>
        <v>1.9909740760278369E-5</v>
      </c>
      <c r="AE670" s="14">
        <f t="shared" si="150"/>
        <v>26.029079145267435</v>
      </c>
    </row>
    <row r="671" spans="1:31" ht="15.75" thickBot="1" x14ac:dyDescent="0.3">
      <c r="A671" s="14">
        <v>1</v>
      </c>
      <c r="B671" s="17" t="s">
        <v>31</v>
      </c>
      <c r="C671" s="17">
        <v>665</v>
      </c>
      <c r="D671" s="17">
        <v>57.488396411023508</v>
      </c>
      <c r="E671" s="14">
        <v>704.00093954631063</v>
      </c>
      <c r="F671" s="103">
        <v>-7.2</v>
      </c>
      <c r="G671" s="17">
        <f>'Specifications (ICE)'!$E$16*9.81*SIN(F671-F670)</f>
        <v>-1046.3794352042742</v>
      </c>
      <c r="H671" s="17">
        <f t="shared" si="138"/>
        <v>-0.12566370614359174</v>
      </c>
      <c r="I671" s="17">
        <v>14</v>
      </c>
      <c r="J671" s="14">
        <v>4000</v>
      </c>
      <c r="K671" s="100">
        <v>13.411199999999999</v>
      </c>
      <c r="L671" s="17">
        <v>30.000049728</v>
      </c>
      <c r="M671" s="107">
        <v>1</v>
      </c>
      <c r="N671" s="17">
        <f>IF(M671=1,_xlfn.XLOOKUP(L671,'HYB SPECS'!$O$6:$O$37,'HYB SPECS'!$K$6:$K$37,,1))</f>
        <v>8500</v>
      </c>
      <c r="O671" s="107">
        <f>0.5*('Specifications (ICE)'!$P$4*'Specifications (ICE)'!$P$3)*'Specifications (ICE)'!$P$5*K671^2</f>
        <v>56.217600027646043</v>
      </c>
      <c r="P671" s="14">
        <f>IF(B671="A",'Specifications (ICE)'!$M$12,IF(B671="G",'Specifications (ICE)'!$M$13))</f>
        <v>105.33879899999999</v>
      </c>
      <c r="Q671" s="17">
        <v>1</v>
      </c>
      <c r="R671" s="110">
        <f>'HYB SPECS'!$G$11-O671-P671-G671</f>
        <v>1771.5576680318563</v>
      </c>
      <c r="S671" s="16">
        <f t="shared" si="139"/>
        <v>2.516413783728082</v>
      </c>
      <c r="T671" s="17">
        <f t="shared" si="140"/>
        <v>1771.5576680318563</v>
      </c>
      <c r="U671" s="110">
        <f t="shared" si="141"/>
        <v>886.73463185522837</v>
      </c>
      <c r="V671" s="17">
        <f t="shared" si="142"/>
        <v>11.892175494736836</v>
      </c>
      <c r="W671" s="14">
        <f t="shared" si="143"/>
        <v>1.5306432972094717</v>
      </c>
      <c r="X671" s="17">
        <f t="shared" si="144"/>
        <v>11.892175494736836</v>
      </c>
      <c r="Y671" s="17">
        <f t="shared" si="145"/>
        <v>13.360224805437698</v>
      </c>
      <c r="Z671" s="14">
        <v>474.14230073437511</v>
      </c>
      <c r="AA671" s="17">
        <f t="shared" si="147"/>
        <v>0.20159520403959691</v>
      </c>
      <c r="AB671" s="17">
        <f t="shared" si="148"/>
        <v>3.1703255015905749E-5</v>
      </c>
      <c r="AC671" s="17">
        <f t="shared" si="149"/>
        <v>1.5031854274010169E-2</v>
      </c>
      <c r="AD671" s="17">
        <f t="shared" si="146"/>
        <v>1.9909740760278369E-5</v>
      </c>
      <c r="AE671" s="14">
        <f t="shared" si="150"/>
        <v>26.044110999541445</v>
      </c>
    </row>
    <row r="672" spans="1:31" ht="15.75" thickBot="1" x14ac:dyDescent="0.3">
      <c r="A672" s="14">
        <v>1</v>
      </c>
      <c r="B672" s="17" t="s">
        <v>31</v>
      </c>
      <c r="C672" s="17">
        <v>666</v>
      </c>
      <c r="D672" s="17">
        <v>57.562960954091992</v>
      </c>
      <c r="E672" s="14">
        <v>704.00093954631063</v>
      </c>
      <c r="F672" s="103">
        <v>-7.4</v>
      </c>
      <c r="G672" s="17">
        <f>'Specifications (ICE)'!$E$16*9.81*SIN(F672-F671)</f>
        <v>-1046.3794352042742</v>
      </c>
      <c r="H672" s="17">
        <f t="shared" si="138"/>
        <v>-0.1291543646475804</v>
      </c>
      <c r="I672" s="17">
        <v>14</v>
      </c>
      <c r="J672" s="14">
        <v>4000</v>
      </c>
      <c r="K672" s="100">
        <v>13.411199999999999</v>
      </c>
      <c r="L672" s="17">
        <v>30.000049728</v>
      </c>
      <c r="M672" s="107">
        <v>1</v>
      </c>
      <c r="N672" s="17">
        <f>IF(M672=1,_xlfn.XLOOKUP(L672,'HYB SPECS'!$O$6:$O$37,'HYB SPECS'!$K$6:$K$37,,1))</f>
        <v>8500</v>
      </c>
      <c r="O672" s="107">
        <f>0.5*('Specifications (ICE)'!$P$4*'Specifications (ICE)'!$P$3)*'Specifications (ICE)'!$P$5*K672^2</f>
        <v>56.217600027646043</v>
      </c>
      <c r="P672" s="14">
        <f>IF(B672="A",'Specifications (ICE)'!$M$12,IF(B672="G",'Specifications (ICE)'!$M$13))</f>
        <v>105.33879899999999</v>
      </c>
      <c r="Q672" s="17">
        <v>1</v>
      </c>
      <c r="R672" s="110">
        <f>'HYB SPECS'!$G$11-O672-P672-G672</f>
        <v>1771.5576680318563</v>
      </c>
      <c r="S672" s="16">
        <f t="shared" si="139"/>
        <v>2.516413783728082</v>
      </c>
      <c r="T672" s="17">
        <f t="shared" si="140"/>
        <v>1771.5576680318563</v>
      </c>
      <c r="U672" s="110">
        <f t="shared" si="141"/>
        <v>886.73463185522837</v>
      </c>
      <c r="V672" s="17">
        <f t="shared" si="142"/>
        <v>11.892175494736836</v>
      </c>
      <c r="W672" s="14">
        <f t="shared" si="143"/>
        <v>1.5306432972094717</v>
      </c>
      <c r="X672" s="17">
        <f t="shared" si="144"/>
        <v>11.892175494736836</v>
      </c>
      <c r="Y672" s="17">
        <f t="shared" si="145"/>
        <v>13.360224805437698</v>
      </c>
      <c r="Z672" s="14">
        <v>474.14230073437511</v>
      </c>
      <c r="AA672" s="17">
        <f t="shared" si="147"/>
        <v>0.20159520403959691</v>
      </c>
      <c r="AB672" s="17">
        <f t="shared" si="148"/>
        <v>3.1703255015905749E-5</v>
      </c>
      <c r="AC672" s="17">
        <f t="shared" si="149"/>
        <v>1.5031854274010169E-2</v>
      </c>
      <c r="AD672" s="17">
        <f t="shared" si="146"/>
        <v>1.9909740760278369E-5</v>
      </c>
      <c r="AE672" s="14">
        <f t="shared" si="150"/>
        <v>26.059142853815455</v>
      </c>
    </row>
    <row r="673" spans="1:31" ht="15.75" thickBot="1" x14ac:dyDescent="0.3">
      <c r="A673" s="14">
        <v>1</v>
      </c>
      <c r="B673" s="17" t="s">
        <v>31</v>
      </c>
      <c r="C673" s="17">
        <v>667</v>
      </c>
      <c r="D673" s="17">
        <v>57.637525497160475</v>
      </c>
      <c r="E673" s="14">
        <v>704.00093954631063</v>
      </c>
      <c r="F673" s="103">
        <v>-7.6</v>
      </c>
      <c r="G673" s="17">
        <f>'Specifications (ICE)'!$E$16*9.81*SIN(F673-F672)</f>
        <v>-1046.3794352042696</v>
      </c>
      <c r="H673" s="17">
        <f t="shared" si="138"/>
        <v>-0.13264502315156904</v>
      </c>
      <c r="I673" s="17">
        <v>14</v>
      </c>
      <c r="J673" s="14">
        <v>4000</v>
      </c>
      <c r="K673" s="100">
        <v>13.411199999999999</v>
      </c>
      <c r="L673" s="17">
        <v>30.000049728</v>
      </c>
      <c r="M673" s="107">
        <v>1</v>
      </c>
      <c r="N673" s="17">
        <f>IF(M673=1,_xlfn.XLOOKUP(L673,'HYB SPECS'!$O$6:$O$37,'HYB SPECS'!$K$6:$K$37,,1))</f>
        <v>8500</v>
      </c>
      <c r="O673" s="107">
        <f>0.5*('Specifications (ICE)'!$P$4*'Specifications (ICE)'!$P$3)*'Specifications (ICE)'!$P$5*K673^2</f>
        <v>56.217600027646043</v>
      </c>
      <c r="P673" s="14">
        <f>IF(B673="A",'Specifications (ICE)'!$M$12,IF(B673="G",'Specifications (ICE)'!$M$13))</f>
        <v>105.33879899999999</v>
      </c>
      <c r="Q673" s="17">
        <v>1</v>
      </c>
      <c r="R673" s="110">
        <f>'HYB SPECS'!$G$11-O673-P673-G673</f>
        <v>1771.5576680318518</v>
      </c>
      <c r="S673" s="16">
        <f t="shared" si="139"/>
        <v>2.5164137837280758</v>
      </c>
      <c r="T673" s="17">
        <f t="shared" si="140"/>
        <v>1771.5576680318518</v>
      </c>
      <c r="U673" s="110">
        <f t="shared" si="141"/>
        <v>886.73463185522837</v>
      </c>
      <c r="V673" s="17">
        <f t="shared" si="142"/>
        <v>11.892175494736836</v>
      </c>
      <c r="W673" s="14">
        <f t="shared" si="143"/>
        <v>1.5306432972094717</v>
      </c>
      <c r="X673" s="17">
        <f t="shared" si="144"/>
        <v>11.892175494736836</v>
      </c>
      <c r="Y673" s="17">
        <f t="shared" si="145"/>
        <v>13.360224805437698</v>
      </c>
      <c r="Z673" s="14">
        <v>474.14230073437511</v>
      </c>
      <c r="AA673" s="17">
        <f t="shared" si="147"/>
        <v>0.20159520403959691</v>
      </c>
      <c r="AB673" s="17">
        <f t="shared" si="148"/>
        <v>3.1703255015905749E-5</v>
      </c>
      <c r="AC673" s="17">
        <f t="shared" si="149"/>
        <v>1.5031854274010169E-2</v>
      </c>
      <c r="AD673" s="17">
        <f t="shared" si="146"/>
        <v>1.9909740760278369E-5</v>
      </c>
      <c r="AE673" s="14">
        <f t="shared" si="150"/>
        <v>26.074174708089465</v>
      </c>
    </row>
    <row r="674" spans="1:31" ht="15.75" thickBot="1" x14ac:dyDescent="0.3">
      <c r="A674" s="14">
        <v>1</v>
      </c>
      <c r="B674" s="17" t="s">
        <v>31</v>
      </c>
      <c r="C674" s="17">
        <v>668</v>
      </c>
      <c r="D674" s="17">
        <v>57.712090040228958</v>
      </c>
      <c r="E674" s="14">
        <v>704.00093954631063</v>
      </c>
      <c r="F674" s="103">
        <v>-7.8</v>
      </c>
      <c r="G674" s="17">
        <f>'Specifications (ICE)'!$E$16*9.81*SIN(F674-F673)</f>
        <v>-1046.3794352042742</v>
      </c>
      <c r="H674" s="17">
        <f t="shared" si="138"/>
        <v>-0.1361356816555577</v>
      </c>
      <c r="I674" s="17">
        <v>14</v>
      </c>
      <c r="J674" s="14">
        <v>4000</v>
      </c>
      <c r="K674" s="100">
        <v>13.411199999999999</v>
      </c>
      <c r="L674" s="17">
        <v>30.000049728</v>
      </c>
      <c r="M674" s="107">
        <v>1</v>
      </c>
      <c r="N674" s="17">
        <f>IF(M674=1,_xlfn.XLOOKUP(L674,'HYB SPECS'!$O$6:$O$37,'HYB SPECS'!$K$6:$K$37,,1))</f>
        <v>8500</v>
      </c>
      <c r="O674" s="107">
        <f>0.5*('Specifications (ICE)'!$P$4*'Specifications (ICE)'!$P$3)*'Specifications (ICE)'!$P$5*K674^2</f>
        <v>56.217600027646043</v>
      </c>
      <c r="P674" s="14">
        <f>IF(B674="A",'Specifications (ICE)'!$M$12,IF(B674="G",'Specifications (ICE)'!$M$13))</f>
        <v>105.33879899999999</v>
      </c>
      <c r="Q674" s="17">
        <v>1</v>
      </c>
      <c r="R674" s="110">
        <f>'HYB SPECS'!$G$11-O674-P674-G674</f>
        <v>1771.5576680318563</v>
      </c>
      <c r="S674" s="16">
        <f t="shared" si="139"/>
        <v>2.516413783728082</v>
      </c>
      <c r="T674" s="17">
        <f t="shared" si="140"/>
        <v>1771.5576680318563</v>
      </c>
      <c r="U674" s="110">
        <f t="shared" si="141"/>
        <v>886.73463185522837</v>
      </c>
      <c r="V674" s="17">
        <f t="shared" si="142"/>
        <v>11.892175494736836</v>
      </c>
      <c r="W674" s="14">
        <f t="shared" si="143"/>
        <v>1.5306432972094717</v>
      </c>
      <c r="X674" s="17">
        <f t="shared" si="144"/>
        <v>11.892175494736836</v>
      </c>
      <c r="Y674" s="17">
        <f t="shared" si="145"/>
        <v>13.360224805437698</v>
      </c>
      <c r="Z674" s="14">
        <v>474.14230073437511</v>
      </c>
      <c r="AA674" s="17">
        <f t="shared" si="147"/>
        <v>0.20159520403959691</v>
      </c>
      <c r="AB674" s="17">
        <f t="shared" si="148"/>
        <v>3.1703255015905749E-5</v>
      </c>
      <c r="AC674" s="17">
        <f t="shared" si="149"/>
        <v>1.5031854274010169E-2</v>
      </c>
      <c r="AD674" s="17">
        <f t="shared" si="146"/>
        <v>1.9909740760278369E-5</v>
      </c>
      <c r="AE674" s="14">
        <f t="shared" si="150"/>
        <v>26.089206562363476</v>
      </c>
    </row>
    <row r="675" spans="1:31" ht="15.75" thickBot="1" x14ac:dyDescent="0.3">
      <c r="A675" s="14">
        <v>1</v>
      </c>
      <c r="B675" s="17" t="s">
        <v>31</v>
      </c>
      <c r="C675" s="17">
        <v>669</v>
      </c>
      <c r="D675" s="17">
        <v>57.786654583297441</v>
      </c>
      <c r="E675" s="14">
        <v>704.00093954631063</v>
      </c>
      <c r="F675" s="103">
        <v>-8</v>
      </c>
      <c r="G675" s="17">
        <f>'Specifications (ICE)'!$E$16*9.81*SIN(F675-F674)</f>
        <v>-1046.3794352042742</v>
      </c>
      <c r="H675" s="17">
        <f t="shared" si="138"/>
        <v>-0.13962634015954636</v>
      </c>
      <c r="I675" s="17">
        <v>14</v>
      </c>
      <c r="J675" s="14">
        <v>4000</v>
      </c>
      <c r="K675" s="100">
        <v>13.411199999999999</v>
      </c>
      <c r="L675" s="17">
        <v>30.000049728</v>
      </c>
      <c r="M675" s="107">
        <v>1</v>
      </c>
      <c r="N675" s="17">
        <f>IF(M675=1,_xlfn.XLOOKUP(L675,'HYB SPECS'!$O$6:$O$37,'HYB SPECS'!$K$6:$K$37,,1))</f>
        <v>8500</v>
      </c>
      <c r="O675" s="107">
        <f>0.5*('Specifications (ICE)'!$P$4*'Specifications (ICE)'!$P$3)*'Specifications (ICE)'!$P$5*K675^2</f>
        <v>56.217600027646043</v>
      </c>
      <c r="P675" s="14">
        <f>IF(B675="A",'Specifications (ICE)'!$M$12,IF(B675="G",'Specifications (ICE)'!$M$13))</f>
        <v>105.33879899999999</v>
      </c>
      <c r="Q675" s="17">
        <v>1</v>
      </c>
      <c r="R675" s="110">
        <f>'HYB SPECS'!$G$11-O675-P675-G675</f>
        <v>1771.5576680318563</v>
      </c>
      <c r="S675" s="16">
        <f t="shared" si="139"/>
        <v>2.516413783728082</v>
      </c>
      <c r="T675" s="17">
        <f t="shared" si="140"/>
        <v>1771.5576680318563</v>
      </c>
      <c r="U675" s="110">
        <f t="shared" si="141"/>
        <v>886.73463185522837</v>
      </c>
      <c r="V675" s="17">
        <f t="shared" si="142"/>
        <v>11.892175494736836</v>
      </c>
      <c r="W675" s="14">
        <f t="shared" si="143"/>
        <v>1.5306432972094717</v>
      </c>
      <c r="X675" s="17">
        <f t="shared" si="144"/>
        <v>11.892175494736836</v>
      </c>
      <c r="Y675" s="17">
        <f t="shared" si="145"/>
        <v>13.360224805437698</v>
      </c>
      <c r="Z675" s="14">
        <v>474.14230073437511</v>
      </c>
      <c r="AA675" s="17">
        <f t="shared" si="147"/>
        <v>0.20159520403959691</v>
      </c>
      <c r="AB675" s="17">
        <f t="shared" si="148"/>
        <v>3.1703255015905749E-5</v>
      </c>
      <c r="AC675" s="17">
        <f t="shared" si="149"/>
        <v>1.5031854274010169E-2</v>
      </c>
      <c r="AD675" s="17">
        <f t="shared" si="146"/>
        <v>1.9909740760278369E-5</v>
      </c>
      <c r="AE675" s="14">
        <f t="shared" si="150"/>
        <v>26.104238416637486</v>
      </c>
    </row>
    <row r="676" spans="1:31" ht="15.75" thickBot="1" x14ac:dyDescent="0.3">
      <c r="A676" s="14">
        <v>1</v>
      </c>
      <c r="B676" s="17" t="s">
        <v>31</v>
      </c>
      <c r="C676" s="17">
        <v>670</v>
      </c>
      <c r="D676" s="17">
        <v>57.861219126365924</v>
      </c>
      <c r="E676" s="14">
        <v>704.00093954631063</v>
      </c>
      <c r="F676" s="103">
        <v>-8.1999999999999993</v>
      </c>
      <c r="G676" s="17">
        <f>'Specifications (ICE)'!$E$16*9.81*SIN(F676-F675)</f>
        <v>-1046.3794352042696</v>
      </c>
      <c r="H676" s="17">
        <f t="shared" si="138"/>
        <v>-0.143116998663535</v>
      </c>
      <c r="I676" s="17">
        <v>14</v>
      </c>
      <c r="J676" s="14">
        <v>4000</v>
      </c>
      <c r="K676" s="100">
        <v>13.411199999999999</v>
      </c>
      <c r="L676" s="17">
        <v>30.000049728</v>
      </c>
      <c r="M676" s="107">
        <v>1</v>
      </c>
      <c r="N676" s="17">
        <f>IF(M676=1,_xlfn.XLOOKUP(L676,'HYB SPECS'!$O$6:$O$37,'HYB SPECS'!$K$6:$K$37,,1))</f>
        <v>8500</v>
      </c>
      <c r="O676" s="107">
        <f>0.5*('Specifications (ICE)'!$P$4*'Specifications (ICE)'!$P$3)*'Specifications (ICE)'!$P$5*K676^2</f>
        <v>56.217600027646043</v>
      </c>
      <c r="P676" s="14">
        <f>IF(B676="A",'Specifications (ICE)'!$M$12,IF(B676="G",'Specifications (ICE)'!$M$13))</f>
        <v>105.33879899999999</v>
      </c>
      <c r="Q676" s="17">
        <v>1</v>
      </c>
      <c r="R676" s="110">
        <f>'HYB SPECS'!$G$11-O676-P676-G676</f>
        <v>1771.5576680318518</v>
      </c>
      <c r="S676" s="16">
        <f t="shared" si="139"/>
        <v>2.5164137837280758</v>
      </c>
      <c r="T676" s="17">
        <f t="shared" si="140"/>
        <v>1771.5576680318518</v>
      </c>
      <c r="U676" s="110">
        <f t="shared" si="141"/>
        <v>886.73463185522837</v>
      </c>
      <c r="V676" s="17">
        <f t="shared" si="142"/>
        <v>11.892175494736836</v>
      </c>
      <c r="W676" s="14">
        <f t="shared" si="143"/>
        <v>1.5306432972094717</v>
      </c>
      <c r="X676" s="17">
        <f t="shared" si="144"/>
        <v>11.892175494736836</v>
      </c>
      <c r="Y676" s="17">
        <f t="shared" si="145"/>
        <v>13.360224805437698</v>
      </c>
      <c r="Z676" s="14">
        <v>474.14230073437511</v>
      </c>
      <c r="AA676" s="17">
        <f t="shared" si="147"/>
        <v>0.20159520403959691</v>
      </c>
      <c r="AB676" s="17">
        <f t="shared" si="148"/>
        <v>3.1703255015905749E-5</v>
      </c>
      <c r="AC676" s="17">
        <f t="shared" si="149"/>
        <v>1.5031854274010169E-2</v>
      </c>
      <c r="AD676" s="17">
        <f t="shared" si="146"/>
        <v>1.9909740760278369E-5</v>
      </c>
      <c r="AE676" s="14">
        <f t="shared" si="150"/>
        <v>26.119270270911496</v>
      </c>
    </row>
    <row r="677" spans="1:31" ht="15.75" thickBot="1" x14ac:dyDescent="0.3">
      <c r="A677" s="14">
        <v>1</v>
      </c>
      <c r="B677" s="17" t="s">
        <v>31</v>
      </c>
      <c r="C677" s="17">
        <v>671</v>
      </c>
      <c r="D677" s="17">
        <v>57.935783669434407</v>
      </c>
      <c r="E677" s="14">
        <v>704.00093954631063</v>
      </c>
      <c r="F677" s="103">
        <v>-8.4</v>
      </c>
      <c r="G677" s="17">
        <f>'Specifications (ICE)'!$E$16*9.81*SIN(F677-F676)</f>
        <v>-1046.3794352042787</v>
      </c>
      <c r="H677" s="17">
        <f t="shared" si="138"/>
        <v>-0.14660765716752369</v>
      </c>
      <c r="I677" s="17">
        <v>14</v>
      </c>
      <c r="J677" s="14">
        <v>4000</v>
      </c>
      <c r="K677" s="100">
        <v>13.411199999999999</v>
      </c>
      <c r="L677" s="17">
        <v>30.000049728</v>
      </c>
      <c r="M677" s="107">
        <v>1</v>
      </c>
      <c r="N677" s="17">
        <f>IF(M677=1,_xlfn.XLOOKUP(L677,'HYB SPECS'!$O$6:$O$37,'HYB SPECS'!$K$6:$K$37,,1))</f>
        <v>8500</v>
      </c>
      <c r="O677" s="107">
        <f>0.5*('Specifications (ICE)'!$P$4*'Specifications (ICE)'!$P$3)*'Specifications (ICE)'!$P$5*K677^2</f>
        <v>56.217600027646043</v>
      </c>
      <c r="P677" s="14">
        <f>IF(B677="A",'Specifications (ICE)'!$M$12,IF(B677="G",'Specifications (ICE)'!$M$13))</f>
        <v>105.33879899999999</v>
      </c>
      <c r="Q677" s="17">
        <v>1</v>
      </c>
      <c r="R677" s="110">
        <f>'HYB SPECS'!$G$11-O677-P677-G677</f>
        <v>1771.5576680318609</v>
      </c>
      <c r="S677" s="16">
        <f t="shared" si="139"/>
        <v>2.5164137837280887</v>
      </c>
      <c r="T677" s="17">
        <f t="shared" si="140"/>
        <v>1771.5576680318609</v>
      </c>
      <c r="U677" s="110">
        <f t="shared" si="141"/>
        <v>886.73463185522837</v>
      </c>
      <c r="V677" s="17">
        <f t="shared" si="142"/>
        <v>11.892175494736836</v>
      </c>
      <c r="W677" s="14">
        <f t="shared" si="143"/>
        <v>1.5306432972094717</v>
      </c>
      <c r="X677" s="17">
        <f t="shared" si="144"/>
        <v>11.892175494736836</v>
      </c>
      <c r="Y677" s="17">
        <f t="shared" si="145"/>
        <v>13.360224805437698</v>
      </c>
      <c r="Z677" s="14">
        <v>474.14230073437511</v>
      </c>
      <c r="AA677" s="17">
        <f t="shared" si="147"/>
        <v>0.20159520403959691</v>
      </c>
      <c r="AB677" s="17">
        <f t="shared" si="148"/>
        <v>3.1703255015905749E-5</v>
      </c>
      <c r="AC677" s="17">
        <f t="shared" si="149"/>
        <v>1.5031854274010169E-2</v>
      </c>
      <c r="AD677" s="17">
        <f t="shared" si="146"/>
        <v>1.9909740760278369E-5</v>
      </c>
      <c r="AE677" s="14">
        <f t="shared" si="150"/>
        <v>26.134302125185506</v>
      </c>
    </row>
    <row r="678" spans="1:31" ht="15.75" thickBot="1" x14ac:dyDescent="0.3">
      <c r="A678" s="14">
        <v>1</v>
      </c>
      <c r="B678" s="17" t="s">
        <v>31</v>
      </c>
      <c r="C678" s="17">
        <v>672</v>
      </c>
      <c r="D678" s="17">
        <v>58.01034821250289</v>
      </c>
      <c r="E678" s="14">
        <v>704.00093954631063</v>
      </c>
      <c r="F678" s="103">
        <v>-8.6</v>
      </c>
      <c r="G678" s="17">
        <f>'Specifications (ICE)'!$E$16*9.81*SIN(F678-F677)</f>
        <v>-1046.3794352042696</v>
      </c>
      <c r="H678" s="17">
        <f t="shared" si="138"/>
        <v>-0.15009831567151233</v>
      </c>
      <c r="I678" s="17">
        <v>14</v>
      </c>
      <c r="J678" s="14">
        <v>4000</v>
      </c>
      <c r="K678" s="100">
        <v>13.411199999999999</v>
      </c>
      <c r="L678" s="17">
        <v>30.000049728</v>
      </c>
      <c r="M678" s="107">
        <v>1</v>
      </c>
      <c r="N678" s="17">
        <f>IF(M678=1,_xlfn.XLOOKUP(L678,'HYB SPECS'!$O$6:$O$37,'HYB SPECS'!$K$6:$K$37,,1))</f>
        <v>8500</v>
      </c>
      <c r="O678" s="107">
        <f>0.5*('Specifications (ICE)'!$P$4*'Specifications (ICE)'!$P$3)*'Specifications (ICE)'!$P$5*K678^2</f>
        <v>56.217600027646043</v>
      </c>
      <c r="P678" s="14">
        <f>IF(B678="A",'Specifications (ICE)'!$M$12,IF(B678="G",'Specifications (ICE)'!$M$13))</f>
        <v>105.33879899999999</v>
      </c>
      <c r="Q678" s="17">
        <v>1</v>
      </c>
      <c r="R678" s="110">
        <f>'HYB SPECS'!$G$11-O678-P678-G678</f>
        <v>1771.5576680318518</v>
      </c>
      <c r="S678" s="16">
        <f t="shared" si="139"/>
        <v>2.5164137837280758</v>
      </c>
      <c r="T678" s="17">
        <f t="shared" si="140"/>
        <v>1771.5576680318518</v>
      </c>
      <c r="U678" s="110">
        <f t="shared" si="141"/>
        <v>886.73463185522837</v>
      </c>
      <c r="V678" s="17">
        <f t="shared" si="142"/>
        <v>11.892175494736836</v>
      </c>
      <c r="W678" s="14">
        <f t="shared" si="143"/>
        <v>1.5306432972094717</v>
      </c>
      <c r="X678" s="17">
        <f t="shared" si="144"/>
        <v>11.892175494736836</v>
      </c>
      <c r="Y678" s="17">
        <f t="shared" si="145"/>
        <v>13.360224805437698</v>
      </c>
      <c r="Z678" s="14">
        <v>474.14230073437511</v>
      </c>
      <c r="AA678" s="17">
        <f t="shared" si="147"/>
        <v>0.20159520403959691</v>
      </c>
      <c r="AB678" s="17">
        <f t="shared" si="148"/>
        <v>3.1703255015905749E-5</v>
      </c>
      <c r="AC678" s="17">
        <f t="shared" si="149"/>
        <v>1.5031854274010169E-2</v>
      </c>
      <c r="AD678" s="17">
        <f t="shared" si="146"/>
        <v>1.9909740760278369E-5</v>
      </c>
      <c r="AE678" s="14">
        <f t="shared" si="150"/>
        <v>26.149333979459517</v>
      </c>
    </row>
    <row r="679" spans="1:31" ht="15.75" thickBot="1" x14ac:dyDescent="0.3">
      <c r="A679" s="14">
        <v>1</v>
      </c>
      <c r="B679" s="17" t="s">
        <v>31</v>
      </c>
      <c r="C679" s="17">
        <v>673</v>
      </c>
      <c r="D679" s="17">
        <v>58.084912755571374</v>
      </c>
      <c r="E679" s="14">
        <v>704.00093954631063</v>
      </c>
      <c r="F679" s="103">
        <v>-8.8000000000000007</v>
      </c>
      <c r="G679" s="17">
        <f>'Specifications (ICE)'!$E$16*9.81*SIN(F679-F678)</f>
        <v>-1046.3794352042787</v>
      </c>
      <c r="H679" s="17">
        <f t="shared" si="138"/>
        <v>-0.15358897417550102</v>
      </c>
      <c r="I679" s="17">
        <v>14</v>
      </c>
      <c r="J679" s="14">
        <v>4000</v>
      </c>
      <c r="K679" s="100">
        <v>13.411199999999999</v>
      </c>
      <c r="L679" s="17">
        <v>30.000049728</v>
      </c>
      <c r="M679" s="107">
        <v>1</v>
      </c>
      <c r="N679" s="17">
        <f>IF(M679=1,_xlfn.XLOOKUP(L679,'HYB SPECS'!$O$6:$O$37,'HYB SPECS'!$K$6:$K$37,,1))</f>
        <v>8500</v>
      </c>
      <c r="O679" s="107">
        <f>0.5*('Specifications (ICE)'!$P$4*'Specifications (ICE)'!$P$3)*'Specifications (ICE)'!$P$5*K679^2</f>
        <v>56.217600027646043</v>
      </c>
      <c r="P679" s="14">
        <f>IF(B679="A",'Specifications (ICE)'!$M$12,IF(B679="G",'Specifications (ICE)'!$M$13))</f>
        <v>105.33879899999999</v>
      </c>
      <c r="Q679" s="17">
        <v>1</v>
      </c>
      <c r="R679" s="110">
        <f>'HYB SPECS'!$G$11-O679-P679-G679</f>
        <v>1771.5576680318609</v>
      </c>
      <c r="S679" s="16">
        <f t="shared" si="139"/>
        <v>2.5164137837280887</v>
      </c>
      <c r="T679" s="17">
        <f t="shared" si="140"/>
        <v>1771.5576680318609</v>
      </c>
      <c r="U679" s="110">
        <f t="shared" si="141"/>
        <v>886.73463185522837</v>
      </c>
      <c r="V679" s="17">
        <f t="shared" si="142"/>
        <v>11.892175494736836</v>
      </c>
      <c r="W679" s="14">
        <f t="shared" si="143"/>
        <v>1.5306432972094717</v>
      </c>
      <c r="X679" s="17">
        <f t="shared" si="144"/>
        <v>11.892175494736836</v>
      </c>
      <c r="Y679" s="17">
        <f t="shared" si="145"/>
        <v>13.360224805437698</v>
      </c>
      <c r="Z679" s="14">
        <v>474.14230073437511</v>
      </c>
      <c r="AA679" s="17">
        <f t="shared" si="147"/>
        <v>0.20159520403959691</v>
      </c>
      <c r="AB679" s="17">
        <f t="shared" si="148"/>
        <v>3.1703255015905749E-5</v>
      </c>
      <c r="AC679" s="17">
        <f t="shared" si="149"/>
        <v>1.5031854274010169E-2</v>
      </c>
      <c r="AD679" s="17">
        <f t="shared" si="146"/>
        <v>1.9909740760278369E-5</v>
      </c>
      <c r="AE679" s="14">
        <f t="shared" si="150"/>
        <v>26.164365833733527</v>
      </c>
    </row>
    <row r="680" spans="1:31" ht="15.75" thickBot="1" x14ac:dyDescent="0.3">
      <c r="A680" s="14">
        <v>1</v>
      </c>
      <c r="B680" s="17" t="s">
        <v>31</v>
      </c>
      <c r="C680" s="17">
        <v>674</v>
      </c>
      <c r="D680" s="17">
        <v>58.159477298639857</v>
      </c>
      <c r="E680" s="14">
        <v>704.00093954631063</v>
      </c>
      <c r="F680" s="103">
        <v>-9</v>
      </c>
      <c r="G680" s="17">
        <f>'Specifications (ICE)'!$E$16*9.81*SIN(F680-F679)</f>
        <v>-1046.3794352042696</v>
      </c>
      <c r="H680" s="17">
        <f t="shared" si="138"/>
        <v>-0.15707963267948966</v>
      </c>
      <c r="I680" s="17">
        <v>14</v>
      </c>
      <c r="J680" s="14">
        <v>4000</v>
      </c>
      <c r="K680" s="100">
        <v>13.411199999999999</v>
      </c>
      <c r="L680" s="17">
        <v>30.000049728</v>
      </c>
      <c r="M680" s="107">
        <v>1</v>
      </c>
      <c r="N680" s="17">
        <f>IF(M680=1,_xlfn.XLOOKUP(L680,'HYB SPECS'!$O$6:$O$37,'HYB SPECS'!$K$6:$K$37,,1))</f>
        <v>8500</v>
      </c>
      <c r="O680" s="107">
        <f>0.5*('Specifications (ICE)'!$P$4*'Specifications (ICE)'!$P$3)*'Specifications (ICE)'!$P$5*K680^2</f>
        <v>56.217600027646043</v>
      </c>
      <c r="P680" s="14">
        <f>IF(B680="A",'Specifications (ICE)'!$M$12,IF(B680="G",'Specifications (ICE)'!$M$13))</f>
        <v>105.33879899999999</v>
      </c>
      <c r="Q680" s="17">
        <v>1</v>
      </c>
      <c r="R680" s="110">
        <f>'HYB SPECS'!$G$11-O680-P680-G680</f>
        <v>1771.5576680318518</v>
      </c>
      <c r="S680" s="16">
        <f t="shared" si="139"/>
        <v>2.5164137837280758</v>
      </c>
      <c r="T680" s="17">
        <f t="shared" si="140"/>
        <v>1771.5576680318518</v>
      </c>
      <c r="U680" s="110">
        <f t="shared" si="141"/>
        <v>886.73463185522837</v>
      </c>
      <c r="V680" s="17">
        <f t="shared" si="142"/>
        <v>11.892175494736836</v>
      </c>
      <c r="W680" s="14">
        <f t="shared" si="143"/>
        <v>1.5306432972094717</v>
      </c>
      <c r="X680" s="17">
        <f t="shared" si="144"/>
        <v>11.892175494736836</v>
      </c>
      <c r="Y680" s="17">
        <f t="shared" si="145"/>
        <v>13.360224805437698</v>
      </c>
      <c r="Z680" s="14">
        <v>474.14230073437511</v>
      </c>
      <c r="AA680" s="17">
        <f t="shared" si="147"/>
        <v>0.20159520403959691</v>
      </c>
      <c r="AB680" s="17">
        <f t="shared" si="148"/>
        <v>3.1703255015905749E-5</v>
      </c>
      <c r="AC680" s="17">
        <f t="shared" si="149"/>
        <v>1.5031854274010169E-2</v>
      </c>
      <c r="AD680" s="17">
        <f t="shared" si="146"/>
        <v>1.9909740760278369E-5</v>
      </c>
      <c r="AE680" s="14">
        <f t="shared" si="150"/>
        <v>26.179397688007537</v>
      </c>
    </row>
    <row r="681" spans="1:31" ht="15.75" thickBot="1" x14ac:dyDescent="0.3">
      <c r="A681" s="14">
        <v>1</v>
      </c>
      <c r="B681" s="17" t="s">
        <v>31</v>
      </c>
      <c r="C681" s="17">
        <v>675</v>
      </c>
      <c r="D681" s="17">
        <v>58.23404184170834</v>
      </c>
      <c r="E681" s="14">
        <v>704.00093954631063</v>
      </c>
      <c r="F681" s="103">
        <v>0</v>
      </c>
      <c r="G681" s="17">
        <v>0</v>
      </c>
      <c r="H681" s="17">
        <f t="shared" si="138"/>
        <v>0</v>
      </c>
      <c r="I681" s="17">
        <v>14</v>
      </c>
      <c r="J681" s="14">
        <v>4000</v>
      </c>
      <c r="K681" s="100">
        <v>13.411199999999999</v>
      </c>
      <c r="L681" s="17">
        <v>30.000049728</v>
      </c>
      <c r="M681" s="107">
        <v>1</v>
      </c>
      <c r="N681" s="17">
        <f>IF(M681=1,_xlfn.XLOOKUP(L681,'HYB SPECS'!$O$6:$O$37,'HYB SPECS'!$K$6:$K$37,,1))</f>
        <v>8500</v>
      </c>
      <c r="O681" s="107">
        <f>0.5*('Specifications (ICE)'!$P$4*'Specifications (ICE)'!$P$3)*'Specifications (ICE)'!$P$5*K681^2</f>
        <v>56.217600027646043</v>
      </c>
      <c r="P681" s="14">
        <f>IF(B681="A",'Specifications (ICE)'!$M$12,IF(B681="G",'Specifications (ICE)'!$M$13))</f>
        <v>105.33879899999999</v>
      </c>
      <c r="Q681" s="17">
        <v>1</v>
      </c>
      <c r="R681" s="110">
        <f>'HYB SPECS'!$G$11-O681-P681-G681</f>
        <v>725.17823282758229</v>
      </c>
      <c r="S681" s="16">
        <f t="shared" si="139"/>
        <v>1.0300813423557633</v>
      </c>
      <c r="T681" s="17">
        <f t="shared" si="140"/>
        <v>725.17823282758229</v>
      </c>
      <c r="U681" s="110">
        <f t="shared" si="141"/>
        <v>886.73463185522837</v>
      </c>
      <c r="V681" s="17">
        <f t="shared" si="142"/>
        <v>11.892175494736836</v>
      </c>
      <c r="W681" s="14">
        <f t="shared" si="143"/>
        <v>1.5306432972094717</v>
      </c>
      <c r="X681" s="17">
        <f t="shared" si="144"/>
        <v>11.892175494736836</v>
      </c>
      <c r="Y681" s="17">
        <f t="shared" si="145"/>
        <v>13.360224805437698</v>
      </c>
      <c r="Z681" s="14">
        <v>474.14230073437511</v>
      </c>
      <c r="AA681" s="17">
        <f t="shared" si="147"/>
        <v>0.20159520403959691</v>
      </c>
      <c r="AB681" s="17">
        <f t="shared" si="148"/>
        <v>3.1703255015905749E-5</v>
      </c>
      <c r="AC681" s="17">
        <f t="shared" si="149"/>
        <v>1.5031854274010169E-2</v>
      </c>
      <c r="AD681" s="17">
        <f t="shared" si="146"/>
        <v>1.9909740760278369E-5</v>
      </c>
      <c r="AE681" s="14">
        <f t="shared" si="150"/>
        <v>26.194429542281547</v>
      </c>
    </row>
    <row r="682" spans="1:31" ht="15.75" thickBot="1" x14ac:dyDescent="0.3">
      <c r="A682" s="14">
        <v>1</v>
      </c>
      <c r="B682" s="17" t="s">
        <v>31</v>
      </c>
      <c r="C682" s="17">
        <v>676</v>
      </c>
      <c r="D682" s="17">
        <v>58.308606384776823</v>
      </c>
      <c r="E682" s="14">
        <v>704.00093954631063</v>
      </c>
      <c r="F682" s="103">
        <v>0</v>
      </c>
      <c r="G682" s="17">
        <f>'Specifications (ICE)'!$E$16*9.81*SIN(F682-F681)</f>
        <v>0</v>
      </c>
      <c r="H682" s="17">
        <f t="shared" si="138"/>
        <v>0</v>
      </c>
      <c r="I682" s="17">
        <v>14</v>
      </c>
      <c r="J682" s="14">
        <v>4000</v>
      </c>
      <c r="K682" s="100">
        <v>13.411199999999999</v>
      </c>
      <c r="L682" s="17">
        <v>30.000049728</v>
      </c>
      <c r="M682" s="107">
        <v>1</v>
      </c>
      <c r="N682" s="17">
        <f>IF(M682=1,_xlfn.XLOOKUP(L682,'HYB SPECS'!$O$6:$O$37,'HYB SPECS'!$K$6:$K$37,,1))</f>
        <v>8500</v>
      </c>
      <c r="O682" s="107">
        <f>0.5*('Specifications (ICE)'!$P$4*'Specifications (ICE)'!$P$3)*'Specifications (ICE)'!$P$5*K682^2</f>
        <v>56.217600027646043</v>
      </c>
      <c r="P682" s="14">
        <f>IF(B682="A",'Specifications (ICE)'!$M$12,IF(B682="G",'Specifications (ICE)'!$M$13))</f>
        <v>105.33879899999999</v>
      </c>
      <c r="Q682" s="17">
        <v>1</v>
      </c>
      <c r="R682" s="110">
        <f>'HYB SPECS'!$G$11-O682-P682-G682</f>
        <v>725.17823282758229</v>
      </c>
      <c r="S682" s="16">
        <f t="shared" si="139"/>
        <v>1.0300813423557633</v>
      </c>
      <c r="T682" s="17">
        <f t="shared" si="140"/>
        <v>725.17823282758229</v>
      </c>
      <c r="U682" s="110">
        <f t="shared" si="141"/>
        <v>886.73463185522837</v>
      </c>
      <c r="V682" s="17">
        <f t="shared" si="142"/>
        <v>11.892175494736836</v>
      </c>
      <c r="W682" s="14">
        <f t="shared" si="143"/>
        <v>1.5306432972094717</v>
      </c>
      <c r="X682" s="17">
        <f t="shared" si="144"/>
        <v>11.892175494736836</v>
      </c>
      <c r="Y682" s="17">
        <f t="shared" si="145"/>
        <v>13.360224805437698</v>
      </c>
      <c r="Z682" s="14">
        <v>474.14230073437511</v>
      </c>
      <c r="AA682" s="17">
        <f t="shared" si="147"/>
        <v>0.20159520403959691</v>
      </c>
      <c r="AB682" s="17">
        <f t="shared" si="148"/>
        <v>3.1703255015905749E-5</v>
      </c>
      <c r="AC682" s="17">
        <f t="shared" si="149"/>
        <v>1.5031854274010169E-2</v>
      </c>
      <c r="AD682" s="17">
        <f t="shared" si="146"/>
        <v>1.9909740760278369E-5</v>
      </c>
      <c r="AE682" s="14">
        <f t="shared" si="150"/>
        <v>26.209461396555557</v>
      </c>
    </row>
    <row r="683" spans="1:31" ht="15.75" thickBot="1" x14ac:dyDescent="0.3">
      <c r="A683" s="14">
        <v>1</v>
      </c>
      <c r="B683" s="17" t="s">
        <v>31</v>
      </c>
      <c r="C683" s="17">
        <v>677</v>
      </c>
      <c r="D683" s="17">
        <v>58.383170927845306</v>
      </c>
      <c r="E683" s="14">
        <v>704.00093954631063</v>
      </c>
      <c r="F683" s="103">
        <v>0</v>
      </c>
      <c r="G683" s="17">
        <f>'Specifications (ICE)'!$E$16*9.81*SIN(F683-F682)</f>
        <v>0</v>
      </c>
      <c r="H683" s="17">
        <f t="shared" si="138"/>
        <v>0</v>
      </c>
      <c r="I683" s="17">
        <v>14</v>
      </c>
      <c r="J683" s="14">
        <v>4000</v>
      </c>
      <c r="K683" s="100">
        <v>13.411199999999999</v>
      </c>
      <c r="L683" s="17">
        <v>30.000049728</v>
      </c>
      <c r="M683" s="107">
        <v>1</v>
      </c>
      <c r="N683" s="17">
        <f>IF(M683=1,_xlfn.XLOOKUP(L683,'HYB SPECS'!$O$6:$O$37,'HYB SPECS'!$K$6:$K$37,,1))</f>
        <v>8500</v>
      </c>
      <c r="O683" s="107">
        <f>0.5*('Specifications (ICE)'!$P$4*'Specifications (ICE)'!$P$3)*'Specifications (ICE)'!$P$5*K683^2</f>
        <v>56.217600027646043</v>
      </c>
      <c r="P683" s="14">
        <f>IF(B683="A",'Specifications (ICE)'!$M$12,IF(B683="G",'Specifications (ICE)'!$M$13))</f>
        <v>105.33879899999999</v>
      </c>
      <c r="Q683" s="17">
        <v>1</v>
      </c>
      <c r="R683" s="110">
        <f>'HYB SPECS'!$G$11-O683-P683-G683</f>
        <v>725.17823282758229</v>
      </c>
      <c r="S683" s="16">
        <f t="shared" si="139"/>
        <v>1.0300813423557633</v>
      </c>
      <c r="T683" s="17">
        <f t="shared" si="140"/>
        <v>725.17823282758229</v>
      </c>
      <c r="U683" s="110">
        <f t="shared" si="141"/>
        <v>886.73463185522837</v>
      </c>
      <c r="V683" s="17">
        <f t="shared" si="142"/>
        <v>11.892175494736836</v>
      </c>
      <c r="W683" s="14">
        <f t="shared" si="143"/>
        <v>1.5306432972094717</v>
      </c>
      <c r="X683" s="17">
        <f t="shared" si="144"/>
        <v>11.892175494736836</v>
      </c>
      <c r="Y683" s="17">
        <f t="shared" si="145"/>
        <v>13.360224805437698</v>
      </c>
      <c r="Z683" s="14">
        <v>474.14230073437511</v>
      </c>
      <c r="AA683" s="17">
        <f t="shared" si="147"/>
        <v>0.20159520403959691</v>
      </c>
      <c r="AB683" s="17">
        <f t="shared" si="148"/>
        <v>3.1703255015905749E-5</v>
      </c>
      <c r="AC683" s="17">
        <f t="shared" si="149"/>
        <v>1.5031854274010169E-2</v>
      </c>
      <c r="AD683" s="17">
        <f t="shared" si="146"/>
        <v>1.9909740760278369E-5</v>
      </c>
      <c r="AE683" s="14">
        <f t="shared" si="150"/>
        <v>26.224493250829568</v>
      </c>
    </row>
    <row r="684" spans="1:31" ht="15.75" thickBot="1" x14ac:dyDescent="0.3">
      <c r="A684" s="14">
        <v>1</v>
      </c>
      <c r="B684" s="17" t="s">
        <v>31</v>
      </c>
      <c r="C684" s="17">
        <v>678</v>
      </c>
      <c r="D684" s="17">
        <v>58.457735470913789</v>
      </c>
      <c r="E684" s="14">
        <v>704.00093954631063</v>
      </c>
      <c r="F684" s="103">
        <v>0</v>
      </c>
      <c r="G684" s="17">
        <f>'Specifications (ICE)'!$E$16*9.81*SIN(F684-F683)</f>
        <v>0</v>
      </c>
      <c r="H684" s="17">
        <f t="shared" si="138"/>
        <v>0</v>
      </c>
      <c r="I684" s="17">
        <v>14</v>
      </c>
      <c r="J684" s="14">
        <v>4000</v>
      </c>
      <c r="K684" s="100">
        <v>13.411199999999999</v>
      </c>
      <c r="L684" s="17">
        <v>30.000049728</v>
      </c>
      <c r="M684" s="107">
        <v>1</v>
      </c>
      <c r="N684" s="17">
        <f>IF(M684=1,_xlfn.XLOOKUP(L684,'HYB SPECS'!$O$6:$O$37,'HYB SPECS'!$K$6:$K$37,,1))</f>
        <v>8500</v>
      </c>
      <c r="O684" s="107">
        <f>0.5*('Specifications (ICE)'!$P$4*'Specifications (ICE)'!$P$3)*'Specifications (ICE)'!$P$5*K684^2</f>
        <v>56.217600027646043</v>
      </c>
      <c r="P684" s="14">
        <f>IF(B684="A",'Specifications (ICE)'!$M$12,IF(B684="G",'Specifications (ICE)'!$M$13))</f>
        <v>105.33879899999999</v>
      </c>
      <c r="Q684" s="17">
        <v>1</v>
      </c>
      <c r="R684" s="110">
        <f>'HYB SPECS'!$G$11-O684-P684-G684</f>
        <v>725.17823282758229</v>
      </c>
      <c r="S684" s="16">
        <f t="shared" si="139"/>
        <v>1.0300813423557633</v>
      </c>
      <c r="T684" s="17">
        <f t="shared" si="140"/>
        <v>725.17823282758229</v>
      </c>
      <c r="U684" s="110">
        <f t="shared" si="141"/>
        <v>886.73463185522837</v>
      </c>
      <c r="V684" s="17">
        <f t="shared" si="142"/>
        <v>11.892175494736836</v>
      </c>
      <c r="W684" s="14">
        <f t="shared" si="143"/>
        <v>1.5306432972094717</v>
      </c>
      <c r="X684" s="17">
        <f t="shared" si="144"/>
        <v>11.892175494736836</v>
      </c>
      <c r="Y684" s="17">
        <f t="shared" si="145"/>
        <v>13.360224805437698</v>
      </c>
      <c r="Z684" s="14">
        <v>474.14230073437511</v>
      </c>
      <c r="AA684" s="17">
        <f t="shared" si="147"/>
        <v>0.20159520403959691</v>
      </c>
      <c r="AB684" s="17">
        <f t="shared" si="148"/>
        <v>3.1703255015905749E-5</v>
      </c>
      <c r="AC684" s="17">
        <f t="shared" si="149"/>
        <v>1.5031854274010169E-2</v>
      </c>
      <c r="AD684" s="17">
        <f t="shared" si="146"/>
        <v>1.9909740760278369E-5</v>
      </c>
      <c r="AE684" s="14">
        <f t="shared" si="150"/>
        <v>26.239525105103578</v>
      </c>
    </row>
    <row r="685" spans="1:31" ht="15.75" thickBot="1" x14ac:dyDescent="0.3">
      <c r="A685" s="14">
        <v>1</v>
      </c>
      <c r="B685" s="17" t="s">
        <v>31</v>
      </c>
      <c r="C685" s="17">
        <v>679</v>
      </c>
      <c r="D685" s="17">
        <v>58.532300013982272</v>
      </c>
      <c r="E685" s="14">
        <v>704.00093954631063</v>
      </c>
      <c r="F685" s="103">
        <v>0</v>
      </c>
      <c r="G685" s="17">
        <f>'Specifications (ICE)'!$E$16*9.81*SIN(F685-F684)</f>
        <v>0</v>
      </c>
      <c r="H685" s="17">
        <f t="shared" si="138"/>
        <v>0</v>
      </c>
      <c r="I685" s="17">
        <v>14</v>
      </c>
      <c r="J685" s="14">
        <v>4000</v>
      </c>
      <c r="K685" s="100">
        <v>13.411199999999999</v>
      </c>
      <c r="L685" s="17">
        <v>30.000049728</v>
      </c>
      <c r="M685" s="107">
        <v>1</v>
      </c>
      <c r="N685" s="17">
        <f>IF(M685=1,_xlfn.XLOOKUP(L685,'HYB SPECS'!$O$6:$O$37,'HYB SPECS'!$K$6:$K$37,,1))</f>
        <v>8500</v>
      </c>
      <c r="O685" s="107">
        <f>0.5*('Specifications (ICE)'!$P$4*'Specifications (ICE)'!$P$3)*'Specifications (ICE)'!$P$5*K685^2</f>
        <v>56.217600027646043</v>
      </c>
      <c r="P685" s="14">
        <f>IF(B685="A",'Specifications (ICE)'!$M$12,IF(B685="G",'Specifications (ICE)'!$M$13))</f>
        <v>105.33879899999999</v>
      </c>
      <c r="Q685" s="17">
        <v>1</v>
      </c>
      <c r="R685" s="110">
        <f>'HYB SPECS'!$G$11-O685-P685-G685</f>
        <v>725.17823282758229</v>
      </c>
      <c r="S685" s="16">
        <f t="shared" si="139"/>
        <v>1.0300813423557633</v>
      </c>
      <c r="T685" s="17">
        <f t="shared" si="140"/>
        <v>725.17823282758229</v>
      </c>
      <c r="U685" s="110">
        <f t="shared" si="141"/>
        <v>886.73463185522837</v>
      </c>
      <c r="V685" s="17">
        <f t="shared" si="142"/>
        <v>11.892175494736836</v>
      </c>
      <c r="W685" s="14">
        <f t="shared" si="143"/>
        <v>1.5306432972094717</v>
      </c>
      <c r="X685" s="17">
        <f t="shared" si="144"/>
        <v>11.892175494736836</v>
      </c>
      <c r="Y685" s="17">
        <f t="shared" si="145"/>
        <v>13.360224805437698</v>
      </c>
      <c r="Z685" s="14">
        <v>474.14230073437511</v>
      </c>
      <c r="AA685" s="17">
        <f t="shared" si="147"/>
        <v>0.20159520403959691</v>
      </c>
      <c r="AB685" s="17">
        <f t="shared" si="148"/>
        <v>3.1703255015905749E-5</v>
      </c>
      <c r="AC685" s="17">
        <f t="shared" si="149"/>
        <v>1.5031854274010169E-2</v>
      </c>
      <c r="AD685" s="17">
        <f t="shared" si="146"/>
        <v>1.9909740760278369E-5</v>
      </c>
      <c r="AE685" s="14">
        <f t="shared" si="150"/>
        <v>26.254556959377588</v>
      </c>
    </row>
    <row r="686" spans="1:31" ht="15.75" thickBot="1" x14ac:dyDescent="0.3">
      <c r="A686" s="14">
        <v>1</v>
      </c>
      <c r="B686" s="17" t="s">
        <v>31</v>
      </c>
      <c r="C686" s="17">
        <v>680</v>
      </c>
      <c r="D686" s="17">
        <v>58.606864557050756</v>
      </c>
      <c r="E686" s="14">
        <v>704.00093954631063</v>
      </c>
      <c r="F686" s="103">
        <v>0</v>
      </c>
      <c r="G686" s="17">
        <f>'Specifications (ICE)'!$E$16*9.81*SIN(F686-F685)</f>
        <v>0</v>
      </c>
      <c r="H686" s="17">
        <f t="shared" si="138"/>
        <v>0</v>
      </c>
      <c r="I686" s="17">
        <v>14</v>
      </c>
      <c r="J686" s="14">
        <v>4000</v>
      </c>
      <c r="K686" s="100">
        <v>13.411199999999999</v>
      </c>
      <c r="L686" s="17">
        <v>30.000049728</v>
      </c>
      <c r="M686" s="107">
        <v>1</v>
      </c>
      <c r="N686" s="17">
        <f>IF(M686=1,_xlfn.XLOOKUP(L686,'HYB SPECS'!$O$6:$O$37,'HYB SPECS'!$K$6:$K$37,,1))</f>
        <v>8500</v>
      </c>
      <c r="O686" s="107">
        <f>0.5*('Specifications (ICE)'!$P$4*'Specifications (ICE)'!$P$3)*'Specifications (ICE)'!$P$5*K686^2</f>
        <v>56.217600027646043</v>
      </c>
      <c r="P686" s="14">
        <f>IF(B686="A",'Specifications (ICE)'!$M$12,IF(B686="G",'Specifications (ICE)'!$M$13))</f>
        <v>105.33879899999999</v>
      </c>
      <c r="Q686" s="17">
        <v>1</v>
      </c>
      <c r="R686" s="110">
        <f>'HYB SPECS'!$G$11-O686-P686-G686</f>
        <v>725.17823282758229</v>
      </c>
      <c r="S686" s="16">
        <f t="shared" si="139"/>
        <v>1.0300813423557633</v>
      </c>
      <c r="T686" s="17">
        <f t="shared" si="140"/>
        <v>725.17823282758229</v>
      </c>
      <c r="U686" s="110">
        <f t="shared" si="141"/>
        <v>886.73463185522837</v>
      </c>
      <c r="V686" s="17">
        <f t="shared" si="142"/>
        <v>11.892175494736836</v>
      </c>
      <c r="W686" s="14">
        <f t="shared" si="143"/>
        <v>1.5306432972094717</v>
      </c>
      <c r="X686" s="17">
        <f t="shared" si="144"/>
        <v>11.892175494736836</v>
      </c>
      <c r="Y686" s="17">
        <f t="shared" si="145"/>
        <v>13.360224805437698</v>
      </c>
      <c r="Z686" s="14">
        <v>474.14230073437511</v>
      </c>
      <c r="AA686" s="17">
        <f t="shared" si="147"/>
        <v>0.20159520403959691</v>
      </c>
      <c r="AB686" s="17">
        <f t="shared" si="148"/>
        <v>3.1703255015905749E-5</v>
      </c>
      <c r="AC686" s="17">
        <f t="shared" si="149"/>
        <v>1.5031854274010169E-2</v>
      </c>
      <c r="AD686" s="17">
        <f t="shared" si="146"/>
        <v>1.9909740760278369E-5</v>
      </c>
      <c r="AE686" s="14">
        <f t="shared" si="150"/>
        <v>26.269588813651598</v>
      </c>
    </row>
    <row r="687" spans="1:31" ht="15.75" thickBot="1" x14ac:dyDescent="0.3">
      <c r="A687" s="14">
        <v>1</v>
      </c>
      <c r="B687" s="17" t="s">
        <v>31</v>
      </c>
      <c r="C687" s="17">
        <v>681</v>
      </c>
      <c r="D687" s="17">
        <v>58.681429100119239</v>
      </c>
      <c r="E687" s="14">
        <v>704.00093954631063</v>
      </c>
      <c r="F687" s="103">
        <v>0</v>
      </c>
      <c r="G687" s="17">
        <f>'Specifications (ICE)'!$E$16*9.81*SIN(F687-F686)</f>
        <v>0</v>
      </c>
      <c r="H687" s="17">
        <f t="shared" si="138"/>
        <v>0</v>
      </c>
      <c r="I687" s="17">
        <v>14</v>
      </c>
      <c r="J687" s="14">
        <v>4000</v>
      </c>
      <c r="K687" s="100">
        <v>13.411199999999999</v>
      </c>
      <c r="L687" s="17">
        <v>30.000049728</v>
      </c>
      <c r="M687" s="107">
        <v>1</v>
      </c>
      <c r="N687" s="17">
        <f>IF(M687=1,_xlfn.XLOOKUP(L687,'HYB SPECS'!$O$6:$O$37,'HYB SPECS'!$K$6:$K$37,,1))</f>
        <v>8500</v>
      </c>
      <c r="O687" s="107">
        <f>0.5*('Specifications (ICE)'!$P$4*'Specifications (ICE)'!$P$3)*'Specifications (ICE)'!$P$5*K687^2</f>
        <v>56.217600027646043</v>
      </c>
      <c r="P687" s="14">
        <f>IF(B687="A",'Specifications (ICE)'!$M$12,IF(B687="G",'Specifications (ICE)'!$M$13))</f>
        <v>105.33879899999999</v>
      </c>
      <c r="Q687" s="17">
        <v>1</v>
      </c>
      <c r="R687" s="110">
        <f>'HYB SPECS'!$G$11-O687-P687-G687</f>
        <v>725.17823282758229</v>
      </c>
      <c r="S687" s="16">
        <f t="shared" si="139"/>
        <v>1.0300813423557633</v>
      </c>
      <c r="T687" s="17">
        <f t="shared" si="140"/>
        <v>725.17823282758229</v>
      </c>
      <c r="U687" s="110">
        <f t="shared" si="141"/>
        <v>886.73463185522837</v>
      </c>
      <c r="V687" s="17">
        <f t="shared" si="142"/>
        <v>11.892175494736836</v>
      </c>
      <c r="W687" s="14">
        <f t="shared" si="143"/>
        <v>1.5306432972094717</v>
      </c>
      <c r="X687" s="17">
        <f t="shared" si="144"/>
        <v>11.892175494736836</v>
      </c>
      <c r="Y687" s="17">
        <f t="shared" si="145"/>
        <v>13.360224805437698</v>
      </c>
      <c r="Z687" s="14">
        <v>474.14230073437511</v>
      </c>
      <c r="AA687" s="17">
        <f t="shared" si="147"/>
        <v>0.20159520403959691</v>
      </c>
      <c r="AB687" s="17">
        <f t="shared" si="148"/>
        <v>3.1703255015905749E-5</v>
      </c>
      <c r="AC687" s="17">
        <f t="shared" si="149"/>
        <v>1.5031854274010169E-2</v>
      </c>
      <c r="AD687" s="17">
        <f t="shared" si="146"/>
        <v>1.9909740760278369E-5</v>
      </c>
      <c r="AE687" s="14">
        <f t="shared" si="150"/>
        <v>26.284620667925608</v>
      </c>
    </row>
    <row r="688" spans="1:31" ht="15.75" thickBot="1" x14ac:dyDescent="0.3">
      <c r="A688" s="14">
        <v>1</v>
      </c>
      <c r="B688" s="17" t="s">
        <v>31</v>
      </c>
      <c r="C688" s="17">
        <v>682</v>
      </c>
      <c r="D688" s="17">
        <v>58.755993643187722</v>
      </c>
      <c r="E688" s="14">
        <v>704.00093954631063</v>
      </c>
      <c r="F688" s="103">
        <v>0</v>
      </c>
      <c r="G688" s="17">
        <f>'Specifications (ICE)'!$E$16*9.81*SIN(F688-F687)</f>
        <v>0</v>
      </c>
      <c r="H688" s="17">
        <f t="shared" si="138"/>
        <v>0</v>
      </c>
      <c r="I688" s="17">
        <v>14</v>
      </c>
      <c r="J688" s="14">
        <v>4000</v>
      </c>
      <c r="K688" s="100">
        <v>13.411199999999999</v>
      </c>
      <c r="L688" s="17">
        <v>30.000049728</v>
      </c>
      <c r="M688" s="107">
        <v>1</v>
      </c>
      <c r="N688" s="17">
        <f>IF(M688=1,_xlfn.XLOOKUP(L688,'HYB SPECS'!$O$6:$O$37,'HYB SPECS'!$K$6:$K$37,,1))</f>
        <v>8500</v>
      </c>
      <c r="O688" s="107">
        <f>0.5*('Specifications (ICE)'!$P$4*'Specifications (ICE)'!$P$3)*'Specifications (ICE)'!$P$5*K688^2</f>
        <v>56.217600027646043</v>
      </c>
      <c r="P688" s="14">
        <f>IF(B688="A",'Specifications (ICE)'!$M$12,IF(B688="G",'Specifications (ICE)'!$M$13))</f>
        <v>105.33879899999999</v>
      </c>
      <c r="Q688" s="17">
        <v>1</v>
      </c>
      <c r="R688" s="110">
        <f>'HYB SPECS'!$G$11-O688-P688-G688</f>
        <v>725.17823282758229</v>
      </c>
      <c r="S688" s="16">
        <f t="shared" si="139"/>
        <v>1.0300813423557633</v>
      </c>
      <c r="T688" s="17">
        <f t="shared" si="140"/>
        <v>725.17823282758229</v>
      </c>
      <c r="U688" s="110">
        <f t="shared" si="141"/>
        <v>886.73463185522837</v>
      </c>
      <c r="V688" s="17">
        <f t="shared" si="142"/>
        <v>11.892175494736836</v>
      </c>
      <c r="W688" s="14">
        <f t="shared" si="143"/>
        <v>1.5306432972094717</v>
      </c>
      <c r="X688" s="17">
        <f t="shared" si="144"/>
        <v>11.892175494736836</v>
      </c>
      <c r="Y688" s="17">
        <f t="shared" si="145"/>
        <v>13.360224805437698</v>
      </c>
      <c r="Z688" s="14">
        <v>474.14230073437511</v>
      </c>
      <c r="AA688" s="17">
        <f t="shared" si="147"/>
        <v>0.20159520403959691</v>
      </c>
      <c r="AB688" s="17">
        <f t="shared" si="148"/>
        <v>3.1703255015905749E-5</v>
      </c>
      <c r="AC688" s="17">
        <f t="shared" si="149"/>
        <v>1.5031854274010169E-2</v>
      </c>
      <c r="AD688" s="17">
        <f t="shared" si="146"/>
        <v>1.9909740760278369E-5</v>
      </c>
      <c r="AE688" s="14">
        <f t="shared" si="150"/>
        <v>26.299652522199619</v>
      </c>
    </row>
    <row r="689" spans="1:31" ht="15.75" thickBot="1" x14ac:dyDescent="0.3">
      <c r="A689" s="14">
        <v>1</v>
      </c>
      <c r="B689" s="17" t="s">
        <v>31</v>
      </c>
      <c r="C689" s="17">
        <v>683</v>
      </c>
      <c r="D689" s="17">
        <v>58.830558186256205</v>
      </c>
      <c r="E689" s="14">
        <v>704.00093954631063</v>
      </c>
      <c r="F689" s="103">
        <v>0</v>
      </c>
      <c r="G689" s="17">
        <f>'Specifications (ICE)'!$E$16*9.81*SIN(F689-F688)</f>
        <v>0</v>
      </c>
      <c r="H689" s="17">
        <f t="shared" si="138"/>
        <v>0</v>
      </c>
      <c r="I689" s="17">
        <v>14</v>
      </c>
      <c r="J689" s="14">
        <v>4000</v>
      </c>
      <c r="K689" s="100">
        <v>13.411199999999999</v>
      </c>
      <c r="L689" s="17">
        <v>30.000049728</v>
      </c>
      <c r="M689" s="107">
        <v>1</v>
      </c>
      <c r="N689" s="17">
        <f>IF(M689=1,_xlfn.XLOOKUP(L689,'HYB SPECS'!$O$6:$O$37,'HYB SPECS'!$K$6:$K$37,,1))</f>
        <v>8500</v>
      </c>
      <c r="O689" s="107">
        <f>0.5*('Specifications (ICE)'!$P$4*'Specifications (ICE)'!$P$3)*'Specifications (ICE)'!$P$5*K689^2</f>
        <v>56.217600027646043</v>
      </c>
      <c r="P689" s="14">
        <f>IF(B689="A",'Specifications (ICE)'!$M$12,IF(B689="G",'Specifications (ICE)'!$M$13))</f>
        <v>105.33879899999999</v>
      </c>
      <c r="Q689" s="17">
        <v>1</v>
      </c>
      <c r="R689" s="110">
        <f>'HYB SPECS'!$G$11-O689-P689-G689</f>
        <v>725.17823282758229</v>
      </c>
      <c r="S689" s="16">
        <f t="shared" si="139"/>
        <v>1.0300813423557633</v>
      </c>
      <c r="T689" s="17">
        <f t="shared" si="140"/>
        <v>725.17823282758229</v>
      </c>
      <c r="U689" s="110">
        <f t="shared" si="141"/>
        <v>886.73463185522837</v>
      </c>
      <c r="V689" s="17">
        <f t="shared" si="142"/>
        <v>11.892175494736836</v>
      </c>
      <c r="W689" s="14">
        <f t="shared" si="143"/>
        <v>1.5306432972094717</v>
      </c>
      <c r="X689" s="17">
        <f t="shared" si="144"/>
        <v>11.892175494736836</v>
      </c>
      <c r="Y689" s="17">
        <f t="shared" si="145"/>
        <v>13.360224805437698</v>
      </c>
      <c r="Z689" s="14">
        <v>474.14230073437511</v>
      </c>
      <c r="AA689" s="17">
        <f t="shared" si="147"/>
        <v>0.20159520403959691</v>
      </c>
      <c r="AB689" s="17">
        <f t="shared" si="148"/>
        <v>3.1703255015905749E-5</v>
      </c>
      <c r="AC689" s="17">
        <f t="shared" si="149"/>
        <v>1.5031854274010169E-2</v>
      </c>
      <c r="AD689" s="17">
        <f t="shared" si="146"/>
        <v>1.9909740760278369E-5</v>
      </c>
      <c r="AE689" s="14">
        <f t="shared" si="150"/>
        <v>26.314684376473629</v>
      </c>
    </row>
    <row r="690" spans="1:31" ht="15.75" thickBot="1" x14ac:dyDescent="0.3">
      <c r="A690" s="14">
        <v>1</v>
      </c>
      <c r="B690" s="17" t="s">
        <v>31</v>
      </c>
      <c r="C690" s="17">
        <v>684</v>
      </c>
      <c r="D690" s="17">
        <v>58.905122729324688</v>
      </c>
      <c r="E690" s="14">
        <v>704.00093954631063</v>
      </c>
      <c r="F690" s="103">
        <v>0</v>
      </c>
      <c r="G690" s="17">
        <f>'Specifications (ICE)'!$E$16*9.81*SIN(F690-F689)</f>
        <v>0</v>
      </c>
      <c r="H690" s="17">
        <f t="shared" si="138"/>
        <v>0</v>
      </c>
      <c r="I690" s="17">
        <v>14</v>
      </c>
      <c r="J690" s="14">
        <v>4000</v>
      </c>
      <c r="K690" s="100">
        <v>13.411199999999999</v>
      </c>
      <c r="L690" s="17">
        <v>30.000049728</v>
      </c>
      <c r="M690" s="107">
        <v>1</v>
      </c>
      <c r="N690" s="17">
        <f>IF(M690=1,_xlfn.XLOOKUP(L690,'HYB SPECS'!$O$6:$O$37,'HYB SPECS'!$K$6:$K$37,,1))</f>
        <v>8500</v>
      </c>
      <c r="O690" s="107">
        <f>0.5*('Specifications (ICE)'!$P$4*'Specifications (ICE)'!$P$3)*'Specifications (ICE)'!$P$5*K690^2</f>
        <v>56.217600027646043</v>
      </c>
      <c r="P690" s="14">
        <f>IF(B690="A",'Specifications (ICE)'!$M$12,IF(B690="G",'Specifications (ICE)'!$M$13))</f>
        <v>105.33879899999999</v>
      </c>
      <c r="Q690" s="17">
        <v>1</v>
      </c>
      <c r="R690" s="110">
        <f>'HYB SPECS'!$G$11-O690-P690-G690</f>
        <v>725.17823282758229</v>
      </c>
      <c r="S690" s="16">
        <f t="shared" si="139"/>
        <v>1.0300813423557633</v>
      </c>
      <c r="T690" s="17">
        <f t="shared" si="140"/>
        <v>725.17823282758229</v>
      </c>
      <c r="U690" s="110">
        <f t="shared" si="141"/>
        <v>886.73463185522837</v>
      </c>
      <c r="V690" s="17">
        <f t="shared" si="142"/>
        <v>11.892175494736836</v>
      </c>
      <c r="W690" s="14">
        <f t="shared" si="143"/>
        <v>1.5306432972094717</v>
      </c>
      <c r="X690" s="17">
        <f t="shared" si="144"/>
        <v>11.892175494736836</v>
      </c>
      <c r="Y690" s="17">
        <f t="shared" si="145"/>
        <v>13.360224805437698</v>
      </c>
      <c r="Z690" s="14">
        <v>474.14230073437511</v>
      </c>
      <c r="AA690" s="17">
        <f t="shared" si="147"/>
        <v>0.20159520403959691</v>
      </c>
      <c r="AB690" s="17">
        <f t="shared" si="148"/>
        <v>3.1703255015905749E-5</v>
      </c>
      <c r="AC690" s="17">
        <f t="shared" si="149"/>
        <v>1.5031854274010169E-2</v>
      </c>
      <c r="AD690" s="17">
        <f t="shared" si="146"/>
        <v>1.9909740760278369E-5</v>
      </c>
      <c r="AE690" s="14">
        <f t="shared" si="150"/>
        <v>26.329716230747639</v>
      </c>
    </row>
    <row r="691" spans="1:31" ht="15.75" thickBot="1" x14ac:dyDescent="0.3">
      <c r="A691" s="14">
        <v>1</v>
      </c>
      <c r="B691" s="17" t="s">
        <v>31</v>
      </c>
      <c r="C691" s="17">
        <v>685</v>
      </c>
      <c r="D691" s="17">
        <v>58.979687272393171</v>
      </c>
      <c r="E691" s="14">
        <v>704.00093954631063</v>
      </c>
      <c r="F691" s="103">
        <v>0</v>
      </c>
      <c r="G691" s="17">
        <f>'Specifications (ICE)'!$E$16*9.81*SIN(F691-F690)</f>
        <v>0</v>
      </c>
      <c r="H691" s="17">
        <f t="shared" si="138"/>
        <v>0</v>
      </c>
      <c r="I691" s="17">
        <v>14</v>
      </c>
      <c r="J691" s="14">
        <v>4000</v>
      </c>
      <c r="K691" s="100">
        <v>13.411199999999999</v>
      </c>
      <c r="L691" s="17">
        <v>30.000049728</v>
      </c>
      <c r="M691" s="107">
        <v>1</v>
      </c>
      <c r="N691" s="17">
        <f>IF(M691=1,_xlfn.XLOOKUP(L691,'HYB SPECS'!$O$6:$O$37,'HYB SPECS'!$K$6:$K$37,,1))</f>
        <v>8500</v>
      </c>
      <c r="O691" s="107">
        <f>0.5*('Specifications (ICE)'!$P$4*'Specifications (ICE)'!$P$3)*'Specifications (ICE)'!$P$5*K691^2</f>
        <v>56.217600027646043</v>
      </c>
      <c r="P691" s="14">
        <f>IF(B691="A",'Specifications (ICE)'!$M$12,IF(B691="G",'Specifications (ICE)'!$M$13))</f>
        <v>105.33879899999999</v>
      </c>
      <c r="Q691" s="17">
        <v>1</v>
      </c>
      <c r="R691" s="110">
        <f>'HYB SPECS'!$G$11-O691-P691-G691</f>
        <v>725.17823282758229</v>
      </c>
      <c r="S691" s="16">
        <f t="shared" si="139"/>
        <v>1.0300813423557633</v>
      </c>
      <c r="T691" s="17">
        <f t="shared" si="140"/>
        <v>725.17823282758229</v>
      </c>
      <c r="U691" s="110">
        <f t="shared" si="141"/>
        <v>886.73463185522837</v>
      </c>
      <c r="V691" s="17">
        <f t="shared" si="142"/>
        <v>11.892175494736836</v>
      </c>
      <c r="W691" s="14">
        <f t="shared" si="143"/>
        <v>1.5306432972094717</v>
      </c>
      <c r="X691" s="17">
        <f t="shared" si="144"/>
        <v>11.892175494736836</v>
      </c>
      <c r="Y691" s="17">
        <f t="shared" si="145"/>
        <v>13.360224805437698</v>
      </c>
      <c r="Z691" s="14">
        <v>474.14230073437511</v>
      </c>
      <c r="AA691" s="17">
        <f t="shared" si="147"/>
        <v>0.20159520403959691</v>
      </c>
      <c r="AB691" s="17">
        <f t="shared" si="148"/>
        <v>3.1703255015905749E-5</v>
      </c>
      <c r="AC691" s="17">
        <f t="shared" si="149"/>
        <v>1.5031854274010169E-2</v>
      </c>
      <c r="AD691" s="17">
        <f t="shared" si="146"/>
        <v>1.9909740760278369E-5</v>
      </c>
      <c r="AE691" s="14">
        <f t="shared" si="150"/>
        <v>26.344748085021649</v>
      </c>
    </row>
    <row r="692" spans="1:31" ht="15.75" thickBot="1" x14ac:dyDescent="0.3">
      <c r="A692" s="14">
        <v>1</v>
      </c>
      <c r="B692" s="17" t="s">
        <v>31</v>
      </c>
      <c r="C692" s="17">
        <v>686</v>
      </c>
      <c r="D692" s="17">
        <v>59.054251815461654</v>
      </c>
      <c r="E692" s="14">
        <v>704.00093954631063</v>
      </c>
      <c r="F692" s="103">
        <v>0</v>
      </c>
      <c r="G692" s="17">
        <f>'Specifications (ICE)'!$E$16*9.81*SIN(F692-F691)</f>
        <v>0</v>
      </c>
      <c r="H692" s="17">
        <f t="shared" si="138"/>
        <v>0</v>
      </c>
      <c r="I692" s="17">
        <v>14</v>
      </c>
      <c r="J692" s="14">
        <v>4000</v>
      </c>
      <c r="K692" s="100">
        <v>13.411199999999999</v>
      </c>
      <c r="L692" s="17">
        <v>30.000049728</v>
      </c>
      <c r="M692" s="107">
        <v>1</v>
      </c>
      <c r="N692" s="17">
        <f>IF(M692=1,_xlfn.XLOOKUP(L692,'HYB SPECS'!$O$6:$O$37,'HYB SPECS'!$K$6:$K$37,,1))</f>
        <v>8500</v>
      </c>
      <c r="O692" s="107">
        <f>0.5*('Specifications (ICE)'!$P$4*'Specifications (ICE)'!$P$3)*'Specifications (ICE)'!$P$5*K692^2</f>
        <v>56.217600027646043</v>
      </c>
      <c r="P692" s="14">
        <f>IF(B692="A",'Specifications (ICE)'!$M$12,IF(B692="G",'Specifications (ICE)'!$M$13))</f>
        <v>105.33879899999999</v>
      </c>
      <c r="Q692" s="17">
        <v>1</v>
      </c>
      <c r="R692" s="110">
        <f>'HYB SPECS'!$G$11-O692-P692-G692</f>
        <v>725.17823282758229</v>
      </c>
      <c r="S692" s="16">
        <f t="shared" si="139"/>
        <v>1.0300813423557633</v>
      </c>
      <c r="T692" s="17">
        <f t="shared" si="140"/>
        <v>725.17823282758229</v>
      </c>
      <c r="U692" s="110">
        <f t="shared" si="141"/>
        <v>886.73463185522837</v>
      </c>
      <c r="V692" s="17">
        <f t="shared" si="142"/>
        <v>11.892175494736836</v>
      </c>
      <c r="W692" s="14">
        <f t="shared" si="143"/>
        <v>1.5306432972094717</v>
      </c>
      <c r="X692" s="17">
        <f t="shared" si="144"/>
        <v>11.892175494736836</v>
      </c>
      <c r="Y692" s="17">
        <f t="shared" si="145"/>
        <v>13.360224805437698</v>
      </c>
      <c r="Z692" s="14">
        <v>474.14230073437511</v>
      </c>
      <c r="AA692" s="17">
        <f t="shared" si="147"/>
        <v>0.20159520403959691</v>
      </c>
      <c r="AB692" s="17">
        <f t="shared" si="148"/>
        <v>3.1703255015905749E-5</v>
      </c>
      <c r="AC692" s="17">
        <f t="shared" si="149"/>
        <v>1.5031854274010169E-2</v>
      </c>
      <c r="AD692" s="17">
        <f t="shared" si="146"/>
        <v>1.9909740760278369E-5</v>
      </c>
      <c r="AE692" s="14">
        <f t="shared" si="150"/>
        <v>26.35977993929566</v>
      </c>
    </row>
    <row r="693" spans="1:31" ht="15.75" thickBot="1" x14ac:dyDescent="0.3">
      <c r="A693" s="14">
        <v>1</v>
      </c>
      <c r="B693" s="17" t="s">
        <v>31</v>
      </c>
      <c r="C693" s="17">
        <v>687</v>
      </c>
      <c r="D693" s="17">
        <v>59.128816358530138</v>
      </c>
      <c r="E693" s="14">
        <v>704.00093954631063</v>
      </c>
      <c r="F693" s="103">
        <v>0</v>
      </c>
      <c r="G693" s="17">
        <f>'Specifications (ICE)'!$E$16*9.81*SIN(F693-F692)</f>
        <v>0</v>
      </c>
      <c r="H693" s="17">
        <f t="shared" si="138"/>
        <v>0</v>
      </c>
      <c r="I693" s="17">
        <v>14</v>
      </c>
      <c r="J693" s="14">
        <v>4000</v>
      </c>
      <c r="K693" s="100">
        <v>13.411199999999999</v>
      </c>
      <c r="L693" s="17">
        <v>30.000049728</v>
      </c>
      <c r="M693" s="107">
        <v>1</v>
      </c>
      <c r="N693" s="17">
        <f>IF(M693=1,_xlfn.XLOOKUP(L693,'HYB SPECS'!$O$6:$O$37,'HYB SPECS'!$K$6:$K$37,,1))</f>
        <v>8500</v>
      </c>
      <c r="O693" s="107">
        <f>0.5*('Specifications (ICE)'!$P$4*'Specifications (ICE)'!$P$3)*'Specifications (ICE)'!$P$5*K693^2</f>
        <v>56.217600027646043</v>
      </c>
      <c r="P693" s="14">
        <f>IF(B693="A",'Specifications (ICE)'!$M$12,IF(B693="G",'Specifications (ICE)'!$M$13))</f>
        <v>105.33879899999999</v>
      </c>
      <c r="Q693" s="17">
        <v>1</v>
      </c>
      <c r="R693" s="110">
        <f>'HYB SPECS'!$G$11-O693-P693-G693</f>
        <v>725.17823282758229</v>
      </c>
      <c r="S693" s="16">
        <f t="shared" si="139"/>
        <v>1.0300813423557633</v>
      </c>
      <c r="T693" s="17">
        <f t="shared" si="140"/>
        <v>725.17823282758229</v>
      </c>
      <c r="U693" s="110">
        <f t="shared" si="141"/>
        <v>886.73463185522837</v>
      </c>
      <c r="V693" s="17">
        <f t="shared" si="142"/>
        <v>11.892175494736836</v>
      </c>
      <c r="W693" s="14">
        <f t="shared" si="143"/>
        <v>1.5306432972094717</v>
      </c>
      <c r="X693" s="17">
        <f t="shared" si="144"/>
        <v>11.892175494736836</v>
      </c>
      <c r="Y693" s="17">
        <f t="shared" si="145"/>
        <v>13.360224805437698</v>
      </c>
      <c r="Z693" s="14">
        <v>474.14230073437511</v>
      </c>
      <c r="AA693" s="17">
        <f t="shared" si="147"/>
        <v>0.20159520403959691</v>
      </c>
      <c r="AB693" s="17">
        <f t="shared" si="148"/>
        <v>3.1703255015905749E-5</v>
      </c>
      <c r="AC693" s="17">
        <f t="shared" si="149"/>
        <v>1.5031854274010169E-2</v>
      </c>
      <c r="AD693" s="17">
        <f t="shared" si="146"/>
        <v>1.9909740760278369E-5</v>
      </c>
      <c r="AE693" s="14">
        <f t="shared" si="150"/>
        <v>26.37481179356967</v>
      </c>
    </row>
    <row r="694" spans="1:31" ht="15.75" thickBot="1" x14ac:dyDescent="0.3">
      <c r="A694" s="14">
        <v>1</v>
      </c>
      <c r="B694" s="17" t="s">
        <v>31</v>
      </c>
      <c r="C694" s="17">
        <v>688</v>
      </c>
      <c r="D694" s="17">
        <v>59.203380901598621</v>
      </c>
      <c r="E694" s="14">
        <v>704.00093954631063</v>
      </c>
      <c r="F694" s="103">
        <v>0</v>
      </c>
      <c r="G694" s="17">
        <f>'Specifications (ICE)'!$E$16*9.81*SIN(F694-F693)</f>
        <v>0</v>
      </c>
      <c r="H694" s="17">
        <f t="shared" si="138"/>
        <v>0</v>
      </c>
      <c r="I694" s="17">
        <v>14</v>
      </c>
      <c r="J694" s="14">
        <v>4000</v>
      </c>
      <c r="K694" s="100">
        <v>13.411199999999999</v>
      </c>
      <c r="L694" s="17">
        <v>30.000049728</v>
      </c>
      <c r="M694" s="107">
        <v>1</v>
      </c>
      <c r="N694" s="17">
        <f>IF(M694=1,_xlfn.XLOOKUP(L694,'HYB SPECS'!$O$6:$O$37,'HYB SPECS'!$K$6:$K$37,,1))</f>
        <v>8500</v>
      </c>
      <c r="O694" s="107">
        <f>0.5*('Specifications (ICE)'!$P$4*'Specifications (ICE)'!$P$3)*'Specifications (ICE)'!$P$5*K694^2</f>
        <v>56.217600027646043</v>
      </c>
      <c r="P694" s="14">
        <f>IF(B694="A",'Specifications (ICE)'!$M$12,IF(B694="G",'Specifications (ICE)'!$M$13))</f>
        <v>105.33879899999999</v>
      </c>
      <c r="Q694" s="17">
        <v>1</v>
      </c>
      <c r="R694" s="110">
        <f>'HYB SPECS'!$G$11-O694-P694-G694</f>
        <v>725.17823282758229</v>
      </c>
      <c r="S694" s="16">
        <f t="shared" si="139"/>
        <v>1.0300813423557633</v>
      </c>
      <c r="T694" s="17">
        <f t="shared" si="140"/>
        <v>725.17823282758229</v>
      </c>
      <c r="U694" s="110">
        <f t="shared" si="141"/>
        <v>886.73463185522837</v>
      </c>
      <c r="V694" s="17">
        <f t="shared" si="142"/>
        <v>11.892175494736836</v>
      </c>
      <c r="W694" s="14">
        <f t="shared" si="143"/>
        <v>1.5306432972094717</v>
      </c>
      <c r="X694" s="17">
        <f t="shared" si="144"/>
        <v>11.892175494736836</v>
      </c>
      <c r="Y694" s="17">
        <f t="shared" si="145"/>
        <v>13.360224805437698</v>
      </c>
      <c r="Z694" s="14">
        <v>474.14230073437511</v>
      </c>
      <c r="AA694" s="17">
        <f t="shared" si="147"/>
        <v>0.20159520403959691</v>
      </c>
      <c r="AB694" s="17">
        <f t="shared" si="148"/>
        <v>3.1703255015905749E-5</v>
      </c>
      <c r="AC694" s="17">
        <f t="shared" si="149"/>
        <v>1.5031854274010169E-2</v>
      </c>
      <c r="AD694" s="17">
        <f t="shared" si="146"/>
        <v>1.9909740760278369E-5</v>
      </c>
      <c r="AE694" s="14">
        <f t="shared" si="150"/>
        <v>26.38984364784368</v>
      </c>
    </row>
    <row r="695" spans="1:31" ht="15.75" thickBot="1" x14ac:dyDescent="0.3">
      <c r="A695" s="14">
        <v>1</v>
      </c>
      <c r="B695" s="17" t="s">
        <v>31</v>
      </c>
      <c r="C695" s="17">
        <v>689</v>
      </c>
      <c r="D695" s="17">
        <v>59.277945444667104</v>
      </c>
      <c r="E695" s="14">
        <v>704.00093954631063</v>
      </c>
      <c r="F695" s="103">
        <v>0</v>
      </c>
      <c r="G695" s="17">
        <f>'Specifications (ICE)'!$E$16*9.81*SIN(F695-F694)</f>
        <v>0</v>
      </c>
      <c r="H695" s="17">
        <f t="shared" si="138"/>
        <v>0</v>
      </c>
      <c r="I695" s="17">
        <v>14</v>
      </c>
      <c r="J695" s="14">
        <v>4000</v>
      </c>
      <c r="K695" s="100">
        <v>13.411199999999999</v>
      </c>
      <c r="L695" s="17">
        <v>30.000049728</v>
      </c>
      <c r="M695" s="107">
        <v>1</v>
      </c>
      <c r="N695" s="17">
        <f>IF(M695=1,_xlfn.XLOOKUP(L695,'HYB SPECS'!$O$6:$O$37,'HYB SPECS'!$K$6:$K$37,,1))</f>
        <v>8500</v>
      </c>
      <c r="O695" s="107">
        <f>0.5*('Specifications (ICE)'!$P$4*'Specifications (ICE)'!$P$3)*'Specifications (ICE)'!$P$5*K695^2</f>
        <v>56.217600027646043</v>
      </c>
      <c r="P695" s="14">
        <f>IF(B695="A",'Specifications (ICE)'!$M$12,IF(B695="G",'Specifications (ICE)'!$M$13))</f>
        <v>105.33879899999999</v>
      </c>
      <c r="Q695" s="17">
        <v>1</v>
      </c>
      <c r="R695" s="110">
        <f>'HYB SPECS'!$G$11-O695-P695-G695</f>
        <v>725.17823282758229</v>
      </c>
      <c r="S695" s="16">
        <f t="shared" si="139"/>
        <v>1.0300813423557633</v>
      </c>
      <c r="T695" s="17">
        <f t="shared" si="140"/>
        <v>725.17823282758229</v>
      </c>
      <c r="U695" s="110">
        <f t="shared" si="141"/>
        <v>886.73463185522837</v>
      </c>
      <c r="V695" s="17">
        <f t="shared" si="142"/>
        <v>11.892175494736836</v>
      </c>
      <c r="W695" s="14">
        <f t="shared" si="143"/>
        <v>1.5306432972094717</v>
      </c>
      <c r="X695" s="17">
        <f t="shared" si="144"/>
        <v>11.892175494736836</v>
      </c>
      <c r="Y695" s="17">
        <f t="shared" si="145"/>
        <v>13.360224805437698</v>
      </c>
      <c r="Z695" s="14">
        <v>474.14230073437511</v>
      </c>
      <c r="AA695" s="17">
        <f t="shared" si="147"/>
        <v>0.20159520403959691</v>
      </c>
      <c r="AB695" s="17">
        <f t="shared" si="148"/>
        <v>3.1703255015905749E-5</v>
      </c>
      <c r="AC695" s="17">
        <f t="shared" si="149"/>
        <v>1.5031854274010169E-2</v>
      </c>
      <c r="AD695" s="17">
        <f t="shared" si="146"/>
        <v>1.9909740760278369E-5</v>
      </c>
      <c r="AE695" s="14">
        <f t="shared" si="150"/>
        <v>26.40487550211769</v>
      </c>
    </row>
    <row r="696" spans="1:31" ht="15.75" thickBot="1" x14ac:dyDescent="0.3">
      <c r="A696" s="14">
        <v>1</v>
      </c>
      <c r="B696" s="17" t="s">
        <v>31</v>
      </c>
      <c r="C696" s="17">
        <v>690</v>
      </c>
      <c r="D696" s="17">
        <v>59.352509987735587</v>
      </c>
      <c r="E696" s="14">
        <v>704.00093954631063</v>
      </c>
      <c r="F696" s="103">
        <v>0</v>
      </c>
      <c r="G696" s="17">
        <f>'Specifications (ICE)'!$E$16*9.81*SIN(F696-F695)</f>
        <v>0</v>
      </c>
      <c r="H696" s="17">
        <f t="shared" si="138"/>
        <v>0</v>
      </c>
      <c r="I696" s="17">
        <v>14</v>
      </c>
      <c r="J696" s="14">
        <v>4000</v>
      </c>
      <c r="K696" s="100">
        <v>13.411199999999999</v>
      </c>
      <c r="L696" s="17">
        <v>30.000049728</v>
      </c>
      <c r="M696" s="107">
        <v>1</v>
      </c>
      <c r="N696" s="17">
        <f>IF(M696=1,_xlfn.XLOOKUP(L696,'HYB SPECS'!$O$6:$O$37,'HYB SPECS'!$K$6:$K$37,,1))</f>
        <v>8500</v>
      </c>
      <c r="O696" s="107">
        <f>0.5*('Specifications (ICE)'!$P$4*'Specifications (ICE)'!$P$3)*'Specifications (ICE)'!$P$5*K696^2</f>
        <v>56.217600027646043</v>
      </c>
      <c r="P696" s="14">
        <f>IF(B696="A",'Specifications (ICE)'!$M$12,IF(B696="G",'Specifications (ICE)'!$M$13))</f>
        <v>105.33879899999999</v>
      </c>
      <c r="Q696" s="17">
        <v>1</v>
      </c>
      <c r="R696" s="110">
        <f>'HYB SPECS'!$G$11-O696-P696-G696</f>
        <v>725.17823282758229</v>
      </c>
      <c r="S696" s="16">
        <f t="shared" si="139"/>
        <v>1.0300813423557633</v>
      </c>
      <c r="T696" s="17">
        <f t="shared" si="140"/>
        <v>725.17823282758229</v>
      </c>
      <c r="U696" s="110">
        <f t="shared" si="141"/>
        <v>886.73463185522837</v>
      </c>
      <c r="V696" s="17">
        <f t="shared" si="142"/>
        <v>11.892175494736836</v>
      </c>
      <c r="W696" s="14">
        <f t="shared" si="143"/>
        <v>1.5306432972094717</v>
      </c>
      <c r="X696" s="17">
        <f t="shared" si="144"/>
        <v>11.892175494736836</v>
      </c>
      <c r="Y696" s="17">
        <f t="shared" si="145"/>
        <v>13.360224805437698</v>
      </c>
      <c r="Z696" s="14">
        <v>474.14230073437511</v>
      </c>
      <c r="AA696" s="17">
        <f t="shared" si="147"/>
        <v>0.20159520403959691</v>
      </c>
      <c r="AB696" s="17">
        <f t="shared" si="148"/>
        <v>3.1703255015905749E-5</v>
      </c>
      <c r="AC696" s="17">
        <f t="shared" si="149"/>
        <v>1.5031854274010169E-2</v>
      </c>
      <c r="AD696" s="17">
        <f t="shared" si="146"/>
        <v>1.9909740760278369E-5</v>
      </c>
      <c r="AE696" s="14">
        <f t="shared" si="150"/>
        <v>26.4199073563917</v>
      </c>
    </row>
    <row r="697" spans="1:31" ht="15.75" thickBot="1" x14ac:dyDescent="0.3">
      <c r="A697" s="14">
        <v>1</v>
      </c>
      <c r="B697" s="17" t="s">
        <v>31</v>
      </c>
      <c r="C697" s="17">
        <v>691</v>
      </c>
      <c r="D697" s="17">
        <v>59.42707453080407</v>
      </c>
      <c r="E697" s="14">
        <v>704.00093954631063</v>
      </c>
      <c r="F697" s="103">
        <v>0</v>
      </c>
      <c r="G697" s="17">
        <f>'Specifications (ICE)'!$E$16*9.81*SIN(F697-F696)</f>
        <v>0</v>
      </c>
      <c r="H697" s="17">
        <f t="shared" si="138"/>
        <v>0</v>
      </c>
      <c r="I697" s="17">
        <v>14</v>
      </c>
      <c r="J697" s="14">
        <v>4000</v>
      </c>
      <c r="K697" s="100">
        <v>13.411199999999999</v>
      </c>
      <c r="L697" s="17">
        <v>30.000049728</v>
      </c>
      <c r="M697" s="107">
        <v>1</v>
      </c>
      <c r="N697" s="17">
        <f>IF(M697=1,_xlfn.XLOOKUP(L697,'HYB SPECS'!$O$6:$O$37,'HYB SPECS'!$K$6:$K$37,,1))</f>
        <v>8500</v>
      </c>
      <c r="O697" s="107">
        <f>0.5*('Specifications (ICE)'!$P$4*'Specifications (ICE)'!$P$3)*'Specifications (ICE)'!$P$5*K697^2</f>
        <v>56.217600027646043</v>
      </c>
      <c r="P697" s="14">
        <f>IF(B697="A",'Specifications (ICE)'!$M$12,IF(B697="G",'Specifications (ICE)'!$M$13))</f>
        <v>105.33879899999999</v>
      </c>
      <c r="Q697" s="17">
        <v>1</v>
      </c>
      <c r="R697" s="110">
        <f>'HYB SPECS'!$G$11-O697-P697-G697</f>
        <v>725.17823282758229</v>
      </c>
      <c r="S697" s="16">
        <f t="shared" si="139"/>
        <v>1.0300813423557633</v>
      </c>
      <c r="T697" s="17">
        <f t="shared" si="140"/>
        <v>725.17823282758229</v>
      </c>
      <c r="U697" s="110">
        <f t="shared" si="141"/>
        <v>886.73463185522837</v>
      </c>
      <c r="V697" s="17">
        <f t="shared" si="142"/>
        <v>11.892175494736836</v>
      </c>
      <c r="W697" s="14">
        <f t="shared" si="143"/>
        <v>1.5306432972094717</v>
      </c>
      <c r="X697" s="17">
        <f t="shared" si="144"/>
        <v>11.892175494736836</v>
      </c>
      <c r="Y697" s="17">
        <f t="shared" si="145"/>
        <v>13.360224805437698</v>
      </c>
      <c r="Z697" s="14">
        <v>474.14230073437511</v>
      </c>
      <c r="AA697" s="17">
        <f t="shared" si="147"/>
        <v>0.20159520403959691</v>
      </c>
      <c r="AB697" s="17">
        <f t="shared" si="148"/>
        <v>3.1703255015905749E-5</v>
      </c>
      <c r="AC697" s="17">
        <f t="shared" si="149"/>
        <v>1.5031854274010169E-2</v>
      </c>
      <c r="AD697" s="17">
        <f t="shared" si="146"/>
        <v>1.9909740760278369E-5</v>
      </c>
      <c r="AE697" s="14">
        <f t="shared" si="150"/>
        <v>26.434939210665711</v>
      </c>
    </row>
    <row r="698" spans="1:31" ht="15.75" thickBot="1" x14ac:dyDescent="0.3">
      <c r="A698" s="14">
        <v>1</v>
      </c>
      <c r="B698" s="17" t="s">
        <v>31</v>
      </c>
      <c r="C698" s="17">
        <v>692</v>
      </c>
      <c r="D698" s="17">
        <v>59.501639073872553</v>
      </c>
      <c r="E698" s="14">
        <v>704.00093954631063</v>
      </c>
      <c r="F698" s="103">
        <v>0</v>
      </c>
      <c r="G698" s="17">
        <f>'Specifications (ICE)'!$E$16*9.81*SIN(F698-F697)</f>
        <v>0</v>
      </c>
      <c r="H698" s="17">
        <f t="shared" si="138"/>
        <v>0</v>
      </c>
      <c r="I698" s="17">
        <v>14</v>
      </c>
      <c r="J698" s="14">
        <v>4000</v>
      </c>
      <c r="K698" s="100">
        <v>13.411199999999999</v>
      </c>
      <c r="L698" s="17">
        <v>30.000049728</v>
      </c>
      <c r="M698" s="107">
        <v>1</v>
      </c>
      <c r="N698" s="17">
        <f>IF(M698=1,_xlfn.XLOOKUP(L698,'HYB SPECS'!$O$6:$O$37,'HYB SPECS'!$K$6:$K$37,,1))</f>
        <v>8500</v>
      </c>
      <c r="O698" s="107">
        <f>0.5*('Specifications (ICE)'!$P$4*'Specifications (ICE)'!$P$3)*'Specifications (ICE)'!$P$5*K698^2</f>
        <v>56.217600027646043</v>
      </c>
      <c r="P698" s="14">
        <f>IF(B698="A",'Specifications (ICE)'!$M$12,IF(B698="G",'Specifications (ICE)'!$M$13))</f>
        <v>105.33879899999999</v>
      </c>
      <c r="Q698" s="17">
        <v>1</v>
      </c>
      <c r="R698" s="110">
        <f>'HYB SPECS'!$G$11-O698-P698-G698</f>
        <v>725.17823282758229</v>
      </c>
      <c r="S698" s="16">
        <f t="shared" si="139"/>
        <v>1.0300813423557633</v>
      </c>
      <c r="T698" s="17">
        <f t="shared" si="140"/>
        <v>725.17823282758229</v>
      </c>
      <c r="U698" s="110">
        <f t="shared" si="141"/>
        <v>886.73463185522837</v>
      </c>
      <c r="V698" s="17">
        <f t="shared" si="142"/>
        <v>11.892175494736836</v>
      </c>
      <c r="W698" s="14">
        <f t="shared" si="143"/>
        <v>1.5306432972094717</v>
      </c>
      <c r="X698" s="17">
        <f t="shared" si="144"/>
        <v>11.892175494736836</v>
      </c>
      <c r="Y698" s="17">
        <f t="shared" si="145"/>
        <v>13.360224805437698</v>
      </c>
      <c r="Z698" s="14">
        <v>474.14230073437511</v>
      </c>
      <c r="AA698" s="17">
        <f t="shared" si="147"/>
        <v>0.20159520403959691</v>
      </c>
      <c r="AB698" s="17">
        <f t="shared" si="148"/>
        <v>3.1703255015905749E-5</v>
      </c>
      <c r="AC698" s="17">
        <f t="shared" si="149"/>
        <v>1.5031854274010169E-2</v>
      </c>
      <c r="AD698" s="17">
        <f t="shared" si="146"/>
        <v>1.9909740760278369E-5</v>
      </c>
      <c r="AE698" s="14">
        <f t="shared" si="150"/>
        <v>26.449971064939721</v>
      </c>
    </row>
    <row r="699" spans="1:31" ht="15.75" thickBot="1" x14ac:dyDescent="0.3">
      <c r="A699" s="14">
        <v>1</v>
      </c>
      <c r="B699" s="17" t="s">
        <v>31</v>
      </c>
      <c r="C699" s="17">
        <v>693</v>
      </c>
      <c r="D699" s="17">
        <v>59.576203616941037</v>
      </c>
      <c r="E699" s="14">
        <v>704.00093954631063</v>
      </c>
      <c r="F699" s="103">
        <v>0</v>
      </c>
      <c r="G699" s="17">
        <f>'Specifications (ICE)'!$E$16*9.81*SIN(F699-F698)</f>
        <v>0</v>
      </c>
      <c r="H699" s="17">
        <f t="shared" si="138"/>
        <v>0</v>
      </c>
      <c r="I699" s="17">
        <v>14</v>
      </c>
      <c r="J699" s="14">
        <v>4000</v>
      </c>
      <c r="K699" s="100">
        <v>13.411199999999999</v>
      </c>
      <c r="L699" s="17">
        <v>30.000049728</v>
      </c>
      <c r="M699" s="107">
        <v>1</v>
      </c>
      <c r="N699" s="17">
        <f>IF(M699=1,_xlfn.XLOOKUP(L699,'HYB SPECS'!$O$6:$O$37,'HYB SPECS'!$K$6:$K$37,,1))</f>
        <v>8500</v>
      </c>
      <c r="O699" s="107">
        <f>0.5*('Specifications (ICE)'!$P$4*'Specifications (ICE)'!$P$3)*'Specifications (ICE)'!$P$5*K699^2</f>
        <v>56.217600027646043</v>
      </c>
      <c r="P699" s="14">
        <f>IF(B699="A",'Specifications (ICE)'!$M$12,IF(B699="G",'Specifications (ICE)'!$M$13))</f>
        <v>105.33879899999999</v>
      </c>
      <c r="Q699" s="17">
        <v>1</v>
      </c>
      <c r="R699" s="110">
        <f>'HYB SPECS'!$G$11-O699-P699-G699</f>
        <v>725.17823282758229</v>
      </c>
      <c r="S699" s="16">
        <f t="shared" si="139"/>
        <v>1.0300813423557633</v>
      </c>
      <c r="T699" s="17">
        <f t="shared" si="140"/>
        <v>725.17823282758229</v>
      </c>
      <c r="U699" s="110">
        <f t="shared" si="141"/>
        <v>886.73463185522837</v>
      </c>
      <c r="V699" s="17">
        <f t="shared" si="142"/>
        <v>11.892175494736836</v>
      </c>
      <c r="W699" s="14">
        <f t="shared" si="143"/>
        <v>1.5306432972094717</v>
      </c>
      <c r="X699" s="17">
        <f t="shared" si="144"/>
        <v>11.892175494736836</v>
      </c>
      <c r="Y699" s="17">
        <f t="shared" si="145"/>
        <v>13.360224805437698</v>
      </c>
      <c r="Z699" s="14">
        <v>474.14230073437511</v>
      </c>
      <c r="AA699" s="17">
        <f t="shared" si="147"/>
        <v>0.20159520403959691</v>
      </c>
      <c r="AB699" s="17">
        <f t="shared" si="148"/>
        <v>3.1703255015905749E-5</v>
      </c>
      <c r="AC699" s="17">
        <f t="shared" si="149"/>
        <v>1.5031854274010169E-2</v>
      </c>
      <c r="AD699" s="17">
        <f t="shared" si="146"/>
        <v>1.9909740760278369E-5</v>
      </c>
      <c r="AE699" s="14">
        <f t="shared" si="150"/>
        <v>26.465002919213731</v>
      </c>
    </row>
    <row r="700" spans="1:31" ht="15.75" thickBot="1" x14ac:dyDescent="0.3">
      <c r="A700" s="14">
        <v>1</v>
      </c>
      <c r="B700" s="17" t="s">
        <v>31</v>
      </c>
      <c r="C700" s="17">
        <v>694</v>
      </c>
      <c r="D700" s="17">
        <v>59.65076816000952</v>
      </c>
      <c r="E700" s="14">
        <v>704.00093954631063</v>
      </c>
      <c r="F700" s="103">
        <v>0</v>
      </c>
      <c r="G700" s="17">
        <f>'Specifications (ICE)'!$E$16*9.81*SIN(F700-F699)</f>
        <v>0</v>
      </c>
      <c r="H700" s="17">
        <f t="shared" si="138"/>
        <v>0</v>
      </c>
      <c r="I700" s="17">
        <v>14</v>
      </c>
      <c r="J700" s="14">
        <v>4000</v>
      </c>
      <c r="K700" s="100">
        <v>13.411199999999999</v>
      </c>
      <c r="L700" s="17">
        <v>30.000049728</v>
      </c>
      <c r="M700" s="107">
        <v>1</v>
      </c>
      <c r="N700" s="17">
        <f>IF(M700=1,_xlfn.XLOOKUP(L700,'HYB SPECS'!$O$6:$O$37,'HYB SPECS'!$K$6:$K$37,,1))</f>
        <v>8500</v>
      </c>
      <c r="O700" s="107">
        <f>0.5*('Specifications (ICE)'!$P$4*'Specifications (ICE)'!$P$3)*'Specifications (ICE)'!$P$5*K700^2</f>
        <v>56.217600027646043</v>
      </c>
      <c r="P700" s="14">
        <f>IF(B700="A",'Specifications (ICE)'!$M$12,IF(B700="G",'Specifications (ICE)'!$M$13))</f>
        <v>105.33879899999999</v>
      </c>
      <c r="Q700" s="17">
        <v>1</v>
      </c>
      <c r="R700" s="110">
        <f>'HYB SPECS'!$G$11-O700-P700-G700</f>
        <v>725.17823282758229</v>
      </c>
      <c r="S700" s="16">
        <f t="shared" si="139"/>
        <v>1.0300813423557633</v>
      </c>
      <c r="T700" s="17">
        <f t="shared" si="140"/>
        <v>725.17823282758229</v>
      </c>
      <c r="U700" s="110">
        <f t="shared" si="141"/>
        <v>886.73463185522837</v>
      </c>
      <c r="V700" s="17">
        <f t="shared" si="142"/>
        <v>11.892175494736836</v>
      </c>
      <c r="W700" s="14">
        <f t="shared" si="143"/>
        <v>1.5306432972094717</v>
      </c>
      <c r="X700" s="17">
        <f t="shared" si="144"/>
        <v>11.892175494736836</v>
      </c>
      <c r="Y700" s="17">
        <f t="shared" si="145"/>
        <v>13.360224805437698</v>
      </c>
      <c r="Z700" s="14">
        <v>474.14230073437511</v>
      </c>
      <c r="AA700" s="17">
        <f t="shared" si="147"/>
        <v>0.20159520403959691</v>
      </c>
      <c r="AB700" s="17">
        <f t="shared" si="148"/>
        <v>3.1703255015905749E-5</v>
      </c>
      <c r="AC700" s="17">
        <f t="shared" si="149"/>
        <v>1.5031854274010169E-2</v>
      </c>
      <c r="AD700" s="17">
        <f t="shared" si="146"/>
        <v>1.9909740760278369E-5</v>
      </c>
      <c r="AE700" s="14">
        <f t="shared" si="150"/>
        <v>26.480034773487741</v>
      </c>
    </row>
    <row r="701" spans="1:31" ht="15.75" thickBot="1" x14ac:dyDescent="0.3">
      <c r="A701" s="14">
        <v>1</v>
      </c>
      <c r="B701" s="17" t="s">
        <v>31</v>
      </c>
      <c r="C701" s="17">
        <v>695</v>
      </c>
      <c r="D701" s="17">
        <v>59.725332703078003</v>
      </c>
      <c r="E701" s="14">
        <v>704.00093954631063</v>
      </c>
      <c r="F701" s="103">
        <v>0</v>
      </c>
      <c r="G701" s="17">
        <f>'Specifications (ICE)'!$E$16*9.81*SIN(F701-F700)</f>
        <v>0</v>
      </c>
      <c r="H701" s="17">
        <f t="shared" si="138"/>
        <v>0</v>
      </c>
      <c r="I701" s="17">
        <v>14</v>
      </c>
      <c r="J701" s="14">
        <v>4000</v>
      </c>
      <c r="K701" s="100">
        <v>13.411199999999999</v>
      </c>
      <c r="L701" s="17">
        <v>30.000049728</v>
      </c>
      <c r="M701" s="107">
        <v>1</v>
      </c>
      <c r="N701" s="17">
        <f>IF(M701=1,_xlfn.XLOOKUP(L701,'HYB SPECS'!$O$6:$O$37,'HYB SPECS'!$K$6:$K$37,,1))</f>
        <v>8500</v>
      </c>
      <c r="O701" s="107">
        <f>0.5*('Specifications (ICE)'!$P$4*'Specifications (ICE)'!$P$3)*'Specifications (ICE)'!$P$5*K701^2</f>
        <v>56.217600027646043</v>
      </c>
      <c r="P701" s="14">
        <f>IF(B701="A",'Specifications (ICE)'!$M$12,IF(B701="G",'Specifications (ICE)'!$M$13))</f>
        <v>105.33879899999999</v>
      </c>
      <c r="Q701" s="17">
        <v>1</v>
      </c>
      <c r="R701" s="110">
        <f>'HYB SPECS'!$G$11-O701-P701-G701</f>
        <v>725.17823282758229</v>
      </c>
      <c r="S701" s="16">
        <f t="shared" si="139"/>
        <v>1.0300813423557633</v>
      </c>
      <c r="T701" s="17">
        <f t="shared" si="140"/>
        <v>725.17823282758229</v>
      </c>
      <c r="U701" s="110">
        <f t="shared" si="141"/>
        <v>886.73463185522837</v>
      </c>
      <c r="V701" s="17">
        <f t="shared" si="142"/>
        <v>11.892175494736836</v>
      </c>
      <c r="W701" s="14">
        <f t="shared" si="143"/>
        <v>1.5306432972094717</v>
      </c>
      <c r="X701" s="17">
        <f t="shared" si="144"/>
        <v>11.892175494736836</v>
      </c>
      <c r="Y701" s="17">
        <f t="shared" si="145"/>
        <v>13.360224805437698</v>
      </c>
      <c r="Z701" s="14">
        <v>474.14230073437511</v>
      </c>
      <c r="AA701" s="17">
        <f t="shared" si="147"/>
        <v>0.20159520403959691</v>
      </c>
      <c r="AB701" s="17">
        <f t="shared" si="148"/>
        <v>3.1703255015905749E-5</v>
      </c>
      <c r="AC701" s="17">
        <f t="shared" si="149"/>
        <v>1.5031854274010169E-2</v>
      </c>
      <c r="AD701" s="17">
        <f t="shared" si="146"/>
        <v>1.9909740760278369E-5</v>
      </c>
      <c r="AE701" s="14">
        <f t="shared" si="150"/>
        <v>26.495066627761751</v>
      </c>
    </row>
    <row r="702" spans="1:31" ht="15.75" thickBot="1" x14ac:dyDescent="0.3">
      <c r="A702" s="14">
        <v>1</v>
      </c>
      <c r="B702" s="17" t="s">
        <v>31</v>
      </c>
      <c r="C702" s="17">
        <v>696</v>
      </c>
      <c r="D702" s="17">
        <v>59.799897246146486</v>
      </c>
      <c r="E702" s="14">
        <v>704.00093954631063</v>
      </c>
      <c r="F702" s="103">
        <v>0</v>
      </c>
      <c r="G702" s="17">
        <f>'Specifications (ICE)'!$E$16*9.81*SIN(F702-F701)</f>
        <v>0</v>
      </c>
      <c r="H702" s="17">
        <f t="shared" si="138"/>
        <v>0</v>
      </c>
      <c r="I702" s="17">
        <v>14</v>
      </c>
      <c r="J702" s="14">
        <v>4000</v>
      </c>
      <c r="K702" s="100">
        <v>13.411199999999999</v>
      </c>
      <c r="L702" s="17">
        <v>30.000049728</v>
      </c>
      <c r="M702" s="107">
        <v>1</v>
      </c>
      <c r="N702" s="17">
        <f>IF(M702=1,_xlfn.XLOOKUP(L702,'HYB SPECS'!$O$6:$O$37,'HYB SPECS'!$K$6:$K$37,,1))</f>
        <v>8500</v>
      </c>
      <c r="O702" s="107">
        <f>0.5*('Specifications (ICE)'!$P$4*'Specifications (ICE)'!$P$3)*'Specifications (ICE)'!$P$5*K702^2</f>
        <v>56.217600027646043</v>
      </c>
      <c r="P702" s="14">
        <f>IF(B702="A",'Specifications (ICE)'!$M$12,IF(B702="G",'Specifications (ICE)'!$M$13))</f>
        <v>105.33879899999999</v>
      </c>
      <c r="Q702" s="17">
        <v>1</v>
      </c>
      <c r="R702" s="110">
        <f>'HYB SPECS'!$G$11-O702-P702-G702</f>
        <v>725.17823282758229</v>
      </c>
      <c r="S702" s="16">
        <f t="shared" si="139"/>
        <v>1.0300813423557633</v>
      </c>
      <c r="T702" s="17">
        <f t="shared" si="140"/>
        <v>725.17823282758229</v>
      </c>
      <c r="U702" s="110">
        <f t="shared" si="141"/>
        <v>886.73463185522837</v>
      </c>
      <c r="V702" s="17">
        <f t="shared" si="142"/>
        <v>11.892175494736836</v>
      </c>
      <c r="W702" s="14">
        <f t="shared" si="143"/>
        <v>1.5306432972094717</v>
      </c>
      <c r="X702" s="17">
        <f t="shared" si="144"/>
        <v>11.892175494736836</v>
      </c>
      <c r="Y702" s="17">
        <f t="shared" si="145"/>
        <v>13.360224805437698</v>
      </c>
      <c r="Z702" s="14">
        <v>474.14230073437511</v>
      </c>
      <c r="AA702" s="17">
        <f t="shared" si="147"/>
        <v>0.20159520403959691</v>
      </c>
      <c r="AB702" s="17">
        <f t="shared" si="148"/>
        <v>3.1703255015905749E-5</v>
      </c>
      <c r="AC702" s="17">
        <f t="shared" si="149"/>
        <v>1.5031854274010169E-2</v>
      </c>
      <c r="AD702" s="17">
        <f t="shared" si="146"/>
        <v>1.9909740760278369E-5</v>
      </c>
      <c r="AE702" s="14">
        <f t="shared" si="150"/>
        <v>26.510098482035762</v>
      </c>
    </row>
    <row r="703" spans="1:31" ht="15.75" thickBot="1" x14ac:dyDescent="0.3">
      <c r="A703" s="14">
        <v>1</v>
      </c>
      <c r="B703" s="17" t="s">
        <v>31</v>
      </c>
      <c r="C703" s="17">
        <v>697</v>
      </c>
      <c r="D703" s="17">
        <v>59.874461789214969</v>
      </c>
      <c r="E703" s="14">
        <v>704.00093954631063</v>
      </c>
      <c r="F703" s="103">
        <v>0</v>
      </c>
      <c r="G703" s="17">
        <f>'Specifications (ICE)'!$E$16*9.81*SIN(F703-F702)</f>
        <v>0</v>
      </c>
      <c r="H703" s="17">
        <f t="shared" si="138"/>
        <v>0</v>
      </c>
      <c r="I703" s="17">
        <v>14</v>
      </c>
      <c r="J703" s="14">
        <v>4000</v>
      </c>
      <c r="K703" s="100">
        <v>13.411199999999999</v>
      </c>
      <c r="L703" s="17">
        <v>30.000049728</v>
      </c>
      <c r="M703" s="107">
        <v>1</v>
      </c>
      <c r="N703" s="17">
        <f>IF(M703=1,_xlfn.XLOOKUP(L703,'HYB SPECS'!$O$6:$O$37,'HYB SPECS'!$K$6:$K$37,,1))</f>
        <v>8500</v>
      </c>
      <c r="O703" s="107">
        <f>0.5*('Specifications (ICE)'!$P$4*'Specifications (ICE)'!$P$3)*'Specifications (ICE)'!$P$5*K703^2</f>
        <v>56.217600027646043</v>
      </c>
      <c r="P703" s="14">
        <f>IF(B703="A",'Specifications (ICE)'!$M$12,IF(B703="G",'Specifications (ICE)'!$M$13))</f>
        <v>105.33879899999999</v>
      </c>
      <c r="Q703" s="17">
        <v>1</v>
      </c>
      <c r="R703" s="110">
        <f>'HYB SPECS'!$G$11-O703-P703-G703</f>
        <v>725.17823282758229</v>
      </c>
      <c r="S703" s="16">
        <f t="shared" si="139"/>
        <v>1.0300813423557633</v>
      </c>
      <c r="T703" s="17">
        <f t="shared" si="140"/>
        <v>725.17823282758229</v>
      </c>
      <c r="U703" s="110">
        <f t="shared" si="141"/>
        <v>886.73463185522837</v>
      </c>
      <c r="V703" s="17">
        <f t="shared" si="142"/>
        <v>11.892175494736836</v>
      </c>
      <c r="W703" s="14">
        <f t="shared" si="143"/>
        <v>1.5306432972094717</v>
      </c>
      <c r="X703" s="17">
        <f t="shared" si="144"/>
        <v>11.892175494736836</v>
      </c>
      <c r="Y703" s="17">
        <f t="shared" si="145"/>
        <v>13.360224805437698</v>
      </c>
      <c r="Z703" s="14">
        <v>474.14230073437511</v>
      </c>
      <c r="AA703" s="17">
        <f t="shared" si="147"/>
        <v>0.20159520403959691</v>
      </c>
      <c r="AB703" s="17">
        <f t="shared" si="148"/>
        <v>3.1703255015905749E-5</v>
      </c>
      <c r="AC703" s="17">
        <f t="shared" si="149"/>
        <v>1.5031854274010169E-2</v>
      </c>
      <c r="AD703" s="17">
        <f t="shared" si="146"/>
        <v>1.9909740760278369E-5</v>
      </c>
      <c r="AE703" s="14">
        <f t="shared" si="150"/>
        <v>26.525130336309772</v>
      </c>
    </row>
    <row r="704" spans="1:31" ht="15.75" thickBot="1" x14ac:dyDescent="0.3">
      <c r="A704" s="14">
        <v>1</v>
      </c>
      <c r="B704" s="17" t="s">
        <v>31</v>
      </c>
      <c r="C704" s="17">
        <v>698</v>
      </c>
      <c r="D704" s="17">
        <v>59.949026332283452</v>
      </c>
      <c r="E704" s="14">
        <v>704.00093954631063</v>
      </c>
      <c r="F704" s="103">
        <v>0</v>
      </c>
      <c r="G704" s="17">
        <f>'Specifications (ICE)'!$E$16*9.81*SIN(F704-F703)</f>
        <v>0</v>
      </c>
      <c r="H704" s="17">
        <f t="shared" si="138"/>
        <v>0</v>
      </c>
      <c r="I704" s="17">
        <v>14</v>
      </c>
      <c r="J704" s="14">
        <v>4000</v>
      </c>
      <c r="K704" s="100">
        <v>13.411199999999999</v>
      </c>
      <c r="L704" s="17">
        <v>30.000049728</v>
      </c>
      <c r="M704" s="107">
        <v>1</v>
      </c>
      <c r="N704" s="17">
        <f>IF(M704=1,_xlfn.XLOOKUP(L704,'HYB SPECS'!$O$6:$O$37,'HYB SPECS'!$K$6:$K$37,,1))</f>
        <v>8500</v>
      </c>
      <c r="O704" s="107">
        <f>0.5*('Specifications (ICE)'!$P$4*'Specifications (ICE)'!$P$3)*'Specifications (ICE)'!$P$5*K704^2</f>
        <v>56.217600027646043</v>
      </c>
      <c r="P704" s="14">
        <f>IF(B704="A",'Specifications (ICE)'!$M$12,IF(B704="G",'Specifications (ICE)'!$M$13))</f>
        <v>105.33879899999999</v>
      </c>
      <c r="Q704" s="17">
        <v>1</v>
      </c>
      <c r="R704" s="110">
        <f>'HYB SPECS'!$G$11-O704-P704-G704</f>
        <v>725.17823282758229</v>
      </c>
      <c r="S704" s="16">
        <f t="shared" si="139"/>
        <v>1.0300813423557633</v>
      </c>
      <c r="T704" s="17">
        <f t="shared" si="140"/>
        <v>725.17823282758229</v>
      </c>
      <c r="U704" s="110">
        <f t="shared" si="141"/>
        <v>886.73463185522837</v>
      </c>
      <c r="V704" s="17">
        <f t="shared" si="142"/>
        <v>11.892175494736836</v>
      </c>
      <c r="W704" s="14">
        <f t="shared" si="143"/>
        <v>1.5306432972094717</v>
      </c>
      <c r="X704" s="17">
        <f t="shared" si="144"/>
        <v>11.892175494736836</v>
      </c>
      <c r="Y704" s="17">
        <f t="shared" si="145"/>
        <v>13.360224805437698</v>
      </c>
      <c r="Z704" s="14">
        <v>474.14230073437511</v>
      </c>
      <c r="AA704" s="17">
        <f t="shared" si="147"/>
        <v>0.20159520403959691</v>
      </c>
      <c r="AB704" s="17">
        <f t="shared" si="148"/>
        <v>3.1703255015905749E-5</v>
      </c>
      <c r="AC704" s="17">
        <f t="shared" si="149"/>
        <v>1.5031854274010169E-2</v>
      </c>
      <c r="AD704" s="17">
        <f t="shared" si="146"/>
        <v>1.9909740760278369E-5</v>
      </c>
      <c r="AE704" s="14">
        <f t="shared" si="150"/>
        <v>26.540162190583782</v>
      </c>
    </row>
    <row r="705" spans="1:31" ht="15.75" thickBot="1" x14ac:dyDescent="0.3">
      <c r="A705" s="14">
        <v>1</v>
      </c>
      <c r="B705" s="17" t="s">
        <v>31</v>
      </c>
      <c r="C705" s="17">
        <v>699</v>
      </c>
      <c r="D705" s="17">
        <v>60.023590875351935</v>
      </c>
      <c r="E705" s="14">
        <v>704.00093954631063</v>
      </c>
      <c r="F705" s="103">
        <v>0</v>
      </c>
      <c r="G705" s="17">
        <f>'Specifications (ICE)'!$E$16*9.81*SIN(F705-F704)</f>
        <v>0</v>
      </c>
      <c r="H705" s="17">
        <f t="shared" si="138"/>
        <v>0</v>
      </c>
      <c r="I705" s="17">
        <v>14</v>
      </c>
      <c r="J705" s="14">
        <v>4000</v>
      </c>
      <c r="K705" s="100">
        <v>13.411199999999999</v>
      </c>
      <c r="L705" s="17">
        <v>30.000049728</v>
      </c>
      <c r="M705" s="107">
        <v>1</v>
      </c>
      <c r="N705" s="17">
        <f>IF(M705=1,_xlfn.XLOOKUP(L705,'HYB SPECS'!$O$6:$O$37,'HYB SPECS'!$K$6:$K$37,,1))</f>
        <v>8500</v>
      </c>
      <c r="O705" s="107">
        <f>0.5*('Specifications (ICE)'!$P$4*'Specifications (ICE)'!$P$3)*'Specifications (ICE)'!$P$5*K705^2</f>
        <v>56.217600027646043</v>
      </c>
      <c r="P705" s="14">
        <f>IF(B705="A",'Specifications (ICE)'!$M$12,IF(B705="G",'Specifications (ICE)'!$M$13))</f>
        <v>105.33879899999999</v>
      </c>
      <c r="Q705" s="17">
        <v>1</v>
      </c>
      <c r="R705" s="110">
        <f>'HYB SPECS'!$G$11-O705-P705-G705</f>
        <v>725.17823282758229</v>
      </c>
      <c r="S705" s="16">
        <f t="shared" si="139"/>
        <v>1.0300813423557633</v>
      </c>
      <c r="T705" s="17">
        <f t="shared" si="140"/>
        <v>725.17823282758229</v>
      </c>
      <c r="U705" s="110">
        <f t="shared" si="141"/>
        <v>886.73463185522837</v>
      </c>
      <c r="V705" s="17">
        <f t="shared" si="142"/>
        <v>11.892175494736836</v>
      </c>
      <c r="W705" s="14">
        <f t="shared" si="143"/>
        <v>1.5306432972094717</v>
      </c>
      <c r="X705" s="17">
        <f t="shared" si="144"/>
        <v>11.892175494736836</v>
      </c>
      <c r="Y705" s="17">
        <f t="shared" si="145"/>
        <v>13.360224805437698</v>
      </c>
      <c r="Z705" s="14">
        <v>474.14230073437511</v>
      </c>
      <c r="AA705" s="17">
        <f t="shared" si="147"/>
        <v>0.20159520403959691</v>
      </c>
      <c r="AB705" s="17">
        <f t="shared" si="148"/>
        <v>3.1703255015905749E-5</v>
      </c>
      <c r="AC705" s="17">
        <f t="shared" si="149"/>
        <v>1.5031854274010169E-2</v>
      </c>
      <c r="AD705" s="17">
        <f t="shared" si="146"/>
        <v>1.9909740760278369E-5</v>
      </c>
      <c r="AE705" s="14">
        <f t="shared" si="150"/>
        <v>26.555194044857792</v>
      </c>
    </row>
    <row r="706" spans="1:31" ht="15.75" thickBot="1" x14ac:dyDescent="0.3">
      <c r="A706" s="14">
        <v>1</v>
      </c>
      <c r="B706" s="17" t="s">
        <v>31</v>
      </c>
      <c r="C706" s="17">
        <v>700</v>
      </c>
      <c r="D706" s="17">
        <v>60.098155418420419</v>
      </c>
      <c r="E706" s="14">
        <v>704.00093954631063</v>
      </c>
      <c r="F706" s="103">
        <v>0</v>
      </c>
      <c r="G706" s="17">
        <f>'Specifications (ICE)'!$E$16*9.81*SIN(F706-F705)</f>
        <v>0</v>
      </c>
      <c r="H706" s="17">
        <f t="shared" si="138"/>
        <v>0</v>
      </c>
      <c r="I706" s="17">
        <v>14</v>
      </c>
      <c r="J706" s="14">
        <v>4000</v>
      </c>
      <c r="K706" s="100">
        <v>13.411199999999999</v>
      </c>
      <c r="L706" s="17">
        <v>30.000049728</v>
      </c>
      <c r="M706" s="107">
        <v>1</v>
      </c>
      <c r="N706" s="17">
        <f>IF(M706=1,_xlfn.XLOOKUP(L706,'HYB SPECS'!$O$6:$O$37,'HYB SPECS'!$K$6:$K$37,,1))</f>
        <v>8500</v>
      </c>
      <c r="O706" s="107">
        <f>0.5*('Specifications (ICE)'!$P$4*'Specifications (ICE)'!$P$3)*'Specifications (ICE)'!$P$5*K706^2</f>
        <v>56.217600027646043</v>
      </c>
      <c r="P706" s="14">
        <f>IF(B706="A",'Specifications (ICE)'!$M$12,IF(B706="G",'Specifications (ICE)'!$M$13))</f>
        <v>105.33879899999999</v>
      </c>
      <c r="Q706" s="17">
        <v>1</v>
      </c>
      <c r="R706" s="110">
        <f>'HYB SPECS'!$G$11-O706-P706-G706</f>
        <v>725.17823282758229</v>
      </c>
      <c r="S706" s="16">
        <f t="shared" si="139"/>
        <v>1.0300813423557633</v>
      </c>
      <c r="T706" s="17">
        <f t="shared" si="140"/>
        <v>725.17823282758229</v>
      </c>
      <c r="U706" s="110">
        <f t="shared" si="141"/>
        <v>886.73463185522837</v>
      </c>
      <c r="V706" s="17">
        <f t="shared" si="142"/>
        <v>11.892175494736836</v>
      </c>
      <c r="W706" s="14">
        <f t="shared" si="143"/>
        <v>1.5306432972094717</v>
      </c>
      <c r="X706" s="17">
        <f t="shared" si="144"/>
        <v>11.892175494736836</v>
      </c>
      <c r="Y706" s="17">
        <f t="shared" si="145"/>
        <v>13.360224805437698</v>
      </c>
      <c r="Z706" s="14">
        <v>474.14230073437511</v>
      </c>
      <c r="AA706" s="17">
        <f t="shared" si="147"/>
        <v>0.20159520403959691</v>
      </c>
      <c r="AB706" s="17">
        <f t="shared" si="148"/>
        <v>3.1703255015905749E-5</v>
      </c>
      <c r="AC706" s="17">
        <f t="shared" si="149"/>
        <v>1.5031854274010169E-2</v>
      </c>
      <c r="AD706" s="17">
        <f t="shared" si="146"/>
        <v>1.9909740760278369E-5</v>
      </c>
      <c r="AE706" s="14">
        <f t="shared" si="150"/>
        <v>26.570225899131803</v>
      </c>
    </row>
    <row r="707" spans="1:31" ht="15.75" thickBot="1" x14ac:dyDescent="0.3">
      <c r="A707" s="14">
        <v>1</v>
      </c>
      <c r="B707" s="17" t="s">
        <v>31</v>
      </c>
      <c r="C707" s="17">
        <v>701</v>
      </c>
      <c r="D707" s="17">
        <v>60.172719961488902</v>
      </c>
      <c r="E707" s="14">
        <v>704.00093954631063</v>
      </c>
      <c r="F707" s="103">
        <v>0</v>
      </c>
      <c r="G707" s="17">
        <f>'Specifications (ICE)'!$E$16*9.81*SIN(F707-F706)</f>
        <v>0</v>
      </c>
      <c r="H707" s="17">
        <f t="shared" si="138"/>
        <v>0</v>
      </c>
      <c r="I707" s="17">
        <v>14</v>
      </c>
      <c r="J707" s="14">
        <v>4000</v>
      </c>
      <c r="K707" s="100">
        <v>13.411199999999999</v>
      </c>
      <c r="L707" s="17">
        <v>30.000049728</v>
      </c>
      <c r="M707" s="107">
        <v>1</v>
      </c>
      <c r="N707" s="17">
        <f>IF(M707=1,_xlfn.XLOOKUP(L707,'HYB SPECS'!$O$6:$O$37,'HYB SPECS'!$K$6:$K$37,,1))</f>
        <v>8500</v>
      </c>
      <c r="O707" s="107">
        <f>0.5*('Specifications (ICE)'!$P$4*'Specifications (ICE)'!$P$3)*'Specifications (ICE)'!$P$5*K707^2</f>
        <v>56.217600027646043</v>
      </c>
      <c r="P707" s="14">
        <f>IF(B707="A",'Specifications (ICE)'!$M$12,IF(B707="G",'Specifications (ICE)'!$M$13))</f>
        <v>105.33879899999999</v>
      </c>
      <c r="Q707" s="17">
        <v>1</v>
      </c>
      <c r="R707" s="110">
        <f>'HYB SPECS'!$G$11-O707-P707-G707</f>
        <v>725.17823282758229</v>
      </c>
      <c r="S707" s="16">
        <f t="shared" si="139"/>
        <v>1.0300813423557633</v>
      </c>
      <c r="T707" s="17">
        <f t="shared" si="140"/>
        <v>725.17823282758229</v>
      </c>
      <c r="U707" s="110">
        <f t="shared" si="141"/>
        <v>886.73463185522837</v>
      </c>
      <c r="V707" s="17">
        <f t="shared" si="142"/>
        <v>11.892175494736836</v>
      </c>
      <c r="W707" s="14">
        <f t="shared" si="143"/>
        <v>1.5306432972094717</v>
      </c>
      <c r="X707" s="17">
        <f t="shared" si="144"/>
        <v>11.892175494736836</v>
      </c>
      <c r="Y707" s="17">
        <f t="shared" si="145"/>
        <v>13.360224805437698</v>
      </c>
      <c r="Z707" s="14">
        <v>474.14230073437511</v>
      </c>
      <c r="AA707" s="17">
        <f t="shared" si="147"/>
        <v>0.20159520403959691</v>
      </c>
      <c r="AB707" s="17">
        <f t="shared" si="148"/>
        <v>3.1703255015905749E-5</v>
      </c>
      <c r="AC707" s="17">
        <f t="shared" si="149"/>
        <v>1.5031854274010169E-2</v>
      </c>
      <c r="AD707" s="17">
        <f t="shared" si="146"/>
        <v>1.9909740760278369E-5</v>
      </c>
      <c r="AE707" s="14">
        <f t="shared" si="150"/>
        <v>26.585257753405813</v>
      </c>
    </row>
    <row r="708" spans="1:31" ht="15.75" thickBot="1" x14ac:dyDescent="0.3">
      <c r="A708" s="14">
        <v>1</v>
      </c>
      <c r="B708" s="17" t="s">
        <v>31</v>
      </c>
      <c r="C708" s="17">
        <v>702</v>
      </c>
      <c r="D708" s="17">
        <v>60.247284504557385</v>
      </c>
      <c r="E708" s="14">
        <v>704.00093954631063</v>
      </c>
      <c r="F708" s="103">
        <v>0</v>
      </c>
      <c r="G708" s="17">
        <f>'Specifications (ICE)'!$E$16*9.81*SIN(F708-F707)</f>
        <v>0</v>
      </c>
      <c r="H708" s="17">
        <f t="shared" si="138"/>
        <v>0</v>
      </c>
      <c r="I708" s="17">
        <v>14</v>
      </c>
      <c r="J708" s="14">
        <v>4000</v>
      </c>
      <c r="K708" s="100">
        <v>13.411199999999999</v>
      </c>
      <c r="L708" s="17">
        <v>30.000049728</v>
      </c>
      <c r="M708" s="107">
        <v>1</v>
      </c>
      <c r="N708" s="17">
        <f>IF(M708=1,_xlfn.XLOOKUP(L708,'HYB SPECS'!$O$6:$O$37,'HYB SPECS'!$K$6:$K$37,,1))</f>
        <v>8500</v>
      </c>
      <c r="O708" s="107">
        <f>0.5*('Specifications (ICE)'!$P$4*'Specifications (ICE)'!$P$3)*'Specifications (ICE)'!$P$5*K708^2</f>
        <v>56.217600027646043</v>
      </c>
      <c r="P708" s="14">
        <f>IF(B708="A",'Specifications (ICE)'!$M$12,IF(B708="G",'Specifications (ICE)'!$M$13))</f>
        <v>105.33879899999999</v>
      </c>
      <c r="Q708" s="17">
        <v>1</v>
      </c>
      <c r="R708" s="110">
        <f>'HYB SPECS'!$G$11-O708-P708-G708</f>
        <v>725.17823282758229</v>
      </c>
      <c r="S708" s="16">
        <f t="shared" si="139"/>
        <v>1.0300813423557633</v>
      </c>
      <c r="T708" s="17">
        <f t="shared" si="140"/>
        <v>725.17823282758229</v>
      </c>
      <c r="U708" s="110">
        <f t="shared" si="141"/>
        <v>886.73463185522837</v>
      </c>
      <c r="V708" s="17">
        <f t="shared" si="142"/>
        <v>11.892175494736836</v>
      </c>
      <c r="W708" s="14">
        <f t="shared" si="143"/>
        <v>1.5306432972094717</v>
      </c>
      <c r="X708" s="17">
        <f t="shared" si="144"/>
        <v>11.892175494736836</v>
      </c>
      <c r="Y708" s="17">
        <f t="shared" si="145"/>
        <v>13.360224805437698</v>
      </c>
      <c r="Z708" s="14">
        <v>474.14230073437511</v>
      </c>
      <c r="AA708" s="17">
        <f t="shared" si="147"/>
        <v>0.20159520403959691</v>
      </c>
      <c r="AB708" s="17">
        <f t="shared" si="148"/>
        <v>3.1703255015905749E-5</v>
      </c>
      <c r="AC708" s="17">
        <f t="shared" si="149"/>
        <v>1.5031854274010169E-2</v>
      </c>
      <c r="AD708" s="17">
        <f t="shared" si="146"/>
        <v>1.9909740760278369E-5</v>
      </c>
      <c r="AE708" s="14">
        <f t="shared" si="150"/>
        <v>26.600289607679823</v>
      </c>
    </row>
    <row r="709" spans="1:31" ht="15.75" thickBot="1" x14ac:dyDescent="0.3">
      <c r="A709" s="14">
        <v>1</v>
      </c>
      <c r="B709" s="17" t="s">
        <v>31</v>
      </c>
      <c r="C709" s="17">
        <v>703</v>
      </c>
      <c r="D709" s="17">
        <v>60.321849047625868</v>
      </c>
      <c r="E709" s="14">
        <v>704.00093954631063</v>
      </c>
      <c r="F709" s="103">
        <v>0</v>
      </c>
      <c r="G709" s="17">
        <f>'Specifications (ICE)'!$E$16*9.81*SIN(F709-F708)</f>
        <v>0</v>
      </c>
      <c r="H709" s="17">
        <f t="shared" si="138"/>
        <v>0</v>
      </c>
      <c r="I709" s="17">
        <v>14</v>
      </c>
      <c r="J709" s="14">
        <v>4000</v>
      </c>
      <c r="K709" s="100">
        <v>13.411199999999999</v>
      </c>
      <c r="L709" s="17">
        <v>30.000049728</v>
      </c>
      <c r="M709" s="107">
        <v>1</v>
      </c>
      <c r="N709" s="17">
        <f>IF(M709=1,_xlfn.XLOOKUP(L709,'HYB SPECS'!$O$6:$O$37,'HYB SPECS'!$K$6:$K$37,,1))</f>
        <v>8500</v>
      </c>
      <c r="O709" s="107">
        <f>0.5*('Specifications (ICE)'!$P$4*'Specifications (ICE)'!$P$3)*'Specifications (ICE)'!$P$5*K709^2</f>
        <v>56.217600027646043</v>
      </c>
      <c r="P709" s="14">
        <f>IF(B709="A",'Specifications (ICE)'!$M$12,IF(B709="G",'Specifications (ICE)'!$M$13))</f>
        <v>105.33879899999999</v>
      </c>
      <c r="Q709" s="17">
        <v>1</v>
      </c>
      <c r="R709" s="110">
        <f>'HYB SPECS'!$G$11-O709-P709-G709</f>
        <v>725.17823282758229</v>
      </c>
      <c r="S709" s="16">
        <f t="shared" si="139"/>
        <v>1.0300813423557633</v>
      </c>
      <c r="T709" s="17">
        <f t="shared" si="140"/>
        <v>725.17823282758229</v>
      </c>
      <c r="U709" s="110">
        <f t="shared" si="141"/>
        <v>886.73463185522837</v>
      </c>
      <c r="V709" s="17">
        <f t="shared" si="142"/>
        <v>11.892175494736836</v>
      </c>
      <c r="W709" s="14">
        <f t="shared" si="143"/>
        <v>1.5306432972094717</v>
      </c>
      <c r="X709" s="17">
        <f t="shared" si="144"/>
        <v>11.892175494736836</v>
      </c>
      <c r="Y709" s="17">
        <f t="shared" si="145"/>
        <v>13.360224805437698</v>
      </c>
      <c r="Z709" s="14">
        <v>474.14230073437511</v>
      </c>
      <c r="AA709" s="17">
        <f t="shared" si="147"/>
        <v>0.20159520403959691</v>
      </c>
      <c r="AB709" s="17">
        <f t="shared" si="148"/>
        <v>3.1703255015905749E-5</v>
      </c>
      <c r="AC709" s="17">
        <f t="shared" si="149"/>
        <v>1.5031854274010169E-2</v>
      </c>
      <c r="AD709" s="17">
        <f t="shared" si="146"/>
        <v>1.9909740760278369E-5</v>
      </c>
      <c r="AE709" s="14">
        <f t="shared" si="150"/>
        <v>26.615321461953833</v>
      </c>
    </row>
    <row r="710" spans="1:31" ht="15.75" thickBot="1" x14ac:dyDescent="0.3">
      <c r="A710" s="14">
        <v>1</v>
      </c>
      <c r="B710" s="17" t="s">
        <v>31</v>
      </c>
      <c r="C710" s="17">
        <v>704</v>
      </c>
      <c r="D710" s="17">
        <v>60.396413590694351</v>
      </c>
      <c r="E710" s="14">
        <v>704.00093954631063</v>
      </c>
      <c r="F710" s="103">
        <v>0</v>
      </c>
      <c r="G710" s="17">
        <f>'Specifications (ICE)'!$E$16*9.81*SIN(F710-F709)</f>
        <v>0</v>
      </c>
      <c r="H710" s="17">
        <f t="shared" si="138"/>
        <v>0</v>
      </c>
      <c r="I710" s="17">
        <v>14</v>
      </c>
      <c r="J710" s="14">
        <v>4000</v>
      </c>
      <c r="K710" s="100">
        <v>13.411199999999999</v>
      </c>
      <c r="L710" s="17">
        <v>30.000049728</v>
      </c>
      <c r="M710" s="107">
        <v>1</v>
      </c>
      <c r="N710" s="17">
        <f>IF(M710=1,_xlfn.XLOOKUP(L710,'HYB SPECS'!$O$6:$O$37,'HYB SPECS'!$K$6:$K$37,,1))</f>
        <v>8500</v>
      </c>
      <c r="O710" s="107">
        <f>0.5*('Specifications (ICE)'!$P$4*'Specifications (ICE)'!$P$3)*'Specifications (ICE)'!$P$5*K710^2</f>
        <v>56.217600027646043</v>
      </c>
      <c r="P710" s="14">
        <f>IF(B710="A",'Specifications (ICE)'!$M$12,IF(B710="G",'Specifications (ICE)'!$M$13))</f>
        <v>105.33879899999999</v>
      </c>
      <c r="Q710" s="17">
        <v>1</v>
      </c>
      <c r="R710" s="110">
        <f>'HYB SPECS'!$G$11-O710-P710-G710</f>
        <v>725.17823282758229</v>
      </c>
      <c r="S710" s="16">
        <f t="shared" si="139"/>
        <v>1.0300813423557633</v>
      </c>
      <c r="T710" s="17">
        <f t="shared" si="140"/>
        <v>725.17823282758229</v>
      </c>
      <c r="U710" s="110">
        <f t="shared" si="141"/>
        <v>886.73463185522837</v>
      </c>
      <c r="V710" s="17">
        <f t="shared" si="142"/>
        <v>11.892175494736836</v>
      </c>
      <c r="W710" s="14">
        <f t="shared" si="143"/>
        <v>1.5306432972094717</v>
      </c>
      <c r="X710" s="17">
        <f t="shared" si="144"/>
        <v>11.892175494736836</v>
      </c>
      <c r="Y710" s="17">
        <f t="shared" si="145"/>
        <v>13.360224805437698</v>
      </c>
      <c r="Z710" s="14">
        <v>474.14230073437511</v>
      </c>
      <c r="AA710" s="17">
        <f t="shared" si="147"/>
        <v>0.20159520403959691</v>
      </c>
      <c r="AB710" s="17">
        <f t="shared" si="148"/>
        <v>3.1703255015905749E-5</v>
      </c>
      <c r="AC710" s="17">
        <f t="shared" si="149"/>
        <v>1.5031854274010169E-2</v>
      </c>
      <c r="AD710" s="17">
        <f t="shared" si="146"/>
        <v>1.9909740760278369E-5</v>
      </c>
      <c r="AE710" s="14">
        <f t="shared" si="150"/>
        <v>26.630353316227843</v>
      </c>
    </row>
    <row r="711" spans="1:31" ht="15.75" thickBot="1" x14ac:dyDescent="0.3">
      <c r="A711" s="14">
        <v>1</v>
      </c>
      <c r="B711" s="17" t="s">
        <v>31</v>
      </c>
      <c r="C711" s="17">
        <v>705</v>
      </c>
      <c r="D711" s="17">
        <v>60.470978133762834</v>
      </c>
      <c r="E711" s="14">
        <v>704.00093954631063</v>
      </c>
      <c r="F711" s="103">
        <v>0</v>
      </c>
      <c r="G711" s="17">
        <f>'Specifications (ICE)'!$E$16*9.81*SIN(F711-F710)</f>
        <v>0</v>
      </c>
      <c r="H711" s="17">
        <f t="shared" ref="H711:H774" si="151">RADIANS(F711)</f>
        <v>0</v>
      </c>
      <c r="I711" s="17">
        <v>14</v>
      </c>
      <c r="J711" s="14">
        <v>4000</v>
      </c>
      <c r="K711" s="100">
        <v>13.411199999999999</v>
      </c>
      <c r="L711" s="17">
        <v>30.000049728</v>
      </c>
      <c r="M711" s="107">
        <v>1</v>
      </c>
      <c r="N711" s="17">
        <f>IF(M711=1,_xlfn.XLOOKUP(L711,'HYB SPECS'!$O$6:$O$37,'HYB SPECS'!$K$6:$K$37,,1))</f>
        <v>8500</v>
      </c>
      <c r="O711" s="107">
        <f>0.5*('Specifications (ICE)'!$P$4*'Specifications (ICE)'!$P$3)*'Specifications (ICE)'!$P$5*K711^2</f>
        <v>56.217600027646043</v>
      </c>
      <c r="P711" s="14">
        <f>IF(B711="A",'Specifications (ICE)'!$M$12,IF(B711="G",'Specifications (ICE)'!$M$13))</f>
        <v>105.33879899999999</v>
      </c>
      <c r="Q711" s="17">
        <v>1</v>
      </c>
      <c r="R711" s="110">
        <f>'HYB SPECS'!$G$11-O711-P711-G711</f>
        <v>725.17823282758229</v>
      </c>
      <c r="S711" s="16">
        <f t="shared" ref="S711:S774" si="152">IF(A711=1,(R711/E711),IF(A711=2,0,IF(A711=3,(1.2*(-R711/E711)))))</f>
        <v>1.0300813423557633</v>
      </c>
      <c r="T711" s="17">
        <f t="shared" ref="T711:T774" si="153">E711*S711</f>
        <v>725.17823282758229</v>
      </c>
      <c r="U711" s="110">
        <f t="shared" ref="U711:U774" si="154">T711+P711+O711+G711</f>
        <v>886.73463185522837</v>
      </c>
      <c r="V711" s="17">
        <f t="shared" ref="V711:V774" si="155">ABS(((+U711)*(+K711))/1000)</f>
        <v>11.892175494736836</v>
      </c>
      <c r="W711" s="14">
        <f t="shared" ref="W711:W774" si="156">(($W$3*1000)-V711*1000)/1000</f>
        <v>1.5306432972094717</v>
      </c>
      <c r="X711" s="17">
        <f t="shared" ref="X711:X774" si="157">V711</f>
        <v>11.892175494736836</v>
      </c>
      <c r="Y711" s="17">
        <f t="shared" ref="Y711:Y774" si="158">ABS((X711*1000)/((2*PI()*N711)/60))</f>
        <v>13.360224805437698</v>
      </c>
      <c r="Z711" s="14">
        <v>474.14230073437511</v>
      </c>
      <c r="AA711" s="17">
        <f t="shared" si="147"/>
        <v>0.20159520403959691</v>
      </c>
      <c r="AB711" s="17">
        <f t="shared" si="148"/>
        <v>3.1703255015905749E-5</v>
      </c>
      <c r="AC711" s="17">
        <f t="shared" si="149"/>
        <v>1.5031854274010169E-2</v>
      </c>
      <c r="AD711" s="17">
        <f t="shared" ref="AD711:AD774" si="159">((Z711*AB711)/1000)/0.755</f>
        <v>1.9909740760278369E-5</v>
      </c>
      <c r="AE711" s="14">
        <f t="shared" si="150"/>
        <v>26.645385170501854</v>
      </c>
    </row>
    <row r="712" spans="1:31" ht="15.75" thickBot="1" x14ac:dyDescent="0.3">
      <c r="A712" s="14">
        <v>1</v>
      </c>
      <c r="B712" s="17" t="s">
        <v>31</v>
      </c>
      <c r="C712" s="17">
        <v>706</v>
      </c>
      <c r="D712" s="17">
        <v>60.545542676831317</v>
      </c>
      <c r="E712" s="14">
        <v>704.00093954631063</v>
      </c>
      <c r="F712" s="103">
        <v>0</v>
      </c>
      <c r="G712" s="17">
        <f>'Specifications (ICE)'!$E$16*9.81*SIN(F712-F711)</f>
        <v>0</v>
      </c>
      <c r="H712" s="17">
        <f t="shared" si="151"/>
        <v>0</v>
      </c>
      <c r="I712" s="17">
        <v>14</v>
      </c>
      <c r="J712" s="14">
        <v>4000</v>
      </c>
      <c r="K712" s="100">
        <v>13.411199999999999</v>
      </c>
      <c r="L712" s="17">
        <v>30.000049728</v>
      </c>
      <c r="M712" s="107">
        <v>1</v>
      </c>
      <c r="N712" s="17">
        <f>IF(M712=1,_xlfn.XLOOKUP(L712,'HYB SPECS'!$O$6:$O$37,'HYB SPECS'!$K$6:$K$37,,1))</f>
        <v>8500</v>
      </c>
      <c r="O712" s="107">
        <f>0.5*('Specifications (ICE)'!$P$4*'Specifications (ICE)'!$P$3)*'Specifications (ICE)'!$P$5*K712^2</f>
        <v>56.217600027646043</v>
      </c>
      <c r="P712" s="14">
        <f>IF(B712="A",'Specifications (ICE)'!$M$12,IF(B712="G",'Specifications (ICE)'!$M$13))</f>
        <v>105.33879899999999</v>
      </c>
      <c r="Q712" s="17">
        <v>1</v>
      </c>
      <c r="R712" s="110">
        <f>'HYB SPECS'!$G$11-O712-P712-G712</f>
        <v>725.17823282758229</v>
      </c>
      <c r="S712" s="16">
        <f t="shared" si="152"/>
        <v>1.0300813423557633</v>
      </c>
      <c r="T712" s="17">
        <f t="shared" si="153"/>
        <v>725.17823282758229</v>
      </c>
      <c r="U712" s="110">
        <f t="shared" si="154"/>
        <v>886.73463185522837</v>
      </c>
      <c r="V712" s="17">
        <f t="shared" si="155"/>
        <v>11.892175494736836</v>
      </c>
      <c r="W712" s="14">
        <f t="shared" si="156"/>
        <v>1.5306432972094717</v>
      </c>
      <c r="X712" s="17">
        <f t="shared" si="157"/>
        <v>11.892175494736836</v>
      </c>
      <c r="Y712" s="17">
        <f t="shared" si="158"/>
        <v>13.360224805437698</v>
      </c>
      <c r="Z712" s="14">
        <v>474.14230073437511</v>
      </c>
      <c r="AA712" s="17">
        <f t="shared" ref="AA712:AA775" si="160">(Z712*W712)/(60*60)</f>
        <v>0.20159520403959691</v>
      </c>
      <c r="AB712" s="17">
        <f t="shared" ref="AB712:AB775" si="161">((D712-D711)/3600)*W712</f>
        <v>3.1703255015905749E-5</v>
      </c>
      <c r="AC712" s="17">
        <f t="shared" ref="AC712:AC775" si="162">AB712*Z712</f>
        <v>1.5031854274010169E-2</v>
      </c>
      <c r="AD712" s="17">
        <f t="shared" si="159"/>
        <v>1.9909740760278369E-5</v>
      </c>
      <c r="AE712" s="14">
        <f t="shared" ref="AE712:AE775" si="163">AE711+AC712</f>
        <v>26.660417024775864</v>
      </c>
    </row>
    <row r="713" spans="1:31" ht="15.75" thickBot="1" x14ac:dyDescent="0.3">
      <c r="A713" s="14">
        <v>1</v>
      </c>
      <c r="B713" s="17" t="s">
        <v>31</v>
      </c>
      <c r="C713" s="17">
        <v>707</v>
      </c>
      <c r="D713" s="17">
        <v>60.620107219899801</v>
      </c>
      <c r="E713" s="14">
        <v>704.00093954631063</v>
      </c>
      <c r="F713" s="103">
        <v>0</v>
      </c>
      <c r="G713" s="17">
        <f>'Specifications (ICE)'!$E$16*9.81*SIN(F713-F712)</f>
        <v>0</v>
      </c>
      <c r="H713" s="17">
        <f t="shared" si="151"/>
        <v>0</v>
      </c>
      <c r="I713" s="17">
        <v>14</v>
      </c>
      <c r="J713" s="14">
        <v>4000</v>
      </c>
      <c r="K713" s="100">
        <v>13.411199999999999</v>
      </c>
      <c r="L713" s="17">
        <v>30.000049728</v>
      </c>
      <c r="M713" s="107">
        <v>1</v>
      </c>
      <c r="N713" s="17">
        <f>IF(M713=1,_xlfn.XLOOKUP(L713,'HYB SPECS'!$O$6:$O$37,'HYB SPECS'!$K$6:$K$37,,1))</f>
        <v>8500</v>
      </c>
      <c r="O713" s="107">
        <f>0.5*('Specifications (ICE)'!$P$4*'Specifications (ICE)'!$P$3)*'Specifications (ICE)'!$P$5*K713^2</f>
        <v>56.217600027646043</v>
      </c>
      <c r="P713" s="14">
        <f>IF(B713="A",'Specifications (ICE)'!$M$12,IF(B713="G",'Specifications (ICE)'!$M$13))</f>
        <v>105.33879899999999</v>
      </c>
      <c r="Q713" s="17">
        <v>1</v>
      </c>
      <c r="R713" s="110">
        <f>'HYB SPECS'!$G$11-O713-P713-G713</f>
        <v>725.17823282758229</v>
      </c>
      <c r="S713" s="16">
        <f t="shared" si="152"/>
        <v>1.0300813423557633</v>
      </c>
      <c r="T713" s="17">
        <f t="shared" si="153"/>
        <v>725.17823282758229</v>
      </c>
      <c r="U713" s="110">
        <f t="shared" si="154"/>
        <v>886.73463185522837</v>
      </c>
      <c r="V713" s="17">
        <f t="shared" si="155"/>
        <v>11.892175494736836</v>
      </c>
      <c r="W713" s="14">
        <f t="shared" si="156"/>
        <v>1.5306432972094717</v>
      </c>
      <c r="X713" s="17">
        <f t="shared" si="157"/>
        <v>11.892175494736836</v>
      </c>
      <c r="Y713" s="17">
        <f t="shared" si="158"/>
        <v>13.360224805437698</v>
      </c>
      <c r="Z713" s="14">
        <v>474.14230073437511</v>
      </c>
      <c r="AA713" s="17">
        <f t="shared" si="160"/>
        <v>0.20159520403959691</v>
      </c>
      <c r="AB713" s="17">
        <f t="shared" si="161"/>
        <v>3.1703255015905749E-5</v>
      </c>
      <c r="AC713" s="17">
        <f t="shared" si="162"/>
        <v>1.5031854274010169E-2</v>
      </c>
      <c r="AD713" s="17">
        <f t="shared" si="159"/>
        <v>1.9909740760278369E-5</v>
      </c>
      <c r="AE713" s="14">
        <f t="shared" si="163"/>
        <v>26.675448879049874</v>
      </c>
    </row>
    <row r="714" spans="1:31" ht="15.75" thickBot="1" x14ac:dyDescent="0.3">
      <c r="A714" s="14">
        <v>1</v>
      </c>
      <c r="B714" s="17" t="s">
        <v>31</v>
      </c>
      <c r="C714" s="17">
        <v>708</v>
      </c>
      <c r="D714" s="17">
        <v>60.694671762968284</v>
      </c>
      <c r="E714" s="14">
        <v>704.00093954631063</v>
      </c>
      <c r="F714" s="103">
        <v>0</v>
      </c>
      <c r="G714" s="17">
        <f>'Specifications (ICE)'!$E$16*9.81*SIN(F714-F713)</f>
        <v>0</v>
      </c>
      <c r="H714" s="17">
        <f t="shared" si="151"/>
        <v>0</v>
      </c>
      <c r="I714" s="17">
        <v>14</v>
      </c>
      <c r="J714" s="14">
        <v>4000</v>
      </c>
      <c r="K714" s="100">
        <v>13.411199999999999</v>
      </c>
      <c r="L714" s="17">
        <v>30.000049728</v>
      </c>
      <c r="M714" s="107">
        <v>1</v>
      </c>
      <c r="N714" s="17">
        <f>IF(M714=1,_xlfn.XLOOKUP(L714,'HYB SPECS'!$O$6:$O$37,'HYB SPECS'!$K$6:$K$37,,1))</f>
        <v>8500</v>
      </c>
      <c r="O714" s="107">
        <f>0.5*('Specifications (ICE)'!$P$4*'Specifications (ICE)'!$P$3)*'Specifications (ICE)'!$P$5*K714^2</f>
        <v>56.217600027646043</v>
      </c>
      <c r="P714" s="14">
        <f>IF(B714="A",'Specifications (ICE)'!$M$12,IF(B714="G",'Specifications (ICE)'!$M$13))</f>
        <v>105.33879899999999</v>
      </c>
      <c r="Q714" s="17">
        <v>1</v>
      </c>
      <c r="R714" s="110">
        <f>'HYB SPECS'!$G$11-O714-P714-G714</f>
        <v>725.17823282758229</v>
      </c>
      <c r="S714" s="16">
        <f t="shared" si="152"/>
        <v>1.0300813423557633</v>
      </c>
      <c r="T714" s="17">
        <f t="shared" si="153"/>
        <v>725.17823282758229</v>
      </c>
      <c r="U714" s="110">
        <f t="shared" si="154"/>
        <v>886.73463185522837</v>
      </c>
      <c r="V714" s="17">
        <f t="shared" si="155"/>
        <v>11.892175494736836</v>
      </c>
      <c r="W714" s="14">
        <f t="shared" si="156"/>
        <v>1.5306432972094717</v>
      </c>
      <c r="X714" s="17">
        <f t="shared" si="157"/>
        <v>11.892175494736836</v>
      </c>
      <c r="Y714" s="17">
        <f t="shared" si="158"/>
        <v>13.360224805437698</v>
      </c>
      <c r="Z714" s="14">
        <v>474.14230073437511</v>
      </c>
      <c r="AA714" s="17">
        <f t="shared" si="160"/>
        <v>0.20159520403959691</v>
      </c>
      <c r="AB714" s="17">
        <f t="shared" si="161"/>
        <v>3.1703255015905749E-5</v>
      </c>
      <c r="AC714" s="17">
        <f t="shared" si="162"/>
        <v>1.5031854274010169E-2</v>
      </c>
      <c r="AD714" s="17">
        <f t="shared" si="159"/>
        <v>1.9909740760278369E-5</v>
      </c>
      <c r="AE714" s="14">
        <f t="shared" si="163"/>
        <v>26.690480733323884</v>
      </c>
    </row>
    <row r="715" spans="1:31" ht="15.75" thickBot="1" x14ac:dyDescent="0.3">
      <c r="A715" s="14">
        <v>1</v>
      </c>
      <c r="B715" s="17" t="s">
        <v>31</v>
      </c>
      <c r="C715" s="17">
        <v>709</v>
      </c>
      <c r="D715" s="17">
        <v>60.769236306036767</v>
      </c>
      <c r="E715" s="14">
        <v>704.00093954631063</v>
      </c>
      <c r="F715" s="103">
        <v>0</v>
      </c>
      <c r="G715" s="17">
        <f>'Specifications (ICE)'!$E$16*9.81*SIN(F715-F714)</f>
        <v>0</v>
      </c>
      <c r="H715" s="17">
        <f t="shared" si="151"/>
        <v>0</v>
      </c>
      <c r="I715" s="17">
        <v>14</v>
      </c>
      <c r="J715" s="14">
        <v>4000</v>
      </c>
      <c r="K715" s="100">
        <v>13.411199999999999</v>
      </c>
      <c r="L715" s="17">
        <v>30.000049728</v>
      </c>
      <c r="M715" s="107">
        <v>1</v>
      </c>
      <c r="N715" s="17">
        <f>IF(M715=1,_xlfn.XLOOKUP(L715,'HYB SPECS'!$O$6:$O$37,'HYB SPECS'!$K$6:$K$37,,1))</f>
        <v>8500</v>
      </c>
      <c r="O715" s="107">
        <f>0.5*('Specifications (ICE)'!$P$4*'Specifications (ICE)'!$P$3)*'Specifications (ICE)'!$P$5*K715^2</f>
        <v>56.217600027646043</v>
      </c>
      <c r="P715" s="14">
        <f>IF(B715="A",'Specifications (ICE)'!$M$12,IF(B715="G",'Specifications (ICE)'!$M$13))</f>
        <v>105.33879899999999</v>
      </c>
      <c r="Q715" s="17">
        <v>1</v>
      </c>
      <c r="R715" s="110">
        <f>'HYB SPECS'!$G$11-O715-P715-G715</f>
        <v>725.17823282758229</v>
      </c>
      <c r="S715" s="16">
        <f t="shared" si="152"/>
        <v>1.0300813423557633</v>
      </c>
      <c r="T715" s="17">
        <f t="shared" si="153"/>
        <v>725.17823282758229</v>
      </c>
      <c r="U715" s="110">
        <f t="shared" si="154"/>
        <v>886.73463185522837</v>
      </c>
      <c r="V715" s="17">
        <f t="shared" si="155"/>
        <v>11.892175494736836</v>
      </c>
      <c r="W715" s="14">
        <f t="shared" si="156"/>
        <v>1.5306432972094717</v>
      </c>
      <c r="X715" s="17">
        <f t="shared" si="157"/>
        <v>11.892175494736836</v>
      </c>
      <c r="Y715" s="17">
        <f t="shared" si="158"/>
        <v>13.360224805437698</v>
      </c>
      <c r="Z715" s="14">
        <v>474.14230073437511</v>
      </c>
      <c r="AA715" s="17">
        <f t="shared" si="160"/>
        <v>0.20159520403959691</v>
      </c>
      <c r="AB715" s="17">
        <f t="shared" si="161"/>
        <v>3.1703255015905749E-5</v>
      </c>
      <c r="AC715" s="17">
        <f t="shared" si="162"/>
        <v>1.5031854274010169E-2</v>
      </c>
      <c r="AD715" s="17">
        <f t="shared" si="159"/>
        <v>1.9909740760278369E-5</v>
      </c>
      <c r="AE715" s="14">
        <f t="shared" si="163"/>
        <v>26.705512587597894</v>
      </c>
    </row>
    <row r="716" spans="1:31" ht="15.75" thickBot="1" x14ac:dyDescent="0.3">
      <c r="A716" s="14">
        <v>1</v>
      </c>
      <c r="B716" s="17" t="s">
        <v>31</v>
      </c>
      <c r="C716" s="17">
        <v>710</v>
      </c>
      <c r="D716" s="17">
        <v>60.84380084910525</v>
      </c>
      <c r="E716" s="14">
        <v>704.00093954631063</v>
      </c>
      <c r="F716" s="103">
        <v>0</v>
      </c>
      <c r="G716" s="17">
        <f>'Specifications (ICE)'!$E$16*9.81*SIN(F716-F715)</f>
        <v>0</v>
      </c>
      <c r="H716" s="17">
        <f t="shared" si="151"/>
        <v>0</v>
      </c>
      <c r="I716" s="17">
        <v>14</v>
      </c>
      <c r="J716" s="14">
        <v>4000</v>
      </c>
      <c r="K716" s="100">
        <v>13.411199999999999</v>
      </c>
      <c r="L716" s="17">
        <v>30.000049728</v>
      </c>
      <c r="M716" s="107">
        <v>1</v>
      </c>
      <c r="N716" s="17">
        <f>IF(M716=1,_xlfn.XLOOKUP(L716,'HYB SPECS'!$O$6:$O$37,'HYB SPECS'!$K$6:$K$37,,1))</f>
        <v>8500</v>
      </c>
      <c r="O716" s="107">
        <f>0.5*('Specifications (ICE)'!$P$4*'Specifications (ICE)'!$P$3)*'Specifications (ICE)'!$P$5*K716^2</f>
        <v>56.217600027646043</v>
      </c>
      <c r="P716" s="14">
        <f>IF(B716="A",'Specifications (ICE)'!$M$12,IF(B716="G",'Specifications (ICE)'!$M$13))</f>
        <v>105.33879899999999</v>
      </c>
      <c r="Q716" s="17">
        <v>1</v>
      </c>
      <c r="R716" s="110">
        <f>'HYB SPECS'!$G$11-O716-P716-G716</f>
        <v>725.17823282758229</v>
      </c>
      <c r="S716" s="16">
        <f t="shared" si="152"/>
        <v>1.0300813423557633</v>
      </c>
      <c r="T716" s="17">
        <f t="shared" si="153"/>
        <v>725.17823282758229</v>
      </c>
      <c r="U716" s="110">
        <f t="shared" si="154"/>
        <v>886.73463185522837</v>
      </c>
      <c r="V716" s="17">
        <f t="shared" si="155"/>
        <v>11.892175494736836</v>
      </c>
      <c r="W716" s="14">
        <f t="shared" si="156"/>
        <v>1.5306432972094717</v>
      </c>
      <c r="X716" s="17">
        <f t="shared" si="157"/>
        <v>11.892175494736836</v>
      </c>
      <c r="Y716" s="17">
        <f t="shared" si="158"/>
        <v>13.360224805437698</v>
      </c>
      <c r="Z716" s="14">
        <v>474.14230073437511</v>
      </c>
      <c r="AA716" s="17">
        <f t="shared" si="160"/>
        <v>0.20159520403959691</v>
      </c>
      <c r="AB716" s="17">
        <f t="shared" si="161"/>
        <v>3.1703255015905749E-5</v>
      </c>
      <c r="AC716" s="17">
        <f t="shared" si="162"/>
        <v>1.5031854274010169E-2</v>
      </c>
      <c r="AD716" s="17">
        <f t="shared" si="159"/>
        <v>1.9909740760278369E-5</v>
      </c>
      <c r="AE716" s="14">
        <f t="shared" si="163"/>
        <v>26.720544441871905</v>
      </c>
    </row>
    <row r="717" spans="1:31" ht="15.75" thickBot="1" x14ac:dyDescent="0.3">
      <c r="A717" s="14">
        <v>1</v>
      </c>
      <c r="B717" s="17" t="s">
        <v>31</v>
      </c>
      <c r="C717" s="17">
        <v>711</v>
      </c>
      <c r="D717" s="17">
        <v>60.918365392173733</v>
      </c>
      <c r="E717" s="14">
        <v>704.00093954631063</v>
      </c>
      <c r="F717" s="103">
        <v>0</v>
      </c>
      <c r="G717" s="17">
        <f>'Specifications (ICE)'!$E$16*9.81*SIN(F717-F716)</f>
        <v>0</v>
      </c>
      <c r="H717" s="17">
        <f t="shared" si="151"/>
        <v>0</v>
      </c>
      <c r="I717" s="17">
        <v>14</v>
      </c>
      <c r="J717" s="14">
        <v>4000</v>
      </c>
      <c r="K717" s="100">
        <v>13.411199999999999</v>
      </c>
      <c r="L717" s="17">
        <v>30.000049728</v>
      </c>
      <c r="M717" s="107">
        <v>1</v>
      </c>
      <c r="N717" s="17">
        <f>IF(M717=1,_xlfn.XLOOKUP(L717,'HYB SPECS'!$O$6:$O$37,'HYB SPECS'!$K$6:$K$37,,1))</f>
        <v>8500</v>
      </c>
      <c r="O717" s="107">
        <f>0.5*('Specifications (ICE)'!$P$4*'Specifications (ICE)'!$P$3)*'Specifications (ICE)'!$P$5*K717^2</f>
        <v>56.217600027646043</v>
      </c>
      <c r="P717" s="14">
        <f>IF(B717="A",'Specifications (ICE)'!$M$12,IF(B717="G",'Specifications (ICE)'!$M$13))</f>
        <v>105.33879899999999</v>
      </c>
      <c r="Q717" s="17">
        <v>1</v>
      </c>
      <c r="R717" s="110">
        <f>'HYB SPECS'!$G$11-O717-P717-G717</f>
        <v>725.17823282758229</v>
      </c>
      <c r="S717" s="16">
        <f t="shared" si="152"/>
        <v>1.0300813423557633</v>
      </c>
      <c r="T717" s="17">
        <f t="shared" si="153"/>
        <v>725.17823282758229</v>
      </c>
      <c r="U717" s="110">
        <f t="shared" si="154"/>
        <v>886.73463185522837</v>
      </c>
      <c r="V717" s="17">
        <f t="shared" si="155"/>
        <v>11.892175494736836</v>
      </c>
      <c r="W717" s="14">
        <f t="shared" si="156"/>
        <v>1.5306432972094717</v>
      </c>
      <c r="X717" s="17">
        <f t="shared" si="157"/>
        <v>11.892175494736836</v>
      </c>
      <c r="Y717" s="17">
        <f t="shared" si="158"/>
        <v>13.360224805437698</v>
      </c>
      <c r="Z717" s="14">
        <v>474.14230073437511</v>
      </c>
      <c r="AA717" s="17">
        <f t="shared" si="160"/>
        <v>0.20159520403959691</v>
      </c>
      <c r="AB717" s="17">
        <f t="shared" si="161"/>
        <v>3.1703255015905749E-5</v>
      </c>
      <c r="AC717" s="17">
        <f t="shared" si="162"/>
        <v>1.5031854274010169E-2</v>
      </c>
      <c r="AD717" s="17">
        <f t="shared" si="159"/>
        <v>1.9909740760278369E-5</v>
      </c>
      <c r="AE717" s="14">
        <f t="shared" si="163"/>
        <v>26.735576296145915</v>
      </c>
    </row>
    <row r="718" spans="1:31" ht="15.75" thickBot="1" x14ac:dyDescent="0.3">
      <c r="A718" s="14">
        <v>1</v>
      </c>
      <c r="B718" s="17" t="s">
        <v>31</v>
      </c>
      <c r="C718" s="17">
        <v>712</v>
      </c>
      <c r="D718" s="17">
        <v>60.992929935242216</v>
      </c>
      <c r="E718" s="14">
        <v>704.00093954631063</v>
      </c>
      <c r="F718" s="103">
        <v>0</v>
      </c>
      <c r="G718" s="17">
        <f>'Specifications (ICE)'!$E$16*9.81*SIN(F718-F717)</f>
        <v>0</v>
      </c>
      <c r="H718" s="17">
        <f t="shared" si="151"/>
        <v>0</v>
      </c>
      <c r="I718" s="17">
        <v>14</v>
      </c>
      <c r="J718" s="14">
        <v>4000</v>
      </c>
      <c r="K718" s="100">
        <v>13.411199999999999</v>
      </c>
      <c r="L718" s="17">
        <v>30.000049728</v>
      </c>
      <c r="M718" s="107">
        <v>1</v>
      </c>
      <c r="N718" s="17">
        <f>IF(M718=1,_xlfn.XLOOKUP(L718,'HYB SPECS'!$O$6:$O$37,'HYB SPECS'!$K$6:$K$37,,1))</f>
        <v>8500</v>
      </c>
      <c r="O718" s="107">
        <f>0.5*('Specifications (ICE)'!$P$4*'Specifications (ICE)'!$P$3)*'Specifications (ICE)'!$P$5*K718^2</f>
        <v>56.217600027646043</v>
      </c>
      <c r="P718" s="14">
        <f>IF(B718="A",'Specifications (ICE)'!$M$12,IF(B718="G",'Specifications (ICE)'!$M$13))</f>
        <v>105.33879899999999</v>
      </c>
      <c r="Q718" s="17">
        <v>1</v>
      </c>
      <c r="R718" s="110">
        <f>'HYB SPECS'!$G$11-O718-P718-G718</f>
        <v>725.17823282758229</v>
      </c>
      <c r="S718" s="16">
        <f t="shared" si="152"/>
        <v>1.0300813423557633</v>
      </c>
      <c r="T718" s="17">
        <f t="shared" si="153"/>
        <v>725.17823282758229</v>
      </c>
      <c r="U718" s="110">
        <f t="shared" si="154"/>
        <v>886.73463185522837</v>
      </c>
      <c r="V718" s="17">
        <f t="shared" si="155"/>
        <v>11.892175494736836</v>
      </c>
      <c r="W718" s="14">
        <f t="shared" si="156"/>
        <v>1.5306432972094717</v>
      </c>
      <c r="X718" s="17">
        <f t="shared" si="157"/>
        <v>11.892175494736836</v>
      </c>
      <c r="Y718" s="17">
        <f t="shared" si="158"/>
        <v>13.360224805437698</v>
      </c>
      <c r="Z718" s="14">
        <v>474.14230073437511</v>
      </c>
      <c r="AA718" s="17">
        <f t="shared" si="160"/>
        <v>0.20159520403959691</v>
      </c>
      <c r="AB718" s="17">
        <f t="shared" si="161"/>
        <v>3.1703255015905749E-5</v>
      </c>
      <c r="AC718" s="17">
        <f t="shared" si="162"/>
        <v>1.5031854274010169E-2</v>
      </c>
      <c r="AD718" s="17">
        <f t="shared" si="159"/>
        <v>1.9909740760278369E-5</v>
      </c>
      <c r="AE718" s="14">
        <f t="shared" si="163"/>
        <v>26.750608150419925</v>
      </c>
    </row>
    <row r="719" spans="1:31" ht="15.75" thickBot="1" x14ac:dyDescent="0.3">
      <c r="A719" s="14">
        <v>1</v>
      </c>
      <c r="B719" s="17" t="s">
        <v>31</v>
      </c>
      <c r="C719" s="17">
        <v>713</v>
      </c>
      <c r="D719" s="17">
        <v>61.067494478310699</v>
      </c>
      <c r="E719" s="14">
        <v>704.00093954631063</v>
      </c>
      <c r="F719" s="103">
        <v>0</v>
      </c>
      <c r="G719" s="17">
        <f>'Specifications (ICE)'!$E$16*9.81*SIN(F719-F718)</f>
        <v>0</v>
      </c>
      <c r="H719" s="17">
        <f t="shared" si="151"/>
        <v>0</v>
      </c>
      <c r="I719" s="17">
        <v>14</v>
      </c>
      <c r="J719" s="14">
        <v>4000</v>
      </c>
      <c r="K719" s="100">
        <v>13.411199999999999</v>
      </c>
      <c r="L719" s="17">
        <v>30.000049728</v>
      </c>
      <c r="M719" s="107">
        <v>1</v>
      </c>
      <c r="N719" s="17">
        <f>IF(M719=1,_xlfn.XLOOKUP(L719,'HYB SPECS'!$O$6:$O$37,'HYB SPECS'!$K$6:$K$37,,1))</f>
        <v>8500</v>
      </c>
      <c r="O719" s="107">
        <f>0.5*('Specifications (ICE)'!$P$4*'Specifications (ICE)'!$P$3)*'Specifications (ICE)'!$P$5*K719^2</f>
        <v>56.217600027646043</v>
      </c>
      <c r="P719" s="14">
        <f>IF(B719="A",'Specifications (ICE)'!$M$12,IF(B719="G",'Specifications (ICE)'!$M$13))</f>
        <v>105.33879899999999</v>
      </c>
      <c r="Q719" s="17">
        <v>1</v>
      </c>
      <c r="R719" s="110">
        <f>'HYB SPECS'!$G$11-O719-P719-G719</f>
        <v>725.17823282758229</v>
      </c>
      <c r="S719" s="16">
        <f t="shared" si="152"/>
        <v>1.0300813423557633</v>
      </c>
      <c r="T719" s="17">
        <f t="shared" si="153"/>
        <v>725.17823282758229</v>
      </c>
      <c r="U719" s="110">
        <f t="shared" si="154"/>
        <v>886.73463185522837</v>
      </c>
      <c r="V719" s="17">
        <f t="shared" si="155"/>
        <v>11.892175494736836</v>
      </c>
      <c r="W719" s="14">
        <f t="shared" si="156"/>
        <v>1.5306432972094717</v>
      </c>
      <c r="X719" s="17">
        <f t="shared" si="157"/>
        <v>11.892175494736836</v>
      </c>
      <c r="Y719" s="17">
        <f t="shared" si="158"/>
        <v>13.360224805437698</v>
      </c>
      <c r="Z719" s="14">
        <v>474.14230073437511</v>
      </c>
      <c r="AA719" s="17">
        <f t="shared" si="160"/>
        <v>0.20159520403959691</v>
      </c>
      <c r="AB719" s="17">
        <f t="shared" si="161"/>
        <v>3.1703255015905749E-5</v>
      </c>
      <c r="AC719" s="17">
        <f t="shared" si="162"/>
        <v>1.5031854274010169E-2</v>
      </c>
      <c r="AD719" s="17">
        <f t="shared" si="159"/>
        <v>1.9909740760278369E-5</v>
      </c>
      <c r="AE719" s="14">
        <f t="shared" si="163"/>
        <v>26.765640004693935</v>
      </c>
    </row>
    <row r="720" spans="1:31" ht="15.75" thickBot="1" x14ac:dyDescent="0.3">
      <c r="A720" s="14">
        <v>1</v>
      </c>
      <c r="B720" s="17" t="s">
        <v>31</v>
      </c>
      <c r="C720" s="17">
        <v>714</v>
      </c>
      <c r="D720" s="17">
        <v>61.142059021379183</v>
      </c>
      <c r="E720" s="14">
        <v>704.00093954631063</v>
      </c>
      <c r="F720" s="103">
        <v>0</v>
      </c>
      <c r="G720" s="17">
        <f>'Specifications (ICE)'!$E$16*9.81*SIN(F720-F719)</f>
        <v>0</v>
      </c>
      <c r="H720" s="17">
        <f t="shared" si="151"/>
        <v>0</v>
      </c>
      <c r="I720" s="17">
        <v>14</v>
      </c>
      <c r="J720" s="14">
        <v>4000</v>
      </c>
      <c r="K720" s="100">
        <v>13.411199999999999</v>
      </c>
      <c r="L720" s="17">
        <v>30.000049728</v>
      </c>
      <c r="M720" s="107">
        <v>1</v>
      </c>
      <c r="N720" s="17">
        <f>IF(M720=1,_xlfn.XLOOKUP(L720,'HYB SPECS'!$O$6:$O$37,'HYB SPECS'!$K$6:$K$37,,1))</f>
        <v>8500</v>
      </c>
      <c r="O720" s="107">
        <f>0.5*('Specifications (ICE)'!$P$4*'Specifications (ICE)'!$P$3)*'Specifications (ICE)'!$P$5*K720^2</f>
        <v>56.217600027646043</v>
      </c>
      <c r="P720" s="14">
        <f>IF(B720="A",'Specifications (ICE)'!$M$12,IF(B720="G",'Specifications (ICE)'!$M$13))</f>
        <v>105.33879899999999</v>
      </c>
      <c r="Q720" s="17">
        <v>1</v>
      </c>
      <c r="R720" s="110">
        <f>'HYB SPECS'!$G$11-O720-P720-G720</f>
        <v>725.17823282758229</v>
      </c>
      <c r="S720" s="16">
        <f t="shared" si="152"/>
        <v>1.0300813423557633</v>
      </c>
      <c r="T720" s="17">
        <f t="shared" si="153"/>
        <v>725.17823282758229</v>
      </c>
      <c r="U720" s="110">
        <f t="shared" si="154"/>
        <v>886.73463185522837</v>
      </c>
      <c r="V720" s="17">
        <f t="shared" si="155"/>
        <v>11.892175494736836</v>
      </c>
      <c r="W720" s="14">
        <f t="shared" si="156"/>
        <v>1.5306432972094717</v>
      </c>
      <c r="X720" s="17">
        <f t="shared" si="157"/>
        <v>11.892175494736836</v>
      </c>
      <c r="Y720" s="17">
        <f t="shared" si="158"/>
        <v>13.360224805437698</v>
      </c>
      <c r="Z720" s="14">
        <v>474.14230073437511</v>
      </c>
      <c r="AA720" s="17">
        <f t="shared" si="160"/>
        <v>0.20159520403959691</v>
      </c>
      <c r="AB720" s="17">
        <f t="shared" si="161"/>
        <v>3.1703255015905749E-5</v>
      </c>
      <c r="AC720" s="17">
        <f t="shared" si="162"/>
        <v>1.5031854274010169E-2</v>
      </c>
      <c r="AD720" s="17">
        <f t="shared" si="159"/>
        <v>1.9909740760278369E-5</v>
      </c>
      <c r="AE720" s="14">
        <f t="shared" si="163"/>
        <v>26.780671858967946</v>
      </c>
    </row>
    <row r="721" spans="1:31" ht="15.75" thickBot="1" x14ac:dyDescent="0.3">
      <c r="A721" s="14">
        <v>1</v>
      </c>
      <c r="B721" s="17" t="s">
        <v>31</v>
      </c>
      <c r="C721" s="17">
        <v>715</v>
      </c>
      <c r="D721" s="17">
        <v>61.216623564447666</v>
      </c>
      <c r="E721" s="14">
        <v>704.00093954631063</v>
      </c>
      <c r="F721" s="103">
        <v>0</v>
      </c>
      <c r="G721" s="17">
        <f>'Specifications (ICE)'!$E$16*9.81*SIN(F721-F720)</f>
        <v>0</v>
      </c>
      <c r="H721" s="17">
        <f t="shared" si="151"/>
        <v>0</v>
      </c>
      <c r="I721" s="17">
        <v>14</v>
      </c>
      <c r="J721" s="14">
        <v>4000</v>
      </c>
      <c r="K721" s="100">
        <v>13.411199999999999</v>
      </c>
      <c r="L721" s="17">
        <v>30.000049728</v>
      </c>
      <c r="M721" s="107">
        <v>1</v>
      </c>
      <c r="N721" s="17">
        <f>IF(M721=1,_xlfn.XLOOKUP(L721,'HYB SPECS'!$O$6:$O$37,'HYB SPECS'!$K$6:$K$37,,1))</f>
        <v>8500</v>
      </c>
      <c r="O721" s="107">
        <f>0.5*('Specifications (ICE)'!$P$4*'Specifications (ICE)'!$P$3)*'Specifications (ICE)'!$P$5*K721^2</f>
        <v>56.217600027646043</v>
      </c>
      <c r="P721" s="14">
        <f>IF(B721="A",'Specifications (ICE)'!$M$12,IF(B721="G",'Specifications (ICE)'!$M$13))</f>
        <v>105.33879899999999</v>
      </c>
      <c r="Q721" s="17">
        <v>1</v>
      </c>
      <c r="R721" s="110">
        <f>'HYB SPECS'!$G$11-O721-P721-G721</f>
        <v>725.17823282758229</v>
      </c>
      <c r="S721" s="16">
        <f t="shared" si="152"/>
        <v>1.0300813423557633</v>
      </c>
      <c r="T721" s="17">
        <f t="shared" si="153"/>
        <v>725.17823282758229</v>
      </c>
      <c r="U721" s="110">
        <f t="shared" si="154"/>
        <v>886.73463185522837</v>
      </c>
      <c r="V721" s="17">
        <f t="shared" si="155"/>
        <v>11.892175494736836</v>
      </c>
      <c r="W721" s="14">
        <f t="shared" si="156"/>
        <v>1.5306432972094717</v>
      </c>
      <c r="X721" s="17">
        <f t="shared" si="157"/>
        <v>11.892175494736836</v>
      </c>
      <c r="Y721" s="17">
        <f t="shared" si="158"/>
        <v>13.360224805437698</v>
      </c>
      <c r="Z721" s="14">
        <v>474.14230073437511</v>
      </c>
      <c r="AA721" s="17">
        <f t="shared" si="160"/>
        <v>0.20159520403959691</v>
      </c>
      <c r="AB721" s="17">
        <f t="shared" si="161"/>
        <v>3.1703255015905749E-5</v>
      </c>
      <c r="AC721" s="17">
        <f t="shared" si="162"/>
        <v>1.5031854274010169E-2</v>
      </c>
      <c r="AD721" s="17">
        <f t="shared" si="159"/>
        <v>1.9909740760278369E-5</v>
      </c>
      <c r="AE721" s="14">
        <f t="shared" si="163"/>
        <v>26.795703713241956</v>
      </c>
    </row>
    <row r="722" spans="1:31" ht="15.75" thickBot="1" x14ac:dyDescent="0.3">
      <c r="A722" s="14">
        <v>1</v>
      </c>
      <c r="B722" s="17" t="s">
        <v>31</v>
      </c>
      <c r="C722" s="17">
        <v>716</v>
      </c>
      <c r="D722" s="17">
        <v>61.291188107516149</v>
      </c>
      <c r="E722" s="14">
        <v>704.00093954631063</v>
      </c>
      <c r="F722" s="103">
        <v>0</v>
      </c>
      <c r="G722" s="17">
        <f>'Specifications (ICE)'!$E$16*9.81*SIN(F722-F721)</f>
        <v>0</v>
      </c>
      <c r="H722" s="17">
        <f t="shared" si="151"/>
        <v>0</v>
      </c>
      <c r="I722" s="17">
        <v>14</v>
      </c>
      <c r="J722" s="14">
        <v>4000</v>
      </c>
      <c r="K722" s="100">
        <v>13.411199999999999</v>
      </c>
      <c r="L722" s="17">
        <v>30.000049728</v>
      </c>
      <c r="M722" s="107">
        <v>1</v>
      </c>
      <c r="N722" s="17">
        <f>IF(M722=1,_xlfn.XLOOKUP(L722,'HYB SPECS'!$O$6:$O$37,'HYB SPECS'!$K$6:$K$37,,1))</f>
        <v>8500</v>
      </c>
      <c r="O722" s="107">
        <f>0.5*('Specifications (ICE)'!$P$4*'Specifications (ICE)'!$P$3)*'Specifications (ICE)'!$P$5*K722^2</f>
        <v>56.217600027646043</v>
      </c>
      <c r="P722" s="14">
        <f>IF(B722="A",'Specifications (ICE)'!$M$12,IF(B722="G",'Specifications (ICE)'!$M$13))</f>
        <v>105.33879899999999</v>
      </c>
      <c r="Q722" s="17">
        <v>1</v>
      </c>
      <c r="R722" s="110">
        <f>'HYB SPECS'!$G$11-O722-P722-G722</f>
        <v>725.17823282758229</v>
      </c>
      <c r="S722" s="16">
        <f t="shared" si="152"/>
        <v>1.0300813423557633</v>
      </c>
      <c r="T722" s="17">
        <f t="shared" si="153"/>
        <v>725.17823282758229</v>
      </c>
      <c r="U722" s="110">
        <f t="shared" si="154"/>
        <v>886.73463185522837</v>
      </c>
      <c r="V722" s="17">
        <f t="shared" si="155"/>
        <v>11.892175494736836</v>
      </c>
      <c r="W722" s="14">
        <f t="shared" si="156"/>
        <v>1.5306432972094717</v>
      </c>
      <c r="X722" s="17">
        <f t="shared" si="157"/>
        <v>11.892175494736836</v>
      </c>
      <c r="Y722" s="17">
        <f t="shared" si="158"/>
        <v>13.360224805437698</v>
      </c>
      <c r="Z722" s="14">
        <v>474.14230073437511</v>
      </c>
      <c r="AA722" s="17">
        <f t="shared" si="160"/>
        <v>0.20159520403959691</v>
      </c>
      <c r="AB722" s="17">
        <f t="shared" si="161"/>
        <v>3.1703255015905749E-5</v>
      </c>
      <c r="AC722" s="17">
        <f t="shared" si="162"/>
        <v>1.5031854274010169E-2</v>
      </c>
      <c r="AD722" s="17">
        <f t="shared" si="159"/>
        <v>1.9909740760278369E-5</v>
      </c>
      <c r="AE722" s="14">
        <f t="shared" si="163"/>
        <v>26.810735567515966</v>
      </c>
    </row>
    <row r="723" spans="1:31" ht="15.75" thickBot="1" x14ac:dyDescent="0.3">
      <c r="A723" s="14">
        <v>1</v>
      </c>
      <c r="B723" s="17" t="s">
        <v>31</v>
      </c>
      <c r="C723" s="17">
        <v>717</v>
      </c>
      <c r="D723" s="17">
        <v>61.365752650584632</v>
      </c>
      <c r="E723" s="14">
        <v>704.00093954631063</v>
      </c>
      <c r="F723" s="103">
        <v>0</v>
      </c>
      <c r="G723" s="17">
        <f>'Specifications (ICE)'!$E$16*9.81*SIN(F723-F722)</f>
        <v>0</v>
      </c>
      <c r="H723" s="17">
        <f t="shared" si="151"/>
        <v>0</v>
      </c>
      <c r="I723" s="17">
        <v>14</v>
      </c>
      <c r="J723" s="14">
        <v>4000</v>
      </c>
      <c r="K723" s="100">
        <v>13.411199999999999</v>
      </c>
      <c r="L723" s="17">
        <v>30.000049728</v>
      </c>
      <c r="M723" s="107">
        <v>1</v>
      </c>
      <c r="N723" s="17">
        <f>IF(M723=1,_xlfn.XLOOKUP(L723,'HYB SPECS'!$O$6:$O$37,'HYB SPECS'!$K$6:$K$37,,1))</f>
        <v>8500</v>
      </c>
      <c r="O723" s="107">
        <f>0.5*('Specifications (ICE)'!$P$4*'Specifications (ICE)'!$P$3)*'Specifications (ICE)'!$P$5*K723^2</f>
        <v>56.217600027646043</v>
      </c>
      <c r="P723" s="14">
        <f>IF(B723="A",'Specifications (ICE)'!$M$12,IF(B723="G",'Specifications (ICE)'!$M$13))</f>
        <v>105.33879899999999</v>
      </c>
      <c r="Q723" s="17">
        <v>1</v>
      </c>
      <c r="R723" s="110">
        <f>'HYB SPECS'!$G$11-O723-P723-G723</f>
        <v>725.17823282758229</v>
      </c>
      <c r="S723" s="16">
        <f t="shared" si="152"/>
        <v>1.0300813423557633</v>
      </c>
      <c r="T723" s="17">
        <f t="shared" si="153"/>
        <v>725.17823282758229</v>
      </c>
      <c r="U723" s="110">
        <f t="shared" si="154"/>
        <v>886.73463185522837</v>
      </c>
      <c r="V723" s="17">
        <f t="shared" si="155"/>
        <v>11.892175494736836</v>
      </c>
      <c r="W723" s="14">
        <f t="shared" si="156"/>
        <v>1.5306432972094717</v>
      </c>
      <c r="X723" s="17">
        <f t="shared" si="157"/>
        <v>11.892175494736836</v>
      </c>
      <c r="Y723" s="17">
        <f t="shared" si="158"/>
        <v>13.360224805437698</v>
      </c>
      <c r="Z723" s="14">
        <v>474.14230073437511</v>
      </c>
      <c r="AA723" s="17">
        <f t="shared" si="160"/>
        <v>0.20159520403959691</v>
      </c>
      <c r="AB723" s="17">
        <f t="shared" si="161"/>
        <v>3.1703255015905749E-5</v>
      </c>
      <c r="AC723" s="17">
        <f t="shared" si="162"/>
        <v>1.5031854274010169E-2</v>
      </c>
      <c r="AD723" s="17">
        <f t="shared" si="159"/>
        <v>1.9909740760278369E-5</v>
      </c>
      <c r="AE723" s="14">
        <f t="shared" si="163"/>
        <v>26.825767421789976</v>
      </c>
    </row>
    <row r="724" spans="1:31" ht="15.75" thickBot="1" x14ac:dyDescent="0.3">
      <c r="A724" s="14">
        <v>1</v>
      </c>
      <c r="B724" s="17" t="s">
        <v>31</v>
      </c>
      <c r="C724" s="17">
        <v>718</v>
      </c>
      <c r="D724" s="17">
        <v>61.440317193653115</v>
      </c>
      <c r="E724" s="14">
        <v>704.00093954631063</v>
      </c>
      <c r="F724" s="103">
        <v>0</v>
      </c>
      <c r="G724" s="17">
        <f>'Specifications (ICE)'!$E$16*9.81*SIN(F724-F723)</f>
        <v>0</v>
      </c>
      <c r="H724" s="17">
        <f t="shared" si="151"/>
        <v>0</v>
      </c>
      <c r="I724" s="17">
        <v>14</v>
      </c>
      <c r="J724" s="14">
        <v>4000</v>
      </c>
      <c r="K724" s="100">
        <v>13.411199999999999</v>
      </c>
      <c r="L724" s="17">
        <v>30.000049728</v>
      </c>
      <c r="M724" s="107">
        <v>1</v>
      </c>
      <c r="N724" s="17">
        <f>IF(M724=1,_xlfn.XLOOKUP(L724,'HYB SPECS'!$O$6:$O$37,'HYB SPECS'!$K$6:$K$37,,1))</f>
        <v>8500</v>
      </c>
      <c r="O724" s="107">
        <f>0.5*('Specifications (ICE)'!$P$4*'Specifications (ICE)'!$P$3)*'Specifications (ICE)'!$P$5*K724^2</f>
        <v>56.217600027646043</v>
      </c>
      <c r="P724" s="14">
        <f>IF(B724="A",'Specifications (ICE)'!$M$12,IF(B724="G",'Specifications (ICE)'!$M$13))</f>
        <v>105.33879899999999</v>
      </c>
      <c r="Q724" s="17">
        <v>1</v>
      </c>
      <c r="R724" s="110">
        <f>'HYB SPECS'!$G$11-O724-P724-G724</f>
        <v>725.17823282758229</v>
      </c>
      <c r="S724" s="16">
        <f t="shared" si="152"/>
        <v>1.0300813423557633</v>
      </c>
      <c r="T724" s="17">
        <f t="shared" si="153"/>
        <v>725.17823282758229</v>
      </c>
      <c r="U724" s="110">
        <f t="shared" si="154"/>
        <v>886.73463185522837</v>
      </c>
      <c r="V724" s="17">
        <f t="shared" si="155"/>
        <v>11.892175494736836</v>
      </c>
      <c r="W724" s="14">
        <f t="shared" si="156"/>
        <v>1.5306432972094717</v>
      </c>
      <c r="X724" s="17">
        <f t="shared" si="157"/>
        <v>11.892175494736836</v>
      </c>
      <c r="Y724" s="17">
        <f t="shared" si="158"/>
        <v>13.360224805437698</v>
      </c>
      <c r="Z724" s="14">
        <v>474.14230073437511</v>
      </c>
      <c r="AA724" s="17">
        <f t="shared" si="160"/>
        <v>0.20159520403959691</v>
      </c>
      <c r="AB724" s="17">
        <f t="shared" si="161"/>
        <v>3.1703255015905749E-5</v>
      </c>
      <c r="AC724" s="17">
        <f t="shared" si="162"/>
        <v>1.5031854274010169E-2</v>
      </c>
      <c r="AD724" s="17">
        <f t="shared" si="159"/>
        <v>1.9909740760278369E-5</v>
      </c>
      <c r="AE724" s="14">
        <f t="shared" si="163"/>
        <v>26.840799276063986</v>
      </c>
    </row>
    <row r="725" spans="1:31" ht="15.75" thickBot="1" x14ac:dyDescent="0.3">
      <c r="A725" s="14">
        <v>1</v>
      </c>
      <c r="B725" s="17" t="s">
        <v>31</v>
      </c>
      <c r="C725" s="17">
        <v>719</v>
      </c>
      <c r="D725" s="17">
        <v>61.514881736721598</v>
      </c>
      <c r="E725" s="14">
        <v>704.00093954631063</v>
      </c>
      <c r="F725" s="103">
        <v>0</v>
      </c>
      <c r="G725" s="17">
        <f>'Specifications (ICE)'!$E$16*9.81*SIN(F725-F724)</f>
        <v>0</v>
      </c>
      <c r="H725" s="17">
        <f t="shared" si="151"/>
        <v>0</v>
      </c>
      <c r="I725" s="17">
        <v>14</v>
      </c>
      <c r="J725" s="14">
        <v>4000</v>
      </c>
      <c r="K725" s="100">
        <v>13.411199999999999</v>
      </c>
      <c r="L725" s="17">
        <v>30.000049728</v>
      </c>
      <c r="M725" s="107">
        <v>1</v>
      </c>
      <c r="N725" s="17">
        <f>IF(M725=1,_xlfn.XLOOKUP(L725,'HYB SPECS'!$O$6:$O$37,'HYB SPECS'!$K$6:$K$37,,1))</f>
        <v>8500</v>
      </c>
      <c r="O725" s="107">
        <f>0.5*('Specifications (ICE)'!$P$4*'Specifications (ICE)'!$P$3)*'Specifications (ICE)'!$P$5*K725^2</f>
        <v>56.217600027646043</v>
      </c>
      <c r="P725" s="14">
        <f>IF(B725="A",'Specifications (ICE)'!$M$12,IF(B725="G",'Specifications (ICE)'!$M$13))</f>
        <v>105.33879899999999</v>
      </c>
      <c r="Q725" s="17">
        <v>1</v>
      </c>
      <c r="R725" s="110">
        <f>'HYB SPECS'!$G$11-O725-P725-G725</f>
        <v>725.17823282758229</v>
      </c>
      <c r="S725" s="16">
        <f t="shared" si="152"/>
        <v>1.0300813423557633</v>
      </c>
      <c r="T725" s="17">
        <f t="shared" si="153"/>
        <v>725.17823282758229</v>
      </c>
      <c r="U725" s="110">
        <f t="shared" si="154"/>
        <v>886.73463185522837</v>
      </c>
      <c r="V725" s="17">
        <f t="shared" si="155"/>
        <v>11.892175494736836</v>
      </c>
      <c r="W725" s="14">
        <f t="shared" si="156"/>
        <v>1.5306432972094717</v>
      </c>
      <c r="X725" s="17">
        <f t="shared" si="157"/>
        <v>11.892175494736836</v>
      </c>
      <c r="Y725" s="17">
        <f t="shared" si="158"/>
        <v>13.360224805437698</v>
      </c>
      <c r="Z725" s="14">
        <v>474.14230073437511</v>
      </c>
      <c r="AA725" s="17">
        <f t="shared" si="160"/>
        <v>0.20159520403959691</v>
      </c>
      <c r="AB725" s="17">
        <f t="shared" si="161"/>
        <v>3.1703255015905749E-5</v>
      </c>
      <c r="AC725" s="17">
        <f t="shared" si="162"/>
        <v>1.5031854274010169E-2</v>
      </c>
      <c r="AD725" s="17">
        <f t="shared" si="159"/>
        <v>1.9909740760278369E-5</v>
      </c>
      <c r="AE725" s="14">
        <f t="shared" si="163"/>
        <v>26.855831130337997</v>
      </c>
    </row>
    <row r="726" spans="1:31" ht="15.75" thickBot="1" x14ac:dyDescent="0.3">
      <c r="A726" s="14">
        <v>1</v>
      </c>
      <c r="B726" s="17" t="s">
        <v>31</v>
      </c>
      <c r="C726" s="17">
        <v>720</v>
      </c>
      <c r="D726" s="17">
        <v>61.589446279790081</v>
      </c>
      <c r="E726" s="14">
        <v>704.00093954631063</v>
      </c>
      <c r="F726" s="103">
        <v>0</v>
      </c>
      <c r="G726" s="17">
        <f>'Specifications (ICE)'!$E$16*9.81*SIN(F726-F725)</f>
        <v>0</v>
      </c>
      <c r="H726" s="17">
        <f t="shared" si="151"/>
        <v>0</v>
      </c>
      <c r="I726" s="17">
        <v>14</v>
      </c>
      <c r="J726" s="14">
        <v>4000</v>
      </c>
      <c r="K726" s="100">
        <v>13.411199999999999</v>
      </c>
      <c r="L726" s="17">
        <v>30.000049728</v>
      </c>
      <c r="M726" s="107">
        <v>1</v>
      </c>
      <c r="N726" s="17">
        <f>IF(M726=1,_xlfn.XLOOKUP(L726,'HYB SPECS'!$O$6:$O$37,'HYB SPECS'!$K$6:$K$37,,1))</f>
        <v>8500</v>
      </c>
      <c r="O726" s="107">
        <f>0.5*('Specifications (ICE)'!$P$4*'Specifications (ICE)'!$P$3)*'Specifications (ICE)'!$P$5*K726^2</f>
        <v>56.217600027646043</v>
      </c>
      <c r="P726" s="14">
        <f>IF(B726="A",'Specifications (ICE)'!$M$12,IF(B726="G",'Specifications (ICE)'!$M$13))</f>
        <v>105.33879899999999</v>
      </c>
      <c r="Q726" s="17">
        <v>1</v>
      </c>
      <c r="R726" s="110">
        <f>'HYB SPECS'!$G$11-O726-P726-G726</f>
        <v>725.17823282758229</v>
      </c>
      <c r="S726" s="16">
        <f t="shared" si="152"/>
        <v>1.0300813423557633</v>
      </c>
      <c r="T726" s="17">
        <f t="shared" si="153"/>
        <v>725.17823282758229</v>
      </c>
      <c r="U726" s="110">
        <f t="shared" si="154"/>
        <v>886.73463185522837</v>
      </c>
      <c r="V726" s="17">
        <f t="shared" si="155"/>
        <v>11.892175494736836</v>
      </c>
      <c r="W726" s="14">
        <f t="shared" si="156"/>
        <v>1.5306432972094717</v>
      </c>
      <c r="X726" s="17">
        <f t="shared" si="157"/>
        <v>11.892175494736836</v>
      </c>
      <c r="Y726" s="17">
        <f t="shared" si="158"/>
        <v>13.360224805437698</v>
      </c>
      <c r="Z726" s="14">
        <v>474.14230073437511</v>
      </c>
      <c r="AA726" s="17">
        <f t="shared" si="160"/>
        <v>0.20159520403959691</v>
      </c>
      <c r="AB726" s="17">
        <f t="shared" si="161"/>
        <v>3.1703255015905749E-5</v>
      </c>
      <c r="AC726" s="17">
        <f t="shared" si="162"/>
        <v>1.5031854274010169E-2</v>
      </c>
      <c r="AD726" s="17">
        <f t="shared" si="159"/>
        <v>1.9909740760278369E-5</v>
      </c>
      <c r="AE726" s="14">
        <f t="shared" si="163"/>
        <v>26.870862984612007</v>
      </c>
    </row>
    <row r="727" spans="1:31" ht="15.75" thickBot="1" x14ac:dyDescent="0.3">
      <c r="A727" s="14">
        <v>1</v>
      </c>
      <c r="B727" s="17" t="s">
        <v>31</v>
      </c>
      <c r="C727" s="17">
        <v>721</v>
      </c>
      <c r="D727" s="17">
        <v>61.664010822858565</v>
      </c>
      <c r="E727" s="14">
        <v>704.00093954631063</v>
      </c>
      <c r="F727" s="103">
        <v>0</v>
      </c>
      <c r="G727" s="17">
        <f>'Specifications (ICE)'!$E$16*9.81*SIN(F727-F726)</f>
        <v>0</v>
      </c>
      <c r="H727" s="17">
        <f t="shared" si="151"/>
        <v>0</v>
      </c>
      <c r="I727" s="17">
        <v>14</v>
      </c>
      <c r="J727" s="14">
        <v>4000</v>
      </c>
      <c r="K727" s="100">
        <v>13.411199999999999</v>
      </c>
      <c r="L727" s="17">
        <v>30.000049728</v>
      </c>
      <c r="M727" s="107">
        <v>1</v>
      </c>
      <c r="N727" s="17">
        <f>IF(M727=1,_xlfn.XLOOKUP(L727,'HYB SPECS'!$O$6:$O$37,'HYB SPECS'!$K$6:$K$37,,1))</f>
        <v>8500</v>
      </c>
      <c r="O727" s="107">
        <f>0.5*('Specifications (ICE)'!$P$4*'Specifications (ICE)'!$P$3)*'Specifications (ICE)'!$P$5*K727^2</f>
        <v>56.217600027646043</v>
      </c>
      <c r="P727" s="14">
        <f>IF(B727="A",'Specifications (ICE)'!$M$12,IF(B727="G",'Specifications (ICE)'!$M$13))</f>
        <v>105.33879899999999</v>
      </c>
      <c r="Q727" s="17">
        <v>1</v>
      </c>
      <c r="R727" s="110">
        <f>'HYB SPECS'!$G$11-O727-P727-G727</f>
        <v>725.17823282758229</v>
      </c>
      <c r="S727" s="16">
        <f t="shared" si="152"/>
        <v>1.0300813423557633</v>
      </c>
      <c r="T727" s="17">
        <f t="shared" si="153"/>
        <v>725.17823282758229</v>
      </c>
      <c r="U727" s="110">
        <f t="shared" si="154"/>
        <v>886.73463185522837</v>
      </c>
      <c r="V727" s="17">
        <f t="shared" si="155"/>
        <v>11.892175494736836</v>
      </c>
      <c r="W727" s="14">
        <f t="shared" si="156"/>
        <v>1.5306432972094717</v>
      </c>
      <c r="X727" s="17">
        <f t="shared" si="157"/>
        <v>11.892175494736836</v>
      </c>
      <c r="Y727" s="17">
        <f t="shared" si="158"/>
        <v>13.360224805437698</v>
      </c>
      <c r="Z727" s="14">
        <v>474.14230073437511</v>
      </c>
      <c r="AA727" s="17">
        <f t="shared" si="160"/>
        <v>0.20159520403959691</v>
      </c>
      <c r="AB727" s="17">
        <f t="shared" si="161"/>
        <v>3.1703255015905749E-5</v>
      </c>
      <c r="AC727" s="17">
        <f t="shared" si="162"/>
        <v>1.5031854274010169E-2</v>
      </c>
      <c r="AD727" s="17">
        <f t="shared" si="159"/>
        <v>1.9909740760278369E-5</v>
      </c>
      <c r="AE727" s="14">
        <f t="shared" si="163"/>
        <v>26.885894838886017</v>
      </c>
    </row>
    <row r="728" spans="1:31" ht="15.75" thickBot="1" x14ac:dyDescent="0.3">
      <c r="A728" s="14">
        <v>1</v>
      </c>
      <c r="B728" s="17" t="s">
        <v>31</v>
      </c>
      <c r="C728" s="17">
        <v>722</v>
      </c>
      <c r="D728" s="17">
        <v>61.738575365927048</v>
      </c>
      <c r="E728" s="14">
        <v>704.00093954631063</v>
      </c>
      <c r="F728" s="103">
        <v>0</v>
      </c>
      <c r="G728" s="17">
        <f>'Specifications (ICE)'!$E$16*9.81*SIN(F728-F727)</f>
        <v>0</v>
      </c>
      <c r="H728" s="17">
        <f t="shared" si="151"/>
        <v>0</v>
      </c>
      <c r="I728" s="17">
        <v>14</v>
      </c>
      <c r="J728" s="14">
        <v>4000</v>
      </c>
      <c r="K728" s="100">
        <v>13.411199999999999</v>
      </c>
      <c r="L728" s="17">
        <v>30.000049728</v>
      </c>
      <c r="M728" s="107">
        <v>1</v>
      </c>
      <c r="N728" s="17">
        <f>IF(M728=1,_xlfn.XLOOKUP(L728,'HYB SPECS'!$O$6:$O$37,'HYB SPECS'!$K$6:$K$37,,1))</f>
        <v>8500</v>
      </c>
      <c r="O728" s="107">
        <f>0.5*('Specifications (ICE)'!$P$4*'Specifications (ICE)'!$P$3)*'Specifications (ICE)'!$P$5*K728^2</f>
        <v>56.217600027646043</v>
      </c>
      <c r="P728" s="14">
        <f>IF(B728="A",'Specifications (ICE)'!$M$12,IF(B728="G",'Specifications (ICE)'!$M$13))</f>
        <v>105.33879899999999</v>
      </c>
      <c r="Q728" s="17">
        <v>1</v>
      </c>
      <c r="R728" s="110">
        <f>'HYB SPECS'!$G$11-O728-P728-G728</f>
        <v>725.17823282758229</v>
      </c>
      <c r="S728" s="16">
        <f t="shared" si="152"/>
        <v>1.0300813423557633</v>
      </c>
      <c r="T728" s="17">
        <f t="shared" si="153"/>
        <v>725.17823282758229</v>
      </c>
      <c r="U728" s="110">
        <f t="shared" si="154"/>
        <v>886.73463185522837</v>
      </c>
      <c r="V728" s="17">
        <f t="shared" si="155"/>
        <v>11.892175494736836</v>
      </c>
      <c r="W728" s="14">
        <f t="shared" si="156"/>
        <v>1.5306432972094717</v>
      </c>
      <c r="X728" s="17">
        <f t="shared" si="157"/>
        <v>11.892175494736836</v>
      </c>
      <c r="Y728" s="17">
        <f t="shared" si="158"/>
        <v>13.360224805437698</v>
      </c>
      <c r="Z728" s="14">
        <v>474.14230073437511</v>
      </c>
      <c r="AA728" s="17">
        <f t="shared" si="160"/>
        <v>0.20159520403959691</v>
      </c>
      <c r="AB728" s="17">
        <f t="shared" si="161"/>
        <v>3.1703255015905749E-5</v>
      </c>
      <c r="AC728" s="17">
        <f t="shared" si="162"/>
        <v>1.5031854274010169E-2</v>
      </c>
      <c r="AD728" s="17">
        <f t="shared" si="159"/>
        <v>1.9909740760278369E-5</v>
      </c>
      <c r="AE728" s="14">
        <f t="shared" si="163"/>
        <v>26.900926693160027</v>
      </c>
    </row>
    <row r="729" spans="1:31" ht="15.75" thickBot="1" x14ac:dyDescent="0.3">
      <c r="A729" s="14">
        <v>1</v>
      </c>
      <c r="B729" s="17" t="s">
        <v>31</v>
      </c>
      <c r="C729" s="17">
        <v>723</v>
      </c>
      <c r="D729" s="17">
        <v>61.813139908995531</v>
      </c>
      <c r="E729" s="14">
        <v>704.00093954631063</v>
      </c>
      <c r="F729" s="103">
        <v>0</v>
      </c>
      <c r="G729" s="17">
        <f>'Specifications (ICE)'!$E$16*9.81*SIN(F729-F728)</f>
        <v>0</v>
      </c>
      <c r="H729" s="17">
        <f t="shared" si="151"/>
        <v>0</v>
      </c>
      <c r="I729" s="17">
        <v>14</v>
      </c>
      <c r="J729" s="14">
        <v>4000</v>
      </c>
      <c r="K729" s="100">
        <v>13.411199999999999</v>
      </c>
      <c r="L729" s="17">
        <v>30.000049728</v>
      </c>
      <c r="M729" s="107">
        <v>1</v>
      </c>
      <c r="N729" s="17">
        <f>IF(M729=1,_xlfn.XLOOKUP(L729,'HYB SPECS'!$O$6:$O$37,'HYB SPECS'!$K$6:$K$37,,1))</f>
        <v>8500</v>
      </c>
      <c r="O729" s="107">
        <f>0.5*('Specifications (ICE)'!$P$4*'Specifications (ICE)'!$P$3)*'Specifications (ICE)'!$P$5*K729^2</f>
        <v>56.217600027646043</v>
      </c>
      <c r="P729" s="14">
        <f>IF(B729="A",'Specifications (ICE)'!$M$12,IF(B729="G",'Specifications (ICE)'!$M$13))</f>
        <v>105.33879899999999</v>
      </c>
      <c r="Q729" s="17">
        <v>1</v>
      </c>
      <c r="R729" s="110">
        <f>'HYB SPECS'!$G$11-O729-P729-G729</f>
        <v>725.17823282758229</v>
      </c>
      <c r="S729" s="16">
        <f t="shared" si="152"/>
        <v>1.0300813423557633</v>
      </c>
      <c r="T729" s="17">
        <f t="shared" si="153"/>
        <v>725.17823282758229</v>
      </c>
      <c r="U729" s="110">
        <f t="shared" si="154"/>
        <v>886.73463185522837</v>
      </c>
      <c r="V729" s="17">
        <f t="shared" si="155"/>
        <v>11.892175494736836</v>
      </c>
      <c r="W729" s="14">
        <f t="shared" si="156"/>
        <v>1.5306432972094717</v>
      </c>
      <c r="X729" s="17">
        <f t="shared" si="157"/>
        <v>11.892175494736836</v>
      </c>
      <c r="Y729" s="17">
        <f t="shared" si="158"/>
        <v>13.360224805437698</v>
      </c>
      <c r="Z729" s="14">
        <v>474.14230073437511</v>
      </c>
      <c r="AA729" s="17">
        <f t="shared" si="160"/>
        <v>0.20159520403959691</v>
      </c>
      <c r="AB729" s="17">
        <f t="shared" si="161"/>
        <v>3.1703255015905749E-5</v>
      </c>
      <c r="AC729" s="17">
        <f t="shared" si="162"/>
        <v>1.5031854274010169E-2</v>
      </c>
      <c r="AD729" s="17">
        <f t="shared" si="159"/>
        <v>1.9909740760278369E-5</v>
      </c>
      <c r="AE729" s="14">
        <f t="shared" si="163"/>
        <v>26.915958547434037</v>
      </c>
    </row>
    <row r="730" spans="1:31" ht="15.75" thickBot="1" x14ac:dyDescent="0.3">
      <c r="A730" s="14">
        <v>1</v>
      </c>
      <c r="B730" s="17" t="s">
        <v>31</v>
      </c>
      <c r="C730" s="17">
        <v>724</v>
      </c>
      <c r="D730" s="17">
        <v>61.887704452064014</v>
      </c>
      <c r="E730" s="14">
        <v>704.00093954631063</v>
      </c>
      <c r="F730" s="103">
        <v>0</v>
      </c>
      <c r="G730" s="17">
        <f>'Specifications (ICE)'!$E$16*9.81*SIN(F730-F729)</f>
        <v>0</v>
      </c>
      <c r="H730" s="17">
        <f t="shared" si="151"/>
        <v>0</v>
      </c>
      <c r="I730" s="17">
        <v>14</v>
      </c>
      <c r="J730" s="14">
        <v>4000</v>
      </c>
      <c r="K730" s="100">
        <v>13.411199999999999</v>
      </c>
      <c r="L730" s="17">
        <v>30.000049728</v>
      </c>
      <c r="M730" s="107">
        <v>1</v>
      </c>
      <c r="N730" s="17">
        <f>IF(M730=1,_xlfn.XLOOKUP(L730,'HYB SPECS'!$O$6:$O$37,'HYB SPECS'!$K$6:$K$37,,1))</f>
        <v>8500</v>
      </c>
      <c r="O730" s="107">
        <f>0.5*('Specifications (ICE)'!$P$4*'Specifications (ICE)'!$P$3)*'Specifications (ICE)'!$P$5*K730^2</f>
        <v>56.217600027646043</v>
      </c>
      <c r="P730" s="14">
        <f>IF(B730="A",'Specifications (ICE)'!$M$12,IF(B730="G",'Specifications (ICE)'!$M$13))</f>
        <v>105.33879899999999</v>
      </c>
      <c r="Q730" s="17">
        <v>1</v>
      </c>
      <c r="R730" s="110">
        <f>'HYB SPECS'!$G$11-O730-P730-G730</f>
        <v>725.17823282758229</v>
      </c>
      <c r="S730" s="16">
        <f t="shared" si="152"/>
        <v>1.0300813423557633</v>
      </c>
      <c r="T730" s="17">
        <f t="shared" si="153"/>
        <v>725.17823282758229</v>
      </c>
      <c r="U730" s="110">
        <f t="shared" si="154"/>
        <v>886.73463185522837</v>
      </c>
      <c r="V730" s="17">
        <f t="shared" si="155"/>
        <v>11.892175494736836</v>
      </c>
      <c r="W730" s="14">
        <f t="shared" si="156"/>
        <v>1.5306432972094717</v>
      </c>
      <c r="X730" s="17">
        <f t="shared" si="157"/>
        <v>11.892175494736836</v>
      </c>
      <c r="Y730" s="17">
        <f t="shared" si="158"/>
        <v>13.360224805437698</v>
      </c>
      <c r="Z730" s="14">
        <v>474.14230073437511</v>
      </c>
      <c r="AA730" s="17">
        <f t="shared" si="160"/>
        <v>0.20159520403959691</v>
      </c>
      <c r="AB730" s="17">
        <f t="shared" si="161"/>
        <v>3.1703255015905749E-5</v>
      </c>
      <c r="AC730" s="17">
        <f t="shared" si="162"/>
        <v>1.5031854274010169E-2</v>
      </c>
      <c r="AD730" s="17">
        <f t="shared" si="159"/>
        <v>1.9909740760278369E-5</v>
      </c>
      <c r="AE730" s="14">
        <f t="shared" si="163"/>
        <v>26.930990401708048</v>
      </c>
    </row>
    <row r="731" spans="1:31" ht="15.75" thickBot="1" x14ac:dyDescent="0.3">
      <c r="A731" s="14">
        <v>1</v>
      </c>
      <c r="B731" s="17" t="s">
        <v>31</v>
      </c>
      <c r="C731" s="17">
        <v>725</v>
      </c>
      <c r="D731" s="17">
        <v>61.962268995132497</v>
      </c>
      <c r="E731" s="14">
        <v>704.00093954631063</v>
      </c>
      <c r="F731" s="103">
        <v>0</v>
      </c>
      <c r="G731" s="17">
        <f>'Specifications (ICE)'!$E$16*9.81*SIN(F731-F730)</f>
        <v>0</v>
      </c>
      <c r="H731" s="17">
        <f t="shared" si="151"/>
        <v>0</v>
      </c>
      <c r="I731" s="17">
        <v>14</v>
      </c>
      <c r="J731" s="14">
        <v>4000</v>
      </c>
      <c r="K731" s="100">
        <v>13.411199999999999</v>
      </c>
      <c r="L731" s="17">
        <v>30.000049728</v>
      </c>
      <c r="M731" s="107">
        <v>1</v>
      </c>
      <c r="N731" s="17">
        <f>IF(M731=1,_xlfn.XLOOKUP(L731,'HYB SPECS'!$O$6:$O$37,'HYB SPECS'!$K$6:$K$37,,1))</f>
        <v>8500</v>
      </c>
      <c r="O731" s="107">
        <f>0.5*('Specifications (ICE)'!$P$4*'Specifications (ICE)'!$P$3)*'Specifications (ICE)'!$P$5*K731^2</f>
        <v>56.217600027646043</v>
      </c>
      <c r="P731" s="14">
        <f>IF(B731="A",'Specifications (ICE)'!$M$12,IF(B731="G",'Specifications (ICE)'!$M$13))</f>
        <v>105.33879899999999</v>
      </c>
      <c r="Q731" s="17">
        <v>1</v>
      </c>
      <c r="R731" s="110">
        <f>'HYB SPECS'!$G$11-O731-P731-G731</f>
        <v>725.17823282758229</v>
      </c>
      <c r="S731" s="16">
        <f t="shared" si="152"/>
        <v>1.0300813423557633</v>
      </c>
      <c r="T731" s="17">
        <f t="shared" si="153"/>
        <v>725.17823282758229</v>
      </c>
      <c r="U731" s="110">
        <f t="shared" si="154"/>
        <v>886.73463185522837</v>
      </c>
      <c r="V731" s="17">
        <f t="shared" si="155"/>
        <v>11.892175494736836</v>
      </c>
      <c r="W731" s="14">
        <f t="shared" si="156"/>
        <v>1.5306432972094717</v>
      </c>
      <c r="X731" s="17">
        <f t="shared" si="157"/>
        <v>11.892175494736836</v>
      </c>
      <c r="Y731" s="17">
        <f t="shared" si="158"/>
        <v>13.360224805437698</v>
      </c>
      <c r="Z731" s="14">
        <v>474.14230073437511</v>
      </c>
      <c r="AA731" s="17">
        <f t="shared" si="160"/>
        <v>0.20159520403959691</v>
      </c>
      <c r="AB731" s="17">
        <f t="shared" si="161"/>
        <v>3.1703255015905749E-5</v>
      </c>
      <c r="AC731" s="17">
        <f t="shared" si="162"/>
        <v>1.5031854274010169E-2</v>
      </c>
      <c r="AD731" s="17">
        <f t="shared" si="159"/>
        <v>1.9909740760278369E-5</v>
      </c>
      <c r="AE731" s="14">
        <f t="shared" si="163"/>
        <v>26.946022255982058</v>
      </c>
    </row>
    <row r="732" spans="1:31" ht="15.75" thickBot="1" x14ac:dyDescent="0.3">
      <c r="A732" s="14">
        <v>1</v>
      </c>
      <c r="B732" s="17" t="s">
        <v>31</v>
      </c>
      <c r="C732" s="17">
        <v>726</v>
      </c>
      <c r="D732" s="17">
        <v>62.03683353820098</v>
      </c>
      <c r="E732" s="14">
        <v>704.00093954631063</v>
      </c>
      <c r="F732" s="103">
        <v>0</v>
      </c>
      <c r="G732" s="17">
        <f>'Specifications (ICE)'!$E$16*9.81*SIN(F732-F731)</f>
        <v>0</v>
      </c>
      <c r="H732" s="17">
        <f t="shared" si="151"/>
        <v>0</v>
      </c>
      <c r="I732" s="17">
        <v>14</v>
      </c>
      <c r="J732" s="14">
        <v>4000</v>
      </c>
      <c r="K732" s="100">
        <v>13.411199999999999</v>
      </c>
      <c r="L732" s="17">
        <v>30.000049728</v>
      </c>
      <c r="M732" s="107">
        <v>1</v>
      </c>
      <c r="N732" s="17">
        <f>IF(M732=1,_xlfn.XLOOKUP(L732,'HYB SPECS'!$O$6:$O$37,'HYB SPECS'!$K$6:$K$37,,1))</f>
        <v>8500</v>
      </c>
      <c r="O732" s="107">
        <f>0.5*('Specifications (ICE)'!$P$4*'Specifications (ICE)'!$P$3)*'Specifications (ICE)'!$P$5*K732^2</f>
        <v>56.217600027646043</v>
      </c>
      <c r="P732" s="14">
        <f>IF(B732="A",'Specifications (ICE)'!$M$12,IF(B732="G",'Specifications (ICE)'!$M$13))</f>
        <v>105.33879899999999</v>
      </c>
      <c r="Q732" s="17">
        <v>1</v>
      </c>
      <c r="R732" s="110">
        <f>'HYB SPECS'!$G$11-O732-P732-G732</f>
        <v>725.17823282758229</v>
      </c>
      <c r="S732" s="16">
        <f t="shared" si="152"/>
        <v>1.0300813423557633</v>
      </c>
      <c r="T732" s="17">
        <f t="shared" si="153"/>
        <v>725.17823282758229</v>
      </c>
      <c r="U732" s="110">
        <f t="shared" si="154"/>
        <v>886.73463185522837</v>
      </c>
      <c r="V732" s="17">
        <f t="shared" si="155"/>
        <v>11.892175494736836</v>
      </c>
      <c r="W732" s="14">
        <f t="shared" si="156"/>
        <v>1.5306432972094717</v>
      </c>
      <c r="X732" s="17">
        <f t="shared" si="157"/>
        <v>11.892175494736836</v>
      </c>
      <c r="Y732" s="17">
        <f t="shared" si="158"/>
        <v>13.360224805437698</v>
      </c>
      <c r="Z732" s="14">
        <v>474.14230073437511</v>
      </c>
      <c r="AA732" s="17">
        <f t="shared" si="160"/>
        <v>0.20159520403959691</v>
      </c>
      <c r="AB732" s="17">
        <f t="shared" si="161"/>
        <v>3.1703255015905749E-5</v>
      </c>
      <c r="AC732" s="17">
        <f t="shared" si="162"/>
        <v>1.5031854274010169E-2</v>
      </c>
      <c r="AD732" s="17">
        <f t="shared" si="159"/>
        <v>1.9909740760278369E-5</v>
      </c>
      <c r="AE732" s="14">
        <f t="shared" si="163"/>
        <v>26.961054110256068</v>
      </c>
    </row>
    <row r="733" spans="1:31" ht="15.75" thickBot="1" x14ac:dyDescent="0.3">
      <c r="A733" s="14">
        <v>1</v>
      </c>
      <c r="B733" s="17" t="s">
        <v>31</v>
      </c>
      <c r="C733" s="17">
        <v>727</v>
      </c>
      <c r="D733" s="17">
        <v>62.111398081269463</v>
      </c>
      <c r="E733" s="14">
        <v>704.00093954631063</v>
      </c>
      <c r="F733" s="103">
        <v>0</v>
      </c>
      <c r="G733" s="17">
        <f>'Specifications (ICE)'!$E$16*9.81*SIN(F733-F732)</f>
        <v>0</v>
      </c>
      <c r="H733" s="17">
        <f t="shared" si="151"/>
        <v>0</v>
      </c>
      <c r="I733" s="17">
        <v>14</v>
      </c>
      <c r="J733" s="14">
        <v>4000</v>
      </c>
      <c r="K733" s="100">
        <v>13.411199999999999</v>
      </c>
      <c r="L733" s="17">
        <v>30.000049728</v>
      </c>
      <c r="M733" s="107">
        <v>1</v>
      </c>
      <c r="N733" s="17">
        <f>IF(M733=1,_xlfn.XLOOKUP(L733,'HYB SPECS'!$O$6:$O$37,'HYB SPECS'!$K$6:$K$37,,1))</f>
        <v>8500</v>
      </c>
      <c r="O733" s="107">
        <f>0.5*('Specifications (ICE)'!$P$4*'Specifications (ICE)'!$P$3)*'Specifications (ICE)'!$P$5*K733^2</f>
        <v>56.217600027646043</v>
      </c>
      <c r="P733" s="14">
        <f>IF(B733="A",'Specifications (ICE)'!$M$12,IF(B733="G",'Specifications (ICE)'!$M$13))</f>
        <v>105.33879899999999</v>
      </c>
      <c r="Q733" s="17">
        <v>1</v>
      </c>
      <c r="R733" s="110">
        <f>'HYB SPECS'!$G$11-O733-P733-G733</f>
        <v>725.17823282758229</v>
      </c>
      <c r="S733" s="16">
        <f t="shared" si="152"/>
        <v>1.0300813423557633</v>
      </c>
      <c r="T733" s="17">
        <f t="shared" si="153"/>
        <v>725.17823282758229</v>
      </c>
      <c r="U733" s="110">
        <f t="shared" si="154"/>
        <v>886.73463185522837</v>
      </c>
      <c r="V733" s="17">
        <f t="shared" si="155"/>
        <v>11.892175494736836</v>
      </c>
      <c r="W733" s="14">
        <f t="shared" si="156"/>
        <v>1.5306432972094717</v>
      </c>
      <c r="X733" s="17">
        <f t="shared" si="157"/>
        <v>11.892175494736836</v>
      </c>
      <c r="Y733" s="17">
        <f t="shared" si="158"/>
        <v>13.360224805437698</v>
      </c>
      <c r="Z733" s="14">
        <v>474.14230073437511</v>
      </c>
      <c r="AA733" s="17">
        <f t="shared" si="160"/>
        <v>0.20159520403959691</v>
      </c>
      <c r="AB733" s="17">
        <f t="shared" si="161"/>
        <v>3.1703255015905749E-5</v>
      </c>
      <c r="AC733" s="17">
        <f t="shared" si="162"/>
        <v>1.5031854274010169E-2</v>
      </c>
      <c r="AD733" s="17">
        <f t="shared" si="159"/>
        <v>1.9909740760278369E-5</v>
      </c>
      <c r="AE733" s="14">
        <f t="shared" si="163"/>
        <v>26.976085964530078</v>
      </c>
    </row>
    <row r="734" spans="1:31" ht="15.75" thickBot="1" x14ac:dyDescent="0.3">
      <c r="A734" s="14">
        <v>1</v>
      </c>
      <c r="B734" s="17" t="s">
        <v>31</v>
      </c>
      <c r="C734" s="17">
        <v>728</v>
      </c>
      <c r="D734" s="17">
        <v>62.185962624337947</v>
      </c>
      <c r="E734" s="14">
        <v>704.00093954631063</v>
      </c>
      <c r="F734" s="103">
        <v>0</v>
      </c>
      <c r="G734" s="17">
        <f>'Specifications (ICE)'!$E$16*9.81*SIN(F734-F733)</f>
        <v>0</v>
      </c>
      <c r="H734" s="17">
        <f t="shared" si="151"/>
        <v>0</v>
      </c>
      <c r="I734" s="17">
        <v>14</v>
      </c>
      <c r="J734" s="14">
        <v>4000</v>
      </c>
      <c r="K734" s="100">
        <v>13.411199999999999</v>
      </c>
      <c r="L734" s="17">
        <v>30.000049728</v>
      </c>
      <c r="M734" s="107">
        <v>1</v>
      </c>
      <c r="N734" s="17">
        <f>IF(M734=1,_xlfn.XLOOKUP(L734,'HYB SPECS'!$O$6:$O$37,'HYB SPECS'!$K$6:$K$37,,1))</f>
        <v>8500</v>
      </c>
      <c r="O734" s="107">
        <f>0.5*('Specifications (ICE)'!$P$4*'Specifications (ICE)'!$P$3)*'Specifications (ICE)'!$P$5*K734^2</f>
        <v>56.217600027646043</v>
      </c>
      <c r="P734" s="14">
        <f>IF(B734="A",'Specifications (ICE)'!$M$12,IF(B734="G",'Specifications (ICE)'!$M$13))</f>
        <v>105.33879899999999</v>
      </c>
      <c r="Q734" s="17">
        <v>1</v>
      </c>
      <c r="R734" s="110">
        <f>'HYB SPECS'!$G$11-O734-P734-G734</f>
        <v>725.17823282758229</v>
      </c>
      <c r="S734" s="16">
        <f t="shared" si="152"/>
        <v>1.0300813423557633</v>
      </c>
      <c r="T734" s="17">
        <f t="shared" si="153"/>
        <v>725.17823282758229</v>
      </c>
      <c r="U734" s="110">
        <f t="shared" si="154"/>
        <v>886.73463185522837</v>
      </c>
      <c r="V734" s="17">
        <f t="shared" si="155"/>
        <v>11.892175494736836</v>
      </c>
      <c r="W734" s="14">
        <f t="shared" si="156"/>
        <v>1.5306432972094717</v>
      </c>
      <c r="X734" s="17">
        <f t="shared" si="157"/>
        <v>11.892175494736836</v>
      </c>
      <c r="Y734" s="17">
        <f t="shared" si="158"/>
        <v>13.360224805437698</v>
      </c>
      <c r="Z734" s="14">
        <v>474.14230073437511</v>
      </c>
      <c r="AA734" s="17">
        <f t="shared" si="160"/>
        <v>0.20159520403959691</v>
      </c>
      <c r="AB734" s="17">
        <f t="shared" si="161"/>
        <v>3.1703255015905749E-5</v>
      </c>
      <c r="AC734" s="17">
        <f t="shared" si="162"/>
        <v>1.5031854274010169E-2</v>
      </c>
      <c r="AD734" s="17">
        <f t="shared" si="159"/>
        <v>1.9909740760278369E-5</v>
      </c>
      <c r="AE734" s="14">
        <f t="shared" si="163"/>
        <v>26.991117818804089</v>
      </c>
    </row>
    <row r="735" spans="1:31" ht="15.75" thickBot="1" x14ac:dyDescent="0.3">
      <c r="A735" s="14">
        <v>1</v>
      </c>
      <c r="B735" s="17" t="s">
        <v>31</v>
      </c>
      <c r="C735" s="17">
        <v>729</v>
      </c>
      <c r="D735" s="17">
        <v>62.26052716740643</v>
      </c>
      <c r="E735" s="14">
        <v>704.00093954631063</v>
      </c>
      <c r="F735" s="103">
        <v>0</v>
      </c>
      <c r="G735" s="17">
        <f>'Specifications (ICE)'!$E$16*9.81*SIN(F735-F734)</f>
        <v>0</v>
      </c>
      <c r="H735" s="17">
        <f t="shared" si="151"/>
        <v>0</v>
      </c>
      <c r="I735" s="17">
        <v>14</v>
      </c>
      <c r="J735" s="14">
        <v>4000</v>
      </c>
      <c r="K735" s="100">
        <v>13.411199999999999</v>
      </c>
      <c r="L735" s="17">
        <v>30.000049728</v>
      </c>
      <c r="M735" s="107">
        <v>1</v>
      </c>
      <c r="N735" s="17">
        <f>IF(M735=1,_xlfn.XLOOKUP(L735,'HYB SPECS'!$O$6:$O$37,'HYB SPECS'!$K$6:$K$37,,1))</f>
        <v>8500</v>
      </c>
      <c r="O735" s="107">
        <f>0.5*('Specifications (ICE)'!$P$4*'Specifications (ICE)'!$P$3)*'Specifications (ICE)'!$P$5*K735^2</f>
        <v>56.217600027646043</v>
      </c>
      <c r="P735" s="14">
        <f>IF(B735="A",'Specifications (ICE)'!$M$12,IF(B735="G",'Specifications (ICE)'!$M$13))</f>
        <v>105.33879899999999</v>
      </c>
      <c r="Q735" s="17">
        <v>1</v>
      </c>
      <c r="R735" s="110">
        <f>'HYB SPECS'!$G$11-O735-P735-G735</f>
        <v>725.17823282758229</v>
      </c>
      <c r="S735" s="16">
        <f t="shared" si="152"/>
        <v>1.0300813423557633</v>
      </c>
      <c r="T735" s="17">
        <f t="shared" si="153"/>
        <v>725.17823282758229</v>
      </c>
      <c r="U735" s="110">
        <f t="shared" si="154"/>
        <v>886.73463185522837</v>
      </c>
      <c r="V735" s="17">
        <f t="shared" si="155"/>
        <v>11.892175494736836</v>
      </c>
      <c r="W735" s="14">
        <f t="shared" si="156"/>
        <v>1.5306432972094717</v>
      </c>
      <c r="X735" s="17">
        <f t="shared" si="157"/>
        <v>11.892175494736836</v>
      </c>
      <c r="Y735" s="17">
        <f t="shared" si="158"/>
        <v>13.360224805437698</v>
      </c>
      <c r="Z735" s="14">
        <v>474.14230073437511</v>
      </c>
      <c r="AA735" s="17">
        <f t="shared" si="160"/>
        <v>0.20159520403959691</v>
      </c>
      <c r="AB735" s="17">
        <f t="shared" si="161"/>
        <v>3.1703255015905749E-5</v>
      </c>
      <c r="AC735" s="17">
        <f t="shared" si="162"/>
        <v>1.5031854274010169E-2</v>
      </c>
      <c r="AD735" s="17">
        <f t="shared" si="159"/>
        <v>1.9909740760278369E-5</v>
      </c>
      <c r="AE735" s="14">
        <f t="shared" si="163"/>
        <v>27.006149673078099</v>
      </c>
    </row>
    <row r="736" spans="1:31" ht="15.75" thickBot="1" x14ac:dyDescent="0.3">
      <c r="A736" s="14">
        <v>1</v>
      </c>
      <c r="B736" s="17" t="s">
        <v>31</v>
      </c>
      <c r="C736" s="17">
        <v>730</v>
      </c>
      <c r="D736" s="17">
        <v>62.335091710474913</v>
      </c>
      <c r="E736" s="14">
        <v>704.00093954631063</v>
      </c>
      <c r="F736" s="103">
        <v>0</v>
      </c>
      <c r="G736" s="17">
        <f>'Specifications (ICE)'!$E$16*9.81*SIN(F736-F735)</f>
        <v>0</v>
      </c>
      <c r="H736" s="17">
        <f t="shared" si="151"/>
        <v>0</v>
      </c>
      <c r="I736" s="17">
        <v>14</v>
      </c>
      <c r="J736" s="14">
        <v>4000</v>
      </c>
      <c r="K736" s="100">
        <v>13.411199999999999</v>
      </c>
      <c r="L736" s="17">
        <v>30.000049728</v>
      </c>
      <c r="M736" s="107">
        <v>1</v>
      </c>
      <c r="N736" s="17">
        <f>IF(M736=1,_xlfn.XLOOKUP(L736,'HYB SPECS'!$O$6:$O$37,'HYB SPECS'!$K$6:$K$37,,1))</f>
        <v>8500</v>
      </c>
      <c r="O736" s="107">
        <f>0.5*('Specifications (ICE)'!$P$4*'Specifications (ICE)'!$P$3)*'Specifications (ICE)'!$P$5*K736^2</f>
        <v>56.217600027646043</v>
      </c>
      <c r="P736" s="14">
        <f>IF(B736="A",'Specifications (ICE)'!$M$12,IF(B736="G",'Specifications (ICE)'!$M$13))</f>
        <v>105.33879899999999</v>
      </c>
      <c r="Q736" s="17">
        <v>1</v>
      </c>
      <c r="R736" s="110">
        <f>'HYB SPECS'!$G$11-O736-P736-G736</f>
        <v>725.17823282758229</v>
      </c>
      <c r="S736" s="16">
        <f t="shared" si="152"/>
        <v>1.0300813423557633</v>
      </c>
      <c r="T736" s="17">
        <f t="shared" si="153"/>
        <v>725.17823282758229</v>
      </c>
      <c r="U736" s="110">
        <f t="shared" si="154"/>
        <v>886.73463185522837</v>
      </c>
      <c r="V736" s="17">
        <f t="shared" si="155"/>
        <v>11.892175494736836</v>
      </c>
      <c r="W736" s="14">
        <f t="shared" si="156"/>
        <v>1.5306432972094717</v>
      </c>
      <c r="X736" s="17">
        <f t="shared" si="157"/>
        <v>11.892175494736836</v>
      </c>
      <c r="Y736" s="17">
        <f t="shared" si="158"/>
        <v>13.360224805437698</v>
      </c>
      <c r="Z736" s="14">
        <v>474.14230073437511</v>
      </c>
      <c r="AA736" s="17">
        <f t="shared" si="160"/>
        <v>0.20159520403959691</v>
      </c>
      <c r="AB736" s="17">
        <f t="shared" si="161"/>
        <v>3.1703255015905749E-5</v>
      </c>
      <c r="AC736" s="17">
        <f t="shared" si="162"/>
        <v>1.5031854274010169E-2</v>
      </c>
      <c r="AD736" s="17">
        <f t="shared" si="159"/>
        <v>1.9909740760278369E-5</v>
      </c>
      <c r="AE736" s="14">
        <f t="shared" si="163"/>
        <v>27.021181527352109</v>
      </c>
    </row>
    <row r="737" spans="1:31" ht="15.75" thickBot="1" x14ac:dyDescent="0.3">
      <c r="A737" s="14">
        <v>2</v>
      </c>
      <c r="B737" s="17" t="s">
        <v>31</v>
      </c>
      <c r="C737" s="17">
        <v>731</v>
      </c>
      <c r="D737" s="17">
        <v>62.409656253543396</v>
      </c>
      <c r="E737" s="14">
        <v>704.00093954631063</v>
      </c>
      <c r="F737" s="103">
        <v>0</v>
      </c>
      <c r="G737" s="17">
        <f>'Specifications (ICE)'!$E$16*9.81*SIN(F737-F736)</f>
        <v>0</v>
      </c>
      <c r="H737" s="17">
        <f t="shared" si="151"/>
        <v>0</v>
      </c>
      <c r="I737" s="17">
        <v>14</v>
      </c>
      <c r="J737" s="14">
        <v>4000</v>
      </c>
      <c r="K737" s="100">
        <v>13.411199999999999</v>
      </c>
      <c r="L737" s="17">
        <v>30.000049728</v>
      </c>
      <c r="M737" s="107">
        <v>1</v>
      </c>
      <c r="N737" s="17">
        <f>IF(M737=1,_xlfn.XLOOKUP(L737,'HYB SPECS'!$O$6:$O$37,'HYB SPECS'!$K$6:$K$37,,1))</f>
        <v>8500</v>
      </c>
      <c r="O737" s="107">
        <f>0.5*('Specifications (ICE)'!$P$4*'Specifications (ICE)'!$P$3)*'Specifications (ICE)'!$P$5*K737^2</f>
        <v>56.217600027646043</v>
      </c>
      <c r="P737" s="14">
        <f>IF(B737="A",'Specifications (ICE)'!$M$12,IF(B737="G",'Specifications (ICE)'!$M$13))</f>
        <v>105.33879899999999</v>
      </c>
      <c r="Q737" s="17">
        <v>2</v>
      </c>
      <c r="R737" s="110">
        <f>'HYB SPECS'!$G$11-O737-P737-G737</f>
        <v>725.17823282758229</v>
      </c>
      <c r="S737" s="16">
        <f t="shared" si="152"/>
        <v>0</v>
      </c>
      <c r="T737" s="17">
        <f t="shared" si="153"/>
        <v>0</v>
      </c>
      <c r="U737" s="110">
        <f t="shared" si="154"/>
        <v>161.55639902764602</v>
      </c>
      <c r="V737" s="17">
        <f t="shared" si="155"/>
        <v>2.1666651786395663</v>
      </c>
      <c r="W737" s="14">
        <f t="shared" si="156"/>
        <v>11.256153613306742</v>
      </c>
      <c r="X737" s="17">
        <f t="shared" si="157"/>
        <v>2.1666651786395663</v>
      </c>
      <c r="Y737" s="17">
        <f t="shared" si="158"/>
        <v>2.4341327520393281</v>
      </c>
      <c r="Z737" s="14">
        <v>474.14230073437511</v>
      </c>
      <c r="AA737" s="17">
        <f t="shared" si="160"/>
        <v>1.4825051587868912</v>
      </c>
      <c r="AB737" s="17">
        <f t="shared" si="161"/>
        <v>2.3314165302357575E-4</v>
      </c>
      <c r="AC737" s="17">
        <f t="shared" si="162"/>
        <v>0.11054231976161359</v>
      </c>
      <c r="AD737" s="17">
        <f t="shared" si="159"/>
        <v>1.4641366855842858E-4</v>
      </c>
      <c r="AE737" s="14">
        <f t="shared" si="163"/>
        <v>27.131723847113722</v>
      </c>
    </row>
    <row r="738" spans="1:31" ht="15.75" thickBot="1" x14ac:dyDescent="0.3">
      <c r="A738" s="14">
        <v>2</v>
      </c>
      <c r="B738" s="17" t="s">
        <v>31</v>
      </c>
      <c r="C738" s="17">
        <v>732</v>
      </c>
      <c r="D738" s="17">
        <v>62.484220796611879</v>
      </c>
      <c r="E738" s="14">
        <v>704.00093954631063</v>
      </c>
      <c r="F738" s="103">
        <v>0</v>
      </c>
      <c r="G738" s="17">
        <f>'Specifications (ICE)'!$E$16*9.81*SIN(F738-F737)</f>
        <v>0</v>
      </c>
      <c r="H738" s="17">
        <f t="shared" si="151"/>
        <v>0</v>
      </c>
      <c r="I738" s="17">
        <v>14</v>
      </c>
      <c r="J738" s="14">
        <v>4000</v>
      </c>
      <c r="K738" s="100">
        <v>13.411199999999999</v>
      </c>
      <c r="L738" s="17">
        <v>30.000049728</v>
      </c>
      <c r="M738" s="107">
        <v>1</v>
      </c>
      <c r="N738" s="17">
        <f>IF(M738=1,_xlfn.XLOOKUP(L738,'HYB SPECS'!$O$6:$O$37,'HYB SPECS'!$K$6:$K$37,,1))</f>
        <v>8500</v>
      </c>
      <c r="O738" s="107">
        <f>0.5*('Specifications (ICE)'!$P$4*'Specifications (ICE)'!$P$3)*'Specifications (ICE)'!$P$5*K738^2</f>
        <v>56.217600027646043</v>
      </c>
      <c r="P738" s="14">
        <f>IF(B738="A",'Specifications (ICE)'!$M$12,IF(B738="G",'Specifications (ICE)'!$M$13))</f>
        <v>105.33879899999999</v>
      </c>
      <c r="Q738" s="17">
        <v>2</v>
      </c>
      <c r="R738" s="110">
        <f>'HYB SPECS'!$G$11-O738-P738-G738</f>
        <v>725.17823282758229</v>
      </c>
      <c r="S738" s="16">
        <f t="shared" si="152"/>
        <v>0</v>
      </c>
      <c r="T738" s="17">
        <f t="shared" si="153"/>
        <v>0</v>
      </c>
      <c r="U738" s="110">
        <f t="shared" si="154"/>
        <v>161.55639902764602</v>
      </c>
      <c r="V738" s="17">
        <f t="shared" si="155"/>
        <v>2.1666651786395663</v>
      </c>
      <c r="W738" s="14">
        <f t="shared" si="156"/>
        <v>11.256153613306742</v>
      </c>
      <c r="X738" s="17">
        <f t="shared" si="157"/>
        <v>2.1666651786395663</v>
      </c>
      <c r="Y738" s="17">
        <f t="shared" si="158"/>
        <v>2.4341327520393281</v>
      </c>
      <c r="Z738" s="14">
        <v>474.14230073437511</v>
      </c>
      <c r="AA738" s="17">
        <f t="shared" si="160"/>
        <v>1.4825051587868912</v>
      </c>
      <c r="AB738" s="17">
        <f t="shared" si="161"/>
        <v>2.3314165302357575E-4</v>
      </c>
      <c r="AC738" s="17">
        <f t="shared" si="162"/>
        <v>0.11054231976161359</v>
      </c>
      <c r="AD738" s="17">
        <f t="shared" si="159"/>
        <v>1.4641366855842858E-4</v>
      </c>
      <c r="AE738" s="14">
        <f t="shared" si="163"/>
        <v>27.242266166875336</v>
      </c>
    </row>
    <row r="739" spans="1:31" ht="15.75" thickBot="1" x14ac:dyDescent="0.3">
      <c r="A739" s="14">
        <v>2</v>
      </c>
      <c r="B739" s="17" t="s">
        <v>31</v>
      </c>
      <c r="C739" s="17">
        <v>733</v>
      </c>
      <c r="D739" s="17">
        <v>62.558785339680362</v>
      </c>
      <c r="E739" s="14">
        <v>704.00093954631063</v>
      </c>
      <c r="F739" s="103">
        <v>0</v>
      </c>
      <c r="G739" s="17">
        <f>'Specifications (ICE)'!$E$16*9.81*SIN(F739-F738)</f>
        <v>0</v>
      </c>
      <c r="H739" s="17">
        <f t="shared" si="151"/>
        <v>0</v>
      </c>
      <c r="I739" s="17">
        <v>14</v>
      </c>
      <c r="J739" s="14">
        <v>4000</v>
      </c>
      <c r="K739" s="100">
        <v>13.411199999999999</v>
      </c>
      <c r="L739" s="17">
        <v>30.000049728</v>
      </c>
      <c r="M739" s="107">
        <v>1</v>
      </c>
      <c r="N739" s="17">
        <f>IF(M739=1,_xlfn.XLOOKUP(L739,'HYB SPECS'!$O$6:$O$37,'HYB SPECS'!$K$6:$K$37,,1))</f>
        <v>8500</v>
      </c>
      <c r="O739" s="107">
        <f>0.5*('Specifications (ICE)'!$P$4*'Specifications (ICE)'!$P$3)*'Specifications (ICE)'!$P$5*K739^2</f>
        <v>56.217600027646043</v>
      </c>
      <c r="P739" s="14">
        <f>IF(B739="A",'Specifications (ICE)'!$M$12,IF(B739="G",'Specifications (ICE)'!$M$13))</f>
        <v>105.33879899999999</v>
      </c>
      <c r="Q739" s="17">
        <v>2</v>
      </c>
      <c r="R739" s="110">
        <f>'HYB SPECS'!$G$11-O739-P739-G739</f>
        <v>725.17823282758229</v>
      </c>
      <c r="S739" s="16">
        <f t="shared" si="152"/>
        <v>0</v>
      </c>
      <c r="T739" s="17">
        <f t="shared" si="153"/>
        <v>0</v>
      </c>
      <c r="U739" s="110">
        <f t="shared" si="154"/>
        <v>161.55639902764602</v>
      </c>
      <c r="V739" s="17">
        <f t="shared" si="155"/>
        <v>2.1666651786395663</v>
      </c>
      <c r="W739" s="14">
        <f t="shared" si="156"/>
        <v>11.256153613306742</v>
      </c>
      <c r="X739" s="17">
        <f t="shared" si="157"/>
        <v>2.1666651786395663</v>
      </c>
      <c r="Y739" s="17">
        <f t="shared" si="158"/>
        <v>2.4341327520393281</v>
      </c>
      <c r="Z739" s="14">
        <v>474.14230073437511</v>
      </c>
      <c r="AA739" s="17">
        <f t="shared" si="160"/>
        <v>1.4825051587868912</v>
      </c>
      <c r="AB739" s="17">
        <f t="shared" si="161"/>
        <v>2.3314165302357575E-4</v>
      </c>
      <c r="AC739" s="17">
        <f t="shared" si="162"/>
        <v>0.11054231976161359</v>
      </c>
      <c r="AD739" s="17">
        <f t="shared" si="159"/>
        <v>1.4641366855842858E-4</v>
      </c>
      <c r="AE739" s="14">
        <f t="shared" si="163"/>
        <v>27.352808486636949</v>
      </c>
    </row>
    <row r="740" spans="1:31" ht="15.75" thickBot="1" x14ac:dyDescent="0.3">
      <c r="A740" s="14">
        <v>2</v>
      </c>
      <c r="B740" s="17" t="s">
        <v>31</v>
      </c>
      <c r="C740" s="17">
        <v>734</v>
      </c>
      <c r="D740" s="17">
        <v>62.633349882748846</v>
      </c>
      <c r="E740" s="14">
        <v>704.00093954631063</v>
      </c>
      <c r="F740" s="103">
        <v>0</v>
      </c>
      <c r="G740" s="17">
        <f>'Specifications (ICE)'!$E$16*9.81*SIN(F740-F739)</f>
        <v>0</v>
      </c>
      <c r="H740" s="17">
        <f t="shared" si="151"/>
        <v>0</v>
      </c>
      <c r="I740" s="17">
        <v>14</v>
      </c>
      <c r="J740" s="14">
        <v>4000</v>
      </c>
      <c r="K740" s="100">
        <v>13.411199999999999</v>
      </c>
      <c r="L740" s="17">
        <v>30.000049728</v>
      </c>
      <c r="M740" s="107">
        <v>1</v>
      </c>
      <c r="N740" s="17">
        <f>IF(M740=1,_xlfn.XLOOKUP(L740,'HYB SPECS'!$O$6:$O$37,'HYB SPECS'!$K$6:$K$37,,1))</f>
        <v>8500</v>
      </c>
      <c r="O740" s="107">
        <f>0.5*('Specifications (ICE)'!$P$4*'Specifications (ICE)'!$P$3)*'Specifications (ICE)'!$P$5*K740^2</f>
        <v>56.217600027646043</v>
      </c>
      <c r="P740" s="14">
        <f>IF(B740="A",'Specifications (ICE)'!$M$12,IF(B740="G",'Specifications (ICE)'!$M$13))</f>
        <v>105.33879899999999</v>
      </c>
      <c r="Q740" s="17">
        <v>2</v>
      </c>
      <c r="R740" s="110">
        <f>'HYB SPECS'!$G$11-O740-P740-G740</f>
        <v>725.17823282758229</v>
      </c>
      <c r="S740" s="16">
        <f t="shared" si="152"/>
        <v>0</v>
      </c>
      <c r="T740" s="17">
        <f t="shared" si="153"/>
        <v>0</v>
      </c>
      <c r="U740" s="110">
        <f t="shared" si="154"/>
        <v>161.55639902764602</v>
      </c>
      <c r="V740" s="17">
        <f t="shared" si="155"/>
        <v>2.1666651786395663</v>
      </c>
      <c r="W740" s="14">
        <f t="shared" si="156"/>
        <v>11.256153613306742</v>
      </c>
      <c r="X740" s="17">
        <f t="shared" si="157"/>
        <v>2.1666651786395663</v>
      </c>
      <c r="Y740" s="17">
        <f t="shared" si="158"/>
        <v>2.4341327520393281</v>
      </c>
      <c r="Z740" s="14">
        <v>474.14230073437511</v>
      </c>
      <c r="AA740" s="17">
        <f t="shared" si="160"/>
        <v>1.4825051587868912</v>
      </c>
      <c r="AB740" s="17">
        <f t="shared" si="161"/>
        <v>2.3314165302357575E-4</v>
      </c>
      <c r="AC740" s="17">
        <f t="shared" si="162"/>
        <v>0.11054231976161359</v>
      </c>
      <c r="AD740" s="17">
        <f t="shared" si="159"/>
        <v>1.4641366855842858E-4</v>
      </c>
      <c r="AE740" s="14">
        <f t="shared" si="163"/>
        <v>27.463350806398562</v>
      </c>
    </row>
    <row r="741" spans="1:31" ht="15.75" thickBot="1" x14ac:dyDescent="0.3">
      <c r="A741" s="14">
        <v>2</v>
      </c>
      <c r="B741" s="17" t="s">
        <v>31</v>
      </c>
      <c r="C741" s="17">
        <v>735</v>
      </c>
      <c r="D741" s="17">
        <v>62.707914425817329</v>
      </c>
      <c r="E741" s="14">
        <v>704.00093954631063</v>
      </c>
      <c r="F741" s="103">
        <v>0</v>
      </c>
      <c r="G741" s="17">
        <f>'Specifications (ICE)'!$E$16*9.81*SIN(F741-F740)</f>
        <v>0</v>
      </c>
      <c r="H741" s="17">
        <f t="shared" si="151"/>
        <v>0</v>
      </c>
      <c r="I741" s="17">
        <v>14</v>
      </c>
      <c r="J741" s="14">
        <v>4000</v>
      </c>
      <c r="K741" s="100">
        <v>13.411199999999999</v>
      </c>
      <c r="L741" s="17">
        <v>30.000049728</v>
      </c>
      <c r="M741" s="107">
        <v>1</v>
      </c>
      <c r="N741" s="17">
        <f>IF(M741=1,_xlfn.XLOOKUP(L741,'HYB SPECS'!$O$6:$O$37,'HYB SPECS'!$K$6:$K$37,,1))</f>
        <v>8500</v>
      </c>
      <c r="O741" s="107">
        <f>0.5*('Specifications (ICE)'!$P$4*'Specifications (ICE)'!$P$3)*'Specifications (ICE)'!$P$5*K741^2</f>
        <v>56.217600027646043</v>
      </c>
      <c r="P741" s="14">
        <f>IF(B741="A",'Specifications (ICE)'!$M$12,IF(B741="G",'Specifications (ICE)'!$M$13))</f>
        <v>105.33879899999999</v>
      </c>
      <c r="Q741" s="17">
        <v>2</v>
      </c>
      <c r="R741" s="110">
        <f>'HYB SPECS'!$G$11-O741-P741-G741</f>
        <v>725.17823282758229</v>
      </c>
      <c r="S741" s="16">
        <f t="shared" si="152"/>
        <v>0</v>
      </c>
      <c r="T741" s="17">
        <f t="shared" si="153"/>
        <v>0</v>
      </c>
      <c r="U741" s="110">
        <f t="shared" si="154"/>
        <v>161.55639902764602</v>
      </c>
      <c r="V741" s="17">
        <f t="shared" si="155"/>
        <v>2.1666651786395663</v>
      </c>
      <c r="W741" s="14">
        <f t="shared" si="156"/>
        <v>11.256153613306742</v>
      </c>
      <c r="X741" s="17">
        <f t="shared" si="157"/>
        <v>2.1666651786395663</v>
      </c>
      <c r="Y741" s="17">
        <f t="shared" si="158"/>
        <v>2.4341327520393281</v>
      </c>
      <c r="Z741" s="14">
        <v>474.14230073437511</v>
      </c>
      <c r="AA741" s="17">
        <f t="shared" si="160"/>
        <v>1.4825051587868912</v>
      </c>
      <c r="AB741" s="17">
        <f t="shared" si="161"/>
        <v>2.3314165302357575E-4</v>
      </c>
      <c r="AC741" s="17">
        <f t="shared" si="162"/>
        <v>0.11054231976161359</v>
      </c>
      <c r="AD741" s="17">
        <f t="shared" si="159"/>
        <v>1.4641366855842858E-4</v>
      </c>
      <c r="AE741" s="14">
        <f t="shared" si="163"/>
        <v>27.573893126160176</v>
      </c>
    </row>
    <row r="742" spans="1:31" ht="15.75" thickBot="1" x14ac:dyDescent="0.3">
      <c r="A742" s="14">
        <v>2</v>
      </c>
      <c r="B742" s="17" t="s">
        <v>31</v>
      </c>
      <c r="C742" s="17">
        <v>736</v>
      </c>
      <c r="D742" s="17">
        <v>62.782478968885812</v>
      </c>
      <c r="E742" s="14">
        <v>704.00093954631063</v>
      </c>
      <c r="F742" s="103">
        <v>0</v>
      </c>
      <c r="G742" s="17">
        <f>'Specifications (ICE)'!$E$16*9.81*SIN(F742-F741)</f>
        <v>0</v>
      </c>
      <c r="H742" s="17">
        <f t="shared" si="151"/>
        <v>0</v>
      </c>
      <c r="I742" s="17">
        <v>14</v>
      </c>
      <c r="J742" s="14">
        <v>4000</v>
      </c>
      <c r="K742" s="100">
        <v>13.411199999999999</v>
      </c>
      <c r="L742" s="17">
        <v>30.000049728</v>
      </c>
      <c r="M742" s="107">
        <v>1</v>
      </c>
      <c r="N742" s="17">
        <f>IF(M742=1,_xlfn.XLOOKUP(L742,'HYB SPECS'!$O$6:$O$37,'HYB SPECS'!$K$6:$K$37,,1))</f>
        <v>8500</v>
      </c>
      <c r="O742" s="107">
        <f>0.5*('Specifications (ICE)'!$P$4*'Specifications (ICE)'!$P$3)*'Specifications (ICE)'!$P$5*K742^2</f>
        <v>56.217600027646043</v>
      </c>
      <c r="P742" s="14">
        <f>IF(B742="A",'Specifications (ICE)'!$M$12,IF(B742="G",'Specifications (ICE)'!$M$13))</f>
        <v>105.33879899999999</v>
      </c>
      <c r="Q742" s="17">
        <v>2</v>
      </c>
      <c r="R742" s="110">
        <f>'HYB SPECS'!$G$11-O742-P742-G742</f>
        <v>725.17823282758229</v>
      </c>
      <c r="S742" s="16">
        <f t="shared" si="152"/>
        <v>0</v>
      </c>
      <c r="T742" s="17">
        <f t="shared" si="153"/>
        <v>0</v>
      </c>
      <c r="U742" s="110">
        <f t="shared" si="154"/>
        <v>161.55639902764602</v>
      </c>
      <c r="V742" s="17">
        <f t="shared" si="155"/>
        <v>2.1666651786395663</v>
      </c>
      <c r="W742" s="14">
        <f t="shared" si="156"/>
        <v>11.256153613306742</v>
      </c>
      <c r="X742" s="17">
        <f t="shared" si="157"/>
        <v>2.1666651786395663</v>
      </c>
      <c r="Y742" s="17">
        <f t="shared" si="158"/>
        <v>2.4341327520393281</v>
      </c>
      <c r="Z742" s="14">
        <v>474.14230073437511</v>
      </c>
      <c r="AA742" s="17">
        <f t="shared" si="160"/>
        <v>1.4825051587868912</v>
      </c>
      <c r="AB742" s="17">
        <f t="shared" si="161"/>
        <v>2.3314165302357575E-4</v>
      </c>
      <c r="AC742" s="17">
        <f t="shared" si="162"/>
        <v>0.11054231976161359</v>
      </c>
      <c r="AD742" s="17">
        <f t="shared" si="159"/>
        <v>1.4641366855842858E-4</v>
      </c>
      <c r="AE742" s="14">
        <f t="shared" si="163"/>
        <v>27.684435445921789</v>
      </c>
    </row>
    <row r="743" spans="1:31" ht="15.75" thickBot="1" x14ac:dyDescent="0.3">
      <c r="A743" s="14">
        <v>2</v>
      </c>
      <c r="B743" s="17" t="s">
        <v>31</v>
      </c>
      <c r="C743" s="17">
        <v>737</v>
      </c>
      <c r="D743" s="17">
        <v>62.857043511954295</v>
      </c>
      <c r="E743" s="14">
        <v>704.00093954631063</v>
      </c>
      <c r="F743" s="103">
        <v>0</v>
      </c>
      <c r="G743" s="17">
        <f>'Specifications (ICE)'!$E$16*9.81*SIN(F743-F742)</f>
        <v>0</v>
      </c>
      <c r="H743" s="17">
        <f t="shared" si="151"/>
        <v>0</v>
      </c>
      <c r="I743" s="17">
        <v>14</v>
      </c>
      <c r="J743" s="14">
        <v>4000</v>
      </c>
      <c r="K743" s="100">
        <v>13.411199999999999</v>
      </c>
      <c r="L743" s="17">
        <v>30.000049728</v>
      </c>
      <c r="M743" s="107">
        <v>1</v>
      </c>
      <c r="N743" s="17">
        <f>IF(M743=1,_xlfn.XLOOKUP(L743,'HYB SPECS'!$O$6:$O$37,'HYB SPECS'!$K$6:$K$37,,1))</f>
        <v>8500</v>
      </c>
      <c r="O743" s="107">
        <f>0.5*('Specifications (ICE)'!$P$4*'Specifications (ICE)'!$P$3)*'Specifications (ICE)'!$P$5*K743^2</f>
        <v>56.217600027646043</v>
      </c>
      <c r="P743" s="14">
        <f>IF(B743="A",'Specifications (ICE)'!$M$12,IF(B743="G",'Specifications (ICE)'!$M$13))</f>
        <v>105.33879899999999</v>
      </c>
      <c r="Q743" s="17">
        <v>2</v>
      </c>
      <c r="R743" s="110">
        <f>'HYB SPECS'!$G$11-O743-P743-G743</f>
        <v>725.17823282758229</v>
      </c>
      <c r="S743" s="16">
        <f t="shared" si="152"/>
        <v>0</v>
      </c>
      <c r="T743" s="17">
        <f t="shared" si="153"/>
        <v>0</v>
      </c>
      <c r="U743" s="110">
        <f t="shared" si="154"/>
        <v>161.55639902764602</v>
      </c>
      <c r="V743" s="17">
        <f t="shared" si="155"/>
        <v>2.1666651786395663</v>
      </c>
      <c r="W743" s="14">
        <f t="shared" si="156"/>
        <v>11.256153613306742</v>
      </c>
      <c r="X743" s="17">
        <f t="shared" si="157"/>
        <v>2.1666651786395663</v>
      </c>
      <c r="Y743" s="17">
        <f t="shared" si="158"/>
        <v>2.4341327520393281</v>
      </c>
      <c r="Z743" s="14">
        <v>474.14230073437511</v>
      </c>
      <c r="AA743" s="17">
        <f t="shared" si="160"/>
        <v>1.4825051587868912</v>
      </c>
      <c r="AB743" s="17">
        <f t="shared" si="161"/>
        <v>2.3314165302357575E-4</v>
      </c>
      <c r="AC743" s="17">
        <f t="shared" si="162"/>
        <v>0.11054231976161359</v>
      </c>
      <c r="AD743" s="17">
        <f t="shared" si="159"/>
        <v>1.4641366855842858E-4</v>
      </c>
      <c r="AE743" s="14">
        <f t="shared" si="163"/>
        <v>27.794977765683402</v>
      </c>
    </row>
    <row r="744" spans="1:31" ht="15.75" thickBot="1" x14ac:dyDescent="0.3">
      <c r="A744" s="14">
        <v>2</v>
      </c>
      <c r="B744" s="17" t="s">
        <v>31</v>
      </c>
      <c r="C744" s="17">
        <v>738</v>
      </c>
      <c r="D744" s="17">
        <v>62.931608055022778</v>
      </c>
      <c r="E744" s="14">
        <v>704.00093954631063</v>
      </c>
      <c r="F744" s="103">
        <v>0</v>
      </c>
      <c r="G744" s="17">
        <f>'Specifications (ICE)'!$E$16*9.81*SIN(F744-F743)</f>
        <v>0</v>
      </c>
      <c r="H744" s="17">
        <f t="shared" si="151"/>
        <v>0</v>
      </c>
      <c r="I744" s="17">
        <v>14</v>
      </c>
      <c r="J744" s="14">
        <v>4000</v>
      </c>
      <c r="K744" s="100">
        <v>13.411199999999999</v>
      </c>
      <c r="L744" s="17">
        <v>30.000049728</v>
      </c>
      <c r="M744" s="107">
        <v>1</v>
      </c>
      <c r="N744" s="17">
        <f>IF(M744=1,_xlfn.XLOOKUP(L744,'HYB SPECS'!$O$6:$O$37,'HYB SPECS'!$K$6:$K$37,,1))</f>
        <v>8500</v>
      </c>
      <c r="O744" s="107">
        <f>0.5*('Specifications (ICE)'!$P$4*'Specifications (ICE)'!$P$3)*'Specifications (ICE)'!$P$5*K744^2</f>
        <v>56.217600027646043</v>
      </c>
      <c r="P744" s="14">
        <f>IF(B744="A",'Specifications (ICE)'!$M$12,IF(B744="G",'Specifications (ICE)'!$M$13))</f>
        <v>105.33879899999999</v>
      </c>
      <c r="Q744" s="17">
        <v>2</v>
      </c>
      <c r="R744" s="110">
        <f>'HYB SPECS'!$G$11-O744-P744-G744</f>
        <v>725.17823282758229</v>
      </c>
      <c r="S744" s="16">
        <f t="shared" si="152"/>
        <v>0</v>
      </c>
      <c r="T744" s="17">
        <f t="shared" si="153"/>
        <v>0</v>
      </c>
      <c r="U744" s="110">
        <f t="shared" si="154"/>
        <v>161.55639902764602</v>
      </c>
      <c r="V744" s="17">
        <f t="shared" si="155"/>
        <v>2.1666651786395663</v>
      </c>
      <c r="W744" s="14">
        <f t="shared" si="156"/>
        <v>11.256153613306742</v>
      </c>
      <c r="X744" s="17">
        <f t="shared" si="157"/>
        <v>2.1666651786395663</v>
      </c>
      <c r="Y744" s="17">
        <f t="shared" si="158"/>
        <v>2.4341327520393281</v>
      </c>
      <c r="Z744" s="14">
        <v>474.14230073437511</v>
      </c>
      <c r="AA744" s="17">
        <f t="shared" si="160"/>
        <v>1.4825051587868912</v>
      </c>
      <c r="AB744" s="17">
        <f t="shared" si="161"/>
        <v>2.3314165302357575E-4</v>
      </c>
      <c r="AC744" s="17">
        <f t="shared" si="162"/>
        <v>0.11054231976161359</v>
      </c>
      <c r="AD744" s="17">
        <f t="shared" si="159"/>
        <v>1.4641366855842858E-4</v>
      </c>
      <c r="AE744" s="14">
        <f t="shared" si="163"/>
        <v>27.905520085445016</v>
      </c>
    </row>
    <row r="745" spans="1:31" ht="15.75" thickBot="1" x14ac:dyDescent="0.3">
      <c r="A745" s="14">
        <v>2</v>
      </c>
      <c r="B745" s="17" t="s">
        <v>31</v>
      </c>
      <c r="C745" s="17">
        <v>739</v>
      </c>
      <c r="D745" s="17">
        <v>63.006172598091261</v>
      </c>
      <c r="E745" s="14">
        <v>704.00093954631063</v>
      </c>
      <c r="F745" s="103">
        <v>0</v>
      </c>
      <c r="G745" s="17">
        <f>'Specifications (ICE)'!$E$16*9.81*SIN(F745-F744)</f>
        <v>0</v>
      </c>
      <c r="H745" s="17">
        <f t="shared" si="151"/>
        <v>0</v>
      </c>
      <c r="I745" s="17">
        <v>14</v>
      </c>
      <c r="J745" s="14">
        <v>4000</v>
      </c>
      <c r="K745" s="100">
        <v>13.411199999999999</v>
      </c>
      <c r="L745" s="17">
        <v>30.000049728</v>
      </c>
      <c r="M745" s="107">
        <v>1</v>
      </c>
      <c r="N745" s="17">
        <f>IF(M745=1,_xlfn.XLOOKUP(L745,'HYB SPECS'!$O$6:$O$37,'HYB SPECS'!$K$6:$K$37,,1))</f>
        <v>8500</v>
      </c>
      <c r="O745" s="107">
        <f>0.5*('Specifications (ICE)'!$P$4*'Specifications (ICE)'!$P$3)*'Specifications (ICE)'!$P$5*K745^2</f>
        <v>56.217600027646043</v>
      </c>
      <c r="P745" s="14">
        <f>IF(B745="A",'Specifications (ICE)'!$M$12,IF(B745="G",'Specifications (ICE)'!$M$13))</f>
        <v>105.33879899999999</v>
      </c>
      <c r="Q745" s="17">
        <v>2</v>
      </c>
      <c r="R745" s="110">
        <f>'HYB SPECS'!$G$11-O745-P745-G745</f>
        <v>725.17823282758229</v>
      </c>
      <c r="S745" s="16">
        <f t="shared" si="152"/>
        <v>0</v>
      </c>
      <c r="T745" s="17">
        <f t="shared" si="153"/>
        <v>0</v>
      </c>
      <c r="U745" s="110">
        <f t="shared" si="154"/>
        <v>161.55639902764602</v>
      </c>
      <c r="V745" s="17">
        <f t="shared" si="155"/>
        <v>2.1666651786395663</v>
      </c>
      <c r="W745" s="14">
        <f t="shared" si="156"/>
        <v>11.256153613306742</v>
      </c>
      <c r="X745" s="17">
        <f t="shared" si="157"/>
        <v>2.1666651786395663</v>
      </c>
      <c r="Y745" s="17">
        <f t="shared" si="158"/>
        <v>2.4341327520393281</v>
      </c>
      <c r="Z745" s="14">
        <v>474.14230073437511</v>
      </c>
      <c r="AA745" s="17">
        <f t="shared" si="160"/>
        <v>1.4825051587868912</v>
      </c>
      <c r="AB745" s="17">
        <f t="shared" si="161"/>
        <v>2.3314165302357575E-4</v>
      </c>
      <c r="AC745" s="17">
        <f t="shared" si="162"/>
        <v>0.11054231976161359</v>
      </c>
      <c r="AD745" s="17">
        <f t="shared" si="159"/>
        <v>1.4641366855842858E-4</v>
      </c>
      <c r="AE745" s="14">
        <f t="shared" si="163"/>
        <v>28.016062405206629</v>
      </c>
    </row>
    <row r="746" spans="1:31" ht="15.75" thickBot="1" x14ac:dyDescent="0.3">
      <c r="A746" s="14">
        <v>2</v>
      </c>
      <c r="B746" s="17" t="s">
        <v>31</v>
      </c>
      <c r="C746" s="17">
        <v>740</v>
      </c>
      <c r="D746" s="17">
        <v>63.080737141159744</v>
      </c>
      <c r="E746" s="14">
        <v>704.00093954631063</v>
      </c>
      <c r="F746" s="103">
        <v>0</v>
      </c>
      <c r="G746" s="17">
        <f>'Specifications (ICE)'!$E$16*9.81*SIN(F746-F745)</f>
        <v>0</v>
      </c>
      <c r="H746" s="17">
        <f t="shared" si="151"/>
        <v>0</v>
      </c>
      <c r="I746" s="17">
        <v>14</v>
      </c>
      <c r="J746" s="14">
        <v>4000</v>
      </c>
      <c r="K746" s="100">
        <v>13.411199999999999</v>
      </c>
      <c r="L746" s="17">
        <v>30.000049728</v>
      </c>
      <c r="M746" s="107">
        <v>1</v>
      </c>
      <c r="N746" s="17">
        <f>IF(M746=1,_xlfn.XLOOKUP(L746,'HYB SPECS'!$O$6:$O$37,'HYB SPECS'!$K$6:$K$37,,1))</f>
        <v>8500</v>
      </c>
      <c r="O746" s="107">
        <f>0.5*('Specifications (ICE)'!$P$4*'Specifications (ICE)'!$P$3)*'Specifications (ICE)'!$P$5*K746^2</f>
        <v>56.217600027646043</v>
      </c>
      <c r="P746" s="14">
        <f>IF(B746="A",'Specifications (ICE)'!$M$12,IF(B746="G",'Specifications (ICE)'!$M$13))</f>
        <v>105.33879899999999</v>
      </c>
      <c r="Q746" s="17">
        <v>2</v>
      </c>
      <c r="R746" s="110">
        <f>'HYB SPECS'!$G$11-O746-P746-G746</f>
        <v>725.17823282758229</v>
      </c>
      <c r="S746" s="16">
        <f t="shared" si="152"/>
        <v>0</v>
      </c>
      <c r="T746" s="17">
        <f t="shared" si="153"/>
        <v>0</v>
      </c>
      <c r="U746" s="110">
        <f t="shared" si="154"/>
        <v>161.55639902764602</v>
      </c>
      <c r="V746" s="17">
        <f t="shared" si="155"/>
        <v>2.1666651786395663</v>
      </c>
      <c r="W746" s="14">
        <f t="shared" si="156"/>
        <v>11.256153613306742</v>
      </c>
      <c r="X746" s="17">
        <f t="shared" si="157"/>
        <v>2.1666651786395663</v>
      </c>
      <c r="Y746" s="17">
        <f t="shared" si="158"/>
        <v>2.4341327520393281</v>
      </c>
      <c r="Z746" s="14">
        <v>474.14230073437511</v>
      </c>
      <c r="AA746" s="17">
        <f t="shared" si="160"/>
        <v>1.4825051587868912</v>
      </c>
      <c r="AB746" s="17">
        <f t="shared" si="161"/>
        <v>2.3314165302357575E-4</v>
      </c>
      <c r="AC746" s="17">
        <f t="shared" si="162"/>
        <v>0.11054231976161359</v>
      </c>
      <c r="AD746" s="17">
        <f t="shared" si="159"/>
        <v>1.4641366855842858E-4</v>
      </c>
      <c r="AE746" s="14">
        <f t="shared" si="163"/>
        <v>28.126604724968242</v>
      </c>
    </row>
    <row r="747" spans="1:31" ht="15.75" thickBot="1" x14ac:dyDescent="0.3">
      <c r="A747" s="14">
        <v>2</v>
      </c>
      <c r="B747" s="17" t="s">
        <v>31</v>
      </c>
      <c r="C747" s="17">
        <v>741</v>
      </c>
      <c r="D747" s="17">
        <v>63.155301684228228</v>
      </c>
      <c r="E747" s="14">
        <v>704.00093954631063</v>
      </c>
      <c r="F747" s="103">
        <v>0</v>
      </c>
      <c r="G747" s="17">
        <f>'Specifications (ICE)'!$E$16*9.81*SIN(F747-F746)</f>
        <v>0</v>
      </c>
      <c r="H747" s="17">
        <f t="shared" si="151"/>
        <v>0</v>
      </c>
      <c r="I747" s="17">
        <v>14</v>
      </c>
      <c r="J747" s="14">
        <v>4000</v>
      </c>
      <c r="K747" s="100">
        <v>13.411199999999999</v>
      </c>
      <c r="L747" s="17">
        <v>30.000049728</v>
      </c>
      <c r="M747" s="107">
        <v>1</v>
      </c>
      <c r="N747" s="17">
        <f>IF(M747=1,_xlfn.XLOOKUP(L747,'HYB SPECS'!$O$6:$O$37,'HYB SPECS'!$K$6:$K$37,,1))</f>
        <v>8500</v>
      </c>
      <c r="O747" s="107">
        <f>0.5*('Specifications (ICE)'!$P$4*'Specifications (ICE)'!$P$3)*'Specifications (ICE)'!$P$5*K747^2</f>
        <v>56.217600027646043</v>
      </c>
      <c r="P747" s="14">
        <f>IF(B747="A",'Specifications (ICE)'!$M$12,IF(B747="G",'Specifications (ICE)'!$M$13))</f>
        <v>105.33879899999999</v>
      </c>
      <c r="Q747" s="17">
        <v>2</v>
      </c>
      <c r="R747" s="110">
        <f>'HYB SPECS'!$G$11-O747-P747-G747</f>
        <v>725.17823282758229</v>
      </c>
      <c r="S747" s="16">
        <f t="shared" si="152"/>
        <v>0</v>
      </c>
      <c r="T747" s="17">
        <f t="shared" si="153"/>
        <v>0</v>
      </c>
      <c r="U747" s="110">
        <f t="shared" si="154"/>
        <v>161.55639902764602</v>
      </c>
      <c r="V747" s="17">
        <f t="shared" si="155"/>
        <v>2.1666651786395663</v>
      </c>
      <c r="W747" s="14">
        <f t="shared" si="156"/>
        <v>11.256153613306742</v>
      </c>
      <c r="X747" s="17">
        <f t="shared" si="157"/>
        <v>2.1666651786395663</v>
      </c>
      <c r="Y747" s="17">
        <f t="shared" si="158"/>
        <v>2.4341327520393281</v>
      </c>
      <c r="Z747" s="14">
        <v>474.14230073437511</v>
      </c>
      <c r="AA747" s="17">
        <f t="shared" si="160"/>
        <v>1.4825051587868912</v>
      </c>
      <c r="AB747" s="17">
        <f t="shared" si="161"/>
        <v>2.3314165302357575E-4</v>
      </c>
      <c r="AC747" s="17">
        <f t="shared" si="162"/>
        <v>0.11054231976161359</v>
      </c>
      <c r="AD747" s="17">
        <f t="shared" si="159"/>
        <v>1.4641366855842858E-4</v>
      </c>
      <c r="AE747" s="14">
        <f t="shared" si="163"/>
        <v>28.237147044729856</v>
      </c>
    </row>
    <row r="748" spans="1:31" ht="15.75" thickBot="1" x14ac:dyDescent="0.3">
      <c r="A748" s="14">
        <v>2</v>
      </c>
      <c r="B748" s="17" t="s">
        <v>31</v>
      </c>
      <c r="C748" s="17">
        <v>742</v>
      </c>
      <c r="D748" s="17">
        <v>63.229866227296711</v>
      </c>
      <c r="E748" s="14">
        <v>704.00093954631063</v>
      </c>
      <c r="F748" s="103">
        <v>0</v>
      </c>
      <c r="G748" s="17">
        <f>'Specifications (ICE)'!$E$16*9.81*SIN(F748-F747)</f>
        <v>0</v>
      </c>
      <c r="H748" s="17">
        <f t="shared" si="151"/>
        <v>0</v>
      </c>
      <c r="I748" s="17">
        <v>14</v>
      </c>
      <c r="J748" s="14">
        <v>4000</v>
      </c>
      <c r="K748" s="100">
        <v>13.411199999999999</v>
      </c>
      <c r="L748" s="17">
        <v>30.000049728</v>
      </c>
      <c r="M748" s="107">
        <v>1</v>
      </c>
      <c r="N748" s="17">
        <f>IF(M748=1,_xlfn.XLOOKUP(L748,'HYB SPECS'!$O$6:$O$37,'HYB SPECS'!$K$6:$K$37,,1))</f>
        <v>8500</v>
      </c>
      <c r="O748" s="107">
        <f>0.5*('Specifications (ICE)'!$P$4*'Specifications (ICE)'!$P$3)*'Specifications (ICE)'!$P$5*K748^2</f>
        <v>56.217600027646043</v>
      </c>
      <c r="P748" s="14">
        <f>IF(B748="A",'Specifications (ICE)'!$M$12,IF(B748="G",'Specifications (ICE)'!$M$13))</f>
        <v>105.33879899999999</v>
      </c>
      <c r="Q748" s="17">
        <v>2</v>
      </c>
      <c r="R748" s="110">
        <f>'HYB SPECS'!$G$11-O748-P748-G748</f>
        <v>725.17823282758229</v>
      </c>
      <c r="S748" s="16">
        <f t="shared" si="152"/>
        <v>0</v>
      </c>
      <c r="T748" s="17">
        <f t="shared" si="153"/>
        <v>0</v>
      </c>
      <c r="U748" s="110">
        <f t="shared" si="154"/>
        <v>161.55639902764602</v>
      </c>
      <c r="V748" s="17">
        <f t="shared" si="155"/>
        <v>2.1666651786395663</v>
      </c>
      <c r="W748" s="14">
        <f t="shared" si="156"/>
        <v>11.256153613306742</v>
      </c>
      <c r="X748" s="17">
        <f t="shared" si="157"/>
        <v>2.1666651786395663</v>
      </c>
      <c r="Y748" s="17">
        <f t="shared" si="158"/>
        <v>2.4341327520393281</v>
      </c>
      <c r="Z748" s="14">
        <v>474.14230073437511</v>
      </c>
      <c r="AA748" s="17">
        <f t="shared" si="160"/>
        <v>1.4825051587868912</v>
      </c>
      <c r="AB748" s="17">
        <f t="shared" si="161"/>
        <v>2.3314165302357575E-4</v>
      </c>
      <c r="AC748" s="17">
        <f t="shared" si="162"/>
        <v>0.11054231976161359</v>
      </c>
      <c r="AD748" s="17">
        <f t="shared" si="159"/>
        <v>1.4641366855842858E-4</v>
      </c>
      <c r="AE748" s="14">
        <f t="shared" si="163"/>
        <v>28.347689364491469</v>
      </c>
    </row>
    <row r="749" spans="1:31" ht="15.75" thickBot="1" x14ac:dyDescent="0.3">
      <c r="A749" s="14">
        <v>2</v>
      </c>
      <c r="B749" s="17" t="s">
        <v>31</v>
      </c>
      <c r="C749" s="17">
        <v>743</v>
      </c>
      <c r="D749" s="17">
        <v>63.304430770365194</v>
      </c>
      <c r="E749" s="14">
        <v>704.00093954631063</v>
      </c>
      <c r="F749" s="103">
        <v>0</v>
      </c>
      <c r="G749" s="17">
        <f>'Specifications (ICE)'!$E$16*9.81*SIN(F749-F748)</f>
        <v>0</v>
      </c>
      <c r="H749" s="17">
        <f t="shared" si="151"/>
        <v>0</v>
      </c>
      <c r="I749" s="17">
        <v>14</v>
      </c>
      <c r="J749" s="14">
        <v>4000</v>
      </c>
      <c r="K749" s="100">
        <v>13.411199999999999</v>
      </c>
      <c r="L749" s="17">
        <v>30.000049728</v>
      </c>
      <c r="M749" s="107">
        <v>1</v>
      </c>
      <c r="N749" s="17">
        <f>IF(M749=1,_xlfn.XLOOKUP(L749,'HYB SPECS'!$O$6:$O$37,'HYB SPECS'!$K$6:$K$37,,1))</f>
        <v>8500</v>
      </c>
      <c r="O749" s="107">
        <f>0.5*('Specifications (ICE)'!$P$4*'Specifications (ICE)'!$P$3)*'Specifications (ICE)'!$P$5*K749^2</f>
        <v>56.217600027646043</v>
      </c>
      <c r="P749" s="14">
        <f>IF(B749="A",'Specifications (ICE)'!$M$12,IF(B749="G",'Specifications (ICE)'!$M$13))</f>
        <v>105.33879899999999</v>
      </c>
      <c r="Q749" s="17">
        <v>2</v>
      </c>
      <c r="R749" s="110">
        <f>'HYB SPECS'!$G$11-O749-P749-G749</f>
        <v>725.17823282758229</v>
      </c>
      <c r="S749" s="16">
        <f t="shared" si="152"/>
        <v>0</v>
      </c>
      <c r="T749" s="17">
        <f t="shared" si="153"/>
        <v>0</v>
      </c>
      <c r="U749" s="110">
        <f t="shared" si="154"/>
        <v>161.55639902764602</v>
      </c>
      <c r="V749" s="17">
        <f t="shared" si="155"/>
        <v>2.1666651786395663</v>
      </c>
      <c r="W749" s="14">
        <f t="shared" si="156"/>
        <v>11.256153613306742</v>
      </c>
      <c r="X749" s="17">
        <f t="shared" si="157"/>
        <v>2.1666651786395663</v>
      </c>
      <c r="Y749" s="17">
        <f t="shared" si="158"/>
        <v>2.4341327520393281</v>
      </c>
      <c r="Z749" s="14">
        <v>474.14230073437511</v>
      </c>
      <c r="AA749" s="17">
        <f t="shared" si="160"/>
        <v>1.4825051587868912</v>
      </c>
      <c r="AB749" s="17">
        <f t="shared" si="161"/>
        <v>2.3314165302357575E-4</v>
      </c>
      <c r="AC749" s="17">
        <f t="shared" si="162"/>
        <v>0.11054231976161359</v>
      </c>
      <c r="AD749" s="17">
        <f t="shared" si="159"/>
        <v>1.4641366855842858E-4</v>
      </c>
      <c r="AE749" s="14">
        <f t="shared" si="163"/>
        <v>28.458231684253082</v>
      </c>
    </row>
    <row r="750" spans="1:31" ht="15.75" thickBot="1" x14ac:dyDescent="0.3">
      <c r="A750" s="14">
        <v>2</v>
      </c>
      <c r="B750" s="17" t="s">
        <v>31</v>
      </c>
      <c r="C750" s="17">
        <v>744</v>
      </c>
      <c r="D750" s="17">
        <v>63.378995313433677</v>
      </c>
      <c r="E750" s="14">
        <v>704.00093954631063</v>
      </c>
      <c r="F750" s="103">
        <v>0</v>
      </c>
      <c r="G750" s="17">
        <f>'Specifications (ICE)'!$E$16*9.81*SIN(F750-F749)</f>
        <v>0</v>
      </c>
      <c r="H750" s="17">
        <f t="shared" si="151"/>
        <v>0</v>
      </c>
      <c r="I750" s="17">
        <v>14</v>
      </c>
      <c r="J750" s="14">
        <v>4000</v>
      </c>
      <c r="K750" s="100">
        <v>13.411199999999999</v>
      </c>
      <c r="L750" s="17">
        <v>30.000049728</v>
      </c>
      <c r="M750" s="107">
        <v>1</v>
      </c>
      <c r="N750" s="17">
        <f>IF(M750=1,_xlfn.XLOOKUP(L750,'HYB SPECS'!$O$6:$O$37,'HYB SPECS'!$K$6:$K$37,,1))</f>
        <v>8500</v>
      </c>
      <c r="O750" s="107">
        <f>0.5*('Specifications (ICE)'!$P$4*'Specifications (ICE)'!$P$3)*'Specifications (ICE)'!$P$5*K750^2</f>
        <v>56.217600027646043</v>
      </c>
      <c r="P750" s="14">
        <f>IF(B750="A",'Specifications (ICE)'!$M$12,IF(B750="G",'Specifications (ICE)'!$M$13))</f>
        <v>105.33879899999999</v>
      </c>
      <c r="Q750" s="17">
        <v>2</v>
      </c>
      <c r="R750" s="110">
        <f>'HYB SPECS'!$G$11-O750-P750-G750</f>
        <v>725.17823282758229</v>
      </c>
      <c r="S750" s="16">
        <f t="shared" si="152"/>
        <v>0</v>
      </c>
      <c r="T750" s="17">
        <f t="shared" si="153"/>
        <v>0</v>
      </c>
      <c r="U750" s="110">
        <f t="shared" si="154"/>
        <v>161.55639902764602</v>
      </c>
      <c r="V750" s="17">
        <f t="shared" si="155"/>
        <v>2.1666651786395663</v>
      </c>
      <c r="W750" s="14">
        <f t="shared" si="156"/>
        <v>11.256153613306742</v>
      </c>
      <c r="X750" s="17">
        <f t="shared" si="157"/>
        <v>2.1666651786395663</v>
      </c>
      <c r="Y750" s="17">
        <f t="shared" si="158"/>
        <v>2.4341327520393281</v>
      </c>
      <c r="Z750" s="14">
        <v>474.14230073437511</v>
      </c>
      <c r="AA750" s="17">
        <f t="shared" si="160"/>
        <v>1.4825051587868912</v>
      </c>
      <c r="AB750" s="17">
        <f t="shared" si="161"/>
        <v>2.3314165302357575E-4</v>
      </c>
      <c r="AC750" s="17">
        <f t="shared" si="162"/>
        <v>0.11054231976161359</v>
      </c>
      <c r="AD750" s="17">
        <f t="shared" si="159"/>
        <v>1.4641366855842858E-4</v>
      </c>
      <c r="AE750" s="14">
        <f t="shared" si="163"/>
        <v>28.568774004014696</v>
      </c>
    </row>
    <row r="751" spans="1:31" ht="15.75" thickBot="1" x14ac:dyDescent="0.3">
      <c r="A751" s="14">
        <v>2</v>
      </c>
      <c r="B751" s="17" t="s">
        <v>31</v>
      </c>
      <c r="C751" s="17">
        <v>745</v>
      </c>
      <c r="D751" s="17">
        <v>63.45355985650216</v>
      </c>
      <c r="E751" s="14">
        <v>704.00093954631063</v>
      </c>
      <c r="F751" s="103">
        <v>0</v>
      </c>
      <c r="G751" s="17">
        <f>'Specifications (ICE)'!$E$16*9.81*SIN(F751-F750)</f>
        <v>0</v>
      </c>
      <c r="H751" s="17">
        <f t="shared" si="151"/>
        <v>0</v>
      </c>
      <c r="I751" s="17">
        <v>14</v>
      </c>
      <c r="J751" s="14">
        <v>4000</v>
      </c>
      <c r="K751" s="100">
        <v>13.411199999999999</v>
      </c>
      <c r="L751" s="17">
        <v>30.000049728</v>
      </c>
      <c r="M751" s="107">
        <v>1</v>
      </c>
      <c r="N751" s="17">
        <f>IF(M751=1,_xlfn.XLOOKUP(L751,'HYB SPECS'!$O$6:$O$37,'HYB SPECS'!$K$6:$K$37,,1))</f>
        <v>8500</v>
      </c>
      <c r="O751" s="107">
        <f>0.5*('Specifications (ICE)'!$P$4*'Specifications (ICE)'!$P$3)*'Specifications (ICE)'!$P$5*K751^2</f>
        <v>56.217600027646043</v>
      </c>
      <c r="P751" s="14">
        <f>IF(B751="A",'Specifications (ICE)'!$M$12,IF(B751="G",'Specifications (ICE)'!$M$13))</f>
        <v>105.33879899999999</v>
      </c>
      <c r="Q751" s="17">
        <v>2</v>
      </c>
      <c r="R751" s="110">
        <f>'HYB SPECS'!$G$11-O751-P751-G751</f>
        <v>725.17823282758229</v>
      </c>
      <c r="S751" s="16">
        <f t="shared" si="152"/>
        <v>0</v>
      </c>
      <c r="T751" s="17">
        <f t="shared" si="153"/>
        <v>0</v>
      </c>
      <c r="U751" s="110">
        <f t="shared" si="154"/>
        <v>161.55639902764602</v>
      </c>
      <c r="V751" s="17">
        <f t="shared" si="155"/>
        <v>2.1666651786395663</v>
      </c>
      <c r="W751" s="14">
        <f t="shared" si="156"/>
        <v>11.256153613306742</v>
      </c>
      <c r="X751" s="17">
        <f t="shared" si="157"/>
        <v>2.1666651786395663</v>
      </c>
      <c r="Y751" s="17">
        <f t="shared" si="158"/>
        <v>2.4341327520393281</v>
      </c>
      <c r="Z751" s="14">
        <v>474.14230073437511</v>
      </c>
      <c r="AA751" s="17">
        <f t="shared" si="160"/>
        <v>1.4825051587868912</v>
      </c>
      <c r="AB751" s="17">
        <f t="shared" si="161"/>
        <v>2.3314165302357575E-4</v>
      </c>
      <c r="AC751" s="17">
        <f t="shared" si="162"/>
        <v>0.11054231976161359</v>
      </c>
      <c r="AD751" s="17">
        <f t="shared" si="159"/>
        <v>1.4641366855842858E-4</v>
      </c>
      <c r="AE751" s="14">
        <f t="shared" si="163"/>
        <v>28.679316323776309</v>
      </c>
    </row>
    <row r="752" spans="1:31" ht="15.75" thickBot="1" x14ac:dyDescent="0.3">
      <c r="A752" s="14">
        <v>2</v>
      </c>
      <c r="B752" s="17" t="s">
        <v>31</v>
      </c>
      <c r="C752" s="17">
        <v>746</v>
      </c>
      <c r="D752" s="17">
        <v>63.528124399570643</v>
      </c>
      <c r="E752" s="14">
        <v>704.00093954631063</v>
      </c>
      <c r="F752" s="103">
        <v>0</v>
      </c>
      <c r="G752" s="17">
        <f>'Specifications (ICE)'!$E$16*9.81*SIN(F752-F751)</f>
        <v>0</v>
      </c>
      <c r="H752" s="17">
        <f t="shared" si="151"/>
        <v>0</v>
      </c>
      <c r="I752" s="17">
        <v>14</v>
      </c>
      <c r="J752" s="14">
        <v>4000</v>
      </c>
      <c r="K752" s="100">
        <v>13.411199999999999</v>
      </c>
      <c r="L752" s="17">
        <v>30.000049728</v>
      </c>
      <c r="M752" s="107">
        <v>1</v>
      </c>
      <c r="N752" s="17">
        <f>IF(M752=1,_xlfn.XLOOKUP(L752,'HYB SPECS'!$O$6:$O$37,'HYB SPECS'!$K$6:$K$37,,1))</f>
        <v>8500</v>
      </c>
      <c r="O752" s="107">
        <f>0.5*('Specifications (ICE)'!$P$4*'Specifications (ICE)'!$P$3)*'Specifications (ICE)'!$P$5*K752^2</f>
        <v>56.217600027646043</v>
      </c>
      <c r="P752" s="14">
        <f>IF(B752="A",'Specifications (ICE)'!$M$12,IF(B752="G",'Specifications (ICE)'!$M$13))</f>
        <v>105.33879899999999</v>
      </c>
      <c r="Q752" s="17">
        <v>2</v>
      </c>
      <c r="R752" s="110">
        <f>'HYB SPECS'!$G$11-O752-P752-G752</f>
        <v>725.17823282758229</v>
      </c>
      <c r="S752" s="16">
        <f t="shared" si="152"/>
        <v>0</v>
      </c>
      <c r="T752" s="17">
        <f t="shared" si="153"/>
        <v>0</v>
      </c>
      <c r="U752" s="110">
        <f t="shared" si="154"/>
        <v>161.55639902764602</v>
      </c>
      <c r="V752" s="17">
        <f t="shared" si="155"/>
        <v>2.1666651786395663</v>
      </c>
      <c r="W752" s="14">
        <f t="shared" si="156"/>
        <v>11.256153613306742</v>
      </c>
      <c r="X752" s="17">
        <f t="shared" si="157"/>
        <v>2.1666651786395663</v>
      </c>
      <c r="Y752" s="17">
        <f t="shared" si="158"/>
        <v>2.4341327520393281</v>
      </c>
      <c r="Z752" s="14">
        <v>474.14230073437511</v>
      </c>
      <c r="AA752" s="17">
        <f t="shared" si="160"/>
        <v>1.4825051587868912</v>
      </c>
      <c r="AB752" s="17">
        <f t="shared" si="161"/>
        <v>2.3314165302357575E-4</v>
      </c>
      <c r="AC752" s="17">
        <f t="shared" si="162"/>
        <v>0.11054231976161359</v>
      </c>
      <c r="AD752" s="17">
        <f t="shared" si="159"/>
        <v>1.4641366855842858E-4</v>
      </c>
      <c r="AE752" s="14">
        <f t="shared" si="163"/>
        <v>28.789858643537922</v>
      </c>
    </row>
    <row r="753" spans="1:31" ht="15.75" thickBot="1" x14ac:dyDescent="0.3">
      <c r="A753" s="14">
        <v>2</v>
      </c>
      <c r="B753" s="17" t="s">
        <v>31</v>
      </c>
      <c r="C753" s="17">
        <v>747</v>
      </c>
      <c r="D753" s="17">
        <v>63.602688942639126</v>
      </c>
      <c r="E753" s="14">
        <v>704.00093954631063</v>
      </c>
      <c r="F753" s="103">
        <v>0</v>
      </c>
      <c r="G753" s="17">
        <f>'Specifications (ICE)'!$E$16*9.81*SIN(F753-F752)</f>
        <v>0</v>
      </c>
      <c r="H753" s="17">
        <f t="shared" si="151"/>
        <v>0</v>
      </c>
      <c r="I753" s="17">
        <v>14</v>
      </c>
      <c r="J753" s="14">
        <v>4000</v>
      </c>
      <c r="K753" s="100">
        <v>13.411199999999999</v>
      </c>
      <c r="L753" s="17">
        <v>30.000049728</v>
      </c>
      <c r="M753" s="107">
        <v>1</v>
      </c>
      <c r="N753" s="17">
        <f>IF(M753=1,_xlfn.XLOOKUP(L753,'HYB SPECS'!$O$6:$O$37,'HYB SPECS'!$K$6:$K$37,,1))</f>
        <v>8500</v>
      </c>
      <c r="O753" s="107">
        <f>0.5*('Specifications (ICE)'!$P$4*'Specifications (ICE)'!$P$3)*'Specifications (ICE)'!$P$5*K753^2</f>
        <v>56.217600027646043</v>
      </c>
      <c r="P753" s="14">
        <f>IF(B753="A",'Specifications (ICE)'!$M$12,IF(B753="G",'Specifications (ICE)'!$M$13))</f>
        <v>105.33879899999999</v>
      </c>
      <c r="Q753" s="17">
        <v>2</v>
      </c>
      <c r="R753" s="110">
        <f>'HYB SPECS'!$G$11-O753-P753-G753</f>
        <v>725.17823282758229</v>
      </c>
      <c r="S753" s="16">
        <f t="shared" si="152"/>
        <v>0</v>
      </c>
      <c r="T753" s="17">
        <f t="shared" si="153"/>
        <v>0</v>
      </c>
      <c r="U753" s="110">
        <f t="shared" si="154"/>
        <v>161.55639902764602</v>
      </c>
      <c r="V753" s="17">
        <f t="shared" si="155"/>
        <v>2.1666651786395663</v>
      </c>
      <c r="W753" s="14">
        <f t="shared" si="156"/>
        <v>11.256153613306742</v>
      </c>
      <c r="X753" s="17">
        <f t="shared" si="157"/>
        <v>2.1666651786395663</v>
      </c>
      <c r="Y753" s="17">
        <f t="shared" si="158"/>
        <v>2.4341327520393281</v>
      </c>
      <c r="Z753" s="14">
        <v>474.14230073437511</v>
      </c>
      <c r="AA753" s="17">
        <f t="shared" si="160"/>
        <v>1.4825051587868912</v>
      </c>
      <c r="AB753" s="17">
        <f t="shared" si="161"/>
        <v>2.3314165302357575E-4</v>
      </c>
      <c r="AC753" s="17">
        <f t="shared" si="162"/>
        <v>0.11054231976161359</v>
      </c>
      <c r="AD753" s="17">
        <f t="shared" si="159"/>
        <v>1.4641366855842858E-4</v>
      </c>
      <c r="AE753" s="14">
        <f t="shared" si="163"/>
        <v>28.900400963299536</v>
      </c>
    </row>
    <row r="754" spans="1:31" ht="15.75" thickBot="1" x14ac:dyDescent="0.3">
      <c r="A754" s="14">
        <v>2</v>
      </c>
      <c r="B754" s="17" t="s">
        <v>31</v>
      </c>
      <c r="C754" s="17">
        <v>748</v>
      </c>
      <c r="D754" s="17">
        <v>63.67725348570761</v>
      </c>
      <c r="E754" s="14">
        <v>704.00093954631063</v>
      </c>
      <c r="F754" s="103">
        <v>0</v>
      </c>
      <c r="G754" s="17">
        <f>'Specifications (ICE)'!$E$16*9.81*SIN(F754-F753)</f>
        <v>0</v>
      </c>
      <c r="H754" s="17">
        <f t="shared" si="151"/>
        <v>0</v>
      </c>
      <c r="I754" s="17">
        <v>14</v>
      </c>
      <c r="J754" s="14">
        <v>4000</v>
      </c>
      <c r="K754" s="100">
        <v>13.411199999999999</v>
      </c>
      <c r="L754" s="17">
        <v>30.000049728</v>
      </c>
      <c r="M754" s="107">
        <v>1</v>
      </c>
      <c r="N754" s="17">
        <f>IF(M754=1,_xlfn.XLOOKUP(L754,'HYB SPECS'!$O$6:$O$37,'HYB SPECS'!$K$6:$K$37,,1))</f>
        <v>8500</v>
      </c>
      <c r="O754" s="107">
        <f>0.5*('Specifications (ICE)'!$P$4*'Specifications (ICE)'!$P$3)*'Specifications (ICE)'!$P$5*K754^2</f>
        <v>56.217600027646043</v>
      </c>
      <c r="P754" s="14">
        <f>IF(B754="A",'Specifications (ICE)'!$M$12,IF(B754="G",'Specifications (ICE)'!$M$13))</f>
        <v>105.33879899999999</v>
      </c>
      <c r="Q754" s="17">
        <v>2</v>
      </c>
      <c r="R754" s="110">
        <f>'HYB SPECS'!$G$11-O754-P754-G754</f>
        <v>725.17823282758229</v>
      </c>
      <c r="S754" s="16">
        <f t="shared" si="152"/>
        <v>0</v>
      </c>
      <c r="T754" s="17">
        <f t="shared" si="153"/>
        <v>0</v>
      </c>
      <c r="U754" s="110">
        <f t="shared" si="154"/>
        <v>161.55639902764602</v>
      </c>
      <c r="V754" s="17">
        <f t="shared" si="155"/>
        <v>2.1666651786395663</v>
      </c>
      <c r="W754" s="14">
        <f t="shared" si="156"/>
        <v>11.256153613306742</v>
      </c>
      <c r="X754" s="17">
        <f t="shared" si="157"/>
        <v>2.1666651786395663</v>
      </c>
      <c r="Y754" s="17">
        <f t="shared" si="158"/>
        <v>2.4341327520393281</v>
      </c>
      <c r="Z754" s="14">
        <v>474.14230073437511</v>
      </c>
      <c r="AA754" s="17">
        <f t="shared" si="160"/>
        <v>1.4825051587868912</v>
      </c>
      <c r="AB754" s="17">
        <f t="shared" si="161"/>
        <v>2.3314165302357575E-4</v>
      </c>
      <c r="AC754" s="17">
        <f t="shared" si="162"/>
        <v>0.11054231976161359</v>
      </c>
      <c r="AD754" s="17">
        <f t="shared" si="159"/>
        <v>1.4641366855842858E-4</v>
      </c>
      <c r="AE754" s="14">
        <f t="shared" si="163"/>
        <v>29.010943283061149</v>
      </c>
    </row>
    <row r="755" spans="1:31" ht="15.75" thickBot="1" x14ac:dyDescent="0.3">
      <c r="A755" s="14">
        <v>2</v>
      </c>
      <c r="B755" s="17" t="s">
        <v>31</v>
      </c>
      <c r="C755" s="17">
        <v>749</v>
      </c>
      <c r="D755" s="17">
        <v>63.751818028776093</v>
      </c>
      <c r="E755" s="14">
        <v>704.00093954631063</v>
      </c>
      <c r="F755" s="103">
        <v>0</v>
      </c>
      <c r="G755" s="17">
        <f>'Specifications (ICE)'!$E$16*9.81*SIN(F755-F754)</f>
        <v>0</v>
      </c>
      <c r="H755" s="17">
        <f t="shared" si="151"/>
        <v>0</v>
      </c>
      <c r="I755" s="17">
        <v>14</v>
      </c>
      <c r="J755" s="14">
        <v>4000</v>
      </c>
      <c r="K755" s="100">
        <v>13.411199999999999</v>
      </c>
      <c r="L755" s="17">
        <v>30.000049728</v>
      </c>
      <c r="M755" s="107">
        <v>1</v>
      </c>
      <c r="N755" s="17">
        <f>IF(M755=1,_xlfn.XLOOKUP(L755,'HYB SPECS'!$O$6:$O$37,'HYB SPECS'!$K$6:$K$37,,1))</f>
        <v>8500</v>
      </c>
      <c r="O755" s="107">
        <f>0.5*('Specifications (ICE)'!$P$4*'Specifications (ICE)'!$P$3)*'Specifications (ICE)'!$P$5*K755^2</f>
        <v>56.217600027646043</v>
      </c>
      <c r="P755" s="14">
        <f>IF(B755="A",'Specifications (ICE)'!$M$12,IF(B755="G",'Specifications (ICE)'!$M$13))</f>
        <v>105.33879899999999</v>
      </c>
      <c r="Q755" s="17">
        <v>2</v>
      </c>
      <c r="R755" s="110">
        <f>'HYB SPECS'!$G$11-O755-P755-G755</f>
        <v>725.17823282758229</v>
      </c>
      <c r="S755" s="16">
        <f t="shared" si="152"/>
        <v>0</v>
      </c>
      <c r="T755" s="17">
        <f t="shared" si="153"/>
        <v>0</v>
      </c>
      <c r="U755" s="110">
        <f t="shared" si="154"/>
        <v>161.55639902764602</v>
      </c>
      <c r="V755" s="17">
        <f t="shared" si="155"/>
        <v>2.1666651786395663</v>
      </c>
      <c r="W755" s="14">
        <f t="shared" si="156"/>
        <v>11.256153613306742</v>
      </c>
      <c r="X755" s="17">
        <f t="shared" si="157"/>
        <v>2.1666651786395663</v>
      </c>
      <c r="Y755" s="17">
        <f t="shared" si="158"/>
        <v>2.4341327520393281</v>
      </c>
      <c r="Z755" s="14">
        <v>474.14230073437511</v>
      </c>
      <c r="AA755" s="17">
        <f t="shared" si="160"/>
        <v>1.4825051587868912</v>
      </c>
      <c r="AB755" s="17">
        <f t="shared" si="161"/>
        <v>2.3314165302357575E-4</v>
      </c>
      <c r="AC755" s="17">
        <f t="shared" si="162"/>
        <v>0.11054231976161359</v>
      </c>
      <c r="AD755" s="17">
        <f t="shared" si="159"/>
        <v>1.4641366855842858E-4</v>
      </c>
      <c r="AE755" s="14">
        <f t="shared" si="163"/>
        <v>29.121485602822762</v>
      </c>
    </row>
    <row r="756" spans="1:31" ht="15.75" thickBot="1" x14ac:dyDescent="0.3">
      <c r="A756" s="14">
        <v>2</v>
      </c>
      <c r="B756" s="17" t="s">
        <v>31</v>
      </c>
      <c r="C756" s="17">
        <v>750</v>
      </c>
      <c r="D756" s="17">
        <v>63.826382571844576</v>
      </c>
      <c r="E756" s="14">
        <v>704.00093954631063</v>
      </c>
      <c r="F756" s="103">
        <v>0</v>
      </c>
      <c r="G756" s="17">
        <f>'Specifications (ICE)'!$E$16*9.81*SIN(F756-F755)</f>
        <v>0</v>
      </c>
      <c r="H756" s="17">
        <f t="shared" si="151"/>
        <v>0</v>
      </c>
      <c r="I756" s="17">
        <v>14</v>
      </c>
      <c r="J756" s="14">
        <v>4000</v>
      </c>
      <c r="K756" s="100">
        <v>13.411199999999999</v>
      </c>
      <c r="L756" s="17">
        <v>30.000049728</v>
      </c>
      <c r="M756" s="107">
        <v>1</v>
      </c>
      <c r="N756" s="17">
        <f>IF(M756=1,_xlfn.XLOOKUP(L756,'HYB SPECS'!$O$6:$O$37,'HYB SPECS'!$K$6:$K$37,,1))</f>
        <v>8500</v>
      </c>
      <c r="O756" s="107">
        <f>0.5*('Specifications (ICE)'!$P$4*'Specifications (ICE)'!$P$3)*'Specifications (ICE)'!$P$5*K756^2</f>
        <v>56.217600027646043</v>
      </c>
      <c r="P756" s="14">
        <f>IF(B756="A",'Specifications (ICE)'!$M$12,IF(B756="G",'Specifications (ICE)'!$M$13))</f>
        <v>105.33879899999999</v>
      </c>
      <c r="Q756" s="17">
        <v>2</v>
      </c>
      <c r="R756" s="110">
        <f>'HYB SPECS'!$G$11-O756-P756-G756</f>
        <v>725.17823282758229</v>
      </c>
      <c r="S756" s="16">
        <f t="shared" si="152"/>
        <v>0</v>
      </c>
      <c r="T756" s="17">
        <f t="shared" si="153"/>
        <v>0</v>
      </c>
      <c r="U756" s="110">
        <f t="shared" si="154"/>
        <v>161.55639902764602</v>
      </c>
      <c r="V756" s="17">
        <f t="shared" si="155"/>
        <v>2.1666651786395663</v>
      </c>
      <c r="W756" s="14">
        <f t="shared" si="156"/>
        <v>11.256153613306742</v>
      </c>
      <c r="X756" s="17">
        <f t="shared" si="157"/>
        <v>2.1666651786395663</v>
      </c>
      <c r="Y756" s="17">
        <f t="shared" si="158"/>
        <v>2.4341327520393281</v>
      </c>
      <c r="Z756" s="14">
        <v>474.14230073437511</v>
      </c>
      <c r="AA756" s="17">
        <f t="shared" si="160"/>
        <v>1.4825051587868912</v>
      </c>
      <c r="AB756" s="17">
        <f t="shared" si="161"/>
        <v>2.3314165302357575E-4</v>
      </c>
      <c r="AC756" s="17">
        <f t="shared" si="162"/>
        <v>0.11054231976161359</v>
      </c>
      <c r="AD756" s="17">
        <f t="shared" si="159"/>
        <v>1.4641366855842858E-4</v>
      </c>
      <c r="AE756" s="14">
        <f t="shared" si="163"/>
        <v>29.232027922584376</v>
      </c>
    </row>
    <row r="757" spans="1:31" ht="15.75" thickBot="1" x14ac:dyDescent="0.3">
      <c r="A757" s="14">
        <v>2</v>
      </c>
      <c r="B757" s="17" t="s">
        <v>31</v>
      </c>
      <c r="C757" s="17">
        <v>751</v>
      </c>
      <c r="D757" s="17">
        <v>63.900947114913059</v>
      </c>
      <c r="E757" s="14">
        <v>704.00093954631063</v>
      </c>
      <c r="F757" s="103">
        <v>0</v>
      </c>
      <c r="G757" s="17">
        <f>'Specifications (ICE)'!$E$16*9.81*SIN(F757-F756)</f>
        <v>0</v>
      </c>
      <c r="H757" s="17">
        <f t="shared" si="151"/>
        <v>0</v>
      </c>
      <c r="I757" s="17">
        <v>14</v>
      </c>
      <c r="J757" s="14">
        <v>4000</v>
      </c>
      <c r="K757" s="100">
        <v>13.411199999999999</v>
      </c>
      <c r="L757" s="17">
        <v>30.000049728</v>
      </c>
      <c r="M757" s="107">
        <v>1</v>
      </c>
      <c r="N757" s="17">
        <f>IF(M757=1,_xlfn.XLOOKUP(L757,'HYB SPECS'!$O$6:$O$37,'HYB SPECS'!$K$6:$K$37,,1))</f>
        <v>8500</v>
      </c>
      <c r="O757" s="107">
        <f>0.5*('Specifications (ICE)'!$P$4*'Specifications (ICE)'!$P$3)*'Specifications (ICE)'!$P$5*K757^2</f>
        <v>56.217600027646043</v>
      </c>
      <c r="P757" s="14">
        <f>IF(B757="A",'Specifications (ICE)'!$M$12,IF(B757="G",'Specifications (ICE)'!$M$13))</f>
        <v>105.33879899999999</v>
      </c>
      <c r="Q757" s="17">
        <v>2</v>
      </c>
      <c r="R757" s="110">
        <f>'HYB SPECS'!$G$11-O757-P757-G757</f>
        <v>725.17823282758229</v>
      </c>
      <c r="S757" s="16">
        <f t="shared" si="152"/>
        <v>0</v>
      </c>
      <c r="T757" s="17">
        <f t="shared" si="153"/>
        <v>0</v>
      </c>
      <c r="U757" s="110">
        <f t="shared" si="154"/>
        <v>161.55639902764602</v>
      </c>
      <c r="V757" s="17">
        <f t="shared" si="155"/>
        <v>2.1666651786395663</v>
      </c>
      <c r="W757" s="14">
        <f t="shared" si="156"/>
        <v>11.256153613306742</v>
      </c>
      <c r="X757" s="17">
        <f t="shared" si="157"/>
        <v>2.1666651786395663</v>
      </c>
      <c r="Y757" s="17">
        <f t="shared" si="158"/>
        <v>2.4341327520393281</v>
      </c>
      <c r="Z757" s="14">
        <v>474.14230073437511</v>
      </c>
      <c r="AA757" s="17">
        <f t="shared" si="160"/>
        <v>1.4825051587868912</v>
      </c>
      <c r="AB757" s="17">
        <f t="shared" si="161"/>
        <v>2.3314165302357575E-4</v>
      </c>
      <c r="AC757" s="17">
        <f t="shared" si="162"/>
        <v>0.11054231976161359</v>
      </c>
      <c r="AD757" s="17">
        <f t="shared" si="159"/>
        <v>1.4641366855842858E-4</v>
      </c>
      <c r="AE757" s="14">
        <f t="shared" si="163"/>
        <v>29.342570242345989</v>
      </c>
    </row>
    <row r="758" spans="1:31" ht="15.75" thickBot="1" x14ac:dyDescent="0.3">
      <c r="A758" s="14">
        <v>2</v>
      </c>
      <c r="B758" s="17" t="s">
        <v>31</v>
      </c>
      <c r="C758" s="17">
        <v>752</v>
      </c>
      <c r="D758" s="17">
        <v>63.975511657981542</v>
      </c>
      <c r="E758" s="14">
        <v>704.00093954631063</v>
      </c>
      <c r="F758" s="103">
        <v>0</v>
      </c>
      <c r="G758" s="17">
        <f>'Specifications (ICE)'!$E$16*9.81*SIN(F758-F757)</f>
        <v>0</v>
      </c>
      <c r="H758" s="17">
        <f t="shared" si="151"/>
        <v>0</v>
      </c>
      <c r="I758" s="17">
        <v>14</v>
      </c>
      <c r="J758" s="14">
        <v>4000</v>
      </c>
      <c r="K758" s="100">
        <v>13.411199999999999</v>
      </c>
      <c r="L758" s="17">
        <v>30.000049728</v>
      </c>
      <c r="M758" s="107">
        <v>1</v>
      </c>
      <c r="N758" s="17">
        <f>IF(M758=1,_xlfn.XLOOKUP(L758,'HYB SPECS'!$O$6:$O$37,'HYB SPECS'!$K$6:$K$37,,1))</f>
        <v>8500</v>
      </c>
      <c r="O758" s="107">
        <f>0.5*('Specifications (ICE)'!$P$4*'Specifications (ICE)'!$P$3)*'Specifications (ICE)'!$P$5*K758^2</f>
        <v>56.217600027646043</v>
      </c>
      <c r="P758" s="14">
        <f>IF(B758="A",'Specifications (ICE)'!$M$12,IF(B758="G",'Specifications (ICE)'!$M$13))</f>
        <v>105.33879899999999</v>
      </c>
      <c r="Q758" s="17">
        <v>2</v>
      </c>
      <c r="R758" s="110">
        <f>'HYB SPECS'!$G$11-O758-P758-G758</f>
        <v>725.17823282758229</v>
      </c>
      <c r="S758" s="16">
        <f t="shared" si="152"/>
        <v>0</v>
      </c>
      <c r="T758" s="17">
        <f t="shared" si="153"/>
        <v>0</v>
      </c>
      <c r="U758" s="110">
        <f t="shared" si="154"/>
        <v>161.55639902764602</v>
      </c>
      <c r="V758" s="17">
        <f t="shared" si="155"/>
        <v>2.1666651786395663</v>
      </c>
      <c r="W758" s="14">
        <f t="shared" si="156"/>
        <v>11.256153613306742</v>
      </c>
      <c r="X758" s="17">
        <f t="shared" si="157"/>
        <v>2.1666651786395663</v>
      </c>
      <c r="Y758" s="17">
        <f t="shared" si="158"/>
        <v>2.4341327520393281</v>
      </c>
      <c r="Z758" s="14">
        <v>474.14230073437511</v>
      </c>
      <c r="AA758" s="17">
        <f t="shared" si="160"/>
        <v>1.4825051587868912</v>
      </c>
      <c r="AB758" s="17">
        <f t="shared" si="161"/>
        <v>2.3314165302357575E-4</v>
      </c>
      <c r="AC758" s="17">
        <f t="shared" si="162"/>
        <v>0.11054231976161359</v>
      </c>
      <c r="AD758" s="17">
        <f t="shared" si="159"/>
        <v>1.4641366855842858E-4</v>
      </c>
      <c r="AE758" s="14">
        <f t="shared" si="163"/>
        <v>29.453112562107602</v>
      </c>
    </row>
    <row r="759" spans="1:31" ht="15.75" thickBot="1" x14ac:dyDescent="0.3">
      <c r="A759" s="14">
        <v>2</v>
      </c>
      <c r="B759" s="17" t="s">
        <v>31</v>
      </c>
      <c r="C759" s="17">
        <v>753</v>
      </c>
      <c r="D759" s="17">
        <v>64.050076201050018</v>
      </c>
      <c r="E759" s="14">
        <v>704.00093954631063</v>
      </c>
      <c r="F759" s="103">
        <v>0</v>
      </c>
      <c r="G759" s="17">
        <f>'Specifications (ICE)'!$E$16*9.81*SIN(F759-F758)</f>
        <v>0</v>
      </c>
      <c r="H759" s="17">
        <f t="shared" si="151"/>
        <v>0</v>
      </c>
      <c r="I759" s="17">
        <v>14</v>
      </c>
      <c r="J759" s="14">
        <v>4000</v>
      </c>
      <c r="K759" s="100">
        <v>13.411199999999999</v>
      </c>
      <c r="L759" s="17">
        <v>30.000049728</v>
      </c>
      <c r="M759" s="107">
        <v>1</v>
      </c>
      <c r="N759" s="17">
        <f>IF(M759=1,_xlfn.XLOOKUP(L759,'HYB SPECS'!$O$6:$O$37,'HYB SPECS'!$K$6:$K$37,,1))</f>
        <v>8500</v>
      </c>
      <c r="O759" s="107">
        <f>0.5*('Specifications (ICE)'!$P$4*'Specifications (ICE)'!$P$3)*'Specifications (ICE)'!$P$5*K759^2</f>
        <v>56.217600027646043</v>
      </c>
      <c r="P759" s="14">
        <f>IF(B759="A",'Specifications (ICE)'!$M$12,IF(B759="G",'Specifications (ICE)'!$M$13))</f>
        <v>105.33879899999999</v>
      </c>
      <c r="Q759" s="17">
        <v>2</v>
      </c>
      <c r="R759" s="110">
        <f>'HYB SPECS'!$G$11-O759-P759-G759</f>
        <v>725.17823282758229</v>
      </c>
      <c r="S759" s="16">
        <f t="shared" si="152"/>
        <v>0</v>
      </c>
      <c r="T759" s="17">
        <f t="shared" si="153"/>
        <v>0</v>
      </c>
      <c r="U759" s="110">
        <f t="shared" si="154"/>
        <v>161.55639902764602</v>
      </c>
      <c r="V759" s="17">
        <f t="shared" si="155"/>
        <v>2.1666651786395663</v>
      </c>
      <c r="W759" s="14">
        <f t="shared" si="156"/>
        <v>11.256153613306742</v>
      </c>
      <c r="X759" s="17">
        <f t="shared" si="157"/>
        <v>2.1666651786395663</v>
      </c>
      <c r="Y759" s="17">
        <f t="shared" si="158"/>
        <v>2.4341327520393281</v>
      </c>
      <c r="Z759" s="14">
        <v>474.14230073437511</v>
      </c>
      <c r="AA759" s="17">
        <f t="shared" si="160"/>
        <v>1.4825051587868912</v>
      </c>
      <c r="AB759" s="17">
        <f t="shared" si="161"/>
        <v>2.3314165302355355E-4</v>
      </c>
      <c r="AC759" s="17">
        <f t="shared" si="162"/>
        <v>0.11054231976160306</v>
      </c>
      <c r="AD759" s="17">
        <f t="shared" si="159"/>
        <v>1.4641366855841465E-4</v>
      </c>
      <c r="AE759" s="14">
        <f t="shared" si="163"/>
        <v>29.563654881869205</v>
      </c>
    </row>
    <row r="760" spans="1:31" ht="15.75" thickBot="1" x14ac:dyDescent="0.3">
      <c r="A760" s="14">
        <v>2</v>
      </c>
      <c r="B760" s="17" t="s">
        <v>31</v>
      </c>
      <c r="C760" s="17">
        <v>754</v>
      </c>
      <c r="D760" s="17">
        <v>64.124640744118494</v>
      </c>
      <c r="E760" s="14">
        <v>704.00093954631063</v>
      </c>
      <c r="F760" s="103">
        <v>0</v>
      </c>
      <c r="G760" s="17">
        <f>'Specifications (ICE)'!$E$16*9.81*SIN(F760-F759)</f>
        <v>0</v>
      </c>
      <c r="H760" s="17">
        <f t="shared" si="151"/>
        <v>0</v>
      </c>
      <c r="I760" s="17">
        <v>14</v>
      </c>
      <c r="J760" s="14">
        <v>4000</v>
      </c>
      <c r="K760" s="100">
        <v>13.411199999999999</v>
      </c>
      <c r="L760" s="17">
        <v>30.000049728</v>
      </c>
      <c r="M760" s="107">
        <v>1</v>
      </c>
      <c r="N760" s="17">
        <f>IF(M760=1,_xlfn.XLOOKUP(L760,'HYB SPECS'!$O$6:$O$37,'HYB SPECS'!$K$6:$K$37,,1))</f>
        <v>8500</v>
      </c>
      <c r="O760" s="107">
        <f>0.5*('Specifications (ICE)'!$P$4*'Specifications (ICE)'!$P$3)*'Specifications (ICE)'!$P$5*K760^2</f>
        <v>56.217600027646043</v>
      </c>
      <c r="P760" s="14">
        <f>IF(B760="A",'Specifications (ICE)'!$M$12,IF(B760="G",'Specifications (ICE)'!$M$13))</f>
        <v>105.33879899999999</v>
      </c>
      <c r="Q760" s="17">
        <v>2</v>
      </c>
      <c r="R760" s="110">
        <f>'HYB SPECS'!$G$11-O760-P760-G760</f>
        <v>725.17823282758229</v>
      </c>
      <c r="S760" s="16">
        <f t="shared" si="152"/>
        <v>0</v>
      </c>
      <c r="T760" s="17">
        <f t="shared" si="153"/>
        <v>0</v>
      </c>
      <c r="U760" s="110">
        <f t="shared" si="154"/>
        <v>161.55639902764602</v>
      </c>
      <c r="V760" s="17">
        <f t="shared" si="155"/>
        <v>2.1666651786395663</v>
      </c>
      <c r="W760" s="14">
        <f t="shared" si="156"/>
        <v>11.256153613306742</v>
      </c>
      <c r="X760" s="17">
        <f t="shared" si="157"/>
        <v>2.1666651786395663</v>
      </c>
      <c r="Y760" s="17">
        <f t="shared" si="158"/>
        <v>2.4341327520393281</v>
      </c>
      <c r="Z760" s="14">
        <v>474.14230073437511</v>
      </c>
      <c r="AA760" s="17">
        <f t="shared" si="160"/>
        <v>1.4825051587868912</v>
      </c>
      <c r="AB760" s="17">
        <f t="shared" si="161"/>
        <v>2.3314165302355355E-4</v>
      </c>
      <c r="AC760" s="17">
        <f t="shared" si="162"/>
        <v>0.11054231976160306</v>
      </c>
      <c r="AD760" s="17">
        <f t="shared" si="159"/>
        <v>1.4641366855841465E-4</v>
      </c>
      <c r="AE760" s="14">
        <f t="shared" si="163"/>
        <v>29.674197201630808</v>
      </c>
    </row>
    <row r="761" spans="1:31" ht="15.75" thickBot="1" x14ac:dyDescent="0.3">
      <c r="A761" s="14">
        <v>2</v>
      </c>
      <c r="B761" s="17" t="s">
        <v>31</v>
      </c>
      <c r="C761" s="17">
        <v>755</v>
      </c>
      <c r="D761" s="17">
        <v>64.19920528718697</v>
      </c>
      <c r="E761" s="14">
        <v>704.00093954631063</v>
      </c>
      <c r="F761" s="103">
        <v>0</v>
      </c>
      <c r="G761" s="17">
        <f>'Specifications (ICE)'!$E$16*9.81*SIN(F761-F760)</f>
        <v>0</v>
      </c>
      <c r="H761" s="17">
        <f t="shared" si="151"/>
        <v>0</v>
      </c>
      <c r="I761" s="17">
        <v>14</v>
      </c>
      <c r="J761" s="14">
        <v>4000</v>
      </c>
      <c r="K761" s="100">
        <v>13.411199999999999</v>
      </c>
      <c r="L761" s="17">
        <v>30.000049728</v>
      </c>
      <c r="M761" s="107">
        <v>1</v>
      </c>
      <c r="N761" s="17">
        <f>IF(M761=1,_xlfn.XLOOKUP(L761,'HYB SPECS'!$O$6:$O$37,'HYB SPECS'!$K$6:$K$37,,1))</f>
        <v>8500</v>
      </c>
      <c r="O761" s="107">
        <f>0.5*('Specifications (ICE)'!$P$4*'Specifications (ICE)'!$P$3)*'Specifications (ICE)'!$P$5*K761^2</f>
        <v>56.217600027646043</v>
      </c>
      <c r="P761" s="14">
        <f>IF(B761="A",'Specifications (ICE)'!$M$12,IF(B761="G",'Specifications (ICE)'!$M$13))</f>
        <v>105.33879899999999</v>
      </c>
      <c r="Q761" s="17">
        <v>2</v>
      </c>
      <c r="R761" s="110">
        <f>'HYB SPECS'!$G$11-O761-P761-G761</f>
        <v>725.17823282758229</v>
      </c>
      <c r="S761" s="16">
        <f t="shared" si="152"/>
        <v>0</v>
      </c>
      <c r="T761" s="17">
        <f t="shared" si="153"/>
        <v>0</v>
      </c>
      <c r="U761" s="110">
        <f t="shared" si="154"/>
        <v>161.55639902764602</v>
      </c>
      <c r="V761" s="17">
        <f t="shared" si="155"/>
        <v>2.1666651786395663</v>
      </c>
      <c r="W761" s="14">
        <f t="shared" si="156"/>
        <v>11.256153613306742</v>
      </c>
      <c r="X761" s="17">
        <f t="shared" si="157"/>
        <v>2.1666651786395663</v>
      </c>
      <c r="Y761" s="17">
        <f t="shared" si="158"/>
        <v>2.4341327520393281</v>
      </c>
      <c r="Z761" s="14">
        <v>474.14230073437511</v>
      </c>
      <c r="AA761" s="17">
        <f t="shared" si="160"/>
        <v>1.4825051587868912</v>
      </c>
      <c r="AB761" s="17">
        <f t="shared" si="161"/>
        <v>2.3314165302355355E-4</v>
      </c>
      <c r="AC761" s="17">
        <f t="shared" si="162"/>
        <v>0.11054231976160306</v>
      </c>
      <c r="AD761" s="17">
        <f t="shared" si="159"/>
        <v>1.4641366855841465E-4</v>
      </c>
      <c r="AE761" s="14">
        <f t="shared" si="163"/>
        <v>29.78473952139241</v>
      </c>
    </row>
    <row r="762" spans="1:31" ht="15.75" thickBot="1" x14ac:dyDescent="0.3">
      <c r="A762" s="14">
        <v>2</v>
      </c>
      <c r="B762" s="17" t="s">
        <v>31</v>
      </c>
      <c r="C762" s="17">
        <v>756</v>
      </c>
      <c r="D762" s="17">
        <v>64.273769830255446</v>
      </c>
      <c r="E762" s="14">
        <v>704.00093954631063</v>
      </c>
      <c r="F762" s="103">
        <v>0</v>
      </c>
      <c r="G762" s="17">
        <f>'Specifications (ICE)'!$E$16*9.81*SIN(F762-F761)</f>
        <v>0</v>
      </c>
      <c r="H762" s="17">
        <f t="shared" si="151"/>
        <v>0</v>
      </c>
      <c r="I762" s="17">
        <v>14</v>
      </c>
      <c r="J762" s="14">
        <v>4000</v>
      </c>
      <c r="K762" s="100">
        <v>13.411199999999999</v>
      </c>
      <c r="L762" s="17">
        <v>30.000049728</v>
      </c>
      <c r="M762" s="107">
        <v>1</v>
      </c>
      <c r="N762" s="17">
        <f>IF(M762=1,_xlfn.XLOOKUP(L762,'HYB SPECS'!$O$6:$O$37,'HYB SPECS'!$K$6:$K$37,,1))</f>
        <v>8500</v>
      </c>
      <c r="O762" s="107">
        <f>0.5*('Specifications (ICE)'!$P$4*'Specifications (ICE)'!$P$3)*'Specifications (ICE)'!$P$5*K762^2</f>
        <v>56.217600027646043</v>
      </c>
      <c r="P762" s="14">
        <f>IF(B762="A",'Specifications (ICE)'!$M$12,IF(B762="G",'Specifications (ICE)'!$M$13))</f>
        <v>105.33879899999999</v>
      </c>
      <c r="Q762" s="17">
        <v>2</v>
      </c>
      <c r="R762" s="110">
        <f>'HYB SPECS'!$G$11-O762-P762-G762</f>
        <v>725.17823282758229</v>
      </c>
      <c r="S762" s="16">
        <f t="shared" si="152"/>
        <v>0</v>
      </c>
      <c r="T762" s="17">
        <f t="shared" si="153"/>
        <v>0</v>
      </c>
      <c r="U762" s="110">
        <f t="shared" si="154"/>
        <v>161.55639902764602</v>
      </c>
      <c r="V762" s="17">
        <f t="shared" si="155"/>
        <v>2.1666651786395663</v>
      </c>
      <c r="W762" s="14">
        <f t="shared" si="156"/>
        <v>11.256153613306742</v>
      </c>
      <c r="X762" s="17">
        <f t="shared" si="157"/>
        <v>2.1666651786395663</v>
      </c>
      <c r="Y762" s="17">
        <f t="shared" si="158"/>
        <v>2.4341327520393281</v>
      </c>
      <c r="Z762" s="14">
        <v>474.14230073437511</v>
      </c>
      <c r="AA762" s="17">
        <f t="shared" si="160"/>
        <v>1.4825051587868912</v>
      </c>
      <c r="AB762" s="17">
        <f t="shared" si="161"/>
        <v>2.3314165302355355E-4</v>
      </c>
      <c r="AC762" s="17">
        <f t="shared" si="162"/>
        <v>0.11054231976160306</v>
      </c>
      <c r="AD762" s="17">
        <f t="shared" si="159"/>
        <v>1.4641366855841465E-4</v>
      </c>
      <c r="AE762" s="14">
        <f t="shared" si="163"/>
        <v>29.895281841154013</v>
      </c>
    </row>
    <row r="763" spans="1:31" ht="15.75" thickBot="1" x14ac:dyDescent="0.3">
      <c r="A763" s="14">
        <v>2</v>
      </c>
      <c r="B763" s="17" t="s">
        <v>31</v>
      </c>
      <c r="C763" s="17">
        <v>757</v>
      </c>
      <c r="D763" s="17">
        <v>64.348334373323922</v>
      </c>
      <c r="E763" s="14">
        <v>704.00093954631063</v>
      </c>
      <c r="F763" s="103">
        <v>0</v>
      </c>
      <c r="G763" s="17">
        <f>'Specifications (ICE)'!$E$16*9.81*SIN(F763-F762)</f>
        <v>0</v>
      </c>
      <c r="H763" s="17">
        <f t="shared" si="151"/>
        <v>0</v>
      </c>
      <c r="I763" s="17">
        <v>14</v>
      </c>
      <c r="J763" s="14">
        <v>4000</v>
      </c>
      <c r="K763" s="100">
        <v>13.411199999999999</v>
      </c>
      <c r="L763" s="17">
        <v>30.000049728</v>
      </c>
      <c r="M763" s="107">
        <v>1</v>
      </c>
      <c r="N763" s="17">
        <f>IF(M763=1,_xlfn.XLOOKUP(L763,'HYB SPECS'!$O$6:$O$37,'HYB SPECS'!$K$6:$K$37,,1))</f>
        <v>8500</v>
      </c>
      <c r="O763" s="107">
        <f>0.5*('Specifications (ICE)'!$P$4*'Specifications (ICE)'!$P$3)*'Specifications (ICE)'!$P$5*K763^2</f>
        <v>56.217600027646043</v>
      </c>
      <c r="P763" s="14">
        <f>IF(B763="A",'Specifications (ICE)'!$M$12,IF(B763="G",'Specifications (ICE)'!$M$13))</f>
        <v>105.33879899999999</v>
      </c>
      <c r="Q763" s="17">
        <v>2</v>
      </c>
      <c r="R763" s="110">
        <f>'HYB SPECS'!$G$11-O763-P763-G763</f>
        <v>725.17823282758229</v>
      </c>
      <c r="S763" s="16">
        <f t="shared" si="152"/>
        <v>0</v>
      </c>
      <c r="T763" s="17">
        <f t="shared" si="153"/>
        <v>0</v>
      </c>
      <c r="U763" s="110">
        <f t="shared" si="154"/>
        <v>161.55639902764602</v>
      </c>
      <c r="V763" s="17">
        <f t="shared" si="155"/>
        <v>2.1666651786395663</v>
      </c>
      <c r="W763" s="14">
        <f t="shared" si="156"/>
        <v>11.256153613306742</v>
      </c>
      <c r="X763" s="17">
        <f t="shared" si="157"/>
        <v>2.1666651786395663</v>
      </c>
      <c r="Y763" s="17">
        <f t="shared" si="158"/>
        <v>2.4341327520393281</v>
      </c>
      <c r="Z763" s="14">
        <v>474.14230073437511</v>
      </c>
      <c r="AA763" s="17">
        <f t="shared" si="160"/>
        <v>1.4825051587868912</v>
      </c>
      <c r="AB763" s="17">
        <f t="shared" si="161"/>
        <v>2.3314165302355355E-4</v>
      </c>
      <c r="AC763" s="17">
        <f t="shared" si="162"/>
        <v>0.11054231976160306</v>
      </c>
      <c r="AD763" s="17">
        <f t="shared" si="159"/>
        <v>1.4641366855841465E-4</v>
      </c>
      <c r="AE763" s="14">
        <f t="shared" si="163"/>
        <v>30.005824160915616</v>
      </c>
    </row>
    <row r="764" spans="1:31" ht="15.75" thickBot="1" x14ac:dyDescent="0.3">
      <c r="A764" s="14">
        <v>2</v>
      </c>
      <c r="B764" s="17" t="s">
        <v>31</v>
      </c>
      <c r="C764" s="17">
        <v>758</v>
      </c>
      <c r="D764" s="17">
        <v>64.422898916392398</v>
      </c>
      <c r="E764" s="14">
        <v>704.00093954631063</v>
      </c>
      <c r="F764" s="103">
        <v>0</v>
      </c>
      <c r="G764" s="17">
        <f>'Specifications (ICE)'!$E$16*9.81*SIN(F764-F763)</f>
        <v>0</v>
      </c>
      <c r="H764" s="17">
        <f t="shared" si="151"/>
        <v>0</v>
      </c>
      <c r="I764" s="17">
        <v>14</v>
      </c>
      <c r="J764" s="14">
        <v>4000</v>
      </c>
      <c r="K764" s="100">
        <v>13.411199999999999</v>
      </c>
      <c r="L764" s="17">
        <v>30.000049728</v>
      </c>
      <c r="M764" s="107">
        <v>1</v>
      </c>
      <c r="N764" s="17">
        <f>IF(M764=1,_xlfn.XLOOKUP(L764,'HYB SPECS'!$O$6:$O$37,'HYB SPECS'!$K$6:$K$37,,1))</f>
        <v>8500</v>
      </c>
      <c r="O764" s="107">
        <f>0.5*('Specifications (ICE)'!$P$4*'Specifications (ICE)'!$P$3)*'Specifications (ICE)'!$P$5*K764^2</f>
        <v>56.217600027646043</v>
      </c>
      <c r="P764" s="14">
        <f>IF(B764="A",'Specifications (ICE)'!$M$12,IF(B764="G",'Specifications (ICE)'!$M$13))</f>
        <v>105.33879899999999</v>
      </c>
      <c r="Q764" s="17">
        <v>2</v>
      </c>
      <c r="R764" s="110">
        <f>'HYB SPECS'!$G$11-O764-P764-G764</f>
        <v>725.17823282758229</v>
      </c>
      <c r="S764" s="16">
        <f t="shared" si="152"/>
        <v>0</v>
      </c>
      <c r="T764" s="17">
        <f t="shared" si="153"/>
        <v>0</v>
      </c>
      <c r="U764" s="110">
        <f t="shared" si="154"/>
        <v>161.55639902764602</v>
      </c>
      <c r="V764" s="17">
        <f t="shared" si="155"/>
        <v>2.1666651786395663</v>
      </c>
      <c r="W764" s="14">
        <f t="shared" si="156"/>
        <v>11.256153613306742</v>
      </c>
      <c r="X764" s="17">
        <f t="shared" si="157"/>
        <v>2.1666651786395663</v>
      </c>
      <c r="Y764" s="17">
        <f t="shared" si="158"/>
        <v>2.4341327520393281</v>
      </c>
      <c r="Z764" s="14">
        <v>474.14230073437511</v>
      </c>
      <c r="AA764" s="17">
        <f t="shared" si="160"/>
        <v>1.4825051587868912</v>
      </c>
      <c r="AB764" s="17">
        <f t="shared" si="161"/>
        <v>2.3314165302355355E-4</v>
      </c>
      <c r="AC764" s="17">
        <f t="shared" si="162"/>
        <v>0.11054231976160306</v>
      </c>
      <c r="AD764" s="17">
        <f t="shared" si="159"/>
        <v>1.4641366855841465E-4</v>
      </c>
      <c r="AE764" s="14">
        <f t="shared" si="163"/>
        <v>30.116366480677218</v>
      </c>
    </row>
    <row r="765" spans="1:31" ht="15.75" thickBot="1" x14ac:dyDescent="0.3">
      <c r="A765" s="14">
        <v>2</v>
      </c>
      <c r="B765" s="17" t="s">
        <v>31</v>
      </c>
      <c r="C765" s="17">
        <v>759</v>
      </c>
      <c r="D765" s="17">
        <v>64.497463459460874</v>
      </c>
      <c r="E765" s="14">
        <v>704.00093954631063</v>
      </c>
      <c r="F765" s="103">
        <v>0</v>
      </c>
      <c r="G765" s="17">
        <f>'Specifications (ICE)'!$E$16*9.81*SIN(F765-F764)</f>
        <v>0</v>
      </c>
      <c r="H765" s="17">
        <f t="shared" si="151"/>
        <v>0</v>
      </c>
      <c r="I765" s="17">
        <v>14</v>
      </c>
      <c r="J765" s="14">
        <v>4000</v>
      </c>
      <c r="K765" s="100">
        <v>13.411199999999999</v>
      </c>
      <c r="L765" s="17">
        <v>30.000049728</v>
      </c>
      <c r="M765" s="107">
        <v>1</v>
      </c>
      <c r="N765" s="17">
        <f>IF(M765=1,_xlfn.XLOOKUP(L765,'HYB SPECS'!$O$6:$O$37,'HYB SPECS'!$K$6:$K$37,,1))</f>
        <v>8500</v>
      </c>
      <c r="O765" s="107">
        <f>0.5*('Specifications (ICE)'!$P$4*'Specifications (ICE)'!$P$3)*'Specifications (ICE)'!$P$5*K765^2</f>
        <v>56.217600027646043</v>
      </c>
      <c r="P765" s="14">
        <f>IF(B765="A",'Specifications (ICE)'!$M$12,IF(B765="G",'Specifications (ICE)'!$M$13))</f>
        <v>105.33879899999999</v>
      </c>
      <c r="Q765" s="17">
        <v>2</v>
      </c>
      <c r="R765" s="110">
        <f>'HYB SPECS'!$G$11-O765-P765-G765</f>
        <v>725.17823282758229</v>
      </c>
      <c r="S765" s="16">
        <f t="shared" si="152"/>
        <v>0</v>
      </c>
      <c r="T765" s="17">
        <f t="shared" si="153"/>
        <v>0</v>
      </c>
      <c r="U765" s="110">
        <f t="shared" si="154"/>
        <v>161.55639902764602</v>
      </c>
      <c r="V765" s="17">
        <f t="shared" si="155"/>
        <v>2.1666651786395663</v>
      </c>
      <c r="W765" s="14">
        <f t="shared" si="156"/>
        <v>11.256153613306742</v>
      </c>
      <c r="X765" s="17">
        <f t="shared" si="157"/>
        <v>2.1666651786395663</v>
      </c>
      <c r="Y765" s="17">
        <f t="shared" si="158"/>
        <v>2.4341327520393281</v>
      </c>
      <c r="Z765" s="14">
        <v>474.14230073437511</v>
      </c>
      <c r="AA765" s="17">
        <f t="shared" si="160"/>
        <v>1.4825051587868912</v>
      </c>
      <c r="AB765" s="17">
        <f t="shared" si="161"/>
        <v>2.3314165302355355E-4</v>
      </c>
      <c r="AC765" s="17">
        <f t="shared" si="162"/>
        <v>0.11054231976160306</v>
      </c>
      <c r="AD765" s="17">
        <f t="shared" si="159"/>
        <v>1.4641366855841465E-4</v>
      </c>
      <c r="AE765" s="14">
        <f t="shared" si="163"/>
        <v>30.226908800438821</v>
      </c>
    </row>
    <row r="766" spans="1:31" ht="15.75" thickBot="1" x14ac:dyDescent="0.3">
      <c r="A766" s="14">
        <v>2</v>
      </c>
      <c r="B766" s="17" t="s">
        <v>31</v>
      </c>
      <c r="C766" s="17">
        <v>760</v>
      </c>
      <c r="D766" s="17">
        <v>64.57202800252935</v>
      </c>
      <c r="E766" s="14">
        <v>704.00093954631063</v>
      </c>
      <c r="F766" s="103">
        <v>0</v>
      </c>
      <c r="G766" s="17">
        <f>'Specifications (ICE)'!$E$16*9.81*SIN(F766-F765)</f>
        <v>0</v>
      </c>
      <c r="H766" s="17">
        <f t="shared" si="151"/>
        <v>0</v>
      </c>
      <c r="I766" s="17">
        <v>14</v>
      </c>
      <c r="J766" s="14">
        <v>4000</v>
      </c>
      <c r="K766" s="100">
        <v>13.411199999999999</v>
      </c>
      <c r="L766" s="17">
        <v>30.000049728</v>
      </c>
      <c r="M766" s="107">
        <v>1</v>
      </c>
      <c r="N766" s="17">
        <f>IF(M766=1,_xlfn.XLOOKUP(L766,'HYB SPECS'!$O$6:$O$37,'HYB SPECS'!$K$6:$K$37,,1))</f>
        <v>8500</v>
      </c>
      <c r="O766" s="107">
        <f>0.5*('Specifications (ICE)'!$P$4*'Specifications (ICE)'!$P$3)*'Specifications (ICE)'!$P$5*K766^2</f>
        <v>56.217600027646043</v>
      </c>
      <c r="P766" s="14">
        <f>IF(B766="A",'Specifications (ICE)'!$M$12,IF(B766="G",'Specifications (ICE)'!$M$13))</f>
        <v>105.33879899999999</v>
      </c>
      <c r="Q766" s="17">
        <v>2</v>
      </c>
      <c r="R766" s="110">
        <f>'HYB SPECS'!$G$11-O766-P766-G766</f>
        <v>725.17823282758229</v>
      </c>
      <c r="S766" s="16">
        <f t="shared" si="152"/>
        <v>0</v>
      </c>
      <c r="T766" s="17">
        <f t="shared" si="153"/>
        <v>0</v>
      </c>
      <c r="U766" s="110">
        <f t="shared" si="154"/>
        <v>161.55639902764602</v>
      </c>
      <c r="V766" s="17">
        <f t="shared" si="155"/>
        <v>2.1666651786395663</v>
      </c>
      <c r="W766" s="14">
        <f t="shared" si="156"/>
        <v>11.256153613306742</v>
      </c>
      <c r="X766" s="17">
        <f t="shared" si="157"/>
        <v>2.1666651786395663</v>
      </c>
      <c r="Y766" s="17">
        <f t="shared" si="158"/>
        <v>2.4341327520393281</v>
      </c>
      <c r="Z766" s="14">
        <v>474.14230073437511</v>
      </c>
      <c r="AA766" s="17">
        <f t="shared" si="160"/>
        <v>1.4825051587868912</v>
      </c>
      <c r="AB766" s="17">
        <f t="shared" si="161"/>
        <v>2.3314165302355355E-4</v>
      </c>
      <c r="AC766" s="17">
        <f t="shared" si="162"/>
        <v>0.11054231976160306</v>
      </c>
      <c r="AD766" s="17">
        <f t="shared" si="159"/>
        <v>1.4641366855841465E-4</v>
      </c>
      <c r="AE766" s="14">
        <f t="shared" si="163"/>
        <v>30.337451120200424</v>
      </c>
    </row>
    <row r="767" spans="1:31" ht="15.75" thickBot="1" x14ac:dyDescent="0.3">
      <c r="A767" s="14">
        <v>2</v>
      </c>
      <c r="B767" s="17" t="s">
        <v>31</v>
      </c>
      <c r="C767" s="17">
        <v>761</v>
      </c>
      <c r="D767" s="17">
        <v>64.646592545597827</v>
      </c>
      <c r="E767" s="14">
        <v>704.00093954631063</v>
      </c>
      <c r="F767" s="103">
        <v>0</v>
      </c>
      <c r="G767" s="17">
        <f>'Specifications (ICE)'!$E$16*9.81*SIN(F767-F766)</f>
        <v>0</v>
      </c>
      <c r="H767" s="17">
        <f t="shared" si="151"/>
        <v>0</v>
      </c>
      <c r="I767" s="17">
        <v>14</v>
      </c>
      <c r="J767" s="14">
        <v>4000</v>
      </c>
      <c r="K767" s="100">
        <v>13.411199999999999</v>
      </c>
      <c r="L767" s="17">
        <v>30.000049728</v>
      </c>
      <c r="M767" s="107">
        <v>1</v>
      </c>
      <c r="N767" s="17">
        <f>IF(M767=1,_xlfn.XLOOKUP(L767,'HYB SPECS'!$O$6:$O$37,'HYB SPECS'!$K$6:$K$37,,1))</f>
        <v>8500</v>
      </c>
      <c r="O767" s="107">
        <f>0.5*('Specifications (ICE)'!$P$4*'Specifications (ICE)'!$P$3)*'Specifications (ICE)'!$P$5*K767^2</f>
        <v>56.217600027646043</v>
      </c>
      <c r="P767" s="14">
        <f>IF(B767="A",'Specifications (ICE)'!$M$12,IF(B767="G",'Specifications (ICE)'!$M$13))</f>
        <v>105.33879899999999</v>
      </c>
      <c r="Q767" s="17">
        <v>2</v>
      </c>
      <c r="R767" s="110">
        <f>'HYB SPECS'!$G$11-O767-P767-G767</f>
        <v>725.17823282758229</v>
      </c>
      <c r="S767" s="16">
        <f t="shared" si="152"/>
        <v>0</v>
      </c>
      <c r="T767" s="17">
        <f t="shared" si="153"/>
        <v>0</v>
      </c>
      <c r="U767" s="110">
        <f t="shared" si="154"/>
        <v>161.55639902764602</v>
      </c>
      <c r="V767" s="17">
        <f t="shared" si="155"/>
        <v>2.1666651786395663</v>
      </c>
      <c r="W767" s="14">
        <f t="shared" si="156"/>
        <v>11.256153613306742</v>
      </c>
      <c r="X767" s="17">
        <f t="shared" si="157"/>
        <v>2.1666651786395663</v>
      </c>
      <c r="Y767" s="17">
        <f t="shared" si="158"/>
        <v>2.4341327520393281</v>
      </c>
      <c r="Z767" s="14">
        <v>474.14230073437511</v>
      </c>
      <c r="AA767" s="17">
        <f t="shared" si="160"/>
        <v>1.4825051587868912</v>
      </c>
      <c r="AB767" s="17">
        <f t="shared" si="161"/>
        <v>2.3314165302355355E-4</v>
      </c>
      <c r="AC767" s="17">
        <f t="shared" si="162"/>
        <v>0.11054231976160306</v>
      </c>
      <c r="AD767" s="17">
        <f t="shared" si="159"/>
        <v>1.4641366855841465E-4</v>
      </c>
      <c r="AE767" s="14">
        <f t="shared" si="163"/>
        <v>30.447993439962026</v>
      </c>
    </row>
    <row r="768" spans="1:31" ht="15.75" thickBot="1" x14ac:dyDescent="0.3">
      <c r="A768" s="14">
        <v>2</v>
      </c>
      <c r="B768" s="17" t="s">
        <v>31</v>
      </c>
      <c r="C768" s="17">
        <v>762</v>
      </c>
      <c r="D768" s="17">
        <v>64.721157088666303</v>
      </c>
      <c r="E768" s="14">
        <v>704.00093954631063</v>
      </c>
      <c r="F768" s="103">
        <v>0</v>
      </c>
      <c r="G768" s="17">
        <f>'Specifications (ICE)'!$E$16*9.81*SIN(F768-F767)</f>
        <v>0</v>
      </c>
      <c r="H768" s="17">
        <f t="shared" si="151"/>
        <v>0</v>
      </c>
      <c r="I768" s="17">
        <v>14</v>
      </c>
      <c r="J768" s="14">
        <v>4000</v>
      </c>
      <c r="K768" s="100">
        <v>13.411199999999999</v>
      </c>
      <c r="L768" s="17">
        <v>30.000049728</v>
      </c>
      <c r="M768" s="107">
        <v>1</v>
      </c>
      <c r="N768" s="17">
        <f>IF(M768=1,_xlfn.XLOOKUP(L768,'HYB SPECS'!$O$6:$O$37,'HYB SPECS'!$K$6:$K$37,,1))</f>
        <v>8500</v>
      </c>
      <c r="O768" s="107">
        <f>0.5*('Specifications (ICE)'!$P$4*'Specifications (ICE)'!$P$3)*'Specifications (ICE)'!$P$5*K768^2</f>
        <v>56.217600027646043</v>
      </c>
      <c r="P768" s="14">
        <f>IF(B768="A",'Specifications (ICE)'!$M$12,IF(B768="G",'Specifications (ICE)'!$M$13))</f>
        <v>105.33879899999999</v>
      </c>
      <c r="Q768" s="17">
        <v>2</v>
      </c>
      <c r="R768" s="110">
        <f>'HYB SPECS'!$G$11-O768-P768-G768</f>
        <v>725.17823282758229</v>
      </c>
      <c r="S768" s="16">
        <f t="shared" si="152"/>
        <v>0</v>
      </c>
      <c r="T768" s="17">
        <f t="shared" si="153"/>
        <v>0</v>
      </c>
      <c r="U768" s="110">
        <f t="shared" si="154"/>
        <v>161.55639902764602</v>
      </c>
      <c r="V768" s="17">
        <f t="shared" si="155"/>
        <v>2.1666651786395663</v>
      </c>
      <c r="W768" s="14">
        <f t="shared" si="156"/>
        <v>11.256153613306742</v>
      </c>
      <c r="X768" s="17">
        <f t="shared" si="157"/>
        <v>2.1666651786395663</v>
      </c>
      <c r="Y768" s="17">
        <f t="shared" si="158"/>
        <v>2.4341327520393281</v>
      </c>
      <c r="Z768" s="14">
        <v>474.14230073437511</v>
      </c>
      <c r="AA768" s="17">
        <f t="shared" si="160"/>
        <v>1.4825051587868912</v>
      </c>
      <c r="AB768" s="17">
        <f t="shared" si="161"/>
        <v>2.3314165302355355E-4</v>
      </c>
      <c r="AC768" s="17">
        <f t="shared" si="162"/>
        <v>0.11054231976160306</v>
      </c>
      <c r="AD768" s="17">
        <f t="shared" si="159"/>
        <v>1.4641366855841465E-4</v>
      </c>
      <c r="AE768" s="14">
        <f t="shared" si="163"/>
        <v>30.558535759723629</v>
      </c>
    </row>
    <row r="769" spans="1:31" ht="15.75" thickBot="1" x14ac:dyDescent="0.3">
      <c r="A769" s="14">
        <v>2</v>
      </c>
      <c r="B769" s="17" t="s">
        <v>31</v>
      </c>
      <c r="C769" s="17">
        <v>763</v>
      </c>
      <c r="D769" s="17">
        <v>64.795721631734779</v>
      </c>
      <c r="E769" s="14">
        <v>704.00093954631063</v>
      </c>
      <c r="F769" s="103">
        <v>0</v>
      </c>
      <c r="G769" s="17">
        <f>'Specifications (ICE)'!$E$16*9.81*SIN(F769-F768)</f>
        <v>0</v>
      </c>
      <c r="H769" s="17">
        <f t="shared" si="151"/>
        <v>0</v>
      </c>
      <c r="I769" s="17">
        <v>14</v>
      </c>
      <c r="J769" s="14">
        <v>4000</v>
      </c>
      <c r="K769" s="100">
        <v>13.411199999999999</v>
      </c>
      <c r="L769" s="17">
        <v>30.000049728</v>
      </c>
      <c r="M769" s="107">
        <v>1</v>
      </c>
      <c r="N769" s="17">
        <f>IF(M769=1,_xlfn.XLOOKUP(L769,'HYB SPECS'!$O$6:$O$37,'HYB SPECS'!$K$6:$K$37,,1))</f>
        <v>8500</v>
      </c>
      <c r="O769" s="107">
        <f>0.5*('Specifications (ICE)'!$P$4*'Specifications (ICE)'!$P$3)*'Specifications (ICE)'!$P$5*K769^2</f>
        <v>56.217600027646043</v>
      </c>
      <c r="P769" s="14">
        <f>IF(B769="A",'Specifications (ICE)'!$M$12,IF(B769="G",'Specifications (ICE)'!$M$13))</f>
        <v>105.33879899999999</v>
      </c>
      <c r="Q769" s="17">
        <v>2</v>
      </c>
      <c r="R769" s="110">
        <f>'HYB SPECS'!$G$11-O769-P769-G769</f>
        <v>725.17823282758229</v>
      </c>
      <c r="S769" s="16">
        <f t="shared" si="152"/>
        <v>0</v>
      </c>
      <c r="T769" s="17">
        <f t="shared" si="153"/>
        <v>0</v>
      </c>
      <c r="U769" s="110">
        <f t="shared" si="154"/>
        <v>161.55639902764602</v>
      </c>
      <c r="V769" s="17">
        <f t="shared" si="155"/>
        <v>2.1666651786395663</v>
      </c>
      <c r="W769" s="14">
        <f t="shared" si="156"/>
        <v>11.256153613306742</v>
      </c>
      <c r="X769" s="17">
        <f t="shared" si="157"/>
        <v>2.1666651786395663</v>
      </c>
      <c r="Y769" s="17">
        <f t="shared" si="158"/>
        <v>2.4341327520393281</v>
      </c>
      <c r="Z769" s="14">
        <v>474.14230073437511</v>
      </c>
      <c r="AA769" s="17">
        <f t="shared" si="160"/>
        <v>1.4825051587868912</v>
      </c>
      <c r="AB769" s="17">
        <f t="shared" si="161"/>
        <v>2.3314165302355355E-4</v>
      </c>
      <c r="AC769" s="17">
        <f t="shared" si="162"/>
        <v>0.11054231976160306</v>
      </c>
      <c r="AD769" s="17">
        <f t="shared" si="159"/>
        <v>1.4641366855841465E-4</v>
      </c>
      <c r="AE769" s="14">
        <f t="shared" si="163"/>
        <v>30.669078079485232</v>
      </c>
    </row>
    <row r="770" spans="1:31" ht="15.75" thickBot="1" x14ac:dyDescent="0.3">
      <c r="A770" s="14">
        <v>2</v>
      </c>
      <c r="B770" s="17" t="s">
        <v>31</v>
      </c>
      <c r="C770" s="17">
        <v>764</v>
      </c>
      <c r="D770" s="17">
        <v>64.870286174803255</v>
      </c>
      <c r="E770" s="14">
        <v>704.00093954631063</v>
      </c>
      <c r="F770" s="103">
        <v>0</v>
      </c>
      <c r="G770" s="17">
        <f>'Specifications (ICE)'!$E$16*9.81*SIN(F770-F769)</f>
        <v>0</v>
      </c>
      <c r="H770" s="17">
        <f t="shared" si="151"/>
        <v>0</v>
      </c>
      <c r="I770" s="17">
        <v>14</v>
      </c>
      <c r="J770" s="14">
        <v>4000</v>
      </c>
      <c r="K770" s="100">
        <v>13.411199999999999</v>
      </c>
      <c r="L770" s="17">
        <v>30.000049728</v>
      </c>
      <c r="M770" s="107">
        <v>1</v>
      </c>
      <c r="N770" s="17">
        <f>IF(M770=1,_xlfn.XLOOKUP(L770,'HYB SPECS'!$O$6:$O$37,'HYB SPECS'!$K$6:$K$37,,1))</f>
        <v>8500</v>
      </c>
      <c r="O770" s="107">
        <f>0.5*('Specifications (ICE)'!$P$4*'Specifications (ICE)'!$P$3)*'Specifications (ICE)'!$P$5*K770^2</f>
        <v>56.217600027646043</v>
      </c>
      <c r="P770" s="14">
        <f>IF(B770="A",'Specifications (ICE)'!$M$12,IF(B770="G",'Specifications (ICE)'!$M$13))</f>
        <v>105.33879899999999</v>
      </c>
      <c r="Q770" s="17">
        <v>2</v>
      </c>
      <c r="R770" s="110">
        <f>'HYB SPECS'!$G$11-O770-P770-G770</f>
        <v>725.17823282758229</v>
      </c>
      <c r="S770" s="16">
        <f t="shared" si="152"/>
        <v>0</v>
      </c>
      <c r="T770" s="17">
        <f t="shared" si="153"/>
        <v>0</v>
      </c>
      <c r="U770" s="110">
        <f t="shared" si="154"/>
        <v>161.55639902764602</v>
      </c>
      <c r="V770" s="17">
        <f t="shared" si="155"/>
        <v>2.1666651786395663</v>
      </c>
      <c r="W770" s="14">
        <f t="shared" si="156"/>
        <v>11.256153613306742</v>
      </c>
      <c r="X770" s="17">
        <f t="shared" si="157"/>
        <v>2.1666651786395663</v>
      </c>
      <c r="Y770" s="17">
        <f t="shared" si="158"/>
        <v>2.4341327520393281</v>
      </c>
      <c r="Z770" s="14">
        <v>474.14230073437511</v>
      </c>
      <c r="AA770" s="17">
        <f t="shared" si="160"/>
        <v>1.4825051587868912</v>
      </c>
      <c r="AB770" s="17">
        <f t="shared" si="161"/>
        <v>2.3314165302355355E-4</v>
      </c>
      <c r="AC770" s="17">
        <f t="shared" si="162"/>
        <v>0.11054231976160306</v>
      </c>
      <c r="AD770" s="17">
        <f t="shared" si="159"/>
        <v>1.4641366855841465E-4</v>
      </c>
      <c r="AE770" s="14">
        <f t="shared" si="163"/>
        <v>30.779620399246834</v>
      </c>
    </row>
    <row r="771" spans="1:31" ht="15.75" thickBot="1" x14ac:dyDescent="0.3">
      <c r="A771" s="14">
        <v>2</v>
      </c>
      <c r="B771" s="17" t="s">
        <v>31</v>
      </c>
      <c r="C771" s="17">
        <v>765</v>
      </c>
      <c r="D771" s="17">
        <v>64.944850717871731</v>
      </c>
      <c r="E771" s="14">
        <v>704.00093954631063</v>
      </c>
      <c r="F771" s="103">
        <v>0</v>
      </c>
      <c r="G771" s="17">
        <f>'Specifications (ICE)'!$E$16*9.81*SIN(F771-F770)</f>
        <v>0</v>
      </c>
      <c r="H771" s="17">
        <f t="shared" si="151"/>
        <v>0</v>
      </c>
      <c r="I771" s="17">
        <v>14</v>
      </c>
      <c r="J771" s="14">
        <v>4000</v>
      </c>
      <c r="K771" s="100">
        <v>13.411199999999999</v>
      </c>
      <c r="L771" s="17">
        <v>30.000049728</v>
      </c>
      <c r="M771" s="107">
        <v>1</v>
      </c>
      <c r="N771" s="17">
        <f>IF(M771=1,_xlfn.XLOOKUP(L771,'HYB SPECS'!$O$6:$O$37,'HYB SPECS'!$K$6:$K$37,,1))</f>
        <v>8500</v>
      </c>
      <c r="O771" s="107">
        <f>0.5*('Specifications (ICE)'!$P$4*'Specifications (ICE)'!$P$3)*'Specifications (ICE)'!$P$5*K771^2</f>
        <v>56.217600027646043</v>
      </c>
      <c r="P771" s="14">
        <f>IF(B771="A",'Specifications (ICE)'!$M$12,IF(B771="G",'Specifications (ICE)'!$M$13))</f>
        <v>105.33879899999999</v>
      </c>
      <c r="Q771" s="17">
        <v>2</v>
      </c>
      <c r="R771" s="110">
        <f>'HYB SPECS'!$G$11-O771-P771-G771</f>
        <v>725.17823282758229</v>
      </c>
      <c r="S771" s="16">
        <f t="shared" si="152"/>
        <v>0</v>
      </c>
      <c r="T771" s="17">
        <f t="shared" si="153"/>
        <v>0</v>
      </c>
      <c r="U771" s="110">
        <f t="shared" si="154"/>
        <v>161.55639902764602</v>
      </c>
      <c r="V771" s="17">
        <f t="shared" si="155"/>
        <v>2.1666651786395663</v>
      </c>
      <c r="W771" s="14">
        <f t="shared" si="156"/>
        <v>11.256153613306742</v>
      </c>
      <c r="X771" s="17">
        <f t="shared" si="157"/>
        <v>2.1666651786395663</v>
      </c>
      <c r="Y771" s="17">
        <f t="shared" si="158"/>
        <v>2.4341327520393281</v>
      </c>
      <c r="Z771" s="14">
        <v>474.14230073437511</v>
      </c>
      <c r="AA771" s="17">
        <f t="shared" si="160"/>
        <v>1.4825051587868912</v>
      </c>
      <c r="AB771" s="17">
        <f t="shared" si="161"/>
        <v>2.3314165302355355E-4</v>
      </c>
      <c r="AC771" s="17">
        <f t="shared" si="162"/>
        <v>0.11054231976160306</v>
      </c>
      <c r="AD771" s="17">
        <f t="shared" si="159"/>
        <v>1.4641366855841465E-4</v>
      </c>
      <c r="AE771" s="14">
        <f t="shared" si="163"/>
        <v>30.890162719008437</v>
      </c>
    </row>
    <row r="772" spans="1:31" ht="15.75" thickBot="1" x14ac:dyDescent="0.3">
      <c r="A772" s="14">
        <v>2</v>
      </c>
      <c r="B772" s="17" t="s">
        <v>31</v>
      </c>
      <c r="C772" s="17">
        <v>766</v>
      </c>
      <c r="D772" s="17">
        <v>65.019415260940207</v>
      </c>
      <c r="E772" s="14">
        <v>704.00093954631063</v>
      </c>
      <c r="F772" s="103">
        <v>0</v>
      </c>
      <c r="G772" s="17">
        <f>'Specifications (ICE)'!$E$16*9.81*SIN(F772-F771)</f>
        <v>0</v>
      </c>
      <c r="H772" s="17">
        <f t="shared" si="151"/>
        <v>0</v>
      </c>
      <c r="I772" s="17">
        <v>14</v>
      </c>
      <c r="J772" s="14">
        <v>4000</v>
      </c>
      <c r="K772" s="100">
        <v>13.411199999999999</v>
      </c>
      <c r="L772" s="17">
        <v>30.000049728</v>
      </c>
      <c r="M772" s="107">
        <v>1</v>
      </c>
      <c r="N772" s="17">
        <f>IF(M772=1,_xlfn.XLOOKUP(L772,'HYB SPECS'!$O$6:$O$37,'HYB SPECS'!$K$6:$K$37,,1))</f>
        <v>8500</v>
      </c>
      <c r="O772" s="107">
        <f>0.5*('Specifications (ICE)'!$P$4*'Specifications (ICE)'!$P$3)*'Specifications (ICE)'!$P$5*K772^2</f>
        <v>56.217600027646043</v>
      </c>
      <c r="P772" s="14">
        <f>IF(B772="A",'Specifications (ICE)'!$M$12,IF(B772="G",'Specifications (ICE)'!$M$13))</f>
        <v>105.33879899999999</v>
      </c>
      <c r="Q772" s="17">
        <v>2</v>
      </c>
      <c r="R772" s="110">
        <f>'HYB SPECS'!$G$11-O772-P772-G772</f>
        <v>725.17823282758229</v>
      </c>
      <c r="S772" s="16">
        <f t="shared" si="152"/>
        <v>0</v>
      </c>
      <c r="T772" s="17">
        <f t="shared" si="153"/>
        <v>0</v>
      </c>
      <c r="U772" s="110">
        <f t="shared" si="154"/>
        <v>161.55639902764602</v>
      </c>
      <c r="V772" s="17">
        <f t="shared" si="155"/>
        <v>2.1666651786395663</v>
      </c>
      <c r="W772" s="14">
        <f t="shared" si="156"/>
        <v>11.256153613306742</v>
      </c>
      <c r="X772" s="17">
        <f t="shared" si="157"/>
        <v>2.1666651786395663</v>
      </c>
      <c r="Y772" s="17">
        <f t="shared" si="158"/>
        <v>2.4341327520393281</v>
      </c>
      <c r="Z772" s="14">
        <v>474.14230073437511</v>
      </c>
      <c r="AA772" s="17">
        <f t="shared" si="160"/>
        <v>1.4825051587868912</v>
      </c>
      <c r="AB772" s="17">
        <f t="shared" si="161"/>
        <v>2.3314165302355355E-4</v>
      </c>
      <c r="AC772" s="17">
        <f t="shared" si="162"/>
        <v>0.11054231976160306</v>
      </c>
      <c r="AD772" s="17">
        <f t="shared" si="159"/>
        <v>1.4641366855841465E-4</v>
      </c>
      <c r="AE772" s="14">
        <f t="shared" si="163"/>
        <v>31.00070503877004</v>
      </c>
    </row>
    <row r="773" spans="1:31" ht="15.75" thickBot="1" x14ac:dyDescent="0.3">
      <c r="A773" s="14">
        <v>2</v>
      </c>
      <c r="B773" s="17" t="s">
        <v>31</v>
      </c>
      <c r="C773" s="17">
        <v>767</v>
      </c>
      <c r="D773" s="17">
        <v>65.093979804008683</v>
      </c>
      <c r="E773" s="14">
        <v>704.00093954631063</v>
      </c>
      <c r="F773" s="103">
        <v>0</v>
      </c>
      <c r="G773" s="17">
        <f>'Specifications (ICE)'!$E$16*9.81*SIN(F773-F772)</f>
        <v>0</v>
      </c>
      <c r="H773" s="17">
        <f t="shared" si="151"/>
        <v>0</v>
      </c>
      <c r="I773" s="17">
        <v>14</v>
      </c>
      <c r="J773" s="14">
        <v>4000</v>
      </c>
      <c r="K773" s="100">
        <v>13.411199999999999</v>
      </c>
      <c r="L773" s="17">
        <v>30.000049728</v>
      </c>
      <c r="M773" s="107">
        <v>1</v>
      </c>
      <c r="N773" s="17">
        <f>IF(M773=1,_xlfn.XLOOKUP(L773,'HYB SPECS'!$O$6:$O$37,'HYB SPECS'!$K$6:$K$37,,1))</f>
        <v>8500</v>
      </c>
      <c r="O773" s="107">
        <f>0.5*('Specifications (ICE)'!$P$4*'Specifications (ICE)'!$P$3)*'Specifications (ICE)'!$P$5*K773^2</f>
        <v>56.217600027646043</v>
      </c>
      <c r="P773" s="14">
        <f>IF(B773="A",'Specifications (ICE)'!$M$12,IF(B773="G",'Specifications (ICE)'!$M$13))</f>
        <v>105.33879899999999</v>
      </c>
      <c r="Q773" s="17">
        <v>2</v>
      </c>
      <c r="R773" s="110">
        <f>'HYB SPECS'!$G$11-O773-P773-G773</f>
        <v>725.17823282758229</v>
      </c>
      <c r="S773" s="16">
        <f t="shared" si="152"/>
        <v>0</v>
      </c>
      <c r="T773" s="17">
        <f t="shared" si="153"/>
        <v>0</v>
      </c>
      <c r="U773" s="110">
        <f t="shared" si="154"/>
        <v>161.55639902764602</v>
      </c>
      <c r="V773" s="17">
        <f t="shared" si="155"/>
        <v>2.1666651786395663</v>
      </c>
      <c r="W773" s="14">
        <f t="shared" si="156"/>
        <v>11.256153613306742</v>
      </c>
      <c r="X773" s="17">
        <f t="shared" si="157"/>
        <v>2.1666651786395663</v>
      </c>
      <c r="Y773" s="17">
        <f t="shared" si="158"/>
        <v>2.4341327520393281</v>
      </c>
      <c r="Z773" s="14">
        <v>474.14230073437511</v>
      </c>
      <c r="AA773" s="17">
        <f t="shared" si="160"/>
        <v>1.4825051587868912</v>
      </c>
      <c r="AB773" s="17">
        <f t="shared" si="161"/>
        <v>2.3314165302355355E-4</v>
      </c>
      <c r="AC773" s="17">
        <f t="shared" si="162"/>
        <v>0.11054231976160306</v>
      </c>
      <c r="AD773" s="17">
        <f t="shared" si="159"/>
        <v>1.4641366855841465E-4</v>
      </c>
      <c r="AE773" s="14">
        <f t="shared" si="163"/>
        <v>31.111247358531642</v>
      </c>
    </row>
    <row r="774" spans="1:31" ht="15.75" thickBot="1" x14ac:dyDescent="0.3">
      <c r="A774" s="14">
        <v>2</v>
      </c>
      <c r="B774" s="17" t="s">
        <v>31</v>
      </c>
      <c r="C774" s="17">
        <v>768</v>
      </c>
      <c r="D774" s="17">
        <v>65.168544347077159</v>
      </c>
      <c r="E774" s="14">
        <v>704.00093954631063</v>
      </c>
      <c r="F774" s="103">
        <v>0</v>
      </c>
      <c r="G774" s="17">
        <f>'Specifications (ICE)'!$E$16*9.81*SIN(F774-F773)</f>
        <v>0</v>
      </c>
      <c r="H774" s="17">
        <f t="shared" si="151"/>
        <v>0</v>
      </c>
      <c r="I774" s="17">
        <v>14</v>
      </c>
      <c r="J774" s="14">
        <v>4000</v>
      </c>
      <c r="K774" s="100">
        <v>13.411199999999999</v>
      </c>
      <c r="L774" s="17">
        <v>30.000049728</v>
      </c>
      <c r="M774" s="107">
        <v>1</v>
      </c>
      <c r="N774" s="17">
        <f>IF(M774=1,_xlfn.XLOOKUP(L774,'HYB SPECS'!$O$6:$O$37,'HYB SPECS'!$K$6:$K$37,,1))</f>
        <v>8500</v>
      </c>
      <c r="O774" s="107">
        <f>0.5*('Specifications (ICE)'!$P$4*'Specifications (ICE)'!$P$3)*'Specifications (ICE)'!$P$5*K774^2</f>
        <v>56.217600027646043</v>
      </c>
      <c r="P774" s="14">
        <f>IF(B774="A",'Specifications (ICE)'!$M$12,IF(B774="G",'Specifications (ICE)'!$M$13))</f>
        <v>105.33879899999999</v>
      </c>
      <c r="Q774" s="17">
        <v>2</v>
      </c>
      <c r="R774" s="110">
        <f>'HYB SPECS'!$G$11-O774-P774-G774</f>
        <v>725.17823282758229</v>
      </c>
      <c r="S774" s="16">
        <f t="shared" si="152"/>
        <v>0</v>
      </c>
      <c r="T774" s="17">
        <f t="shared" si="153"/>
        <v>0</v>
      </c>
      <c r="U774" s="110">
        <f t="shared" si="154"/>
        <v>161.55639902764602</v>
      </c>
      <c r="V774" s="17">
        <f t="shared" si="155"/>
        <v>2.1666651786395663</v>
      </c>
      <c r="W774" s="14">
        <f t="shared" si="156"/>
        <v>11.256153613306742</v>
      </c>
      <c r="X774" s="17">
        <f t="shared" si="157"/>
        <v>2.1666651786395663</v>
      </c>
      <c r="Y774" s="17">
        <f t="shared" si="158"/>
        <v>2.4341327520393281</v>
      </c>
      <c r="Z774" s="14">
        <v>474.14230073437511</v>
      </c>
      <c r="AA774" s="17">
        <f t="shared" si="160"/>
        <v>1.4825051587868912</v>
      </c>
      <c r="AB774" s="17">
        <f t="shared" si="161"/>
        <v>2.3314165302355355E-4</v>
      </c>
      <c r="AC774" s="17">
        <f t="shared" si="162"/>
        <v>0.11054231976160306</v>
      </c>
      <c r="AD774" s="17">
        <f t="shared" si="159"/>
        <v>1.4641366855841465E-4</v>
      </c>
      <c r="AE774" s="14">
        <f t="shared" si="163"/>
        <v>31.221789678293245</v>
      </c>
    </row>
    <row r="775" spans="1:31" ht="15.75" thickBot="1" x14ac:dyDescent="0.3">
      <c r="A775" s="14">
        <v>2</v>
      </c>
      <c r="B775" s="17" t="s">
        <v>31</v>
      </c>
      <c r="C775" s="17">
        <v>769</v>
      </c>
      <c r="D775" s="17">
        <v>65.243108890145635</v>
      </c>
      <c r="E775" s="14">
        <v>704.00093954631063</v>
      </c>
      <c r="F775" s="103">
        <v>0</v>
      </c>
      <c r="G775" s="17">
        <f>'Specifications (ICE)'!$E$16*9.81*SIN(F775-F774)</f>
        <v>0</v>
      </c>
      <c r="H775" s="17">
        <f t="shared" ref="H775:H838" si="164">RADIANS(F775)</f>
        <v>0</v>
      </c>
      <c r="I775" s="17">
        <v>14</v>
      </c>
      <c r="J775" s="14">
        <v>4000</v>
      </c>
      <c r="K775" s="100">
        <v>13.411199999999999</v>
      </c>
      <c r="L775" s="17">
        <v>30.000049728</v>
      </c>
      <c r="M775" s="107">
        <v>1</v>
      </c>
      <c r="N775" s="17">
        <f>IF(M775=1,_xlfn.XLOOKUP(L775,'HYB SPECS'!$O$6:$O$37,'HYB SPECS'!$K$6:$K$37,,1))</f>
        <v>8500</v>
      </c>
      <c r="O775" s="107">
        <f>0.5*('Specifications (ICE)'!$P$4*'Specifications (ICE)'!$P$3)*'Specifications (ICE)'!$P$5*K775^2</f>
        <v>56.217600027646043</v>
      </c>
      <c r="P775" s="14">
        <f>IF(B775="A",'Specifications (ICE)'!$M$12,IF(B775="G",'Specifications (ICE)'!$M$13))</f>
        <v>105.33879899999999</v>
      </c>
      <c r="Q775" s="17">
        <v>2</v>
      </c>
      <c r="R775" s="110">
        <f>'HYB SPECS'!$G$11-O775-P775-G775</f>
        <v>725.17823282758229</v>
      </c>
      <c r="S775" s="16">
        <f t="shared" ref="S775:S838" si="165">IF(A775=1,(R775/E775),IF(A775=2,0,IF(A775=3,(1.2*(-R775/E775)))))</f>
        <v>0</v>
      </c>
      <c r="T775" s="17">
        <f t="shared" ref="T775:T838" si="166">E775*S775</f>
        <v>0</v>
      </c>
      <c r="U775" s="110">
        <f t="shared" ref="U775:U838" si="167">T775+P775+O775+G775</f>
        <v>161.55639902764602</v>
      </c>
      <c r="V775" s="17">
        <f t="shared" ref="V775:V838" si="168">ABS(((+U775)*(+K775))/1000)</f>
        <v>2.1666651786395663</v>
      </c>
      <c r="W775" s="14">
        <f t="shared" ref="W775:W838" si="169">(($W$3*1000)-V775*1000)/1000</f>
        <v>11.256153613306742</v>
      </c>
      <c r="X775" s="17">
        <f t="shared" ref="X775:X838" si="170">V775</f>
        <v>2.1666651786395663</v>
      </c>
      <c r="Y775" s="17">
        <f t="shared" ref="Y775:Y838" si="171">ABS((X775*1000)/((2*PI()*N775)/60))</f>
        <v>2.4341327520393281</v>
      </c>
      <c r="Z775" s="14">
        <v>474.14230073437511</v>
      </c>
      <c r="AA775" s="17">
        <f t="shared" si="160"/>
        <v>1.4825051587868912</v>
      </c>
      <c r="AB775" s="17">
        <f t="shared" si="161"/>
        <v>2.3314165302355355E-4</v>
      </c>
      <c r="AC775" s="17">
        <f t="shared" si="162"/>
        <v>0.11054231976160306</v>
      </c>
      <c r="AD775" s="17">
        <f t="shared" ref="AD775:AD838" si="172">((Z775*AB775)/1000)/0.755</f>
        <v>1.4641366855841465E-4</v>
      </c>
      <c r="AE775" s="14">
        <f t="shared" si="163"/>
        <v>31.332331998054848</v>
      </c>
    </row>
    <row r="776" spans="1:31" ht="15.75" thickBot="1" x14ac:dyDescent="0.3">
      <c r="A776" s="14">
        <v>2</v>
      </c>
      <c r="B776" s="17" t="s">
        <v>31</v>
      </c>
      <c r="C776" s="17">
        <v>770</v>
      </c>
      <c r="D776" s="17">
        <v>65.317673433214111</v>
      </c>
      <c r="E776" s="14">
        <v>704.00093954631063</v>
      </c>
      <c r="F776" s="103">
        <v>0</v>
      </c>
      <c r="G776" s="17">
        <f>'Specifications (ICE)'!$E$16*9.81*SIN(F776-F775)</f>
        <v>0</v>
      </c>
      <c r="H776" s="17">
        <f t="shared" si="164"/>
        <v>0</v>
      </c>
      <c r="I776" s="17">
        <v>14</v>
      </c>
      <c r="J776" s="14">
        <v>4000</v>
      </c>
      <c r="K776" s="100">
        <v>13.411199999999999</v>
      </c>
      <c r="L776" s="17">
        <v>30.000049728</v>
      </c>
      <c r="M776" s="107">
        <v>1</v>
      </c>
      <c r="N776" s="17">
        <f>IF(M776=1,_xlfn.XLOOKUP(L776,'HYB SPECS'!$O$6:$O$37,'HYB SPECS'!$K$6:$K$37,,1))</f>
        <v>8500</v>
      </c>
      <c r="O776" s="107">
        <f>0.5*('Specifications (ICE)'!$P$4*'Specifications (ICE)'!$P$3)*'Specifications (ICE)'!$P$5*K776^2</f>
        <v>56.217600027646043</v>
      </c>
      <c r="P776" s="14">
        <f>IF(B776="A",'Specifications (ICE)'!$M$12,IF(B776="G",'Specifications (ICE)'!$M$13))</f>
        <v>105.33879899999999</v>
      </c>
      <c r="Q776" s="17">
        <v>2</v>
      </c>
      <c r="R776" s="110">
        <f>'HYB SPECS'!$G$11-O776-P776-G776</f>
        <v>725.17823282758229</v>
      </c>
      <c r="S776" s="16">
        <f t="shared" si="165"/>
        <v>0</v>
      </c>
      <c r="T776" s="17">
        <f t="shared" si="166"/>
        <v>0</v>
      </c>
      <c r="U776" s="110">
        <f t="shared" si="167"/>
        <v>161.55639902764602</v>
      </c>
      <c r="V776" s="17">
        <f t="shared" si="168"/>
        <v>2.1666651786395663</v>
      </c>
      <c r="W776" s="14">
        <f t="shared" si="169"/>
        <v>11.256153613306742</v>
      </c>
      <c r="X776" s="17">
        <f t="shared" si="170"/>
        <v>2.1666651786395663</v>
      </c>
      <c r="Y776" s="17">
        <f t="shared" si="171"/>
        <v>2.4341327520393281</v>
      </c>
      <c r="Z776" s="14">
        <v>474.14230073437511</v>
      </c>
      <c r="AA776" s="17">
        <f t="shared" ref="AA776:AA839" si="173">(Z776*W776)/(60*60)</f>
        <v>1.4825051587868912</v>
      </c>
      <c r="AB776" s="17">
        <f t="shared" ref="AB776:AB839" si="174">((D776-D775)/3600)*W776</f>
        <v>2.3314165302355355E-4</v>
      </c>
      <c r="AC776" s="17">
        <f t="shared" ref="AC776:AC839" si="175">AB776*Z776</f>
        <v>0.11054231976160306</v>
      </c>
      <c r="AD776" s="17">
        <f t="shared" si="172"/>
        <v>1.4641366855841465E-4</v>
      </c>
      <c r="AE776" s="14">
        <f t="shared" ref="AE776:AE839" si="176">AE775+AC776</f>
        <v>31.44287431781645</v>
      </c>
    </row>
    <row r="777" spans="1:31" ht="15.75" thickBot="1" x14ac:dyDescent="0.3">
      <c r="A777" s="14">
        <v>2</v>
      </c>
      <c r="B777" s="17" t="s">
        <v>31</v>
      </c>
      <c r="C777" s="17">
        <v>771</v>
      </c>
      <c r="D777" s="17">
        <v>65.392237976282587</v>
      </c>
      <c r="E777" s="14">
        <v>704.00093954631063</v>
      </c>
      <c r="F777" s="103">
        <v>0</v>
      </c>
      <c r="G777" s="17">
        <f>'Specifications (ICE)'!$E$16*9.81*SIN(F777-F776)</f>
        <v>0</v>
      </c>
      <c r="H777" s="17">
        <f t="shared" si="164"/>
        <v>0</v>
      </c>
      <c r="I777" s="17">
        <v>14</v>
      </c>
      <c r="J777" s="14">
        <v>4000</v>
      </c>
      <c r="K777" s="100">
        <v>13.411199999999999</v>
      </c>
      <c r="L777" s="17">
        <v>30.000049728</v>
      </c>
      <c r="M777" s="107">
        <v>1</v>
      </c>
      <c r="N777" s="17">
        <f>IF(M777=1,_xlfn.XLOOKUP(L777,'HYB SPECS'!$O$6:$O$37,'HYB SPECS'!$K$6:$K$37,,1))</f>
        <v>8500</v>
      </c>
      <c r="O777" s="107">
        <f>0.5*('Specifications (ICE)'!$P$4*'Specifications (ICE)'!$P$3)*'Specifications (ICE)'!$P$5*K777^2</f>
        <v>56.217600027646043</v>
      </c>
      <c r="P777" s="14">
        <f>IF(B777="A",'Specifications (ICE)'!$M$12,IF(B777="G",'Specifications (ICE)'!$M$13))</f>
        <v>105.33879899999999</v>
      </c>
      <c r="Q777" s="17">
        <v>2</v>
      </c>
      <c r="R777" s="110">
        <f>'HYB SPECS'!$G$11-O777-P777-G777</f>
        <v>725.17823282758229</v>
      </c>
      <c r="S777" s="16">
        <f t="shared" si="165"/>
        <v>0</v>
      </c>
      <c r="T777" s="17">
        <f t="shared" si="166"/>
        <v>0</v>
      </c>
      <c r="U777" s="110">
        <f t="shared" si="167"/>
        <v>161.55639902764602</v>
      </c>
      <c r="V777" s="17">
        <f t="shared" si="168"/>
        <v>2.1666651786395663</v>
      </c>
      <c r="W777" s="14">
        <f t="shared" si="169"/>
        <v>11.256153613306742</v>
      </c>
      <c r="X777" s="17">
        <f t="shared" si="170"/>
        <v>2.1666651786395663</v>
      </c>
      <c r="Y777" s="17">
        <f t="shared" si="171"/>
        <v>2.4341327520393281</v>
      </c>
      <c r="Z777" s="14">
        <v>474.14230073437511</v>
      </c>
      <c r="AA777" s="17">
        <f t="shared" si="173"/>
        <v>1.4825051587868912</v>
      </c>
      <c r="AB777" s="17">
        <f t="shared" si="174"/>
        <v>2.3314165302355355E-4</v>
      </c>
      <c r="AC777" s="17">
        <f t="shared" si="175"/>
        <v>0.11054231976160306</v>
      </c>
      <c r="AD777" s="17">
        <f t="shared" si="172"/>
        <v>1.4641366855841465E-4</v>
      </c>
      <c r="AE777" s="14">
        <f t="shared" si="176"/>
        <v>31.553416637578053</v>
      </c>
    </row>
    <row r="778" spans="1:31" ht="15.75" thickBot="1" x14ac:dyDescent="0.3">
      <c r="A778" s="14">
        <v>2</v>
      </c>
      <c r="B778" s="17" t="s">
        <v>31</v>
      </c>
      <c r="C778" s="17">
        <v>772</v>
      </c>
      <c r="D778" s="17">
        <v>65.466802519351063</v>
      </c>
      <c r="E778" s="14">
        <v>704.00093954631063</v>
      </c>
      <c r="F778" s="103">
        <v>0</v>
      </c>
      <c r="G778" s="17">
        <f>'Specifications (ICE)'!$E$16*9.81*SIN(F778-F777)</f>
        <v>0</v>
      </c>
      <c r="H778" s="17">
        <f t="shared" si="164"/>
        <v>0</v>
      </c>
      <c r="I778" s="17">
        <v>14</v>
      </c>
      <c r="J778" s="14">
        <v>4000</v>
      </c>
      <c r="K778" s="100">
        <v>13.411199999999999</v>
      </c>
      <c r="L778" s="17">
        <v>30.000049728</v>
      </c>
      <c r="M778" s="107">
        <v>1</v>
      </c>
      <c r="N778" s="17">
        <f>IF(M778=1,_xlfn.XLOOKUP(L778,'HYB SPECS'!$O$6:$O$37,'HYB SPECS'!$K$6:$K$37,,1))</f>
        <v>8500</v>
      </c>
      <c r="O778" s="107">
        <f>0.5*('Specifications (ICE)'!$P$4*'Specifications (ICE)'!$P$3)*'Specifications (ICE)'!$P$5*K778^2</f>
        <v>56.217600027646043</v>
      </c>
      <c r="P778" s="14">
        <f>IF(B778="A",'Specifications (ICE)'!$M$12,IF(B778="G",'Specifications (ICE)'!$M$13))</f>
        <v>105.33879899999999</v>
      </c>
      <c r="Q778" s="17">
        <v>2</v>
      </c>
      <c r="R778" s="110">
        <f>'HYB SPECS'!$G$11-O778-P778-G778</f>
        <v>725.17823282758229</v>
      </c>
      <c r="S778" s="16">
        <f t="shared" si="165"/>
        <v>0</v>
      </c>
      <c r="T778" s="17">
        <f t="shared" si="166"/>
        <v>0</v>
      </c>
      <c r="U778" s="110">
        <f t="shared" si="167"/>
        <v>161.55639902764602</v>
      </c>
      <c r="V778" s="17">
        <f t="shared" si="168"/>
        <v>2.1666651786395663</v>
      </c>
      <c r="W778" s="14">
        <f t="shared" si="169"/>
        <v>11.256153613306742</v>
      </c>
      <c r="X778" s="17">
        <f t="shared" si="170"/>
        <v>2.1666651786395663</v>
      </c>
      <c r="Y778" s="17">
        <f t="shared" si="171"/>
        <v>2.4341327520393281</v>
      </c>
      <c r="Z778" s="14">
        <v>474.14230073437511</v>
      </c>
      <c r="AA778" s="17">
        <f t="shared" si="173"/>
        <v>1.4825051587868912</v>
      </c>
      <c r="AB778" s="17">
        <f t="shared" si="174"/>
        <v>2.3314165302355355E-4</v>
      </c>
      <c r="AC778" s="17">
        <f t="shared" si="175"/>
        <v>0.11054231976160306</v>
      </c>
      <c r="AD778" s="17">
        <f t="shared" si="172"/>
        <v>1.4641366855841465E-4</v>
      </c>
      <c r="AE778" s="14">
        <f t="shared" si="176"/>
        <v>31.663958957339656</v>
      </c>
    </row>
    <row r="779" spans="1:31" ht="15.75" thickBot="1" x14ac:dyDescent="0.3">
      <c r="A779" s="14">
        <v>2</v>
      </c>
      <c r="B779" s="17" t="s">
        <v>31</v>
      </c>
      <c r="C779" s="17">
        <v>773</v>
      </c>
      <c r="D779" s="17">
        <v>65.541367062419539</v>
      </c>
      <c r="E779" s="14">
        <v>704.00093954631063</v>
      </c>
      <c r="F779" s="103">
        <v>0</v>
      </c>
      <c r="G779" s="17">
        <f>'Specifications (ICE)'!$E$16*9.81*SIN(F779-F778)</f>
        <v>0</v>
      </c>
      <c r="H779" s="17">
        <f t="shared" si="164"/>
        <v>0</v>
      </c>
      <c r="I779" s="17">
        <v>14</v>
      </c>
      <c r="J779" s="14">
        <v>4000</v>
      </c>
      <c r="K779" s="100">
        <v>13.411199999999999</v>
      </c>
      <c r="L779" s="17">
        <v>30.000049728</v>
      </c>
      <c r="M779" s="107">
        <v>1</v>
      </c>
      <c r="N779" s="17">
        <f>IF(M779=1,_xlfn.XLOOKUP(L779,'HYB SPECS'!$O$6:$O$37,'HYB SPECS'!$K$6:$K$37,,1))</f>
        <v>8500</v>
      </c>
      <c r="O779" s="107">
        <f>0.5*('Specifications (ICE)'!$P$4*'Specifications (ICE)'!$P$3)*'Specifications (ICE)'!$P$5*K779^2</f>
        <v>56.217600027646043</v>
      </c>
      <c r="P779" s="14">
        <f>IF(B779="A",'Specifications (ICE)'!$M$12,IF(B779="G",'Specifications (ICE)'!$M$13))</f>
        <v>105.33879899999999</v>
      </c>
      <c r="Q779" s="17">
        <v>2</v>
      </c>
      <c r="R779" s="110">
        <f>'HYB SPECS'!$G$11-O779-P779-G779</f>
        <v>725.17823282758229</v>
      </c>
      <c r="S779" s="16">
        <f t="shared" si="165"/>
        <v>0</v>
      </c>
      <c r="T779" s="17">
        <f t="shared" si="166"/>
        <v>0</v>
      </c>
      <c r="U779" s="110">
        <f t="shared" si="167"/>
        <v>161.55639902764602</v>
      </c>
      <c r="V779" s="17">
        <f t="shared" si="168"/>
        <v>2.1666651786395663</v>
      </c>
      <c r="W779" s="14">
        <f t="shared" si="169"/>
        <v>11.256153613306742</v>
      </c>
      <c r="X779" s="17">
        <f t="shared" si="170"/>
        <v>2.1666651786395663</v>
      </c>
      <c r="Y779" s="17">
        <f t="shared" si="171"/>
        <v>2.4341327520393281</v>
      </c>
      <c r="Z779" s="14">
        <v>474.14230073437511</v>
      </c>
      <c r="AA779" s="17">
        <f t="shared" si="173"/>
        <v>1.4825051587868912</v>
      </c>
      <c r="AB779" s="17">
        <f t="shared" si="174"/>
        <v>2.3314165302355355E-4</v>
      </c>
      <c r="AC779" s="17">
        <f t="shared" si="175"/>
        <v>0.11054231976160306</v>
      </c>
      <c r="AD779" s="17">
        <f t="shared" si="172"/>
        <v>1.4641366855841465E-4</v>
      </c>
      <c r="AE779" s="14">
        <f t="shared" si="176"/>
        <v>31.774501277101258</v>
      </c>
    </row>
    <row r="780" spans="1:31" ht="15.75" thickBot="1" x14ac:dyDescent="0.3">
      <c r="A780" s="14">
        <v>2</v>
      </c>
      <c r="B780" s="17" t="s">
        <v>31</v>
      </c>
      <c r="C780" s="17">
        <v>774</v>
      </c>
      <c r="D780" s="17">
        <v>65.615931605488015</v>
      </c>
      <c r="E780" s="14">
        <v>704.00093954631063</v>
      </c>
      <c r="F780" s="103">
        <v>0</v>
      </c>
      <c r="G780" s="17">
        <f>'Specifications (ICE)'!$E$16*9.81*SIN(F780-F779)</f>
        <v>0</v>
      </c>
      <c r="H780" s="17">
        <f t="shared" si="164"/>
        <v>0</v>
      </c>
      <c r="I780" s="17">
        <v>14</v>
      </c>
      <c r="J780" s="14">
        <v>4000</v>
      </c>
      <c r="K780" s="100">
        <v>13.411199999999999</v>
      </c>
      <c r="L780" s="17">
        <v>30.000049728</v>
      </c>
      <c r="M780" s="107">
        <v>1</v>
      </c>
      <c r="N780" s="17">
        <f>IF(M780=1,_xlfn.XLOOKUP(L780,'HYB SPECS'!$O$6:$O$37,'HYB SPECS'!$K$6:$K$37,,1))</f>
        <v>8500</v>
      </c>
      <c r="O780" s="107">
        <f>0.5*('Specifications (ICE)'!$P$4*'Specifications (ICE)'!$P$3)*'Specifications (ICE)'!$P$5*K780^2</f>
        <v>56.217600027646043</v>
      </c>
      <c r="P780" s="14">
        <f>IF(B780="A",'Specifications (ICE)'!$M$12,IF(B780="G",'Specifications (ICE)'!$M$13))</f>
        <v>105.33879899999999</v>
      </c>
      <c r="Q780" s="17">
        <v>2</v>
      </c>
      <c r="R780" s="110">
        <f>'HYB SPECS'!$G$11-O780-P780-G780</f>
        <v>725.17823282758229</v>
      </c>
      <c r="S780" s="16">
        <f t="shared" si="165"/>
        <v>0</v>
      </c>
      <c r="T780" s="17">
        <f t="shared" si="166"/>
        <v>0</v>
      </c>
      <c r="U780" s="110">
        <f t="shared" si="167"/>
        <v>161.55639902764602</v>
      </c>
      <c r="V780" s="17">
        <f t="shared" si="168"/>
        <v>2.1666651786395663</v>
      </c>
      <c r="W780" s="14">
        <f t="shared" si="169"/>
        <v>11.256153613306742</v>
      </c>
      <c r="X780" s="17">
        <f t="shared" si="170"/>
        <v>2.1666651786395663</v>
      </c>
      <c r="Y780" s="17">
        <f t="shared" si="171"/>
        <v>2.4341327520393281</v>
      </c>
      <c r="Z780" s="14">
        <v>474.14230073437511</v>
      </c>
      <c r="AA780" s="17">
        <f t="shared" si="173"/>
        <v>1.4825051587868912</v>
      </c>
      <c r="AB780" s="17">
        <f t="shared" si="174"/>
        <v>2.3314165302355355E-4</v>
      </c>
      <c r="AC780" s="17">
        <f t="shared" si="175"/>
        <v>0.11054231976160306</v>
      </c>
      <c r="AD780" s="17">
        <f t="shared" si="172"/>
        <v>1.4641366855841465E-4</v>
      </c>
      <c r="AE780" s="14">
        <f t="shared" si="176"/>
        <v>31.885043596862861</v>
      </c>
    </row>
    <row r="781" spans="1:31" ht="15.75" thickBot="1" x14ac:dyDescent="0.3">
      <c r="A781" s="14">
        <v>2</v>
      </c>
      <c r="B781" s="17" t="s">
        <v>31</v>
      </c>
      <c r="C781" s="17">
        <v>775</v>
      </c>
      <c r="D781" s="17">
        <v>65.690496148556491</v>
      </c>
      <c r="E781" s="14">
        <v>704.00093954631063</v>
      </c>
      <c r="F781" s="103">
        <v>0</v>
      </c>
      <c r="G781" s="17">
        <f>'Specifications (ICE)'!$E$16*9.81*SIN(F781-F780)</f>
        <v>0</v>
      </c>
      <c r="H781" s="17">
        <f t="shared" si="164"/>
        <v>0</v>
      </c>
      <c r="I781" s="17">
        <v>14</v>
      </c>
      <c r="J781" s="14">
        <v>4000</v>
      </c>
      <c r="K781" s="100">
        <v>13.411199999999999</v>
      </c>
      <c r="L781" s="17">
        <v>30.000049728</v>
      </c>
      <c r="M781" s="107">
        <v>1</v>
      </c>
      <c r="N781" s="17">
        <f>IF(M781=1,_xlfn.XLOOKUP(L781,'HYB SPECS'!$O$6:$O$37,'HYB SPECS'!$K$6:$K$37,,1))</f>
        <v>8500</v>
      </c>
      <c r="O781" s="107">
        <f>0.5*('Specifications (ICE)'!$P$4*'Specifications (ICE)'!$P$3)*'Specifications (ICE)'!$P$5*K781^2</f>
        <v>56.217600027646043</v>
      </c>
      <c r="P781" s="14">
        <f>IF(B781="A",'Specifications (ICE)'!$M$12,IF(B781="G",'Specifications (ICE)'!$M$13))</f>
        <v>105.33879899999999</v>
      </c>
      <c r="Q781" s="17">
        <v>2</v>
      </c>
      <c r="R781" s="110">
        <f>'HYB SPECS'!$G$11-O781-P781-G781</f>
        <v>725.17823282758229</v>
      </c>
      <c r="S781" s="16">
        <f t="shared" si="165"/>
        <v>0</v>
      </c>
      <c r="T781" s="17">
        <f t="shared" si="166"/>
        <v>0</v>
      </c>
      <c r="U781" s="110">
        <f t="shared" si="167"/>
        <v>161.55639902764602</v>
      </c>
      <c r="V781" s="17">
        <f t="shared" si="168"/>
        <v>2.1666651786395663</v>
      </c>
      <c r="W781" s="14">
        <f t="shared" si="169"/>
        <v>11.256153613306742</v>
      </c>
      <c r="X781" s="17">
        <f t="shared" si="170"/>
        <v>2.1666651786395663</v>
      </c>
      <c r="Y781" s="17">
        <f t="shared" si="171"/>
        <v>2.4341327520393281</v>
      </c>
      <c r="Z781" s="14">
        <v>474.14230073437511</v>
      </c>
      <c r="AA781" s="17">
        <f t="shared" si="173"/>
        <v>1.4825051587868912</v>
      </c>
      <c r="AB781" s="17">
        <f t="shared" si="174"/>
        <v>2.3314165302355355E-4</v>
      </c>
      <c r="AC781" s="17">
        <f t="shared" si="175"/>
        <v>0.11054231976160306</v>
      </c>
      <c r="AD781" s="17">
        <f t="shared" si="172"/>
        <v>1.4641366855841465E-4</v>
      </c>
      <c r="AE781" s="14">
        <f t="shared" si="176"/>
        <v>31.995585916624464</v>
      </c>
    </row>
    <row r="782" spans="1:31" ht="15.75" thickBot="1" x14ac:dyDescent="0.3">
      <c r="A782" s="14">
        <v>2</v>
      </c>
      <c r="B782" s="17" t="s">
        <v>31</v>
      </c>
      <c r="C782" s="17">
        <v>776</v>
      </c>
      <c r="D782" s="17">
        <v>65.765060691624967</v>
      </c>
      <c r="E782" s="14">
        <v>704.00093954631063</v>
      </c>
      <c r="F782" s="103">
        <v>0</v>
      </c>
      <c r="G782" s="17">
        <f>'Specifications (ICE)'!$E$16*9.81*SIN(F782-F781)</f>
        <v>0</v>
      </c>
      <c r="H782" s="17">
        <f t="shared" si="164"/>
        <v>0</v>
      </c>
      <c r="I782" s="17">
        <v>14</v>
      </c>
      <c r="J782" s="14">
        <v>4000</v>
      </c>
      <c r="K782" s="100">
        <v>13.411199999999999</v>
      </c>
      <c r="L782" s="17">
        <v>30.000049728</v>
      </c>
      <c r="M782" s="107">
        <v>1</v>
      </c>
      <c r="N782" s="17">
        <f>IF(M782=1,_xlfn.XLOOKUP(L782,'HYB SPECS'!$O$6:$O$37,'HYB SPECS'!$K$6:$K$37,,1))</f>
        <v>8500</v>
      </c>
      <c r="O782" s="107">
        <f>0.5*('Specifications (ICE)'!$P$4*'Specifications (ICE)'!$P$3)*'Specifications (ICE)'!$P$5*K782^2</f>
        <v>56.217600027646043</v>
      </c>
      <c r="P782" s="14">
        <f>IF(B782="A",'Specifications (ICE)'!$M$12,IF(B782="G",'Specifications (ICE)'!$M$13))</f>
        <v>105.33879899999999</v>
      </c>
      <c r="Q782" s="17">
        <v>2</v>
      </c>
      <c r="R782" s="110">
        <f>'HYB SPECS'!$G$11-O782-P782-G782</f>
        <v>725.17823282758229</v>
      </c>
      <c r="S782" s="16">
        <f t="shared" si="165"/>
        <v>0</v>
      </c>
      <c r="T782" s="17">
        <f t="shared" si="166"/>
        <v>0</v>
      </c>
      <c r="U782" s="110">
        <f t="shared" si="167"/>
        <v>161.55639902764602</v>
      </c>
      <c r="V782" s="17">
        <f t="shared" si="168"/>
        <v>2.1666651786395663</v>
      </c>
      <c r="W782" s="14">
        <f t="shared" si="169"/>
        <v>11.256153613306742</v>
      </c>
      <c r="X782" s="17">
        <f t="shared" si="170"/>
        <v>2.1666651786395663</v>
      </c>
      <c r="Y782" s="17">
        <f t="shared" si="171"/>
        <v>2.4341327520393281</v>
      </c>
      <c r="Z782" s="14">
        <v>474.14230073437511</v>
      </c>
      <c r="AA782" s="17">
        <f t="shared" si="173"/>
        <v>1.4825051587868912</v>
      </c>
      <c r="AB782" s="17">
        <f t="shared" si="174"/>
        <v>2.3314165302355355E-4</v>
      </c>
      <c r="AC782" s="17">
        <f t="shared" si="175"/>
        <v>0.11054231976160306</v>
      </c>
      <c r="AD782" s="17">
        <f t="shared" si="172"/>
        <v>1.4641366855841465E-4</v>
      </c>
      <c r="AE782" s="14">
        <f t="shared" si="176"/>
        <v>32.10612823638607</v>
      </c>
    </row>
    <row r="783" spans="1:31" ht="15.75" thickBot="1" x14ac:dyDescent="0.3">
      <c r="A783" s="14">
        <v>2</v>
      </c>
      <c r="B783" s="17" t="s">
        <v>31</v>
      </c>
      <c r="C783" s="17">
        <v>777</v>
      </c>
      <c r="D783" s="17">
        <v>65.839625234693443</v>
      </c>
      <c r="E783" s="14">
        <v>704.00093954631063</v>
      </c>
      <c r="F783" s="103">
        <v>0</v>
      </c>
      <c r="G783" s="17">
        <f>'Specifications (ICE)'!$E$16*9.81*SIN(F783-F782)</f>
        <v>0</v>
      </c>
      <c r="H783" s="17">
        <f t="shared" si="164"/>
        <v>0</v>
      </c>
      <c r="I783" s="17">
        <v>14</v>
      </c>
      <c r="J783" s="14">
        <v>4000</v>
      </c>
      <c r="K783" s="100">
        <v>13.411199999999999</v>
      </c>
      <c r="L783" s="17">
        <v>30.000049728</v>
      </c>
      <c r="M783" s="107">
        <v>1</v>
      </c>
      <c r="N783" s="17">
        <f>IF(M783=1,_xlfn.XLOOKUP(L783,'HYB SPECS'!$O$6:$O$37,'HYB SPECS'!$K$6:$K$37,,1))</f>
        <v>8500</v>
      </c>
      <c r="O783" s="107">
        <f>0.5*('Specifications (ICE)'!$P$4*'Specifications (ICE)'!$P$3)*'Specifications (ICE)'!$P$5*K783^2</f>
        <v>56.217600027646043</v>
      </c>
      <c r="P783" s="14">
        <f>IF(B783="A",'Specifications (ICE)'!$M$12,IF(B783="G",'Specifications (ICE)'!$M$13))</f>
        <v>105.33879899999999</v>
      </c>
      <c r="Q783" s="17">
        <v>2</v>
      </c>
      <c r="R783" s="110">
        <f>'HYB SPECS'!$G$11-O783-P783-G783</f>
        <v>725.17823282758229</v>
      </c>
      <c r="S783" s="16">
        <f t="shared" si="165"/>
        <v>0</v>
      </c>
      <c r="T783" s="17">
        <f t="shared" si="166"/>
        <v>0</v>
      </c>
      <c r="U783" s="110">
        <f t="shared" si="167"/>
        <v>161.55639902764602</v>
      </c>
      <c r="V783" s="17">
        <f t="shared" si="168"/>
        <v>2.1666651786395663</v>
      </c>
      <c r="W783" s="14">
        <f t="shared" si="169"/>
        <v>11.256153613306742</v>
      </c>
      <c r="X783" s="17">
        <f t="shared" si="170"/>
        <v>2.1666651786395663</v>
      </c>
      <c r="Y783" s="17">
        <f t="shared" si="171"/>
        <v>2.4341327520393281</v>
      </c>
      <c r="Z783" s="14">
        <v>474.14230073437511</v>
      </c>
      <c r="AA783" s="17">
        <f t="shared" si="173"/>
        <v>1.4825051587868912</v>
      </c>
      <c r="AB783" s="17">
        <f t="shared" si="174"/>
        <v>2.3314165302355355E-4</v>
      </c>
      <c r="AC783" s="17">
        <f t="shared" si="175"/>
        <v>0.11054231976160306</v>
      </c>
      <c r="AD783" s="17">
        <f t="shared" si="172"/>
        <v>1.4641366855841465E-4</v>
      </c>
      <c r="AE783" s="14">
        <f t="shared" si="176"/>
        <v>32.216670556147676</v>
      </c>
    </row>
    <row r="784" spans="1:31" ht="15.75" thickBot="1" x14ac:dyDescent="0.3">
      <c r="A784" s="14">
        <v>2</v>
      </c>
      <c r="B784" s="17" t="s">
        <v>31</v>
      </c>
      <c r="C784" s="17">
        <v>778</v>
      </c>
      <c r="D784" s="17">
        <v>65.914189777761919</v>
      </c>
      <c r="E784" s="14">
        <v>704.00093954631063</v>
      </c>
      <c r="F784" s="103">
        <v>0</v>
      </c>
      <c r="G784" s="17">
        <f>'Specifications (ICE)'!$E$16*9.81*SIN(F784-F783)</f>
        <v>0</v>
      </c>
      <c r="H784" s="17">
        <f t="shared" si="164"/>
        <v>0</v>
      </c>
      <c r="I784" s="17">
        <v>14</v>
      </c>
      <c r="J784" s="14">
        <v>4000</v>
      </c>
      <c r="K784" s="100">
        <v>13.411199999999999</v>
      </c>
      <c r="L784" s="17">
        <v>30.000049728</v>
      </c>
      <c r="M784" s="107">
        <v>1</v>
      </c>
      <c r="N784" s="17">
        <f>IF(M784=1,_xlfn.XLOOKUP(L784,'HYB SPECS'!$O$6:$O$37,'HYB SPECS'!$K$6:$K$37,,1))</f>
        <v>8500</v>
      </c>
      <c r="O784" s="107">
        <f>0.5*('Specifications (ICE)'!$P$4*'Specifications (ICE)'!$P$3)*'Specifications (ICE)'!$P$5*K784^2</f>
        <v>56.217600027646043</v>
      </c>
      <c r="P784" s="14">
        <f>IF(B784="A",'Specifications (ICE)'!$M$12,IF(B784="G",'Specifications (ICE)'!$M$13))</f>
        <v>105.33879899999999</v>
      </c>
      <c r="Q784" s="17">
        <v>2</v>
      </c>
      <c r="R784" s="110">
        <f>'HYB SPECS'!$G$11-O784-P784-G784</f>
        <v>725.17823282758229</v>
      </c>
      <c r="S784" s="16">
        <f t="shared" si="165"/>
        <v>0</v>
      </c>
      <c r="T784" s="17">
        <f t="shared" si="166"/>
        <v>0</v>
      </c>
      <c r="U784" s="110">
        <f t="shared" si="167"/>
        <v>161.55639902764602</v>
      </c>
      <c r="V784" s="17">
        <f t="shared" si="168"/>
        <v>2.1666651786395663</v>
      </c>
      <c r="W784" s="14">
        <f t="shared" si="169"/>
        <v>11.256153613306742</v>
      </c>
      <c r="X784" s="17">
        <f t="shared" si="170"/>
        <v>2.1666651786395663</v>
      </c>
      <c r="Y784" s="17">
        <f t="shared" si="171"/>
        <v>2.4341327520393281</v>
      </c>
      <c r="Z784" s="14">
        <v>474.14230073437511</v>
      </c>
      <c r="AA784" s="17">
        <f t="shared" si="173"/>
        <v>1.4825051587868912</v>
      </c>
      <c r="AB784" s="17">
        <f t="shared" si="174"/>
        <v>2.3314165302355355E-4</v>
      </c>
      <c r="AC784" s="17">
        <f t="shared" si="175"/>
        <v>0.11054231976160306</v>
      </c>
      <c r="AD784" s="17">
        <f t="shared" si="172"/>
        <v>1.4641366855841465E-4</v>
      </c>
      <c r="AE784" s="14">
        <f t="shared" si="176"/>
        <v>32.327212875909282</v>
      </c>
    </row>
    <row r="785" spans="1:31" ht="15.75" thickBot="1" x14ac:dyDescent="0.3">
      <c r="A785" s="14">
        <v>2</v>
      </c>
      <c r="B785" s="17" t="s">
        <v>31</v>
      </c>
      <c r="C785" s="17">
        <v>779</v>
      </c>
      <c r="D785" s="17">
        <v>65.988754320830395</v>
      </c>
      <c r="E785" s="14">
        <v>704.00093954631063</v>
      </c>
      <c r="F785" s="103">
        <v>0</v>
      </c>
      <c r="G785" s="17">
        <f>'Specifications (ICE)'!$E$16*9.81*SIN(F785-F784)</f>
        <v>0</v>
      </c>
      <c r="H785" s="17">
        <f t="shared" si="164"/>
        <v>0</v>
      </c>
      <c r="I785" s="17">
        <v>14</v>
      </c>
      <c r="J785" s="14">
        <v>4000</v>
      </c>
      <c r="K785" s="100">
        <v>13.411199999999999</v>
      </c>
      <c r="L785" s="17">
        <v>30.000049728</v>
      </c>
      <c r="M785" s="107">
        <v>1</v>
      </c>
      <c r="N785" s="17">
        <f>IF(M785=1,_xlfn.XLOOKUP(L785,'HYB SPECS'!$O$6:$O$37,'HYB SPECS'!$K$6:$K$37,,1))</f>
        <v>8500</v>
      </c>
      <c r="O785" s="107">
        <f>0.5*('Specifications (ICE)'!$P$4*'Specifications (ICE)'!$P$3)*'Specifications (ICE)'!$P$5*K785^2</f>
        <v>56.217600027646043</v>
      </c>
      <c r="P785" s="14">
        <f>IF(B785="A",'Specifications (ICE)'!$M$12,IF(B785="G",'Specifications (ICE)'!$M$13))</f>
        <v>105.33879899999999</v>
      </c>
      <c r="Q785" s="17">
        <v>2</v>
      </c>
      <c r="R785" s="110">
        <f>'HYB SPECS'!$G$11-O785-P785-G785</f>
        <v>725.17823282758229</v>
      </c>
      <c r="S785" s="16">
        <f t="shared" si="165"/>
        <v>0</v>
      </c>
      <c r="T785" s="17">
        <f t="shared" si="166"/>
        <v>0</v>
      </c>
      <c r="U785" s="110">
        <f t="shared" si="167"/>
        <v>161.55639902764602</v>
      </c>
      <c r="V785" s="17">
        <f t="shared" si="168"/>
        <v>2.1666651786395663</v>
      </c>
      <c r="W785" s="14">
        <f t="shared" si="169"/>
        <v>11.256153613306742</v>
      </c>
      <c r="X785" s="17">
        <f t="shared" si="170"/>
        <v>2.1666651786395663</v>
      </c>
      <c r="Y785" s="17">
        <f t="shared" si="171"/>
        <v>2.4341327520393281</v>
      </c>
      <c r="Z785" s="14">
        <v>474.14230073437511</v>
      </c>
      <c r="AA785" s="17">
        <f t="shared" si="173"/>
        <v>1.4825051587868912</v>
      </c>
      <c r="AB785" s="17">
        <f t="shared" si="174"/>
        <v>2.3314165302355355E-4</v>
      </c>
      <c r="AC785" s="17">
        <f t="shared" si="175"/>
        <v>0.11054231976160306</v>
      </c>
      <c r="AD785" s="17">
        <f t="shared" si="172"/>
        <v>1.4641366855841465E-4</v>
      </c>
      <c r="AE785" s="14">
        <f t="shared" si="176"/>
        <v>32.437755195670888</v>
      </c>
    </row>
    <row r="786" spans="1:31" ht="15.75" thickBot="1" x14ac:dyDescent="0.3">
      <c r="A786" s="14">
        <v>2</v>
      </c>
      <c r="B786" s="17" t="s">
        <v>31</v>
      </c>
      <c r="C786" s="17">
        <v>780</v>
      </c>
      <c r="D786" s="17">
        <v>66.063318863898871</v>
      </c>
      <c r="E786" s="14">
        <v>704.00093954631063</v>
      </c>
      <c r="F786" s="103">
        <v>0</v>
      </c>
      <c r="G786" s="17">
        <f>'Specifications (ICE)'!$E$16*9.81*SIN(F786-F785)</f>
        <v>0</v>
      </c>
      <c r="H786" s="17">
        <f t="shared" si="164"/>
        <v>0</v>
      </c>
      <c r="I786" s="17">
        <v>14</v>
      </c>
      <c r="J786" s="14">
        <v>4000</v>
      </c>
      <c r="K786" s="100">
        <v>13.411199999999999</v>
      </c>
      <c r="L786" s="17">
        <v>30.000049728</v>
      </c>
      <c r="M786" s="107">
        <v>1</v>
      </c>
      <c r="N786" s="17">
        <f>IF(M786=1,_xlfn.XLOOKUP(L786,'HYB SPECS'!$O$6:$O$37,'HYB SPECS'!$K$6:$K$37,,1))</f>
        <v>8500</v>
      </c>
      <c r="O786" s="107">
        <f>0.5*('Specifications (ICE)'!$P$4*'Specifications (ICE)'!$P$3)*'Specifications (ICE)'!$P$5*K786^2</f>
        <v>56.217600027646043</v>
      </c>
      <c r="P786" s="14">
        <f>IF(B786="A",'Specifications (ICE)'!$M$12,IF(B786="G",'Specifications (ICE)'!$M$13))</f>
        <v>105.33879899999999</v>
      </c>
      <c r="Q786" s="17">
        <v>2</v>
      </c>
      <c r="R786" s="110">
        <f>'HYB SPECS'!$G$11-O786-P786-G786</f>
        <v>725.17823282758229</v>
      </c>
      <c r="S786" s="16">
        <f t="shared" si="165"/>
        <v>0</v>
      </c>
      <c r="T786" s="17">
        <f t="shared" si="166"/>
        <v>0</v>
      </c>
      <c r="U786" s="110">
        <f t="shared" si="167"/>
        <v>161.55639902764602</v>
      </c>
      <c r="V786" s="17">
        <f t="shared" si="168"/>
        <v>2.1666651786395663</v>
      </c>
      <c r="W786" s="14">
        <f t="shared" si="169"/>
        <v>11.256153613306742</v>
      </c>
      <c r="X786" s="17">
        <f t="shared" si="170"/>
        <v>2.1666651786395663</v>
      </c>
      <c r="Y786" s="17">
        <f t="shared" si="171"/>
        <v>2.4341327520393281</v>
      </c>
      <c r="Z786" s="14">
        <v>474.14230073437511</v>
      </c>
      <c r="AA786" s="17">
        <f t="shared" si="173"/>
        <v>1.4825051587868912</v>
      </c>
      <c r="AB786" s="17">
        <f t="shared" si="174"/>
        <v>2.3314165302355355E-4</v>
      </c>
      <c r="AC786" s="17">
        <f t="shared" si="175"/>
        <v>0.11054231976160306</v>
      </c>
      <c r="AD786" s="17">
        <f t="shared" si="172"/>
        <v>1.4641366855841465E-4</v>
      </c>
      <c r="AE786" s="14">
        <f t="shared" si="176"/>
        <v>32.548297515432495</v>
      </c>
    </row>
    <row r="787" spans="1:31" ht="15.75" thickBot="1" x14ac:dyDescent="0.3">
      <c r="A787" s="14">
        <v>2</v>
      </c>
      <c r="B787" s="17" t="s">
        <v>31</v>
      </c>
      <c r="C787" s="17">
        <v>781</v>
      </c>
      <c r="D787" s="17">
        <v>66.137883406967347</v>
      </c>
      <c r="E787" s="14">
        <v>704.00093954631063</v>
      </c>
      <c r="F787" s="103">
        <v>0</v>
      </c>
      <c r="G787" s="17">
        <f>'Specifications (ICE)'!$E$16*9.81*SIN(F787-F786)</f>
        <v>0</v>
      </c>
      <c r="H787" s="17">
        <f t="shared" si="164"/>
        <v>0</v>
      </c>
      <c r="I787" s="17">
        <v>14</v>
      </c>
      <c r="J787" s="14">
        <v>4000</v>
      </c>
      <c r="K787" s="100">
        <v>13.411199999999999</v>
      </c>
      <c r="L787" s="17">
        <v>30.000049728</v>
      </c>
      <c r="M787" s="107">
        <v>1</v>
      </c>
      <c r="N787" s="17">
        <f>IF(M787=1,_xlfn.XLOOKUP(L787,'HYB SPECS'!$O$6:$O$37,'HYB SPECS'!$K$6:$K$37,,1))</f>
        <v>8500</v>
      </c>
      <c r="O787" s="107">
        <f>0.5*('Specifications (ICE)'!$P$4*'Specifications (ICE)'!$P$3)*'Specifications (ICE)'!$P$5*K787^2</f>
        <v>56.217600027646043</v>
      </c>
      <c r="P787" s="14">
        <f>IF(B787="A",'Specifications (ICE)'!$M$12,IF(B787="G",'Specifications (ICE)'!$M$13))</f>
        <v>105.33879899999999</v>
      </c>
      <c r="Q787" s="17">
        <v>2</v>
      </c>
      <c r="R787" s="110">
        <f>'HYB SPECS'!$G$11-O787-P787-G787</f>
        <v>725.17823282758229</v>
      </c>
      <c r="S787" s="16">
        <f t="shared" si="165"/>
        <v>0</v>
      </c>
      <c r="T787" s="17">
        <f t="shared" si="166"/>
        <v>0</v>
      </c>
      <c r="U787" s="110">
        <f t="shared" si="167"/>
        <v>161.55639902764602</v>
      </c>
      <c r="V787" s="17">
        <f t="shared" si="168"/>
        <v>2.1666651786395663</v>
      </c>
      <c r="W787" s="14">
        <f t="shared" si="169"/>
        <v>11.256153613306742</v>
      </c>
      <c r="X787" s="17">
        <f t="shared" si="170"/>
        <v>2.1666651786395663</v>
      </c>
      <c r="Y787" s="17">
        <f t="shared" si="171"/>
        <v>2.4341327520393281</v>
      </c>
      <c r="Z787" s="14">
        <v>474.14230073437511</v>
      </c>
      <c r="AA787" s="17">
        <f t="shared" si="173"/>
        <v>1.4825051587868912</v>
      </c>
      <c r="AB787" s="17">
        <f t="shared" si="174"/>
        <v>2.3314165302355355E-4</v>
      </c>
      <c r="AC787" s="17">
        <f t="shared" si="175"/>
        <v>0.11054231976160306</v>
      </c>
      <c r="AD787" s="17">
        <f t="shared" si="172"/>
        <v>1.4641366855841465E-4</v>
      </c>
      <c r="AE787" s="14">
        <f t="shared" si="176"/>
        <v>32.658839835194101</v>
      </c>
    </row>
    <row r="788" spans="1:31" ht="15.75" thickBot="1" x14ac:dyDescent="0.3">
      <c r="A788" s="14">
        <v>2</v>
      </c>
      <c r="B788" s="17" t="s">
        <v>31</v>
      </c>
      <c r="C788" s="17">
        <v>782</v>
      </c>
      <c r="D788" s="17">
        <v>66.212447950035823</v>
      </c>
      <c r="E788" s="14">
        <v>704.00093954631063</v>
      </c>
      <c r="F788" s="103">
        <v>0</v>
      </c>
      <c r="G788" s="17">
        <f>'Specifications (ICE)'!$E$16*9.81*SIN(F788-F787)</f>
        <v>0</v>
      </c>
      <c r="H788" s="17">
        <f t="shared" si="164"/>
        <v>0</v>
      </c>
      <c r="I788" s="17">
        <v>14</v>
      </c>
      <c r="J788" s="14">
        <v>4000</v>
      </c>
      <c r="K788" s="100">
        <v>13.411199999999999</v>
      </c>
      <c r="L788" s="17">
        <v>30.000049728</v>
      </c>
      <c r="M788" s="107">
        <v>1</v>
      </c>
      <c r="N788" s="17">
        <f>IF(M788=1,_xlfn.XLOOKUP(L788,'HYB SPECS'!$O$6:$O$37,'HYB SPECS'!$K$6:$K$37,,1))</f>
        <v>8500</v>
      </c>
      <c r="O788" s="107">
        <f>0.5*('Specifications (ICE)'!$P$4*'Specifications (ICE)'!$P$3)*'Specifications (ICE)'!$P$5*K788^2</f>
        <v>56.217600027646043</v>
      </c>
      <c r="P788" s="14">
        <f>IF(B788="A",'Specifications (ICE)'!$M$12,IF(B788="G",'Specifications (ICE)'!$M$13))</f>
        <v>105.33879899999999</v>
      </c>
      <c r="Q788" s="17">
        <v>2</v>
      </c>
      <c r="R788" s="110">
        <f>'HYB SPECS'!$G$11-O788-P788-G788</f>
        <v>725.17823282758229</v>
      </c>
      <c r="S788" s="16">
        <f t="shared" si="165"/>
        <v>0</v>
      </c>
      <c r="T788" s="17">
        <f t="shared" si="166"/>
        <v>0</v>
      </c>
      <c r="U788" s="110">
        <f t="shared" si="167"/>
        <v>161.55639902764602</v>
      </c>
      <c r="V788" s="17">
        <f t="shared" si="168"/>
        <v>2.1666651786395663</v>
      </c>
      <c r="W788" s="14">
        <f t="shared" si="169"/>
        <v>11.256153613306742</v>
      </c>
      <c r="X788" s="17">
        <f t="shared" si="170"/>
        <v>2.1666651786395663</v>
      </c>
      <c r="Y788" s="17">
        <f t="shared" si="171"/>
        <v>2.4341327520393281</v>
      </c>
      <c r="Z788" s="14">
        <v>474.14230073437511</v>
      </c>
      <c r="AA788" s="17">
        <f t="shared" si="173"/>
        <v>1.4825051587868912</v>
      </c>
      <c r="AB788" s="17">
        <f t="shared" si="174"/>
        <v>2.3314165302355355E-4</v>
      </c>
      <c r="AC788" s="17">
        <f t="shared" si="175"/>
        <v>0.11054231976160306</v>
      </c>
      <c r="AD788" s="17">
        <f t="shared" si="172"/>
        <v>1.4641366855841465E-4</v>
      </c>
      <c r="AE788" s="14">
        <f t="shared" si="176"/>
        <v>32.769382154955707</v>
      </c>
    </row>
    <row r="789" spans="1:31" ht="15.75" thickBot="1" x14ac:dyDescent="0.3">
      <c r="A789" s="14">
        <v>2</v>
      </c>
      <c r="B789" s="17" t="s">
        <v>31</v>
      </c>
      <c r="C789" s="17">
        <v>783</v>
      </c>
      <c r="D789" s="17">
        <v>66.287012493104299</v>
      </c>
      <c r="E789" s="14">
        <v>704.00093954631063</v>
      </c>
      <c r="F789" s="103">
        <v>0</v>
      </c>
      <c r="G789" s="17">
        <f>'Specifications (ICE)'!$E$16*9.81*SIN(F789-F788)</f>
        <v>0</v>
      </c>
      <c r="H789" s="17">
        <f t="shared" si="164"/>
        <v>0</v>
      </c>
      <c r="I789" s="17">
        <v>14</v>
      </c>
      <c r="J789" s="14">
        <v>4000</v>
      </c>
      <c r="K789" s="100">
        <v>13.411199999999999</v>
      </c>
      <c r="L789" s="17">
        <v>30.000049728</v>
      </c>
      <c r="M789" s="107">
        <v>1</v>
      </c>
      <c r="N789" s="17">
        <f>IF(M789=1,_xlfn.XLOOKUP(L789,'HYB SPECS'!$O$6:$O$37,'HYB SPECS'!$K$6:$K$37,,1))</f>
        <v>8500</v>
      </c>
      <c r="O789" s="107">
        <f>0.5*('Specifications (ICE)'!$P$4*'Specifications (ICE)'!$P$3)*'Specifications (ICE)'!$P$5*K789^2</f>
        <v>56.217600027646043</v>
      </c>
      <c r="P789" s="14">
        <f>IF(B789="A",'Specifications (ICE)'!$M$12,IF(B789="G",'Specifications (ICE)'!$M$13))</f>
        <v>105.33879899999999</v>
      </c>
      <c r="Q789" s="17">
        <v>2</v>
      </c>
      <c r="R789" s="110">
        <f>'HYB SPECS'!$G$11-O789-P789-G789</f>
        <v>725.17823282758229</v>
      </c>
      <c r="S789" s="16">
        <f t="shared" si="165"/>
        <v>0</v>
      </c>
      <c r="T789" s="17">
        <f t="shared" si="166"/>
        <v>0</v>
      </c>
      <c r="U789" s="110">
        <f t="shared" si="167"/>
        <v>161.55639902764602</v>
      </c>
      <c r="V789" s="17">
        <f t="shared" si="168"/>
        <v>2.1666651786395663</v>
      </c>
      <c r="W789" s="14">
        <f t="shared" si="169"/>
        <v>11.256153613306742</v>
      </c>
      <c r="X789" s="17">
        <f t="shared" si="170"/>
        <v>2.1666651786395663</v>
      </c>
      <c r="Y789" s="17">
        <f t="shared" si="171"/>
        <v>2.4341327520393281</v>
      </c>
      <c r="Z789" s="14">
        <v>474.14230073437511</v>
      </c>
      <c r="AA789" s="17">
        <f t="shared" si="173"/>
        <v>1.4825051587868912</v>
      </c>
      <c r="AB789" s="17">
        <f t="shared" si="174"/>
        <v>2.3314165302355355E-4</v>
      </c>
      <c r="AC789" s="17">
        <f t="shared" si="175"/>
        <v>0.11054231976160306</v>
      </c>
      <c r="AD789" s="17">
        <f t="shared" si="172"/>
        <v>1.4641366855841465E-4</v>
      </c>
      <c r="AE789" s="14">
        <f t="shared" si="176"/>
        <v>32.879924474717313</v>
      </c>
    </row>
    <row r="790" spans="1:31" ht="15.75" thickBot="1" x14ac:dyDescent="0.3">
      <c r="A790" s="14">
        <v>2</v>
      </c>
      <c r="B790" s="17" t="s">
        <v>31</v>
      </c>
      <c r="C790" s="17">
        <v>784</v>
      </c>
      <c r="D790" s="17">
        <v>66.361577036172775</v>
      </c>
      <c r="E790" s="14">
        <v>704.00093954631063</v>
      </c>
      <c r="F790" s="103">
        <v>0</v>
      </c>
      <c r="G790" s="17">
        <f>'Specifications (ICE)'!$E$16*9.81*SIN(F790-F789)</f>
        <v>0</v>
      </c>
      <c r="H790" s="17">
        <f t="shared" si="164"/>
        <v>0</v>
      </c>
      <c r="I790" s="17">
        <v>14</v>
      </c>
      <c r="J790" s="14">
        <v>4000</v>
      </c>
      <c r="K790" s="100">
        <v>13.411199999999999</v>
      </c>
      <c r="L790" s="17">
        <v>30.000049728</v>
      </c>
      <c r="M790" s="107">
        <v>1</v>
      </c>
      <c r="N790" s="17">
        <f>IF(M790=1,_xlfn.XLOOKUP(L790,'HYB SPECS'!$O$6:$O$37,'HYB SPECS'!$K$6:$K$37,,1))</f>
        <v>8500</v>
      </c>
      <c r="O790" s="107">
        <f>0.5*('Specifications (ICE)'!$P$4*'Specifications (ICE)'!$P$3)*'Specifications (ICE)'!$P$5*K790^2</f>
        <v>56.217600027646043</v>
      </c>
      <c r="P790" s="14">
        <f>IF(B790="A",'Specifications (ICE)'!$M$12,IF(B790="G",'Specifications (ICE)'!$M$13))</f>
        <v>105.33879899999999</v>
      </c>
      <c r="Q790" s="17">
        <v>2</v>
      </c>
      <c r="R790" s="110">
        <f>'HYB SPECS'!$G$11-O790-P790-G790</f>
        <v>725.17823282758229</v>
      </c>
      <c r="S790" s="16">
        <f t="shared" si="165"/>
        <v>0</v>
      </c>
      <c r="T790" s="17">
        <f t="shared" si="166"/>
        <v>0</v>
      </c>
      <c r="U790" s="110">
        <f t="shared" si="167"/>
        <v>161.55639902764602</v>
      </c>
      <c r="V790" s="17">
        <f t="shared" si="168"/>
        <v>2.1666651786395663</v>
      </c>
      <c r="W790" s="14">
        <f t="shared" si="169"/>
        <v>11.256153613306742</v>
      </c>
      <c r="X790" s="17">
        <f t="shared" si="170"/>
        <v>2.1666651786395663</v>
      </c>
      <c r="Y790" s="17">
        <f t="shared" si="171"/>
        <v>2.4341327520393281</v>
      </c>
      <c r="Z790" s="14">
        <v>474.14230073437511</v>
      </c>
      <c r="AA790" s="17">
        <f t="shared" si="173"/>
        <v>1.4825051587868912</v>
      </c>
      <c r="AB790" s="17">
        <f t="shared" si="174"/>
        <v>2.3314165302355355E-4</v>
      </c>
      <c r="AC790" s="17">
        <f t="shared" si="175"/>
        <v>0.11054231976160306</v>
      </c>
      <c r="AD790" s="17">
        <f t="shared" si="172"/>
        <v>1.4641366855841465E-4</v>
      </c>
      <c r="AE790" s="14">
        <f t="shared" si="176"/>
        <v>32.99046679447892</v>
      </c>
    </row>
    <row r="791" spans="1:31" ht="15.75" thickBot="1" x14ac:dyDescent="0.3">
      <c r="A791" s="14">
        <v>2</v>
      </c>
      <c r="B791" s="17" t="s">
        <v>31</v>
      </c>
      <c r="C791" s="17">
        <v>785</v>
      </c>
      <c r="D791" s="17">
        <v>66.436141579241252</v>
      </c>
      <c r="E791" s="14">
        <v>704.00093954631063</v>
      </c>
      <c r="F791" s="103">
        <v>0</v>
      </c>
      <c r="G791" s="17">
        <f>'Specifications (ICE)'!$E$16*9.81*SIN(F791-F790)</f>
        <v>0</v>
      </c>
      <c r="H791" s="17">
        <f t="shared" si="164"/>
        <v>0</v>
      </c>
      <c r="I791" s="17">
        <v>14</v>
      </c>
      <c r="J791" s="14">
        <v>4000</v>
      </c>
      <c r="K791" s="100">
        <v>13.411199999999999</v>
      </c>
      <c r="L791" s="17">
        <v>30.000049728</v>
      </c>
      <c r="M791" s="107">
        <v>1</v>
      </c>
      <c r="N791" s="17">
        <f>IF(M791=1,_xlfn.XLOOKUP(L791,'HYB SPECS'!$O$6:$O$37,'HYB SPECS'!$K$6:$K$37,,1))</f>
        <v>8500</v>
      </c>
      <c r="O791" s="107">
        <f>0.5*('Specifications (ICE)'!$P$4*'Specifications (ICE)'!$P$3)*'Specifications (ICE)'!$P$5*K791^2</f>
        <v>56.217600027646043</v>
      </c>
      <c r="P791" s="14">
        <f>IF(B791="A",'Specifications (ICE)'!$M$12,IF(B791="G",'Specifications (ICE)'!$M$13))</f>
        <v>105.33879899999999</v>
      </c>
      <c r="Q791" s="17">
        <v>2</v>
      </c>
      <c r="R791" s="110">
        <f>'HYB SPECS'!$G$11-O791-P791-G791</f>
        <v>725.17823282758229</v>
      </c>
      <c r="S791" s="16">
        <f t="shared" si="165"/>
        <v>0</v>
      </c>
      <c r="T791" s="17">
        <f t="shared" si="166"/>
        <v>0</v>
      </c>
      <c r="U791" s="110">
        <f t="shared" si="167"/>
        <v>161.55639902764602</v>
      </c>
      <c r="V791" s="17">
        <f t="shared" si="168"/>
        <v>2.1666651786395663</v>
      </c>
      <c r="W791" s="14">
        <f t="shared" si="169"/>
        <v>11.256153613306742</v>
      </c>
      <c r="X791" s="17">
        <f t="shared" si="170"/>
        <v>2.1666651786395663</v>
      </c>
      <c r="Y791" s="17">
        <f t="shared" si="171"/>
        <v>2.4341327520393281</v>
      </c>
      <c r="Z791" s="14">
        <v>474.14230073437511</v>
      </c>
      <c r="AA791" s="17">
        <f t="shared" si="173"/>
        <v>1.4825051587868912</v>
      </c>
      <c r="AB791" s="17">
        <f t="shared" si="174"/>
        <v>2.3314165302355355E-4</v>
      </c>
      <c r="AC791" s="17">
        <f t="shared" si="175"/>
        <v>0.11054231976160306</v>
      </c>
      <c r="AD791" s="17">
        <f t="shared" si="172"/>
        <v>1.4641366855841465E-4</v>
      </c>
      <c r="AE791" s="14">
        <f t="shared" si="176"/>
        <v>33.101009114240526</v>
      </c>
    </row>
    <row r="792" spans="1:31" ht="15.75" thickBot="1" x14ac:dyDescent="0.3">
      <c r="A792" s="14">
        <v>2</v>
      </c>
      <c r="B792" s="17" t="s">
        <v>31</v>
      </c>
      <c r="C792" s="17">
        <v>786</v>
      </c>
      <c r="D792" s="17">
        <v>66.510706122309728</v>
      </c>
      <c r="E792" s="14">
        <v>704.00093954631063</v>
      </c>
      <c r="F792" s="103">
        <v>0</v>
      </c>
      <c r="G792" s="17">
        <f>'Specifications (ICE)'!$E$16*9.81*SIN(F792-F791)</f>
        <v>0</v>
      </c>
      <c r="H792" s="17">
        <f t="shared" si="164"/>
        <v>0</v>
      </c>
      <c r="I792" s="17">
        <v>14</v>
      </c>
      <c r="J792" s="14">
        <v>4000</v>
      </c>
      <c r="K792" s="100">
        <v>13.411199999999999</v>
      </c>
      <c r="L792" s="17">
        <v>30.000049728</v>
      </c>
      <c r="M792" s="107">
        <v>1</v>
      </c>
      <c r="N792" s="17">
        <f>IF(M792=1,_xlfn.XLOOKUP(L792,'HYB SPECS'!$O$6:$O$37,'HYB SPECS'!$K$6:$K$37,,1))</f>
        <v>8500</v>
      </c>
      <c r="O792" s="107">
        <f>0.5*('Specifications (ICE)'!$P$4*'Specifications (ICE)'!$P$3)*'Specifications (ICE)'!$P$5*K792^2</f>
        <v>56.217600027646043</v>
      </c>
      <c r="P792" s="14">
        <f>IF(B792="A",'Specifications (ICE)'!$M$12,IF(B792="G",'Specifications (ICE)'!$M$13))</f>
        <v>105.33879899999999</v>
      </c>
      <c r="Q792" s="17">
        <v>2</v>
      </c>
      <c r="R792" s="110">
        <f>'HYB SPECS'!$G$11-O792-P792-G792</f>
        <v>725.17823282758229</v>
      </c>
      <c r="S792" s="16">
        <f t="shared" si="165"/>
        <v>0</v>
      </c>
      <c r="T792" s="17">
        <f t="shared" si="166"/>
        <v>0</v>
      </c>
      <c r="U792" s="110">
        <f t="shared" si="167"/>
        <v>161.55639902764602</v>
      </c>
      <c r="V792" s="17">
        <f t="shared" si="168"/>
        <v>2.1666651786395663</v>
      </c>
      <c r="W792" s="14">
        <f t="shared" si="169"/>
        <v>11.256153613306742</v>
      </c>
      <c r="X792" s="17">
        <f t="shared" si="170"/>
        <v>2.1666651786395663</v>
      </c>
      <c r="Y792" s="17">
        <f t="shared" si="171"/>
        <v>2.4341327520393281</v>
      </c>
      <c r="Z792" s="14">
        <v>474.14230073437511</v>
      </c>
      <c r="AA792" s="17">
        <f t="shared" si="173"/>
        <v>1.4825051587868912</v>
      </c>
      <c r="AB792" s="17">
        <f t="shared" si="174"/>
        <v>2.3314165302355355E-4</v>
      </c>
      <c r="AC792" s="17">
        <f t="shared" si="175"/>
        <v>0.11054231976160306</v>
      </c>
      <c r="AD792" s="17">
        <f t="shared" si="172"/>
        <v>1.4641366855841465E-4</v>
      </c>
      <c r="AE792" s="14">
        <f t="shared" si="176"/>
        <v>33.211551434002132</v>
      </c>
    </row>
    <row r="793" spans="1:31" ht="15.75" thickBot="1" x14ac:dyDescent="0.3">
      <c r="A793" s="14">
        <v>2</v>
      </c>
      <c r="B793" s="17" t="s">
        <v>31</v>
      </c>
      <c r="C793" s="17">
        <v>787</v>
      </c>
      <c r="D793" s="17">
        <v>66.585270665378204</v>
      </c>
      <c r="E793" s="14">
        <v>704.00093954631063</v>
      </c>
      <c r="F793" s="103">
        <v>0</v>
      </c>
      <c r="G793" s="17">
        <f>'Specifications (ICE)'!$E$16*9.81*SIN(F793-F792)</f>
        <v>0</v>
      </c>
      <c r="H793" s="17">
        <f t="shared" si="164"/>
        <v>0</v>
      </c>
      <c r="I793" s="17">
        <v>14</v>
      </c>
      <c r="J793" s="14">
        <v>4000</v>
      </c>
      <c r="K793" s="100">
        <v>13.411199999999999</v>
      </c>
      <c r="L793" s="17">
        <v>30.000049728</v>
      </c>
      <c r="M793" s="107">
        <v>1</v>
      </c>
      <c r="N793" s="17">
        <f>IF(M793=1,_xlfn.XLOOKUP(L793,'HYB SPECS'!$O$6:$O$37,'HYB SPECS'!$K$6:$K$37,,1))</f>
        <v>8500</v>
      </c>
      <c r="O793" s="107">
        <f>0.5*('Specifications (ICE)'!$P$4*'Specifications (ICE)'!$P$3)*'Specifications (ICE)'!$P$5*K793^2</f>
        <v>56.217600027646043</v>
      </c>
      <c r="P793" s="14">
        <f>IF(B793="A",'Specifications (ICE)'!$M$12,IF(B793="G",'Specifications (ICE)'!$M$13))</f>
        <v>105.33879899999999</v>
      </c>
      <c r="Q793" s="17">
        <v>2</v>
      </c>
      <c r="R793" s="110">
        <f>'HYB SPECS'!$G$11-O793-P793-G793</f>
        <v>725.17823282758229</v>
      </c>
      <c r="S793" s="16">
        <f t="shared" si="165"/>
        <v>0</v>
      </c>
      <c r="T793" s="17">
        <f t="shared" si="166"/>
        <v>0</v>
      </c>
      <c r="U793" s="110">
        <f t="shared" si="167"/>
        <v>161.55639902764602</v>
      </c>
      <c r="V793" s="17">
        <f t="shared" si="168"/>
        <v>2.1666651786395663</v>
      </c>
      <c r="W793" s="14">
        <f t="shared" si="169"/>
        <v>11.256153613306742</v>
      </c>
      <c r="X793" s="17">
        <f t="shared" si="170"/>
        <v>2.1666651786395663</v>
      </c>
      <c r="Y793" s="17">
        <f t="shared" si="171"/>
        <v>2.4341327520393281</v>
      </c>
      <c r="Z793" s="14">
        <v>474.14230073437511</v>
      </c>
      <c r="AA793" s="17">
        <f t="shared" si="173"/>
        <v>1.4825051587868912</v>
      </c>
      <c r="AB793" s="17">
        <f t="shared" si="174"/>
        <v>2.3314165302355355E-4</v>
      </c>
      <c r="AC793" s="17">
        <f t="shared" si="175"/>
        <v>0.11054231976160306</v>
      </c>
      <c r="AD793" s="17">
        <f t="shared" si="172"/>
        <v>1.4641366855841465E-4</v>
      </c>
      <c r="AE793" s="14">
        <f t="shared" si="176"/>
        <v>33.322093753763738</v>
      </c>
    </row>
    <row r="794" spans="1:31" ht="15.75" thickBot="1" x14ac:dyDescent="0.3">
      <c r="A794" s="14">
        <v>2</v>
      </c>
      <c r="B794" s="17" t="s">
        <v>31</v>
      </c>
      <c r="C794" s="17">
        <v>788</v>
      </c>
      <c r="D794" s="17">
        <v>66.65983520844668</v>
      </c>
      <c r="E794" s="14">
        <v>704.00093954631063</v>
      </c>
      <c r="F794" s="103">
        <v>0</v>
      </c>
      <c r="G794" s="17">
        <f>'Specifications (ICE)'!$E$16*9.81*SIN(F794-F793)</f>
        <v>0</v>
      </c>
      <c r="H794" s="17">
        <f t="shared" si="164"/>
        <v>0</v>
      </c>
      <c r="I794" s="17">
        <v>14</v>
      </c>
      <c r="J794" s="14">
        <v>4000</v>
      </c>
      <c r="K794" s="100">
        <v>13.411199999999999</v>
      </c>
      <c r="L794" s="17">
        <v>30.000049728</v>
      </c>
      <c r="M794" s="107">
        <v>1</v>
      </c>
      <c r="N794" s="17">
        <f>IF(M794=1,_xlfn.XLOOKUP(L794,'HYB SPECS'!$O$6:$O$37,'HYB SPECS'!$K$6:$K$37,,1))</f>
        <v>8500</v>
      </c>
      <c r="O794" s="107">
        <f>0.5*('Specifications (ICE)'!$P$4*'Specifications (ICE)'!$P$3)*'Specifications (ICE)'!$P$5*K794^2</f>
        <v>56.217600027646043</v>
      </c>
      <c r="P794" s="14">
        <f>IF(B794="A",'Specifications (ICE)'!$M$12,IF(B794="G",'Specifications (ICE)'!$M$13))</f>
        <v>105.33879899999999</v>
      </c>
      <c r="Q794" s="17">
        <v>2</v>
      </c>
      <c r="R794" s="110">
        <f>'HYB SPECS'!$G$11-O794-P794-G794</f>
        <v>725.17823282758229</v>
      </c>
      <c r="S794" s="16">
        <f t="shared" si="165"/>
        <v>0</v>
      </c>
      <c r="T794" s="17">
        <f t="shared" si="166"/>
        <v>0</v>
      </c>
      <c r="U794" s="110">
        <f t="shared" si="167"/>
        <v>161.55639902764602</v>
      </c>
      <c r="V794" s="17">
        <f t="shared" si="168"/>
        <v>2.1666651786395663</v>
      </c>
      <c r="W794" s="14">
        <f t="shared" si="169"/>
        <v>11.256153613306742</v>
      </c>
      <c r="X794" s="17">
        <f t="shared" si="170"/>
        <v>2.1666651786395663</v>
      </c>
      <c r="Y794" s="17">
        <f t="shared" si="171"/>
        <v>2.4341327520393281</v>
      </c>
      <c r="Z794" s="14">
        <v>474.14230073437511</v>
      </c>
      <c r="AA794" s="17">
        <f t="shared" si="173"/>
        <v>1.4825051587868912</v>
      </c>
      <c r="AB794" s="17">
        <f t="shared" si="174"/>
        <v>2.3314165302355355E-4</v>
      </c>
      <c r="AC794" s="17">
        <f t="shared" si="175"/>
        <v>0.11054231976160306</v>
      </c>
      <c r="AD794" s="17">
        <f t="shared" si="172"/>
        <v>1.4641366855841465E-4</v>
      </c>
      <c r="AE794" s="14">
        <f t="shared" si="176"/>
        <v>33.432636073525345</v>
      </c>
    </row>
    <row r="795" spans="1:31" ht="15.75" thickBot="1" x14ac:dyDescent="0.3">
      <c r="A795" s="14">
        <v>2</v>
      </c>
      <c r="B795" s="17" t="s">
        <v>31</v>
      </c>
      <c r="C795" s="17">
        <v>789</v>
      </c>
      <c r="D795" s="17">
        <v>66.734399751515156</v>
      </c>
      <c r="E795" s="14">
        <v>704.00093954631063</v>
      </c>
      <c r="F795" s="103">
        <v>0</v>
      </c>
      <c r="G795" s="17">
        <f>'Specifications (ICE)'!$E$16*9.81*SIN(F795-F794)</f>
        <v>0</v>
      </c>
      <c r="H795" s="17">
        <f t="shared" si="164"/>
        <v>0</v>
      </c>
      <c r="I795" s="17">
        <v>14</v>
      </c>
      <c r="J795" s="14">
        <v>4000</v>
      </c>
      <c r="K795" s="100">
        <v>13.411199999999999</v>
      </c>
      <c r="L795" s="17">
        <v>30.000049728</v>
      </c>
      <c r="M795" s="107">
        <v>1</v>
      </c>
      <c r="N795" s="17">
        <f>IF(M795=1,_xlfn.XLOOKUP(L795,'HYB SPECS'!$O$6:$O$37,'HYB SPECS'!$K$6:$K$37,,1))</f>
        <v>8500</v>
      </c>
      <c r="O795" s="107">
        <f>0.5*('Specifications (ICE)'!$P$4*'Specifications (ICE)'!$P$3)*'Specifications (ICE)'!$P$5*K795^2</f>
        <v>56.217600027646043</v>
      </c>
      <c r="P795" s="14">
        <f>IF(B795="A",'Specifications (ICE)'!$M$12,IF(B795="G",'Specifications (ICE)'!$M$13))</f>
        <v>105.33879899999999</v>
      </c>
      <c r="Q795" s="17">
        <v>2</v>
      </c>
      <c r="R795" s="110">
        <f>'HYB SPECS'!$G$11-O795-P795-G795</f>
        <v>725.17823282758229</v>
      </c>
      <c r="S795" s="16">
        <f t="shared" si="165"/>
        <v>0</v>
      </c>
      <c r="T795" s="17">
        <f t="shared" si="166"/>
        <v>0</v>
      </c>
      <c r="U795" s="110">
        <f t="shared" si="167"/>
        <v>161.55639902764602</v>
      </c>
      <c r="V795" s="17">
        <f t="shared" si="168"/>
        <v>2.1666651786395663</v>
      </c>
      <c r="W795" s="14">
        <f t="shared" si="169"/>
        <v>11.256153613306742</v>
      </c>
      <c r="X795" s="17">
        <f t="shared" si="170"/>
        <v>2.1666651786395663</v>
      </c>
      <c r="Y795" s="17">
        <f t="shared" si="171"/>
        <v>2.4341327520393281</v>
      </c>
      <c r="Z795" s="14">
        <v>474.14230073437511</v>
      </c>
      <c r="AA795" s="17">
        <f t="shared" si="173"/>
        <v>1.4825051587868912</v>
      </c>
      <c r="AB795" s="17">
        <f t="shared" si="174"/>
        <v>2.3314165302355355E-4</v>
      </c>
      <c r="AC795" s="17">
        <f t="shared" si="175"/>
        <v>0.11054231976160306</v>
      </c>
      <c r="AD795" s="17">
        <f t="shared" si="172"/>
        <v>1.4641366855841465E-4</v>
      </c>
      <c r="AE795" s="14">
        <f t="shared" si="176"/>
        <v>33.543178393286951</v>
      </c>
    </row>
    <row r="796" spans="1:31" ht="15.75" thickBot="1" x14ac:dyDescent="0.3">
      <c r="A796" s="14">
        <v>2</v>
      </c>
      <c r="B796" s="17" t="s">
        <v>31</v>
      </c>
      <c r="C796" s="17">
        <v>790</v>
      </c>
      <c r="D796" s="17">
        <v>66.808964294583632</v>
      </c>
      <c r="E796" s="14">
        <v>704.00093954631063</v>
      </c>
      <c r="F796" s="103">
        <v>0</v>
      </c>
      <c r="G796" s="17">
        <f>'Specifications (ICE)'!$E$16*9.81*SIN(F796-F795)</f>
        <v>0</v>
      </c>
      <c r="H796" s="17">
        <f t="shared" si="164"/>
        <v>0</v>
      </c>
      <c r="I796" s="17">
        <v>14</v>
      </c>
      <c r="J796" s="14">
        <v>4000</v>
      </c>
      <c r="K796" s="100">
        <v>13.411199999999999</v>
      </c>
      <c r="L796" s="17">
        <v>30.000049728</v>
      </c>
      <c r="M796" s="107">
        <v>1</v>
      </c>
      <c r="N796" s="17">
        <f>IF(M796=1,_xlfn.XLOOKUP(L796,'HYB SPECS'!$O$6:$O$37,'HYB SPECS'!$K$6:$K$37,,1))</f>
        <v>8500</v>
      </c>
      <c r="O796" s="107">
        <f>0.5*('Specifications (ICE)'!$P$4*'Specifications (ICE)'!$P$3)*'Specifications (ICE)'!$P$5*K796^2</f>
        <v>56.217600027646043</v>
      </c>
      <c r="P796" s="14">
        <f>IF(B796="A",'Specifications (ICE)'!$M$12,IF(B796="G",'Specifications (ICE)'!$M$13))</f>
        <v>105.33879899999999</v>
      </c>
      <c r="Q796" s="17">
        <v>2</v>
      </c>
      <c r="R796" s="110">
        <f>'HYB SPECS'!$G$11-O796-P796-G796</f>
        <v>725.17823282758229</v>
      </c>
      <c r="S796" s="16">
        <f t="shared" si="165"/>
        <v>0</v>
      </c>
      <c r="T796" s="17">
        <f t="shared" si="166"/>
        <v>0</v>
      </c>
      <c r="U796" s="110">
        <f t="shared" si="167"/>
        <v>161.55639902764602</v>
      </c>
      <c r="V796" s="17">
        <f t="shared" si="168"/>
        <v>2.1666651786395663</v>
      </c>
      <c r="W796" s="14">
        <f t="shared" si="169"/>
        <v>11.256153613306742</v>
      </c>
      <c r="X796" s="17">
        <f t="shared" si="170"/>
        <v>2.1666651786395663</v>
      </c>
      <c r="Y796" s="17">
        <f t="shared" si="171"/>
        <v>2.4341327520393281</v>
      </c>
      <c r="Z796" s="14">
        <v>474.14230073437511</v>
      </c>
      <c r="AA796" s="17">
        <f t="shared" si="173"/>
        <v>1.4825051587868912</v>
      </c>
      <c r="AB796" s="17">
        <f t="shared" si="174"/>
        <v>2.3314165302355355E-4</v>
      </c>
      <c r="AC796" s="17">
        <f t="shared" si="175"/>
        <v>0.11054231976160306</v>
      </c>
      <c r="AD796" s="17">
        <f t="shared" si="172"/>
        <v>1.4641366855841465E-4</v>
      </c>
      <c r="AE796" s="14">
        <f t="shared" si="176"/>
        <v>33.653720713048557</v>
      </c>
    </row>
    <row r="797" spans="1:31" ht="15.75" thickBot="1" x14ac:dyDescent="0.3">
      <c r="A797" s="14">
        <v>2</v>
      </c>
      <c r="B797" s="17" t="s">
        <v>31</v>
      </c>
      <c r="C797" s="17">
        <v>791</v>
      </c>
      <c r="D797" s="17">
        <v>66.883528837652108</v>
      </c>
      <c r="E797" s="14">
        <v>704.00093954631063</v>
      </c>
      <c r="F797" s="103">
        <v>0</v>
      </c>
      <c r="G797" s="17">
        <f>'Specifications (ICE)'!$E$16*9.81*SIN(F797-F796)</f>
        <v>0</v>
      </c>
      <c r="H797" s="17">
        <f t="shared" si="164"/>
        <v>0</v>
      </c>
      <c r="I797" s="17">
        <v>14</v>
      </c>
      <c r="J797" s="14">
        <v>4000</v>
      </c>
      <c r="K797" s="100">
        <v>13.411199999999999</v>
      </c>
      <c r="L797" s="17">
        <v>30.000049728</v>
      </c>
      <c r="M797" s="107">
        <v>1</v>
      </c>
      <c r="N797" s="17">
        <f>IF(M797=1,_xlfn.XLOOKUP(L797,'HYB SPECS'!$O$6:$O$37,'HYB SPECS'!$K$6:$K$37,,1))</f>
        <v>8500</v>
      </c>
      <c r="O797" s="107">
        <f>0.5*('Specifications (ICE)'!$P$4*'Specifications (ICE)'!$P$3)*'Specifications (ICE)'!$P$5*K797^2</f>
        <v>56.217600027646043</v>
      </c>
      <c r="P797" s="14">
        <f>IF(B797="A",'Specifications (ICE)'!$M$12,IF(B797="G",'Specifications (ICE)'!$M$13))</f>
        <v>105.33879899999999</v>
      </c>
      <c r="Q797" s="17">
        <v>2</v>
      </c>
      <c r="R797" s="110">
        <f>'HYB SPECS'!$G$11-O797-P797-G797</f>
        <v>725.17823282758229</v>
      </c>
      <c r="S797" s="16">
        <f t="shared" si="165"/>
        <v>0</v>
      </c>
      <c r="T797" s="17">
        <f t="shared" si="166"/>
        <v>0</v>
      </c>
      <c r="U797" s="110">
        <f t="shared" si="167"/>
        <v>161.55639902764602</v>
      </c>
      <c r="V797" s="17">
        <f t="shared" si="168"/>
        <v>2.1666651786395663</v>
      </c>
      <c r="W797" s="14">
        <f t="shared" si="169"/>
        <v>11.256153613306742</v>
      </c>
      <c r="X797" s="17">
        <f t="shared" si="170"/>
        <v>2.1666651786395663</v>
      </c>
      <c r="Y797" s="17">
        <f t="shared" si="171"/>
        <v>2.4341327520393281</v>
      </c>
      <c r="Z797" s="14">
        <v>474.14230073437511</v>
      </c>
      <c r="AA797" s="17">
        <f t="shared" si="173"/>
        <v>1.4825051587868912</v>
      </c>
      <c r="AB797" s="17">
        <f t="shared" si="174"/>
        <v>2.3314165302355355E-4</v>
      </c>
      <c r="AC797" s="17">
        <f t="shared" si="175"/>
        <v>0.11054231976160306</v>
      </c>
      <c r="AD797" s="17">
        <f t="shared" si="172"/>
        <v>1.4641366855841465E-4</v>
      </c>
      <c r="AE797" s="14">
        <f t="shared" si="176"/>
        <v>33.764263032810163</v>
      </c>
    </row>
    <row r="798" spans="1:31" ht="15.75" thickBot="1" x14ac:dyDescent="0.3">
      <c r="A798" s="14">
        <v>2</v>
      </c>
      <c r="B798" s="17" t="s">
        <v>31</v>
      </c>
      <c r="C798" s="17">
        <v>792</v>
      </c>
      <c r="D798" s="17">
        <v>66.958093380720584</v>
      </c>
      <c r="E798" s="14">
        <v>704.00093954631063</v>
      </c>
      <c r="F798" s="103">
        <v>0</v>
      </c>
      <c r="G798" s="17">
        <f>'Specifications (ICE)'!$E$16*9.81*SIN(F798-F797)</f>
        <v>0</v>
      </c>
      <c r="H798" s="17">
        <f t="shared" si="164"/>
        <v>0</v>
      </c>
      <c r="I798" s="17">
        <v>14</v>
      </c>
      <c r="J798" s="14">
        <v>4000</v>
      </c>
      <c r="K798" s="100">
        <v>13.411199999999999</v>
      </c>
      <c r="L798" s="17">
        <v>30.000049728</v>
      </c>
      <c r="M798" s="107">
        <v>1</v>
      </c>
      <c r="N798" s="17">
        <f>IF(M798=1,_xlfn.XLOOKUP(L798,'HYB SPECS'!$O$6:$O$37,'HYB SPECS'!$K$6:$K$37,,1))</f>
        <v>8500</v>
      </c>
      <c r="O798" s="107">
        <f>0.5*('Specifications (ICE)'!$P$4*'Specifications (ICE)'!$P$3)*'Specifications (ICE)'!$P$5*K798^2</f>
        <v>56.217600027646043</v>
      </c>
      <c r="P798" s="14">
        <f>IF(B798="A",'Specifications (ICE)'!$M$12,IF(B798="G",'Specifications (ICE)'!$M$13))</f>
        <v>105.33879899999999</v>
      </c>
      <c r="Q798" s="17">
        <v>2</v>
      </c>
      <c r="R798" s="110">
        <f>'HYB SPECS'!$G$11-O798-P798-G798</f>
        <v>725.17823282758229</v>
      </c>
      <c r="S798" s="16">
        <f t="shared" si="165"/>
        <v>0</v>
      </c>
      <c r="T798" s="17">
        <f t="shared" si="166"/>
        <v>0</v>
      </c>
      <c r="U798" s="110">
        <f t="shared" si="167"/>
        <v>161.55639902764602</v>
      </c>
      <c r="V798" s="17">
        <f t="shared" si="168"/>
        <v>2.1666651786395663</v>
      </c>
      <c r="W798" s="14">
        <f t="shared" si="169"/>
        <v>11.256153613306742</v>
      </c>
      <c r="X798" s="17">
        <f t="shared" si="170"/>
        <v>2.1666651786395663</v>
      </c>
      <c r="Y798" s="17">
        <f t="shared" si="171"/>
        <v>2.4341327520393281</v>
      </c>
      <c r="Z798" s="14">
        <v>474.14230073437511</v>
      </c>
      <c r="AA798" s="17">
        <f t="shared" si="173"/>
        <v>1.4825051587868912</v>
      </c>
      <c r="AB798" s="17">
        <f t="shared" si="174"/>
        <v>2.3314165302355355E-4</v>
      </c>
      <c r="AC798" s="17">
        <f t="shared" si="175"/>
        <v>0.11054231976160306</v>
      </c>
      <c r="AD798" s="17">
        <f t="shared" si="172"/>
        <v>1.4641366855841465E-4</v>
      </c>
      <c r="AE798" s="14">
        <f t="shared" si="176"/>
        <v>33.874805352571769</v>
      </c>
    </row>
    <row r="799" spans="1:31" ht="15.75" thickBot="1" x14ac:dyDescent="0.3">
      <c r="A799" s="14">
        <v>2</v>
      </c>
      <c r="B799" s="17" t="s">
        <v>31</v>
      </c>
      <c r="C799" s="17">
        <v>793</v>
      </c>
      <c r="D799" s="17">
        <v>67.03265792378906</v>
      </c>
      <c r="E799" s="14">
        <v>704.00093954631063</v>
      </c>
      <c r="F799" s="103">
        <v>0</v>
      </c>
      <c r="G799" s="17">
        <f>'Specifications (ICE)'!$E$16*9.81*SIN(F799-F798)</f>
        <v>0</v>
      </c>
      <c r="H799" s="17">
        <f t="shared" si="164"/>
        <v>0</v>
      </c>
      <c r="I799" s="17">
        <v>14</v>
      </c>
      <c r="J799" s="14">
        <v>4000</v>
      </c>
      <c r="K799" s="100">
        <v>13.411199999999999</v>
      </c>
      <c r="L799" s="17">
        <v>30.000049728</v>
      </c>
      <c r="M799" s="107">
        <v>1</v>
      </c>
      <c r="N799" s="17">
        <f>IF(M799=1,_xlfn.XLOOKUP(L799,'HYB SPECS'!$O$6:$O$37,'HYB SPECS'!$K$6:$K$37,,1))</f>
        <v>8500</v>
      </c>
      <c r="O799" s="107">
        <f>0.5*('Specifications (ICE)'!$P$4*'Specifications (ICE)'!$P$3)*'Specifications (ICE)'!$P$5*K799^2</f>
        <v>56.217600027646043</v>
      </c>
      <c r="P799" s="14">
        <f>IF(B799="A",'Specifications (ICE)'!$M$12,IF(B799="G",'Specifications (ICE)'!$M$13))</f>
        <v>105.33879899999999</v>
      </c>
      <c r="Q799" s="17">
        <v>2</v>
      </c>
      <c r="R799" s="110">
        <f>'HYB SPECS'!$G$11-O799-P799-G799</f>
        <v>725.17823282758229</v>
      </c>
      <c r="S799" s="16">
        <f t="shared" si="165"/>
        <v>0</v>
      </c>
      <c r="T799" s="17">
        <f t="shared" si="166"/>
        <v>0</v>
      </c>
      <c r="U799" s="110">
        <f t="shared" si="167"/>
        <v>161.55639902764602</v>
      </c>
      <c r="V799" s="17">
        <f t="shared" si="168"/>
        <v>2.1666651786395663</v>
      </c>
      <c r="W799" s="14">
        <f t="shared" si="169"/>
        <v>11.256153613306742</v>
      </c>
      <c r="X799" s="17">
        <f t="shared" si="170"/>
        <v>2.1666651786395663</v>
      </c>
      <c r="Y799" s="17">
        <f t="shared" si="171"/>
        <v>2.4341327520393281</v>
      </c>
      <c r="Z799" s="14">
        <v>474.14230073437511</v>
      </c>
      <c r="AA799" s="17">
        <f t="shared" si="173"/>
        <v>1.4825051587868912</v>
      </c>
      <c r="AB799" s="17">
        <f t="shared" si="174"/>
        <v>2.3314165302355355E-4</v>
      </c>
      <c r="AC799" s="17">
        <f t="shared" si="175"/>
        <v>0.11054231976160306</v>
      </c>
      <c r="AD799" s="17">
        <f t="shared" si="172"/>
        <v>1.4641366855841465E-4</v>
      </c>
      <c r="AE799" s="14">
        <f t="shared" si="176"/>
        <v>33.985347672333376</v>
      </c>
    </row>
    <row r="800" spans="1:31" ht="15.75" thickBot="1" x14ac:dyDescent="0.3">
      <c r="A800" s="14">
        <v>2</v>
      </c>
      <c r="B800" s="17" t="s">
        <v>31</v>
      </c>
      <c r="C800" s="17">
        <v>794</v>
      </c>
      <c r="D800" s="17">
        <v>67.107222466857536</v>
      </c>
      <c r="E800" s="14">
        <v>704.00093954631063</v>
      </c>
      <c r="F800" s="103">
        <v>0</v>
      </c>
      <c r="G800" s="17">
        <f>'Specifications (ICE)'!$E$16*9.81*SIN(F800-F799)</f>
        <v>0</v>
      </c>
      <c r="H800" s="17">
        <f t="shared" si="164"/>
        <v>0</v>
      </c>
      <c r="I800" s="17">
        <v>14</v>
      </c>
      <c r="J800" s="14">
        <v>4000</v>
      </c>
      <c r="K800" s="100">
        <v>13.411199999999999</v>
      </c>
      <c r="L800" s="17">
        <v>30.000049728</v>
      </c>
      <c r="M800" s="107">
        <v>1</v>
      </c>
      <c r="N800" s="17">
        <f>IF(M800=1,_xlfn.XLOOKUP(L800,'HYB SPECS'!$O$6:$O$37,'HYB SPECS'!$K$6:$K$37,,1))</f>
        <v>8500</v>
      </c>
      <c r="O800" s="107">
        <f>0.5*('Specifications (ICE)'!$P$4*'Specifications (ICE)'!$P$3)*'Specifications (ICE)'!$P$5*K800^2</f>
        <v>56.217600027646043</v>
      </c>
      <c r="P800" s="14">
        <f>IF(B800="A",'Specifications (ICE)'!$M$12,IF(B800="G",'Specifications (ICE)'!$M$13))</f>
        <v>105.33879899999999</v>
      </c>
      <c r="Q800" s="17">
        <v>2</v>
      </c>
      <c r="R800" s="110">
        <f>'HYB SPECS'!$G$11-O800-P800-G800</f>
        <v>725.17823282758229</v>
      </c>
      <c r="S800" s="16">
        <f t="shared" si="165"/>
        <v>0</v>
      </c>
      <c r="T800" s="17">
        <f t="shared" si="166"/>
        <v>0</v>
      </c>
      <c r="U800" s="110">
        <f t="shared" si="167"/>
        <v>161.55639902764602</v>
      </c>
      <c r="V800" s="17">
        <f t="shared" si="168"/>
        <v>2.1666651786395663</v>
      </c>
      <c r="W800" s="14">
        <f t="shared" si="169"/>
        <v>11.256153613306742</v>
      </c>
      <c r="X800" s="17">
        <f t="shared" si="170"/>
        <v>2.1666651786395663</v>
      </c>
      <c r="Y800" s="17">
        <f t="shared" si="171"/>
        <v>2.4341327520393281</v>
      </c>
      <c r="Z800" s="14">
        <v>474.14230073437511</v>
      </c>
      <c r="AA800" s="17">
        <f t="shared" si="173"/>
        <v>1.4825051587868912</v>
      </c>
      <c r="AB800" s="17">
        <f t="shared" si="174"/>
        <v>2.3314165302355355E-4</v>
      </c>
      <c r="AC800" s="17">
        <f t="shared" si="175"/>
        <v>0.11054231976160306</v>
      </c>
      <c r="AD800" s="17">
        <f t="shared" si="172"/>
        <v>1.4641366855841465E-4</v>
      </c>
      <c r="AE800" s="14">
        <f t="shared" si="176"/>
        <v>34.095889992094982</v>
      </c>
    </row>
    <row r="801" spans="1:31" ht="15.75" thickBot="1" x14ac:dyDescent="0.3">
      <c r="A801" s="14">
        <v>2</v>
      </c>
      <c r="B801" s="17" t="s">
        <v>31</v>
      </c>
      <c r="C801" s="17">
        <v>795</v>
      </c>
      <c r="D801" s="17">
        <v>67.181787009926012</v>
      </c>
      <c r="E801" s="14">
        <v>704.00093954631063</v>
      </c>
      <c r="F801" s="103">
        <v>0</v>
      </c>
      <c r="G801" s="17">
        <f>'Specifications (ICE)'!$E$16*9.81*SIN(F801-F800)</f>
        <v>0</v>
      </c>
      <c r="H801" s="17">
        <f t="shared" si="164"/>
        <v>0</v>
      </c>
      <c r="I801" s="17">
        <v>14</v>
      </c>
      <c r="J801" s="14">
        <v>4000</v>
      </c>
      <c r="K801" s="100">
        <v>13.411199999999999</v>
      </c>
      <c r="L801" s="17">
        <v>30.000049728</v>
      </c>
      <c r="M801" s="107">
        <v>1</v>
      </c>
      <c r="N801" s="17">
        <f>IF(M801=1,_xlfn.XLOOKUP(L801,'HYB SPECS'!$O$6:$O$37,'HYB SPECS'!$K$6:$K$37,,1))</f>
        <v>8500</v>
      </c>
      <c r="O801" s="107">
        <f>0.5*('Specifications (ICE)'!$P$4*'Specifications (ICE)'!$P$3)*'Specifications (ICE)'!$P$5*K801^2</f>
        <v>56.217600027646043</v>
      </c>
      <c r="P801" s="14">
        <f>IF(B801="A",'Specifications (ICE)'!$M$12,IF(B801="G",'Specifications (ICE)'!$M$13))</f>
        <v>105.33879899999999</v>
      </c>
      <c r="Q801" s="17">
        <v>2</v>
      </c>
      <c r="R801" s="110">
        <f>'HYB SPECS'!$G$11-O801-P801-G801</f>
        <v>725.17823282758229</v>
      </c>
      <c r="S801" s="16">
        <f t="shared" si="165"/>
        <v>0</v>
      </c>
      <c r="T801" s="17">
        <f t="shared" si="166"/>
        <v>0</v>
      </c>
      <c r="U801" s="110">
        <f t="shared" si="167"/>
        <v>161.55639902764602</v>
      </c>
      <c r="V801" s="17">
        <f t="shared" si="168"/>
        <v>2.1666651786395663</v>
      </c>
      <c r="W801" s="14">
        <f t="shared" si="169"/>
        <v>11.256153613306742</v>
      </c>
      <c r="X801" s="17">
        <f t="shared" si="170"/>
        <v>2.1666651786395663</v>
      </c>
      <c r="Y801" s="17">
        <f t="shared" si="171"/>
        <v>2.4341327520393281</v>
      </c>
      <c r="Z801" s="14">
        <v>474.14230073437511</v>
      </c>
      <c r="AA801" s="17">
        <f t="shared" si="173"/>
        <v>1.4825051587868912</v>
      </c>
      <c r="AB801" s="17">
        <f t="shared" si="174"/>
        <v>2.3314165302355355E-4</v>
      </c>
      <c r="AC801" s="17">
        <f t="shared" si="175"/>
        <v>0.11054231976160306</v>
      </c>
      <c r="AD801" s="17">
        <f t="shared" si="172"/>
        <v>1.4641366855841465E-4</v>
      </c>
      <c r="AE801" s="14">
        <f t="shared" si="176"/>
        <v>34.206432311856588</v>
      </c>
    </row>
    <row r="802" spans="1:31" ht="15.75" thickBot="1" x14ac:dyDescent="0.3">
      <c r="A802" s="14">
        <v>2</v>
      </c>
      <c r="B802" s="17" t="s">
        <v>31</v>
      </c>
      <c r="C802" s="17">
        <v>796</v>
      </c>
      <c r="D802" s="17">
        <v>67.256351552994488</v>
      </c>
      <c r="E802" s="14">
        <v>704.00093954631063</v>
      </c>
      <c r="F802" s="103">
        <v>0</v>
      </c>
      <c r="G802" s="17">
        <f>'Specifications (ICE)'!$E$16*9.81*SIN(F802-F801)</f>
        <v>0</v>
      </c>
      <c r="H802" s="17">
        <f t="shared" si="164"/>
        <v>0</v>
      </c>
      <c r="I802" s="17">
        <v>14</v>
      </c>
      <c r="J802" s="14">
        <v>4000</v>
      </c>
      <c r="K802" s="100">
        <v>13.411199999999999</v>
      </c>
      <c r="L802" s="17">
        <v>30.000049728</v>
      </c>
      <c r="M802" s="107">
        <v>1</v>
      </c>
      <c r="N802" s="17">
        <f>IF(M802=1,_xlfn.XLOOKUP(L802,'HYB SPECS'!$O$6:$O$37,'HYB SPECS'!$K$6:$K$37,,1))</f>
        <v>8500</v>
      </c>
      <c r="O802" s="107">
        <f>0.5*('Specifications (ICE)'!$P$4*'Specifications (ICE)'!$P$3)*'Specifications (ICE)'!$P$5*K802^2</f>
        <v>56.217600027646043</v>
      </c>
      <c r="P802" s="14">
        <f>IF(B802="A",'Specifications (ICE)'!$M$12,IF(B802="G",'Specifications (ICE)'!$M$13))</f>
        <v>105.33879899999999</v>
      </c>
      <c r="Q802" s="17">
        <v>2</v>
      </c>
      <c r="R802" s="110">
        <f>'HYB SPECS'!$G$11-O802-P802-G802</f>
        <v>725.17823282758229</v>
      </c>
      <c r="S802" s="16">
        <f t="shared" si="165"/>
        <v>0</v>
      </c>
      <c r="T802" s="17">
        <f t="shared" si="166"/>
        <v>0</v>
      </c>
      <c r="U802" s="110">
        <f t="shared" si="167"/>
        <v>161.55639902764602</v>
      </c>
      <c r="V802" s="17">
        <f t="shared" si="168"/>
        <v>2.1666651786395663</v>
      </c>
      <c r="W802" s="14">
        <f t="shared" si="169"/>
        <v>11.256153613306742</v>
      </c>
      <c r="X802" s="17">
        <f t="shared" si="170"/>
        <v>2.1666651786395663</v>
      </c>
      <c r="Y802" s="17">
        <f t="shared" si="171"/>
        <v>2.4341327520393281</v>
      </c>
      <c r="Z802" s="14">
        <v>474.14230073437511</v>
      </c>
      <c r="AA802" s="17">
        <f t="shared" si="173"/>
        <v>1.4825051587868912</v>
      </c>
      <c r="AB802" s="17">
        <f t="shared" si="174"/>
        <v>2.3314165302355355E-4</v>
      </c>
      <c r="AC802" s="17">
        <f t="shared" si="175"/>
        <v>0.11054231976160306</v>
      </c>
      <c r="AD802" s="17">
        <f t="shared" si="172"/>
        <v>1.4641366855841465E-4</v>
      </c>
      <c r="AE802" s="14">
        <f t="shared" si="176"/>
        <v>34.316974631618194</v>
      </c>
    </row>
    <row r="803" spans="1:31" ht="15.75" thickBot="1" x14ac:dyDescent="0.3">
      <c r="A803" s="14">
        <v>2</v>
      </c>
      <c r="B803" s="17" t="s">
        <v>31</v>
      </c>
      <c r="C803" s="17">
        <v>797</v>
      </c>
      <c r="D803" s="17">
        <v>67.330916096062964</v>
      </c>
      <c r="E803" s="14">
        <v>704.00093954631063</v>
      </c>
      <c r="F803" s="103">
        <v>0</v>
      </c>
      <c r="G803" s="17">
        <f>'Specifications (ICE)'!$E$16*9.81*SIN(F803-F802)</f>
        <v>0</v>
      </c>
      <c r="H803" s="17">
        <f t="shared" si="164"/>
        <v>0</v>
      </c>
      <c r="I803" s="17">
        <v>14</v>
      </c>
      <c r="J803" s="14">
        <v>4000</v>
      </c>
      <c r="K803" s="100">
        <v>13.411199999999999</v>
      </c>
      <c r="L803" s="17">
        <v>30.000049728</v>
      </c>
      <c r="M803" s="107">
        <v>1</v>
      </c>
      <c r="N803" s="17">
        <f>IF(M803=1,_xlfn.XLOOKUP(L803,'HYB SPECS'!$O$6:$O$37,'HYB SPECS'!$K$6:$K$37,,1))</f>
        <v>8500</v>
      </c>
      <c r="O803" s="107">
        <f>0.5*('Specifications (ICE)'!$P$4*'Specifications (ICE)'!$P$3)*'Specifications (ICE)'!$P$5*K803^2</f>
        <v>56.217600027646043</v>
      </c>
      <c r="P803" s="14">
        <f>IF(B803="A",'Specifications (ICE)'!$M$12,IF(B803="G",'Specifications (ICE)'!$M$13))</f>
        <v>105.33879899999999</v>
      </c>
      <c r="Q803" s="17">
        <v>2</v>
      </c>
      <c r="R803" s="110">
        <f>'HYB SPECS'!$G$11-O803-P803-G803</f>
        <v>725.17823282758229</v>
      </c>
      <c r="S803" s="16">
        <f t="shared" si="165"/>
        <v>0</v>
      </c>
      <c r="T803" s="17">
        <f t="shared" si="166"/>
        <v>0</v>
      </c>
      <c r="U803" s="110">
        <f t="shared" si="167"/>
        <v>161.55639902764602</v>
      </c>
      <c r="V803" s="17">
        <f t="shared" si="168"/>
        <v>2.1666651786395663</v>
      </c>
      <c r="W803" s="14">
        <f t="shared" si="169"/>
        <v>11.256153613306742</v>
      </c>
      <c r="X803" s="17">
        <f t="shared" si="170"/>
        <v>2.1666651786395663</v>
      </c>
      <c r="Y803" s="17">
        <f t="shared" si="171"/>
        <v>2.4341327520393281</v>
      </c>
      <c r="Z803" s="14">
        <v>474.14230073437511</v>
      </c>
      <c r="AA803" s="17">
        <f t="shared" si="173"/>
        <v>1.4825051587868912</v>
      </c>
      <c r="AB803" s="17">
        <f t="shared" si="174"/>
        <v>2.3314165302355355E-4</v>
      </c>
      <c r="AC803" s="17">
        <f t="shared" si="175"/>
        <v>0.11054231976160306</v>
      </c>
      <c r="AD803" s="17">
        <f t="shared" si="172"/>
        <v>1.4641366855841465E-4</v>
      </c>
      <c r="AE803" s="14">
        <f t="shared" si="176"/>
        <v>34.427516951379801</v>
      </c>
    </row>
    <row r="804" spans="1:31" ht="15.75" thickBot="1" x14ac:dyDescent="0.3">
      <c r="A804" s="14">
        <v>2</v>
      </c>
      <c r="B804" s="17" t="s">
        <v>31</v>
      </c>
      <c r="C804" s="17">
        <v>798</v>
      </c>
      <c r="D804" s="17">
        <v>67.40548063913144</v>
      </c>
      <c r="E804" s="14">
        <v>704.00093954631063</v>
      </c>
      <c r="F804" s="103">
        <v>0</v>
      </c>
      <c r="G804" s="17">
        <f>'Specifications (ICE)'!$E$16*9.81*SIN(F804-F803)</f>
        <v>0</v>
      </c>
      <c r="H804" s="17">
        <f t="shared" si="164"/>
        <v>0</v>
      </c>
      <c r="I804" s="17">
        <v>14</v>
      </c>
      <c r="J804" s="14">
        <v>4000</v>
      </c>
      <c r="K804" s="100">
        <v>13.411199999999999</v>
      </c>
      <c r="L804" s="17">
        <v>30.000049728</v>
      </c>
      <c r="M804" s="107">
        <v>1</v>
      </c>
      <c r="N804" s="17">
        <f>IF(M804=1,_xlfn.XLOOKUP(L804,'HYB SPECS'!$O$6:$O$37,'HYB SPECS'!$K$6:$K$37,,1))</f>
        <v>8500</v>
      </c>
      <c r="O804" s="107">
        <f>0.5*('Specifications (ICE)'!$P$4*'Specifications (ICE)'!$P$3)*'Specifications (ICE)'!$P$5*K804^2</f>
        <v>56.217600027646043</v>
      </c>
      <c r="P804" s="14">
        <f>IF(B804="A",'Specifications (ICE)'!$M$12,IF(B804="G",'Specifications (ICE)'!$M$13))</f>
        <v>105.33879899999999</v>
      </c>
      <c r="Q804" s="17">
        <v>2</v>
      </c>
      <c r="R804" s="110">
        <f>'HYB SPECS'!$G$11-O804-P804-G804</f>
        <v>725.17823282758229</v>
      </c>
      <c r="S804" s="16">
        <f t="shared" si="165"/>
        <v>0</v>
      </c>
      <c r="T804" s="17">
        <f t="shared" si="166"/>
        <v>0</v>
      </c>
      <c r="U804" s="110">
        <f t="shared" si="167"/>
        <v>161.55639902764602</v>
      </c>
      <c r="V804" s="17">
        <f t="shared" si="168"/>
        <v>2.1666651786395663</v>
      </c>
      <c r="W804" s="14">
        <f t="shared" si="169"/>
        <v>11.256153613306742</v>
      </c>
      <c r="X804" s="17">
        <f t="shared" si="170"/>
        <v>2.1666651786395663</v>
      </c>
      <c r="Y804" s="17">
        <f t="shared" si="171"/>
        <v>2.4341327520393281</v>
      </c>
      <c r="Z804" s="14">
        <v>474.14230073437511</v>
      </c>
      <c r="AA804" s="17">
        <f t="shared" si="173"/>
        <v>1.4825051587868912</v>
      </c>
      <c r="AB804" s="17">
        <f t="shared" si="174"/>
        <v>2.3314165302355355E-4</v>
      </c>
      <c r="AC804" s="17">
        <f t="shared" si="175"/>
        <v>0.11054231976160306</v>
      </c>
      <c r="AD804" s="17">
        <f t="shared" si="172"/>
        <v>1.4641366855841465E-4</v>
      </c>
      <c r="AE804" s="14">
        <f t="shared" si="176"/>
        <v>34.538059271141407</v>
      </c>
    </row>
    <row r="805" spans="1:31" ht="15.75" thickBot="1" x14ac:dyDescent="0.3">
      <c r="A805" s="14">
        <v>2</v>
      </c>
      <c r="B805" s="17" t="s">
        <v>31</v>
      </c>
      <c r="C805" s="17">
        <v>799</v>
      </c>
      <c r="D805" s="17">
        <v>67.480045182199916</v>
      </c>
      <c r="E805" s="14">
        <v>704.00093954631063</v>
      </c>
      <c r="F805" s="103">
        <v>0</v>
      </c>
      <c r="G805" s="17">
        <f>'Specifications (ICE)'!$E$16*9.81*SIN(F805-F804)</f>
        <v>0</v>
      </c>
      <c r="H805" s="17">
        <f t="shared" si="164"/>
        <v>0</v>
      </c>
      <c r="I805" s="17">
        <v>14</v>
      </c>
      <c r="J805" s="14">
        <v>4000</v>
      </c>
      <c r="K805" s="100">
        <v>13.411199999999999</v>
      </c>
      <c r="L805" s="17">
        <v>30.000049728</v>
      </c>
      <c r="M805" s="107">
        <v>1</v>
      </c>
      <c r="N805" s="17">
        <f>IF(M805=1,_xlfn.XLOOKUP(L805,'HYB SPECS'!$O$6:$O$37,'HYB SPECS'!$K$6:$K$37,,1))</f>
        <v>8500</v>
      </c>
      <c r="O805" s="107">
        <f>0.5*('Specifications (ICE)'!$P$4*'Specifications (ICE)'!$P$3)*'Specifications (ICE)'!$P$5*K805^2</f>
        <v>56.217600027646043</v>
      </c>
      <c r="P805" s="14">
        <f>IF(B805="A",'Specifications (ICE)'!$M$12,IF(B805="G",'Specifications (ICE)'!$M$13))</f>
        <v>105.33879899999999</v>
      </c>
      <c r="Q805" s="17">
        <v>2</v>
      </c>
      <c r="R805" s="110">
        <f>'HYB SPECS'!$G$11-O805-P805-G805</f>
        <v>725.17823282758229</v>
      </c>
      <c r="S805" s="16">
        <f t="shared" si="165"/>
        <v>0</v>
      </c>
      <c r="T805" s="17">
        <f t="shared" si="166"/>
        <v>0</v>
      </c>
      <c r="U805" s="110">
        <f t="shared" si="167"/>
        <v>161.55639902764602</v>
      </c>
      <c r="V805" s="17">
        <f t="shared" si="168"/>
        <v>2.1666651786395663</v>
      </c>
      <c r="W805" s="14">
        <f t="shared" si="169"/>
        <v>11.256153613306742</v>
      </c>
      <c r="X805" s="17">
        <f t="shared" si="170"/>
        <v>2.1666651786395663</v>
      </c>
      <c r="Y805" s="17">
        <f t="shared" si="171"/>
        <v>2.4341327520393281</v>
      </c>
      <c r="Z805" s="14">
        <v>474.14230073437511</v>
      </c>
      <c r="AA805" s="17">
        <f t="shared" si="173"/>
        <v>1.4825051587868912</v>
      </c>
      <c r="AB805" s="17">
        <f t="shared" si="174"/>
        <v>2.3314165302355355E-4</v>
      </c>
      <c r="AC805" s="17">
        <f t="shared" si="175"/>
        <v>0.11054231976160306</v>
      </c>
      <c r="AD805" s="17">
        <f t="shared" si="172"/>
        <v>1.4641366855841465E-4</v>
      </c>
      <c r="AE805" s="14">
        <f t="shared" si="176"/>
        <v>34.648601590903013</v>
      </c>
    </row>
    <row r="806" spans="1:31" ht="15.75" thickBot="1" x14ac:dyDescent="0.3">
      <c r="A806" s="14">
        <v>2</v>
      </c>
      <c r="B806" s="17" t="s">
        <v>31</v>
      </c>
      <c r="C806" s="17">
        <v>800</v>
      </c>
      <c r="D806" s="17">
        <v>67.554609725268392</v>
      </c>
      <c r="E806" s="14">
        <v>704.00093954631063</v>
      </c>
      <c r="F806" s="103">
        <v>0</v>
      </c>
      <c r="G806" s="17">
        <f>'Specifications (ICE)'!$E$16*9.81*SIN(F806-F805)</f>
        <v>0</v>
      </c>
      <c r="H806" s="17">
        <f t="shared" si="164"/>
        <v>0</v>
      </c>
      <c r="I806" s="17">
        <v>14</v>
      </c>
      <c r="J806" s="14">
        <v>4000</v>
      </c>
      <c r="K806" s="100">
        <v>13.411199999999999</v>
      </c>
      <c r="L806" s="17">
        <v>30.000049728</v>
      </c>
      <c r="M806" s="107">
        <v>1</v>
      </c>
      <c r="N806" s="17">
        <f>IF(M806=1,_xlfn.XLOOKUP(L806,'HYB SPECS'!$O$6:$O$37,'HYB SPECS'!$K$6:$K$37,,1))</f>
        <v>8500</v>
      </c>
      <c r="O806" s="107">
        <f>0.5*('Specifications (ICE)'!$P$4*'Specifications (ICE)'!$P$3)*'Specifications (ICE)'!$P$5*K806^2</f>
        <v>56.217600027646043</v>
      </c>
      <c r="P806" s="14">
        <f>IF(B806="A",'Specifications (ICE)'!$M$12,IF(B806="G",'Specifications (ICE)'!$M$13))</f>
        <v>105.33879899999999</v>
      </c>
      <c r="Q806" s="17">
        <v>2</v>
      </c>
      <c r="R806" s="110">
        <f>'HYB SPECS'!$G$11-O806-P806-G806</f>
        <v>725.17823282758229</v>
      </c>
      <c r="S806" s="16">
        <f t="shared" si="165"/>
        <v>0</v>
      </c>
      <c r="T806" s="17">
        <f t="shared" si="166"/>
        <v>0</v>
      </c>
      <c r="U806" s="110">
        <f t="shared" si="167"/>
        <v>161.55639902764602</v>
      </c>
      <c r="V806" s="17">
        <f t="shared" si="168"/>
        <v>2.1666651786395663</v>
      </c>
      <c r="W806" s="14">
        <f t="shared" si="169"/>
        <v>11.256153613306742</v>
      </c>
      <c r="X806" s="17">
        <f t="shared" si="170"/>
        <v>2.1666651786395663</v>
      </c>
      <c r="Y806" s="17">
        <f t="shared" si="171"/>
        <v>2.4341327520393281</v>
      </c>
      <c r="Z806" s="14">
        <v>474.14230073437511</v>
      </c>
      <c r="AA806" s="17">
        <f t="shared" si="173"/>
        <v>1.4825051587868912</v>
      </c>
      <c r="AB806" s="17">
        <f t="shared" si="174"/>
        <v>2.3314165302355355E-4</v>
      </c>
      <c r="AC806" s="17">
        <f t="shared" si="175"/>
        <v>0.11054231976160306</v>
      </c>
      <c r="AD806" s="17">
        <f t="shared" si="172"/>
        <v>1.4641366855841465E-4</v>
      </c>
      <c r="AE806" s="14">
        <f t="shared" si="176"/>
        <v>34.759143910664619</v>
      </c>
    </row>
    <row r="807" spans="1:31" ht="15.75" thickBot="1" x14ac:dyDescent="0.3">
      <c r="A807" s="14">
        <v>2</v>
      </c>
      <c r="B807" s="17" t="s">
        <v>31</v>
      </c>
      <c r="C807" s="17">
        <v>801</v>
      </c>
      <c r="D807" s="17">
        <v>67.629174268336868</v>
      </c>
      <c r="E807" s="14">
        <v>704.00093954631063</v>
      </c>
      <c r="F807" s="103">
        <v>0</v>
      </c>
      <c r="G807" s="17">
        <f>'Specifications (ICE)'!$E$16*9.81*SIN(F807-F806)</f>
        <v>0</v>
      </c>
      <c r="H807" s="17">
        <f t="shared" si="164"/>
        <v>0</v>
      </c>
      <c r="I807" s="17">
        <v>14</v>
      </c>
      <c r="J807" s="14">
        <v>4000</v>
      </c>
      <c r="K807" s="100">
        <v>13.411199999999999</v>
      </c>
      <c r="L807" s="17">
        <v>30.000049728</v>
      </c>
      <c r="M807" s="107">
        <v>1</v>
      </c>
      <c r="N807" s="17">
        <f>IF(M807=1,_xlfn.XLOOKUP(L807,'HYB SPECS'!$O$6:$O$37,'HYB SPECS'!$K$6:$K$37,,1))</f>
        <v>8500</v>
      </c>
      <c r="O807" s="107">
        <f>0.5*('Specifications (ICE)'!$P$4*'Specifications (ICE)'!$P$3)*'Specifications (ICE)'!$P$5*K807^2</f>
        <v>56.217600027646043</v>
      </c>
      <c r="P807" s="14">
        <f>IF(B807="A",'Specifications (ICE)'!$M$12,IF(B807="G",'Specifications (ICE)'!$M$13))</f>
        <v>105.33879899999999</v>
      </c>
      <c r="Q807" s="17">
        <v>2</v>
      </c>
      <c r="R807" s="110">
        <f>'HYB SPECS'!$G$11-O807-P807-G807</f>
        <v>725.17823282758229</v>
      </c>
      <c r="S807" s="16">
        <f t="shared" si="165"/>
        <v>0</v>
      </c>
      <c r="T807" s="17">
        <f t="shared" si="166"/>
        <v>0</v>
      </c>
      <c r="U807" s="110">
        <f t="shared" si="167"/>
        <v>161.55639902764602</v>
      </c>
      <c r="V807" s="17">
        <f t="shared" si="168"/>
        <v>2.1666651786395663</v>
      </c>
      <c r="W807" s="14">
        <f t="shared" si="169"/>
        <v>11.256153613306742</v>
      </c>
      <c r="X807" s="17">
        <f t="shared" si="170"/>
        <v>2.1666651786395663</v>
      </c>
      <c r="Y807" s="17">
        <f t="shared" si="171"/>
        <v>2.4341327520393281</v>
      </c>
      <c r="Z807" s="14">
        <v>474.14230073437511</v>
      </c>
      <c r="AA807" s="17">
        <f t="shared" si="173"/>
        <v>1.4825051587868912</v>
      </c>
      <c r="AB807" s="17">
        <f t="shared" si="174"/>
        <v>2.3314165302355355E-4</v>
      </c>
      <c r="AC807" s="17">
        <f t="shared" si="175"/>
        <v>0.11054231976160306</v>
      </c>
      <c r="AD807" s="17">
        <f t="shared" si="172"/>
        <v>1.4641366855841465E-4</v>
      </c>
      <c r="AE807" s="14">
        <f t="shared" si="176"/>
        <v>34.869686230426225</v>
      </c>
    </row>
    <row r="808" spans="1:31" ht="15.75" thickBot="1" x14ac:dyDescent="0.3">
      <c r="A808" s="14">
        <v>2</v>
      </c>
      <c r="B808" s="17" t="s">
        <v>31</v>
      </c>
      <c r="C808" s="17">
        <v>802</v>
      </c>
      <c r="D808" s="17">
        <v>67.703738811405344</v>
      </c>
      <c r="E808" s="14">
        <v>704.00093954631063</v>
      </c>
      <c r="F808" s="103">
        <v>0</v>
      </c>
      <c r="G808" s="17">
        <f>'Specifications (ICE)'!$E$16*9.81*SIN(F808-F807)</f>
        <v>0</v>
      </c>
      <c r="H808" s="17">
        <f t="shared" si="164"/>
        <v>0</v>
      </c>
      <c r="I808" s="17">
        <v>14</v>
      </c>
      <c r="J808" s="14">
        <v>4000</v>
      </c>
      <c r="K808" s="100">
        <v>13.411199999999999</v>
      </c>
      <c r="L808" s="17">
        <v>30.000049728</v>
      </c>
      <c r="M808" s="107">
        <v>1</v>
      </c>
      <c r="N808" s="17">
        <f>IF(M808=1,_xlfn.XLOOKUP(L808,'HYB SPECS'!$O$6:$O$37,'HYB SPECS'!$K$6:$K$37,,1))</f>
        <v>8500</v>
      </c>
      <c r="O808" s="107">
        <f>0.5*('Specifications (ICE)'!$P$4*'Specifications (ICE)'!$P$3)*'Specifications (ICE)'!$P$5*K808^2</f>
        <v>56.217600027646043</v>
      </c>
      <c r="P808" s="14">
        <f>IF(B808="A",'Specifications (ICE)'!$M$12,IF(B808="G",'Specifications (ICE)'!$M$13))</f>
        <v>105.33879899999999</v>
      </c>
      <c r="Q808" s="17">
        <v>2</v>
      </c>
      <c r="R808" s="110">
        <f>'HYB SPECS'!$G$11-O808-P808-G808</f>
        <v>725.17823282758229</v>
      </c>
      <c r="S808" s="16">
        <f t="shared" si="165"/>
        <v>0</v>
      </c>
      <c r="T808" s="17">
        <f t="shared" si="166"/>
        <v>0</v>
      </c>
      <c r="U808" s="110">
        <f t="shared" si="167"/>
        <v>161.55639902764602</v>
      </c>
      <c r="V808" s="17">
        <f t="shared" si="168"/>
        <v>2.1666651786395663</v>
      </c>
      <c r="W808" s="14">
        <f t="shared" si="169"/>
        <v>11.256153613306742</v>
      </c>
      <c r="X808" s="17">
        <f t="shared" si="170"/>
        <v>2.1666651786395663</v>
      </c>
      <c r="Y808" s="17">
        <f t="shared" si="171"/>
        <v>2.4341327520393281</v>
      </c>
      <c r="Z808" s="14">
        <v>474.14230073437511</v>
      </c>
      <c r="AA808" s="17">
        <f t="shared" si="173"/>
        <v>1.4825051587868912</v>
      </c>
      <c r="AB808" s="17">
        <f t="shared" si="174"/>
        <v>2.3314165302355355E-4</v>
      </c>
      <c r="AC808" s="17">
        <f t="shared" si="175"/>
        <v>0.11054231976160306</v>
      </c>
      <c r="AD808" s="17">
        <f t="shared" si="172"/>
        <v>1.4641366855841465E-4</v>
      </c>
      <c r="AE808" s="14">
        <f t="shared" si="176"/>
        <v>34.980228550187832</v>
      </c>
    </row>
    <row r="809" spans="1:31" ht="15.75" thickBot="1" x14ac:dyDescent="0.3">
      <c r="A809" s="14">
        <v>2</v>
      </c>
      <c r="B809" s="17" t="s">
        <v>31</v>
      </c>
      <c r="C809" s="17">
        <v>803</v>
      </c>
      <c r="D809" s="17">
        <v>67.77830335447382</v>
      </c>
      <c r="E809" s="14">
        <v>704.00093954631063</v>
      </c>
      <c r="F809" s="103">
        <v>0</v>
      </c>
      <c r="G809" s="17">
        <f>'Specifications (ICE)'!$E$16*9.81*SIN(F809-F808)</f>
        <v>0</v>
      </c>
      <c r="H809" s="17">
        <f t="shared" si="164"/>
        <v>0</v>
      </c>
      <c r="I809" s="17">
        <v>14</v>
      </c>
      <c r="J809" s="14">
        <v>4000</v>
      </c>
      <c r="K809" s="100">
        <v>13.411199999999999</v>
      </c>
      <c r="L809" s="17">
        <v>30.000049728</v>
      </c>
      <c r="M809" s="107">
        <v>1</v>
      </c>
      <c r="N809" s="17">
        <f>IF(M809=1,_xlfn.XLOOKUP(L809,'HYB SPECS'!$O$6:$O$37,'HYB SPECS'!$K$6:$K$37,,1))</f>
        <v>8500</v>
      </c>
      <c r="O809" s="107">
        <f>0.5*('Specifications (ICE)'!$P$4*'Specifications (ICE)'!$P$3)*'Specifications (ICE)'!$P$5*K809^2</f>
        <v>56.217600027646043</v>
      </c>
      <c r="P809" s="14">
        <f>IF(B809="A",'Specifications (ICE)'!$M$12,IF(B809="G",'Specifications (ICE)'!$M$13))</f>
        <v>105.33879899999999</v>
      </c>
      <c r="Q809" s="17">
        <v>2</v>
      </c>
      <c r="R809" s="110">
        <f>'HYB SPECS'!$G$11-O809-P809-G809</f>
        <v>725.17823282758229</v>
      </c>
      <c r="S809" s="16">
        <f t="shared" si="165"/>
        <v>0</v>
      </c>
      <c r="T809" s="17">
        <f t="shared" si="166"/>
        <v>0</v>
      </c>
      <c r="U809" s="110">
        <f t="shared" si="167"/>
        <v>161.55639902764602</v>
      </c>
      <c r="V809" s="17">
        <f t="shared" si="168"/>
        <v>2.1666651786395663</v>
      </c>
      <c r="W809" s="14">
        <f t="shared" si="169"/>
        <v>11.256153613306742</v>
      </c>
      <c r="X809" s="17">
        <f t="shared" si="170"/>
        <v>2.1666651786395663</v>
      </c>
      <c r="Y809" s="17">
        <f t="shared" si="171"/>
        <v>2.4341327520393281</v>
      </c>
      <c r="Z809" s="14">
        <v>474.14230073437511</v>
      </c>
      <c r="AA809" s="17">
        <f t="shared" si="173"/>
        <v>1.4825051587868912</v>
      </c>
      <c r="AB809" s="17">
        <f t="shared" si="174"/>
        <v>2.3314165302355355E-4</v>
      </c>
      <c r="AC809" s="17">
        <f t="shared" si="175"/>
        <v>0.11054231976160306</v>
      </c>
      <c r="AD809" s="17">
        <f t="shared" si="172"/>
        <v>1.4641366855841465E-4</v>
      </c>
      <c r="AE809" s="14">
        <f t="shared" si="176"/>
        <v>35.090770869949438</v>
      </c>
    </row>
    <row r="810" spans="1:31" ht="15.75" thickBot="1" x14ac:dyDescent="0.3">
      <c r="A810" s="14">
        <v>2</v>
      </c>
      <c r="B810" s="17" t="s">
        <v>31</v>
      </c>
      <c r="C810" s="17">
        <v>804</v>
      </c>
      <c r="D810" s="17">
        <v>67.852867897542296</v>
      </c>
      <c r="E810" s="14">
        <v>704.00093954631063</v>
      </c>
      <c r="F810" s="103">
        <v>0</v>
      </c>
      <c r="G810" s="17">
        <f>'Specifications (ICE)'!$E$16*9.81*SIN(F810-F809)</f>
        <v>0</v>
      </c>
      <c r="H810" s="17">
        <f t="shared" si="164"/>
        <v>0</v>
      </c>
      <c r="I810" s="17">
        <v>14</v>
      </c>
      <c r="J810" s="14">
        <v>4000</v>
      </c>
      <c r="K810" s="100">
        <v>13.411199999999999</v>
      </c>
      <c r="L810" s="17">
        <v>30.000049728</v>
      </c>
      <c r="M810" s="107">
        <v>1</v>
      </c>
      <c r="N810" s="17">
        <f>IF(M810=1,_xlfn.XLOOKUP(L810,'HYB SPECS'!$O$6:$O$37,'HYB SPECS'!$K$6:$K$37,,1))</f>
        <v>8500</v>
      </c>
      <c r="O810" s="107">
        <f>0.5*('Specifications (ICE)'!$P$4*'Specifications (ICE)'!$P$3)*'Specifications (ICE)'!$P$5*K810^2</f>
        <v>56.217600027646043</v>
      </c>
      <c r="P810" s="14">
        <f>IF(B810="A",'Specifications (ICE)'!$M$12,IF(B810="G",'Specifications (ICE)'!$M$13))</f>
        <v>105.33879899999999</v>
      </c>
      <c r="Q810" s="17">
        <v>2</v>
      </c>
      <c r="R810" s="110">
        <f>'HYB SPECS'!$G$11-O810-P810-G810</f>
        <v>725.17823282758229</v>
      </c>
      <c r="S810" s="16">
        <f t="shared" si="165"/>
        <v>0</v>
      </c>
      <c r="T810" s="17">
        <f t="shared" si="166"/>
        <v>0</v>
      </c>
      <c r="U810" s="110">
        <f t="shared" si="167"/>
        <v>161.55639902764602</v>
      </c>
      <c r="V810" s="17">
        <f t="shared" si="168"/>
        <v>2.1666651786395663</v>
      </c>
      <c r="W810" s="14">
        <f t="shared" si="169"/>
        <v>11.256153613306742</v>
      </c>
      <c r="X810" s="17">
        <f t="shared" si="170"/>
        <v>2.1666651786395663</v>
      </c>
      <c r="Y810" s="17">
        <f t="shared" si="171"/>
        <v>2.4341327520393281</v>
      </c>
      <c r="Z810" s="14">
        <v>474.14230073437511</v>
      </c>
      <c r="AA810" s="17">
        <f t="shared" si="173"/>
        <v>1.4825051587868912</v>
      </c>
      <c r="AB810" s="17">
        <f t="shared" si="174"/>
        <v>2.3314165302355355E-4</v>
      </c>
      <c r="AC810" s="17">
        <f t="shared" si="175"/>
        <v>0.11054231976160306</v>
      </c>
      <c r="AD810" s="17">
        <f t="shared" si="172"/>
        <v>1.4641366855841465E-4</v>
      </c>
      <c r="AE810" s="14">
        <f t="shared" si="176"/>
        <v>35.201313189711044</v>
      </c>
    </row>
    <row r="811" spans="1:31" ht="15.75" thickBot="1" x14ac:dyDescent="0.3">
      <c r="A811" s="14">
        <v>2</v>
      </c>
      <c r="B811" s="17" t="s">
        <v>31</v>
      </c>
      <c r="C811" s="17">
        <v>805</v>
      </c>
      <c r="D811" s="17">
        <v>67.927432440610772</v>
      </c>
      <c r="E811" s="14">
        <v>704.00093954631063</v>
      </c>
      <c r="F811" s="103">
        <v>0</v>
      </c>
      <c r="G811" s="17">
        <f>'Specifications (ICE)'!$E$16*9.81*SIN(F811-F810)</f>
        <v>0</v>
      </c>
      <c r="H811" s="17">
        <f t="shared" si="164"/>
        <v>0</v>
      </c>
      <c r="I811" s="17">
        <v>14</v>
      </c>
      <c r="J811" s="14">
        <v>4000</v>
      </c>
      <c r="K811" s="100">
        <v>13.411199999999999</v>
      </c>
      <c r="L811" s="17">
        <v>30.000049728</v>
      </c>
      <c r="M811" s="107">
        <v>1</v>
      </c>
      <c r="N811" s="17">
        <f>IF(M811=1,_xlfn.XLOOKUP(L811,'HYB SPECS'!$O$6:$O$37,'HYB SPECS'!$K$6:$K$37,,1))</f>
        <v>8500</v>
      </c>
      <c r="O811" s="107">
        <f>0.5*('Specifications (ICE)'!$P$4*'Specifications (ICE)'!$P$3)*'Specifications (ICE)'!$P$5*K811^2</f>
        <v>56.217600027646043</v>
      </c>
      <c r="P811" s="14">
        <f>IF(B811="A",'Specifications (ICE)'!$M$12,IF(B811="G",'Specifications (ICE)'!$M$13))</f>
        <v>105.33879899999999</v>
      </c>
      <c r="Q811" s="17">
        <v>2</v>
      </c>
      <c r="R811" s="110">
        <f>'HYB SPECS'!$G$11-O811-P811-G811</f>
        <v>725.17823282758229</v>
      </c>
      <c r="S811" s="16">
        <f t="shared" si="165"/>
        <v>0</v>
      </c>
      <c r="T811" s="17">
        <f t="shared" si="166"/>
        <v>0</v>
      </c>
      <c r="U811" s="110">
        <f t="shared" si="167"/>
        <v>161.55639902764602</v>
      </c>
      <c r="V811" s="17">
        <f t="shared" si="168"/>
        <v>2.1666651786395663</v>
      </c>
      <c r="W811" s="14">
        <f t="shared" si="169"/>
        <v>11.256153613306742</v>
      </c>
      <c r="X811" s="17">
        <f t="shared" si="170"/>
        <v>2.1666651786395663</v>
      </c>
      <c r="Y811" s="17">
        <f t="shared" si="171"/>
        <v>2.4341327520393281</v>
      </c>
      <c r="Z811" s="14">
        <v>474.14230073437511</v>
      </c>
      <c r="AA811" s="17">
        <f t="shared" si="173"/>
        <v>1.4825051587868912</v>
      </c>
      <c r="AB811" s="17">
        <f t="shared" si="174"/>
        <v>2.3314165302355355E-4</v>
      </c>
      <c r="AC811" s="17">
        <f t="shared" si="175"/>
        <v>0.11054231976160306</v>
      </c>
      <c r="AD811" s="17">
        <f t="shared" si="172"/>
        <v>1.4641366855841465E-4</v>
      </c>
      <c r="AE811" s="14">
        <f t="shared" si="176"/>
        <v>35.31185550947265</v>
      </c>
    </row>
    <row r="812" spans="1:31" ht="15.75" thickBot="1" x14ac:dyDescent="0.3">
      <c r="A812" s="14">
        <v>2</v>
      </c>
      <c r="B812" s="17" t="s">
        <v>31</v>
      </c>
      <c r="C812" s="17">
        <v>806</v>
      </c>
      <c r="D812" s="17">
        <v>68.001996983679248</v>
      </c>
      <c r="E812" s="14">
        <v>704.00093954631063</v>
      </c>
      <c r="F812" s="103">
        <v>0</v>
      </c>
      <c r="G812" s="17">
        <f>'Specifications (ICE)'!$E$16*9.81*SIN(F812-F811)</f>
        <v>0</v>
      </c>
      <c r="H812" s="17">
        <f t="shared" si="164"/>
        <v>0</v>
      </c>
      <c r="I812" s="17">
        <v>14</v>
      </c>
      <c r="J812" s="14">
        <v>4000</v>
      </c>
      <c r="K812" s="100">
        <v>13.411199999999999</v>
      </c>
      <c r="L812" s="17">
        <v>30.000049728</v>
      </c>
      <c r="M812" s="107">
        <v>1</v>
      </c>
      <c r="N812" s="17">
        <f>IF(M812=1,_xlfn.XLOOKUP(L812,'HYB SPECS'!$O$6:$O$37,'HYB SPECS'!$K$6:$K$37,,1))</f>
        <v>8500</v>
      </c>
      <c r="O812" s="107">
        <f>0.5*('Specifications (ICE)'!$P$4*'Specifications (ICE)'!$P$3)*'Specifications (ICE)'!$P$5*K812^2</f>
        <v>56.217600027646043</v>
      </c>
      <c r="P812" s="14">
        <f>IF(B812="A",'Specifications (ICE)'!$M$12,IF(B812="G",'Specifications (ICE)'!$M$13))</f>
        <v>105.33879899999999</v>
      </c>
      <c r="Q812" s="17">
        <v>2</v>
      </c>
      <c r="R812" s="110">
        <f>'HYB SPECS'!$G$11-O812-P812-G812</f>
        <v>725.17823282758229</v>
      </c>
      <c r="S812" s="16">
        <f t="shared" si="165"/>
        <v>0</v>
      </c>
      <c r="T812" s="17">
        <f t="shared" si="166"/>
        <v>0</v>
      </c>
      <c r="U812" s="110">
        <f t="shared" si="167"/>
        <v>161.55639902764602</v>
      </c>
      <c r="V812" s="17">
        <f t="shared" si="168"/>
        <v>2.1666651786395663</v>
      </c>
      <c r="W812" s="14">
        <f t="shared" si="169"/>
        <v>11.256153613306742</v>
      </c>
      <c r="X812" s="17">
        <f t="shared" si="170"/>
        <v>2.1666651786395663</v>
      </c>
      <c r="Y812" s="17">
        <f t="shared" si="171"/>
        <v>2.4341327520393281</v>
      </c>
      <c r="Z812" s="14">
        <v>474.14230073437511</v>
      </c>
      <c r="AA812" s="17">
        <f t="shared" si="173"/>
        <v>1.4825051587868912</v>
      </c>
      <c r="AB812" s="17">
        <f t="shared" si="174"/>
        <v>2.3314165302355355E-4</v>
      </c>
      <c r="AC812" s="17">
        <f t="shared" si="175"/>
        <v>0.11054231976160306</v>
      </c>
      <c r="AD812" s="17">
        <f t="shared" si="172"/>
        <v>1.4641366855841465E-4</v>
      </c>
      <c r="AE812" s="14">
        <f t="shared" si="176"/>
        <v>35.422397829234257</v>
      </c>
    </row>
    <row r="813" spans="1:31" ht="15.75" thickBot="1" x14ac:dyDescent="0.3">
      <c r="A813" s="14">
        <v>2</v>
      </c>
      <c r="B813" s="17" t="s">
        <v>31</v>
      </c>
      <c r="C813" s="17">
        <v>807</v>
      </c>
      <c r="D813" s="17">
        <v>68.076561526747724</v>
      </c>
      <c r="E813" s="14">
        <v>704.00093954631063</v>
      </c>
      <c r="F813" s="103">
        <v>0</v>
      </c>
      <c r="G813" s="17">
        <f>'Specifications (ICE)'!$E$16*9.81*SIN(F813-F812)</f>
        <v>0</v>
      </c>
      <c r="H813" s="17">
        <f t="shared" si="164"/>
        <v>0</v>
      </c>
      <c r="I813" s="17">
        <v>14</v>
      </c>
      <c r="J813" s="14">
        <v>4000</v>
      </c>
      <c r="K813" s="100">
        <v>13.411199999999999</v>
      </c>
      <c r="L813" s="17">
        <v>30.000049728</v>
      </c>
      <c r="M813" s="107">
        <v>1</v>
      </c>
      <c r="N813" s="17">
        <f>IF(M813=1,_xlfn.XLOOKUP(L813,'HYB SPECS'!$O$6:$O$37,'HYB SPECS'!$K$6:$K$37,,1))</f>
        <v>8500</v>
      </c>
      <c r="O813" s="107">
        <f>0.5*('Specifications (ICE)'!$P$4*'Specifications (ICE)'!$P$3)*'Specifications (ICE)'!$P$5*K813^2</f>
        <v>56.217600027646043</v>
      </c>
      <c r="P813" s="14">
        <f>IF(B813="A",'Specifications (ICE)'!$M$12,IF(B813="G",'Specifications (ICE)'!$M$13))</f>
        <v>105.33879899999999</v>
      </c>
      <c r="Q813" s="17">
        <v>2</v>
      </c>
      <c r="R813" s="110">
        <f>'HYB SPECS'!$G$11-O813-P813-G813</f>
        <v>725.17823282758229</v>
      </c>
      <c r="S813" s="16">
        <f t="shared" si="165"/>
        <v>0</v>
      </c>
      <c r="T813" s="17">
        <f t="shared" si="166"/>
        <v>0</v>
      </c>
      <c r="U813" s="110">
        <f t="shared" si="167"/>
        <v>161.55639902764602</v>
      </c>
      <c r="V813" s="17">
        <f t="shared" si="168"/>
        <v>2.1666651786395663</v>
      </c>
      <c r="W813" s="14">
        <f t="shared" si="169"/>
        <v>11.256153613306742</v>
      </c>
      <c r="X813" s="17">
        <f t="shared" si="170"/>
        <v>2.1666651786395663</v>
      </c>
      <c r="Y813" s="17">
        <f t="shared" si="171"/>
        <v>2.4341327520393281</v>
      </c>
      <c r="Z813" s="14">
        <v>474.14230073437511</v>
      </c>
      <c r="AA813" s="17">
        <f t="shared" si="173"/>
        <v>1.4825051587868912</v>
      </c>
      <c r="AB813" s="17">
        <f t="shared" si="174"/>
        <v>2.3314165302355355E-4</v>
      </c>
      <c r="AC813" s="17">
        <f t="shared" si="175"/>
        <v>0.11054231976160306</v>
      </c>
      <c r="AD813" s="17">
        <f t="shared" si="172"/>
        <v>1.4641366855841465E-4</v>
      </c>
      <c r="AE813" s="14">
        <f t="shared" si="176"/>
        <v>35.532940148995863</v>
      </c>
    </row>
    <row r="814" spans="1:31" ht="15.75" thickBot="1" x14ac:dyDescent="0.3">
      <c r="A814" s="14">
        <v>2</v>
      </c>
      <c r="B814" s="17" t="s">
        <v>31</v>
      </c>
      <c r="C814" s="17">
        <v>808</v>
      </c>
      <c r="D814" s="17">
        <v>68.1511260698162</v>
      </c>
      <c r="E814" s="14">
        <v>704.00093954631063</v>
      </c>
      <c r="F814" s="103">
        <v>0</v>
      </c>
      <c r="G814" s="17">
        <f>'Specifications (ICE)'!$E$16*9.81*SIN(F814-F813)</f>
        <v>0</v>
      </c>
      <c r="H814" s="17">
        <f t="shared" si="164"/>
        <v>0</v>
      </c>
      <c r="I814" s="17">
        <v>14</v>
      </c>
      <c r="J814" s="14">
        <v>4000</v>
      </c>
      <c r="K814" s="100">
        <v>13.411199999999999</v>
      </c>
      <c r="L814" s="17">
        <v>30.000049728</v>
      </c>
      <c r="M814" s="107">
        <v>1</v>
      </c>
      <c r="N814" s="17">
        <f>IF(M814=1,_xlfn.XLOOKUP(L814,'HYB SPECS'!$O$6:$O$37,'HYB SPECS'!$K$6:$K$37,,1))</f>
        <v>8500</v>
      </c>
      <c r="O814" s="107">
        <f>0.5*('Specifications (ICE)'!$P$4*'Specifications (ICE)'!$P$3)*'Specifications (ICE)'!$P$5*K814^2</f>
        <v>56.217600027646043</v>
      </c>
      <c r="P814" s="14">
        <f>IF(B814="A",'Specifications (ICE)'!$M$12,IF(B814="G",'Specifications (ICE)'!$M$13))</f>
        <v>105.33879899999999</v>
      </c>
      <c r="Q814" s="17">
        <v>2</v>
      </c>
      <c r="R814" s="110">
        <f>'HYB SPECS'!$G$11-O814-P814-G814</f>
        <v>725.17823282758229</v>
      </c>
      <c r="S814" s="16">
        <f t="shared" si="165"/>
        <v>0</v>
      </c>
      <c r="T814" s="17">
        <f t="shared" si="166"/>
        <v>0</v>
      </c>
      <c r="U814" s="110">
        <f t="shared" si="167"/>
        <v>161.55639902764602</v>
      </c>
      <c r="V814" s="17">
        <f t="shared" si="168"/>
        <v>2.1666651786395663</v>
      </c>
      <c r="W814" s="14">
        <f t="shared" si="169"/>
        <v>11.256153613306742</v>
      </c>
      <c r="X814" s="17">
        <f t="shared" si="170"/>
        <v>2.1666651786395663</v>
      </c>
      <c r="Y814" s="17">
        <f t="shared" si="171"/>
        <v>2.4341327520393281</v>
      </c>
      <c r="Z814" s="14">
        <v>474.14230073437511</v>
      </c>
      <c r="AA814" s="17">
        <f t="shared" si="173"/>
        <v>1.4825051587868912</v>
      </c>
      <c r="AB814" s="17">
        <f t="shared" si="174"/>
        <v>2.3314165302355355E-4</v>
      </c>
      <c r="AC814" s="17">
        <f t="shared" si="175"/>
        <v>0.11054231976160306</v>
      </c>
      <c r="AD814" s="17">
        <f t="shared" si="172"/>
        <v>1.4641366855841465E-4</v>
      </c>
      <c r="AE814" s="14">
        <f t="shared" si="176"/>
        <v>35.643482468757469</v>
      </c>
    </row>
    <row r="815" spans="1:31" ht="15.75" thickBot="1" x14ac:dyDescent="0.3">
      <c r="A815" s="14">
        <v>2</v>
      </c>
      <c r="B815" s="17" t="s">
        <v>31</v>
      </c>
      <c r="C815" s="17">
        <v>809</v>
      </c>
      <c r="D815" s="17">
        <v>68.225690612884677</v>
      </c>
      <c r="E815" s="14">
        <v>704.00093954631063</v>
      </c>
      <c r="F815" s="103">
        <v>0</v>
      </c>
      <c r="G815" s="17">
        <f>'Specifications (ICE)'!$E$16*9.81*SIN(F815-F814)</f>
        <v>0</v>
      </c>
      <c r="H815" s="17">
        <f t="shared" si="164"/>
        <v>0</v>
      </c>
      <c r="I815" s="17">
        <v>14</v>
      </c>
      <c r="J815" s="14">
        <v>4000</v>
      </c>
      <c r="K815" s="100">
        <v>13.411199999999999</v>
      </c>
      <c r="L815" s="17">
        <v>30.000049728</v>
      </c>
      <c r="M815" s="107">
        <v>1</v>
      </c>
      <c r="N815" s="17">
        <f>IF(M815=1,_xlfn.XLOOKUP(L815,'HYB SPECS'!$O$6:$O$37,'HYB SPECS'!$K$6:$K$37,,1))</f>
        <v>8500</v>
      </c>
      <c r="O815" s="107">
        <f>0.5*('Specifications (ICE)'!$P$4*'Specifications (ICE)'!$P$3)*'Specifications (ICE)'!$P$5*K815^2</f>
        <v>56.217600027646043</v>
      </c>
      <c r="P815" s="14">
        <f>IF(B815="A",'Specifications (ICE)'!$M$12,IF(B815="G",'Specifications (ICE)'!$M$13))</f>
        <v>105.33879899999999</v>
      </c>
      <c r="Q815" s="17">
        <v>2</v>
      </c>
      <c r="R815" s="110">
        <f>'HYB SPECS'!$G$11-O815-P815-G815</f>
        <v>725.17823282758229</v>
      </c>
      <c r="S815" s="16">
        <f t="shared" si="165"/>
        <v>0</v>
      </c>
      <c r="T815" s="17">
        <f t="shared" si="166"/>
        <v>0</v>
      </c>
      <c r="U815" s="110">
        <f t="shared" si="167"/>
        <v>161.55639902764602</v>
      </c>
      <c r="V815" s="17">
        <f t="shared" si="168"/>
        <v>2.1666651786395663</v>
      </c>
      <c r="W815" s="14">
        <f t="shared" si="169"/>
        <v>11.256153613306742</v>
      </c>
      <c r="X815" s="17">
        <f t="shared" si="170"/>
        <v>2.1666651786395663</v>
      </c>
      <c r="Y815" s="17">
        <f t="shared" si="171"/>
        <v>2.4341327520393281</v>
      </c>
      <c r="Z815" s="14">
        <v>474.14230073437511</v>
      </c>
      <c r="AA815" s="17">
        <f t="shared" si="173"/>
        <v>1.4825051587868912</v>
      </c>
      <c r="AB815" s="17">
        <f t="shared" si="174"/>
        <v>2.3314165302355355E-4</v>
      </c>
      <c r="AC815" s="17">
        <f t="shared" si="175"/>
        <v>0.11054231976160306</v>
      </c>
      <c r="AD815" s="17">
        <f t="shared" si="172"/>
        <v>1.4641366855841465E-4</v>
      </c>
      <c r="AE815" s="14">
        <f t="shared" si="176"/>
        <v>35.754024788519075</v>
      </c>
    </row>
    <row r="816" spans="1:31" ht="15.75" thickBot="1" x14ac:dyDescent="0.3">
      <c r="A816" s="14">
        <v>2</v>
      </c>
      <c r="B816" s="17" t="s">
        <v>31</v>
      </c>
      <c r="C816" s="17">
        <v>810</v>
      </c>
      <c r="D816" s="17">
        <v>68.300255155953153</v>
      </c>
      <c r="E816" s="14">
        <v>704.00093954631063</v>
      </c>
      <c r="F816" s="103">
        <v>0</v>
      </c>
      <c r="G816" s="17">
        <f>'Specifications (ICE)'!$E$16*9.81*SIN(F816-F815)</f>
        <v>0</v>
      </c>
      <c r="H816" s="17">
        <f t="shared" si="164"/>
        <v>0</v>
      </c>
      <c r="I816" s="17">
        <v>14</v>
      </c>
      <c r="J816" s="14">
        <v>4000</v>
      </c>
      <c r="K816" s="100">
        <v>13.411199999999999</v>
      </c>
      <c r="L816" s="17">
        <v>30.000049728</v>
      </c>
      <c r="M816" s="107">
        <v>1</v>
      </c>
      <c r="N816" s="17">
        <f>IF(M816=1,_xlfn.XLOOKUP(L816,'HYB SPECS'!$O$6:$O$37,'HYB SPECS'!$K$6:$K$37,,1))</f>
        <v>8500</v>
      </c>
      <c r="O816" s="107">
        <f>0.5*('Specifications (ICE)'!$P$4*'Specifications (ICE)'!$P$3)*'Specifications (ICE)'!$P$5*K816^2</f>
        <v>56.217600027646043</v>
      </c>
      <c r="P816" s="14">
        <f>IF(B816="A",'Specifications (ICE)'!$M$12,IF(B816="G",'Specifications (ICE)'!$M$13))</f>
        <v>105.33879899999999</v>
      </c>
      <c r="Q816" s="17">
        <v>2</v>
      </c>
      <c r="R816" s="110">
        <f>'HYB SPECS'!$G$11-O816-P816-G816</f>
        <v>725.17823282758229</v>
      </c>
      <c r="S816" s="16">
        <f t="shared" si="165"/>
        <v>0</v>
      </c>
      <c r="T816" s="17">
        <f t="shared" si="166"/>
        <v>0</v>
      </c>
      <c r="U816" s="110">
        <f t="shared" si="167"/>
        <v>161.55639902764602</v>
      </c>
      <c r="V816" s="17">
        <f t="shared" si="168"/>
        <v>2.1666651786395663</v>
      </c>
      <c r="W816" s="14">
        <f t="shared" si="169"/>
        <v>11.256153613306742</v>
      </c>
      <c r="X816" s="17">
        <f t="shared" si="170"/>
        <v>2.1666651786395663</v>
      </c>
      <c r="Y816" s="17">
        <f t="shared" si="171"/>
        <v>2.4341327520393281</v>
      </c>
      <c r="Z816" s="14">
        <v>474.14230073437511</v>
      </c>
      <c r="AA816" s="17">
        <f t="shared" si="173"/>
        <v>1.4825051587868912</v>
      </c>
      <c r="AB816" s="17">
        <f t="shared" si="174"/>
        <v>2.3314165302355355E-4</v>
      </c>
      <c r="AC816" s="17">
        <f t="shared" si="175"/>
        <v>0.11054231976160306</v>
      </c>
      <c r="AD816" s="17">
        <f t="shared" si="172"/>
        <v>1.4641366855841465E-4</v>
      </c>
      <c r="AE816" s="14">
        <f t="shared" si="176"/>
        <v>35.864567108280681</v>
      </c>
    </row>
    <row r="817" spans="1:31" ht="15.75" thickBot="1" x14ac:dyDescent="0.3">
      <c r="A817" s="14">
        <v>2</v>
      </c>
      <c r="B817" s="17" t="s">
        <v>31</v>
      </c>
      <c r="C817" s="17">
        <v>811</v>
      </c>
      <c r="D817" s="17">
        <v>68.374819699021629</v>
      </c>
      <c r="E817" s="14">
        <v>704.00093954631063</v>
      </c>
      <c r="F817" s="103">
        <v>0</v>
      </c>
      <c r="G817" s="17">
        <f>'Specifications (ICE)'!$E$16*9.81*SIN(F817-F816)</f>
        <v>0</v>
      </c>
      <c r="H817" s="17">
        <f t="shared" si="164"/>
        <v>0</v>
      </c>
      <c r="I817" s="17">
        <v>14</v>
      </c>
      <c r="J817" s="14">
        <v>4000</v>
      </c>
      <c r="K817" s="100">
        <v>13.411199999999999</v>
      </c>
      <c r="L817" s="17">
        <v>30.000049728</v>
      </c>
      <c r="M817" s="107">
        <v>1</v>
      </c>
      <c r="N817" s="17">
        <f>IF(M817=1,_xlfn.XLOOKUP(L817,'HYB SPECS'!$O$6:$O$37,'HYB SPECS'!$K$6:$K$37,,1))</f>
        <v>8500</v>
      </c>
      <c r="O817" s="107">
        <f>0.5*('Specifications (ICE)'!$P$4*'Specifications (ICE)'!$P$3)*'Specifications (ICE)'!$P$5*K817^2</f>
        <v>56.217600027646043</v>
      </c>
      <c r="P817" s="14">
        <f>IF(B817="A",'Specifications (ICE)'!$M$12,IF(B817="G",'Specifications (ICE)'!$M$13))</f>
        <v>105.33879899999999</v>
      </c>
      <c r="Q817" s="17">
        <v>2</v>
      </c>
      <c r="R817" s="110">
        <f>'HYB SPECS'!$G$11-O817-P817-G817</f>
        <v>725.17823282758229</v>
      </c>
      <c r="S817" s="16">
        <f t="shared" si="165"/>
        <v>0</v>
      </c>
      <c r="T817" s="17">
        <f t="shared" si="166"/>
        <v>0</v>
      </c>
      <c r="U817" s="110">
        <f t="shared" si="167"/>
        <v>161.55639902764602</v>
      </c>
      <c r="V817" s="17">
        <f t="shared" si="168"/>
        <v>2.1666651786395663</v>
      </c>
      <c r="W817" s="14">
        <f t="shared" si="169"/>
        <v>11.256153613306742</v>
      </c>
      <c r="X817" s="17">
        <f t="shared" si="170"/>
        <v>2.1666651786395663</v>
      </c>
      <c r="Y817" s="17">
        <f t="shared" si="171"/>
        <v>2.4341327520393281</v>
      </c>
      <c r="Z817" s="14">
        <v>474.14230073437511</v>
      </c>
      <c r="AA817" s="17">
        <f t="shared" si="173"/>
        <v>1.4825051587868912</v>
      </c>
      <c r="AB817" s="17">
        <f t="shared" si="174"/>
        <v>2.3314165302355355E-4</v>
      </c>
      <c r="AC817" s="17">
        <f t="shared" si="175"/>
        <v>0.11054231976160306</v>
      </c>
      <c r="AD817" s="17">
        <f t="shared" si="172"/>
        <v>1.4641366855841465E-4</v>
      </c>
      <c r="AE817" s="14">
        <f t="shared" si="176"/>
        <v>35.975109428042288</v>
      </c>
    </row>
    <row r="818" spans="1:31" ht="15.75" thickBot="1" x14ac:dyDescent="0.3">
      <c r="A818" s="14">
        <v>2</v>
      </c>
      <c r="B818" s="17" t="s">
        <v>31</v>
      </c>
      <c r="C818" s="17">
        <v>812</v>
      </c>
      <c r="D818" s="17">
        <v>68.449384242090105</v>
      </c>
      <c r="E818" s="14">
        <v>704.00093954631063</v>
      </c>
      <c r="F818" s="103">
        <v>0</v>
      </c>
      <c r="G818" s="17">
        <f>'Specifications (ICE)'!$E$16*9.81*SIN(F818-F817)</f>
        <v>0</v>
      </c>
      <c r="H818" s="17">
        <f t="shared" si="164"/>
        <v>0</v>
      </c>
      <c r="I818" s="17">
        <v>14</v>
      </c>
      <c r="J818" s="14">
        <v>4000</v>
      </c>
      <c r="K818" s="100">
        <v>13.411199999999999</v>
      </c>
      <c r="L818" s="17">
        <v>30.000049728</v>
      </c>
      <c r="M818" s="107">
        <v>1</v>
      </c>
      <c r="N818" s="17">
        <f>IF(M818=1,_xlfn.XLOOKUP(L818,'HYB SPECS'!$O$6:$O$37,'HYB SPECS'!$K$6:$K$37,,1))</f>
        <v>8500</v>
      </c>
      <c r="O818" s="107">
        <f>0.5*('Specifications (ICE)'!$P$4*'Specifications (ICE)'!$P$3)*'Specifications (ICE)'!$P$5*K818^2</f>
        <v>56.217600027646043</v>
      </c>
      <c r="P818" s="14">
        <f>IF(B818="A",'Specifications (ICE)'!$M$12,IF(B818="G",'Specifications (ICE)'!$M$13))</f>
        <v>105.33879899999999</v>
      </c>
      <c r="Q818" s="17">
        <v>2</v>
      </c>
      <c r="R818" s="110">
        <f>'HYB SPECS'!$G$11-O818-P818-G818</f>
        <v>725.17823282758229</v>
      </c>
      <c r="S818" s="16">
        <f t="shared" si="165"/>
        <v>0</v>
      </c>
      <c r="T818" s="17">
        <f t="shared" si="166"/>
        <v>0</v>
      </c>
      <c r="U818" s="110">
        <f t="shared" si="167"/>
        <v>161.55639902764602</v>
      </c>
      <c r="V818" s="17">
        <f t="shared" si="168"/>
        <v>2.1666651786395663</v>
      </c>
      <c r="W818" s="14">
        <f t="shared" si="169"/>
        <v>11.256153613306742</v>
      </c>
      <c r="X818" s="17">
        <f t="shared" si="170"/>
        <v>2.1666651786395663</v>
      </c>
      <c r="Y818" s="17">
        <f t="shared" si="171"/>
        <v>2.4341327520393281</v>
      </c>
      <c r="Z818" s="14">
        <v>474.14230073437511</v>
      </c>
      <c r="AA818" s="17">
        <f t="shared" si="173"/>
        <v>1.4825051587868912</v>
      </c>
      <c r="AB818" s="17">
        <f t="shared" si="174"/>
        <v>2.3314165302355355E-4</v>
      </c>
      <c r="AC818" s="17">
        <f t="shared" si="175"/>
        <v>0.11054231976160306</v>
      </c>
      <c r="AD818" s="17">
        <f t="shared" si="172"/>
        <v>1.4641366855841465E-4</v>
      </c>
      <c r="AE818" s="14">
        <f t="shared" si="176"/>
        <v>36.085651747803894</v>
      </c>
    </row>
    <row r="819" spans="1:31" ht="15.75" thickBot="1" x14ac:dyDescent="0.3">
      <c r="A819" s="14">
        <v>2</v>
      </c>
      <c r="B819" s="17" t="s">
        <v>31</v>
      </c>
      <c r="C819" s="17">
        <v>813</v>
      </c>
      <c r="D819" s="17">
        <v>68.523948785158581</v>
      </c>
      <c r="E819" s="14">
        <v>704.00093954631063</v>
      </c>
      <c r="F819" s="103">
        <v>0</v>
      </c>
      <c r="G819" s="17">
        <f>'Specifications (ICE)'!$E$16*9.81*SIN(F819-F818)</f>
        <v>0</v>
      </c>
      <c r="H819" s="17">
        <f t="shared" si="164"/>
        <v>0</v>
      </c>
      <c r="I819" s="17">
        <v>14</v>
      </c>
      <c r="J819" s="14">
        <v>4000</v>
      </c>
      <c r="K819" s="100">
        <v>13.411199999999999</v>
      </c>
      <c r="L819" s="17">
        <v>30.000049728</v>
      </c>
      <c r="M819" s="107">
        <v>1</v>
      </c>
      <c r="N819" s="17">
        <f>IF(M819=1,_xlfn.XLOOKUP(L819,'HYB SPECS'!$O$6:$O$37,'HYB SPECS'!$K$6:$K$37,,1))</f>
        <v>8500</v>
      </c>
      <c r="O819" s="107">
        <f>0.5*('Specifications (ICE)'!$P$4*'Specifications (ICE)'!$P$3)*'Specifications (ICE)'!$P$5*K819^2</f>
        <v>56.217600027646043</v>
      </c>
      <c r="P819" s="14">
        <f>IF(B819="A",'Specifications (ICE)'!$M$12,IF(B819="G",'Specifications (ICE)'!$M$13))</f>
        <v>105.33879899999999</v>
      </c>
      <c r="Q819" s="17">
        <v>2</v>
      </c>
      <c r="R819" s="110">
        <f>'HYB SPECS'!$G$11-O819-P819-G819</f>
        <v>725.17823282758229</v>
      </c>
      <c r="S819" s="16">
        <f t="shared" si="165"/>
        <v>0</v>
      </c>
      <c r="T819" s="17">
        <f t="shared" si="166"/>
        <v>0</v>
      </c>
      <c r="U819" s="110">
        <f t="shared" si="167"/>
        <v>161.55639902764602</v>
      </c>
      <c r="V819" s="17">
        <f t="shared" si="168"/>
        <v>2.1666651786395663</v>
      </c>
      <c r="W819" s="14">
        <f t="shared" si="169"/>
        <v>11.256153613306742</v>
      </c>
      <c r="X819" s="17">
        <f t="shared" si="170"/>
        <v>2.1666651786395663</v>
      </c>
      <c r="Y819" s="17">
        <f t="shared" si="171"/>
        <v>2.4341327520393281</v>
      </c>
      <c r="Z819" s="14">
        <v>474.14230073437511</v>
      </c>
      <c r="AA819" s="17">
        <f t="shared" si="173"/>
        <v>1.4825051587868912</v>
      </c>
      <c r="AB819" s="17">
        <f t="shared" si="174"/>
        <v>2.3314165302355355E-4</v>
      </c>
      <c r="AC819" s="17">
        <f t="shared" si="175"/>
        <v>0.11054231976160306</v>
      </c>
      <c r="AD819" s="17">
        <f t="shared" si="172"/>
        <v>1.4641366855841465E-4</v>
      </c>
      <c r="AE819" s="14">
        <f t="shared" si="176"/>
        <v>36.1961940675655</v>
      </c>
    </row>
    <row r="820" spans="1:31" ht="15.75" thickBot="1" x14ac:dyDescent="0.3">
      <c r="A820" s="14">
        <v>2</v>
      </c>
      <c r="B820" s="17" t="s">
        <v>31</v>
      </c>
      <c r="C820" s="17">
        <v>814</v>
      </c>
      <c r="D820" s="17">
        <v>68.598513328227057</v>
      </c>
      <c r="E820" s="14">
        <v>704.00093954631063</v>
      </c>
      <c r="F820" s="103">
        <v>0</v>
      </c>
      <c r="G820" s="17">
        <f>'Specifications (ICE)'!$E$16*9.81*SIN(F820-F819)</f>
        <v>0</v>
      </c>
      <c r="H820" s="17">
        <f t="shared" si="164"/>
        <v>0</v>
      </c>
      <c r="I820" s="17">
        <v>14</v>
      </c>
      <c r="J820" s="14">
        <v>4000</v>
      </c>
      <c r="K820" s="100">
        <v>13.411199999999999</v>
      </c>
      <c r="L820" s="17">
        <v>30.000049728</v>
      </c>
      <c r="M820" s="107">
        <v>1</v>
      </c>
      <c r="N820" s="17">
        <f>IF(M820=1,_xlfn.XLOOKUP(L820,'HYB SPECS'!$O$6:$O$37,'HYB SPECS'!$K$6:$K$37,,1))</f>
        <v>8500</v>
      </c>
      <c r="O820" s="107">
        <f>0.5*('Specifications (ICE)'!$P$4*'Specifications (ICE)'!$P$3)*'Specifications (ICE)'!$P$5*K820^2</f>
        <v>56.217600027646043</v>
      </c>
      <c r="P820" s="14">
        <f>IF(B820="A",'Specifications (ICE)'!$M$12,IF(B820="G",'Specifications (ICE)'!$M$13))</f>
        <v>105.33879899999999</v>
      </c>
      <c r="Q820" s="17">
        <v>2</v>
      </c>
      <c r="R820" s="110">
        <f>'HYB SPECS'!$G$11-O820-P820-G820</f>
        <v>725.17823282758229</v>
      </c>
      <c r="S820" s="16">
        <f t="shared" si="165"/>
        <v>0</v>
      </c>
      <c r="T820" s="17">
        <f t="shared" si="166"/>
        <v>0</v>
      </c>
      <c r="U820" s="110">
        <f t="shared" si="167"/>
        <v>161.55639902764602</v>
      </c>
      <c r="V820" s="17">
        <f t="shared" si="168"/>
        <v>2.1666651786395663</v>
      </c>
      <c r="W820" s="14">
        <f t="shared" si="169"/>
        <v>11.256153613306742</v>
      </c>
      <c r="X820" s="17">
        <f t="shared" si="170"/>
        <v>2.1666651786395663</v>
      </c>
      <c r="Y820" s="17">
        <f t="shared" si="171"/>
        <v>2.4341327520393281</v>
      </c>
      <c r="Z820" s="14">
        <v>474.14230073437511</v>
      </c>
      <c r="AA820" s="17">
        <f t="shared" si="173"/>
        <v>1.4825051587868912</v>
      </c>
      <c r="AB820" s="17">
        <f t="shared" si="174"/>
        <v>2.3314165302355355E-4</v>
      </c>
      <c r="AC820" s="17">
        <f t="shared" si="175"/>
        <v>0.11054231976160306</v>
      </c>
      <c r="AD820" s="17">
        <f t="shared" si="172"/>
        <v>1.4641366855841465E-4</v>
      </c>
      <c r="AE820" s="14">
        <f t="shared" si="176"/>
        <v>36.306736387327106</v>
      </c>
    </row>
    <row r="821" spans="1:31" ht="15.75" thickBot="1" x14ac:dyDescent="0.3">
      <c r="A821" s="14">
        <v>2</v>
      </c>
      <c r="B821" s="17" t="s">
        <v>31</v>
      </c>
      <c r="C821" s="17">
        <v>815</v>
      </c>
      <c r="D821" s="17">
        <v>68.673077871295533</v>
      </c>
      <c r="E821" s="14">
        <v>704.00093954631063</v>
      </c>
      <c r="F821" s="103">
        <v>0</v>
      </c>
      <c r="G821" s="17">
        <f>'Specifications (ICE)'!$E$16*9.81*SIN(F821-F820)</f>
        <v>0</v>
      </c>
      <c r="H821" s="17">
        <f t="shared" si="164"/>
        <v>0</v>
      </c>
      <c r="I821" s="17">
        <v>14</v>
      </c>
      <c r="J821" s="14">
        <v>4000</v>
      </c>
      <c r="K821" s="100">
        <v>13.411199999999999</v>
      </c>
      <c r="L821" s="17">
        <v>30.000049728</v>
      </c>
      <c r="M821" s="107">
        <v>1</v>
      </c>
      <c r="N821" s="17">
        <f>IF(M821=1,_xlfn.XLOOKUP(L821,'HYB SPECS'!$O$6:$O$37,'HYB SPECS'!$K$6:$K$37,,1))</f>
        <v>8500</v>
      </c>
      <c r="O821" s="107">
        <f>0.5*('Specifications (ICE)'!$P$4*'Specifications (ICE)'!$P$3)*'Specifications (ICE)'!$P$5*K821^2</f>
        <v>56.217600027646043</v>
      </c>
      <c r="P821" s="14">
        <f>IF(B821="A",'Specifications (ICE)'!$M$12,IF(B821="G",'Specifications (ICE)'!$M$13))</f>
        <v>105.33879899999999</v>
      </c>
      <c r="Q821" s="17">
        <v>2</v>
      </c>
      <c r="R821" s="110">
        <f>'HYB SPECS'!$G$11-O821-P821-G821</f>
        <v>725.17823282758229</v>
      </c>
      <c r="S821" s="16">
        <f t="shared" si="165"/>
        <v>0</v>
      </c>
      <c r="T821" s="17">
        <f t="shared" si="166"/>
        <v>0</v>
      </c>
      <c r="U821" s="110">
        <f t="shared" si="167"/>
        <v>161.55639902764602</v>
      </c>
      <c r="V821" s="17">
        <f t="shared" si="168"/>
        <v>2.1666651786395663</v>
      </c>
      <c r="W821" s="14">
        <f t="shared" si="169"/>
        <v>11.256153613306742</v>
      </c>
      <c r="X821" s="17">
        <f t="shared" si="170"/>
        <v>2.1666651786395663</v>
      </c>
      <c r="Y821" s="17">
        <f t="shared" si="171"/>
        <v>2.4341327520393281</v>
      </c>
      <c r="Z821" s="14">
        <v>474.14230073437511</v>
      </c>
      <c r="AA821" s="17">
        <f t="shared" si="173"/>
        <v>1.4825051587868912</v>
      </c>
      <c r="AB821" s="17">
        <f t="shared" si="174"/>
        <v>2.3314165302355355E-4</v>
      </c>
      <c r="AC821" s="17">
        <f t="shared" si="175"/>
        <v>0.11054231976160306</v>
      </c>
      <c r="AD821" s="17">
        <f t="shared" si="172"/>
        <v>1.4641366855841465E-4</v>
      </c>
      <c r="AE821" s="14">
        <f t="shared" si="176"/>
        <v>36.417278707088713</v>
      </c>
    </row>
    <row r="822" spans="1:31" ht="15.75" thickBot="1" x14ac:dyDescent="0.3">
      <c r="A822" s="14">
        <v>2</v>
      </c>
      <c r="B822" s="17" t="s">
        <v>31</v>
      </c>
      <c r="C822" s="17">
        <v>816</v>
      </c>
      <c r="D822" s="17">
        <v>68.747642414364009</v>
      </c>
      <c r="E822" s="14">
        <v>704.00093954631063</v>
      </c>
      <c r="F822" s="103">
        <v>0</v>
      </c>
      <c r="G822" s="17">
        <f>'Specifications (ICE)'!$E$16*9.81*SIN(F822-F821)</f>
        <v>0</v>
      </c>
      <c r="H822" s="17">
        <f t="shared" si="164"/>
        <v>0</v>
      </c>
      <c r="I822" s="17">
        <v>14</v>
      </c>
      <c r="J822" s="14">
        <v>4000</v>
      </c>
      <c r="K822" s="100">
        <v>13.411199999999999</v>
      </c>
      <c r="L822" s="17">
        <v>30.000049728</v>
      </c>
      <c r="M822" s="107">
        <v>1</v>
      </c>
      <c r="N822" s="17">
        <f>IF(M822=1,_xlfn.XLOOKUP(L822,'HYB SPECS'!$O$6:$O$37,'HYB SPECS'!$K$6:$K$37,,1))</f>
        <v>8500</v>
      </c>
      <c r="O822" s="107">
        <f>0.5*('Specifications (ICE)'!$P$4*'Specifications (ICE)'!$P$3)*'Specifications (ICE)'!$P$5*K822^2</f>
        <v>56.217600027646043</v>
      </c>
      <c r="P822" s="14">
        <f>IF(B822="A",'Specifications (ICE)'!$M$12,IF(B822="G",'Specifications (ICE)'!$M$13))</f>
        <v>105.33879899999999</v>
      </c>
      <c r="Q822" s="17">
        <v>2</v>
      </c>
      <c r="R822" s="110">
        <f>'HYB SPECS'!$G$11-O822-P822-G822</f>
        <v>725.17823282758229</v>
      </c>
      <c r="S822" s="16">
        <f t="shared" si="165"/>
        <v>0</v>
      </c>
      <c r="T822" s="17">
        <f t="shared" si="166"/>
        <v>0</v>
      </c>
      <c r="U822" s="110">
        <f t="shared" si="167"/>
        <v>161.55639902764602</v>
      </c>
      <c r="V822" s="17">
        <f t="shared" si="168"/>
        <v>2.1666651786395663</v>
      </c>
      <c r="W822" s="14">
        <f t="shared" si="169"/>
        <v>11.256153613306742</v>
      </c>
      <c r="X822" s="17">
        <f t="shared" si="170"/>
        <v>2.1666651786395663</v>
      </c>
      <c r="Y822" s="17">
        <f t="shared" si="171"/>
        <v>2.4341327520393281</v>
      </c>
      <c r="Z822" s="14">
        <v>474.14230073437511</v>
      </c>
      <c r="AA822" s="17">
        <f t="shared" si="173"/>
        <v>1.4825051587868912</v>
      </c>
      <c r="AB822" s="17">
        <f t="shared" si="174"/>
        <v>2.3314165302355355E-4</v>
      </c>
      <c r="AC822" s="17">
        <f t="shared" si="175"/>
        <v>0.11054231976160306</v>
      </c>
      <c r="AD822" s="17">
        <f t="shared" si="172"/>
        <v>1.4641366855841465E-4</v>
      </c>
      <c r="AE822" s="14">
        <f t="shared" si="176"/>
        <v>36.527821026850319</v>
      </c>
    </row>
    <row r="823" spans="1:31" ht="15.75" thickBot="1" x14ac:dyDescent="0.3">
      <c r="A823" s="14">
        <v>2</v>
      </c>
      <c r="B823" s="17" t="s">
        <v>31</v>
      </c>
      <c r="C823" s="17">
        <v>817</v>
      </c>
      <c r="D823" s="17">
        <v>68.822206957432485</v>
      </c>
      <c r="E823" s="14">
        <v>704.00093954631063</v>
      </c>
      <c r="F823" s="103">
        <v>0</v>
      </c>
      <c r="G823" s="17">
        <f>'Specifications (ICE)'!$E$16*9.81*SIN(F823-F822)</f>
        <v>0</v>
      </c>
      <c r="H823" s="17">
        <f t="shared" si="164"/>
        <v>0</v>
      </c>
      <c r="I823" s="17">
        <v>14</v>
      </c>
      <c r="J823" s="14">
        <v>4000</v>
      </c>
      <c r="K823" s="100">
        <v>13.411199999999999</v>
      </c>
      <c r="L823" s="17">
        <v>30.000049728</v>
      </c>
      <c r="M823" s="107">
        <v>1</v>
      </c>
      <c r="N823" s="17">
        <f>IF(M823=1,_xlfn.XLOOKUP(L823,'HYB SPECS'!$O$6:$O$37,'HYB SPECS'!$K$6:$K$37,,1))</f>
        <v>8500</v>
      </c>
      <c r="O823" s="107">
        <f>0.5*('Specifications (ICE)'!$P$4*'Specifications (ICE)'!$P$3)*'Specifications (ICE)'!$P$5*K823^2</f>
        <v>56.217600027646043</v>
      </c>
      <c r="P823" s="14">
        <f>IF(B823="A",'Specifications (ICE)'!$M$12,IF(B823="G",'Specifications (ICE)'!$M$13))</f>
        <v>105.33879899999999</v>
      </c>
      <c r="Q823" s="17">
        <v>2</v>
      </c>
      <c r="R823" s="110">
        <f>'HYB SPECS'!$G$11-O823-P823-G823</f>
        <v>725.17823282758229</v>
      </c>
      <c r="S823" s="16">
        <f t="shared" si="165"/>
        <v>0</v>
      </c>
      <c r="T823" s="17">
        <f t="shared" si="166"/>
        <v>0</v>
      </c>
      <c r="U823" s="110">
        <f t="shared" si="167"/>
        <v>161.55639902764602</v>
      </c>
      <c r="V823" s="17">
        <f t="shared" si="168"/>
        <v>2.1666651786395663</v>
      </c>
      <c r="W823" s="14">
        <f t="shared" si="169"/>
        <v>11.256153613306742</v>
      </c>
      <c r="X823" s="17">
        <f t="shared" si="170"/>
        <v>2.1666651786395663</v>
      </c>
      <c r="Y823" s="17">
        <f t="shared" si="171"/>
        <v>2.4341327520393281</v>
      </c>
      <c r="Z823" s="14">
        <v>474.14230073437511</v>
      </c>
      <c r="AA823" s="17">
        <f t="shared" si="173"/>
        <v>1.4825051587868912</v>
      </c>
      <c r="AB823" s="17">
        <f t="shared" si="174"/>
        <v>2.3314165302355355E-4</v>
      </c>
      <c r="AC823" s="17">
        <f t="shared" si="175"/>
        <v>0.11054231976160306</v>
      </c>
      <c r="AD823" s="17">
        <f t="shared" si="172"/>
        <v>1.4641366855841465E-4</v>
      </c>
      <c r="AE823" s="14">
        <f t="shared" si="176"/>
        <v>36.638363346611925</v>
      </c>
    </row>
    <row r="824" spans="1:31" ht="15.75" thickBot="1" x14ac:dyDescent="0.3">
      <c r="A824" s="14">
        <v>2</v>
      </c>
      <c r="B824" s="17" t="s">
        <v>31</v>
      </c>
      <c r="C824" s="17">
        <v>818</v>
      </c>
      <c r="D824" s="17">
        <v>68.896771500500961</v>
      </c>
      <c r="E824" s="14">
        <v>704.00093954631063</v>
      </c>
      <c r="F824" s="103">
        <v>0</v>
      </c>
      <c r="G824" s="17">
        <f>'Specifications (ICE)'!$E$16*9.81*SIN(F824-F823)</f>
        <v>0</v>
      </c>
      <c r="H824" s="17">
        <f t="shared" si="164"/>
        <v>0</v>
      </c>
      <c r="I824" s="17">
        <v>14</v>
      </c>
      <c r="J824" s="14">
        <v>4000</v>
      </c>
      <c r="K824" s="100">
        <v>13.411199999999999</v>
      </c>
      <c r="L824" s="17">
        <v>30.000049728</v>
      </c>
      <c r="M824" s="107">
        <v>1</v>
      </c>
      <c r="N824" s="17">
        <f>IF(M824=1,_xlfn.XLOOKUP(L824,'HYB SPECS'!$O$6:$O$37,'HYB SPECS'!$K$6:$K$37,,1))</f>
        <v>8500</v>
      </c>
      <c r="O824" s="107">
        <f>0.5*('Specifications (ICE)'!$P$4*'Specifications (ICE)'!$P$3)*'Specifications (ICE)'!$P$5*K824^2</f>
        <v>56.217600027646043</v>
      </c>
      <c r="P824" s="14">
        <f>IF(B824="A",'Specifications (ICE)'!$M$12,IF(B824="G",'Specifications (ICE)'!$M$13))</f>
        <v>105.33879899999999</v>
      </c>
      <c r="Q824" s="17">
        <v>2</v>
      </c>
      <c r="R824" s="110">
        <f>'HYB SPECS'!$G$11-O824-P824-G824</f>
        <v>725.17823282758229</v>
      </c>
      <c r="S824" s="16">
        <f t="shared" si="165"/>
        <v>0</v>
      </c>
      <c r="T824" s="17">
        <f t="shared" si="166"/>
        <v>0</v>
      </c>
      <c r="U824" s="110">
        <f t="shared" si="167"/>
        <v>161.55639902764602</v>
      </c>
      <c r="V824" s="17">
        <f t="shared" si="168"/>
        <v>2.1666651786395663</v>
      </c>
      <c r="W824" s="14">
        <f t="shared" si="169"/>
        <v>11.256153613306742</v>
      </c>
      <c r="X824" s="17">
        <f t="shared" si="170"/>
        <v>2.1666651786395663</v>
      </c>
      <c r="Y824" s="17">
        <f t="shared" si="171"/>
        <v>2.4341327520393281</v>
      </c>
      <c r="Z824" s="14">
        <v>474.14230073437511</v>
      </c>
      <c r="AA824" s="17">
        <f t="shared" si="173"/>
        <v>1.4825051587868912</v>
      </c>
      <c r="AB824" s="17">
        <f t="shared" si="174"/>
        <v>2.3314165302355355E-4</v>
      </c>
      <c r="AC824" s="17">
        <f t="shared" si="175"/>
        <v>0.11054231976160306</v>
      </c>
      <c r="AD824" s="17">
        <f t="shared" si="172"/>
        <v>1.4641366855841465E-4</v>
      </c>
      <c r="AE824" s="14">
        <f t="shared" si="176"/>
        <v>36.748905666373531</v>
      </c>
    </row>
    <row r="825" spans="1:31" ht="15.75" thickBot="1" x14ac:dyDescent="0.3">
      <c r="A825" s="14">
        <v>2</v>
      </c>
      <c r="B825" s="17" t="s">
        <v>31</v>
      </c>
      <c r="C825" s="17">
        <v>819</v>
      </c>
      <c r="D825" s="17">
        <v>68.971336043569437</v>
      </c>
      <c r="E825" s="14">
        <v>704.00093954631063</v>
      </c>
      <c r="F825" s="103">
        <v>0</v>
      </c>
      <c r="G825" s="17">
        <f>'Specifications (ICE)'!$E$16*9.81*SIN(F825-F824)</f>
        <v>0</v>
      </c>
      <c r="H825" s="17">
        <f t="shared" si="164"/>
        <v>0</v>
      </c>
      <c r="I825" s="17">
        <v>14</v>
      </c>
      <c r="J825" s="14">
        <v>4000</v>
      </c>
      <c r="K825" s="100">
        <v>13.411199999999999</v>
      </c>
      <c r="L825" s="17">
        <v>30.000049728</v>
      </c>
      <c r="M825" s="107">
        <v>1</v>
      </c>
      <c r="N825" s="17">
        <f>IF(M825=1,_xlfn.XLOOKUP(L825,'HYB SPECS'!$O$6:$O$37,'HYB SPECS'!$K$6:$K$37,,1))</f>
        <v>8500</v>
      </c>
      <c r="O825" s="107">
        <f>0.5*('Specifications (ICE)'!$P$4*'Specifications (ICE)'!$P$3)*'Specifications (ICE)'!$P$5*K825^2</f>
        <v>56.217600027646043</v>
      </c>
      <c r="P825" s="14">
        <f>IF(B825="A",'Specifications (ICE)'!$M$12,IF(B825="G",'Specifications (ICE)'!$M$13))</f>
        <v>105.33879899999999</v>
      </c>
      <c r="Q825" s="17">
        <v>2</v>
      </c>
      <c r="R825" s="110">
        <f>'HYB SPECS'!$G$11-O825-P825-G825</f>
        <v>725.17823282758229</v>
      </c>
      <c r="S825" s="16">
        <f t="shared" si="165"/>
        <v>0</v>
      </c>
      <c r="T825" s="17">
        <f t="shared" si="166"/>
        <v>0</v>
      </c>
      <c r="U825" s="110">
        <f t="shared" si="167"/>
        <v>161.55639902764602</v>
      </c>
      <c r="V825" s="17">
        <f t="shared" si="168"/>
        <v>2.1666651786395663</v>
      </c>
      <c r="W825" s="14">
        <f t="shared" si="169"/>
        <v>11.256153613306742</v>
      </c>
      <c r="X825" s="17">
        <f t="shared" si="170"/>
        <v>2.1666651786395663</v>
      </c>
      <c r="Y825" s="17">
        <f t="shared" si="171"/>
        <v>2.4341327520393281</v>
      </c>
      <c r="Z825" s="14">
        <v>474.14230073437511</v>
      </c>
      <c r="AA825" s="17">
        <f t="shared" si="173"/>
        <v>1.4825051587868912</v>
      </c>
      <c r="AB825" s="17">
        <f t="shared" si="174"/>
        <v>2.3314165302355355E-4</v>
      </c>
      <c r="AC825" s="17">
        <f t="shared" si="175"/>
        <v>0.11054231976160306</v>
      </c>
      <c r="AD825" s="17">
        <f t="shared" si="172"/>
        <v>1.4641366855841465E-4</v>
      </c>
      <c r="AE825" s="14">
        <f t="shared" si="176"/>
        <v>36.859447986135137</v>
      </c>
    </row>
    <row r="826" spans="1:31" ht="15.75" thickBot="1" x14ac:dyDescent="0.3">
      <c r="A826" s="14">
        <v>2</v>
      </c>
      <c r="B826" s="17" t="s">
        <v>31</v>
      </c>
      <c r="C826" s="17">
        <v>820</v>
      </c>
      <c r="D826" s="17">
        <v>69.045900586637913</v>
      </c>
      <c r="E826" s="14">
        <v>704.00093954631063</v>
      </c>
      <c r="F826" s="103">
        <v>0</v>
      </c>
      <c r="G826" s="17">
        <f>'Specifications (ICE)'!$E$16*9.81*SIN(F826-F825)</f>
        <v>0</v>
      </c>
      <c r="H826" s="17">
        <f t="shared" si="164"/>
        <v>0</v>
      </c>
      <c r="I826" s="17">
        <v>14</v>
      </c>
      <c r="J826" s="14">
        <v>4000</v>
      </c>
      <c r="K826" s="100">
        <v>13.411199999999999</v>
      </c>
      <c r="L826" s="17">
        <v>30.000049728</v>
      </c>
      <c r="M826" s="107">
        <v>1</v>
      </c>
      <c r="N826" s="17">
        <f>IF(M826=1,_xlfn.XLOOKUP(L826,'HYB SPECS'!$O$6:$O$37,'HYB SPECS'!$K$6:$K$37,,1))</f>
        <v>8500</v>
      </c>
      <c r="O826" s="107">
        <f>0.5*('Specifications (ICE)'!$P$4*'Specifications (ICE)'!$P$3)*'Specifications (ICE)'!$P$5*K826^2</f>
        <v>56.217600027646043</v>
      </c>
      <c r="P826" s="14">
        <f>IF(B826="A",'Specifications (ICE)'!$M$12,IF(B826="G",'Specifications (ICE)'!$M$13))</f>
        <v>105.33879899999999</v>
      </c>
      <c r="Q826" s="17">
        <v>2</v>
      </c>
      <c r="R826" s="110">
        <f>'HYB SPECS'!$G$11-O826-P826-G826</f>
        <v>725.17823282758229</v>
      </c>
      <c r="S826" s="16">
        <f t="shared" si="165"/>
        <v>0</v>
      </c>
      <c r="T826" s="17">
        <f t="shared" si="166"/>
        <v>0</v>
      </c>
      <c r="U826" s="110">
        <f t="shared" si="167"/>
        <v>161.55639902764602</v>
      </c>
      <c r="V826" s="17">
        <f t="shared" si="168"/>
        <v>2.1666651786395663</v>
      </c>
      <c r="W826" s="14">
        <f t="shared" si="169"/>
        <v>11.256153613306742</v>
      </c>
      <c r="X826" s="17">
        <f t="shared" si="170"/>
        <v>2.1666651786395663</v>
      </c>
      <c r="Y826" s="17">
        <f t="shared" si="171"/>
        <v>2.4341327520393281</v>
      </c>
      <c r="Z826" s="14">
        <v>474.14230073437511</v>
      </c>
      <c r="AA826" s="17">
        <f t="shared" si="173"/>
        <v>1.4825051587868912</v>
      </c>
      <c r="AB826" s="17">
        <f t="shared" si="174"/>
        <v>2.3314165302355355E-4</v>
      </c>
      <c r="AC826" s="17">
        <f t="shared" si="175"/>
        <v>0.11054231976160306</v>
      </c>
      <c r="AD826" s="17">
        <f t="shared" si="172"/>
        <v>1.4641366855841465E-4</v>
      </c>
      <c r="AE826" s="14">
        <f t="shared" si="176"/>
        <v>36.969990305896744</v>
      </c>
    </row>
    <row r="827" spans="1:31" ht="15.75" thickBot="1" x14ac:dyDescent="0.3">
      <c r="A827" s="14">
        <v>2</v>
      </c>
      <c r="B827" s="17" t="s">
        <v>31</v>
      </c>
      <c r="C827" s="17">
        <v>821</v>
      </c>
      <c r="D827" s="17">
        <v>69.120465129706389</v>
      </c>
      <c r="E827" s="14">
        <v>704.00093954631063</v>
      </c>
      <c r="F827" s="103">
        <v>0</v>
      </c>
      <c r="G827" s="17">
        <f>'Specifications (ICE)'!$E$16*9.81*SIN(F827-F826)</f>
        <v>0</v>
      </c>
      <c r="H827" s="17">
        <f t="shared" si="164"/>
        <v>0</v>
      </c>
      <c r="I827" s="17">
        <v>14</v>
      </c>
      <c r="J827" s="14">
        <v>4000</v>
      </c>
      <c r="K827" s="100">
        <v>13.411199999999999</v>
      </c>
      <c r="L827" s="17">
        <v>30.000049728</v>
      </c>
      <c r="M827" s="107">
        <v>1</v>
      </c>
      <c r="N827" s="17">
        <f>IF(M827=1,_xlfn.XLOOKUP(L827,'HYB SPECS'!$O$6:$O$37,'HYB SPECS'!$K$6:$K$37,,1))</f>
        <v>8500</v>
      </c>
      <c r="O827" s="107">
        <f>0.5*('Specifications (ICE)'!$P$4*'Specifications (ICE)'!$P$3)*'Specifications (ICE)'!$P$5*K827^2</f>
        <v>56.217600027646043</v>
      </c>
      <c r="P827" s="14">
        <f>IF(B827="A",'Specifications (ICE)'!$M$12,IF(B827="G",'Specifications (ICE)'!$M$13))</f>
        <v>105.33879899999999</v>
      </c>
      <c r="Q827" s="17">
        <v>2</v>
      </c>
      <c r="R827" s="110">
        <f>'HYB SPECS'!$G$11-O827-P827-G827</f>
        <v>725.17823282758229</v>
      </c>
      <c r="S827" s="16">
        <f t="shared" si="165"/>
        <v>0</v>
      </c>
      <c r="T827" s="17">
        <f t="shared" si="166"/>
        <v>0</v>
      </c>
      <c r="U827" s="110">
        <f t="shared" si="167"/>
        <v>161.55639902764602</v>
      </c>
      <c r="V827" s="17">
        <f t="shared" si="168"/>
        <v>2.1666651786395663</v>
      </c>
      <c r="W827" s="14">
        <f t="shared" si="169"/>
        <v>11.256153613306742</v>
      </c>
      <c r="X827" s="17">
        <f t="shared" si="170"/>
        <v>2.1666651786395663</v>
      </c>
      <c r="Y827" s="17">
        <f t="shared" si="171"/>
        <v>2.4341327520393281</v>
      </c>
      <c r="Z827" s="14">
        <v>474.14230073437511</v>
      </c>
      <c r="AA827" s="17">
        <f t="shared" si="173"/>
        <v>1.4825051587868912</v>
      </c>
      <c r="AB827" s="17">
        <f t="shared" si="174"/>
        <v>2.3314165302355355E-4</v>
      </c>
      <c r="AC827" s="17">
        <f t="shared" si="175"/>
        <v>0.11054231976160306</v>
      </c>
      <c r="AD827" s="17">
        <f t="shared" si="172"/>
        <v>1.4641366855841465E-4</v>
      </c>
      <c r="AE827" s="14">
        <f t="shared" si="176"/>
        <v>37.08053262565835</v>
      </c>
    </row>
    <row r="828" spans="1:31" ht="15.75" thickBot="1" x14ac:dyDescent="0.3">
      <c r="A828" s="14">
        <v>2</v>
      </c>
      <c r="B828" s="17" t="s">
        <v>31</v>
      </c>
      <c r="C828" s="17">
        <v>822</v>
      </c>
      <c r="D828" s="17">
        <v>69.195029672774865</v>
      </c>
      <c r="E828" s="14">
        <v>704.00093954631063</v>
      </c>
      <c r="F828" s="103">
        <v>0</v>
      </c>
      <c r="G828" s="17">
        <f>'Specifications (ICE)'!$E$16*9.81*SIN(F828-F827)</f>
        <v>0</v>
      </c>
      <c r="H828" s="17">
        <f t="shared" si="164"/>
        <v>0</v>
      </c>
      <c r="I828" s="17">
        <v>14</v>
      </c>
      <c r="J828" s="14">
        <v>4000</v>
      </c>
      <c r="K828" s="100">
        <v>13.411199999999999</v>
      </c>
      <c r="L828" s="17">
        <v>30.000049728</v>
      </c>
      <c r="M828" s="107">
        <v>1</v>
      </c>
      <c r="N828" s="17">
        <f>IF(M828=1,_xlfn.XLOOKUP(L828,'HYB SPECS'!$O$6:$O$37,'HYB SPECS'!$K$6:$K$37,,1))</f>
        <v>8500</v>
      </c>
      <c r="O828" s="107">
        <f>0.5*('Specifications (ICE)'!$P$4*'Specifications (ICE)'!$P$3)*'Specifications (ICE)'!$P$5*K828^2</f>
        <v>56.217600027646043</v>
      </c>
      <c r="P828" s="14">
        <f>IF(B828="A",'Specifications (ICE)'!$M$12,IF(B828="G",'Specifications (ICE)'!$M$13))</f>
        <v>105.33879899999999</v>
      </c>
      <c r="Q828" s="17">
        <v>2</v>
      </c>
      <c r="R828" s="110">
        <f>'HYB SPECS'!$G$11-O828-P828-G828</f>
        <v>725.17823282758229</v>
      </c>
      <c r="S828" s="16">
        <f t="shared" si="165"/>
        <v>0</v>
      </c>
      <c r="T828" s="17">
        <f t="shared" si="166"/>
        <v>0</v>
      </c>
      <c r="U828" s="110">
        <f t="shared" si="167"/>
        <v>161.55639902764602</v>
      </c>
      <c r="V828" s="17">
        <f t="shared" si="168"/>
        <v>2.1666651786395663</v>
      </c>
      <c r="W828" s="14">
        <f t="shared" si="169"/>
        <v>11.256153613306742</v>
      </c>
      <c r="X828" s="17">
        <f t="shared" si="170"/>
        <v>2.1666651786395663</v>
      </c>
      <c r="Y828" s="17">
        <f t="shared" si="171"/>
        <v>2.4341327520393281</v>
      </c>
      <c r="Z828" s="14">
        <v>474.14230073437511</v>
      </c>
      <c r="AA828" s="17">
        <f t="shared" si="173"/>
        <v>1.4825051587868912</v>
      </c>
      <c r="AB828" s="17">
        <f t="shared" si="174"/>
        <v>2.3314165302355355E-4</v>
      </c>
      <c r="AC828" s="17">
        <f t="shared" si="175"/>
        <v>0.11054231976160306</v>
      </c>
      <c r="AD828" s="17">
        <f t="shared" si="172"/>
        <v>1.4641366855841465E-4</v>
      </c>
      <c r="AE828" s="14">
        <f t="shared" si="176"/>
        <v>37.191074945419956</v>
      </c>
    </row>
    <row r="829" spans="1:31" ht="15.75" thickBot="1" x14ac:dyDescent="0.3">
      <c r="A829" s="14">
        <v>2</v>
      </c>
      <c r="B829" s="17" t="s">
        <v>31</v>
      </c>
      <c r="C829" s="17">
        <v>823</v>
      </c>
      <c r="D829" s="17">
        <v>69.269594215843341</v>
      </c>
      <c r="E829" s="14">
        <v>704.00093954631063</v>
      </c>
      <c r="F829" s="103">
        <v>0</v>
      </c>
      <c r="G829" s="17">
        <f>'Specifications (ICE)'!$E$16*9.81*SIN(F829-F828)</f>
        <v>0</v>
      </c>
      <c r="H829" s="17">
        <f t="shared" si="164"/>
        <v>0</v>
      </c>
      <c r="I829" s="17">
        <v>14</v>
      </c>
      <c r="J829" s="14">
        <v>4000</v>
      </c>
      <c r="K829" s="100">
        <v>13.411199999999999</v>
      </c>
      <c r="L829" s="17">
        <v>30.000049728</v>
      </c>
      <c r="M829" s="107">
        <v>1</v>
      </c>
      <c r="N829" s="17">
        <f>IF(M829=1,_xlfn.XLOOKUP(L829,'HYB SPECS'!$O$6:$O$37,'HYB SPECS'!$K$6:$K$37,,1))</f>
        <v>8500</v>
      </c>
      <c r="O829" s="107">
        <f>0.5*('Specifications (ICE)'!$P$4*'Specifications (ICE)'!$P$3)*'Specifications (ICE)'!$P$5*K829^2</f>
        <v>56.217600027646043</v>
      </c>
      <c r="P829" s="14">
        <f>IF(B829="A",'Specifications (ICE)'!$M$12,IF(B829="G",'Specifications (ICE)'!$M$13))</f>
        <v>105.33879899999999</v>
      </c>
      <c r="Q829" s="17">
        <v>2</v>
      </c>
      <c r="R829" s="110">
        <f>'HYB SPECS'!$G$11-O829-P829-G829</f>
        <v>725.17823282758229</v>
      </c>
      <c r="S829" s="16">
        <f t="shared" si="165"/>
        <v>0</v>
      </c>
      <c r="T829" s="17">
        <f t="shared" si="166"/>
        <v>0</v>
      </c>
      <c r="U829" s="110">
        <f t="shared" si="167"/>
        <v>161.55639902764602</v>
      </c>
      <c r="V829" s="17">
        <f t="shared" si="168"/>
        <v>2.1666651786395663</v>
      </c>
      <c r="W829" s="14">
        <f t="shared" si="169"/>
        <v>11.256153613306742</v>
      </c>
      <c r="X829" s="17">
        <f t="shared" si="170"/>
        <v>2.1666651786395663</v>
      </c>
      <c r="Y829" s="17">
        <f t="shared" si="171"/>
        <v>2.4341327520393281</v>
      </c>
      <c r="Z829" s="14">
        <v>474.14230073437511</v>
      </c>
      <c r="AA829" s="17">
        <f t="shared" si="173"/>
        <v>1.4825051587868912</v>
      </c>
      <c r="AB829" s="17">
        <f t="shared" si="174"/>
        <v>2.3314165302355355E-4</v>
      </c>
      <c r="AC829" s="17">
        <f t="shared" si="175"/>
        <v>0.11054231976160306</v>
      </c>
      <c r="AD829" s="17">
        <f t="shared" si="172"/>
        <v>1.4641366855841465E-4</v>
      </c>
      <c r="AE829" s="14">
        <f t="shared" si="176"/>
        <v>37.301617265181562</v>
      </c>
    </row>
    <row r="830" spans="1:31" ht="15.75" thickBot="1" x14ac:dyDescent="0.3">
      <c r="A830" s="14">
        <v>2</v>
      </c>
      <c r="B830" s="17" t="s">
        <v>31</v>
      </c>
      <c r="C830" s="17">
        <v>824</v>
      </c>
      <c r="D830" s="17">
        <v>69.344158758911817</v>
      </c>
      <c r="E830" s="14">
        <v>704.00093954631063</v>
      </c>
      <c r="F830" s="103">
        <v>0</v>
      </c>
      <c r="G830" s="17">
        <f>'Specifications (ICE)'!$E$16*9.81*SIN(F830-F829)</f>
        <v>0</v>
      </c>
      <c r="H830" s="17">
        <f t="shared" si="164"/>
        <v>0</v>
      </c>
      <c r="I830" s="17">
        <v>14</v>
      </c>
      <c r="J830" s="14">
        <v>4000</v>
      </c>
      <c r="K830" s="100">
        <v>13.411199999999999</v>
      </c>
      <c r="L830" s="17">
        <v>30.000049728</v>
      </c>
      <c r="M830" s="107">
        <v>1</v>
      </c>
      <c r="N830" s="17">
        <f>IF(M830=1,_xlfn.XLOOKUP(L830,'HYB SPECS'!$O$6:$O$37,'HYB SPECS'!$K$6:$K$37,,1))</f>
        <v>8500</v>
      </c>
      <c r="O830" s="107">
        <f>0.5*('Specifications (ICE)'!$P$4*'Specifications (ICE)'!$P$3)*'Specifications (ICE)'!$P$5*K830^2</f>
        <v>56.217600027646043</v>
      </c>
      <c r="P830" s="14">
        <f>IF(B830="A",'Specifications (ICE)'!$M$12,IF(B830="G",'Specifications (ICE)'!$M$13))</f>
        <v>105.33879899999999</v>
      </c>
      <c r="Q830" s="17">
        <v>2</v>
      </c>
      <c r="R830" s="110">
        <f>'HYB SPECS'!$G$11-O830-P830-G830</f>
        <v>725.17823282758229</v>
      </c>
      <c r="S830" s="16">
        <f t="shared" si="165"/>
        <v>0</v>
      </c>
      <c r="T830" s="17">
        <f t="shared" si="166"/>
        <v>0</v>
      </c>
      <c r="U830" s="110">
        <f t="shared" si="167"/>
        <v>161.55639902764602</v>
      </c>
      <c r="V830" s="17">
        <f t="shared" si="168"/>
        <v>2.1666651786395663</v>
      </c>
      <c r="W830" s="14">
        <f t="shared" si="169"/>
        <v>11.256153613306742</v>
      </c>
      <c r="X830" s="17">
        <f t="shared" si="170"/>
        <v>2.1666651786395663</v>
      </c>
      <c r="Y830" s="17">
        <f t="shared" si="171"/>
        <v>2.4341327520393281</v>
      </c>
      <c r="Z830" s="14">
        <v>474.14230073437511</v>
      </c>
      <c r="AA830" s="17">
        <f t="shared" si="173"/>
        <v>1.4825051587868912</v>
      </c>
      <c r="AB830" s="17">
        <f t="shared" si="174"/>
        <v>2.3314165302355355E-4</v>
      </c>
      <c r="AC830" s="17">
        <f t="shared" si="175"/>
        <v>0.11054231976160306</v>
      </c>
      <c r="AD830" s="17">
        <f t="shared" si="172"/>
        <v>1.4641366855841465E-4</v>
      </c>
      <c r="AE830" s="14">
        <f t="shared" si="176"/>
        <v>37.412159584943169</v>
      </c>
    </row>
    <row r="831" spans="1:31" ht="15.75" thickBot="1" x14ac:dyDescent="0.3">
      <c r="A831" s="14">
        <v>2</v>
      </c>
      <c r="B831" s="17" t="s">
        <v>31</v>
      </c>
      <c r="C831" s="17">
        <v>825</v>
      </c>
      <c r="D831" s="17">
        <v>69.418723301980293</v>
      </c>
      <c r="E831" s="14">
        <v>704.00093954631063</v>
      </c>
      <c r="F831" s="103">
        <v>0</v>
      </c>
      <c r="G831" s="17">
        <f>'Specifications (ICE)'!$E$16*9.81*SIN(F831-F830)</f>
        <v>0</v>
      </c>
      <c r="H831" s="17">
        <f t="shared" si="164"/>
        <v>0</v>
      </c>
      <c r="I831" s="17">
        <v>14</v>
      </c>
      <c r="J831" s="14">
        <v>4000</v>
      </c>
      <c r="K831" s="100">
        <v>13.411199999999999</v>
      </c>
      <c r="L831" s="17">
        <v>30.000049728</v>
      </c>
      <c r="M831" s="107">
        <v>1</v>
      </c>
      <c r="N831" s="17">
        <f>IF(M831=1,_xlfn.XLOOKUP(L831,'HYB SPECS'!$O$6:$O$37,'HYB SPECS'!$K$6:$K$37,,1))</f>
        <v>8500</v>
      </c>
      <c r="O831" s="107">
        <f>0.5*('Specifications (ICE)'!$P$4*'Specifications (ICE)'!$P$3)*'Specifications (ICE)'!$P$5*K831^2</f>
        <v>56.217600027646043</v>
      </c>
      <c r="P831" s="14">
        <f>IF(B831="A",'Specifications (ICE)'!$M$12,IF(B831="G",'Specifications (ICE)'!$M$13))</f>
        <v>105.33879899999999</v>
      </c>
      <c r="Q831" s="17">
        <v>2</v>
      </c>
      <c r="R831" s="110">
        <f>'HYB SPECS'!$G$11-O831-P831-G831</f>
        <v>725.17823282758229</v>
      </c>
      <c r="S831" s="16">
        <f t="shared" si="165"/>
        <v>0</v>
      </c>
      <c r="T831" s="17">
        <f t="shared" si="166"/>
        <v>0</v>
      </c>
      <c r="U831" s="110">
        <f t="shared" si="167"/>
        <v>161.55639902764602</v>
      </c>
      <c r="V831" s="17">
        <f t="shared" si="168"/>
        <v>2.1666651786395663</v>
      </c>
      <c r="W831" s="14">
        <f t="shared" si="169"/>
        <v>11.256153613306742</v>
      </c>
      <c r="X831" s="17">
        <f t="shared" si="170"/>
        <v>2.1666651786395663</v>
      </c>
      <c r="Y831" s="17">
        <f t="shared" si="171"/>
        <v>2.4341327520393281</v>
      </c>
      <c r="Z831" s="14">
        <v>474.14230073437511</v>
      </c>
      <c r="AA831" s="17">
        <f t="shared" si="173"/>
        <v>1.4825051587868912</v>
      </c>
      <c r="AB831" s="17">
        <f t="shared" si="174"/>
        <v>2.3314165302355355E-4</v>
      </c>
      <c r="AC831" s="17">
        <f t="shared" si="175"/>
        <v>0.11054231976160306</v>
      </c>
      <c r="AD831" s="17">
        <f t="shared" si="172"/>
        <v>1.4641366855841465E-4</v>
      </c>
      <c r="AE831" s="14">
        <f t="shared" si="176"/>
        <v>37.522701904704775</v>
      </c>
    </row>
    <row r="832" spans="1:31" ht="15.75" thickBot="1" x14ac:dyDescent="0.3">
      <c r="A832" s="14">
        <v>2</v>
      </c>
      <c r="B832" s="17" t="s">
        <v>31</v>
      </c>
      <c r="C832" s="17">
        <v>826</v>
      </c>
      <c r="D832" s="17">
        <v>69.493287845048769</v>
      </c>
      <c r="E832" s="14">
        <v>704.00093954631063</v>
      </c>
      <c r="F832" s="103">
        <v>0</v>
      </c>
      <c r="G832" s="17">
        <f>'Specifications (ICE)'!$E$16*9.81*SIN(F832-F831)</f>
        <v>0</v>
      </c>
      <c r="H832" s="17">
        <f t="shared" si="164"/>
        <v>0</v>
      </c>
      <c r="I832" s="17">
        <v>14</v>
      </c>
      <c r="J832" s="14">
        <v>4000</v>
      </c>
      <c r="K832" s="100">
        <v>13.411199999999999</v>
      </c>
      <c r="L832" s="17">
        <v>30.000049728</v>
      </c>
      <c r="M832" s="107">
        <v>1</v>
      </c>
      <c r="N832" s="17">
        <f>IF(M832=1,_xlfn.XLOOKUP(L832,'HYB SPECS'!$O$6:$O$37,'HYB SPECS'!$K$6:$K$37,,1))</f>
        <v>8500</v>
      </c>
      <c r="O832" s="107">
        <f>0.5*('Specifications (ICE)'!$P$4*'Specifications (ICE)'!$P$3)*'Specifications (ICE)'!$P$5*K832^2</f>
        <v>56.217600027646043</v>
      </c>
      <c r="P832" s="14">
        <f>IF(B832="A",'Specifications (ICE)'!$M$12,IF(B832="G",'Specifications (ICE)'!$M$13))</f>
        <v>105.33879899999999</v>
      </c>
      <c r="Q832" s="17">
        <v>2</v>
      </c>
      <c r="R832" s="110">
        <f>'HYB SPECS'!$G$11-O832-P832-G832</f>
        <v>725.17823282758229</v>
      </c>
      <c r="S832" s="16">
        <f t="shared" si="165"/>
        <v>0</v>
      </c>
      <c r="T832" s="17">
        <f t="shared" si="166"/>
        <v>0</v>
      </c>
      <c r="U832" s="110">
        <f t="shared" si="167"/>
        <v>161.55639902764602</v>
      </c>
      <c r="V832" s="17">
        <f t="shared" si="168"/>
        <v>2.1666651786395663</v>
      </c>
      <c r="W832" s="14">
        <f t="shared" si="169"/>
        <v>11.256153613306742</v>
      </c>
      <c r="X832" s="17">
        <f t="shared" si="170"/>
        <v>2.1666651786395663</v>
      </c>
      <c r="Y832" s="17">
        <f t="shared" si="171"/>
        <v>2.4341327520393281</v>
      </c>
      <c r="Z832" s="14">
        <v>474.14230073437511</v>
      </c>
      <c r="AA832" s="17">
        <f t="shared" si="173"/>
        <v>1.4825051587868912</v>
      </c>
      <c r="AB832" s="17">
        <f t="shared" si="174"/>
        <v>2.3314165302355355E-4</v>
      </c>
      <c r="AC832" s="17">
        <f t="shared" si="175"/>
        <v>0.11054231976160306</v>
      </c>
      <c r="AD832" s="17">
        <f t="shared" si="172"/>
        <v>1.4641366855841465E-4</v>
      </c>
      <c r="AE832" s="14">
        <f t="shared" si="176"/>
        <v>37.633244224466381</v>
      </c>
    </row>
    <row r="833" spans="1:31" ht="15.75" thickBot="1" x14ac:dyDescent="0.3">
      <c r="A833" s="14">
        <v>2</v>
      </c>
      <c r="B833" s="17" t="s">
        <v>31</v>
      </c>
      <c r="C833" s="17">
        <v>827</v>
      </c>
      <c r="D833" s="17">
        <v>69.567852388117245</v>
      </c>
      <c r="E833" s="14">
        <v>704.00093954631063</v>
      </c>
      <c r="F833" s="103">
        <v>0</v>
      </c>
      <c r="G833" s="17">
        <f>'Specifications (ICE)'!$E$16*9.81*SIN(F833-F832)</f>
        <v>0</v>
      </c>
      <c r="H833" s="17">
        <f t="shared" si="164"/>
        <v>0</v>
      </c>
      <c r="I833" s="17">
        <v>14</v>
      </c>
      <c r="J833" s="14">
        <v>4000</v>
      </c>
      <c r="K833" s="100">
        <v>13.411199999999999</v>
      </c>
      <c r="L833" s="17">
        <v>30.000049728</v>
      </c>
      <c r="M833" s="107">
        <v>1</v>
      </c>
      <c r="N833" s="17">
        <f>IF(M833=1,_xlfn.XLOOKUP(L833,'HYB SPECS'!$O$6:$O$37,'HYB SPECS'!$K$6:$K$37,,1))</f>
        <v>8500</v>
      </c>
      <c r="O833" s="107">
        <f>0.5*('Specifications (ICE)'!$P$4*'Specifications (ICE)'!$P$3)*'Specifications (ICE)'!$P$5*K833^2</f>
        <v>56.217600027646043</v>
      </c>
      <c r="P833" s="14">
        <f>IF(B833="A",'Specifications (ICE)'!$M$12,IF(B833="G",'Specifications (ICE)'!$M$13))</f>
        <v>105.33879899999999</v>
      </c>
      <c r="Q833" s="17">
        <v>2</v>
      </c>
      <c r="R833" s="110">
        <f>'HYB SPECS'!$G$11-O833-P833-G833</f>
        <v>725.17823282758229</v>
      </c>
      <c r="S833" s="16">
        <f t="shared" si="165"/>
        <v>0</v>
      </c>
      <c r="T833" s="17">
        <f t="shared" si="166"/>
        <v>0</v>
      </c>
      <c r="U833" s="110">
        <f t="shared" si="167"/>
        <v>161.55639902764602</v>
      </c>
      <c r="V833" s="17">
        <f t="shared" si="168"/>
        <v>2.1666651786395663</v>
      </c>
      <c r="W833" s="14">
        <f t="shared" si="169"/>
        <v>11.256153613306742</v>
      </c>
      <c r="X833" s="17">
        <f t="shared" si="170"/>
        <v>2.1666651786395663</v>
      </c>
      <c r="Y833" s="17">
        <f t="shared" si="171"/>
        <v>2.4341327520393281</v>
      </c>
      <c r="Z833" s="14">
        <v>474.14230073437511</v>
      </c>
      <c r="AA833" s="17">
        <f t="shared" si="173"/>
        <v>1.4825051587868912</v>
      </c>
      <c r="AB833" s="17">
        <f t="shared" si="174"/>
        <v>2.3314165302355355E-4</v>
      </c>
      <c r="AC833" s="17">
        <f t="shared" si="175"/>
        <v>0.11054231976160306</v>
      </c>
      <c r="AD833" s="17">
        <f t="shared" si="172"/>
        <v>1.4641366855841465E-4</v>
      </c>
      <c r="AE833" s="14">
        <f t="shared" si="176"/>
        <v>37.743786544227987</v>
      </c>
    </row>
    <row r="834" spans="1:31" ht="15.75" thickBot="1" x14ac:dyDescent="0.3">
      <c r="A834" s="14">
        <v>2</v>
      </c>
      <c r="B834" s="17" t="s">
        <v>31</v>
      </c>
      <c r="C834" s="17">
        <v>828</v>
      </c>
      <c r="D834" s="17">
        <v>69.642416931185721</v>
      </c>
      <c r="E834" s="14">
        <v>704.00093954631063</v>
      </c>
      <c r="F834" s="103">
        <v>0</v>
      </c>
      <c r="G834" s="17">
        <f>'Specifications (ICE)'!$E$16*9.81*SIN(F834-F833)</f>
        <v>0</v>
      </c>
      <c r="H834" s="17">
        <f t="shared" si="164"/>
        <v>0</v>
      </c>
      <c r="I834" s="17">
        <v>14</v>
      </c>
      <c r="J834" s="14">
        <v>4000</v>
      </c>
      <c r="K834" s="100">
        <v>13.411199999999999</v>
      </c>
      <c r="L834" s="17">
        <v>30.000049728</v>
      </c>
      <c r="M834" s="107">
        <v>1</v>
      </c>
      <c r="N834" s="17">
        <f>IF(M834=1,_xlfn.XLOOKUP(L834,'HYB SPECS'!$O$6:$O$37,'HYB SPECS'!$K$6:$K$37,,1))</f>
        <v>8500</v>
      </c>
      <c r="O834" s="107">
        <f>0.5*('Specifications (ICE)'!$P$4*'Specifications (ICE)'!$P$3)*'Specifications (ICE)'!$P$5*K834^2</f>
        <v>56.217600027646043</v>
      </c>
      <c r="P834" s="14">
        <f>IF(B834="A",'Specifications (ICE)'!$M$12,IF(B834="G",'Specifications (ICE)'!$M$13))</f>
        <v>105.33879899999999</v>
      </c>
      <c r="Q834" s="17">
        <v>2</v>
      </c>
      <c r="R834" s="110">
        <f>'HYB SPECS'!$G$11-O834-P834-G834</f>
        <v>725.17823282758229</v>
      </c>
      <c r="S834" s="16">
        <f t="shared" si="165"/>
        <v>0</v>
      </c>
      <c r="T834" s="17">
        <f t="shared" si="166"/>
        <v>0</v>
      </c>
      <c r="U834" s="110">
        <f t="shared" si="167"/>
        <v>161.55639902764602</v>
      </c>
      <c r="V834" s="17">
        <f t="shared" si="168"/>
        <v>2.1666651786395663</v>
      </c>
      <c r="W834" s="14">
        <f t="shared" si="169"/>
        <v>11.256153613306742</v>
      </c>
      <c r="X834" s="17">
        <f t="shared" si="170"/>
        <v>2.1666651786395663</v>
      </c>
      <c r="Y834" s="17">
        <f t="shared" si="171"/>
        <v>2.4341327520393281</v>
      </c>
      <c r="Z834" s="14">
        <v>474.14230073437511</v>
      </c>
      <c r="AA834" s="17">
        <f t="shared" si="173"/>
        <v>1.4825051587868912</v>
      </c>
      <c r="AB834" s="17">
        <f t="shared" si="174"/>
        <v>2.3314165302355355E-4</v>
      </c>
      <c r="AC834" s="17">
        <f t="shared" si="175"/>
        <v>0.11054231976160306</v>
      </c>
      <c r="AD834" s="17">
        <f t="shared" si="172"/>
        <v>1.4641366855841465E-4</v>
      </c>
      <c r="AE834" s="14">
        <f t="shared" si="176"/>
        <v>37.854328863989593</v>
      </c>
    </row>
    <row r="835" spans="1:31" ht="15.75" thickBot="1" x14ac:dyDescent="0.3">
      <c r="A835" s="14">
        <v>2</v>
      </c>
      <c r="B835" s="17" t="s">
        <v>31</v>
      </c>
      <c r="C835" s="17">
        <v>829</v>
      </c>
      <c r="D835" s="17">
        <v>69.716981474254197</v>
      </c>
      <c r="E835" s="14">
        <v>704.00093954631063</v>
      </c>
      <c r="F835" s="103">
        <v>0</v>
      </c>
      <c r="G835" s="17">
        <f>'Specifications (ICE)'!$E$16*9.81*SIN(F835-F834)</f>
        <v>0</v>
      </c>
      <c r="H835" s="17">
        <f t="shared" si="164"/>
        <v>0</v>
      </c>
      <c r="I835" s="17">
        <v>14</v>
      </c>
      <c r="J835" s="14">
        <v>4000</v>
      </c>
      <c r="K835" s="100">
        <v>13.411199999999999</v>
      </c>
      <c r="L835" s="17">
        <v>30.000049728</v>
      </c>
      <c r="M835" s="107">
        <v>1</v>
      </c>
      <c r="N835" s="17">
        <f>IF(M835=1,_xlfn.XLOOKUP(L835,'HYB SPECS'!$O$6:$O$37,'HYB SPECS'!$K$6:$K$37,,1))</f>
        <v>8500</v>
      </c>
      <c r="O835" s="107">
        <f>0.5*('Specifications (ICE)'!$P$4*'Specifications (ICE)'!$P$3)*'Specifications (ICE)'!$P$5*K835^2</f>
        <v>56.217600027646043</v>
      </c>
      <c r="P835" s="14">
        <f>IF(B835="A",'Specifications (ICE)'!$M$12,IF(B835="G",'Specifications (ICE)'!$M$13))</f>
        <v>105.33879899999999</v>
      </c>
      <c r="Q835" s="17">
        <v>2</v>
      </c>
      <c r="R835" s="110">
        <f>'HYB SPECS'!$G$11-O835-P835-G835</f>
        <v>725.17823282758229</v>
      </c>
      <c r="S835" s="16">
        <f t="shared" si="165"/>
        <v>0</v>
      </c>
      <c r="T835" s="17">
        <f t="shared" si="166"/>
        <v>0</v>
      </c>
      <c r="U835" s="110">
        <f t="shared" si="167"/>
        <v>161.55639902764602</v>
      </c>
      <c r="V835" s="17">
        <f t="shared" si="168"/>
        <v>2.1666651786395663</v>
      </c>
      <c r="W835" s="14">
        <f t="shared" si="169"/>
        <v>11.256153613306742</v>
      </c>
      <c r="X835" s="17">
        <f t="shared" si="170"/>
        <v>2.1666651786395663</v>
      </c>
      <c r="Y835" s="17">
        <f t="shared" si="171"/>
        <v>2.4341327520393281</v>
      </c>
      <c r="Z835" s="14">
        <v>474.14230073437511</v>
      </c>
      <c r="AA835" s="17">
        <f t="shared" si="173"/>
        <v>1.4825051587868912</v>
      </c>
      <c r="AB835" s="17">
        <f t="shared" si="174"/>
        <v>2.3314165302355355E-4</v>
      </c>
      <c r="AC835" s="17">
        <f t="shared" si="175"/>
        <v>0.11054231976160306</v>
      </c>
      <c r="AD835" s="17">
        <f t="shared" si="172"/>
        <v>1.4641366855841465E-4</v>
      </c>
      <c r="AE835" s="14">
        <f t="shared" si="176"/>
        <v>37.9648711837512</v>
      </c>
    </row>
    <row r="836" spans="1:31" ht="15.75" thickBot="1" x14ac:dyDescent="0.3">
      <c r="A836" s="14">
        <v>2</v>
      </c>
      <c r="B836" s="17" t="s">
        <v>31</v>
      </c>
      <c r="C836" s="17">
        <v>830</v>
      </c>
      <c r="D836" s="17">
        <v>69.791546017322673</v>
      </c>
      <c r="E836" s="14">
        <v>704.00093954631063</v>
      </c>
      <c r="F836" s="103">
        <v>0</v>
      </c>
      <c r="G836" s="17">
        <f>'Specifications (ICE)'!$E$16*9.81*SIN(F836-F835)</f>
        <v>0</v>
      </c>
      <c r="H836" s="17">
        <f t="shared" si="164"/>
        <v>0</v>
      </c>
      <c r="I836" s="17">
        <v>14</v>
      </c>
      <c r="J836" s="14">
        <v>4000</v>
      </c>
      <c r="K836" s="100">
        <v>13.411199999999999</v>
      </c>
      <c r="L836" s="17">
        <v>30.000049728</v>
      </c>
      <c r="M836" s="107">
        <v>1</v>
      </c>
      <c r="N836" s="17">
        <f>IF(M836=1,_xlfn.XLOOKUP(L836,'HYB SPECS'!$O$6:$O$37,'HYB SPECS'!$K$6:$K$37,,1))</f>
        <v>8500</v>
      </c>
      <c r="O836" s="107">
        <f>0.5*('Specifications (ICE)'!$P$4*'Specifications (ICE)'!$P$3)*'Specifications (ICE)'!$P$5*K836^2</f>
        <v>56.217600027646043</v>
      </c>
      <c r="P836" s="14">
        <f>IF(B836="A",'Specifications (ICE)'!$M$12,IF(B836="G",'Specifications (ICE)'!$M$13))</f>
        <v>105.33879899999999</v>
      </c>
      <c r="Q836" s="17">
        <v>2</v>
      </c>
      <c r="R836" s="110">
        <f>'HYB SPECS'!$G$11-O836-P836-G836</f>
        <v>725.17823282758229</v>
      </c>
      <c r="S836" s="16">
        <f t="shared" si="165"/>
        <v>0</v>
      </c>
      <c r="T836" s="17">
        <f t="shared" si="166"/>
        <v>0</v>
      </c>
      <c r="U836" s="110">
        <f t="shared" si="167"/>
        <v>161.55639902764602</v>
      </c>
      <c r="V836" s="17">
        <f t="shared" si="168"/>
        <v>2.1666651786395663</v>
      </c>
      <c r="W836" s="14">
        <f t="shared" si="169"/>
        <v>11.256153613306742</v>
      </c>
      <c r="X836" s="17">
        <f t="shared" si="170"/>
        <v>2.1666651786395663</v>
      </c>
      <c r="Y836" s="17">
        <f t="shared" si="171"/>
        <v>2.4341327520393281</v>
      </c>
      <c r="Z836" s="14">
        <v>474.14230073437511</v>
      </c>
      <c r="AA836" s="17">
        <f t="shared" si="173"/>
        <v>1.4825051587868912</v>
      </c>
      <c r="AB836" s="17">
        <f t="shared" si="174"/>
        <v>2.3314165302355355E-4</v>
      </c>
      <c r="AC836" s="17">
        <f t="shared" si="175"/>
        <v>0.11054231976160306</v>
      </c>
      <c r="AD836" s="17">
        <f t="shared" si="172"/>
        <v>1.4641366855841465E-4</v>
      </c>
      <c r="AE836" s="14">
        <f t="shared" si="176"/>
        <v>38.075413503512806</v>
      </c>
    </row>
    <row r="837" spans="1:31" ht="15.75" thickBot="1" x14ac:dyDescent="0.3">
      <c r="A837" s="14">
        <v>2</v>
      </c>
      <c r="B837" s="17" t="s">
        <v>31</v>
      </c>
      <c r="C837" s="17">
        <v>831</v>
      </c>
      <c r="D837" s="17">
        <v>69.866110560391149</v>
      </c>
      <c r="E837" s="14">
        <v>704.00093954631063</v>
      </c>
      <c r="F837" s="103">
        <v>0</v>
      </c>
      <c r="G837" s="17">
        <f>'Specifications (ICE)'!$E$16*9.81*SIN(F837-F836)</f>
        <v>0</v>
      </c>
      <c r="H837" s="17">
        <f t="shared" si="164"/>
        <v>0</v>
      </c>
      <c r="I837" s="17">
        <v>14</v>
      </c>
      <c r="J837" s="14">
        <v>4000</v>
      </c>
      <c r="K837" s="100">
        <v>13.411199999999999</v>
      </c>
      <c r="L837" s="17">
        <v>30.000049728</v>
      </c>
      <c r="M837" s="107">
        <v>1</v>
      </c>
      <c r="N837" s="17">
        <f>IF(M837=1,_xlfn.XLOOKUP(L837,'HYB SPECS'!$O$6:$O$37,'HYB SPECS'!$K$6:$K$37,,1))</f>
        <v>8500</v>
      </c>
      <c r="O837" s="107">
        <f>0.5*('Specifications (ICE)'!$P$4*'Specifications (ICE)'!$P$3)*'Specifications (ICE)'!$P$5*K837^2</f>
        <v>56.217600027646043</v>
      </c>
      <c r="P837" s="14">
        <f>IF(B837="A",'Specifications (ICE)'!$M$12,IF(B837="G",'Specifications (ICE)'!$M$13))</f>
        <v>105.33879899999999</v>
      </c>
      <c r="Q837" s="17">
        <v>2</v>
      </c>
      <c r="R837" s="110">
        <f>'HYB SPECS'!$G$11-O837-P837-G837</f>
        <v>725.17823282758229</v>
      </c>
      <c r="S837" s="16">
        <f t="shared" si="165"/>
        <v>0</v>
      </c>
      <c r="T837" s="17">
        <f t="shared" si="166"/>
        <v>0</v>
      </c>
      <c r="U837" s="110">
        <f t="shared" si="167"/>
        <v>161.55639902764602</v>
      </c>
      <c r="V837" s="17">
        <f t="shared" si="168"/>
        <v>2.1666651786395663</v>
      </c>
      <c r="W837" s="14">
        <f t="shared" si="169"/>
        <v>11.256153613306742</v>
      </c>
      <c r="X837" s="17">
        <f t="shared" si="170"/>
        <v>2.1666651786395663</v>
      </c>
      <c r="Y837" s="17">
        <f t="shared" si="171"/>
        <v>2.4341327520393281</v>
      </c>
      <c r="Z837" s="14">
        <v>474.14230073437511</v>
      </c>
      <c r="AA837" s="17">
        <f t="shared" si="173"/>
        <v>1.4825051587868912</v>
      </c>
      <c r="AB837" s="17">
        <f t="shared" si="174"/>
        <v>2.3314165302355355E-4</v>
      </c>
      <c r="AC837" s="17">
        <f t="shared" si="175"/>
        <v>0.11054231976160306</v>
      </c>
      <c r="AD837" s="17">
        <f t="shared" si="172"/>
        <v>1.4641366855841465E-4</v>
      </c>
      <c r="AE837" s="14">
        <f t="shared" si="176"/>
        <v>38.185955823274412</v>
      </c>
    </row>
    <row r="838" spans="1:31" ht="15.75" thickBot="1" x14ac:dyDescent="0.3">
      <c r="A838" s="14">
        <v>2</v>
      </c>
      <c r="B838" s="17" t="s">
        <v>31</v>
      </c>
      <c r="C838" s="17">
        <v>832</v>
      </c>
      <c r="D838" s="17">
        <v>69.940675103459625</v>
      </c>
      <c r="E838" s="14">
        <v>704.00093954631063</v>
      </c>
      <c r="F838" s="103">
        <v>0</v>
      </c>
      <c r="G838" s="17">
        <f>'Specifications (ICE)'!$E$16*9.81*SIN(F838-F837)</f>
        <v>0</v>
      </c>
      <c r="H838" s="17">
        <f t="shared" si="164"/>
        <v>0</v>
      </c>
      <c r="I838" s="17">
        <v>14</v>
      </c>
      <c r="J838" s="14">
        <v>4000</v>
      </c>
      <c r="K838" s="100">
        <v>13.411199999999999</v>
      </c>
      <c r="L838" s="17">
        <v>30.000049728</v>
      </c>
      <c r="M838" s="107">
        <v>1</v>
      </c>
      <c r="N838" s="17">
        <f>IF(M838=1,_xlfn.XLOOKUP(L838,'HYB SPECS'!$O$6:$O$37,'HYB SPECS'!$K$6:$K$37,,1))</f>
        <v>8500</v>
      </c>
      <c r="O838" s="107">
        <f>0.5*('Specifications (ICE)'!$P$4*'Specifications (ICE)'!$P$3)*'Specifications (ICE)'!$P$5*K838^2</f>
        <v>56.217600027646043</v>
      </c>
      <c r="P838" s="14">
        <f>IF(B838="A",'Specifications (ICE)'!$M$12,IF(B838="G",'Specifications (ICE)'!$M$13))</f>
        <v>105.33879899999999</v>
      </c>
      <c r="Q838" s="17">
        <v>2</v>
      </c>
      <c r="R838" s="110">
        <f>'HYB SPECS'!$G$11-O838-P838-G838</f>
        <v>725.17823282758229</v>
      </c>
      <c r="S838" s="16">
        <f t="shared" si="165"/>
        <v>0</v>
      </c>
      <c r="T838" s="17">
        <f t="shared" si="166"/>
        <v>0</v>
      </c>
      <c r="U838" s="110">
        <f t="shared" si="167"/>
        <v>161.55639902764602</v>
      </c>
      <c r="V838" s="17">
        <f t="shared" si="168"/>
        <v>2.1666651786395663</v>
      </c>
      <c r="W838" s="14">
        <f t="shared" si="169"/>
        <v>11.256153613306742</v>
      </c>
      <c r="X838" s="17">
        <f t="shared" si="170"/>
        <v>2.1666651786395663</v>
      </c>
      <c r="Y838" s="17">
        <f t="shared" si="171"/>
        <v>2.4341327520393281</v>
      </c>
      <c r="Z838" s="14">
        <v>474.14230073437511</v>
      </c>
      <c r="AA838" s="17">
        <f t="shared" si="173"/>
        <v>1.4825051587868912</v>
      </c>
      <c r="AB838" s="17">
        <f t="shared" si="174"/>
        <v>2.3314165302355355E-4</v>
      </c>
      <c r="AC838" s="17">
        <f t="shared" si="175"/>
        <v>0.11054231976160306</v>
      </c>
      <c r="AD838" s="17">
        <f t="shared" si="172"/>
        <v>1.4641366855841465E-4</v>
      </c>
      <c r="AE838" s="14">
        <f t="shared" si="176"/>
        <v>38.296498143036018</v>
      </c>
    </row>
    <row r="839" spans="1:31" ht="15.75" thickBot="1" x14ac:dyDescent="0.3">
      <c r="A839" s="14">
        <v>2</v>
      </c>
      <c r="B839" s="17" t="s">
        <v>31</v>
      </c>
      <c r="C839" s="17">
        <v>833</v>
      </c>
      <c r="D839" s="17">
        <v>70.015239646528102</v>
      </c>
      <c r="E839" s="14">
        <v>704.00093954631063</v>
      </c>
      <c r="F839" s="103">
        <v>0</v>
      </c>
      <c r="G839" s="17">
        <f>'Specifications (ICE)'!$E$16*9.81*SIN(F839-F838)</f>
        <v>0</v>
      </c>
      <c r="H839" s="17">
        <f t="shared" ref="H839:H902" si="177">RADIANS(F839)</f>
        <v>0</v>
      </c>
      <c r="I839" s="17">
        <v>14</v>
      </c>
      <c r="J839" s="14">
        <v>4000</v>
      </c>
      <c r="K839" s="100">
        <v>13.411199999999999</v>
      </c>
      <c r="L839" s="17">
        <v>30.000049728</v>
      </c>
      <c r="M839" s="107">
        <v>1</v>
      </c>
      <c r="N839" s="17">
        <f>IF(M839=1,_xlfn.XLOOKUP(L839,'HYB SPECS'!$O$6:$O$37,'HYB SPECS'!$K$6:$K$37,,1))</f>
        <v>8500</v>
      </c>
      <c r="O839" s="107">
        <f>0.5*('Specifications (ICE)'!$P$4*'Specifications (ICE)'!$P$3)*'Specifications (ICE)'!$P$5*K839^2</f>
        <v>56.217600027646043</v>
      </c>
      <c r="P839" s="14">
        <f>IF(B839="A",'Specifications (ICE)'!$M$12,IF(B839="G",'Specifications (ICE)'!$M$13))</f>
        <v>105.33879899999999</v>
      </c>
      <c r="Q839" s="17">
        <v>2</v>
      </c>
      <c r="R839" s="110">
        <f>'HYB SPECS'!$G$11-O839-P839-G839</f>
        <v>725.17823282758229</v>
      </c>
      <c r="S839" s="16">
        <f t="shared" ref="S839:S902" si="178">IF(A839=1,(R839/E839),IF(A839=2,0,IF(A839=3,(1.2*(-R839/E839)))))</f>
        <v>0</v>
      </c>
      <c r="T839" s="17">
        <f t="shared" ref="T839:T902" si="179">E839*S839</f>
        <v>0</v>
      </c>
      <c r="U839" s="110">
        <f t="shared" ref="U839:U902" si="180">T839+P839+O839+G839</f>
        <v>161.55639902764602</v>
      </c>
      <c r="V839" s="17">
        <f t="shared" ref="V839:V902" si="181">ABS(((+U839)*(+K839))/1000)</f>
        <v>2.1666651786395663</v>
      </c>
      <c r="W839" s="14">
        <f t="shared" ref="W839:W902" si="182">(($W$3*1000)-V839*1000)/1000</f>
        <v>11.256153613306742</v>
      </c>
      <c r="X839" s="17">
        <f t="shared" ref="X839:X902" si="183">V839</f>
        <v>2.1666651786395663</v>
      </c>
      <c r="Y839" s="17">
        <f t="shared" ref="Y839:Y902" si="184">ABS((X839*1000)/((2*PI()*N839)/60))</f>
        <v>2.4341327520393281</v>
      </c>
      <c r="Z839" s="14">
        <v>474.14230073437511</v>
      </c>
      <c r="AA839" s="17">
        <f t="shared" si="173"/>
        <v>1.4825051587868912</v>
      </c>
      <c r="AB839" s="17">
        <f t="shared" si="174"/>
        <v>2.3314165302355355E-4</v>
      </c>
      <c r="AC839" s="17">
        <f t="shared" si="175"/>
        <v>0.11054231976160306</v>
      </c>
      <c r="AD839" s="17">
        <f t="shared" ref="AD839:AD902" si="185">((Z839*AB839)/1000)/0.755</f>
        <v>1.4641366855841465E-4</v>
      </c>
      <c r="AE839" s="14">
        <f t="shared" si="176"/>
        <v>38.407040462797625</v>
      </c>
    </row>
    <row r="840" spans="1:31" ht="15.75" thickBot="1" x14ac:dyDescent="0.3">
      <c r="A840" s="14">
        <v>2</v>
      </c>
      <c r="B840" s="17" t="s">
        <v>31</v>
      </c>
      <c r="C840" s="17">
        <v>834</v>
      </c>
      <c r="D840" s="17">
        <v>70.089804189596578</v>
      </c>
      <c r="E840" s="14">
        <v>704.00093954631063</v>
      </c>
      <c r="F840" s="103">
        <v>0</v>
      </c>
      <c r="G840" s="17">
        <f>'Specifications (ICE)'!$E$16*9.81*SIN(F840-F839)</f>
        <v>0</v>
      </c>
      <c r="H840" s="17">
        <f t="shared" si="177"/>
        <v>0</v>
      </c>
      <c r="I840" s="17">
        <v>14</v>
      </c>
      <c r="J840" s="14">
        <v>4000</v>
      </c>
      <c r="K840" s="100">
        <v>13.411199999999999</v>
      </c>
      <c r="L840" s="17">
        <v>30.000049728</v>
      </c>
      <c r="M840" s="107">
        <v>1</v>
      </c>
      <c r="N840" s="17">
        <f>IF(M840=1,_xlfn.XLOOKUP(L840,'HYB SPECS'!$O$6:$O$37,'HYB SPECS'!$K$6:$K$37,,1))</f>
        <v>8500</v>
      </c>
      <c r="O840" s="107">
        <f>0.5*('Specifications (ICE)'!$P$4*'Specifications (ICE)'!$P$3)*'Specifications (ICE)'!$P$5*K840^2</f>
        <v>56.217600027646043</v>
      </c>
      <c r="P840" s="14">
        <f>IF(B840="A",'Specifications (ICE)'!$M$12,IF(B840="G",'Specifications (ICE)'!$M$13))</f>
        <v>105.33879899999999</v>
      </c>
      <c r="Q840" s="17">
        <v>2</v>
      </c>
      <c r="R840" s="110">
        <f>'HYB SPECS'!$G$11-O840-P840-G840</f>
        <v>725.17823282758229</v>
      </c>
      <c r="S840" s="16">
        <f t="shared" si="178"/>
        <v>0</v>
      </c>
      <c r="T840" s="17">
        <f t="shared" si="179"/>
        <v>0</v>
      </c>
      <c r="U840" s="110">
        <f t="shared" si="180"/>
        <v>161.55639902764602</v>
      </c>
      <c r="V840" s="17">
        <f t="shared" si="181"/>
        <v>2.1666651786395663</v>
      </c>
      <c r="W840" s="14">
        <f t="shared" si="182"/>
        <v>11.256153613306742</v>
      </c>
      <c r="X840" s="17">
        <f t="shared" si="183"/>
        <v>2.1666651786395663</v>
      </c>
      <c r="Y840" s="17">
        <f t="shared" si="184"/>
        <v>2.4341327520393281</v>
      </c>
      <c r="Z840" s="14">
        <v>474.14230073437511</v>
      </c>
      <c r="AA840" s="17">
        <f t="shared" ref="AA840:AA903" si="186">(Z840*W840)/(60*60)</f>
        <v>1.4825051587868912</v>
      </c>
      <c r="AB840" s="17">
        <f t="shared" ref="AB840:AB903" si="187">((D840-D839)/3600)*W840</f>
        <v>2.3314165302355355E-4</v>
      </c>
      <c r="AC840" s="17">
        <f t="shared" ref="AC840:AC903" si="188">AB840*Z840</f>
        <v>0.11054231976160306</v>
      </c>
      <c r="AD840" s="17">
        <f t="shared" si="185"/>
        <v>1.4641366855841465E-4</v>
      </c>
      <c r="AE840" s="14">
        <f t="shared" ref="AE840:AE903" si="189">AE839+AC840</f>
        <v>38.517582782559231</v>
      </c>
    </row>
    <row r="841" spans="1:31" ht="15.75" thickBot="1" x14ac:dyDescent="0.3">
      <c r="A841" s="14">
        <v>2</v>
      </c>
      <c r="B841" s="17" t="s">
        <v>31</v>
      </c>
      <c r="C841" s="17">
        <v>835</v>
      </c>
      <c r="D841" s="17">
        <v>70.164368732665054</v>
      </c>
      <c r="E841" s="14">
        <v>704.00093954631063</v>
      </c>
      <c r="F841" s="103">
        <v>-0.2</v>
      </c>
      <c r="G841" s="17">
        <f>'Specifications (ICE)'!$E$16*9.81*SIN(F841-F840)</f>
        <v>-1046.3794352042732</v>
      </c>
      <c r="H841" s="17">
        <f t="shared" si="177"/>
        <v>-3.4906585039886592E-3</v>
      </c>
      <c r="I841" s="17">
        <v>14</v>
      </c>
      <c r="J841" s="14">
        <v>4000</v>
      </c>
      <c r="K841" s="100">
        <v>13.411199999999999</v>
      </c>
      <c r="L841" s="17">
        <v>30.000049728</v>
      </c>
      <c r="M841" s="107">
        <v>1</v>
      </c>
      <c r="N841" s="17">
        <f>IF(M841=1,_xlfn.XLOOKUP(L841,'HYB SPECS'!$O$6:$O$37,'HYB SPECS'!$K$6:$K$37,,1))</f>
        <v>8500</v>
      </c>
      <c r="O841" s="107">
        <f>0.5*('Specifications (ICE)'!$P$4*'Specifications (ICE)'!$P$3)*'Specifications (ICE)'!$P$5*K841^2</f>
        <v>56.217600027646043</v>
      </c>
      <c r="P841" s="14">
        <f>IF(B841="A",'Specifications (ICE)'!$M$12,IF(B841="G",'Specifications (ICE)'!$M$13))</f>
        <v>105.33879899999999</v>
      </c>
      <c r="Q841" s="17">
        <v>2</v>
      </c>
      <c r="R841" s="110">
        <f>'HYB SPECS'!$G$11-O841-P841-G841</f>
        <v>1771.5576680318554</v>
      </c>
      <c r="S841" s="16">
        <f t="shared" si="178"/>
        <v>0</v>
      </c>
      <c r="T841" s="17">
        <f t="shared" si="179"/>
        <v>0</v>
      </c>
      <c r="U841" s="110">
        <f t="shared" si="180"/>
        <v>-884.82303617662728</v>
      </c>
      <c r="V841" s="17">
        <f t="shared" si="181"/>
        <v>11.866538702771983</v>
      </c>
      <c r="W841" s="14">
        <f t="shared" si="182"/>
        <v>1.5562800891743263</v>
      </c>
      <c r="X841" s="17">
        <f t="shared" si="183"/>
        <v>11.866538702771983</v>
      </c>
      <c r="Y841" s="17">
        <f t="shared" si="184"/>
        <v>13.331423237205518</v>
      </c>
      <c r="Z841" s="14">
        <v>474.14230073437511</v>
      </c>
      <c r="AA841" s="17">
        <f t="shared" si="186"/>
        <v>0.20497172835228153</v>
      </c>
      <c r="AB841" s="17">
        <f t="shared" si="187"/>
        <v>3.2234253815514108E-5</v>
      </c>
      <c r="AC841" s="17">
        <f t="shared" si="188"/>
        <v>1.5283623266543669E-2</v>
      </c>
      <c r="AD841" s="17">
        <f t="shared" si="185"/>
        <v>2.0243209624561147E-5</v>
      </c>
      <c r="AE841" s="14">
        <f t="shared" si="189"/>
        <v>38.532866405825771</v>
      </c>
    </row>
    <row r="842" spans="1:31" ht="15.75" thickBot="1" x14ac:dyDescent="0.3">
      <c r="A842" s="14">
        <v>2</v>
      </c>
      <c r="B842" s="17" t="s">
        <v>31</v>
      </c>
      <c r="C842" s="17">
        <v>836</v>
      </c>
      <c r="D842" s="17">
        <v>70.23893327573353</v>
      </c>
      <c r="E842" s="14">
        <v>704.00093954631063</v>
      </c>
      <c r="F842" s="103">
        <v>-0.4</v>
      </c>
      <c r="G842" s="17">
        <f>'Specifications (ICE)'!$E$16*9.81*SIN(F842-F841)</f>
        <v>-1046.3794352042732</v>
      </c>
      <c r="H842" s="17">
        <f t="shared" si="177"/>
        <v>-6.9813170079773184E-3</v>
      </c>
      <c r="I842" s="17">
        <v>14</v>
      </c>
      <c r="J842" s="14">
        <v>4000</v>
      </c>
      <c r="K842" s="100">
        <v>13.411199999999999</v>
      </c>
      <c r="L842" s="17">
        <v>30.000049728</v>
      </c>
      <c r="M842" s="107">
        <v>1</v>
      </c>
      <c r="N842" s="17">
        <f>IF(M842=1,_xlfn.XLOOKUP(L842,'HYB SPECS'!$O$6:$O$37,'HYB SPECS'!$K$6:$K$37,,1))</f>
        <v>8500</v>
      </c>
      <c r="O842" s="107">
        <f>0.5*('Specifications (ICE)'!$P$4*'Specifications (ICE)'!$P$3)*'Specifications (ICE)'!$P$5*K842^2</f>
        <v>56.217600027646043</v>
      </c>
      <c r="P842" s="14">
        <f>IF(B842="A",'Specifications (ICE)'!$M$12,IF(B842="G",'Specifications (ICE)'!$M$13))</f>
        <v>105.33879899999999</v>
      </c>
      <c r="Q842" s="17">
        <v>2</v>
      </c>
      <c r="R842" s="110">
        <f>'HYB SPECS'!$G$11-O842-P842-G842</f>
        <v>1771.5576680318554</v>
      </c>
      <c r="S842" s="16">
        <f t="shared" si="178"/>
        <v>0</v>
      </c>
      <c r="T842" s="17">
        <f t="shared" si="179"/>
        <v>0</v>
      </c>
      <c r="U842" s="110">
        <f t="shared" si="180"/>
        <v>-884.82303617662728</v>
      </c>
      <c r="V842" s="17">
        <f t="shared" si="181"/>
        <v>11.866538702771983</v>
      </c>
      <c r="W842" s="14">
        <f t="shared" si="182"/>
        <v>1.5562800891743263</v>
      </c>
      <c r="X842" s="17">
        <f t="shared" si="183"/>
        <v>11.866538702771983</v>
      </c>
      <c r="Y842" s="17">
        <f t="shared" si="184"/>
        <v>13.331423237205518</v>
      </c>
      <c r="Z842" s="14">
        <v>474.14230073437511</v>
      </c>
      <c r="AA842" s="17">
        <f t="shared" si="186"/>
        <v>0.20497172835228153</v>
      </c>
      <c r="AB842" s="17">
        <f t="shared" si="187"/>
        <v>3.2234253815514108E-5</v>
      </c>
      <c r="AC842" s="17">
        <f t="shared" si="188"/>
        <v>1.5283623266543669E-2</v>
      </c>
      <c r="AD842" s="17">
        <f t="shared" si="185"/>
        <v>2.0243209624561147E-5</v>
      </c>
      <c r="AE842" s="14">
        <f t="shared" si="189"/>
        <v>38.548150029092312</v>
      </c>
    </row>
    <row r="843" spans="1:31" ht="15.75" thickBot="1" x14ac:dyDescent="0.3">
      <c r="A843" s="14">
        <v>2</v>
      </c>
      <c r="B843" s="17" t="s">
        <v>31</v>
      </c>
      <c r="C843" s="17">
        <v>837</v>
      </c>
      <c r="D843" s="17">
        <v>70.313497818802006</v>
      </c>
      <c r="E843" s="14">
        <v>704.00093954631063</v>
      </c>
      <c r="F843" s="103">
        <v>-0.6</v>
      </c>
      <c r="G843" s="17">
        <f>'Specifications (ICE)'!$E$16*9.81*SIN(F843-F842)</f>
        <v>-1046.3794352042728</v>
      </c>
      <c r="H843" s="17">
        <f t="shared" si="177"/>
        <v>-1.0471975511965976E-2</v>
      </c>
      <c r="I843" s="17">
        <v>14</v>
      </c>
      <c r="J843" s="14">
        <v>4000</v>
      </c>
      <c r="K843" s="100">
        <v>13.411199999999999</v>
      </c>
      <c r="L843" s="17">
        <v>30.000049728</v>
      </c>
      <c r="M843" s="107">
        <v>1</v>
      </c>
      <c r="N843" s="17">
        <f>IF(M843=1,_xlfn.XLOOKUP(L843,'HYB SPECS'!$O$6:$O$37,'HYB SPECS'!$K$6:$K$37,,1))</f>
        <v>8500</v>
      </c>
      <c r="O843" s="107">
        <f>0.5*('Specifications (ICE)'!$P$4*'Specifications (ICE)'!$P$3)*'Specifications (ICE)'!$P$5*K843^2</f>
        <v>56.217600027646043</v>
      </c>
      <c r="P843" s="14">
        <f>IF(B843="A",'Specifications (ICE)'!$M$12,IF(B843="G",'Specifications (ICE)'!$M$13))</f>
        <v>105.33879899999999</v>
      </c>
      <c r="Q843" s="17">
        <v>2</v>
      </c>
      <c r="R843" s="110">
        <f>'HYB SPECS'!$G$11-O843-P843-G843</f>
        <v>1771.557668031855</v>
      </c>
      <c r="S843" s="16">
        <f t="shared" si="178"/>
        <v>0</v>
      </c>
      <c r="T843" s="17">
        <f t="shared" si="179"/>
        <v>0</v>
      </c>
      <c r="U843" s="110">
        <f t="shared" si="180"/>
        <v>-884.82303617662683</v>
      </c>
      <c r="V843" s="17">
        <f t="shared" si="181"/>
        <v>11.866538702771978</v>
      </c>
      <c r="W843" s="14">
        <f t="shared" si="182"/>
        <v>1.5562800891743318</v>
      </c>
      <c r="X843" s="17">
        <f t="shared" si="183"/>
        <v>11.866538702771978</v>
      </c>
      <c r="Y843" s="17">
        <f t="shared" si="184"/>
        <v>13.331423237205513</v>
      </c>
      <c r="Z843" s="14">
        <v>474.14230073437511</v>
      </c>
      <c r="AA843" s="17">
        <f t="shared" si="186"/>
        <v>0.20497172835228225</v>
      </c>
      <c r="AB843" s="17">
        <f t="shared" si="187"/>
        <v>3.2234253815514223E-5</v>
      </c>
      <c r="AC843" s="17">
        <f t="shared" si="188"/>
        <v>1.5283623266543723E-2</v>
      </c>
      <c r="AD843" s="17">
        <f t="shared" si="185"/>
        <v>2.0243209624561222E-5</v>
      </c>
      <c r="AE843" s="14">
        <f t="shared" si="189"/>
        <v>38.563433652358853</v>
      </c>
    </row>
    <row r="844" spans="1:31" ht="15.75" thickBot="1" x14ac:dyDescent="0.3">
      <c r="A844" s="14">
        <v>2</v>
      </c>
      <c r="B844" s="17" t="s">
        <v>31</v>
      </c>
      <c r="C844" s="17">
        <v>838</v>
      </c>
      <c r="D844" s="17">
        <v>70.388062361870482</v>
      </c>
      <c r="E844" s="14">
        <v>704.00093954631063</v>
      </c>
      <c r="F844" s="103">
        <v>-0.8</v>
      </c>
      <c r="G844" s="17">
        <f>'Specifications (ICE)'!$E$16*9.81*SIN(F844-F843)</f>
        <v>-1046.3794352042735</v>
      </c>
      <c r="H844" s="17">
        <f t="shared" si="177"/>
        <v>-1.3962634015954637E-2</v>
      </c>
      <c r="I844" s="17">
        <v>14</v>
      </c>
      <c r="J844" s="14">
        <v>4000</v>
      </c>
      <c r="K844" s="100">
        <v>13.411199999999999</v>
      </c>
      <c r="L844" s="17">
        <v>30.000049728</v>
      </c>
      <c r="M844" s="107">
        <v>1</v>
      </c>
      <c r="N844" s="17">
        <f>IF(M844=1,_xlfn.XLOOKUP(L844,'HYB SPECS'!$O$6:$O$37,'HYB SPECS'!$K$6:$K$37,,1))</f>
        <v>8500</v>
      </c>
      <c r="O844" s="107">
        <f>0.5*('Specifications (ICE)'!$P$4*'Specifications (ICE)'!$P$3)*'Specifications (ICE)'!$P$5*K844^2</f>
        <v>56.217600027646043</v>
      </c>
      <c r="P844" s="14">
        <f>IF(B844="A",'Specifications (ICE)'!$M$12,IF(B844="G",'Specifications (ICE)'!$M$13))</f>
        <v>105.33879899999999</v>
      </c>
      <c r="Q844" s="17">
        <v>2</v>
      </c>
      <c r="R844" s="110">
        <f>'HYB SPECS'!$G$11-O844-P844-G844</f>
        <v>1771.5576680318559</v>
      </c>
      <c r="S844" s="16">
        <f t="shared" si="178"/>
        <v>0</v>
      </c>
      <c r="T844" s="17">
        <f t="shared" si="179"/>
        <v>0</v>
      </c>
      <c r="U844" s="110">
        <f t="shared" si="180"/>
        <v>-884.82303617662751</v>
      </c>
      <c r="V844" s="17">
        <f t="shared" si="181"/>
        <v>11.866538702771987</v>
      </c>
      <c r="W844" s="14">
        <f t="shared" si="182"/>
        <v>1.5562800891743227</v>
      </c>
      <c r="X844" s="17">
        <f t="shared" si="183"/>
        <v>11.866538702771987</v>
      </c>
      <c r="Y844" s="17">
        <f t="shared" si="184"/>
        <v>13.331423237205524</v>
      </c>
      <c r="Z844" s="14">
        <v>474.14230073437511</v>
      </c>
      <c r="AA844" s="17">
        <f t="shared" si="186"/>
        <v>0.20497172835228106</v>
      </c>
      <c r="AB844" s="17">
        <f t="shared" si="187"/>
        <v>3.2234253815514034E-5</v>
      </c>
      <c r="AC844" s="17">
        <f t="shared" si="188"/>
        <v>1.5283623266543634E-2</v>
      </c>
      <c r="AD844" s="17">
        <f t="shared" si="185"/>
        <v>2.0243209624561103E-5</v>
      </c>
      <c r="AE844" s="14">
        <f t="shared" si="189"/>
        <v>38.578717275625394</v>
      </c>
    </row>
    <row r="845" spans="1:31" ht="15.75" thickBot="1" x14ac:dyDescent="0.3">
      <c r="A845" s="14">
        <v>2</v>
      </c>
      <c r="B845" s="17" t="s">
        <v>31</v>
      </c>
      <c r="C845" s="17">
        <v>839</v>
      </c>
      <c r="D845" s="17">
        <v>70.462626904938958</v>
      </c>
      <c r="E845" s="14">
        <v>704.00093954631063</v>
      </c>
      <c r="F845" s="103">
        <v>-1</v>
      </c>
      <c r="G845" s="17">
        <f>'Specifications (ICE)'!$E$16*9.81*SIN(F845-F844)</f>
        <v>-1046.3794352042728</v>
      </c>
      <c r="H845" s="17">
        <f t="shared" si="177"/>
        <v>-1.7453292519943295E-2</v>
      </c>
      <c r="I845" s="17">
        <v>14</v>
      </c>
      <c r="J845" s="14">
        <v>4000</v>
      </c>
      <c r="K845" s="100">
        <v>13.411199999999999</v>
      </c>
      <c r="L845" s="17">
        <v>30.000049728</v>
      </c>
      <c r="M845" s="107">
        <v>1</v>
      </c>
      <c r="N845" s="17">
        <f>IF(M845=1,_xlfn.XLOOKUP(L845,'HYB SPECS'!$O$6:$O$37,'HYB SPECS'!$K$6:$K$37,,1))</f>
        <v>8500</v>
      </c>
      <c r="O845" s="107">
        <f>0.5*('Specifications (ICE)'!$P$4*'Specifications (ICE)'!$P$3)*'Specifications (ICE)'!$P$5*K845^2</f>
        <v>56.217600027646043</v>
      </c>
      <c r="P845" s="14">
        <f>IF(B845="A",'Specifications (ICE)'!$M$12,IF(B845="G",'Specifications (ICE)'!$M$13))</f>
        <v>105.33879899999999</v>
      </c>
      <c r="Q845" s="17">
        <v>2</v>
      </c>
      <c r="R845" s="110">
        <f>'HYB SPECS'!$G$11-O845-P845-G845</f>
        <v>1771.557668031855</v>
      </c>
      <c r="S845" s="16">
        <f t="shared" si="178"/>
        <v>0</v>
      </c>
      <c r="T845" s="17">
        <f t="shared" si="179"/>
        <v>0</v>
      </c>
      <c r="U845" s="110">
        <f t="shared" si="180"/>
        <v>-884.82303617662683</v>
      </c>
      <c r="V845" s="17">
        <f t="shared" si="181"/>
        <v>11.866538702771978</v>
      </c>
      <c r="W845" s="14">
        <f t="shared" si="182"/>
        <v>1.5562800891743318</v>
      </c>
      <c r="X845" s="17">
        <f t="shared" si="183"/>
        <v>11.866538702771978</v>
      </c>
      <c r="Y845" s="17">
        <f t="shared" si="184"/>
        <v>13.331423237205513</v>
      </c>
      <c r="Z845" s="14">
        <v>474.14230073437511</v>
      </c>
      <c r="AA845" s="17">
        <f t="shared" si="186"/>
        <v>0.20497172835228225</v>
      </c>
      <c r="AB845" s="17">
        <f t="shared" si="187"/>
        <v>3.2234253815514223E-5</v>
      </c>
      <c r="AC845" s="17">
        <f t="shared" si="188"/>
        <v>1.5283623266543723E-2</v>
      </c>
      <c r="AD845" s="17">
        <f t="shared" si="185"/>
        <v>2.0243209624561222E-5</v>
      </c>
      <c r="AE845" s="14">
        <f t="shared" si="189"/>
        <v>38.594000898891935</v>
      </c>
    </row>
    <row r="846" spans="1:31" ht="15.75" thickBot="1" x14ac:dyDescent="0.3">
      <c r="A846" s="14">
        <v>2</v>
      </c>
      <c r="B846" s="17" t="s">
        <v>31</v>
      </c>
      <c r="C846" s="17">
        <v>840</v>
      </c>
      <c r="D846" s="17">
        <v>70.537191448007434</v>
      </c>
      <c r="E846" s="14">
        <v>704.00093954631063</v>
      </c>
      <c r="F846" s="103">
        <v>-1.2</v>
      </c>
      <c r="G846" s="17">
        <f>'Specifications (ICE)'!$E$16*9.81*SIN(F846-F845)</f>
        <v>-1046.3794352042728</v>
      </c>
      <c r="H846" s="17">
        <f t="shared" si="177"/>
        <v>-2.0943951023931952E-2</v>
      </c>
      <c r="I846" s="17">
        <v>14</v>
      </c>
      <c r="J846" s="14">
        <v>4000</v>
      </c>
      <c r="K846" s="100">
        <v>13.411199999999999</v>
      </c>
      <c r="L846" s="17">
        <v>30.000049728</v>
      </c>
      <c r="M846" s="107">
        <v>1</v>
      </c>
      <c r="N846" s="17">
        <f>IF(M846=1,_xlfn.XLOOKUP(L846,'HYB SPECS'!$O$6:$O$37,'HYB SPECS'!$K$6:$K$37,,1))</f>
        <v>8500</v>
      </c>
      <c r="O846" s="107">
        <f>0.5*('Specifications (ICE)'!$P$4*'Specifications (ICE)'!$P$3)*'Specifications (ICE)'!$P$5*K846^2</f>
        <v>56.217600027646043</v>
      </c>
      <c r="P846" s="14">
        <f>IF(B846="A",'Specifications (ICE)'!$M$12,IF(B846="G",'Specifications (ICE)'!$M$13))</f>
        <v>105.33879899999999</v>
      </c>
      <c r="Q846" s="17">
        <v>2</v>
      </c>
      <c r="R846" s="110">
        <f>'HYB SPECS'!$G$11-O846-P846-G846</f>
        <v>1771.557668031855</v>
      </c>
      <c r="S846" s="16">
        <f t="shared" si="178"/>
        <v>0</v>
      </c>
      <c r="T846" s="17">
        <f t="shared" si="179"/>
        <v>0</v>
      </c>
      <c r="U846" s="110">
        <f t="shared" si="180"/>
        <v>-884.82303617662683</v>
      </c>
      <c r="V846" s="17">
        <f t="shared" si="181"/>
        <v>11.866538702771978</v>
      </c>
      <c r="W846" s="14">
        <f t="shared" si="182"/>
        <v>1.5562800891743318</v>
      </c>
      <c r="X846" s="17">
        <f t="shared" si="183"/>
        <v>11.866538702771978</v>
      </c>
      <c r="Y846" s="17">
        <f t="shared" si="184"/>
        <v>13.331423237205513</v>
      </c>
      <c r="Z846" s="14">
        <v>474.14230073437511</v>
      </c>
      <c r="AA846" s="17">
        <f t="shared" si="186"/>
        <v>0.20497172835228225</v>
      </c>
      <c r="AB846" s="17">
        <f t="shared" si="187"/>
        <v>3.2234253815514223E-5</v>
      </c>
      <c r="AC846" s="17">
        <f t="shared" si="188"/>
        <v>1.5283623266543723E-2</v>
      </c>
      <c r="AD846" s="17">
        <f t="shared" si="185"/>
        <v>2.0243209624561222E-5</v>
      </c>
      <c r="AE846" s="14">
        <f t="shared" si="189"/>
        <v>38.609284522158475</v>
      </c>
    </row>
    <row r="847" spans="1:31" ht="15.75" thickBot="1" x14ac:dyDescent="0.3">
      <c r="A847" s="14">
        <v>2</v>
      </c>
      <c r="B847" s="17" t="s">
        <v>31</v>
      </c>
      <c r="C847" s="17">
        <v>841</v>
      </c>
      <c r="D847" s="17">
        <v>70.61175599107591</v>
      </c>
      <c r="E847" s="14">
        <v>704.00093954631063</v>
      </c>
      <c r="F847" s="103">
        <v>-1.4</v>
      </c>
      <c r="G847" s="17">
        <f>'Specifications (ICE)'!$E$16*9.81*SIN(F847-F846)</f>
        <v>-1046.3794352042728</v>
      </c>
      <c r="H847" s="17">
        <f t="shared" si="177"/>
        <v>-2.4434609527920613E-2</v>
      </c>
      <c r="I847" s="17">
        <v>14</v>
      </c>
      <c r="J847" s="14">
        <v>4000</v>
      </c>
      <c r="K847" s="100">
        <v>13.411199999999999</v>
      </c>
      <c r="L847" s="17">
        <v>30.000049728</v>
      </c>
      <c r="M847" s="107">
        <v>1</v>
      </c>
      <c r="N847" s="17">
        <f>IF(M847=1,_xlfn.XLOOKUP(L847,'HYB SPECS'!$O$6:$O$37,'HYB SPECS'!$K$6:$K$37,,1))</f>
        <v>8500</v>
      </c>
      <c r="O847" s="107">
        <f>0.5*('Specifications (ICE)'!$P$4*'Specifications (ICE)'!$P$3)*'Specifications (ICE)'!$P$5*K847^2</f>
        <v>56.217600027646043</v>
      </c>
      <c r="P847" s="14">
        <f>IF(B847="A",'Specifications (ICE)'!$M$12,IF(B847="G",'Specifications (ICE)'!$M$13))</f>
        <v>105.33879899999999</v>
      </c>
      <c r="Q847" s="17">
        <v>2</v>
      </c>
      <c r="R847" s="110">
        <f>'HYB SPECS'!$G$11-O847-P847-G847</f>
        <v>1771.557668031855</v>
      </c>
      <c r="S847" s="16">
        <f t="shared" si="178"/>
        <v>0</v>
      </c>
      <c r="T847" s="17">
        <f t="shared" si="179"/>
        <v>0</v>
      </c>
      <c r="U847" s="110">
        <f t="shared" si="180"/>
        <v>-884.82303617662683</v>
      </c>
      <c r="V847" s="17">
        <f t="shared" si="181"/>
        <v>11.866538702771978</v>
      </c>
      <c r="W847" s="14">
        <f t="shared" si="182"/>
        <v>1.5562800891743318</v>
      </c>
      <c r="X847" s="17">
        <f t="shared" si="183"/>
        <v>11.866538702771978</v>
      </c>
      <c r="Y847" s="17">
        <f t="shared" si="184"/>
        <v>13.331423237205513</v>
      </c>
      <c r="Z847" s="14">
        <v>474.14230073437511</v>
      </c>
      <c r="AA847" s="17">
        <f t="shared" si="186"/>
        <v>0.20497172835228225</v>
      </c>
      <c r="AB847" s="17">
        <f t="shared" si="187"/>
        <v>3.2234253815514223E-5</v>
      </c>
      <c r="AC847" s="17">
        <f t="shared" si="188"/>
        <v>1.5283623266543723E-2</v>
      </c>
      <c r="AD847" s="17">
        <f t="shared" si="185"/>
        <v>2.0243209624561222E-5</v>
      </c>
      <c r="AE847" s="14">
        <f t="shared" si="189"/>
        <v>38.624568145425016</v>
      </c>
    </row>
    <row r="848" spans="1:31" ht="15.75" thickBot="1" x14ac:dyDescent="0.3">
      <c r="A848" s="14">
        <v>2</v>
      </c>
      <c r="B848" s="17" t="s">
        <v>31</v>
      </c>
      <c r="C848" s="17">
        <v>842</v>
      </c>
      <c r="D848" s="17">
        <v>70.686320534144386</v>
      </c>
      <c r="E848" s="14">
        <v>704.00093954631063</v>
      </c>
      <c r="F848" s="103">
        <v>-1.6</v>
      </c>
      <c r="G848" s="17">
        <f>'Specifications (ICE)'!$E$16*9.81*SIN(F848-F847)</f>
        <v>-1046.3794352042742</v>
      </c>
      <c r="H848" s="17">
        <f t="shared" si="177"/>
        <v>-2.7925268031909273E-2</v>
      </c>
      <c r="I848" s="17">
        <v>14</v>
      </c>
      <c r="J848" s="14">
        <v>4000</v>
      </c>
      <c r="K848" s="100">
        <v>13.411199999999999</v>
      </c>
      <c r="L848" s="17">
        <v>30.000049728</v>
      </c>
      <c r="M848" s="107">
        <v>1</v>
      </c>
      <c r="N848" s="17">
        <f>IF(M848=1,_xlfn.XLOOKUP(L848,'HYB SPECS'!$O$6:$O$37,'HYB SPECS'!$K$6:$K$37,,1))</f>
        <v>8500</v>
      </c>
      <c r="O848" s="107">
        <f>0.5*('Specifications (ICE)'!$P$4*'Specifications (ICE)'!$P$3)*'Specifications (ICE)'!$P$5*K848^2</f>
        <v>56.217600027646043</v>
      </c>
      <c r="P848" s="14">
        <f>IF(B848="A",'Specifications (ICE)'!$M$12,IF(B848="G",'Specifications (ICE)'!$M$13))</f>
        <v>105.33879899999999</v>
      </c>
      <c r="Q848" s="17">
        <v>2</v>
      </c>
      <c r="R848" s="110">
        <f>'HYB SPECS'!$G$11-O848-P848-G848</f>
        <v>1771.5576680318563</v>
      </c>
      <c r="S848" s="16">
        <f t="shared" si="178"/>
        <v>0</v>
      </c>
      <c r="T848" s="17">
        <f t="shared" si="179"/>
        <v>0</v>
      </c>
      <c r="U848" s="110">
        <f t="shared" si="180"/>
        <v>-884.82303617662819</v>
      </c>
      <c r="V848" s="17">
        <f t="shared" si="181"/>
        <v>11.866538702771996</v>
      </c>
      <c r="W848" s="14">
        <f t="shared" si="182"/>
        <v>1.5562800891743136</v>
      </c>
      <c r="X848" s="17">
        <f t="shared" si="183"/>
        <v>11.866538702771996</v>
      </c>
      <c r="Y848" s="17">
        <f t="shared" si="184"/>
        <v>13.331423237205533</v>
      </c>
      <c r="Z848" s="14">
        <v>474.14230073437511</v>
      </c>
      <c r="AA848" s="17">
        <f t="shared" si="186"/>
        <v>0.20497172835227986</v>
      </c>
      <c r="AB848" s="17">
        <f t="shared" si="187"/>
        <v>3.2234253815513844E-5</v>
      </c>
      <c r="AC848" s="17">
        <f t="shared" si="188"/>
        <v>1.5283623266543544E-2</v>
      </c>
      <c r="AD848" s="17">
        <f t="shared" si="185"/>
        <v>2.0243209624560988E-5</v>
      </c>
      <c r="AE848" s="14">
        <f t="shared" si="189"/>
        <v>38.639851768691557</v>
      </c>
    </row>
    <row r="849" spans="1:31" ht="15.75" thickBot="1" x14ac:dyDescent="0.3">
      <c r="A849" s="14">
        <v>2</v>
      </c>
      <c r="B849" s="17" t="s">
        <v>31</v>
      </c>
      <c r="C849" s="17">
        <v>843</v>
      </c>
      <c r="D849" s="17">
        <v>70.760885077212862</v>
      </c>
      <c r="E849" s="14">
        <v>704.00093954631063</v>
      </c>
      <c r="F849" s="103">
        <v>-1.8</v>
      </c>
      <c r="G849" s="17">
        <f>'Specifications (ICE)'!$E$16*9.81*SIN(F849-F848)</f>
        <v>-1046.3794352042728</v>
      </c>
      <c r="H849" s="17">
        <f t="shared" si="177"/>
        <v>-3.1415926535897934E-2</v>
      </c>
      <c r="I849" s="17">
        <v>14</v>
      </c>
      <c r="J849" s="14">
        <v>4000</v>
      </c>
      <c r="K849" s="100">
        <v>13.411199999999999</v>
      </c>
      <c r="L849" s="17">
        <v>30.000049728</v>
      </c>
      <c r="M849" s="107">
        <v>1</v>
      </c>
      <c r="N849" s="17">
        <f>IF(M849=1,_xlfn.XLOOKUP(L849,'HYB SPECS'!$O$6:$O$37,'HYB SPECS'!$K$6:$K$37,,1))</f>
        <v>8500</v>
      </c>
      <c r="O849" s="107">
        <f>0.5*('Specifications (ICE)'!$P$4*'Specifications (ICE)'!$P$3)*'Specifications (ICE)'!$P$5*K849^2</f>
        <v>56.217600027646043</v>
      </c>
      <c r="P849" s="14">
        <f>IF(B849="A",'Specifications (ICE)'!$M$12,IF(B849="G",'Specifications (ICE)'!$M$13))</f>
        <v>105.33879899999999</v>
      </c>
      <c r="Q849" s="17">
        <v>2</v>
      </c>
      <c r="R849" s="110">
        <f>'HYB SPECS'!$G$11-O849-P849-G849</f>
        <v>1771.557668031855</v>
      </c>
      <c r="S849" s="16">
        <f t="shared" si="178"/>
        <v>0</v>
      </c>
      <c r="T849" s="17">
        <f t="shared" si="179"/>
        <v>0</v>
      </c>
      <c r="U849" s="110">
        <f t="shared" si="180"/>
        <v>-884.82303617662683</v>
      </c>
      <c r="V849" s="17">
        <f t="shared" si="181"/>
        <v>11.866538702771978</v>
      </c>
      <c r="W849" s="14">
        <f t="shared" si="182"/>
        <v>1.5562800891743318</v>
      </c>
      <c r="X849" s="17">
        <f t="shared" si="183"/>
        <v>11.866538702771978</v>
      </c>
      <c r="Y849" s="17">
        <f t="shared" si="184"/>
        <v>13.331423237205513</v>
      </c>
      <c r="Z849" s="14">
        <v>474.14230073437511</v>
      </c>
      <c r="AA849" s="17">
        <f t="shared" si="186"/>
        <v>0.20497172835228225</v>
      </c>
      <c r="AB849" s="17">
        <f t="shared" si="187"/>
        <v>3.2234253815514223E-5</v>
      </c>
      <c r="AC849" s="17">
        <f t="shared" si="188"/>
        <v>1.5283623266543723E-2</v>
      </c>
      <c r="AD849" s="17">
        <f t="shared" si="185"/>
        <v>2.0243209624561222E-5</v>
      </c>
      <c r="AE849" s="14">
        <f t="shared" si="189"/>
        <v>38.655135391958098</v>
      </c>
    </row>
    <row r="850" spans="1:31" ht="15.75" thickBot="1" x14ac:dyDescent="0.3">
      <c r="A850" s="14">
        <v>2</v>
      </c>
      <c r="B850" s="17" t="s">
        <v>31</v>
      </c>
      <c r="C850" s="17">
        <v>844</v>
      </c>
      <c r="D850" s="17">
        <v>70.835449620281338</v>
      </c>
      <c r="E850" s="14">
        <v>704.00093954631063</v>
      </c>
      <c r="F850" s="103">
        <v>-2</v>
      </c>
      <c r="G850" s="17">
        <f>'Specifications (ICE)'!$E$16*9.81*SIN(F850-F849)</f>
        <v>-1046.3794352042728</v>
      </c>
      <c r="H850" s="17">
        <f t="shared" si="177"/>
        <v>-3.4906585039886591E-2</v>
      </c>
      <c r="I850" s="17">
        <v>14</v>
      </c>
      <c r="J850" s="14">
        <v>4000</v>
      </c>
      <c r="K850" s="100">
        <v>13.411199999999999</v>
      </c>
      <c r="L850" s="17">
        <v>30.000049728</v>
      </c>
      <c r="M850" s="107">
        <v>1</v>
      </c>
      <c r="N850" s="17">
        <f>IF(M850=1,_xlfn.XLOOKUP(L850,'HYB SPECS'!$O$6:$O$37,'HYB SPECS'!$K$6:$K$37,,1))</f>
        <v>8500</v>
      </c>
      <c r="O850" s="107">
        <f>0.5*('Specifications (ICE)'!$P$4*'Specifications (ICE)'!$P$3)*'Specifications (ICE)'!$P$5*K850^2</f>
        <v>56.217600027646043</v>
      </c>
      <c r="P850" s="14">
        <f>IF(B850="A",'Specifications (ICE)'!$M$12,IF(B850="G",'Specifications (ICE)'!$M$13))</f>
        <v>105.33879899999999</v>
      </c>
      <c r="Q850" s="17">
        <v>2</v>
      </c>
      <c r="R850" s="110">
        <f>'HYB SPECS'!$G$11-O850-P850-G850</f>
        <v>1771.557668031855</v>
      </c>
      <c r="S850" s="16">
        <f t="shared" si="178"/>
        <v>0</v>
      </c>
      <c r="T850" s="17">
        <f t="shared" si="179"/>
        <v>0</v>
      </c>
      <c r="U850" s="110">
        <f t="shared" si="180"/>
        <v>-884.82303617662683</v>
      </c>
      <c r="V850" s="17">
        <f t="shared" si="181"/>
        <v>11.866538702771978</v>
      </c>
      <c r="W850" s="14">
        <f t="shared" si="182"/>
        <v>1.5562800891743318</v>
      </c>
      <c r="X850" s="17">
        <f t="shared" si="183"/>
        <v>11.866538702771978</v>
      </c>
      <c r="Y850" s="17">
        <f t="shared" si="184"/>
        <v>13.331423237205513</v>
      </c>
      <c r="Z850" s="14">
        <v>474.14230073437511</v>
      </c>
      <c r="AA850" s="17">
        <f t="shared" si="186"/>
        <v>0.20497172835228225</v>
      </c>
      <c r="AB850" s="17">
        <f t="shared" si="187"/>
        <v>3.2234253815514223E-5</v>
      </c>
      <c r="AC850" s="17">
        <f t="shared" si="188"/>
        <v>1.5283623266543723E-2</v>
      </c>
      <c r="AD850" s="17">
        <f t="shared" si="185"/>
        <v>2.0243209624561222E-5</v>
      </c>
      <c r="AE850" s="14">
        <f t="shared" si="189"/>
        <v>38.670419015224638</v>
      </c>
    </row>
    <row r="851" spans="1:31" ht="15.75" thickBot="1" x14ac:dyDescent="0.3">
      <c r="A851" s="14">
        <v>2</v>
      </c>
      <c r="B851" s="17" t="s">
        <v>31</v>
      </c>
      <c r="C851" s="17">
        <v>845</v>
      </c>
      <c r="D851" s="17">
        <v>70.910014163349814</v>
      </c>
      <c r="E851" s="14">
        <v>704.00093954631063</v>
      </c>
      <c r="F851" s="103">
        <v>-2.2000000000000002</v>
      </c>
      <c r="G851" s="17">
        <f>'Specifications (ICE)'!$E$16*9.81*SIN(F851-F850)</f>
        <v>-1046.3794352042742</v>
      </c>
      <c r="H851" s="17">
        <f t="shared" si="177"/>
        <v>-3.8397243543875255E-2</v>
      </c>
      <c r="I851" s="17">
        <v>14</v>
      </c>
      <c r="J851" s="14">
        <v>4000</v>
      </c>
      <c r="K851" s="100">
        <v>13.411199999999999</v>
      </c>
      <c r="L851" s="17">
        <v>30.000049728</v>
      </c>
      <c r="M851" s="107">
        <v>1</v>
      </c>
      <c r="N851" s="17">
        <f>IF(M851=1,_xlfn.XLOOKUP(L851,'HYB SPECS'!$O$6:$O$37,'HYB SPECS'!$K$6:$K$37,,1))</f>
        <v>8500</v>
      </c>
      <c r="O851" s="107">
        <f>0.5*('Specifications (ICE)'!$P$4*'Specifications (ICE)'!$P$3)*'Specifications (ICE)'!$P$5*K851^2</f>
        <v>56.217600027646043</v>
      </c>
      <c r="P851" s="14">
        <f>IF(B851="A",'Specifications (ICE)'!$M$12,IF(B851="G",'Specifications (ICE)'!$M$13))</f>
        <v>105.33879899999999</v>
      </c>
      <c r="Q851" s="17">
        <v>2</v>
      </c>
      <c r="R851" s="110">
        <f>'HYB SPECS'!$G$11-O851-P851-G851</f>
        <v>1771.5576680318563</v>
      </c>
      <c r="S851" s="16">
        <f t="shared" si="178"/>
        <v>0</v>
      </c>
      <c r="T851" s="17">
        <f t="shared" si="179"/>
        <v>0</v>
      </c>
      <c r="U851" s="110">
        <f t="shared" si="180"/>
        <v>-884.82303617662819</v>
      </c>
      <c r="V851" s="17">
        <f t="shared" si="181"/>
        <v>11.866538702771996</v>
      </c>
      <c r="W851" s="14">
        <f t="shared" si="182"/>
        <v>1.5562800891743136</v>
      </c>
      <c r="X851" s="17">
        <f t="shared" si="183"/>
        <v>11.866538702771996</v>
      </c>
      <c r="Y851" s="17">
        <f t="shared" si="184"/>
        <v>13.331423237205533</v>
      </c>
      <c r="Z851" s="14">
        <v>474.14230073437511</v>
      </c>
      <c r="AA851" s="17">
        <f t="shared" si="186"/>
        <v>0.20497172835227986</v>
      </c>
      <c r="AB851" s="17">
        <f t="shared" si="187"/>
        <v>3.2234253815513844E-5</v>
      </c>
      <c r="AC851" s="17">
        <f t="shared" si="188"/>
        <v>1.5283623266543544E-2</v>
      </c>
      <c r="AD851" s="17">
        <f t="shared" si="185"/>
        <v>2.0243209624560988E-5</v>
      </c>
      <c r="AE851" s="14">
        <f t="shared" si="189"/>
        <v>38.685702638491179</v>
      </c>
    </row>
    <row r="852" spans="1:31" ht="15.75" thickBot="1" x14ac:dyDescent="0.3">
      <c r="A852" s="14">
        <v>2</v>
      </c>
      <c r="B852" s="17" t="s">
        <v>31</v>
      </c>
      <c r="C852" s="17">
        <v>846</v>
      </c>
      <c r="D852" s="17">
        <v>70.98457870641829</v>
      </c>
      <c r="E852" s="14">
        <v>704.00093954631063</v>
      </c>
      <c r="F852" s="103">
        <v>-2.4</v>
      </c>
      <c r="G852" s="17">
        <f>'Specifications (ICE)'!$E$16*9.81*SIN(F852-F851)</f>
        <v>-1046.3794352042719</v>
      </c>
      <c r="H852" s="17">
        <f t="shared" si="177"/>
        <v>-4.1887902047863905E-2</v>
      </c>
      <c r="I852" s="17">
        <v>14</v>
      </c>
      <c r="J852" s="14">
        <v>4000</v>
      </c>
      <c r="K852" s="100">
        <v>13.411199999999999</v>
      </c>
      <c r="L852" s="17">
        <v>30.000049728</v>
      </c>
      <c r="M852" s="107">
        <v>1</v>
      </c>
      <c r="N852" s="17">
        <f>IF(M852=1,_xlfn.XLOOKUP(L852,'HYB SPECS'!$O$6:$O$37,'HYB SPECS'!$K$6:$K$37,,1))</f>
        <v>8500</v>
      </c>
      <c r="O852" s="107">
        <f>0.5*('Specifications (ICE)'!$P$4*'Specifications (ICE)'!$P$3)*'Specifications (ICE)'!$P$5*K852^2</f>
        <v>56.217600027646043</v>
      </c>
      <c r="P852" s="14">
        <f>IF(B852="A",'Specifications (ICE)'!$M$12,IF(B852="G",'Specifications (ICE)'!$M$13))</f>
        <v>105.33879899999999</v>
      </c>
      <c r="Q852" s="17">
        <v>2</v>
      </c>
      <c r="R852" s="110">
        <f>'HYB SPECS'!$G$11-O852-P852-G852</f>
        <v>1771.5576680318541</v>
      </c>
      <c r="S852" s="16">
        <f t="shared" si="178"/>
        <v>0</v>
      </c>
      <c r="T852" s="17">
        <f t="shared" si="179"/>
        <v>0</v>
      </c>
      <c r="U852" s="110">
        <f t="shared" si="180"/>
        <v>-884.82303617662592</v>
      </c>
      <c r="V852" s="17">
        <f t="shared" si="181"/>
        <v>11.866538702771964</v>
      </c>
      <c r="W852" s="14">
        <f t="shared" si="182"/>
        <v>1.5562800891743445</v>
      </c>
      <c r="X852" s="17">
        <f t="shared" si="183"/>
        <v>11.866538702771964</v>
      </c>
      <c r="Y852" s="17">
        <f t="shared" si="184"/>
        <v>13.331423237205499</v>
      </c>
      <c r="Z852" s="14">
        <v>474.14230073437511</v>
      </c>
      <c r="AA852" s="17">
        <f t="shared" si="186"/>
        <v>0.20497172835228392</v>
      </c>
      <c r="AB852" s="17">
        <f t="shared" si="187"/>
        <v>3.2234253815514481E-5</v>
      </c>
      <c r="AC852" s="17">
        <f t="shared" si="188"/>
        <v>1.5283623266543846E-2</v>
      </c>
      <c r="AD852" s="17">
        <f t="shared" si="185"/>
        <v>2.0243209624561388E-5</v>
      </c>
      <c r="AE852" s="14">
        <f t="shared" si="189"/>
        <v>38.70098626175772</v>
      </c>
    </row>
    <row r="853" spans="1:31" ht="15.75" thickBot="1" x14ac:dyDescent="0.3">
      <c r="A853" s="14">
        <v>2</v>
      </c>
      <c r="B853" s="17" t="s">
        <v>31</v>
      </c>
      <c r="C853" s="17">
        <v>847</v>
      </c>
      <c r="D853" s="17">
        <v>71.059143249486766</v>
      </c>
      <c r="E853" s="14">
        <v>704.00093954631063</v>
      </c>
      <c r="F853" s="103">
        <v>-2.6</v>
      </c>
      <c r="G853" s="17">
        <f>'Specifications (ICE)'!$E$16*9.81*SIN(F853-F852)</f>
        <v>-1046.3794352042742</v>
      </c>
      <c r="H853" s="17">
        <f t="shared" si="177"/>
        <v>-4.5378560551852569E-2</v>
      </c>
      <c r="I853" s="17">
        <v>14</v>
      </c>
      <c r="J853" s="14">
        <v>4000</v>
      </c>
      <c r="K853" s="100">
        <v>13.411199999999999</v>
      </c>
      <c r="L853" s="17">
        <v>30.000049728</v>
      </c>
      <c r="M853" s="107">
        <v>1</v>
      </c>
      <c r="N853" s="17">
        <f>IF(M853=1,_xlfn.XLOOKUP(L853,'HYB SPECS'!$O$6:$O$37,'HYB SPECS'!$K$6:$K$37,,1))</f>
        <v>8500</v>
      </c>
      <c r="O853" s="107">
        <f>0.5*('Specifications (ICE)'!$P$4*'Specifications (ICE)'!$P$3)*'Specifications (ICE)'!$P$5*K853^2</f>
        <v>56.217600027646043</v>
      </c>
      <c r="P853" s="14">
        <f>IF(B853="A",'Specifications (ICE)'!$M$12,IF(B853="G",'Specifications (ICE)'!$M$13))</f>
        <v>105.33879899999999</v>
      </c>
      <c r="Q853" s="17">
        <v>2</v>
      </c>
      <c r="R853" s="110">
        <f>'HYB SPECS'!$G$11-O853-P853-G853</f>
        <v>1771.5576680318563</v>
      </c>
      <c r="S853" s="16">
        <f t="shared" si="178"/>
        <v>0</v>
      </c>
      <c r="T853" s="17">
        <f t="shared" si="179"/>
        <v>0</v>
      </c>
      <c r="U853" s="110">
        <f t="shared" si="180"/>
        <v>-884.82303617662819</v>
      </c>
      <c r="V853" s="17">
        <f t="shared" si="181"/>
        <v>11.866538702771996</v>
      </c>
      <c r="W853" s="14">
        <f t="shared" si="182"/>
        <v>1.5562800891743136</v>
      </c>
      <c r="X853" s="17">
        <f t="shared" si="183"/>
        <v>11.866538702771996</v>
      </c>
      <c r="Y853" s="17">
        <f t="shared" si="184"/>
        <v>13.331423237205533</v>
      </c>
      <c r="Z853" s="14">
        <v>474.14230073437511</v>
      </c>
      <c r="AA853" s="17">
        <f t="shared" si="186"/>
        <v>0.20497172835227986</v>
      </c>
      <c r="AB853" s="17">
        <f t="shared" si="187"/>
        <v>3.2234253815513844E-5</v>
      </c>
      <c r="AC853" s="17">
        <f t="shared" si="188"/>
        <v>1.5283623266543544E-2</v>
      </c>
      <c r="AD853" s="17">
        <f t="shared" si="185"/>
        <v>2.0243209624560988E-5</v>
      </c>
      <c r="AE853" s="14">
        <f t="shared" si="189"/>
        <v>38.716269885024261</v>
      </c>
    </row>
    <row r="854" spans="1:31" ht="15.75" thickBot="1" x14ac:dyDescent="0.3">
      <c r="A854" s="14">
        <v>2</v>
      </c>
      <c r="B854" s="17" t="s">
        <v>31</v>
      </c>
      <c r="C854" s="17">
        <v>848</v>
      </c>
      <c r="D854" s="17">
        <v>71.133707792555242</v>
      </c>
      <c r="E854" s="14">
        <v>704.00093954631063</v>
      </c>
      <c r="F854" s="103">
        <v>-2.8</v>
      </c>
      <c r="G854" s="17">
        <f>'Specifications (ICE)'!$E$16*9.81*SIN(F854-F853)</f>
        <v>-1046.3794352042719</v>
      </c>
      <c r="H854" s="17">
        <f t="shared" si="177"/>
        <v>-4.8869219055841226E-2</v>
      </c>
      <c r="I854" s="17">
        <v>14</v>
      </c>
      <c r="J854" s="14">
        <v>4000</v>
      </c>
      <c r="K854" s="100">
        <v>13.411199999999999</v>
      </c>
      <c r="L854" s="17">
        <v>30.000049728</v>
      </c>
      <c r="M854" s="107">
        <v>1</v>
      </c>
      <c r="N854" s="17">
        <f>IF(M854=1,_xlfn.XLOOKUP(L854,'HYB SPECS'!$O$6:$O$37,'HYB SPECS'!$K$6:$K$37,,1))</f>
        <v>8500</v>
      </c>
      <c r="O854" s="107">
        <f>0.5*('Specifications (ICE)'!$P$4*'Specifications (ICE)'!$P$3)*'Specifications (ICE)'!$P$5*K854^2</f>
        <v>56.217600027646043</v>
      </c>
      <c r="P854" s="14">
        <f>IF(B854="A",'Specifications (ICE)'!$M$12,IF(B854="G",'Specifications (ICE)'!$M$13))</f>
        <v>105.33879899999999</v>
      </c>
      <c r="Q854" s="17">
        <v>2</v>
      </c>
      <c r="R854" s="110">
        <f>'HYB SPECS'!$G$11-O854-P854-G854</f>
        <v>1771.5576680318541</v>
      </c>
      <c r="S854" s="16">
        <f t="shared" si="178"/>
        <v>0</v>
      </c>
      <c r="T854" s="17">
        <f t="shared" si="179"/>
        <v>0</v>
      </c>
      <c r="U854" s="110">
        <f t="shared" si="180"/>
        <v>-884.82303617662592</v>
      </c>
      <c r="V854" s="17">
        <f t="shared" si="181"/>
        <v>11.866538702771964</v>
      </c>
      <c r="W854" s="14">
        <f t="shared" si="182"/>
        <v>1.5562800891743445</v>
      </c>
      <c r="X854" s="17">
        <f t="shared" si="183"/>
        <v>11.866538702771964</v>
      </c>
      <c r="Y854" s="17">
        <f t="shared" si="184"/>
        <v>13.331423237205499</v>
      </c>
      <c r="Z854" s="14">
        <v>474.14230073437511</v>
      </c>
      <c r="AA854" s="17">
        <f t="shared" si="186"/>
        <v>0.20497172835228392</v>
      </c>
      <c r="AB854" s="17">
        <f t="shared" si="187"/>
        <v>3.2234253815514481E-5</v>
      </c>
      <c r="AC854" s="17">
        <f t="shared" si="188"/>
        <v>1.5283623266543846E-2</v>
      </c>
      <c r="AD854" s="17">
        <f t="shared" si="185"/>
        <v>2.0243209624561388E-5</v>
      </c>
      <c r="AE854" s="14">
        <f t="shared" si="189"/>
        <v>38.731553508290801</v>
      </c>
    </row>
    <row r="855" spans="1:31" ht="15.75" thickBot="1" x14ac:dyDescent="0.3">
      <c r="A855" s="14">
        <v>2</v>
      </c>
      <c r="B855" s="17" t="s">
        <v>31</v>
      </c>
      <c r="C855" s="17">
        <v>849</v>
      </c>
      <c r="D855" s="17">
        <v>71.208272335623718</v>
      </c>
      <c r="E855" s="14">
        <v>704.00093954631063</v>
      </c>
      <c r="F855" s="103">
        <v>-3</v>
      </c>
      <c r="G855" s="17">
        <f>'Specifications (ICE)'!$E$16*9.81*SIN(F855-F854)</f>
        <v>-1046.3794352042742</v>
      </c>
      <c r="H855" s="17">
        <f t="shared" si="177"/>
        <v>-5.235987755982989E-2</v>
      </c>
      <c r="I855" s="17">
        <v>14</v>
      </c>
      <c r="J855" s="14">
        <v>4000</v>
      </c>
      <c r="K855" s="100">
        <v>13.411199999999999</v>
      </c>
      <c r="L855" s="17">
        <v>30.000049728</v>
      </c>
      <c r="M855" s="107">
        <v>1</v>
      </c>
      <c r="N855" s="17">
        <f>IF(M855=1,_xlfn.XLOOKUP(L855,'HYB SPECS'!$O$6:$O$37,'HYB SPECS'!$K$6:$K$37,,1))</f>
        <v>8500</v>
      </c>
      <c r="O855" s="107">
        <f>0.5*('Specifications (ICE)'!$P$4*'Specifications (ICE)'!$P$3)*'Specifications (ICE)'!$P$5*K855^2</f>
        <v>56.217600027646043</v>
      </c>
      <c r="P855" s="14">
        <f>IF(B855="A",'Specifications (ICE)'!$M$12,IF(B855="G",'Specifications (ICE)'!$M$13))</f>
        <v>105.33879899999999</v>
      </c>
      <c r="Q855" s="17">
        <v>2</v>
      </c>
      <c r="R855" s="110">
        <f>'HYB SPECS'!$G$11-O855-P855-G855</f>
        <v>1771.5576680318563</v>
      </c>
      <c r="S855" s="16">
        <f t="shared" si="178"/>
        <v>0</v>
      </c>
      <c r="T855" s="17">
        <f t="shared" si="179"/>
        <v>0</v>
      </c>
      <c r="U855" s="110">
        <f t="shared" si="180"/>
        <v>-884.82303617662819</v>
      </c>
      <c r="V855" s="17">
        <f t="shared" si="181"/>
        <v>11.866538702771996</v>
      </c>
      <c r="W855" s="14">
        <f t="shared" si="182"/>
        <v>1.5562800891743136</v>
      </c>
      <c r="X855" s="17">
        <f t="shared" si="183"/>
        <v>11.866538702771996</v>
      </c>
      <c r="Y855" s="17">
        <f t="shared" si="184"/>
        <v>13.331423237205533</v>
      </c>
      <c r="Z855" s="14">
        <v>474.14230073437511</v>
      </c>
      <c r="AA855" s="17">
        <f t="shared" si="186"/>
        <v>0.20497172835227986</v>
      </c>
      <c r="AB855" s="17">
        <f t="shared" si="187"/>
        <v>3.2234253815513844E-5</v>
      </c>
      <c r="AC855" s="17">
        <f t="shared" si="188"/>
        <v>1.5283623266543544E-2</v>
      </c>
      <c r="AD855" s="17">
        <f t="shared" si="185"/>
        <v>2.0243209624560988E-5</v>
      </c>
      <c r="AE855" s="14">
        <f t="shared" si="189"/>
        <v>38.746837131557342</v>
      </c>
    </row>
    <row r="856" spans="1:31" ht="15.75" thickBot="1" x14ac:dyDescent="0.3">
      <c r="A856" s="14">
        <v>2</v>
      </c>
      <c r="B856" s="17" t="s">
        <v>31</v>
      </c>
      <c r="C856" s="17">
        <v>850</v>
      </c>
      <c r="D856" s="17">
        <v>71.282836878692194</v>
      </c>
      <c r="E856" s="14">
        <v>704.00093954631063</v>
      </c>
      <c r="F856" s="103">
        <v>-3.2</v>
      </c>
      <c r="G856" s="17">
        <f>'Specifications (ICE)'!$E$16*9.81*SIN(F856-F855)</f>
        <v>-1046.3794352042742</v>
      </c>
      <c r="H856" s="17">
        <f t="shared" si="177"/>
        <v>-5.5850536063818547E-2</v>
      </c>
      <c r="I856" s="17">
        <v>14</v>
      </c>
      <c r="J856" s="14">
        <v>4000</v>
      </c>
      <c r="K856" s="100">
        <v>13.411199999999999</v>
      </c>
      <c r="L856" s="17">
        <v>30.000049728</v>
      </c>
      <c r="M856" s="107">
        <v>1</v>
      </c>
      <c r="N856" s="17">
        <f>IF(M856=1,_xlfn.XLOOKUP(L856,'HYB SPECS'!$O$6:$O$37,'HYB SPECS'!$K$6:$K$37,,1))</f>
        <v>8500</v>
      </c>
      <c r="O856" s="107">
        <f>0.5*('Specifications (ICE)'!$P$4*'Specifications (ICE)'!$P$3)*'Specifications (ICE)'!$P$5*K856^2</f>
        <v>56.217600027646043</v>
      </c>
      <c r="P856" s="14">
        <f>IF(B856="A",'Specifications (ICE)'!$M$12,IF(B856="G",'Specifications (ICE)'!$M$13))</f>
        <v>105.33879899999999</v>
      </c>
      <c r="Q856" s="17">
        <v>2</v>
      </c>
      <c r="R856" s="110">
        <f>'HYB SPECS'!$G$11-O856-P856-G856</f>
        <v>1771.5576680318563</v>
      </c>
      <c r="S856" s="16">
        <f t="shared" si="178"/>
        <v>0</v>
      </c>
      <c r="T856" s="17">
        <f t="shared" si="179"/>
        <v>0</v>
      </c>
      <c r="U856" s="110">
        <f t="shared" si="180"/>
        <v>-884.82303617662819</v>
      </c>
      <c r="V856" s="17">
        <f t="shared" si="181"/>
        <v>11.866538702771996</v>
      </c>
      <c r="W856" s="14">
        <f t="shared" si="182"/>
        <v>1.5562800891743136</v>
      </c>
      <c r="X856" s="17">
        <f t="shared" si="183"/>
        <v>11.866538702771996</v>
      </c>
      <c r="Y856" s="17">
        <f t="shared" si="184"/>
        <v>13.331423237205533</v>
      </c>
      <c r="Z856" s="14">
        <v>474.14230073437511</v>
      </c>
      <c r="AA856" s="17">
        <f t="shared" si="186"/>
        <v>0.20497172835227986</v>
      </c>
      <c r="AB856" s="17">
        <f t="shared" si="187"/>
        <v>3.2234253815513844E-5</v>
      </c>
      <c r="AC856" s="17">
        <f t="shared" si="188"/>
        <v>1.5283623266543544E-2</v>
      </c>
      <c r="AD856" s="17">
        <f t="shared" si="185"/>
        <v>2.0243209624560988E-5</v>
      </c>
      <c r="AE856" s="14">
        <f t="shared" si="189"/>
        <v>38.762120754823883</v>
      </c>
    </row>
    <row r="857" spans="1:31" ht="15.75" thickBot="1" x14ac:dyDescent="0.3">
      <c r="A857" s="14">
        <v>2</v>
      </c>
      <c r="B857" s="17" t="s">
        <v>31</v>
      </c>
      <c r="C857" s="17">
        <v>851</v>
      </c>
      <c r="D857" s="17">
        <v>71.35740142176067</v>
      </c>
      <c r="E857" s="14">
        <v>704.00093954631063</v>
      </c>
      <c r="F857" s="103">
        <v>-3.4</v>
      </c>
      <c r="G857" s="17">
        <f>'Specifications (ICE)'!$E$16*9.81*SIN(F857-F856)</f>
        <v>-1046.3794352042719</v>
      </c>
      <c r="H857" s="17">
        <f t="shared" si="177"/>
        <v>-5.9341194567807204E-2</v>
      </c>
      <c r="I857" s="17">
        <v>14</v>
      </c>
      <c r="J857" s="14">
        <v>4000</v>
      </c>
      <c r="K857" s="100">
        <v>13.411199999999999</v>
      </c>
      <c r="L857" s="17">
        <v>30.000049728</v>
      </c>
      <c r="M857" s="107">
        <v>1</v>
      </c>
      <c r="N857" s="17">
        <f>IF(M857=1,_xlfn.XLOOKUP(L857,'HYB SPECS'!$O$6:$O$37,'HYB SPECS'!$K$6:$K$37,,1))</f>
        <v>8500</v>
      </c>
      <c r="O857" s="107">
        <f>0.5*('Specifications (ICE)'!$P$4*'Specifications (ICE)'!$P$3)*'Specifications (ICE)'!$P$5*K857^2</f>
        <v>56.217600027646043</v>
      </c>
      <c r="P857" s="14">
        <f>IF(B857="A",'Specifications (ICE)'!$M$12,IF(B857="G",'Specifications (ICE)'!$M$13))</f>
        <v>105.33879899999999</v>
      </c>
      <c r="Q857" s="17">
        <v>2</v>
      </c>
      <c r="R857" s="110">
        <f>'HYB SPECS'!$G$11-O857-P857-G857</f>
        <v>1771.5576680318541</v>
      </c>
      <c r="S857" s="16">
        <f t="shared" si="178"/>
        <v>0</v>
      </c>
      <c r="T857" s="17">
        <f t="shared" si="179"/>
        <v>0</v>
      </c>
      <c r="U857" s="110">
        <f t="shared" si="180"/>
        <v>-884.82303617662592</v>
      </c>
      <c r="V857" s="17">
        <f t="shared" si="181"/>
        <v>11.866538702771964</v>
      </c>
      <c r="W857" s="14">
        <f t="shared" si="182"/>
        <v>1.5562800891743445</v>
      </c>
      <c r="X857" s="17">
        <f t="shared" si="183"/>
        <v>11.866538702771964</v>
      </c>
      <c r="Y857" s="17">
        <f t="shared" si="184"/>
        <v>13.331423237205499</v>
      </c>
      <c r="Z857" s="14">
        <v>474.14230073437511</v>
      </c>
      <c r="AA857" s="17">
        <f t="shared" si="186"/>
        <v>0.20497172835228392</v>
      </c>
      <c r="AB857" s="17">
        <f t="shared" si="187"/>
        <v>3.2234253815514481E-5</v>
      </c>
      <c r="AC857" s="17">
        <f t="shared" si="188"/>
        <v>1.5283623266543846E-2</v>
      </c>
      <c r="AD857" s="17">
        <f t="shared" si="185"/>
        <v>2.0243209624561388E-5</v>
      </c>
      <c r="AE857" s="14">
        <f t="shared" si="189"/>
        <v>38.777404378090424</v>
      </c>
    </row>
    <row r="858" spans="1:31" ht="15.75" thickBot="1" x14ac:dyDescent="0.3">
      <c r="A858" s="14">
        <v>2</v>
      </c>
      <c r="B858" s="17" t="s">
        <v>31</v>
      </c>
      <c r="C858" s="17">
        <v>852</v>
      </c>
      <c r="D858" s="17">
        <v>71.431965964829146</v>
      </c>
      <c r="E858" s="14">
        <v>704.00093954631063</v>
      </c>
      <c r="F858" s="103">
        <v>-3.6</v>
      </c>
      <c r="G858" s="17">
        <f>'Specifications (ICE)'!$E$16*9.81*SIN(F858-F857)</f>
        <v>-1046.3794352042742</v>
      </c>
      <c r="H858" s="17">
        <f t="shared" si="177"/>
        <v>-6.2831853071795868E-2</v>
      </c>
      <c r="I858" s="17">
        <v>14</v>
      </c>
      <c r="J858" s="14">
        <v>4000</v>
      </c>
      <c r="K858" s="100">
        <v>13.411199999999999</v>
      </c>
      <c r="L858" s="17">
        <v>30.000049728</v>
      </c>
      <c r="M858" s="107">
        <v>1</v>
      </c>
      <c r="N858" s="17">
        <f>IF(M858=1,_xlfn.XLOOKUP(L858,'HYB SPECS'!$O$6:$O$37,'HYB SPECS'!$K$6:$K$37,,1))</f>
        <v>8500</v>
      </c>
      <c r="O858" s="107">
        <f>0.5*('Specifications (ICE)'!$P$4*'Specifications (ICE)'!$P$3)*'Specifications (ICE)'!$P$5*K858^2</f>
        <v>56.217600027646043</v>
      </c>
      <c r="P858" s="14">
        <f>IF(B858="A",'Specifications (ICE)'!$M$12,IF(B858="G",'Specifications (ICE)'!$M$13))</f>
        <v>105.33879899999999</v>
      </c>
      <c r="Q858" s="17">
        <v>2</v>
      </c>
      <c r="R858" s="110">
        <f>'HYB SPECS'!$G$11-O858-P858-G858</f>
        <v>1771.5576680318563</v>
      </c>
      <c r="S858" s="16">
        <f t="shared" si="178"/>
        <v>0</v>
      </c>
      <c r="T858" s="17">
        <f t="shared" si="179"/>
        <v>0</v>
      </c>
      <c r="U858" s="110">
        <f t="shared" si="180"/>
        <v>-884.82303617662819</v>
      </c>
      <c r="V858" s="17">
        <f t="shared" si="181"/>
        <v>11.866538702771996</v>
      </c>
      <c r="W858" s="14">
        <f t="shared" si="182"/>
        <v>1.5562800891743136</v>
      </c>
      <c r="X858" s="17">
        <f t="shared" si="183"/>
        <v>11.866538702771996</v>
      </c>
      <c r="Y858" s="17">
        <f t="shared" si="184"/>
        <v>13.331423237205533</v>
      </c>
      <c r="Z858" s="14">
        <v>474.14230073437511</v>
      </c>
      <c r="AA858" s="17">
        <f t="shared" si="186"/>
        <v>0.20497172835227986</v>
      </c>
      <c r="AB858" s="17">
        <f t="shared" si="187"/>
        <v>3.2234253815513844E-5</v>
      </c>
      <c r="AC858" s="17">
        <f t="shared" si="188"/>
        <v>1.5283623266543544E-2</v>
      </c>
      <c r="AD858" s="17">
        <f t="shared" si="185"/>
        <v>2.0243209624560988E-5</v>
      </c>
      <c r="AE858" s="14">
        <f t="shared" si="189"/>
        <v>38.792688001356964</v>
      </c>
    </row>
    <row r="859" spans="1:31" ht="15.75" thickBot="1" x14ac:dyDescent="0.3">
      <c r="A859" s="14">
        <v>2</v>
      </c>
      <c r="B859" s="17" t="s">
        <v>31</v>
      </c>
      <c r="C859" s="17">
        <v>853</v>
      </c>
      <c r="D859" s="17">
        <v>71.506530507897622</v>
      </c>
      <c r="E859" s="14">
        <v>704.00093954631063</v>
      </c>
      <c r="F859" s="103">
        <v>-3.8</v>
      </c>
      <c r="G859" s="17">
        <f>'Specifications (ICE)'!$E$16*9.81*SIN(F859-F858)</f>
        <v>-1046.3794352042719</v>
      </c>
      <c r="H859" s="17">
        <f t="shared" si="177"/>
        <v>-6.6322511575784518E-2</v>
      </c>
      <c r="I859" s="17">
        <v>14</v>
      </c>
      <c r="J859" s="14">
        <v>4000</v>
      </c>
      <c r="K859" s="100">
        <v>13.411199999999999</v>
      </c>
      <c r="L859" s="17">
        <v>30.000049728</v>
      </c>
      <c r="M859" s="107">
        <v>1</v>
      </c>
      <c r="N859" s="17">
        <f>IF(M859=1,_xlfn.XLOOKUP(L859,'HYB SPECS'!$O$6:$O$37,'HYB SPECS'!$K$6:$K$37,,1))</f>
        <v>8500</v>
      </c>
      <c r="O859" s="107">
        <f>0.5*('Specifications (ICE)'!$P$4*'Specifications (ICE)'!$P$3)*'Specifications (ICE)'!$P$5*K859^2</f>
        <v>56.217600027646043</v>
      </c>
      <c r="P859" s="14">
        <f>IF(B859="A",'Specifications (ICE)'!$M$12,IF(B859="G",'Specifications (ICE)'!$M$13))</f>
        <v>105.33879899999999</v>
      </c>
      <c r="Q859" s="17">
        <v>2</v>
      </c>
      <c r="R859" s="110">
        <f>'HYB SPECS'!$G$11-O859-P859-G859</f>
        <v>1771.5576680318541</v>
      </c>
      <c r="S859" s="16">
        <f t="shared" si="178"/>
        <v>0</v>
      </c>
      <c r="T859" s="17">
        <f t="shared" si="179"/>
        <v>0</v>
      </c>
      <c r="U859" s="110">
        <f t="shared" si="180"/>
        <v>-884.82303617662592</v>
      </c>
      <c r="V859" s="17">
        <f t="shared" si="181"/>
        <v>11.866538702771964</v>
      </c>
      <c r="W859" s="14">
        <f t="shared" si="182"/>
        <v>1.5562800891743445</v>
      </c>
      <c r="X859" s="17">
        <f t="shared" si="183"/>
        <v>11.866538702771964</v>
      </c>
      <c r="Y859" s="17">
        <f t="shared" si="184"/>
        <v>13.331423237205499</v>
      </c>
      <c r="Z859" s="14">
        <v>474.14230073437511</v>
      </c>
      <c r="AA859" s="17">
        <f t="shared" si="186"/>
        <v>0.20497172835228392</v>
      </c>
      <c r="AB859" s="17">
        <f t="shared" si="187"/>
        <v>3.2234253815514481E-5</v>
      </c>
      <c r="AC859" s="17">
        <f t="shared" si="188"/>
        <v>1.5283623266543846E-2</v>
      </c>
      <c r="AD859" s="17">
        <f t="shared" si="185"/>
        <v>2.0243209624561388E-5</v>
      </c>
      <c r="AE859" s="14">
        <f t="shared" si="189"/>
        <v>38.807971624623505</v>
      </c>
    </row>
    <row r="860" spans="1:31" ht="15.75" thickBot="1" x14ac:dyDescent="0.3">
      <c r="A860" s="14">
        <v>2</v>
      </c>
      <c r="B860" s="17" t="s">
        <v>31</v>
      </c>
      <c r="C860" s="17">
        <v>854</v>
      </c>
      <c r="D860" s="17">
        <v>71.581095050966098</v>
      </c>
      <c r="E860" s="14">
        <v>704.00093954631063</v>
      </c>
      <c r="F860" s="103">
        <v>-4</v>
      </c>
      <c r="G860" s="17">
        <f>'Specifications (ICE)'!$E$16*9.81*SIN(F860-F859)</f>
        <v>-1046.3794352042742</v>
      </c>
      <c r="H860" s="17">
        <f t="shared" si="177"/>
        <v>-6.9813170079773182E-2</v>
      </c>
      <c r="I860" s="17">
        <v>14</v>
      </c>
      <c r="J860" s="14">
        <v>4000</v>
      </c>
      <c r="K860" s="100">
        <v>13.411199999999999</v>
      </c>
      <c r="L860" s="17">
        <v>30.000049728</v>
      </c>
      <c r="M860" s="107">
        <v>1</v>
      </c>
      <c r="N860" s="17">
        <f>IF(M860=1,_xlfn.XLOOKUP(L860,'HYB SPECS'!$O$6:$O$37,'HYB SPECS'!$K$6:$K$37,,1))</f>
        <v>8500</v>
      </c>
      <c r="O860" s="107">
        <f>0.5*('Specifications (ICE)'!$P$4*'Specifications (ICE)'!$P$3)*'Specifications (ICE)'!$P$5*K860^2</f>
        <v>56.217600027646043</v>
      </c>
      <c r="P860" s="14">
        <f>IF(B860="A",'Specifications (ICE)'!$M$12,IF(B860="G",'Specifications (ICE)'!$M$13))</f>
        <v>105.33879899999999</v>
      </c>
      <c r="Q860" s="17">
        <v>2</v>
      </c>
      <c r="R860" s="110">
        <f>'HYB SPECS'!$G$11-O860-P860-G860</f>
        <v>1771.5576680318563</v>
      </c>
      <c r="S860" s="16">
        <f t="shared" si="178"/>
        <v>0</v>
      </c>
      <c r="T860" s="17">
        <f t="shared" si="179"/>
        <v>0</v>
      </c>
      <c r="U860" s="110">
        <f t="shared" si="180"/>
        <v>-884.82303617662819</v>
      </c>
      <c r="V860" s="17">
        <f t="shared" si="181"/>
        <v>11.866538702771996</v>
      </c>
      <c r="W860" s="14">
        <f t="shared" si="182"/>
        <v>1.5562800891743136</v>
      </c>
      <c r="X860" s="17">
        <f t="shared" si="183"/>
        <v>11.866538702771996</v>
      </c>
      <c r="Y860" s="17">
        <f t="shared" si="184"/>
        <v>13.331423237205533</v>
      </c>
      <c r="Z860" s="14">
        <v>474.14230073437511</v>
      </c>
      <c r="AA860" s="17">
        <f t="shared" si="186"/>
        <v>0.20497172835227986</v>
      </c>
      <c r="AB860" s="17">
        <f t="shared" si="187"/>
        <v>3.2234253815513844E-5</v>
      </c>
      <c r="AC860" s="17">
        <f t="shared" si="188"/>
        <v>1.5283623266543544E-2</v>
      </c>
      <c r="AD860" s="17">
        <f t="shared" si="185"/>
        <v>2.0243209624560988E-5</v>
      </c>
      <c r="AE860" s="14">
        <f t="shared" si="189"/>
        <v>38.823255247890046</v>
      </c>
    </row>
    <row r="861" spans="1:31" ht="15.75" thickBot="1" x14ac:dyDescent="0.3">
      <c r="A861" s="14">
        <v>2</v>
      </c>
      <c r="B861" s="17" t="s">
        <v>31</v>
      </c>
      <c r="C861" s="17">
        <v>855</v>
      </c>
      <c r="D861" s="17">
        <v>71.655659594034574</v>
      </c>
      <c r="E861" s="14">
        <v>704.00093954631063</v>
      </c>
      <c r="F861" s="103">
        <v>-4.2</v>
      </c>
      <c r="G861" s="17">
        <f>'Specifications (ICE)'!$E$16*9.81*SIN(F861-F860)</f>
        <v>-1046.3794352042742</v>
      </c>
      <c r="H861" s="17">
        <f t="shared" si="177"/>
        <v>-7.3303828583761846E-2</v>
      </c>
      <c r="I861" s="17">
        <v>14</v>
      </c>
      <c r="J861" s="14">
        <v>4000</v>
      </c>
      <c r="K861" s="100">
        <v>13.411199999999999</v>
      </c>
      <c r="L861" s="17">
        <v>30.000049728</v>
      </c>
      <c r="M861" s="107">
        <v>1</v>
      </c>
      <c r="N861" s="17">
        <f>IF(M861=1,_xlfn.XLOOKUP(L861,'HYB SPECS'!$O$6:$O$37,'HYB SPECS'!$K$6:$K$37,,1))</f>
        <v>8500</v>
      </c>
      <c r="O861" s="107">
        <f>0.5*('Specifications (ICE)'!$P$4*'Specifications (ICE)'!$P$3)*'Specifications (ICE)'!$P$5*K861^2</f>
        <v>56.217600027646043</v>
      </c>
      <c r="P861" s="14">
        <f>IF(B861="A",'Specifications (ICE)'!$M$12,IF(B861="G",'Specifications (ICE)'!$M$13))</f>
        <v>105.33879899999999</v>
      </c>
      <c r="Q861" s="17">
        <v>2</v>
      </c>
      <c r="R861" s="110">
        <f>'HYB SPECS'!$G$11-O861-P861-G861</f>
        <v>1771.5576680318563</v>
      </c>
      <c r="S861" s="16">
        <f t="shared" si="178"/>
        <v>0</v>
      </c>
      <c r="T861" s="17">
        <f t="shared" si="179"/>
        <v>0</v>
      </c>
      <c r="U861" s="110">
        <f t="shared" si="180"/>
        <v>-884.82303617662819</v>
      </c>
      <c r="V861" s="17">
        <f t="shared" si="181"/>
        <v>11.866538702771996</v>
      </c>
      <c r="W861" s="14">
        <f t="shared" si="182"/>
        <v>1.5562800891743136</v>
      </c>
      <c r="X861" s="17">
        <f t="shared" si="183"/>
        <v>11.866538702771996</v>
      </c>
      <c r="Y861" s="17">
        <f t="shared" si="184"/>
        <v>13.331423237205533</v>
      </c>
      <c r="Z861" s="14">
        <v>474.14230073437511</v>
      </c>
      <c r="AA861" s="17">
        <f t="shared" si="186"/>
        <v>0.20497172835227986</v>
      </c>
      <c r="AB861" s="17">
        <f t="shared" si="187"/>
        <v>3.2234253815513844E-5</v>
      </c>
      <c r="AC861" s="17">
        <f t="shared" si="188"/>
        <v>1.5283623266543544E-2</v>
      </c>
      <c r="AD861" s="17">
        <f t="shared" si="185"/>
        <v>2.0243209624560988E-5</v>
      </c>
      <c r="AE861" s="14">
        <f t="shared" si="189"/>
        <v>38.838538871156587</v>
      </c>
    </row>
    <row r="862" spans="1:31" ht="15.75" thickBot="1" x14ac:dyDescent="0.3">
      <c r="A862" s="14">
        <v>2</v>
      </c>
      <c r="B862" s="17" t="s">
        <v>31</v>
      </c>
      <c r="C862" s="17">
        <v>856</v>
      </c>
      <c r="D862" s="17">
        <v>71.73022413710305</v>
      </c>
      <c r="E862" s="14">
        <v>704.00093954631063</v>
      </c>
      <c r="F862" s="103">
        <v>-4.4000000000000004</v>
      </c>
      <c r="G862" s="17">
        <f>'Specifications (ICE)'!$E$16*9.81*SIN(F862-F861)</f>
        <v>-1046.3794352042742</v>
      </c>
      <c r="H862" s="17">
        <f t="shared" si="177"/>
        <v>-7.679448708775051E-2</v>
      </c>
      <c r="I862" s="17">
        <v>14</v>
      </c>
      <c r="J862" s="14">
        <v>4000</v>
      </c>
      <c r="K862" s="100">
        <v>13.411199999999999</v>
      </c>
      <c r="L862" s="17">
        <v>30.000049728</v>
      </c>
      <c r="M862" s="107">
        <v>1</v>
      </c>
      <c r="N862" s="17">
        <f>IF(M862=1,_xlfn.XLOOKUP(L862,'HYB SPECS'!$O$6:$O$37,'HYB SPECS'!$K$6:$K$37,,1))</f>
        <v>8500</v>
      </c>
      <c r="O862" s="107">
        <f>0.5*('Specifications (ICE)'!$P$4*'Specifications (ICE)'!$P$3)*'Specifications (ICE)'!$P$5*K862^2</f>
        <v>56.217600027646043</v>
      </c>
      <c r="P862" s="14">
        <f>IF(B862="A",'Specifications (ICE)'!$M$12,IF(B862="G",'Specifications (ICE)'!$M$13))</f>
        <v>105.33879899999999</v>
      </c>
      <c r="Q862" s="17">
        <v>2</v>
      </c>
      <c r="R862" s="110">
        <f>'HYB SPECS'!$G$11-O862-P862-G862</f>
        <v>1771.5576680318563</v>
      </c>
      <c r="S862" s="16">
        <f t="shared" si="178"/>
        <v>0</v>
      </c>
      <c r="T862" s="17">
        <f t="shared" si="179"/>
        <v>0</v>
      </c>
      <c r="U862" s="110">
        <f t="shared" si="180"/>
        <v>-884.82303617662819</v>
      </c>
      <c r="V862" s="17">
        <f t="shared" si="181"/>
        <v>11.866538702771996</v>
      </c>
      <c r="W862" s="14">
        <f t="shared" si="182"/>
        <v>1.5562800891743136</v>
      </c>
      <c r="X862" s="17">
        <f t="shared" si="183"/>
        <v>11.866538702771996</v>
      </c>
      <c r="Y862" s="17">
        <f t="shared" si="184"/>
        <v>13.331423237205533</v>
      </c>
      <c r="Z862" s="14">
        <v>474.14230073437511</v>
      </c>
      <c r="AA862" s="17">
        <f t="shared" si="186"/>
        <v>0.20497172835227986</v>
      </c>
      <c r="AB862" s="17">
        <f t="shared" si="187"/>
        <v>3.2234253815513844E-5</v>
      </c>
      <c r="AC862" s="17">
        <f t="shared" si="188"/>
        <v>1.5283623266543544E-2</v>
      </c>
      <c r="AD862" s="17">
        <f t="shared" si="185"/>
        <v>2.0243209624560988E-5</v>
      </c>
      <c r="AE862" s="14">
        <f t="shared" si="189"/>
        <v>38.853822494423127</v>
      </c>
    </row>
    <row r="863" spans="1:31" ht="15.75" thickBot="1" x14ac:dyDescent="0.3">
      <c r="A863" s="14">
        <v>2</v>
      </c>
      <c r="B863" s="17" t="s">
        <v>31</v>
      </c>
      <c r="C863" s="17">
        <v>857</v>
      </c>
      <c r="D863" s="17">
        <v>71.804788680171526</v>
      </c>
      <c r="E863" s="14">
        <v>704.00093954631063</v>
      </c>
      <c r="F863" s="103">
        <v>-4.5999999999999996</v>
      </c>
      <c r="G863" s="17">
        <f>'Specifications (ICE)'!$E$16*9.81*SIN(F863-F862)</f>
        <v>-1046.3794352042696</v>
      </c>
      <c r="H863" s="17">
        <f t="shared" si="177"/>
        <v>-8.028514559173916E-2</v>
      </c>
      <c r="I863" s="17">
        <v>14</v>
      </c>
      <c r="J863" s="14">
        <v>4000</v>
      </c>
      <c r="K863" s="100">
        <v>13.411199999999999</v>
      </c>
      <c r="L863" s="17">
        <v>30.000049728</v>
      </c>
      <c r="M863" s="107">
        <v>1</v>
      </c>
      <c r="N863" s="17">
        <f>IF(M863=1,_xlfn.XLOOKUP(L863,'HYB SPECS'!$O$6:$O$37,'HYB SPECS'!$K$6:$K$37,,1))</f>
        <v>8500</v>
      </c>
      <c r="O863" s="107">
        <f>0.5*('Specifications (ICE)'!$P$4*'Specifications (ICE)'!$P$3)*'Specifications (ICE)'!$P$5*K863^2</f>
        <v>56.217600027646043</v>
      </c>
      <c r="P863" s="14">
        <f>IF(B863="A",'Specifications (ICE)'!$M$12,IF(B863="G",'Specifications (ICE)'!$M$13))</f>
        <v>105.33879899999999</v>
      </c>
      <c r="Q863" s="17">
        <v>2</v>
      </c>
      <c r="R863" s="110">
        <f>'HYB SPECS'!$G$11-O863-P863-G863</f>
        <v>1771.5576680318518</v>
      </c>
      <c r="S863" s="16">
        <f t="shared" si="178"/>
        <v>0</v>
      </c>
      <c r="T863" s="17">
        <f t="shared" si="179"/>
        <v>0</v>
      </c>
      <c r="U863" s="110">
        <f t="shared" si="180"/>
        <v>-884.82303617662365</v>
      </c>
      <c r="V863" s="17">
        <f t="shared" si="181"/>
        <v>11.866538702771933</v>
      </c>
      <c r="W863" s="14">
        <f t="shared" si="182"/>
        <v>1.5562800891743755</v>
      </c>
      <c r="X863" s="17">
        <f t="shared" si="183"/>
        <v>11.866538702771933</v>
      </c>
      <c r="Y863" s="17">
        <f t="shared" si="184"/>
        <v>13.331423237205463</v>
      </c>
      <c r="Z863" s="14">
        <v>474.14230073437511</v>
      </c>
      <c r="AA863" s="17">
        <f t="shared" si="186"/>
        <v>0.20497172835228802</v>
      </c>
      <c r="AB863" s="17">
        <f t="shared" si="187"/>
        <v>3.2234253815515131E-5</v>
      </c>
      <c r="AC863" s="17">
        <f t="shared" si="188"/>
        <v>1.5283623266544154E-2</v>
      </c>
      <c r="AD863" s="17">
        <f t="shared" si="185"/>
        <v>2.0243209624561794E-5</v>
      </c>
      <c r="AE863" s="14">
        <f t="shared" si="189"/>
        <v>38.869106117689668</v>
      </c>
    </row>
    <row r="864" spans="1:31" ht="15.75" thickBot="1" x14ac:dyDescent="0.3">
      <c r="A864" s="14">
        <v>2</v>
      </c>
      <c r="B864" s="17" t="s">
        <v>31</v>
      </c>
      <c r="C864" s="17">
        <v>858</v>
      </c>
      <c r="D864" s="17">
        <v>71.879353223240003</v>
      </c>
      <c r="E864" s="14">
        <v>704.00093954631063</v>
      </c>
      <c r="F864" s="103">
        <v>-4.8</v>
      </c>
      <c r="G864" s="17">
        <f>'Specifications (ICE)'!$E$16*9.81*SIN(F864-F863)</f>
        <v>-1046.3794352042742</v>
      </c>
      <c r="H864" s="17">
        <f t="shared" si="177"/>
        <v>-8.377580409572781E-2</v>
      </c>
      <c r="I864" s="17">
        <v>14</v>
      </c>
      <c r="J864" s="14">
        <v>4000</v>
      </c>
      <c r="K864" s="100">
        <v>13.411199999999999</v>
      </c>
      <c r="L864" s="17">
        <v>30.000049728</v>
      </c>
      <c r="M864" s="107">
        <v>1</v>
      </c>
      <c r="N864" s="17">
        <f>IF(M864=1,_xlfn.XLOOKUP(L864,'HYB SPECS'!$O$6:$O$37,'HYB SPECS'!$K$6:$K$37,,1))</f>
        <v>8500</v>
      </c>
      <c r="O864" s="107">
        <f>0.5*('Specifications (ICE)'!$P$4*'Specifications (ICE)'!$P$3)*'Specifications (ICE)'!$P$5*K864^2</f>
        <v>56.217600027646043</v>
      </c>
      <c r="P864" s="14">
        <f>IF(B864="A",'Specifications (ICE)'!$M$12,IF(B864="G",'Specifications (ICE)'!$M$13))</f>
        <v>105.33879899999999</v>
      </c>
      <c r="Q864" s="17">
        <v>2</v>
      </c>
      <c r="R864" s="110">
        <f>'HYB SPECS'!$G$11-O864-P864-G864</f>
        <v>1771.5576680318563</v>
      </c>
      <c r="S864" s="16">
        <f t="shared" si="178"/>
        <v>0</v>
      </c>
      <c r="T864" s="17">
        <f t="shared" si="179"/>
        <v>0</v>
      </c>
      <c r="U864" s="110">
        <f t="shared" si="180"/>
        <v>-884.82303617662819</v>
      </c>
      <c r="V864" s="17">
        <f t="shared" si="181"/>
        <v>11.866538702771996</v>
      </c>
      <c r="W864" s="14">
        <f t="shared" si="182"/>
        <v>1.5562800891743136</v>
      </c>
      <c r="X864" s="17">
        <f t="shared" si="183"/>
        <v>11.866538702771996</v>
      </c>
      <c r="Y864" s="17">
        <f t="shared" si="184"/>
        <v>13.331423237205533</v>
      </c>
      <c r="Z864" s="14">
        <v>474.14230073437511</v>
      </c>
      <c r="AA864" s="17">
        <f t="shared" si="186"/>
        <v>0.20497172835227986</v>
      </c>
      <c r="AB864" s="17">
        <f t="shared" si="187"/>
        <v>3.2234253815513844E-5</v>
      </c>
      <c r="AC864" s="17">
        <f t="shared" si="188"/>
        <v>1.5283623266543544E-2</v>
      </c>
      <c r="AD864" s="17">
        <f t="shared" si="185"/>
        <v>2.0243209624560988E-5</v>
      </c>
      <c r="AE864" s="14">
        <f t="shared" si="189"/>
        <v>38.884389740956209</v>
      </c>
    </row>
    <row r="865" spans="1:31" ht="15.75" thickBot="1" x14ac:dyDescent="0.3">
      <c r="A865" s="14">
        <v>2</v>
      </c>
      <c r="B865" s="17" t="s">
        <v>31</v>
      </c>
      <c r="C865" s="17">
        <v>859</v>
      </c>
      <c r="D865" s="17">
        <v>71.953917766308479</v>
      </c>
      <c r="E865" s="14">
        <v>704.00093954631063</v>
      </c>
      <c r="F865" s="103">
        <v>-5</v>
      </c>
      <c r="G865" s="17">
        <f>'Specifications (ICE)'!$E$16*9.81*SIN(F865-F864)</f>
        <v>-1046.3794352042742</v>
      </c>
      <c r="H865" s="17">
        <f t="shared" si="177"/>
        <v>-8.7266462599716474E-2</v>
      </c>
      <c r="I865" s="17">
        <v>14</v>
      </c>
      <c r="J865" s="14">
        <v>4000</v>
      </c>
      <c r="K865" s="100">
        <v>13.411199999999999</v>
      </c>
      <c r="L865" s="17">
        <v>30.000049728</v>
      </c>
      <c r="M865" s="107">
        <v>1</v>
      </c>
      <c r="N865" s="17">
        <f>IF(M865=1,_xlfn.XLOOKUP(L865,'HYB SPECS'!$O$6:$O$37,'HYB SPECS'!$K$6:$K$37,,1))</f>
        <v>8500</v>
      </c>
      <c r="O865" s="107">
        <f>0.5*('Specifications (ICE)'!$P$4*'Specifications (ICE)'!$P$3)*'Specifications (ICE)'!$P$5*K865^2</f>
        <v>56.217600027646043</v>
      </c>
      <c r="P865" s="14">
        <f>IF(B865="A",'Specifications (ICE)'!$M$12,IF(B865="G",'Specifications (ICE)'!$M$13))</f>
        <v>105.33879899999999</v>
      </c>
      <c r="Q865" s="17">
        <v>2</v>
      </c>
      <c r="R865" s="110">
        <f>'HYB SPECS'!$G$11-O865-P865-G865</f>
        <v>1771.5576680318563</v>
      </c>
      <c r="S865" s="16">
        <f t="shared" si="178"/>
        <v>0</v>
      </c>
      <c r="T865" s="17">
        <f t="shared" si="179"/>
        <v>0</v>
      </c>
      <c r="U865" s="110">
        <f t="shared" si="180"/>
        <v>-884.82303617662819</v>
      </c>
      <c r="V865" s="17">
        <f t="shared" si="181"/>
        <v>11.866538702771996</v>
      </c>
      <c r="W865" s="14">
        <f t="shared" si="182"/>
        <v>1.5562800891743136</v>
      </c>
      <c r="X865" s="17">
        <f t="shared" si="183"/>
        <v>11.866538702771996</v>
      </c>
      <c r="Y865" s="17">
        <f t="shared" si="184"/>
        <v>13.331423237205533</v>
      </c>
      <c r="Z865" s="14">
        <v>474.14230073437511</v>
      </c>
      <c r="AA865" s="17">
        <f t="shared" si="186"/>
        <v>0.20497172835227986</v>
      </c>
      <c r="AB865" s="17">
        <f t="shared" si="187"/>
        <v>3.2234253815513844E-5</v>
      </c>
      <c r="AC865" s="17">
        <f t="shared" si="188"/>
        <v>1.5283623266543544E-2</v>
      </c>
      <c r="AD865" s="17">
        <f t="shared" si="185"/>
        <v>2.0243209624560988E-5</v>
      </c>
      <c r="AE865" s="14">
        <f t="shared" si="189"/>
        <v>38.89967336422275</v>
      </c>
    </row>
    <row r="866" spans="1:31" ht="15.75" thickBot="1" x14ac:dyDescent="0.3">
      <c r="A866" s="14">
        <v>2</v>
      </c>
      <c r="B866" s="17" t="s">
        <v>31</v>
      </c>
      <c r="C866" s="17">
        <v>860</v>
      </c>
      <c r="D866" s="17">
        <v>72.028482309376955</v>
      </c>
      <c r="E866" s="14">
        <v>704.00093954631063</v>
      </c>
      <c r="F866" s="103">
        <v>-5.2</v>
      </c>
      <c r="G866" s="17">
        <f>'Specifications (ICE)'!$E$16*9.81*SIN(F866-F865)</f>
        <v>-1046.3794352042742</v>
      </c>
      <c r="H866" s="17">
        <f t="shared" si="177"/>
        <v>-9.0757121103705138E-2</v>
      </c>
      <c r="I866" s="17">
        <v>14</v>
      </c>
      <c r="J866" s="14">
        <v>4000</v>
      </c>
      <c r="K866" s="100">
        <v>13.411199999999999</v>
      </c>
      <c r="L866" s="17">
        <v>30.000049728</v>
      </c>
      <c r="M866" s="107">
        <v>1</v>
      </c>
      <c r="N866" s="17">
        <f>IF(M866=1,_xlfn.XLOOKUP(L866,'HYB SPECS'!$O$6:$O$37,'HYB SPECS'!$K$6:$K$37,,1))</f>
        <v>8500</v>
      </c>
      <c r="O866" s="107">
        <f>0.5*('Specifications (ICE)'!$P$4*'Specifications (ICE)'!$P$3)*'Specifications (ICE)'!$P$5*K866^2</f>
        <v>56.217600027646043</v>
      </c>
      <c r="P866" s="14">
        <f>IF(B866="A",'Specifications (ICE)'!$M$12,IF(B866="G",'Specifications (ICE)'!$M$13))</f>
        <v>105.33879899999999</v>
      </c>
      <c r="Q866" s="17">
        <v>2</v>
      </c>
      <c r="R866" s="110">
        <f>'HYB SPECS'!$G$11-O866-P866-G866</f>
        <v>1771.5576680318563</v>
      </c>
      <c r="S866" s="16">
        <f t="shared" si="178"/>
        <v>0</v>
      </c>
      <c r="T866" s="17">
        <f t="shared" si="179"/>
        <v>0</v>
      </c>
      <c r="U866" s="110">
        <f t="shared" si="180"/>
        <v>-884.82303617662819</v>
      </c>
      <c r="V866" s="17">
        <f t="shared" si="181"/>
        <v>11.866538702771996</v>
      </c>
      <c r="W866" s="14">
        <f t="shared" si="182"/>
        <v>1.5562800891743136</v>
      </c>
      <c r="X866" s="17">
        <f t="shared" si="183"/>
        <v>11.866538702771996</v>
      </c>
      <c r="Y866" s="17">
        <f t="shared" si="184"/>
        <v>13.331423237205533</v>
      </c>
      <c r="Z866" s="14">
        <v>474.14230073437511</v>
      </c>
      <c r="AA866" s="17">
        <f t="shared" si="186"/>
        <v>0.20497172835227986</v>
      </c>
      <c r="AB866" s="17">
        <f t="shared" si="187"/>
        <v>3.2234253815513844E-5</v>
      </c>
      <c r="AC866" s="17">
        <f t="shared" si="188"/>
        <v>1.5283623266543544E-2</v>
      </c>
      <c r="AD866" s="17">
        <f t="shared" si="185"/>
        <v>2.0243209624560988E-5</v>
      </c>
      <c r="AE866" s="14">
        <f t="shared" si="189"/>
        <v>38.91495698748929</v>
      </c>
    </row>
    <row r="867" spans="1:31" ht="15.75" thickBot="1" x14ac:dyDescent="0.3">
      <c r="A867" s="14">
        <v>2</v>
      </c>
      <c r="B867" s="17" t="s">
        <v>31</v>
      </c>
      <c r="C867" s="17">
        <v>861</v>
      </c>
      <c r="D867" s="17">
        <v>72.103046852445431</v>
      </c>
      <c r="E867" s="14">
        <v>704.00093954631063</v>
      </c>
      <c r="F867" s="103">
        <v>-5.4</v>
      </c>
      <c r="G867" s="17">
        <f>'Specifications (ICE)'!$E$16*9.81*SIN(F867-F866)</f>
        <v>-1046.3794352042742</v>
      </c>
      <c r="H867" s="17">
        <f t="shared" si="177"/>
        <v>-9.4247779607693802E-2</v>
      </c>
      <c r="I867" s="17">
        <v>14</v>
      </c>
      <c r="J867" s="14">
        <v>4000</v>
      </c>
      <c r="K867" s="100">
        <v>13.411199999999999</v>
      </c>
      <c r="L867" s="17">
        <v>30.000049728</v>
      </c>
      <c r="M867" s="107">
        <v>1</v>
      </c>
      <c r="N867" s="17">
        <f>IF(M867=1,_xlfn.XLOOKUP(L867,'HYB SPECS'!$O$6:$O$37,'HYB SPECS'!$K$6:$K$37,,1))</f>
        <v>8500</v>
      </c>
      <c r="O867" s="107">
        <f>0.5*('Specifications (ICE)'!$P$4*'Specifications (ICE)'!$P$3)*'Specifications (ICE)'!$P$5*K867^2</f>
        <v>56.217600027646043</v>
      </c>
      <c r="P867" s="14">
        <f>IF(B867="A",'Specifications (ICE)'!$M$12,IF(B867="G",'Specifications (ICE)'!$M$13))</f>
        <v>105.33879899999999</v>
      </c>
      <c r="Q867" s="17">
        <v>2</v>
      </c>
      <c r="R867" s="110">
        <f>'HYB SPECS'!$G$11-O867-P867-G867</f>
        <v>1771.5576680318563</v>
      </c>
      <c r="S867" s="16">
        <f t="shared" si="178"/>
        <v>0</v>
      </c>
      <c r="T867" s="17">
        <f t="shared" si="179"/>
        <v>0</v>
      </c>
      <c r="U867" s="110">
        <f t="shared" si="180"/>
        <v>-884.82303617662819</v>
      </c>
      <c r="V867" s="17">
        <f t="shared" si="181"/>
        <v>11.866538702771996</v>
      </c>
      <c r="W867" s="14">
        <f t="shared" si="182"/>
        <v>1.5562800891743136</v>
      </c>
      <c r="X867" s="17">
        <f t="shared" si="183"/>
        <v>11.866538702771996</v>
      </c>
      <c r="Y867" s="17">
        <f t="shared" si="184"/>
        <v>13.331423237205533</v>
      </c>
      <c r="Z867" s="14">
        <v>474.14230073437511</v>
      </c>
      <c r="AA867" s="17">
        <f t="shared" si="186"/>
        <v>0.20497172835227986</v>
      </c>
      <c r="AB867" s="17">
        <f t="shared" si="187"/>
        <v>3.2234253815513844E-5</v>
      </c>
      <c r="AC867" s="17">
        <f t="shared" si="188"/>
        <v>1.5283623266543544E-2</v>
      </c>
      <c r="AD867" s="17">
        <f t="shared" si="185"/>
        <v>2.0243209624560988E-5</v>
      </c>
      <c r="AE867" s="14">
        <f t="shared" si="189"/>
        <v>38.930240610755831</v>
      </c>
    </row>
    <row r="868" spans="1:31" ht="15.75" thickBot="1" x14ac:dyDescent="0.3">
      <c r="A868" s="14">
        <v>2</v>
      </c>
      <c r="B868" s="17" t="s">
        <v>31</v>
      </c>
      <c r="C868" s="17">
        <v>862</v>
      </c>
      <c r="D868" s="17">
        <v>72.177611395513907</v>
      </c>
      <c r="E868" s="14">
        <v>704.00093954631063</v>
      </c>
      <c r="F868" s="103">
        <v>-5.6</v>
      </c>
      <c r="G868" s="17">
        <f>'Specifications (ICE)'!$E$16*9.81*SIN(F868-F867)</f>
        <v>-1046.3794352042696</v>
      </c>
      <c r="H868" s="17">
        <f t="shared" si="177"/>
        <v>-9.7738438111682452E-2</v>
      </c>
      <c r="I868" s="17">
        <v>14</v>
      </c>
      <c r="J868" s="14">
        <v>4000</v>
      </c>
      <c r="K868" s="100">
        <v>13.411199999999999</v>
      </c>
      <c r="L868" s="17">
        <v>30.000049728</v>
      </c>
      <c r="M868" s="107">
        <v>1</v>
      </c>
      <c r="N868" s="17">
        <f>IF(M868=1,_xlfn.XLOOKUP(L868,'HYB SPECS'!$O$6:$O$37,'HYB SPECS'!$K$6:$K$37,,1))</f>
        <v>8500</v>
      </c>
      <c r="O868" s="107">
        <f>0.5*('Specifications (ICE)'!$P$4*'Specifications (ICE)'!$P$3)*'Specifications (ICE)'!$P$5*K868^2</f>
        <v>56.217600027646043</v>
      </c>
      <c r="P868" s="14">
        <f>IF(B868="A",'Specifications (ICE)'!$M$12,IF(B868="G",'Specifications (ICE)'!$M$13))</f>
        <v>105.33879899999999</v>
      </c>
      <c r="Q868" s="17">
        <v>2</v>
      </c>
      <c r="R868" s="110">
        <f>'HYB SPECS'!$G$11-O868-P868-G868</f>
        <v>1771.5576680318518</v>
      </c>
      <c r="S868" s="16">
        <f t="shared" si="178"/>
        <v>0</v>
      </c>
      <c r="T868" s="17">
        <f t="shared" si="179"/>
        <v>0</v>
      </c>
      <c r="U868" s="110">
        <f t="shared" si="180"/>
        <v>-884.82303617662365</v>
      </c>
      <c r="V868" s="17">
        <f t="shared" si="181"/>
        <v>11.866538702771933</v>
      </c>
      <c r="W868" s="14">
        <f t="shared" si="182"/>
        <v>1.5562800891743755</v>
      </c>
      <c r="X868" s="17">
        <f t="shared" si="183"/>
        <v>11.866538702771933</v>
      </c>
      <c r="Y868" s="17">
        <f t="shared" si="184"/>
        <v>13.331423237205463</v>
      </c>
      <c r="Z868" s="14">
        <v>474.14230073437511</v>
      </c>
      <c r="AA868" s="17">
        <f t="shared" si="186"/>
        <v>0.20497172835228802</v>
      </c>
      <c r="AB868" s="17">
        <f t="shared" si="187"/>
        <v>3.2234253815515131E-5</v>
      </c>
      <c r="AC868" s="17">
        <f t="shared" si="188"/>
        <v>1.5283623266544154E-2</v>
      </c>
      <c r="AD868" s="17">
        <f t="shared" si="185"/>
        <v>2.0243209624561794E-5</v>
      </c>
      <c r="AE868" s="14">
        <f t="shared" si="189"/>
        <v>38.945524234022372</v>
      </c>
    </row>
    <row r="869" spans="1:31" ht="15.75" thickBot="1" x14ac:dyDescent="0.3">
      <c r="A869" s="14">
        <v>2</v>
      </c>
      <c r="B869" s="17" t="s">
        <v>31</v>
      </c>
      <c r="C869" s="17">
        <v>863</v>
      </c>
      <c r="D869" s="17">
        <v>72.252175938582383</v>
      </c>
      <c r="E869" s="14">
        <v>704.00093954631063</v>
      </c>
      <c r="F869" s="103">
        <v>-5.8</v>
      </c>
      <c r="G869" s="17">
        <f>'Specifications (ICE)'!$E$16*9.81*SIN(F869-F868)</f>
        <v>-1046.3794352042742</v>
      </c>
      <c r="H869" s="17">
        <f t="shared" si="177"/>
        <v>-0.10122909661567112</v>
      </c>
      <c r="I869" s="17">
        <v>14</v>
      </c>
      <c r="J869" s="14">
        <v>4000</v>
      </c>
      <c r="K869" s="100">
        <v>13.411199999999999</v>
      </c>
      <c r="L869" s="17">
        <v>30.000049728</v>
      </c>
      <c r="M869" s="107">
        <v>1</v>
      </c>
      <c r="N869" s="17">
        <f>IF(M869=1,_xlfn.XLOOKUP(L869,'HYB SPECS'!$O$6:$O$37,'HYB SPECS'!$K$6:$K$37,,1))</f>
        <v>8500</v>
      </c>
      <c r="O869" s="107">
        <f>0.5*('Specifications (ICE)'!$P$4*'Specifications (ICE)'!$P$3)*'Specifications (ICE)'!$P$5*K869^2</f>
        <v>56.217600027646043</v>
      </c>
      <c r="P869" s="14">
        <f>IF(B869="A",'Specifications (ICE)'!$M$12,IF(B869="G",'Specifications (ICE)'!$M$13))</f>
        <v>105.33879899999999</v>
      </c>
      <c r="Q869" s="17">
        <v>2</v>
      </c>
      <c r="R869" s="110">
        <f>'HYB SPECS'!$G$11-O869-P869-G869</f>
        <v>1771.5576680318563</v>
      </c>
      <c r="S869" s="16">
        <f t="shared" si="178"/>
        <v>0</v>
      </c>
      <c r="T869" s="17">
        <f t="shared" si="179"/>
        <v>0</v>
      </c>
      <c r="U869" s="110">
        <f t="shared" si="180"/>
        <v>-884.82303617662819</v>
      </c>
      <c r="V869" s="17">
        <f t="shared" si="181"/>
        <v>11.866538702771996</v>
      </c>
      <c r="W869" s="14">
        <f t="shared" si="182"/>
        <v>1.5562800891743136</v>
      </c>
      <c r="X869" s="17">
        <f t="shared" si="183"/>
        <v>11.866538702771996</v>
      </c>
      <c r="Y869" s="17">
        <f t="shared" si="184"/>
        <v>13.331423237205533</v>
      </c>
      <c r="Z869" s="14">
        <v>474.14230073437511</v>
      </c>
      <c r="AA869" s="17">
        <f t="shared" si="186"/>
        <v>0.20497172835227986</v>
      </c>
      <c r="AB869" s="17">
        <f t="shared" si="187"/>
        <v>3.2234253815513844E-5</v>
      </c>
      <c r="AC869" s="17">
        <f t="shared" si="188"/>
        <v>1.5283623266543544E-2</v>
      </c>
      <c r="AD869" s="17">
        <f t="shared" si="185"/>
        <v>2.0243209624560988E-5</v>
      </c>
      <c r="AE869" s="14">
        <f t="shared" si="189"/>
        <v>38.960807857288913</v>
      </c>
    </row>
    <row r="870" spans="1:31" ht="15.75" thickBot="1" x14ac:dyDescent="0.3">
      <c r="A870" s="14">
        <v>2</v>
      </c>
      <c r="B870" s="17" t="s">
        <v>31</v>
      </c>
      <c r="C870" s="17">
        <v>864</v>
      </c>
      <c r="D870" s="17">
        <v>72.326740481650859</v>
      </c>
      <c r="E870" s="14">
        <v>704.00093954631063</v>
      </c>
      <c r="F870" s="103">
        <v>-6</v>
      </c>
      <c r="G870" s="17">
        <f>'Specifications (ICE)'!$E$16*9.81*SIN(F870-F869)</f>
        <v>-1046.3794352042742</v>
      </c>
      <c r="H870" s="17">
        <f t="shared" si="177"/>
        <v>-0.10471975511965978</v>
      </c>
      <c r="I870" s="17">
        <v>14</v>
      </c>
      <c r="J870" s="14">
        <v>4000</v>
      </c>
      <c r="K870" s="100">
        <v>13.411199999999999</v>
      </c>
      <c r="L870" s="17">
        <v>30.000049728</v>
      </c>
      <c r="M870" s="107">
        <v>1</v>
      </c>
      <c r="N870" s="17">
        <f>IF(M870=1,_xlfn.XLOOKUP(L870,'HYB SPECS'!$O$6:$O$37,'HYB SPECS'!$K$6:$K$37,,1))</f>
        <v>8500</v>
      </c>
      <c r="O870" s="107">
        <f>0.5*('Specifications (ICE)'!$P$4*'Specifications (ICE)'!$P$3)*'Specifications (ICE)'!$P$5*K870^2</f>
        <v>56.217600027646043</v>
      </c>
      <c r="P870" s="14">
        <f>IF(B870="A",'Specifications (ICE)'!$M$12,IF(B870="G",'Specifications (ICE)'!$M$13))</f>
        <v>105.33879899999999</v>
      </c>
      <c r="Q870" s="17">
        <v>2</v>
      </c>
      <c r="R870" s="110">
        <f>'HYB SPECS'!$G$11-O870-P870-G870</f>
        <v>1771.5576680318563</v>
      </c>
      <c r="S870" s="16">
        <f t="shared" si="178"/>
        <v>0</v>
      </c>
      <c r="T870" s="17">
        <f t="shared" si="179"/>
        <v>0</v>
      </c>
      <c r="U870" s="110">
        <f t="shared" si="180"/>
        <v>-884.82303617662819</v>
      </c>
      <c r="V870" s="17">
        <f t="shared" si="181"/>
        <v>11.866538702771996</v>
      </c>
      <c r="W870" s="14">
        <f t="shared" si="182"/>
        <v>1.5562800891743136</v>
      </c>
      <c r="X870" s="17">
        <f t="shared" si="183"/>
        <v>11.866538702771996</v>
      </c>
      <c r="Y870" s="17">
        <f t="shared" si="184"/>
        <v>13.331423237205533</v>
      </c>
      <c r="Z870" s="14">
        <v>474.14230073437511</v>
      </c>
      <c r="AA870" s="17">
        <f t="shared" si="186"/>
        <v>0.20497172835227986</v>
      </c>
      <c r="AB870" s="17">
        <f t="shared" si="187"/>
        <v>3.2234253815513844E-5</v>
      </c>
      <c r="AC870" s="17">
        <f t="shared" si="188"/>
        <v>1.5283623266543544E-2</v>
      </c>
      <c r="AD870" s="17">
        <f t="shared" si="185"/>
        <v>2.0243209624560988E-5</v>
      </c>
      <c r="AE870" s="14">
        <f t="shared" si="189"/>
        <v>38.976091480555453</v>
      </c>
    </row>
    <row r="871" spans="1:31" ht="15.75" thickBot="1" x14ac:dyDescent="0.3">
      <c r="A871" s="14">
        <v>2</v>
      </c>
      <c r="B871" s="17" t="s">
        <v>31</v>
      </c>
      <c r="C871" s="17">
        <v>865</v>
      </c>
      <c r="D871" s="17">
        <v>72.401305024719335</v>
      </c>
      <c r="E871" s="14">
        <v>704.00093954631063</v>
      </c>
      <c r="F871" s="103">
        <v>-6.2</v>
      </c>
      <c r="G871" s="17">
        <f>'Specifications (ICE)'!$E$16*9.81*SIN(F871-F870)</f>
        <v>-1046.3794352042742</v>
      </c>
      <c r="H871" s="17">
        <f t="shared" si="177"/>
        <v>-0.10821041362364843</v>
      </c>
      <c r="I871" s="17">
        <v>14</v>
      </c>
      <c r="J871" s="14">
        <v>4000</v>
      </c>
      <c r="K871" s="100">
        <v>13.411199999999999</v>
      </c>
      <c r="L871" s="17">
        <v>30.000049728</v>
      </c>
      <c r="M871" s="107">
        <v>1</v>
      </c>
      <c r="N871" s="17">
        <f>IF(M871=1,_xlfn.XLOOKUP(L871,'HYB SPECS'!$O$6:$O$37,'HYB SPECS'!$K$6:$K$37,,1))</f>
        <v>8500</v>
      </c>
      <c r="O871" s="107">
        <f>0.5*('Specifications (ICE)'!$P$4*'Specifications (ICE)'!$P$3)*'Specifications (ICE)'!$P$5*K871^2</f>
        <v>56.217600027646043</v>
      </c>
      <c r="P871" s="14">
        <f>IF(B871="A",'Specifications (ICE)'!$M$12,IF(B871="G",'Specifications (ICE)'!$M$13))</f>
        <v>105.33879899999999</v>
      </c>
      <c r="Q871" s="17">
        <v>2</v>
      </c>
      <c r="R871" s="110">
        <f>'HYB SPECS'!$G$11-O871-P871-G871</f>
        <v>1771.5576680318563</v>
      </c>
      <c r="S871" s="16">
        <f t="shared" si="178"/>
        <v>0</v>
      </c>
      <c r="T871" s="17">
        <f t="shared" si="179"/>
        <v>0</v>
      </c>
      <c r="U871" s="110">
        <f t="shared" si="180"/>
        <v>-884.82303617662819</v>
      </c>
      <c r="V871" s="17">
        <f t="shared" si="181"/>
        <v>11.866538702771996</v>
      </c>
      <c r="W871" s="14">
        <f t="shared" si="182"/>
        <v>1.5562800891743136</v>
      </c>
      <c r="X871" s="17">
        <f t="shared" si="183"/>
        <v>11.866538702771996</v>
      </c>
      <c r="Y871" s="17">
        <f t="shared" si="184"/>
        <v>13.331423237205533</v>
      </c>
      <c r="Z871" s="14">
        <v>474.14230073437511</v>
      </c>
      <c r="AA871" s="17">
        <f t="shared" si="186"/>
        <v>0.20497172835227986</v>
      </c>
      <c r="AB871" s="17">
        <f t="shared" si="187"/>
        <v>3.2234253815513844E-5</v>
      </c>
      <c r="AC871" s="17">
        <f t="shared" si="188"/>
        <v>1.5283623266543544E-2</v>
      </c>
      <c r="AD871" s="17">
        <f t="shared" si="185"/>
        <v>2.0243209624560988E-5</v>
      </c>
      <c r="AE871" s="14">
        <f t="shared" si="189"/>
        <v>38.991375103821994</v>
      </c>
    </row>
    <row r="872" spans="1:31" ht="15.75" thickBot="1" x14ac:dyDescent="0.3">
      <c r="A872" s="14">
        <v>2</v>
      </c>
      <c r="B872" s="17" t="s">
        <v>31</v>
      </c>
      <c r="C872" s="17">
        <v>866</v>
      </c>
      <c r="D872" s="17">
        <v>72.475869567787811</v>
      </c>
      <c r="E872" s="14">
        <v>704.00093954631063</v>
      </c>
      <c r="F872" s="103">
        <v>-6.4</v>
      </c>
      <c r="G872" s="17">
        <f>'Specifications (ICE)'!$E$16*9.81*SIN(F872-F871)</f>
        <v>-1046.3794352042742</v>
      </c>
      <c r="H872" s="17">
        <f t="shared" si="177"/>
        <v>-0.11170107212763709</v>
      </c>
      <c r="I872" s="17">
        <v>14</v>
      </c>
      <c r="J872" s="14">
        <v>4000</v>
      </c>
      <c r="K872" s="100">
        <v>13.411199999999999</v>
      </c>
      <c r="L872" s="17">
        <v>30.000049728</v>
      </c>
      <c r="M872" s="107">
        <v>1</v>
      </c>
      <c r="N872" s="17">
        <f>IF(M872=1,_xlfn.XLOOKUP(L872,'HYB SPECS'!$O$6:$O$37,'HYB SPECS'!$K$6:$K$37,,1))</f>
        <v>8500</v>
      </c>
      <c r="O872" s="107">
        <f>0.5*('Specifications (ICE)'!$P$4*'Specifications (ICE)'!$P$3)*'Specifications (ICE)'!$P$5*K872^2</f>
        <v>56.217600027646043</v>
      </c>
      <c r="P872" s="14">
        <f>IF(B872="A",'Specifications (ICE)'!$M$12,IF(B872="G",'Specifications (ICE)'!$M$13))</f>
        <v>105.33879899999999</v>
      </c>
      <c r="Q872" s="17">
        <v>2</v>
      </c>
      <c r="R872" s="110">
        <f>'HYB SPECS'!$G$11-O872-P872-G872</f>
        <v>1771.5576680318563</v>
      </c>
      <c r="S872" s="16">
        <f t="shared" si="178"/>
        <v>0</v>
      </c>
      <c r="T872" s="17">
        <f t="shared" si="179"/>
        <v>0</v>
      </c>
      <c r="U872" s="110">
        <f t="shared" si="180"/>
        <v>-884.82303617662819</v>
      </c>
      <c r="V872" s="17">
        <f t="shared" si="181"/>
        <v>11.866538702771996</v>
      </c>
      <c r="W872" s="14">
        <f t="shared" si="182"/>
        <v>1.5562800891743136</v>
      </c>
      <c r="X872" s="17">
        <f t="shared" si="183"/>
        <v>11.866538702771996</v>
      </c>
      <c r="Y872" s="17">
        <f t="shared" si="184"/>
        <v>13.331423237205533</v>
      </c>
      <c r="Z872" s="14">
        <v>474.14230073437511</v>
      </c>
      <c r="AA872" s="17">
        <f t="shared" si="186"/>
        <v>0.20497172835227986</v>
      </c>
      <c r="AB872" s="17">
        <f t="shared" si="187"/>
        <v>3.2234253815513844E-5</v>
      </c>
      <c r="AC872" s="17">
        <f t="shared" si="188"/>
        <v>1.5283623266543544E-2</v>
      </c>
      <c r="AD872" s="17">
        <f t="shared" si="185"/>
        <v>2.0243209624560988E-5</v>
      </c>
      <c r="AE872" s="14">
        <f t="shared" si="189"/>
        <v>39.006658727088535</v>
      </c>
    </row>
    <row r="873" spans="1:31" ht="15.75" thickBot="1" x14ac:dyDescent="0.3">
      <c r="A873" s="14">
        <v>2</v>
      </c>
      <c r="B873" s="17" t="s">
        <v>31</v>
      </c>
      <c r="C873" s="17">
        <v>867</v>
      </c>
      <c r="D873" s="17">
        <v>72.550434110856287</v>
      </c>
      <c r="E873" s="14">
        <v>704.00093954631063</v>
      </c>
      <c r="F873" s="103">
        <v>-6.6</v>
      </c>
      <c r="G873" s="17">
        <f>'Specifications (ICE)'!$E$16*9.81*SIN(F873-F872)</f>
        <v>-1046.3794352042696</v>
      </c>
      <c r="H873" s="17">
        <f t="shared" si="177"/>
        <v>-0.11519173063162574</v>
      </c>
      <c r="I873" s="17">
        <v>14</v>
      </c>
      <c r="J873" s="14">
        <v>4000</v>
      </c>
      <c r="K873" s="100">
        <v>13.411199999999999</v>
      </c>
      <c r="L873" s="17">
        <v>30.000049728</v>
      </c>
      <c r="M873" s="107">
        <v>1</v>
      </c>
      <c r="N873" s="17">
        <f>IF(M873=1,_xlfn.XLOOKUP(L873,'HYB SPECS'!$O$6:$O$37,'HYB SPECS'!$K$6:$K$37,,1))</f>
        <v>8500</v>
      </c>
      <c r="O873" s="107">
        <f>0.5*('Specifications (ICE)'!$P$4*'Specifications (ICE)'!$P$3)*'Specifications (ICE)'!$P$5*K873^2</f>
        <v>56.217600027646043</v>
      </c>
      <c r="P873" s="14">
        <f>IF(B873="A",'Specifications (ICE)'!$M$12,IF(B873="G",'Specifications (ICE)'!$M$13))</f>
        <v>105.33879899999999</v>
      </c>
      <c r="Q873" s="17">
        <v>2</v>
      </c>
      <c r="R873" s="110">
        <f>'HYB SPECS'!$G$11-O873-P873-G873</f>
        <v>1771.5576680318518</v>
      </c>
      <c r="S873" s="16">
        <f t="shared" si="178"/>
        <v>0</v>
      </c>
      <c r="T873" s="17">
        <f t="shared" si="179"/>
        <v>0</v>
      </c>
      <c r="U873" s="110">
        <f t="shared" si="180"/>
        <v>-884.82303617662365</v>
      </c>
      <c r="V873" s="17">
        <f t="shared" si="181"/>
        <v>11.866538702771933</v>
      </c>
      <c r="W873" s="14">
        <f t="shared" si="182"/>
        <v>1.5562800891743755</v>
      </c>
      <c r="X873" s="17">
        <f t="shared" si="183"/>
        <v>11.866538702771933</v>
      </c>
      <c r="Y873" s="17">
        <f t="shared" si="184"/>
        <v>13.331423237205463</v>
      </c>
      <c r="Z873" s="14">
        <v>474.14230073437511</v>
      </c>
      <c r="AA873" s="17">
        <f t="shared" si="186"/>
        <v>0.20497172835228802</v>
      </c>
      <c r="AB873" s="17">
        <f t="shared" si="187"/>
        <v>3.2234253815515131E-5</v>
      </c>
      <c r="AC873" s="17">
        <f t="shared" si="188"/>
        <v>1.5283623266544154E-2</v>
      </c>
      <c r="AD873" s="17">
        <f t="shared" si="185"/>
        <v>2.0243209624561794E-5</v>
      </c>
      <c r="AE873" s="14">
        <f t="shared" si="189"/>
        <v>39.021942350355076</v>
      </c>
    </row>
    <row r="874" spans="1:31" ht="15.75" thickBot="1" x14ac:dyDescent="0.3">
      <c r="A874" s="14">
        <v>2</v>
      </c>
      <c r="B874" s="17" t="s">
        <v>31</v>
      </c>
      <c r="C874" s="17">
        <v>868</v>
      </c>
      <c r="D874" s="17">
        <v>72.624998653924763</v>
      </c>
      <c r="E874" s="14">
        <v>704.00093954631063</v>
      </c>
      <c r="F874" s="103">
        <v>-6.8</v>
      </c>
      <c r="G874" s="17">
        <f>'Specifications (ICE)'!$E$16*9.81*SIN(F874-F873)</f>
        <v>-1046.3794352042742</v>
      </c>
      <c r="H874" s="17">
        <f t="shared" si="177"/>
        <v>-0.11868238913561441</v>
      </c>
      <c r="I874" s="17">
        <v>14</v>
      </c>
      <c r="J874" s="14">
        <v>4000</v>
      </c>
      <c r="K874" s="100">
        <v>13.411199999999999</v>
      </c>
      <c r="L874" s="17">
        <v>30.000049728</v>
      </c>
      <c r="M874" s="107">
        <v>1</v>
      </c>
      <c r="N874" s="17">
        <f>IF(M874=1,_xlfn.XLOOKUP(L874,'HYB SPECS'!$O$6:$O$37,'HYB SPECS'!$K$6:$K$37,,1))</f>
        <v>8500</v>
      </c>
      <c r="O874" s="107">
        <f>0.5*('Specifications (ICE)'!$P$4*'Specifications (ICE)'!$P$3)*'Specifications (ICE)'!$P$5*K874^2</f>
        <v>56.217600027646043</v>
      </c>
      <c r="P874" s="14">
        <f>IF(B874="A",'Specifications (ICE)'!$M$12,IF(B874="G",'Specifications (ICE)'!$M$13))</f>
        <v>105.33879899999999</v>
      </c>
      <c r="Q874" s="17">
        <v>2</v>
      </c>
      <c r="R874" s="110">
        <f>'HYB SPECS'!$G$11-O874-P874-G874</f>
        <v>1771.5576680318563</v>
      </c>
      <c r="S874" s="16">
        <f t="shared" si="178"/>
        <v>0</v>
      </c>
      <c r="T874" s="17">
        <f t="shared" si="179"/>
        <v>0</v>
      </c>
      <c r="U874" s="110">
        <f t="shared" si="180"/>
        <v>-884.82303617662819</v>
      </c>
      <c r="V874" s="17">
        <f t="shared" si="181"/>
        <v>11.866538702771996</v>
      </c>
      <c r="W874" s="14">
        <f t="shared" si="182"/>
        <v>1.5562800891743136</v>
      </c>
      <c r="X874" s="17">
        <f t="shared" si="183"/>
        <v>11.866538702771996</v>
      </c>
      <c r="Y874" s="17">
        <f t="shared" si="184"/>
        <v>13.331423237205533</v>
      </c>
      <c r="Z874" s="14">
        <v>474.14230073437511</v>
      </c>
      <c r="AA874" s="17">
        <f t="shared" si="186"/>
        <v>0.20497172835227986</v>
      </c>
      <c r="AB874" s="17">
        <f t="shared" si="187"/>
        <v>3.2234253815513844E-5</v>
      </c>
      <c r="AC874" s="17">
        <f t="shared" si="188"/>
        <v>1.5283623266543544E-2</v>
      </c>
      <c r="AD874" s="17">
        <f t="shared" si="185"/>
        <v>2.0243209624560988E-5</v>
      </c>
      <c r="AE874" s="14">
        <f t="shared" si="189"/>
        <v>39.037225973621617</v>
      </c>
    </row>
    <row r="875" spans="1:31" ht="15.75" thickBot="1" x14ac:dyDescent="0.3">
      <c r="A875" s="14">
        <v>2</v>
      </c>
      <c r="B875" s="17" t="s">
        <v>31</v>
      </c>
      <c r="C875" s="17">
        <v>869</v>
      </c>
      <c r="D875" s="17">
        <v>72.699563196993239</v>
      </c>
      <c r="E875" s="14">
        <v>704.00093954631063</v>
      </c>
      <c r="F875" s="103">
        <v>-7</v>
      </c>
      <c r="G875" s="17">
        <f>'Specifications (ICE)'!$E$16*9.81*SIN(F875-F874)</f>
        <v>-1046.3794352042742</v>
      </c>
      <c r="H875" s="17">
        <f t="shared" si="177"/>
        <v>-0.12217304763960307</v>
      </c>
      <c r="I875" s="17">
        <v>14</v>
      </c>
      <c r="J875" s="14">
        <v>4000</v>
      </c>
      <c r="K875" s="100">
        <v>13.411199999999999</v>
      </c>
      <c r="L875" s="17">
        <v>30.000049728</v>
      </c>
      <c r="M875" s="107">
        <v>1</v>
      </c>
      <c r="N875" s="17">
        <f>IF(M875=1,_xlfn.XLOOKUP(L875,'HYB SPECS'!$O$6:$O$37,'HYB SPECS'!$K$6:$K$37,,1))</f>
        <v>8500</v>
      </c>
      <c r="O875" s="107">
        <f>0.5*('Specifications (ICE)'!$P$4*'Specifications (ICE)'!$P$3)*'Specifications (ICE)'!$P$5*K875^2</f>
        <v>56.217600027646043</v>
      </c>
      <c r="P875" s="14">
        <f>IF(B875="A",'Specifications (ICE)'!$M$12,IF(B875="G",'Specifications (ICE)'!$M$13))</f>
        <v>105.33879899999999</v>
      </c>
      <c r="Q875" s="17">
        <v>2</v>
      </c>
      <c r="R875" s="110">
        <f>'HYB SPECS'!$G$11-O875-P875-G875</f>
        <v>1771.5576680318563</v>
      </c>
      <c r="S875" s="16">
        <f t="shared" si="178"/>
        <v>0</v>
      </c>
      <c r="T875" s="17">
        <f t="shared" si="179"/>
        <v>0</v>
      </c>
      <c r="U875" s="110">
        <f t="shared" si="180"/>
        <v>-884.82303617662819</v>
      </c>
      <c r="V875" s="17">
        <f t="shared" si="181"/>
        <v>11.866538702771996</v>
      </c>
      <c r="W875" s="14">
        <f t="shared" si="182"/>
        <v>1.5562800891743136</v>
      </c>
      <c r="X875" s="17">
        <f t="shared" si="183"/>
        <v>11.866538702771996</v>
      </c>
      <c r="Y875" s="17">
        <f t="shared" si="184"/>
        <v>13.331423237205533</v>
      </c>
      <c r="Z875" s="14">
        <v>474.14230073437511</v>
      </c>
      <c r="AA875" s="17">
        <f t="shared" si="186"/>
        <v>0.20497172835227986</v>
      </c>
      <c r="AB875" s="17">
        <f t="shared" si="187"/>
        <v>3.2234253815513844E-5</v>
      </c>
      <c r="AC875" s="17">
        <f t="shared" si="188"/>
        <v>1.5283623266543544E-2</v>
      </c>
      <c r="AD875" s="17">
        <f t="shared" si="185"/>
        <v>2.0243209624560988E-5</v>
      </c>
      <c r="AE875" s="14">
        <f t="shared" si="189"/>
        <v>39.052509596888157</v>
      </c>
    </row>
    <row r="876" spans="1:31" ht="15.75" thickBot="1" x14ac:dyDescent="0.3">
      <c r="A876" s="14">
        <v>2</v>
      </c>
      <c r="B876" s="17" t="s">
        <v>31</v>
      </c>
      <c r="C876" s="17">
        <v>870</v>
      </c>
      <c r="D876" s="17">
        <v>72.774127740061715</v>
      </c>
      <c r="E876" s="14">
        <v>704.00093954631063</v>
      </c>
      <c r="F876" s="103">
        <v>-7.2</v>
      </c>
      <c r="G876" s="17">
        <f>'Specifications (ICE)'!$E$16*9.81*SIN(F876-F875)</f>
        <v>-1046.3794352042742</v>
      </c>
      <c r="H876" s="17">
        <f t="shared" si="177"/>
        <v>-0.12566370614359174</v>
      </c>
      <c r="I876" s="17">
        <v>14</v>
      </c>
      <c r="J876" s="14">
        <v>4000</v>
      </c>
      <c r="K876" s="100">
        <v>13.411199999999999</v>
      </c>
      <c r="L876" s="17">
        <v>30.000049728</v>
      </c>
      <c r="M876" s="107">
        <v>1</v>
      </c>
      <c r="N876" s="17">
        <f>IF(M876=1,_xlfn.XLOOKUP(L876,'HYB SPECS'!$O$6:$O$37,'HYB SPECS'!$K$6:$K$37,,1))</f>
        <v>8500</v>
      </c>
      <c r="O876" s="107">
        <f>0.5*('Specifications (ICE)'!$P$4*'Specifications (ICE)'!$P$3)*'Specifications (ICE)'!$P$5*K876^2</f>
        <v>56.217600027646043</v>
      </c>
      <c r="P876" s="14">
        <f>IF(B876="A",'Specifications (ICE)'!$M$12,IF(B876="G",'Specifications (ICE)'!$M$13))</f>
        <v>105.33879899999999</v>
      </c>
      <c r="Q876" s="17">
        <v>2</v>
      </c>
      <c r="R876" s="110">
        <f>'HYB SPECS'!$G$11-O876-P876-G876</f>
        <v>1771.5576680318563</v>
      </c>
      <c r="S876" s="16">
        <f t="shared" si="178"/>
        <v>0</v>
      </c>
      <c r="T876" s="17">
        <f t="shared" si="179"/>
        <v>0</v>
      </c>
      <c r="U876" s="110">
        <f t="shared" si="180"/>
        <v>-884.82303617662819</v>
      </c>
      <c r="V876" s="17">
        <f t="shared" si="181"/>
        <v>11.866538702771996</v>
      </c>
      <c r="W876" s="14">
        <f t="shared" si="182"/>
        <v>1.5562800891743136</v>
      </c>
      <c r="X876" s="17">
        <f t="shared" si="183"/>
        <v>11.866538702771996</v>
      </c>
      <c r="Y876" s="17">
        <f t="shared" si="184"/>
        <v>13.331423237205533</v>
      </c>
      <c r="Z876" s="14">
        <v>474.14230073437511</v>
      </c>
      <c r="AA876" s="17">
        <f t="shared" si="186"/>
        <v>0.20497172835227986</v>
      </c>
      <c r="AB876" s="17">
        <f t="shared" si="187"/>
        <v>3.2234253815513844E-5</v>
      </c>
      <c r="AC876" s="17">
        <f t="shared" si="188"/>
        <v>1.5283623266543544E-2</v>
      </c>
      <c r="AD876" s="17">
        <f t="shared" si="185"/>
        <v>2.0243209624560988E-5</v>
      </c>
      <c r="AE876" s="14">
        <f t="shared" si="189"/>
        <v>39.067793220154698</v>
      </c>
    </row>
    <row r="877" spans="1:31" ht="15.75" thickBot="1" x14ac:dyDescent="0.3">
      <c r="A877" s="14">
        <v>2</v>
      </c>
      <c r="B877" s="17" t="s">
        <v>31</v>
      </c>
      <c r="C877" s="17">
        <v>871</v>
      </c>
      <c r="D877" s="17">
        <v>72.848692283130191</v>
      </c>
      <c r="E877" s="14">
        <v>704.00093954631063</v>
      </c>
      <c r="F877" s="103">
        <v>-7.4</v>
      </c>
      <c r="G877" s="17">
        <f>'Specifications (ICE)'!$E$16*9.81*SIN(F877-F876)</f>
        <v>-1046.3794352042742</v>
      </c>
      <c r="H877" s="17">
        <f t="shared" si="177"/>
        <v>-0.1291543646475804</v>
      </c>
      <c r="I877" s="17">
        <v>14</v>
      </c>
      <c r="J877" s="14">
        <v>4000</v>
      </c>
      <c r="K877" s="100">
        <v>13.411199999999999</v>
      </c>
      <c r="L877" s="17">
        <v>30.000049728</v>
      </c>
      <c r="M877" s="107">
        <v>1</v>
      </c>
      <c r="N877" s="17">
        <f>IF(M877=1,_xlfn.XLOOKUP(L877,'HYB SPECS'!$O$6:$O$37,'HYB SPECS'!$K$6:$K$37,,1))</f>
        <v>8500</v>
      </c>
      <c r="O877" s="107">
        <f>0.5*('Specifications (ICE)'!$P$4*'Specifications (ICE)'!$P$3)*'Specifications (ICE)'!$P$5*K877^2</f>
        <v>56.217600027646043</v>
      </c>
      <c r="P877" s="14">
        <f>IF(B877="A",'Specifications (ICE)'!$M$12,IF(B877="G",'Specifications (ICE)'!$M$13))</f>
        <v>105.33879899999999</v>
      </c>
      <c r="Q877" s="17">
        <v>2</v>
      </c>
      <c r="R877" s="110">
        <f>'HYB SPECS'!$G$11-O877-P877-G877</f>
        <v>1771.5576680318563</v>
      </c>
      <c r="S877" s="16">
        <f t="shared" si="178"/>
        <v>0</v>
      </c>
      <c r="T877" s="17">
        <f t="shared" si="179"/>
        <v>0</v>
      </c>
      <c r="U877" s="110">
        <f t="shared" si="180"/>
        <v>-884.82303617662819</v>
      </c>
      <c r="V877" s="17">
        <f t="shared" si="181"/>
        <v>11.866538702771996</v>
      </c>
      <c r="W877" s="14">
        <f t="shared" si="182"/>
        <v>1.5562800891743136</v>
      </c>
      <c r="X877" s="17">
        <f t="shared" si="183"/>
        <v>11.866538702771996</v>
      </c>
      <c r="Y877" s="17">
        <f t="shared" si="184"/>
        <v>13.331423237205533</v>
      </c>
      <c r="Z877" s="14">
        <v>474.14230073437511</v>
      </c>
      <c r="AA877" s="17">
        <f t="shared" si="186"/>
        <v>0.20497172835227986</v>
      </c>
      <c r="AB877" s="17">
        <f t="shared" si="187"/>
        <v>3.2234253815513844E-5</v>
      </c>
      <c r="AC877" s="17">
        <f t="shared" si="188"/>
        <v>1.5283623266543544E-2</v>
      </c>
      <c r="AD877" s="17">
        <f t="shared" si="185"/>
        <v>2.0243209624560988E-5</v>
      </c>
      <c r="AE877" s="14">
        <f t="shared" si="189"/>
        <v>39.083076843421239</v>
      </c>
    </row>
    <row r="878" spans="1:31" ht="15.75" thickBot="1" x14ac:dyDescent="0.3">
      <c r="A878" s="14">
        <v>2</v>
      </c>
      <c r="B878" s="17" t="s">
        <v>31</v>
      </c>
      <c r="C878" s="17">
        <v>872</v>
      </c>
      <c r="D878" s="17">
        <v>72.923256826198667</v>
      </c>
      <c r="E878" s="14">
        <v>704.00093954631063</v>
      </c>
      <c r="F878" s="103">
        <v>-7.6</v>
      </c>
      <c r="G878" s="17">
        <f>'Specifications (ICE)'!$E$16*9.81*SIN(F878-F877)</f>
        <v>-1046.3794352042696</v>
      </c>
      <c r="H878" s="17">
        <f t="shared" si="177"/>
        <v>-0.13264502315156904</v>
      </c>
      <c r="I878" s="17">
        <v>14</v>
      </c>
      <c r="J878" s="14">
        <v>4000</v>
      </c>
      <c r="K878" s="100">
        <v>13.411199999999999</v>
      </c>
      <c r="L878" s="17">
        <v>30.000049728</v>
      </c>
      <c r="M878" s="107">
        <v>1</v>
      </c>
      <c r="N878" s="17">
        <f>IF(M878=1,_xlfn.XLOOKUP(L878,'HYB SPECS'!$O$6:$O$37,'HYB SPECS'!$K$6:$K$37,,1))</f>
        <v>8500</v>
      </c>
      <c r="O878" s="107">
        <f>0.5*('Specifications (ICE)'!$P$4*'Specifications (ICE)'!$P$3)*'Specifications (ICE)'!$P$5*K878^2</f>
        <v>56.217600027646043</v>
      </c>
      <c r="P878" s="14">
        <f>IF(B878="A",'Specifications (ICE)'!$M$12,IF(B878="G",'Specifications (ICE)'!$M$13))</f>
        <v>105.33879899999999</v>
      </c>
      <c r="Q878" s="17">
        <v>2</v>
      </c>
      <c r="R878" s="110">
        <f>'HYB SPECS'!$G$11-O878-P878-G878</f>
        <v>1771.5576680318518</v>
      </c>
      <c r="S878" s="16">
        <f t="shared" si="178"/>
        <v>0</v>
      </c>
      <c r="T878" s="17">
        <f t="shared" si="179"/>
        <v>0</v>
      </c>
      <c r="U878" s="110">
        <f t="shared" si="180"/>
        <v>-884.82303617662365</v>
      </c>
      <c r="V878" s="17">
        <f t="shared" si="181"/>
        <v>11.866538702771933</v>
      </c>
      <c r="W878" s="14">
        <f t="shared" si="182"/>
        <v>1.5562800891743755</v>
      </c>
      <c r="X878" s="17">
        <f t="shared" si="183"/>
        <v>11.866538702771933</v>
      </c>
      <c r="Y878" s="17">
        <f t="shared" si="184"/>
        <v>13.331423237205463</v>
      </c>
      <c r="Z878" s="14">
        <v>474.14230073437511</v>
      </c>
      <c r="AA878" s="17">
        <f t="shared" si="186"/>
        <v>0.20497172835228802</v>
      </c>
      <c r="AB878" s="17">
        <f t="shared" si="187"/>
        <v>3.2234253815515131E-5</v>
      </c>
      <c r="AC878" s="17">
        <f t="shared" si="188"/>
        <v>1.5283623266544154E-2</v>
      </c>
      <c r="AD878" s="17">
        <f t="shared" si="185"/>
        <v>2.0243209624561794E-5</v>
      </c>
      <c r="AE878" s="14">
        <f t="shared" si="189"/>
        <v>39.09836046668778</v>
      </c>
    </row>
    <row r="879" spans="1:31" ht="15.75" thickBot="1" x14ac:dyDescent="0.3">
      <c r="A879" s="14">
        <v>2</v>
      </c>
      <c r="B879" s="17" t="s">
        <v>31</v>
      </c>
      <c r="C879" s="17">
        <v>873</v>
      </c>
      <c r="D879" s="17">
        <v>72.997821369267143</v>
      </c>
      <c r="E879" s="14">
        <v>704.00093954631063</v>
      </c>
      <c r="F879" s="103">
        <v>-7.8</v>
      </c>
      <c r="G879" s="17">
        <f>'Specifications (ICE)'!$E$16*9.81*SIN(F879-F878)</f>
        <v>-1046.3794352042742</v>
      </c>
      <c r="H879" s="17">
        <f t="shared" si="177"/>
        <v>-0.1361356816555577</v>
      </c>
      <c r="I879" s="17">
        <v>14</v>
      </c>
      <c r="J879" s="14">
        <v>4000</v>
      </c>
      <c r="K879" s="100">
        <v>13.411199999999999</v>
      </c>
      <c r="L879" s="17">
        <v>30.000049728</v>
      </c>
      <c r="M879" s="107">
        <v>1</v>
      </c>
      <c r="N879" s="17">
        <f>IF(M879=1,_xlfn.XLOOKUP(L879,'HYB SPECS'!$O$6:$O$37,'HYB SPECS'!$K$6:$K$37,,1))</f>
        <v>8500</v>
      </c>
      <c r="O879" s="107">
        <f>0.5*('Specifications (ICE)'!$P$4*'Specifications (ICE)'!$P$3)*'Specifications (ICE)'!$P$5*K879^2</f>
        <v>56.217600027646043</v>
      </c>
      <c r="P879" s="14">
        <f>IF(B879="A",'Specifications (ICE)'!$M$12,IF(B879="G",'Specifications (ICE)'!$M$13))</f>
        <v>105.33879899999999</v>
      </c>
      <c r="Q879" s="17">
        <v>2</v>
      </c>
      <c r="R879" s="110">
        <f>'HYB SPECS'!$G$11-O879-P879-G879</f>
        <v>1771.5576680318563</v>
      </c>
      <c r="S879" s="16">
        <f t="shared" si="178"/>
        <v>0</v>
      </c>
      <c r="T879" s="17">
        <f t="shared" si="179"/>
        <v>0</v>
      </c>
      <c r="U879" s="110">
        <f t="shared" si="180"/>
        <v>-884.82303617662819</v>
      </c>
      <c r="V879" s="17">
        <f t="shared" si="181"/>
        <v>11.866538702771996</v>
      </c>
      <c r="W879" s="14">
        <f t="shared" si="182"/>
        <v>1.5562800891743136</v>
      </c>
      <c r="X879" s="17">
        <f t="shared" si="183"/>
        <v>11.866538702771996</v>
      </c>
      <c r="Y879" s="17">
        <f t="shared" si="184"/>
        <v>13.331423237205533</v>
      </c>
      <c r="Z879" s="14">
        <v>474.14230073437511</v>
      </c>
      <c r="AA879" s="17">
        <f t="shared" si="186"/>
        <v>0.20497172835227986</v>
      </c>
      <c r="AB879" s="17">
        <f t="shared" si="187"/>
        <v>3.2234253815513844E-5</v>
      </c>
      <c r="AC879" s="17">
        <f t="shared" si="188"/>
        <v>1.5283623266543544E-2</v>
      </c>
      <c r="AD879" s="17">
        <f t="shared" si="185"/>
        <v>2.0243209624560988E-5</v>
      </c>
      <c r="AE879" s="14">
        <f t="shared" si="189"/>
        <v>39.11364408995432</v>
      </c>
    </row>
    <row r="880" spans="1:31" ht="15.75" thickBot="1" x14ac:dyDescent="0.3">
      <c r="A880" s="14">
        <v>2</v>
      </c>
      <c r="B880" s="17" t="s">
        <v>31</v>
      </c>
      <c r="C880" s="17">
        <v>874</v>
      </c>
      <c r="D880" s="17">
        <v>73.072385912335619</v>
      </c>
      <c r="E880" s="14">
        <v>704.00093954631063</v>
      </c>
      <c r="F880" s="103">
        <v>-8</v>
      </c>
      <c r="G880" s="17">
        <f>'Specifications (ICE)'!$E$16*9.81*SIN(F880-F879)</f>
        <v>-1046.3794352042742</v>
      </c>
      <c r="H880" s="17">
        <f t="shared" si="177"/>
        <v>-0.13962634015954636</v>
      </c>
      <c r="I880" s="17">
        <v>14</v>
      </c>
      <c r="J880" s="14">
        <v>4000</v>
      </c>
      <c r="K880" s="100">
        <v>13.411199999999999</v>
      </c>
      <c r="L880" s="17">
        <v>30.000049728</v>
      </c>
      <c r="M880" s="107">
        <v>1</v>
      </c>
      <c r="N880" s="17">
        <f>IF(M880=1,_xlfn.XLOOKUP(L880,'HYB SPECS'!$O$6:$O$37,'HYB SPECS'!$K$6:$K$37,,1))</f>
        <v>8500</v>
      </c>
      <c r="O880" s="107">
        <f>0.5*('Specifications (ICE)'!$P$4*'Specifications (ICE)'!$P$3)*'Specifications (ICE)'!$P$5*K880^2</f>
        <v>56.217600027646043</v>
      </c>
      <c r="P880" s="14">
        <f>IF(B880="A",'Specifications (ICE)'!$M$12,IF(B880="G",'Specifications (ICE)'!$M$13))</f>
        <v>105.33879899999999</v>
      </c>
      <c r="Q880" s="17">
        <v>2</v>
      </c>
      <c r="R880" s="110">
        <f>'HYB SPECS'!$G$11-O880-P880-G880</f>
        <v>1771.5576680318563</v>
      </c>
      <c r="S880" s="16">
        <f t="shared" si="178"/>
        <v>0</v>
      </c>
      <c r="T880" s="17">
        <f t="shared" si="179"/>
        <v>0</v>
      </c>
      <c r="U880" s="110">
        <f t="shared" si="180"/>
        <v>-884.82303617662819</v>
      </c>
      <c r="V880" s="17">
        <f t="shared" si="181"/>
        <v>11.866538702771996</v>
      </c>
      <c r="W880" s="14">
        <f t="shared" si="182"/>
        <v>1.5562800891743136</v>
      </c>
      <c r="X880" s="17">
        <f t="shared" si="183"/>
        <v>11.866538702771996</v>
      </c>
      <c r="Y880" s="17">
        <f t="shared" si="184"/>
        <v>13.331423237205533</v>
      </c>
      <c r="Z880" s="14">
        <v>474.14230073437511</v>
      </c>
      <c r="AA880" s="17">
        <f t="shared" si="186"/>
        <v>0.20497172835227986</v>
      </c>
      <c r="AB880" s="17">
        <f t="shared" si="187"/>
        <v>3.2234253815513844E-5</v>
      </c>
      <c r="AC880" s="17">
        <f t="shared" si="188"/>
        <v>1.5283623266543544E-2</v>
      </c>
      <c r="AD880" s="17">
        <f t="shared" si="185"/>
        <v>2.0243209624560988E-5</v>
      </c>
      <c r="AE880" s="14">
        <f t="shared" si="189"/>
        <v>39.128927713220861</v>
      </c>
    </row>
    <row r="881" spans="1:31" ht="15.75" thickBot="1" x14ac:dyDescent="0.3">
      <c r="A881" s="14">
        <v>2</v>
      </c>
      <c r="B881" s="17" t="s">
        <v>31</v>
      </c>
      <c r="C881" s="17">
        <v>875</v>
      </c>
      <c r="D881" s="17">
        <v>73.146950455404095</v>
      </c>
      <c r="E881" s="14">
        <v>704.00093954631063</v>
      </c>
      <c r="F881" s="103">
        <v>-8.1999999999999993</v>
      </c>
      <c r="G881" s="17">
        <f>'Specifications (ICE)'!$E$16*9.81*SIN(F881-F880)</f>
        <v>-1046.3794352042696</v>
      </c>
      <c r="H881" s="17">
        <f t="shared" si="177"/>
        <v>-0.143116998663535</v>
      </c>
      <c r="I881" s="17">
        <v>14</v>
      </c>
      <c r="J881" s="14">
        <v>4000</v>
      </c>
      <c r="K881" s="100">
        <v>13.411199999999999</v>
      </c>
      <c r="L881" s="17">
        <v>30.000049728</v>
      </c>
      <c r="M881" s="107">
        <v>1</v>
      </c>
      <c r="N881" s="17">
        <f>IF(M881=1,_xlfn.XLOOKUP(L881,'HYB SPECS'!$O$6:$O$37,'HYB SPECS'!$K$6:$K$37,,1))</f>
        <v>8500</v>
      </c>
      <c r="O881" s="107">
        <f>0.5*('Specifications (ICE)'!$P$4*'Specifications (ICE)'!$P$3)*'Specifications (ICE)'!$P$5*K881^2</f>
        <v>56.217600027646043</v>
      </c>
      <c r="P881" s="14">
        <f>IF(B881="A",'Specifications (ICE)'!$M$12,IF(B881="G",'Specifications (ICE)'!$M$13))</f>
        <v>105.33879899999999</v>
      </c>
      <c r="Q881" s="17">
        <v>2</v>
      </c>
      <c r="R881" s="110">
        <f>'HYB SPECS'!$G$11-O881-P881-G881</f>
        <v>1771.5576680318518</v>
      </c>
      <c r="S881" s="16">
        <f t="shared" si="178"/>
        <v>0</v>
      </c>
      <c r="T881" s="17">
        <f t="shared" si="179"/>
        <v>0</v>
      </c>
      <c r="U881" s="110">
        <f t="shared" si="180"/>
        <v>-884.82303617662365</v>
      </c>
      <c r="V881" s="17">
        <f t="shared" si="181"/>
        <v>11.866538702771933</v>
      </c>
      <c r="W881" s="14">
        <f t="shared" si="182"/>
        <v>1.5562800891743755</v>
      </c>
      <c r="X881" s="17">
        <f t="shared" si="183"/>
        <v>11.866538702771933</v>
      </c>
      <c r="Y881" s="17">
        <f t="shared" si="184"/>
        <v>13.331423237205463</v>
      </c>
      <c r="Z881" s="14">
        <v>474.14230073437511</v>
      </c>
      <c r="AA881" s="17">
        <f t="shared" si="186"/>
        <v>0.20497172835228802</v>
      </c>
      <c r="AB881" s="17">
        <f t="shared" si="187"/>
        <v>3.2234253815515131E-5</v>
      </c>
      <c r="AC881" s="17">
        <f t="shared" si="188"/>
        <v>1.5283623266544154E-2</v>
      </c>
      <c r="AD881" s="17">
        <f t="shared" si="185"/>
        <v>2.0243209624561794E-5</v>
      </c>
      <c r="AE881" s="14">
        <f t="shared" si="189"/>
        <v>39.144211336487402</v>
      </c>
    </row>
    <row r="882" spans="1:31" ht="15.75" thickBot="1" x14ac:dyDescent="0.3">
      <c r="A882" s="14">
        <v>2</v>
      </c>
      <c r="B882" s="17" t="s">
        <v>31</v>
      </c>
      <c r="C882" s="17">
        <v>876</v>
      </c>
      <c r="D882" s="17">
        <v>73.221514998472571</v>
      </c>
      <c r="E882" s="14">
        <v>704.00093954631063</v>
      </c>
      <c r="F882" s="103">
        <v>-8.4</v>
      </c>
      <c r="G882" s="17">
        <f>'Specifications (ICE)'!$E$16*9.81*SIN(F882-F881)</f>
        <v>-1046.3794352042787</v>
      </c>
      <c r="H882" s="17">
        <f t="shared" si="177"/>
        <v>-0.14660765716752369</v>
      </c>
      <c r="I882" s="17">
        <v>14</v>
      </c>
      <c r="J882" s="14">
        <v>4000</v>
      </c>
      <c r="K882" s="100">
        <v>13.411199999999999</v>
      </c>
      <c r="L882" s="17">
        <v>30.000049728</v>
      </c>
      <c r="M882" s="107">
        <v>1</v>
      </c>
      <c r="N882" s="17">
        <f>IF(M882=1,_xlfn.XLOOKUP(L882,'HYB SPECS'!$O$6:$O$37,'HYB SPECS'!$K$6:$K$37,,1))</f>
        <v>8500</v>
      </c>
      <c r="O882" s="107">
        <f>0.5*('Specifications (ICE)'!$P$4*'Specifications (ICE)'!$P$3)*'Specifications (ICE)'!$P$5*K882^2</f>
        <v>56.217600027646043</v>
      </c>
      <c r="P882" s="14">
        <f>IF(B882="A",'Specifications (ICE)'!$M$12,IF(B882="G",'Specifications (ICE)'!$M$13))</f>
        <v>105.33879899999999</v>
      </c>
      <c r="Q882" s="17">
        <v>2</v>
      </c>
      <c r="R882" s="110">
        <f>'HYB SPECS'!$G$11-O882-P882-G882</f>
        <v>1771.5576680318609</v>
      </c>
      <c r="S882" s="16">
        <f t="shared" si="178"/>
        <v>0</v>
      </c>
      <c r="T882" s="17">
        <f t="shared" si="179"/>
        <v>0</v>
      </c>
      <c r="U882" s="110">
        <f t="shared" si="180"/>
        <v>-884.82303617663274</v>
      </c>
      <c r="V882" s="17">
        <f t="shared" si="181"/>
        <v>11.866538702772056</v>
      </c>
      <c r="W882" s="14">
        <f t="shared" si="182"/>
        <v>1.5562800891742536</v>
      </c>
      <c r="X882" s="17">
        <f t="shared" si="183"/>
        <v>11.866538702772056</v>
      </c>
      <c r="Y882" s="17">
        <f t="shared" si="184"/>
        <v>13.3314232372056</v>
      </c>
      <c r="Z882" s="14">
        <v>474.14230073437511</v>
      </c>
      <c r="AA882" s="17">
        <f t="shared" si="186"/>
        <v>0.20497172835227195</v>
      </c>
      <c r="AB882" s="17">
        <f t="shared" si="187"/>
        <v>3.2234253815512604E-5</v>
      </c>
      <c r="AC882" s="17">
        <f t="shared" si="188"/>
        <v>1.5283623266542956E-2</v>
      </c>
      <c r="AD882" s="17">
        <f t="shared" si="185"/>
        <v>2.0243209624560205E-5</v>
      </c>
      <c r="AE882" s="14">
        <f t="shared" si="189"/>
        <v>39.159494959753943</v>
      </c>
    </row>
    <row r="883" spans="1:31" ht="15.75" thickBot="1" x14ac:dyDescent="0.3">
      <c r="A883" s="14">
        <v>2</v>
      </c>
      <c r="B883" s="17" t="s">
        <v>31</v>
      </c>
      <c r="C883" s="17">
        <v>877</v>
      </c>
      <c r="D883" s="17">
        <v>73.296079541541047</v>
      </c>
      <c r="E883" s="14">
        <v>704.00093954631063</v>
      </c>
      <c r="F883" s="103">
        <v>-8.6</v>
      </c>
      <c r="G883" s="17">
        <f>'Specifications (ICE)'!$E$16*9.81*SIN(F883-F882)</f>
        <v>-1046.3794352042696</v>
      </c>
      <c r="H883" s="17">
        <f t="shared" si="177"/>
        <v>-0.15009831567151233</v>
      </c>
      <c r="I883" s="17">
        <v>14</v>
      </c>
      <c r="J883" s="14">
        <v>4000</v>
      </c>
      <c r="K883" s="100">
        <v>13.411199999999999</v>
      </c>
      <c r="L883" s="17">
        <v>30.000049728</v>
      </c>
      <c r="M883" s="107">
        <v>1</v>
      </c>
      <c r="N883" s="17">
        <f>IF(M883=1,_xlfn.XLOOKUP(L883,'HYB SPECS'!$O$6:$O$37,'HYB SPECS'!$K$6:$K$37,,1))</f>
        <v>8500</v>
      </c>
      <c r="O883" s="107">
        <f>0.5*('Specifications (ICE)'!$P$4*'Specifications (ICE)'!$P$3)*'Specifications (ICE)'!$P$5*K883^2</f>
        <v>56.217600027646043</v>
      </c>
      <c r="P883" s="14">
        <f>IF(B883="A",'Specifications (ICE)'!$M$12,IF(B883="G",'Specifications (ICE)'!$M$13))</f>
        <v>105.33879899999999</v>
      </c>
      <c r="Q883" s="17">
        <v>2</v>
      </c>
      <c r="R883" s="110">
        <f>'HYB SPECS'!$G$11-O883-P883-G883</f>
        <v>1771.5576680318518</v>
      </c>
      <c r="S883" s="16">
        <f t="shared" si="178"/>
        <v>0</v>
      </c>
      <c r="T883" s="17">
        <f t="shared" si="179"/>
        <v>0</v>
      </c>
      <c r="U883" s="110">
        <f t="shared" si="180"/>
        <v>-884.82303617662365</v>
      </c>
      <c r="V883" s="17">
        <f t="shared" si="181"/>
        <v>11.866538702771933</v>
      </c>
      <c r="W883" s="14">
        <f t="shared" si="182"/>
        <v>1.5562800891743755</v>
      </c>
      <c r="X883" s="17">
        <f t="shared" si="183"/>
        <v>11.866538702771933</v>
      </c>
      <c r="Y883" s="17">
        <f t="shared" si="184"/>
        <v>13.331423237205463</v>
      </c>
      <c r="Z883" s="14">
        <v>474.14230073437511</v>
      </c>
      <c r="AA883" s="17">
        <f t="shared" si="186"/>
        <v>0.20497172835228802</v>
      </c>
      <c r="AB883" s="17">
        <f t="shared" si="187"/>
        <v>3.2234253815515131E-5</v>
      </c>
      <c r="AC883" s="17">
        <f t="shared" si="188"/>
        <v>1.5283623266544154E-2</v>
      </c>
      <c r="AD883" s="17">
        <f t="shared" si="185"/>
        <v>2.0243209624561794E-5</v>
      </c>
      <c r="AE883" s="14">
        <f t="shared" si="189"/>
        <v>39.174778583020483</v>
      </c>
    </row>
    <row r="884" spans="1:31" ht="15.75" thickBot="1" x14ac:dyDescent="0.3">
      <c r="A884" s="14">
        <v>2</v>
      </c>
      <c r="B884" s="17" t="s">
        <v>31</v>
      </c>
      <c r="C884" s="17">
        <v>878</v>
      </c>
      <c r="D884" s="17">
        <v>73.370644084609523</v>
      </c>
      <c r="E884" s="14">
        <v>704.00093954631063</v>
      </c>
      <c r="F884" s="103">
        <v>-8.8000000000000007</v>
      </c>
      <c r="G884" s="17">
        <f>'Specifications (ICE)'!$E$16*9.81*SIN(F884-F883)</f>
        <v>-1046.3794352042787</v>
      </c>
      <c r="H884" s="17">
        <f t="shared" si="177"/>
        <v>-0.15358897417550102</v>
      </c>
      <c r="I884" s="17">
        <v>14</v>
      </c>
      <c r="J884" s="14">
        <v>4000</v>
      </c>
      <c r="K884" s="100">
        <v>13.411199999999999</v>
      </c>
      <c r="L884" s="17">
        <v>30.000049728</v>
      </c>
      <c r="M884" s="107">
        <v>1</v>
      </c>
      <c r="N884" s="17">
        <f>IF(M884=1,_xlfn.XLOOKUP(L884,'HYB SPECS'!$O$6:$O$37,'HYB SPECS'!$K$6:$K$37,,1))</f>
        <v>8500</v>
      </c>
      <c r="O884" s="107">
        <f>0.5*('Specifications (ICE)'!$P$4*'Specifications (ICE)'!$P$3)*'Specifications (ICE)'!$P$5*K884^2</f>
        <v>56.217600027646043</v>
      </c>
      <c r="P884" s="14">
        <f>IF(B884="A",'Specifications (ICE)'!$M$12,IF(B884="G",'Specifications (ICE)'!$M$13))</f>
        <v>105.33879899999999</v>
      </c>
      <c r="Q884" s="17">
        <v>2</v>
      </c>
      <c r="R884" s="110">
        <f>'HYB SPECS'!$G$11-O884-P884-G884</f>
        <v>1771.5576680318609</v>
      </c>
      <c r="S884" s="16">
        <f t="shared" si="178"/>
        <v>0</v>
      </c>
      <c r="T884" s="17">
        <f t="shared" si="179"/>
        <v>0</v>
      </c>
      <c r="U884" s="110">
        <f t="shared" si="180"/>
        <v>-884.82303617663274</v>
      </c>
      <c r="V884" s="17">
        <f t="shared" si="181"/>
        <v>11.866538702772056</v>
      </c>
      <c r="W884" s="14">
        <f t="shared" si="182"/>
        <v>1.5562800891742536</v>
      </c>
      <c r="X884" s="17">
        <f t="shared" si="183"/>
        <v>11.866538702772056</v>
      </c>
      <c r="Y884" s="17">
        <f t="shared" si="184"/>
        <v>13.3314232372056</v>
      </c>
      <c r="Z884" s="14">
        <v>474.14230073437511</v>
      </c>
      <c r="AA884" s="17">
        <f t="shared" si="186"/>
        <v>0.20497172835227195</v>
      </c>
      <c r="AB884" s="17">
        <f t="shared" si="187"/>
        <v>3.2234253815512604E-5</v>
      </c>
      <c r="AC884" s="17">
        <f t="shared" si="188"/>
        <v>1.5283623266542956E-2</v>
      </c>
      <c r="AD884" s="17">
        <f t="shared" si="185"/>
        <v>2.0243209624560205E-5</v>
      </c>
      <c r="AE884" s="14">
        <f t="shared" si="189"/>
        <v>39.190062206287024</v>
      </c>
    </row>
    <row r="885" spans="1:31" ht="15.75" thickBot="1" x14ac:dyDescent="0.3">
      <c r="A885" s="14">
        <v>2</v>
      </c>
      <c r="B885" s="17" t="s">
        <v>31</v>
      </c>
      <c r="C885" s="17">
        <v>879</v>
      </c>
      <c r="D885" s="17">
        <v>73.445208627677999</v>
      </c>
      <c r="E885" s="14">
        <v>704.00093954631063</v>
      </c>
      <c r="F885" s="103">
        <v>-9</v>
      </c>
      <c r="G885" s="17">
        <f>'Specifications (ICE)'!$E$16*9.81*SIN(F885-F884)</f>
        <v>-1046.3794352042696</v>
      </c>
      <c r="H885" s="17">
        <f t="shared" si="177"/>
        <v>-0.15707963267948966</v>
      </c>
      <c r="I885" s="17">
        <v>14</v>
      </c>
      <c r="J885" s="14">
        <v>4000</v>
      </c>
      <c r="K885" s="100">
        <v>13.411199999999999</v>
      </c>
      <c r="L885" s="17">
        <v>30.000049728</v>
      </c>
      <c r="M885" s="107">
        <v>1</v>
      </c>
      <c r="N885" s="17">
        <f>IF(M885=1,_xlfn.XLOOKUP(L885,'HYB SPECS'!$O$6:$O$37,'HYB SPECS'!$K$6:$K$37,,1))</f>
        <v>8500</v>
      </c>
      <c r="O885" s="107">
        <f>0.5*('Specifications (ICE)'!$P$4*'Specifications (ICE)'!$P$3)*'Specifications (ICE)'!$P$5*K885^2</f>
        <v>56.217600027646043</v>
      </c>
      <c r="P885" s="14">
        <f>IF(B885="A",'Specifications (ICE)'!$M$12,IF(B885="G",'Specifications (ICE)'!$M$13))</f>
        <v>105.33879899999999</v>
      </c>
      <c r="Q885" s="17">
        <v>2</v>
      </c>
      <c r="R885" s="110">
        <f>'HYB SPECS'!$G$11-O885-P885-G885</f>
        <v>1771.5576680318518</v>
      </c>
      <c r="S885" s="16">
        <f t="shared" si="178"/>
        <v>0</v>
      </c>
      <c r="T885" s="17">
        <f t="shared" si="179"/>
        <v>0</v>
      </c>
      <c r="U885" s="110">
        <f t="shared" si="180"/>
        <v>-884.82303617662365</v>
      </c>
      <c r="V885" s="17">
        <f t="shared" si="181"/>
        <v>11.866538702771933</v>
      </c>
      <c r="W885" s="14">
        <f t="shared" si="182"/>
        <v>1.5562800891743755</v>
      </c>
      <c r="X885" s="17">
        <f t="shared" si="183"/>
        <v>11.866538702771933</v>
      </c>
      <c r="Y885" s="17">
        <f t="shared" si="184"/>
        <v>13.331423237205463</v>
      </c>
      <c r="Z885" s="14">
        <v>474.14230073437511</v>
      </c>
      <c r="AA885" s="17">
        <f t="shared" si="186"/>
        <v>0.20497172835228802</v>
      </c>
      <c r="AB885" s="17">
        <f t="shared" si="187"/>
        <v>3.2234253815515131E-5</v>
      </c>
      <c r="AC885" s="17">
        <f t="shared" si="188"/>
        <v>1.5283623266544154E-2</v>
      </c>
      <c r="AD885" s="17">
        <f t="shared" si="185"/>
        <v>2.0243209624561794E-5</v>
      </c>
      <c r="AE885" s="14">
        <f t="shared" si="189"/>
        <v>39.205345829553565</v>
      </c>
    </row>
    <row r="886" spans="1:31" ht="15.75" thickBot="1" x14ac:dyDescent="0.3">
      <c r="A886" s="14">
        <v>2</v>
      </c>
      <c r="B886" s="17" t="s">
        <v>31</v>
      </c>
      <c r="C886" s="17">
        <v>880</v>
      </c>
      <c r="D886" s="17">
        <v>73.519773170746475</v>
      </c>
      <c r="E886" s="14">
        <v>704.00093954631063</v>
      </c>
      <c r="F886" s="103">
        <v>-9.1999999999999993</v>
      </c>
      <c r="G886" s="17">
        <f>'Specifications (ICE)'!$E$16*9.81*SIN(F886-F885)</f>
        <v>-1046.3794352042696</v>
      </c>
      <c r="H886" s="17">
        <f t="shared" si="177"/>
        <v>-0.16057029118347832</v>
      </c>
      <c r="I886" s="17">
        <v>14</v>
      </c>
      <c r="J886" s="14">
        <v>4000</v>
      </c>
      <c r="K886" s="100">
        <v>13.411199999999999</v>
      </c>
      <c r="L886" s="17">
        <v>30.000049728</v>
      </c>
      <c r="M886" s="107">
        <v>1</v>
      </c>
      <c r="N886" s="17">
        <f>IF(M886=1,_xlfn.XLOOKUP(L886,'HYB SPECS'!$O$6:$O$37,'HYB SPECS'!$K$6:$K$37,,1))</f>
        <v>8500</v>
      </c>
      <c r="O886" s="107">
        <f>0.5*('Specifications (ICE)'!$P$4*'Specifications (ICE)'!$P$3)*'Specifications (ICE)'!$P$5*K886^2</f>
        <v>56.217600027646043</v>
      </c>
      <c r="P886" s="14">
        <f>IF(B886="A",'Specifications (ICE)'!$M$12,IF(B886="G",'Specifications (ICE)'!$M$13))</f>
        <v>105.33879899999999</v>
      </c>
      <c r="Q886" s="17">
        <v>2</v>
      </c>
      <c r="R886" s="110">
        <f>'HYB SPECS'!$G$11-O886-P886-G886</f>
        <v>1771.5576680318518</v>
      </c>
      <c r="S886" s="16">
        <f t="shared" si="178"/>
        <v>0</v>
      </c>
      <c r="T886" s="17">
        <f t="shared" si="179"/>
        <v>0</v>
      </c>
      <c r="U886" s="110">
        <f t="shared" si="180"/>
        <v>-884.82303617662365</v>
      </c>
      <c r="V886" s="17">
        <f t="shared" si="181"/>
        <v>11.866538702771933</v>
      </c>
      <c r="W886" s="14">
        <f t="shared" si="182"/>
        <v>1.5562800891743755</v>
      </c>
      <c r="X886" s="17">
        <f t="shared" si="183"/>
        <v>11.866538702771933</v>
      </c>
      <c r="Y886" s="17">
        <f t="shared" si="184"/>
        <v>13.331423237205463</v>
      </c>
      <c r="Z886" s="14">
        <v>474.14230073437511</v>
      </c>
      <c r="AA886" s="17">
        <f t="shared" si="186"/>
        <v>0.20497172835228802</v>
      </c>
      <c r="AB886" s="17">
        <f t="shared" si="187"/>
        <v>3.2234253815515131E-5</v>
      </c>
      <c r="AC886" s="17">
        <f t="shared" si="188"/>
        <v>1.5283623266544154E-2</v>
      </c>
      <c r="AD886" s="17">
        <f t="shared" si="185"/>
        <v>2.0243209624561794E-5</v>
      </c>
      <c r="AE886" s="14">
        <f t="shared" si="189"/>
        <v>39.220629452820106</v>
      </c>
    </row>
    <row r="887" spans="1:31" ht="15.75" thickBot="1" x14ac:dyDescent="0.3">
      <c r="A887" s="14">
        <v>2</v>
      </c>
      <c r="B887" s="17" t="s">
        <v>31</v>
      </c>
      <c r="C887" s="17">
        <v>881</v>
      </c>
      <c r="D887" s="17">
        <v>73.594337713814951</v>
      </c>
      <c r="E887" s="14">
        <v>704.00093954631063</v>
      </c>
      <c r="F887" s="103">
        <v>-9.4</v>
      </c>
      <c r="G887" s="17">
        <f>'Specifications (ICE)'!$E$16*9.81*SIN(F887-F886)</f>
        <v>-1046.3794352042787</v>
      </c>
      <c r="H887" s="17">
        <f t="shared" si="177"/>
        <v>-0.16406094968746698</v>
      </c>
      <c r="I887" s="17">
        <v>14</v>
      </c>
      <c r="J887" s="14">
        <v>4000</v>
      </c>
      <c r="K887" s="100">
        <v>13.411199999999999</v>
      </c>
      <c r="L887" s="17">
        <v>30.000049728</v>
      </c>
      <c r="M887" s="107">
        <v>1</v>
      </c>
      <c r="N887" s="17">
        <f>IF(M887=1,_xlfn.XLOOKUP(L887,'HYB SPECS'!$O$6:$O$37,'HYB SPECS'!$K$6:$K$37,,1))</f>
        <v>8500</v>
      </c>
      <c r="O887" s="107">
        <f>0.5*('Specifications (ICE)'!$P$4*'Specifications (ICE)'!$P$3)*'Specifications (ICE)'!$P$5*K887^2</f>
        <v>56.217600027646043</v>
      </c>
      <c r="P887" s="14">
        <f>IF(B887="A",'Specifications (ICE)'!$M$12,IF(B887="G",'Specifications (ICE)'!$M$13))</f>
        <v>105.33879899999999</v>
      </c>
      <c r="Q887" s="17">
        <v>2</v>
      </c>
      <c r="R887" s="110">
        <f>'HYB SPECS'!$G$11-O887-P887-G887</f>
        <v>1771.5576680318609</v>
      </c>
      <c r="S887" s="16">
        <f t="shared" si="178"/>
        <v>0</v>
      </c>
      <c r="T887" s="17">
        <f t="shared" si="179"/>
        <v>0</v>
      </c>
      <c r="U887" s="110">
        <f t="shared" si="180"/>
        <v>-884.82303617663274</v>
      </c>
      <c r="V887" s="17">
        <f t="shared" si="181"/>
        <v>11.866538702772056</v>
      </c>
      <c r="W887" s="14">
        <f t="shared" si="182"/>
        <v>1.5562800891742536</v>
      </c>
      <c r="X887" s="17">
        <f t="shared" si="183"/>
        <v>11.866538702772056</v>
      </c>
      <c r="Y887" s="17">
        <f t="shared" si="184"/>
        <v>13.3314232372056</v>
      </c>
      <c r="Z887" s="14">
        <v>474.14230073437511</v>
      </c>
      <c r="AA887" s="17">
        <f t="shared" si="186"/>
        <v>0.20497172835227195</v>
      </c>
      <c r="AB887" s="17">
        <f t="shared" si="187"/>
        <v>3.2234253815512604E-5</v>
      </c>
      <c r="AC887" s="17">
        <f t="shared" si="188"/>
        <v>1.5283623266542956E-2</v>
      </c>
      <c r="AD887" s="17">
        <f t="shared" si="185"/>
        <v>2.0243209624560205E-5</v>
      </c>
      <c r="AE887" s="14">
        <f t="shared" si="189"/>
        <v>39.235913076086646</v>
      </c>
    </row>
    <row r="888" spans="1:31" ht="15.75" thickBot="1" x14ac:dyDescent="0.3">
      <c r="A888" s="14">
        <v>2</v>
      </c>
      <c r="B888" s="17" t="s">
        <v>31</v>
      </c>
      <c r="C888" s="17">
        <v>882</v>
      </c>
      <c r="D888" s="17">
        <v>73.668902256883428</v>
      </c>
      <c r="E888" s="14">
        <v>704.00093954631063</v>
      </c>
      <c r="F888" s="103">
        <v>-9.6</v>
      </c>
      <c r="G888" s="17">
        <f>'Specifications (ICE)'!$E$16*9.81*SIN(F888-F887)</f>
        <v>-1046.3794352042696</v>
      </c>
      <c r="H888" s="17">
        <f t="shared" si="177"/>
        <v>-0.16755160819145562</v>
      </c>
      <c r="I888" s="17">
        <v>14</v>
      </c>
      <c r="J888" s="14">
        <v>4000</v>
      </c>
      <c r="K888" s="100">
        <v>13.411199999999999</v>
      </c>
      <c r="L888" s="17">
        <v>30.000049728</v>
      </c>
      <c r="M888" s="107">
        <v>1</v>
      </c>
      <c r="N888" s="17">
        <f>IF(M888=1,_xlfn.XLOOKUP(L888,'HYB SPECS'!$O$6:$O$37,'HYB SPECS'!$K$6:$K$37,,1))</f>
        <v>8500</v>
      </c>
      <c r="O888" s="107">
        <f>0.5*('Specifications (ICE)'!$P$4*'Specifications (ICE)'!$P$3)*'Specifications (ICE)'!$P$5*K888^2</f>
        <v>56.217600027646043</v>
      </c>
      <c r="P888" s="14">
        <f>IF(B888="A",'Specifications (ICE)'!$M$12,IF(B888="G",'Specifications (ICE)'!$M$13))</f>
        <v>105.33879899999999</v>
      </c>
      <c r="Q888" s="17">
        <v>2</v>
      </c>
      <c r="R888" s="110">
        <f>'HYB SPECS'!$G$11-O888-P888-G888</f>
        <v>1771.5576680318518</v>
      </c>
      <c r="S888" s="16">
        <f t="shared" si="178"/>
        <v>0</v>
      </c>
      <c r="T888" s="17">
        <f t="shared" si="179"/>
        <v>0</v>
      </c>
      <c r="U888" s="110">
        <f t="shared" si="180"/>
        <v>-884.82303617662365</v>
      </c>
      <c r="V888" s="17">
        <f t="shared" si="181"/>
        <v>11.866538702771933</v>
      </c>
      <c r="W888" s="14">
        <f t="shared" si="182"/>
        <v>1.5562800891743755</v>
      </c>
      <c r="X888" s="17">
        <f t="shared" si="183"/>
        <v>11.866538702771933</v>
      </c>
      <c r="Y888" s="17">
        <f t="shared" si="184"/>
        <v>13.331423237205463</v>
      </c>
      <c r="Z888" s="14">
        <v>474.14230073437511</v>
      </c>
      <c r="AA888" s="17">
        <f t="shared" si="186"/>
        <v>0.20497172835228802</v>
      </c>
      <c r="AB888" s="17">
        <f t="shared" si="187"/>
        <v>3.2234253815515131E-5</v>
      </c>
      <c r="AC888" s="17">
        <f t="shared" si="188"/>
        <v>1.5283623266544154E-2</v>
      </c>
      <c r="AD888" s="17">
        <f t="shared" si="185"/>
        <v>2.0243209624561794E-5</v>
      </c>
      <c r="AE888" s="14">
        <f t="shared" si="189"/>
        <v>39.251196699353187</v>
      </c>
    </row>
    <row r="889" spans="1:31" ht="15.75" thickBot="1" x14ac:dyDescent="0.3">
      <c r="A889" s="14">
        <v>2</v>
      </c>
      <c r="B889" s="17" t="s">
        <v>31</v>
      </c>
      <c r="C889" s="17">
        <v>883</v>
      </c>
      <c r="D889" s="17">
        <v>73.743466799951904</v>
      </c>
      <c r="E889" s="14">
        <v>704.00093954631063</v>
      </c>
      <c r="F889" s="103">
        <v>-9.8000000000000007</v>
      </c>
      <c r="G889" s="17">
        <f>'Specifications (ICE)'!$E$16*9.81*SIN(F889-F888)</f>
        <v>-1046.3794352042787</v>
      </c>
      <c r="H889" s="17">
        <f t="shared" si="177"/>
        <v>-0.17104226669544431</v>
      </c>
      <c r="I889" s="17">
        <v>14</v>
      </c>
      <c r="J889" s="14">
        <v>4000</v>
      </c>
      <c r="K889" s="100">
        <v>13.411199999999999</v>
      </c>
      <c r="L889" s="17">
        <v>30.000049728</v>
      </c>
      <c r="M889" s="107">
        <v>1</v>
      </c>
      <c r="N889" s="17">
        <f>IF(M889=1,_xlfn.XLOOKUP(L889,'HYB SPECS'!$O$6:$O$37,'HYB SPECS'!$K$6:$K$37,,1))</f>
        <v>8500</v>
      </c>
      <c r="O889" s="107">
        <f>0.5*('Specifications (ICE)'!$P$4*'Specifications (ICE)'!$P$3)*'Specifications (ICE)'!$P$5*K889^2</f>
        <v>56.217600027646043</v>
      </c>
      <c r="P889" s="14">
        <f>IF(B889="A",'Specifications (ICE)'!$M$12,IF(B889="G",'Specifications (ICE)'!$M$13))</f>
        <v>105.33879899999999</v>
      </c>
      <c r="Q889" s="17">
        <v>2</v>
      </c>
      <c r="R889" s="110">
        <f>'HYB SPECS'!$G$11-O889-P889-G889</f>
        <v>1771.5576680318609</v>
      </c>
      <c r="S889" s="16">
        <f t="shared" si="178"/>
        <v>0</v>
      </c>
      <c r="T889" s="17">
        <f t="shared" si="179"/>
        <v>0</v>
      </c>
      <c r="U889" s="110">
        <f t="shared" si="180"/>
        <v>-884.82303617663274</v>
      </c>
      <c r="V889" s="17">
        <f t="shared" si="181"/>
        <v>11.866538702772056</v>
      </c>
      <c r="W889" s="14">
        <f t="shared" si="182"/>
        <v>1.5562800891742536</v>
      </c>
      <c r="X889" s="17">
        <f t="shared" si="183"/>
        <v>11.866538702772056</v>
      </c>
      <c r="Y889" s="17">
        <f t="shared" si="184"/>
        <v>13.3314232372056</v>
      </c>
      <c r="Z889" s="14">
        <v>474.14230073437511</v>
      </c>
      <c r="AA889" s="17">
        <f t="shared" si="186"/>
        <v>0.20497172835227195</v>
      </c>
      <c r="AB889" s="17">
        <f t="shared" si="187"/>
        <v>3.2234253815512604E-5</v>
      </c>
      <c r="AC889" s="17">
        <f t="shared" si="188"/>
        <v>1.5283623266542956E-2</v>
      </c>
      <c r="AD889" s="17">
        <f t="shared" si="185"/>
        <v>2.0243209624560205E-5</v>
      </c>
      <c r="AE889" s="14">
        <f t="shared" si="189"/>
        <v>39.266480322619728</v>
      </c>
    </row>
    <row r="890" spans="1:31" ht="15.75" thickBot="1" x14ac:dyDescent="0.3">
      <c r="A890" s="14">
        <v>2</v>
      </c>
      <c r="B890" s="17" t="s">
        <v>31</v>
      </c>
      <c r="C890" s="17">
        <v>884</v>
      </c>
      <c r="D890" s="17">
        <v>73.81803134302038</v>
      </c>
      <c r="E890" s="14">
        <v>704.00093954631063</v>
      </c>
      <c r="F890" s="103">
        <v>-10</v>
      </c>
      <c r="G890" s="17">
        <f>'Specifications (ICE)'!$E$16*9.81*SIN(F890-F889)</f>
        <v>-1046.3794352042696</v>
      </c>
      <c r="H890" s="17">
        <f t="shared" si="177"/>
        <v>-0.17453292519943295</v>
      </c>
      <c r="I890" s="17">
        <v>14</v>
      </c>
      <c r="J890" s="14">
        <v>4000</v>
      </c>
      <c r="K890" s="100">
        <v>13.411199999999999</v>
      </c>
      <c r="L890" s="17">
        <v>30.000049728</v>
      </c>
      <c r="M890" s="107">
        <v>1</v>
      </c>
      <c r="N890" s="17">
        <f>IF(M890=1,_xlfn.XLOOKUP(L890,'HYB SPECS'!$O$6:$O$37,'HYB SPECS'!$K$6:$K$37,,1))</f>
        <v>8500</v>
      </c>
      <c r="O890" s="107">
        <f>0.5*('Specifications (ICE)'!$P$4*'Specifications (ICE)'!$P$3)*'Specifications (ICE)'!$P$5*K890^2</f>
        <v>56.217600027646043</v>
      </c>
      <c r="P890" s="14">
        <f>IF(B890="A",'Specifications (ICE)'!$M$12,IF(B890="G",'Specifications (ICE)'!$M$13))</f>
        <v>105.33879899999999</v>
      </c>
      <c r="Q890" s="17">
        <v>2</v>
      </c>
      <c r="R890" s="110">
        <f>'HYB SPECS'!$G$11-O890-P890-G890</f>
        <v>1771.5576680318518</v>
      </c>
      <c r="S890" s="16">
        <f t="shared" si="178"/>
        <v>0</v>
      </c>
      <c r="T890" s="17">
        <f t="shared" si="179"/>
        <v>0</v>
      </c>
      <c r="U890" s="110">
        <f t="shared" si="180"/>
        <v>-884.82303617662365</v>
      </c>
      <c r="V890" s="17">
        <f t="shared" si="181"/>
        <v>11.866538702771933</v>
      </c>
      <c r="W890" s="14">
        <f t="shared" si="182"/>
        <v>1.5562800891743755</v>
      </c>
      <c r="X890" s="17">
        <f t="shared" si="183"/>
        <v>11.866538702771933</v>
      </c>
      <c r="Y890" s="17">
        <f t="shared" si="184"/>
        <v>13.331423237205463</v>
      </c>
      <c r="Z890" s="14">
        <v>474.14230073437511</v>
      </c>
      <c r="AA890" s="17">
        <f t="shared" si="186"/>
        <v>0.20497172835228802</v>
      </c>
      <c r="AB890" s="17">
        <f t="shared" si="187"/>
        <v>3.2234253815515131E-5</v>
      </c>
      <c r="AC890" s="17">
        <f t="shared" si="188"/>
        <v>1.5283623266544154E-2</v>
      </c>
      <c r="AD890" s="17">
        <f t="shared" si="185"/>
        <v>2.0243209624561794E-5</v>
      </c>
      <c r="AE890" s="14">
        <f t="shared" si="189"/>
        <v>39.281763945886269</v>
      </c>
    </row>
    <row r="891" spans="1:31" ht="15.75" thickBot="1" x14ac:dyDescent="0.3">
      <c r="A891" s="14">
        <v>2</v>
      </c>
      <c r="B891" s="17" t="s">
        <v>31</v>
      </c>
      <c r="C891" s="17">
        <v>885</v>
      </c>
      <c r="D891" s="17">
        <v>73.892595886088856</v>
      </c>
      <c r="E891" s="14">
        <v>704.00093954631063</v>
      </c>
      <c r="F891" s="103">
        <v>-10.199999999999999</v>
      </c>
      <c r="G891" s="17">
        <f>'Specifications (ICE)'!$E$16*9.81*SIN(F891-F890)</f>
        <v>-1046.3794352042696</v>
      </c>
      <c r="H891" s="17">
        <f t="shared" si="177"/>
        <v>-0.17802358370342161</v>
      </c>
      <c r="I891" s="17">
        <v>14</v>
      </c>
      <c r="J891" s="14">
        <v>4000</v>
      </c>
      <c r="K891" s="100">
        <v>13.411199999999999</v>
      </c>
      <c r="L891" s="17">
        <v>30.000049728</v>
      </c>
      <c r="M891" s="107">
        <v>1</v>
      </c>
      <c r="N891" s="17">
        <f>IF(M891=1,_xlfn.XLOOKUP(L891,'HYB SPECS'!$O$6:$O$37,'HYB SPECS'!$K$6:$K$37,,1))</f>
        <v>8500</v>
      </c>
      <c r="O891" s="107">
        <f>0.5*('Specifications (ICE)'!$P$4*'Specifications (ICE)'!$P$3)*'Specifications (ICE)'!$P$5*K891^2</f>
        <v>56.217600027646043</v>
      </c>
      <c r="P891" s="14">
        <f>IF(B891="A",'Specifications (ICE)'!$M$12,IF(B891="G",'Specifications (ICE)'!$M$13))</f>
        <v>105.33879899999999</v>
      </c>
      <c r="Q891" s="17">
        <v>2</v>
      </c>
      <c r="R891" s="110">
        <f>'HYB SPECS'!$G$11-O891-P891-G891</f>
        <v>1771.5576680318518</v>
      </c>
      <c r="S891" s="16">
        <f t="shared" si="178"/>
        <v>0</v>
      </c>
      <c r="T891" s="17">
        <f t="shared" si="179"/>
        <v>0</v>
      </c>
      <c r="U891" s="110">
        <f t="shared" si="180"/>
        <v>-884.82303617662365</v>
      </c>
      <c r="V891" s="17">
        <f t="shared" si="181"/>
        <v>11.866538702771933</v>
      </c>
      <c r="W891" s="14">
        <f t="shared" si="182"/>
        <v>1.5562800891743755</v>
      </c>
      <c r="X891" s="17">
        <f t="shared" si="183"/>
        <v>11.866538702771933</v>
      </c>
      <c r="Y891" s="17">
        <f t="shared" si="184"/>
        <v>13.331423237205463</v>
      </c>
      <c r="Z891" s="14">
        <v>474.14230073437511</v>
      </c>
      <c r="AA891" s="17">
        <f t="shared" si="186"/>
        <v>0.20497172835228802</v>
      </c>
      <c r="AB891" s="17">
        <f t="shared" si="187"/>
        <v>3.2234253815515131E-5</v>
      </c>
      <c r="AC891" s="17">
        <f t="shared" si="188"/>
        <v>1.5283623266544154E-2</v>
      </c>
      <c r="AD891" s="17">
        <f t="shared" si="185"/>
        <v>2.0243209624561794E-5</v>
      </c>
      <c r="AE891" s="14">
        <f t="shared" si="189"/>
        <v>39.297047569152809</v>
      </c>
    </row>
    <row r="892" spans="1:31" ht="15.75" thickBot="1" x14ac:dyDescent="0.3">
      <c r="A892" s="14">
        <v>2</v>
      </c>
      <c r="B892" s="17" t="s">
        <v>31</v>
      </c>
      <c r="C892" s="17">
        <v>886</v>
      </c>
      <c r="D892" s="17">
        <v>73.967160429157332</v>
      </c>
      <c r="E892" s="14">
        <v>704.00093954631063</v>
      </c>
      <c r="F892" s="103">
        <v>-10.4</v>
      </c>
      <c r="G892" s="17">
        <f>'Specifications (ICE)'!$E$16*9.81*SIN(F892-F891)</f>
        <v>-1046.3794352042787</v>
      </c>
      <c r="H892" s="17">
        <f t="shared" si="177"/>
        <v>-0.18151424220741028</v>
      </c>
      <c r="I892" s="17">
        <v>14</v>
      </c>
      <c r="J892" s="14">
        <v>4000</v>
      </c>
      <c r="K892" s="100">
        <v>13.411199999999999</v>
      </c>
      <c r="L892" s="17">
        <v>30.000049728</v>
      </c>
      <c r="M892" s="107">
        <v>1</v>
      </c>
      <c r="N892" s="17">
        <f>IF(M892=1,_xlfn.XLOOKUP(L892,'HYB SPECS'!$O$6:$O$37,'HYB SPECS'!$K$6:$K$37,,1))</f>
        <v>8500</v>
      </c>
      <c r="O892" s="107">
        <f>0.5*('Specifications (ICE)'!$P$4*'Specifications (ICE)'!$P$3)*'Specifications (ICE)'!$P$5*K892^2</f>
        <v>56.217600027646043</v>
      </c>
      <c r="P892" s="14">
        <f>IF(B892="A",'Specifications (ICE)'!$M$12,IF(B892="G",'Specifications (ICE)'!$M$13))</f>
        <v>105.33879899999999</v>
      </c>
      <c r="Q892" s="17">
        <v>2</v>
      </c>
      <c r="R892" s="110">
        <f>'HYB SPECS'!$G$11-O892-P892-G892</f>
        <v>1771.5576680318609</v>
      </c>
      <c r="S892" s="16">
        <f t="shared" si="178"/>
        <v>0</v>
      </c>
      <c r="T892" s="17">
        <f t="shared" si="179"/>
        <v>0</v>
      </c>
      <c r="U892" s="110">
        <f t="shared" si="180"/>
        <v>-884.82303617663274</v>
      </c>
      <c r="V892" s="17">
        <f t="shared" si="181"/>
        <v>11.866538702772056</v>
      </c>
      <c r="W892" s="14">
        <f t="shared" si="182"/>
        <v>1.5562800891742536</v>
      </c>
      <c r="X892" s="17">
        <f t="shared" si="183"/>
        <v>11.866538702772056</v>
      </c>
      <c r="Y892" s="17">
        <f t="shared" si="184"/>
        <v>13.3314232372056</v>
      </c>
      <c r="Z892" s="14">
        <v>474.14230073437511</v>
      </c>
      <c r="AA892" s="17">
        <f t="shared" si="186"/>
        <v>0.20497172835227195</v>
      </c>
      <c r="AB892" s="17">
        <f t="shared" si="187"/>
        <v>3.2234253815512604E-5</v>
      </c>
      <c r="AC892" s="17">
        <f t="shared" si="188"/>
        <v>1.5283623266542956E-2</v>
      </c>
      <c r="AD892" s="17">
        <f t="shared" si="185"/>
        <v>2.0243209624560205E-5</v>
      </c>
      <c r="AE892" s="14">
        <f t="shared" si="189"/>
        <v>39.31233119241935</v>
      </c>
    </row>
    <row r="893" spans="1:31" ht="15.75" thickBot="1" x14ac:dyDescent="0.3">
      <c r="A893" s="14">
        <v>2</v>
      </c>
      <c r="B893" s="17" t="s">
        <v>31</v>
      </c>
      <c r="C893" s="17">
        <v>887</v>
      </c>
      <c r="D893" s="17">
        <v>74.041724972225808</v>
      </c>
      <c r="E893" s="14">
        <v>704.00093954631063</v>
      </c>
      <c r="F893" s="103">
        <v>-10.6</v>
      </c>
      <c r="G893" s="17">
        <f>'Specifications (ICE)'!$E$16*9.81*SIN(F893-F892)</f>
        <v>-1046.3794352042696</v>
      </c>
      <c r="H893" s="17">
        <f t="shared" si="177"/>
        <v>-0.18500490071139894</v>
      </c>
      <c r="I893" s="17">
        <v>14</v>
      </c>
      <c r="J893" s="14">
        <v>4000</v>
      </c>
      <c r="K893" s="100">
        <v>13.411199999999999</v>
      </c>
      <c r="L893" s="17">
        <v>30.000049728</v>
      </c>
      <c r="M893" s="107">
        <v>1</v>
      </c>
      <c r="N893" s="17">
        <f>IF(M893=1,_xlfn.XLOOKUP(L893,'HYB SPECS'!$O$6:$O$37,'HYB SPECS'!$K$6:$K$37,,1))</f>
        <v>8500</v>
      </c>
      <c r="O893" s="107">
        <f>0.5*('Specifications (ICE)'!$P$4*'Specifications (ICE)'!$P$3)*'Specifications (ICE)'!$P$5*K893^2</f>
        <v>56.217600027646043</v>
      </c>
      <c r="P893" s="14">
        <f>IF(B893="A",'Specifications (ICE)'!$M$12,IF(B893="G",'Specifications (ICE)'!$M$13))</f>
        <v>105.33879899999999</v>
      </c>
      <c r="Q893" s="17">
        <v>2</v>
      </c>
      <c r="R893" s="110">
        <f>'HYB SPECS'!$G$11-O893-P893-G893</f>
        <v>1771.5576680318518</v>
      </c>
      <c r="S893" s="16">
        <f t="shared" si="178"/>
        <v>0</v>
      </c>
      <c r="T893" s="17">
        <f t="shared" si="179"/>
        <v>0</v>
      </c>
      <c r="U893" s="110">
        <f t="shared" si="180"/>
        <v>-884.82303617662365</v>
      </c>
      <c r="V893" s="17">
        <f t="shared" si="181"/>
        <v>11.866538702771933</v>
      </c>
      <c r="W893" s="14">
        <f t="shared" si="182"/>
        <v>1.5562800891743755</v>
      </c>
      <c r="X893" s="17">
        <f t="shared" si="183"/>
        <v>11.866538702771933</v>
      </c>
      <c r="Y893" s="17">
        <f t="shared" si="184"/>
        <v>13.331423237205463</v>
      </c>
      <c r="Z893" s="14">
        <v>474.14230073437511</v>
      </c>
      <c r="AA893" s="17">
        <f t="shared" si="186"/>
        <v>0.20497172835228802</v>
      </c>
      <c r="AB893" s="17">
        <f t="shared" si="187"/>
        <v>3.2234253815515131E-5</v>
      </c>
      <c r="AC893" s="17">
        <f t="shared" si="188"/>
        <v>1.5283623266544154E-2</v>
      </c>
      <c r="AD893" s="17">
        <f t="shared" si="185"/>
        <v>2.0243209624561794E-5</v>
      </c>
      <c r="AE893" s="14">
        <f t="shared" si="189"/>
        <v>39.327614815685891</v>
      </c>
    </row>
    <row r="894" spans="1:31" ht="15.75" thickBot="1" x14ac:dyDescent="0.3">
      <c r="A894" s="14">
        <v>2</v>
      </c>
      <c r="B894" s="17" t="s">
        <v>31</v>
      </c>
      <c r="C894" s="17">
        <v>888</v>
      </c>
      <c r="D894" s="17">
        <v>74.116289515294284</v>
      </c>
      <c r="E894" s="14">
        <v>704.00093954631063</v>
      </c>
      <c r="F894" s="103">
        <v>-10.8</v>
      </c>
      <c r="G894" s="17">
        <f>'Specifications (ICE)'!$E$16*9.81*SIN(F894-F893)</f>
        <v>-1046.3794352042787</v>
      </c>
      <c r="H894" s="17">
        <f t="shared" si="177"/>
        <v>-0.1884955592153876</v>
      </c>
      <c r="I894" s="17">
        <v>14</v>
      </c>
      <c r="J894" s="14">
        <v>4000</v>
      </c>
      <c r="K894" s="100">
        <v>13.411199999999999</v>
      </c>
      <c r="L894" s="17">
        <v>30.000049728</v>
      </c>
      <c r="M894" s="107">
        <v>1</v>
      </c>
      <c r="N894" s="17">
        <f>IF(M894=1,_xlfn.XLOOKUP(L894,'HYB SPECS'!$O$6:$O$37,'HYB SPECS'!$K$6:$K$37,,1))</f>
        <v>8500</v>
      </c>
      <c r="O894" s="107">
        <f>0.5*('Specifications (ICE)'!$P$4*'Specifications (ICE)'!$P$3)*'Specifications (ICE)'!$P$5*K894^2</f>
        <v>56.217600027646043</v>
      </c>
      <c r="P894" s="14">
        <f>IF(B894="A",'Specifications (ICE)'!$M$12,IF(B894="G",'Specifications (ICE)'!$M$13))</f>
        <v>105.33879899999999</v>
      </c>
      <c r="Q894" s="17">
        <v>2</v>
      </c>
      <c r="R894" s="110">
        <f>'HYB SPECS'!$G$11-O894-P894-G894</f>
        <v>1771.5576680318609</v>
      </c>
      <c r="S894" s="16">
        <f t="shared" si="178"/>
        <v>0</v>
      </c>
      <c r="T894" s="17">
        <f t="shared" si="179"/>
        <v>0</v>
      </c>
      <c r="U894" s="110">
        <f t="shared" si="180"/>
        <v>-884.82303617663274</v>
      </c>
      <c r="V894" s="17">
        <f t="shared" si="181"/>
        <v>11.866538702772056</v>
      </c>
      <c r="W894" s="14">
        <f t="shared" si="182"/>
        <v>1.5562800891742536</v>
      </c>
      <c r="X894" s="17">
        <f t="shared" si="183"/>
        <v>11.866538702772056</v>
      </c>
      <c r="Y894" s="17">
        <f t="shared" si="184"/>
        <v>13.3314232372056</v>
      </c>
      <c r="Z894" s="14">
        <v>474.14230073437511</v>
      </c>
      <c r="AA894" s="17">
        <f t="shared" si="186"/>
        <v>0.20497172835227195</v>
      </c>
      <c r="AB894" s="17">
        <f t="shared" si="187"/>
        <v>3.2234253815512604E-5</v>
      </c>
      <c r="AC894" s="17">
        <f t="shared" si="188"/>
        <v>1.5283623266542956E-2</v>
      </c>
      <c r="AD894" s="17">
        <f t="shared" si="185"/>
        <v>2.0243209624560205E-5</v>
      </c>
      <c r="AE894" s="14">
        <f t="shared" si="189"/>
        <v>39.342898438952432</v>
      </c>
    </row>
    <row r="895" spans="1:31" ht="15.75" thickBot="1" x14ac:dyDescent="0.3">
      <c r="A895" s="14">
        <v>2</v>
      </c>
      <c r="B895" s="17" t="s">
        <v>31</v>
      </c>
      <c r="C895" s="17">
        <v>889</v>
      </c>
      <c r="D895" s="17">
        <v>74.19085405836276</v>
      </c>
      <c r="E895" s="14">
        <v>704.00093954631063</v>
      </c>
      <c r="F895" s="103">
        <v>-11</v>
      </c>
      <c r="G895" s="17">
        <f>'Specifications (ICE)'!$E$16*9.81*SIN(F895-F894)</f>
        <v>-1046.3794352042696</v>
      </c>
      <c r="H895" s="17">
        <f t="shared" si="177"/>
        <v>-0.19198621771937624</v>
      </c>
      <c r="I895" s="17">
        <v>14</v>
      </c>
      <c r="J895" s="14">
        <v>4000</v>
      </c>
      <c r="K895" s="100">
        <v>13.411199999999999</v>
      </c>
      <c r="L895" s="17">
        <v>30.000049728</v>
      </c>
      <c r="M895" s="107">
        <v>1</v>
      </c>
      <c r="N895" s="17">
        <f>IF(M895=1,_xlfn.XLOOKUP(L895,'HYB SPECS'!$O$6:$O$37,'HYB SPECS'!$K$6:$K$37,,1))</f>
        <v>8500</v>
      </c>
      <c r="O895" s="107">
        <f>0.5*('Specifications (ICE)'!$P$4*'Specifications (ICE)'!$P$3)*'Specifications (ICE)'!$P$5*K895^2</f>
        <v>56.217600027646043</v>
      </c>
      <c r="P895" s="14">
        <f>IF(B895="A",'Specifications (ICE)'!$M$12,IF(B895="G",'Specifications (ICE)'!$M$13))</f>
        <v>105.33879899999999</v>
      </c>
      <c r="Q895" s="17">
        <v>2</v>
      </c>
      <c r="R895" s="110">
        <f>'HYB SPECS'!$G$11-O895-P895-G895</f>
        <v>1771.5576680318518</v>
      </c>
      <c r="S895" s="16">
        <f t="shared" si="178"/>
        <v>0</v>
      </c>
      <c r="T895" s="17">
        <f t="shared" si="179"/>
        <v>0</v>
      </c>
      <c r="U895" s="110">
        <f t="shared" si="180"/>
        <v>-884.82303617662365</v>
      </c>
      <c r="V895" s="17">
        <f t="shared" si="181"/>
        <v>11.866538702771933</v>
      </c>
      <c r="W895" s="14">
        <f t="shared" si="182"/>
        <v>1.5562800891743755</v>
      </c>
      <c r="X895" s="17">
        <f t="shared" si="183"/>
        <v>11.866538702771933</v>
      </c>
      <c r="Y895" s="17">
        <f t="shared" si="184"/>
        <v>13.331423237205463</v>
      </c>
      <c r="Z895" s="14">
        <v>474.14230073437511</v>
      </c>
      <c r="AA895" s="17">
        <f t="shared" si="186"/>
        <v>0.20497172835228802</v>
      </c>
      <c r="AB895" s="17">
        <f t="shared" si="187"/>
        <v>3.2234253815515131E-5</v>
      </c>
      <c r="AC895" s="17">
        <f t="shared" si="188"/>
        <v>1.5283623266544154E-2</v>
      </c>
      <c r="AD895" s="17">
        <f t="shared" si="185"/>
        <v>2.0243209624561794E-5</v>
      </c>
      <c r="AE895" s="14">
        <f t="shared" si="189"/>
        <v>39.358182062218972</v>
      </c>
    </row>
    <row r="896" spans="1:31" ht="15.75" thickBot="1" x14ac:dyDescent="0.3">
      <c r="A896" s="14">
        <v>2</v>
      </c>
      <c r="B896" s="17" t="s">
        <v>31</v>
      </c>
      <c r="C896" s="17">
        <v>890</v>
      </c>
      <c r="D896" s="17">
        <v>74.265418601431236</v>
      </c>
      <c r="E896" s="14">
        <v>704.00093954631063</v>
      </c>
      <c r="F896" s="103">
        <v>0</v>
      </c>
      <c r="G896" s="17">
        <v>0</v>
      </c>
      <c r="H896" s="17">
        <f t="shared" si="177"/>
        <v>0</v>
      </c>
      <c r="I896" s="17">
        <v>14</v>
      </c>
      <c r="J896" s="14">
        <v>4000</v>
      </c>
      <c r="K896" s="100">
        <v>13.411199999999999</v>
      </c>
      <c r="L896" s="17">
        <v>30.000049728</v>
      </c>
      <c r="M896" s="107">
        <v>1</v>
      </c>
      <c r="N896" s="17">
        <f>IF(M896=1,_xlfn.XLOOKUP(L896,'HYB SPECS'!$O$6:$O$37,'HYB SPECS'!$K$6:$K$37,,1))</f>
        <v>8500</v>
      </c>
      <c r="O896" s="107">
        <f>0.5*('Specifications (ICE)'!$P$4*'Specifications (ICE)'!$P$3)*'Specifications (ICE)'!$P$5*K896^2</f>
        <v>56.217600027646043</v>
      </c>
      <c r="P896" s="14">
        <f>IF(B896="A",'Specifications (ICE)'!$M$12,IF(B896="G",'Specifications (ICE)'!$M$13))</f>
        <v>105.33879899999999</v>
      </c>
      <c r="Q896" s="17">
        <v>2</v>
      </c>
      <c r="R896" s="110">
        <f>'HYB SPECS'!$G$11-O896-P896-G896</f>
        <v>725.17823282758229</v>
      </c>
      <c r="S896" s="16">
        <f t="shared" si="178"/>
        <v>0</v>
      </c>
      <c r="T896" s="17">
        <f t="shared" si="179"/>
        <v>0</v>
      </c>
      <c r="U896" s="110">
        <f t="shared" si="180"/>
        <v>161.55639902764602</v>
      </c>
      <c r="V896" s="17">
        <f t="shared" si="181"/>
        <v>2.1666651786395663</v>
      </c>
      <c r="W896" s="14">
        <f t="shared" si="182"/>
        <v>11.256153613306742</v>
      </c>
      <c r="X896" s="17">
        <f t="shared" si="183"/>
        <v>2.1666651786395663</v>
      </c>
      <c r="Y896" s="17">
        <f t="shared" si="184"/>
        <v>2.4341327520393281</v>
      </c>
      <c r="Z896" s="14">
        <v>474.14230073437511</v>
      </c>
      <c r="AA896" s="17">
        <f t="shared" si="186"/>
        <v>1.4825051587868912</v>
      </c>
      <c r="AB896" s="17">
        <f t="shared" si="187"/>
        <v>2.3314165302355355E-4</v>
      </c>
      <c r="AC896" s="17">
        <f t="shared" si="188"/>
        <v>0.11054231976160306</v>
      </c>
      <c r="AD896" s="17">
        <f t="shared" si="185"/>
        <v>1.4641366855841465E-4</v>
      </c>
      <c r="AE896" s="14">
        <f t="shared" si="189"/>
        <v>39.468724381980579</v>
      </c>
    </row>
    <row r="897" spans="1:31" ht="15.75" thickBot="1" x14ac:dyDescent="0.3">
      <c r="A897" s="14">
        <v>2</v>
      </c>
      <c r="B897" s="17" t="s">
        <v>31</v>
      </c>
      <c r="C897" s="17">
        <v>891</v>
      </c>
      <c r="D897" s="17">
        <v>74.339983144499712</v>
      </c>
      <c r="E897" s="14">
        <v>704.00093954631063</v>
      </c>
      <c r="F897" s="103">
        <v>0</v>
      </c>
      <c r="G897" s="17">
        <f>'Specifications (ICE)'!$E$16*9.81*SIN(F897-F896)</f>
        <v>0</v>
      </c>
      <c r="H897" s="17">
        <f t="shared" si="177"/>
        <v>0</v>
      </c>
      <c r="I897" s="17">
        <v>14</v>
      </c>
      <c r="J897" s="14">
        <v>4000</v>
      </c>
      <c r="K897" s="100">
        <v>13.411199999999999</v>
      </c>
      <c r="L897" s="17">
        <v>30.000049728</v>
      </c>
      <c r="M897" s="107">
        <v>1</v>
      </c>
      <c r="N897" s="17">
        <f>IF(M897=1,_xlfn.XLOOKUP(L897,'HYB SPECS'!$O$6:$O$37,'HYB SPECS'!$K$6:$K$37,,1))</f>
        <v>8500</v>
      </c>
      <c r="O897" s="107">
        <f>0.5*('Specifications (ICE)'!$P$4*'Specifications (ICE)'!$P$3)*'Specifications (ICE)'!$P$5*K897^2</f>
        <v>56.217600027646043</v>
      </c>
      <c r="P897" s="14">
        <f>IF(B897="A",'Specifications (ICE)'!$M$12,IF(B897="G",'Specifications (ICE)'!$M$13))</f>
        <v>105.33879899999999</v>
      </c>
      <c r="Q897" s="17">
        <v>2</v>
      </c>
      <c r="R897" s="110">
        <f>'HYB SPECS'!$G$11-O897-P897-G897</f>
        <v>725.17823282758229</v>
      </c>
      <c r="S897" s="16">
        <f t="shared" si="178"/>
        <v>0</v>
      </c>
      <c r="T897" s="17">
        <f t="shared" si="179"/>
        <v>0</v>
      </c>
      <c r="U897" s="110">
        <f t="shared" si="180"/>
        <v>161.55639902764602</v>
      </c>
      <c r="V897" s="17">
        <f t="shared" si="181"/>
        <v>2.1666651786395663</v>
      </c>
      <c r="W897" s="14">
        <f t="shared" si="182"/>
        <v>11.256153613306742</v>
      </c>
      <c r="X897" s="17">
        <f t="shared" si="183"/>
        <v>2.1666651786395663</v>
      </c>
      <c r="Y897" s="17">
        <f t="shared" si="184"/>
        <v>2.4341327520393281</v>
      </c>
      <c r="Z897" s="14">
        <v>474.14230073437511</v>
      </c>
      <c r="AA897" s="17">
        <f t="shared" si="186"/>
        <v>1.4825051587868912</v>
      </c>
      <c r="AB897" s="17">
        <f t="shared" si="187"/>
        <v>2.3314165302355355E-4</v>
      </c>
      <c r="AC897" s="17">
        <f t="shared" si="188"/>
        <v>0.11054231976160306</v>
      </c>
      <c r="AD897" s="17">
        <f t="shared" si="185"/>
        <v>1.4641366855841465E-4</v>
      </c>
      <c r="AE897" s="14">
        <f t="shared" si="189"/>
        <v>39.579266701742185</v>
      </c>
    </row>
    <row r="898" spans="1:31" ht="15.75" thickBot="1" x14ac:dyDescent="0.3">
      <c r="A898" s="14">
        <v>2</v>
      </c>
      <c r="B898" s="17" t="s">
        <v>31</v>
      </c>
      <c r="C898" s="17">
        <v>892</v>
      </c>
      <c r="D898" s="17">
        <v>74.414547687568188</v>
      </c>
      <c r="E898" s="14">
        <v>704.00093954631063</v>
      </c>
      <c r="F898" s="103">
        <v>0</v>
      </c>
      <c r="G898" s="17">
        <f>'Specifications (ICE)'!$E$16*9.81*SIN(F898-F897)</f>
        <v>0</v>
      </c>
      <c r="H898" s="17">
        <f t="shared" si="177"/>
        <v>0</v>
      </c>
      <c r="I898" s="17">
        <v>14</v>
      </c>
      <c r="J898" s="14">
        <v>4000</v>
      </c>
      <c r="K898" s="100">
        <v>13.411199999999999</v>
      </c>
      <c r="L898" s="17">
        <v>30.000049728</v>
      </c>
      <c r="M898" s="107">
        <v>1</v>
      </c>
      <c r="N898" s="17">
        <f>IF(M898=1,_xlfn.XLOOKUP(L898,'HYB SPECS'!$O$6:$O$37,'HYB SPECS'!$K$6:$K$37,,1))</f>
        <v>8500</v>
      </c>
      <c r="O898" s="107">
        <f>0.5*('Specifications (ICE)'!$P$4*'Specifications (ICE)'!$P$3)*'Specifications (ICE)'!$P$5*K898^2</f>
        <v>56.217600027646043</v>
      </c>
      <c r="P898" s="14">
        <f>IF(B898="A",'Specifications (ICE)'!$M$12,IF(B898="G",'Specifications (ICE)'!$M$13))</f>
        <v>105.33879899999999</v>
      </c>
      <c r="Q898" s="17">
        <v>2</v>
      </c>
      <c r="R898" s="110">
        <f>'HYB SPECS'!$G$11-O898-P898-G898</f>
        <v>725.17823282758229</v>
      </c>
      <c r="S898" s="16">
        <f t="shared" si="178"/>
        <v>0</v>
      </c>
      <c r="T898" s="17">
        <f t="shared" si="179"/>
        <v>0</v>
      </c>
      <c r="U898" s="110">
        <f t="shared" si="180"/>
        <v>161.55639902764602</v>
      </c>
      <c r="V898" s="17">
        <f t="shared" si="181"/>
        <v>2.1666651786395663</v>
      </c>
      <c r="W898" s="14">
        <f t="shared" si="182"/>
        <v>11.256153613306742</v>
      </c>
      <c r="X898" s="17">
        <f t="shared" si="183"/>
        <v>2.1666651786395663</v>
      </c>
      <c r="Y898" s="17">
        <f t="shared" si="184"/>
        <v>2.4341327520393281</v>
      </c>
      <c r="Z898" s="14">
        <v>474.14230073437511</v>
      </c>
      <c r="AA898" s="17">
        <f t="shared" si="186"/>
        <v>1.4825051587868912</v>
      </c>
      <c r="AB898" s="17">
        <f t="shared" si="187"/>
        <v>2.3314165302355355E-4</v>
      </c>
      <c r="AC898" s="17">
        <f t="shared" si="188"/>
        <v>0.11054231976160306</v>
      </c>
      <c r="AD898" s="17">
        <f t="shared" si="185"/>
        <v>1.4641366855841465E-4</v>
      </c>
      <c r="AE898" s="14">
        <f t="shared" si="189"/>
        <v>39.689809021503791</v>
      </c>
    </row>
    <row r="899" spans="1:31" ht="15.75" thickBot="1" x14ac:dyDescent="0.3">
      <c r="A899" s="14">
        <v>2</v>
      </c>
      <c r="B899" s="17" t="s">
        <v>31</v>
      </c>
      <c r="C899" s="17">
        <v>893</v>
      </c>
      <c r="D899" s="17">
        <v>74.489112230636664</v>
      </c>
      <c r="E899" s="14">
        <v>704.00093954631063</v>
      </c>
      <c r="F899" s="103">
        <v>0</v>
      </c>
      <c r="G899" s="17">
        <f>'Specifications (ICE)'!$E$16*9.81*SIN(F899-F898)</f>
        <v>0</v>
      </c>
      <c r="H899" s="17">
        <f t="shared" si="177"/>
        <v>0</v>
      </c>
      <c r="I899" s="17">
        <v>14</v>
      </c>
      <c r="J899" s="14">
        <v>4000</v>
      </c>
      <c r="K899" s="100">
        <v>13.411199999999999</v>
      </c>
      <c r="L899" s="17">
        <v>30.000049728</v>
      </c>
      <c r="M899" s="107">
        <v>1</v>
      </c>
      <c r="N899" s="17">
        <f>IF(M899=1,_xlfn.XLOOKUP(L899,'HYB SPECS'!$O$6:$O$37,'HYB SPECS'!$K$6:$K$37,,1))</f>
        <v>8500</v>
      </c>
      <c r="O899" s="107">
        <f>0.5*('Specifications (ICE)'!$P$4*'Specifications (ICE)'!$P$3)*'Specifications (ICE)'!$P$5*K899^2</f>
        <v>56.217600027646043</v>
      </c>
      <c r="P899" s="14">
        <f>IF(B899="A",'Specifications (ICE)'!$M$12,IF(B899="G",'Specifications (ICE)'!$M$13))</f>
        <v>105.33879899999999</v>
      </c>
      <c r="Q899" s="17">
        <v>2</v>
      </c>
      <c r="R899" s="110">
        <f>'HYB SPECS'!$G$11-O899-P899-G899</f>
        <v>725.17823282758229</v>
      </c>
      <c r="S899" s="16">
        <f t="shared" si="178"/>
        <v>0</v>
      </c>
      <c r="T899" s="17">
        <f t="shared" si="179"/>
        <v>0</v>
      </c>
      <c r="U899" s="110">
        <f t="shared" si="180"/>
        <v>161.55639902764602</v>
      </c>
      <c r="V899" s="17">
        <f t="shared" si="181"/>
        <v>2.1666651786395663</v>
      </c>
      <c r="W899" s="14">
        <f t="shared" si="182"/>
        <v>11.256153613306742</v>
      </c>
      <c r="X899" s="17">
        <f t="shared" si="183"/>
        <v>2.1666651786395663</v>
      </c>
      <c r="Y899" s="17">
        <f t="shared" si="184"/>
        <v>2.4341327520393281</v>
      </c>
      <c r="Z899" s="14">
        <v>474.14230073437511</v>
      </c>
      <c r="AA899" s="17">
        <f t="shared" si="186"/>
        <v>1.4825051587868912</v>
      </c>
      <c r="AB899" s="17">
        <f t="shared" si="187"/>
        <v>2.3314165302355355E-4</v>
      </c>
      <c r="AC899" s="17">
        <f t="shared" si="188"/>
        <v>0.11054231976160306</v>
      </c>
      <c r="AD899" s="17">
        <f t="shared" si="185"/>
        <v>1.4641366855841465E-4</v>
      </c>
      <c r="AE899" s="14">
        <f t="shared" si="189"/>
        <v>39.800351341265397</v>
      </c>
    </row>
    <row r="900" spans="1:31" ht="15.75" thickBot="1" x14ac:dyDescent="0.3">
      <c r="A900" s="14">
        <v>2</v>
      </c>
      <c r="B900" s="17" t="s">
        <v>31</v>
      </c>
      <c r="C900" s="17">
        <v>894</v>
      </c>
      <c r="D900" s="17">
        <v>74.56367677370514</v>
      </c>
      <c r="E900" s="14">
        <v>704.00093954631063</v>
      </c>
      <c r="F900" s="103">
        <v>0</v>
      </c>
      <c r="G900" s="17">
        <f>'Specifications (ICE)'!$E$16*9.81*SIN(F900-F899)</f>
        <v>0</v>
      </c>
      <c r="H900" s="17">
        <f t="shared" si="177"/>
        <v>0</v>
      </c>
      <c r="I900" s="17">
        <v>14</v>
      </c>
      <c r="J900" s="14">
        <v>4000</v>
      </c>
      <c r="K900" s="100">
        <v>13.411199999999999</v>
      </c>
      <c r="L900" s="17">
        <v>30.000049728</v>
      </c>
      <c r="M900" s="107">
        <v>1</v>
      </c>
      <c r="N900" s="17">
        <f>IF(M900=1,_xlfn.XLOOKUP(L900,'HYB SPECS'!$O$6:$O$37,'HYB SPECS'!$K$6:$K$37,,1))</f>
        <v>8500</v>
      </c>
      <c r="O900" s="107">
        <f>0.5*('Specifications (ICE)'!$P$4*'Specifications (ICE)'!$P$3)*'Specifications (ICE)'!$P$5*K900^2</f>
        <v>56.217600027646043</v>
      </c>
      <c r="P900" s="14">
        <f>IF(B900="A",'Specifications (ICE)'!$M$12,IF(B900="G",'Specifications (ICE)'!$M$13))</f>
        <v>105.33879899999999</v>
      </c>
      <c r="Q900" s="17">
        <v>2</v>
      </c>
      <c r="R900" s="110">
        <f>'HYB SPECS'!$G$11-O900-P900-G900</f>
        <v>725.17823282758229</v>
      </c>
      <c r="S900" s="16">
        <f t="shared" si="178"/>
        <v>0</v>
      </c>
      <c r="T900" s="17">
        <f t="shared" si="179"/>
        <v>0</v>
      </c>
      <c r="U900" s="110">
        <f t="shared" si="180"/>
        <v>161.55639902764602</v>
      </c>
      <c r="V900" s="17">
        <f t="shared" si="181"/>
        <v>2.1666651786395663</v>
      </c>
      <c r="W900" s="14">
        <f t="shared" si="182"/>
        <v>11.256153613306742</v>
      </c>
      <c r="X900" s="17">
        <f t="shared" si="183"/>
        <v>2.1666651786395663</v>
      </c>
      <c r="Y900" s="17">
        <f t="shared" si="184"/>
        <v>2.4341327520393281</v>
      </c>
      <c r="Z900" s="14">
        <v>474.14230073437511</v>
      </c>
      <c r="AA900" s="17">
        <f t="shared" si="186"/>
        <v>1.4825051587868912</v>
      </c>
      <c r="AB900" s="17">
        <f t="shared" si="187"/>
        <v>2.3314165302355355E-4</v>
      </c>
      <c r="AC900" s="17">
        <f t="shared" si="188"/>
        <v>0.11054231976160306</v>
      </c>
      <c r="AD900" s="17">
        <f t="shared" si="185"/>
        <v>1.4641366855841465E-4</v>
      </c>
      <c r="AE900" s="14">
        <f t="shared" si="189"/>
        <v>39.910893661027004</v>
      </c>
    </row>
    <row r="901" spans="1:31" ht="15.75" thickBot="1" x14ac:dyDescent="0.3">
      <c r="A901" s="14">
        <v>2</v>
      </c>
      <c r="B901" s="17" t="s">
        <v>31</v>
      </c>
      <c r="C901" s="17">
        <v>895</v>
      </c>
      <c r="D901" s="17">
        <v>74.638241316773616</v>
      </c>
      <c r="E901" s="14">
        <v>704.00093954631063</v>
      </c>
      <c r="F901" s="103">
        <v>0</v>
      </c>
      <c r="G901" s="17">
        <f>'Specifications (ICE)'!$E$16*9.81*SIN(F901-F900)</f>
        <v>0</v>
      </c>
      <c r="H901" s="17">
        <f t="shared" si="177"/>
        <v>0</v>
      </c>
      <c r="I901" s="17">
        <v>14</v>
      </c>
      <c r="J901" s="14">
        <v>4000</v>
      </c>
      <c r="K901" s="100">
        <v>13.411199999999999</v>
      </c>
      <c r="L901" s="17">
        <v>30.000049728</v>
      </c>
      <c r="M901" s="107">
        <v>1</v>
      </c>
      <c r="N901" s="17">
        <f>IF(M901=1,_xlfn.XLOOKUP(L901,'HYB SPECS'!$O$6:$O$37,'HYB SPECS'!$K$6:$K$37,,1))</f>
        <v>8500</v>
      </c>
      <c r="O901" s="107">
        <f>0.5*('Specifications (ICE)'!$P$4*'Specifications (ICE)'!$P$3)*'Specifications (ICE)'!$P$5*K901^2</f>
        <v>56.217600027646043</v>
      </c>
      <c r="P901" s="14">
        <f>IF(B901="A",'Specifications (ICE)'!$M$12,IF(B901="G",'Specifications (ICE)'!$M$13))</f>
        <v>105.33879899999999</v>
      </c>
      <c r="Q901" s="17">
        <v>2</v>
      </c>
      <c r="R901" s="110">
        <f>'HYB SPECS'!$G$11-O901-P901-G901</f>
        <v>725.17823282758229</v>
      </c>
      <c r="S901" s="16">
        <f t="shared" si="178"/>
        <v>0</v>
      </c>
      <c r="T901" s="17">
        <f t="shared" si="179"/>
        <v>0</v>
      </c>
      <c r="U901" s="110">
        <f t="shared" si="180"/>
        <v>161.55639902764602</v>
      </c>
      <c r="V901" s="17">
        <f t="shared" si="181"/>
        <v>2.1666651786395663</v>
      </c>
      <c r="W901" s="14">
        <f t="shared" si="182"/>
        <v>11.256153613306742</v>
      </c>
      <c r="X901" s="17">
        <f t="shared" si="183"/>
        <v>2.1666651786395663</v>
      </c>
      <c r="Y901" s="17">
        <f t="shared" si="184"/>
        <v>2.4341327520393281</v>
      </c>
      <c r="Z901" s="14">
        <v>474.14230073437511</v>
      </c>
      <c r="AA901" s="17">
        <f t="shared" si="186"/>
        <v>1.4825051587868912</v>
      </c>
      <c r="AB901" s="17">
        <f t="shared" si="187"/>
        <v>2.3314165302355355E-4</v>
      </c>
      <c r="AC901" s="17">
        <f t="shared" si="188"/>
        <v>0.11054231976160306</v>
      </c>
      <c r="AD901" s="17">
        <f t="shared" si="185"/>
        <v>1.4641366855841465E-4</v>
      </c>
      <c r="AE901" s="14">
        <f t="shared" si="189"/>
        <v>40.02143598078861</v>
      </c>
    </row>
    <row r="902" spans="1:31" ht="15.75" thickBot="1" x14ac:dyDescent="0.3">
      <c r="A902" s="14">
        <v>2</v>
      </c>
      <c r="B902" s="17" t="s">
        <v>31</v>
      </c>
      <c r="C902" s="17">
        <v>896</v>
      </c>
      <c r="D902" s="17">
        <v>74.712805859842092</v>
      </c>
      <c r="E902" s="14">
        <v>704.00093954631063</v>
      </c>
      <c r="F902" s="103">
        <v>0</v>
      </c>
      <c r="G902" s="17">
        <f>'Specifications (ICE)'!$E$16*9.81*SIN(F902-F901)</f>
        <v>0</v>
      </c>
      <c r="H902" s="17">
        <f t="shared" si="177"/>
        <v>0</v>
      </c>
      <c r="I902" s="17">
        <v>14</v>
      </c>
      <c r="J902" s="14">
        <v>4000</v>
      </c>
      <c r="K902" s="100">
        <v>13.411199999999999</v>
      </c>
      <c r="L902" s="17">
        <v>30.000049728</v>
      </c>
      <c r="M902" s="107">
        <v>1</v>
      </c>
      <c r="N902" s="17">
        <f>IF(M902=1,_xlfn.XLOOKUP(L902,'HYB SPECS'!$O$6:$O$37,'HYB SPECS'!$K$6:$K$37,,1))</f>
        <v>8500</v>
      </c>
      <c r="O902" s="107">
        <f>0.5*('Specifications (ICE)'!$P$4*'Specifications (ICE)'!$P$3)*'Specifications (ICE)'!$P$5*K902^2</f>
        <v>56.217600027646043</v>
      </c>
      <c r="P902" s="14">
        <f>IF(B902="A",'Specifications (ICE)'!$M$12,IF(B902="G",'Specifications (ICE)'!$M$13))</f>
        <v>105.33879899999999</v>
      </c>
      <c r="Q902" s="17">
        <v>2</v>
      </c>
      <c r="R902" s="110">
        <f>'HYB SPECS'!$G$11-O902-P902-G902</f>
        <v>725.17823282758229</v>
      </c>
      <c r="S902" s="16">
        <f t="shared" si="178"/>
        <v>0</v>
      </c>
      <c r="T902" s="17">
        <f t="shared" si="179"/>
        <v>0</v>
      </c>
      <c r="U902" s="110">
        <f t="shared" si="180"/>
        <v>161.55639902764602</v>
      </c>
      <c r="V902" s="17">
        <f t="shared" si="181"/>
        <v>2.1666651786395663</v>
      </c>
      <c r="W902" s="14">
        <f t="shared" si="182"/>
        <v>11.256153613306742</v>
      </c>
      <c r="X902" s="17">
        <f t="shared" si="183"/>
        <v>2.1666651786395663</v>
      </c>
      <c r="Y902" s="17">
        <f t="shared" si="184"/>
        <v>2.4341327520393281</v>
      </c>
      <c r="Z902" s="14">
        <v>474.14230073437511</v>
      </c>
      <c r="AA902" s="17">
        <f t="shared" si="186"/>
        <v>1.4825051587868912</v>
      </c>
      <c r="AB902" s="17">
        <f t="shared" si="187"/>
        <v>2.3314165302355355E-4</v>
      </c>
      <c r="AC902" s="17">
        <f t="shared" si="188"/>
        <v>0.11054231976160306</v>
      </c>
      <c r="AD902" s="17">
        <f t="shared" si="185"/>
        <v>1.4641366855841465E-4</v>
      </c>
      <c r="AE902" s="14">
        <f t="shared" si="189"/>
        <v>40.131978300550216</v>
      </c>
    </row>
    <row r="903" spans="1:31" ht="15.75" thickBot="1" x14ac:dyDescent="0.3">
      <c r="A903" s="14">
        <v>2</v>
      </c>
      <c r="B903" s="17" t="s">
        <v>31</v>
      </c>
      <c r="C903" s="17">
        <v>897</v>
      </c>
      <c r="D903" s="17">
        <v>74.787370402910568</v>
      </c>
      <c r="E903" s="14">
        <v>704.00093954631063</v>
      </c>
      <c r="F903" s="103">
        <v>0</v>
      </c>
      <c r="G903" s="17">
        <f>'Specifications (ICE)'!$E$16*9.81*SIN(F903-F902)</f>
        <v>0</v>
      </c>
      <c r="H903" s="17">
        <f t="shared" ref="H903:H966" si="190">RADIANS(F903)</f>
        <v>0</v>
      </c>
      <c r="I903" s="17">
        <v>14</v>
      </c>
      <c r="J903" s="14">
        <v>4000</v>
      </c>
      <c r="K903" s="100">
        <v>13.411199999999999</v>
      </c>
      <c r="L903" s="17">
        <v>30.000049728</v>
      </c>
      <c r="M903" s="107">
        <v>1</v>
      </c>
      <c r="N903" s="17">
        <f>IF(M903=1,_xlfn.XLOOKUP(L903,'HYB SPECS'!$O$6:$O$37,'HYB SPECS'!$K$6:$K$37,,1))</f>
        <v>8500</v>
      </c>
      <c r="O903" s="107">
        <f>0.5*('Specifications (ICE)'!$P$4*'Specifications (ICE)'!$P$3)*'Specifications (ICE)'!$P$5*K903^2</f>
        <v>56.217600027646043</v>
      </c>
      <c r="P903" s="14">
        <f>IF(B903="A",'Specifications (ICE)'!$M$12,IF(B903="G",'Specifications (ICE)'!$M$13))</f>
        <v>105.33879899999999</v>
      </c>
      <c r="Q903" s="17">
        <v>2</v>
      </c>
      <c r="R903" s="110">
        <f>'HYB SPECS'!$G$11-O903-P903-G903</f>
        <v>725.17823282758229</v>
      </c>
      <c r="S903" s="16">
        <f t="shared" ref="S903:S966" si="191">IF(A903=1,(R903/E903),IF(A903=2,0,IF(A903=3,(1.2*(-R903/E903)))))</f>
        <v>0</v>
      </c>
      <c r="T903" s="17">
        <f t="shared" ref="T903:T966" si="192">E903*S903</f>
        <v>0</v>
      </c>
      <c r="U903" s="110">
        <f t="shared" ref="U903:U966" si="193">T903+P903+O903+G903</f>
        <v>161.55639902764602</v>
      </c>
      <c r="V903" s="17">
        <f t="shared" ref="V903:V966" si="194">ABS(((+U903)*(+K903))/1000)</f>
        <v>2.1666651786395663</v>
      </c>
      <c r="W903" s="14">
        <f t="shared" ref="W903:W966" si="195">(($W$3*1000)-V903*1000)/1000</f>
        <v>11.256153613306742</v>
      </c>
      <c r="X903" s="17">
        <f t="shared" ref="X903:X966" si="196">V903</f>
        <v>2.1666651786395663</v>
      </c>
      <c r="Y903" s="17">
        <f t="shared" ref="Y903:Y966" si="197">ABS((X903*1000)/((2*PI()*N903)/60))</f>
        <v>2.4341327520393281</v>
      </c>
      <c r="Z903" s="14">
        <v>474.14230073437511</v>
      </c>
      <c r="AA903" s="17">
        <f t="shared" si="186"/>
        <v>1.4825051587868912</v>
      </c>
      <c r="AB903" s="17">
        <f t="shared" si="187"/>
        <v>2.3314165302355355E-4</v>
      </c>
      <c r="AC903" s="17">
        <f t="shared" si="188"/>
        <v>0.11054231976160306</v>
      </c>
      <c r="AD903" s="17">
        <f t="shared" ref="AD903:AD966" si="198">((Z903*AB903)/1000)/0.755</f>
        <v>1.4641366855841465E-4</v>
      </c>
      <c r="AE903" s="14">
        <f t="shared" si="189"/>
        <v>40.242520620311822</v>
      </c>
    </row>
    <row r="904" spans="1:31" ht="15.75" thickBot="1" x14ac:dyDescent="0.3">
      <c r="A904" s="14">
        <v>2</v>
      </c>
      <c r="B904" s="17" t="s">
        <v>31</v>
      </c>
      <c r="C904" s="17">
        <v>898</v>
      </c>
      <c r="D904" s="17">
        <v>74.861934945979044</v>
      </c>
      <c r="E904" s="14">
        <v>704.00093954631063</v>
      </c>
      <c r="F904" s="103">
        <v>0</v>
      </c>
      <c r="G904" s="17">
        <f>'Specifications (ICE)'!$E$16*9.81*SIN(F904-F903)</f>
        <v>0</v>
      </c>
      <c r="H904" s="17">
        <f t="shared" si="190"/>
        <v>0</v>
      </c>
      <c r="I904" s="17">
        <v>14</v>
      </c>
      <c r="J904" s="14">
        <v>4000</v>
      </c>
      <c r="K904" s="100">
        <v>13.411199999999999</v>
      </c>
      <c r="L904" s="17">
        <v>30.000049728</v>
      </c>
      <c r="M904" s="107">
        <v>1</v>
      </c>
      <c r="N904" s="17">
        <f>IF(M904=1,_xlfn.XLOOKUP(L904,'HYB SPECS'!$O$6:$O$37,'HYB SPECS'!$K$6:$K$37,,1))</f>
        <v>8500</v>
      </c>
      <c r="O904" s="107">
        <f>0.5*('Specifications (ICE)'!$P$4*'Specifications (ICE)'!$P$3)*'Specifications (ICE)'!$P$5*K904^2</f>
        <v>56.217600027646043</v>
      </c>
      <c r="P904" s="14">
        <f>IF(B904="A",'Specifications (ICE)'!$M$12,IF(B904="G",'Specifications (ICE)'!$M$13))</f>
        <v>105.33879899999999</v>
      </c>
      <c r="Q904" s="17">
        <v>2</v>
      </c>
      <c r="R904" s="110">
        <f>'HYB SPECS'!$G$11-O904-P904-G904</f>
        <v>725.17823282758229</v>
      </c>
      <c r="S904" s="16">
        <f t="shared" si="191"/>
        <v>0</v>
      </c>
      <c r="T904" s="17">
        <f t="shared" si="192"/>
        <v>0</v>
      </c>
      <c r="U904" s="110">
        <f t="shared" si="193"/>
        <v>161.55639902764602</v>
      </c>
      <c r="V904" s="17">
        <f t="shared" si="194"/>
        <v>2.1666651786395663</v>
      </c>
      <c r="W904" s="14">
        <f t="shared" si="195"/>
        <v>11.256153613306742</v>
      </c>
      <c r="X904" s="17">
        <f t="shared" si="196"/>
        <v>2.1666651786395663</v>
      </c>
      <c r="Y904" s="17">
        <f t="shared" si="197"/>
        <v>2.4341327520393281</v>
      </c>
      <c r="Z904" s="14">
        <v>474.14230073437511</v>
      </c>
      <c r="AA904" s="17">
        <f t="shared" ref="AA904:AA967" si="199">(Z904*W904)/(60*60)</f>
        <v>1.4825051587868912</v>
      </c>
      <c r="AB904" s="17">
        <f t="shared" ref="AB904:AB967" si="200">((D904-D903)/3600)*W904</f>
        <v>2.3314165302355355E-4</v>
      </c>
      <c r="AC904" s="17">
        <f t="shared" ref="AC904:AC967" si="201">AB904*Z904</f>
        <v>0.11054231976160306</v>
      </c>
      <c r="AD904" s="17">
        <f t="shared" si="198"/>
        <v>1.4641366855841465E-4</v>
      </c>
      <c r="AE904" s="14">
        <f t="shared" ref="AE904:AE967" si="202">AE903+AC904</f>
        <v>40.353062940073428</v>
      </c>
    </row>
    <row r="905" spans="1:31" ht="15.75" thickBot="1" x14ac:dyDescent="0.3">
      <c r="A905" s="14">
        <v>2</v>
      </c>
      <c r="B905" s="17" t="s">
        <v>31</v>
      </c>
      <c r="C905" s="17">
        <v>899</v>
      </c>
      <c r="D905" s="17">
        <v>74.93649948904752</v>
      </c>
      <c r="E905" s="14">
        <v>704.00093954631063</v>
      </c>
      <c r="F905" s="103">
        <v>0</v>
      </c>
      <c r="G905" s="17">
        <f>'Specifications (ICE)'!$E$16*9.81*SIN(F905-F904)</f>
        <v>0</v>
      </c>
      <c r="H905" s="17">
        <f t="shared" si="190"/>
        <v>0</v>
      </c>
      <c r="I905" s="17">
        <v>14</v>
      </c>
      <c r="J905" s="14">
        <v>4000</v>
      </c>
      <c r="K905" s="100">
        <v>13.411199999999999</v>
      </c>
      <c r="L905" s="17">
        <v>30.000049728</v>
      </c>
      <c r="M905" s="107">
        <v>1</v>
      </c>
      <c r="N905" s="17">
        <f>IF(M905=1,_xlfn.XLOOKUP(L905,'HYB SPECS'!$O$6:$O$37,'HYB SPECS'!$K$6:$K$37,,1))</f>
        <v>8500</v>
      </c>
      <c r="O905" s="107">
        <f>0.5*('Specifications (ICE)'!$P$4*'Specifications (ICE)'!$P$3)*'Specifications (ICE)'!$P$5*K905^2</f>
        <v>56.217600027646043</v>
      </c>
      <c r="P905" s="14">
        <f>IF(B905="A",'Specifications (ICE)'!$M$12,IF(B905="G",'Specifications (ICE)'!$M$13))</f>
        <v>105.33879899999999</v>
      </c>
      <c r="Q905" s="17">
        <v>2</v>
      </c>
      <c r="R905" s="110">
        <f>'HYB SPECS'!$G$11-O905-P905-G905</f>
        <v>725.17823282758229</v>
      </c>
      <c r="S905" s="16">
        <f t="shared" si="191"/>
        <v>0</v>
      </c>
      <c r="T905" s="17">
        <f t="shared" si="192"/>
        <v>0</v>
      </c>
      <c r="U905" s="110">
        <f t="shared" si="193"/>
        <v>161.55639902764602</v>
      </c>
      <c r="V905" s="17">
        <f t="shared" si="194"/>
        <v>2.1666651786395663</v>
      </c>
      <c r="W905" s="14">
        <f t="shared" si="195"/>
        <v>11.256153613306742</v>
      </c>
      <c r="X905" s="17">
        <f t="shared" si="196"/>
        <v>2.1666651786395663</v>
      </c>
      <c r="Y905" s="17">
        <f t="shared" si="197"/>
        <v>2.4341327520393281</v>
      </c>
      <c r="Z905" s="14">
        <v>474.14230073437511</v>
      </c>
      <c r="AA905" s="17">
        <f t="shared" si="199"/>
        <v>1.4825051587868912</v>
      </c>
      <c r="AB905" s="17">
        <f t="shared" si="200"/>
        <v>2.3314165302355355E-4</v>
      </c>
      <c r="AC905" s="17">
        <f t="shared" si="201"/>
        <v>0.11054231976160306</v>
      </c>
      <c r="AD905" s="17">
        <f t="shared" si="198"/>
        <v>1.4641366855841465E-4</v>
      </c>
      <c r="AE905" s="14">
        <f t="shared" si="202"/>
        <v>40.463605259835035</v>
      </c>
    </row>
    <row r="906" spans="1:31" ht="15.75" thickBot="1" x14ac:dyDescent="0.3">
      <c r="A906" s="14">
        <v>2</v>
      </c>
      <c r="B906" s="17" t="s">
        <v>31</v>
      </c>
      <c r="C906" s="17">
        <v>900</v>
      </c>
      <c r="D906" s="17">
        <v>75.011064032115996</v>
      </c>
      <c r="E906" s="14">
        <v>704.00093954631063</v>
      </c>
      <c r="F906" s="103">
        <v>0</v>
      </c>
      <c r="G906" s="17">
        <f>'Specifications (ICE)'!$E$16*9.81*SIN(F906-F905)</f>
        <v>0</v>
      </c>
      <c r="H906" s="17">
        <f t="shared" si="190"/>
        <v>0</v>
      </c>
      <c r="I906" s="17">
        <v>14</v>
      </c>
      <c r="J906" s="14">
        <v>4000</v>
      </c>
      <c r="K906" s="100">
        <v>13.411199999999999</v>
      </c>
      <c r="L906" s="17">
        <v>30.000049728</v>
      </c>
      <c r="M906" s="107">
        <v>1</v>
      </c>
      <c r="N906" s="17">
        <f>IF(M906=1,_xlfn.XLOOKUP(L906,'HYB SPECS'!$O$6:$O$37,'HYB SPECS'!$K$6:$K$37,,1))</f>
        <v>8500</v>
      </c>
      <c r="O906" s="107">
        <f>0.5*('Specifications (ICE)'!$P$4*'Specifications (ICE)'!$P$3)*'Specifications (ICE)'!$P$5*K906^2</f>
        <v>56.217600027646043</v>
      </c>
      <c r="P906" s="14">
        <f>IF(B906="A",'Specifications (ICE)'!$M$12,IF(B906="G",'Specifications (ICE)'!$M$13))</f>
        <v>105.33879899999999</v>
      </c>
      <c r="Q906" s="17">
        <v>2</v>
      </c>
      <c r="R906" s="110">
        <f>'HYB SPECS'!$G$11-O906-P906-G906</f>
        <v>725.17823282758229</v>
      </c>
      <c r="S906" s="16">
        <f t="shared" si="191"/>
        <v>0</v>
      </c>
      <c r="T906" s="17">
        <f t="shared" si="192"/>
        <v>0</v>
      </c>
      <c r="U906" s="110">
        <f t="shared" si="193"/>
        <v>161.55639902764602</v>
      </c>
      <c r="V906" s="17">
        <f t="shared" si="194"/>
        <v>2.1666651786395663</v>
      </c>
      <c r="W906" s="14">
        <f t="shared" si="195"/>
        <v>11.256153613306742</v>
      </c>
      <c r="X906" s="17">
        <f t="shared" si="196"/>
        <v>2.1666651786395663</v>
      </c>
      <c r="Y906" s="17">
        <f t="shared" si="197"/>
        <v>2.4341327520393281</v>
      </c>
      <c r="Z906" s="14">
        <v>474.14230073437511</v>
      </c>
      <c r="AA906" s="17">
        <f t="shared" si="199"/>
        <v>1.4825051587868912</v>
      </c>
      <c r="AB906" s="17">
        <f t="shared" si="200"/>
        <v>2.3314165302355355E-4</v>
      </c>
      <c r="AC906" s="17">
        <f t="shared" si="201"/>
        <v>0.11054231976160306</v>
      </c>
      <c r="AD906" s="17">
        <f t="shared" si="198"/>
        <v>1.4641366855841465E-4</v>
      </c>
      <c r="AE906" s="14">
        <f t="shared" si="202"/>
        <v>40.574147579596641</v>
      </c>
    </row>
    <row r="907" spans="1:31" ht="15.75" thickBot="1" x14ac:dyDescent="0.3">
      <c r="A907" s="14">
        <v>2</v>
      </c>
      <c r="B907" s="17" t="s">
        <v>31</v>
      </c>
      <c r="C907" s="17">
        <v>901</v>
      </c>
      <c r="D907" s="17">
        <v>75.085628575184472</v>
      </c>
      <c r="E907" s="14">
        <v>704.00093954631063</v>
      </c>
      <c r="F907" s="103">
        <v>0</v>
      </c>
      <c r="G907" s="17">
        <f>'Specifications (ICE)'!$E$16*9.81*SIN(F907-F906)</f>
        <v>0</v>
      </c>
      <c r="H907" s="17">
        <f t="shared" si="190"/>
        <v>0</v>
      </c>
      <c r="I907" s="17">
        <v>14</v>
      </c>
      <c r="J907" s="14">
        <v>4000</v>
      </c>
      <c r="K907" s="100">
        <v>13.411199999999999</v>
      </c>
      <c r="L907" s="17">
        <v>30.000049728</v>
      </c>
      <c r="M907" s="107">
        <v>1</v>
      </c>
      <c r="N907" s="17">
        <f>IF(M907=1,_xlfn.XLOOKUP(L907,'HYB SPECS'!$O$6:$O$37,'HYB SPECS'!$K$6:$K$37,,1))</f>
        <v>8500</v>
      </c>
      <c r="O907" s="107">
        <f>0.5*('Specifications (ICE)'!$P$4*'Specifications (ICE)'!$P$3)*'Specifications (ICE)'!$P$5*K907^2</f>
        <v>56.217600027646043</v>
      </c>
      <c r="P907" s="14">
        <f>IF(B907="A",'Specifications (ICE)'!$M$12,IF(B907="G",'Specifications (ICE)'!$M$13))</f>
        <v>105.33879899999999</v>
      </c>
      <c r="Q907" s="17">
        <v>2</v>
      </c>
      <c r="R907" s="110">
        <f>'HYB SPECS'!$G$11-O907-P907-G907</f>
        <v>725.17823282758229</v>
      </c>
      <c r="S907" s="16">
        <f t="shared" si="191"/>
        <v>0</v>
      </c>
      <c r="T907" s="17">
        <f t="shared" si="192"/>
        <v>0</v>
      </c>
      <c r="U907" s="110">
        <f t="shared" si="193"/>
        <v>161.55639902764602</v>
      </c>
      <c r="V907" s="17">
        <f t="shared" si="194"/>
        <v>2.1666651786395663</v>
      </c>
      <c r="W907" s="14">
        <f t="shared" si="195"/>
        <v>11.256153613306742</v>
      </c>
      <c r="X907" s="17">
        <f t="shared" si="196"/>
        <v>2.1666651786395663</v>
      </c>
      <c r="Y907" s="17">
        <f t="shared" si="197"/>
        <v>2.4341327520393281</v>
      </c>
      <c r="Z907" s="14">
        <v>474.14230073437511</v>
      </c>
      <c r="AA907" s="17">
        <f t="shared" si="199"/>
        <v>1.4825051587868912</v>
      </c>
      <c r="AB907" s="17">
        <f t="shared" si="200"/>
        <v>2.3314165302355355E-4</v>
      </c>
      <c r="AC907" s="17">
        <f t="shared" si="201"/>
        <v>0.11054231976160306</v>
      </c>
      <c r="AD907" s="17">
        <f t="shared" si="198"/>
        <v>1.4641366855841465E-4</v>
      </c>
      <c r="AE907" s="14">
        <f t="shared" si="202"/>
        <v>40.684689899358247</v>
      </c>
    </row>
    <row r="908" spans="1:31" ht="15.75" thickBot="1" x14ac:dyDescent="0.3">
      <c r="A908" s="14">
        <v>2</v>
      </c>
      <c r="B908" s="17" t="s">
        <v>31</v>
      </c>
      <c r="C908" s="17">
        <v>902</v>
      </c>
      <c r="D908" s="17">
        <v>75.160193118252948</v>
      </c>
      <c r="E908" s="14">
        <v>704.00093954631063</v>
      </c>
      <c r="F908" s="103">
        <v>0</v>
      </c>
      <c r="G908" s="17">
        <f>'Specifications (ICE)'!$E$16*9.81*SIN(F908-F907)</f>
        <v>0</v>
      </c>
      <c r="H908" s="17">
        <f t="shared" si="190"/>
        <v>0</v>
      </c>
      <c r="I908" s="17">
        <v>14</v>
      </c>
      <c r="J908" s="14">
        <v>4000</v>
      </c>
      <c r="K908" s="100">
        <v>13.411199999999999</v>
      </c>
      <c r="L908" s="17">
        <v>30.000049728</v>
      </c>
      <c r="M908" s="107">
        <v>1</v>
      </c>
      <c r="N908" s="17">
        <f>IF(M908=1,_xlfn.XLOOKUP(L908,'HYB SPECS'!$O$6:$O$37,'HYB SPECS'!$K$6:$K$37,,1))</f>
        <v>8500</v>
      </c>
      <c r="O908" s="107">
        <f>0.5*('Specifications (ICE)'!$P$4*'Specifications (ICE)'!$P$3)*'Specifications (ICE)'!$P$5*K908^2</f>
        <v>56.217600027646043</v>
      </c>
      <c r="P908" s="14">
        <f>IF(B908="A",'Specifications (ICE)'!$M$12,IF(B908="G",'Specifications (ICE)'!$M$13))</f>
        <v>105.33879899999999</v>
      </c>
      <c r="Q908" s="17">
        <v>2</v>
      </c>
      <c r="R908" s="110">
        <f>'HYB SPECS'!$G$11-O908-P908-G908</f>
        <v>725.17823282758229</v>
      </c>
      <c r="S908" s="16">
        <f t="shared" si="191"/>
        <v>0</v>
      </c>
      <c r="T908" s="17">
        <f t="shared" si="192"/>
        <v>0</v>
      </c>
      <c r="U908" s="110">
        <f t="shared" si="193"/>
        <v>161.55639902764602</v>
      </c>
      <c r="V908" s="17">
        <f t="shared" si="194"/>
        <v>2.1666651786395663</v>
      </c>
      <c r="W908" s="14">
        <f t="shared" si="195"/>
        <v>11.256153613306742</v>
      </c>
      <c r="X908" s="17">
        <f t="shared" si="196"/>
        <v>2.1666651786395663</v>
      </c>
      <c r="Y908" s="17">
        <f t="shared" si="197"/>
        <v>2.4341327520393281</v>
      </c>
      <c r="Z908" s="14">
        <v>474.14230073437511</v>
      </c>
      <c r="AA908" s="17">
        <f t="shared" si="199"/>
        <v>1.4825051587868912</v>
      </c>
      <c r="AB908" s="17">
        <f t="shared" si="200"/>
        <v>2.3314165302355355E-4</v>
      </c>
      <c r="AC908" s="17">
        <f t="shared" si="201"/>
        <v>0.11054231976160306</v>
      </c>
      <c r="AD908" s="17">
        <f t="shared" si="198"/>
        <v>1.4641366855841465E-4</v>
      </c>
      <c r="AE908" s="14">
        <f t="shared" si="202"/>
        <v>40.795232219119853</v>
      </c>
    </row>
    <row r="909" spans="1:31" ht="15.75" thickBot="1" x14ac:dyDescent="0.3">
      <c r="A909" s="14">
        <v>2</v>
      </c>
      <c r="B909" s="17" t="s">
        <v>31</v>
      </c>
      <c r="C909" s="17">
        <v>903</v>
      </c>
      <c r="D909" s="17">
        <v>75.234757661321424</v>
      </c>
      <c r="E909" s="14">
        <v>704.00093954631063</v>
      </c>
      <c r="F909" s="103">
        <v>0</v>
      </c>
      <c r="G909" s="17">
        <f>'Specifications (ICE)'!$E$16*9.81*SIN(F909-F908)</f>
        <v>0</v>
      </c>
      <c r="H909" s="17">
        <f t="shared" si="190"/>
        <v>0</v>
      </c>
      <c r="I909" s="17">
        <v>14</v>
      </c>
      <c r="J909" s="14">
        <v>4000</v>
      </c>
      <c r="K909" s="100">
        <v>13.411199999999999</v>
      </c>
      <c r="L909" s="17">
        <v>30.000049728</v>
      </c>
      <c r="M909" s="107">
        <v>1</v>
      </c>
      <c r="N909" s="17">
        <f>IF(M909=1,_xlfn.XLOOKUP(L909,'HYB SPECS'!$O$6:$O$37,'HYB SPECS'!$K$6:$K$37,,1))</f>
        <v>8500</v>
      </c>
      <c r="O909" s="107">
        <f>0.5*('Specifications (ICE)'!$P$4*'Specifications (ICE)'!$P$3)*'Specifications (ICE)'!$P$5*K909^2</f>
        <v>56.217600027646043</v>
      </c>
      <c r="P909" s="14">
        <f>IF(B909="A",'Specifications (ICE)'!$M$12,IF(B909="G",'Specifications (ICE)'!$M$13))</f>
        <v>105.33879899999999</v>
      </c>
      <c r="Q909" s="17">
        <v>2</v>
      </c>
      <c r="R909" s="110">
        <f>'HYB SPECS'!$G$11-O909-P909-G909</f>
        <v>725.17823282758229</v>
      </c>
      <c r="S909" s="16">
        <f t="shared" si="191"/>
        <v>0</v>
      </c>
      <c r="T909" s="17">
        <f t="shared" si="192"/>
        <v>0</v>
      </c>
      <c r="U909" s="110">
        <f t="shared" si="193"/>
        <v>161.55639902764602</v>
      </c>
      <c r="V909" s="17">
        <f t="shared" si="194"/>
        <v>2.1666651786395663</v>
      </c>
      <c r="W909" s="14">
        <f t="shared" si="195"/>
        <v>11.256153613306742</v>
      </c>
      <c r="X909" s="17">
        <f t="shared" si="196"/>
        <v>2.1666651786395663</v>
      </c>
      <c r="Y909" s="17">
        <f t="shared" si="197"/>
        <v>2.4341327520393281</v>
      </c>
      <c r="Z909" s="14">
        <v>474.14230073437511</v>
      </c>
      <c r="AA909" s="17">
        <f t="shared" si="199"/>
        <v>1.4825051587868912</v>
      </c>
      <c r="AB909" s="17">
        <f t="shared" si="200"/>
        <v>2.3314165302355355E-4</v>
      </c>
      <c r="AC909" s="17">
        <f t="shared" si="201"/>
        <v>0.11054231976160306</v>
      </c>
      <c r="AD909" s="17">
        <f t="shared" si="198"/>
        <v>1.4641366855841465E-4</v>
      </c>
      <c r="AE909" s="14">
        <f t="shared" si="202"/>
        <v>40.90577453888146</v>
      </c>
    </row>
    <row r="910" spans="1:31" ht="15.75" thickBot="1" x14ac:dyDescent="0.3">
      <c r="A910" s="14">
        <v>2</v>
      </c>
      <c r="B910" s="17" t="s">
        <v>31</v>
      </c>
      <c r="C910" s="17">
        <v>904</v>
      </c>
      <c r="D910" s="17">
        <v>75.3093222043899</v>
      </c>
      <c r="E910" s="14">
        <v>704.00093954631063</v>
      </c>
      <c r="F910" s="103">
        <v>0</v>
      </c>
      <c r="G910" s="17">
        <f>'Specifications (ICE)'!$E$16*9.81*SIN(F910-F909)</f>
        <v>0</v>
      </c>
      <c r="H910" s="17">
        <f t="shared" si="190"/>
        <v>0</v>
      </c>
      <c r="I910" s="17">
        <v>14</v>
      </c>
      <c r="J910" s="14">
        <v>4000</v>
      </c>
      <c r="K910" s="100">
        <v>13.411199999999999</v>
      </c>
      <c r="L910" s="17">
        <v>30.000049728</v>
      </c>
      <c r="M910" s="107">
        <v>1</v>
      </c>
      <c r="N910" s="17">
        <f>IF(M910=1,_xlfn.XLOOKUP(L910,'HYB SPECS'!$O$6:$O$37,'HYB SPECS'!$K$6:$K$37,,1))</f>
        <v>8500</v>
      </c>
      <c r="O910" s="107">
        <f>0.5*('Specifications (ICE)'!$P$4*'Specifications (ICE)'!$P$3)*'Specifications (ICE)'!$P$5*K910^2</f>
        <v>56.217600027646043</v>
      </c>
      <c r="P910" s="14">
        <f>IF(B910="A",'Specifications (ICE)'!$M$12,IF(B910="G",'Specifications (ICE)'!$M$13))</f>
        <v>105.33879899999999</v>
      </c>
      <c r="Q910" s="17">
        <v>2</v>
      </c>
      <c r="R910" s="110">
        <f>'HYB SPECS'!$G$11-O910-P910-G910</f>
        <v>725.17823282758229</v>
      </c>
      <c r="S910" s="16">
        <f t="shared" si="191"/>
        <v>0</v>
      </c>
      <c r="T910" s="17">
        <f t="shared" si="192"/>
        <v>0</v>
      </c>
      <c r="U910" s="110">
        <f t="shared" si="193"/>
        <v>161.55639902764602</v>
      </c>
      <c r="V910" s="17">
        <f t="shared" si="194"/>
        <v>2.1666651786395663</v>
      </c>
      <c r="W910" s="14">
        <f t="shared" si="195"/>
        <v>11.256153613306742</v>
      </c>
      <c r="X910" s="17">
        <f t="shared" si="196"/>
        <v>2.1666651786395663</v>
      </c>
      <c r="Y910" s="17">
        <f t="shared" si="197"/>
        <v>2.4341327520393281</v>
      </c>
      <c r="Z910" s="14">
        <v>474.14230073437511</v>
      </c>
      <c r="AA910" s="17">
        <f t="shared" si="199"/>
        <v>1.4825051587868912</v>
      </c>
      <c r="AB910" s="17">
        <f t="shared" si="200"/>
        <v>2.3314165302355355E-4</v>
      </c>
      <c r="AC910" s="17">
        <f t="shared" si="201"/>
        <v>0.11054231976160306</v>
      </c>
      <c r="AD910" s="17">
        <f t="shared" si="198"/>
        <v>1.4641366855841465E-4</v>
      </c>
      <c r="AE910" s="14">
        <f t="shared" si="202"/>
        <v>41.016316858643066</v>
      </c>
    </row>
    <row r="911" spans="1:31" ht="15.75" thickBot="1" x14ac:dyDescent="0.3">
      <c r="A911" s="14">
        <v>2</v>
      </c>
      <c r="B911" s="17" t="s">
        <v>31</v>
      </c>
      <c r="C911" s="17">
        <v>905</v>
      </c>
      <c r="D911" s="17">
        <v>75.383886747458376</v>
      </c>
      <c r="E911" s="14">
        <v>704.00093954631063</v>
      </c>
      <c r="F911" s="103">
        <v>0</v>
      </c>
      <c r="G911" s="17">
        <f>'Specifications (ICE)'!$E$16*9.81*SIN(F911-F910)</f>
        <v>0</v>
      </c>
      <c r="H911" s="17">
        <f t="shared" si="190"/>
        <v>0</v>
      </c>
      <c r="I911" s="17">
        <v>14</v>
      </c>
      <c r="J911" s="14">
        <v>4000</v>
      </c>
      <c r="K911" s="100">
        <v>13.411199999999999</v>
      </c>
      <c r="L911" s="17">
        <v>30.000049728</v>
      </c>
      <c r="M911" s="107">
        <v>1</v>
      </c>
      <c r="N911" s="17">
        <f>IF(M911=1,_xlfn.XLOOKUP(L911,'HYB SPECS'!$O$6:$O$37,'HYB SPECS'!$K$6:$K$37,,1))</f>
        <v>8500</v>
      </c>
      <c r="O911" s="107">
        <f>0.5*('Specifications (ICE)'!$P$4*'Specifications (ICE)'!$P$3)*'Specifications (ICE)'!$P$5*K911^2</f>
        <v>56.217600027646043</v>
      </c>
      <c r="P911" s="14">
        <f>IF(B911="A",'Specifications (ICE)'!$M$12,IF(B911="G",'Specifications (ICE)'!$M$13))</f>
        <v>105.33879899999999</v>
      </c>
      <c r="Q911" s="17">
        <v>2</v>
      </c>
      <c r="R911" s="110">
        <f>'HYB SPECS'!$G$11-O911-P911-G911</f>
        <v>725.17823282758229</v>
      </c>
      <c r="S911" s="16">
        <f t="shared" si="191"/>
        <v>0</v>
      </c>
      <c r="T911" s="17">
        <f t="shared" si="192"/>
        <v>0</v>
      </c>
      <c r="U911" s="110">
        <f t="shared" si="193"/>
        <v>161.55639902764602</v>
      </c>
      <c r="V911" s="17">
        <f t="shared" si="194"/>
        <v>2.1666651786395663</v>
      </c>
      <c r="W911" s="14">
        <f t="shared" si="195"/>
        <v>11.256153613306742</v>
      </c>
      <c r="X911" s="17">
        <f t="shared" si="196"/>
        <v>2.1666651786395663</v>
      </c>
      <c r="Y911" s="17">
        <f t="shared" si="197"/>
        <v>2.4341327520393281</v>
      </c>
      <c r="Z911" s="14">
        <v>474.14230073437511</v>
      </c>
      <c r="AA911" s="17">
        <f t="shared" si="199"/>
        <v>1.4825051587868912</v>
      </c>
      <c r="AB911" s="17">
        <f t="shared" si="200"/>
        <v>2.3314165302355355E-4</v>
      </c>
      <c r="AC911" s="17">
        <f t="shared" si="201"/>
        <v>0.11054231976160306</v>
      </c>
      <c r="AD911" s="17">
        <f t="shared" si="198"/>
        <v>1.4641366855841465E-4</v>
      </c>
      <c r="AE911" s="14">
        <f t="shared" si="202"/>
        <v>41.126859178404672</v>
      </c>
    </row>
    <row r="912" spans="1:31" ht="15.75" thickBot="1" x14ac:dyDescent="0.3">
      <c r="A912" s="14">
        <v>2</v>
      </c>
      <c r="B912" s="17" t="s">
        <v>31</v>
      </c>
      <c r="C912" s="17">
        <v>906</v>
      </c>
      <c r="D912" s="17">
        <v>75.458451290526853</v>
      </c>
      <c r="E912" s="14">
        <v>704.00093954631063</v>
      </c>
      <c r="F912" s="103">
        <v>0</v>
      </c>
      <c r="G912" s="17">
        <f>'Specifications (ICE)'!$E$16*9.81*SIN(F912-F911)</f>
        <v>0</v>
      </c>
      <c r="H912" s="17">
        <f t="shared" si="190"/>
        <v>0</v>
      </c>
      <c r="I912" s="17">
        <v>14</v>
      </c>
      <c r="J912" s="14">
        <v>4000</v>
      </c>
      <c r="K912" s="100">
        <v>13.411199999999999</v>
      </c>
      <c r="L912" s="17">
        <v>30.000049728</v>
      </c>
      <c r="M912" s="107">
        <v>1</v>
      </c>
      <c r="N912" s="17">
        <f>IF(M912=1,_xlfn.XLOOKUP(L912,'HYB SPECS'!$O$6:$O$37,'HYB SPECS'!$K$6:$K$37,,1))</f>
        <v>8500</v>
      </c>
      <c r="O912" s="107">
        <f>0.5*('Specifications (ICE)'!$P$4*'Specifications (ICE)'!$P$3)*'Specifications (ICE)'!$P$5*K912^2</f>
        <v>56.217600027646043</v>
      </c>
      <c r="P912" s="14">
        <f>IF(B912="A",'Specifications (ICE)'!$M$12,IF(B912="G",'Specifications (ICE)'!$M$13))</f>
        <v>105.33879899999999</v>
      </c>
      <c r="Q912" s="17">
        <v>2</v>
      </c>
      <c r="R912" s="110">
        <f>'HYB SPECS'!$G$11-O912-P912-G912</f>
        <v>725.17823282758229</v>
      </c>
      <c r="S912" s="16">
        <f t="shared" si="191"/>
        <v>0</v>
      </c>
      <c r="T912" s="17">
        <f t="shared" si="192"/>
        <v>0</v>
      </c>
      <c r="U912" s="110">
        <f t="shared" si="193"/>
        <v>161.55639902764602</v>
      </c>
      <c r="V912" s="17">
        <f t="shared" si="194"/>
        <v>2.1666651786395663</v>
      </c>
      <c r="W912" s="14">
        <f t="shared" si="195"/>
        <v>11.256153613306742</v>
      </c>
      <c r="X912" s="17">
        <f t="shared" si="196"/>
        <v>2.1666651786395663</v>
      </c>
      <c r="Y912" s="17">
        <f t="shared" si="197"/>
        <v>2.4341327520393281</v>
      </c>
      <c r="Z912" s="14">
        <v>474.14230073437511</v>
      </c>
      <c r="AA912" s="17">
        <f t="shared" si="199"/>
        <v>1.4825051587868912</v>
      </c>
      <c r="AB912" s="17">
        <f t="shared" si="200"/>
        <v>2.3314165302355355E-4</v>
      </c>
      <c r="AC912" s="17">
        <f t="shared" si="201"/>
        <v>0.11054231976160306</v>
      </c>
      <c r="AD912" s="17">
        <f t="shared" si="198"/>
        <v>1.4641366855841465E-4</v>
      </c>
      <c r="AE912" s="14">
        <f t="shared" si="202"/>
        <v>41.237401498166278</v>
      </c>
    </row>
    <row r="913" spans="1:31" ht="15.75" thickBot="1" x14ac:dyDescent="0.3">
      <c r="A913" s="14">
        <v>2</v>
      </c>
      <c r="B913" s="17" t="s">
        <v>31</v>
      </c>
      <c r="C913" s="17">
        <v>907</v>
      </c>
      <c r="D913" s="17">
        <v>75.533015833595329</v>
      </c>
      <c r="E913" s="14">
        <v>704.00093954631063</v>
      </c>
      <c r="F913" s="103">
        <v>0</v>
      </c>
      <c r="G913" s="17">
        <f>'Specifications (ICE)'!$E$16*9.81*SIN(F913-F912)</f>
        <v>0</v>
      </c>
      <c r="H913" s="17">
        <f t="shared" si="190"/>
        <v>0</v>
      </c>
      <c r="I913" s="17">
        <v>14</v>
      </c>
      <c r="J913" s="14">
        <v>4000</v>
      </c>
      <c r="K913" s="100">
        <v>13.411199999999999</v>
      </c>
      <c r="L913" s="17">
        <v>30.000049728</v>
      </c>
      <c r="M913" s="107">
        <v>1</v>
      </c>
      <c r="N913" s="17">
        <f>IF(M913=1,_xlfn.XLOOKUP(L913,'HYB SPECS'!$O$6:$O$37,'HYB SPECS'!$K$6:$K$37,,1))</f>
        <v>8500</v>
      </c>
      <c r="O913" s="107">
        <f>0.5*('Specifications (ICE)'!$P$4*'Specifications (ICE)'!$P$3)*'Specifications (ICE)'!$P$5*K913^2</f>
        <v>56.217600027646043</v>
      </c>
      <c r="P913" s="14">
        <f>IF(B913="A",'Specifications (ICE)'!$M$12,IF(B913="G",'Specifications (ICE)'!$M$13))</f>
        <v>105.33879899999999</v>
      </c>
      <c r="Q913" s="17">
        <v>2</v>
      </c>
      <c r="R913" s="110">
        <f>'HYB SPECS'!$G$11-O913-P913-G913</f>
        <v>725.17823282758229</v>
      </c>
      <c r="S913" s="16">
        <f t="shared" si="191"/>
        <v>0</v>
      </c>
      <c r="T913" s="17">
        <f t="shared" si="192"/>
        <v>0</v>
      </c>
      <c r="U913" s="110">
        <f t="shared" si="193"/>
        <v>161.55639902764602</v>
      </c>
      <c r="V913" s="17">
        <f t="shared" si="194"/>
        <v>2.1666651786395663</v>
      </c>
      <c r="W913" s="14">
        <f t="shared" si="195"/>
        <v>11.256153613306742</v>
      </c>
      <c r="X913" s="17">
        <f t="shared" si="196"/>
        <v>2.1666651786395663</v>
      </c>
      <c r="Y913" s="17">
        <f t="shared" si="197"/>
        <v>2.4341327520393281</v>
      </c>
      <c r="Z913" s="14">
        <v>474.14230073437511</v>
      </c>
      <c r="AA913" s="17">
        <f t="shared" si="199"/>
        <v>1.4825051587868912</v>
      </c>
      <c r="AB913" s="17">
        <f t="shared" si="200"/>
        <v>2.3314165302355355E-4</v>
      </c>
      <c r="AC913" s="17">
        <f t="shared" si="201"/>
        <v>0.11054231976160306</v>
      </c>
      <c r="AD913" s="17">
        <f t="shared" si="198"/>
        <v>1.4641366855841465E-4</v>
      </c>
      <c r="AE913" s="14">
        <f t="shared" si="202"/>
        <v>41.347943817927884</v>
      </c>
    </row>
    <row r="914" spans="1:31" ht="15.75" thickBot="1" x14ac:dyDescent="0.3">
      <c r="A914" s="14">
        <v>2</v>
      </c>
      <c r="B914" s="17" t="s">
        <v>31</v>
      </c>
      <c r="C914" s="17">
        <v>908</v>
      </c>
      <c r="D914" s="17">
        <v>75.607580376663805</v>
      </c>
      <c r="E914" s="14">
        <v>704.00093954631063</v>
      </c>
      <c r="F914" s="103">
        <v>0</v>
      </c>
      <c r="G914" s="17">
        <f>'Specifications (ICE)'!$E$16*9.81*SIN(F914-F913)</f>
        <v>0</v>
      </c>
      <c r="H914" s="17">
        <f t="shared" si="190"/>
        <v>0</v>
      </c>
      <c r="I914" s="17">
        <v>14</v>
      </c>
      <c r="J914" s="14">
        <v>4000</v>
      </c>
      <c r="K914" s="100">
        <v>13.411199999999999</v>
      </c>
      <c r="L914" s="17">
        <v>30.000049728</v>
      </c>
      <c r="M914" s="107">
        <v>1</v>
      </c>
      <c r="N914" s="17">
        <f>IF(M914=1,_xlfn.XLOOKUP(L914,'HYB SPECS'!$O$6:$O$37,'HYB SPECS'!$K$6:$K$37,,1))</f>
        <v>8500</v>
      </c>
      <c r="O914" s="107">
        <f>0.5*('Specifications (ICE)'!$P$4*'Specifications (ICE)'!$P$3)*'Specifications (ICE)'!$P$5*K914^2</f>
        <v>56.217600027646043</v>
      </c>
      <c r="P914" s="14">
        <f>IF(B914="A",'Specifications (ICE)'!$M$12,IF(B914="G",'Specifications (ICE)'!$M$13))</f>
        <v>105.33879899999999</v>
      </c>
      <c r="Q914" s="17">
        <v>2</v>
      </c>
      <c r="R914" s="110">
        <f>'HYB SPECS'!$G$11-O914-P914-G914</f>
        <v>725.17823282758229</v>
      </c>
      <c r="S914" s="16">
        <f t="shared" si="191"/>
        <v>0</v>
      </c>
      <c r="T914" s="17">
        <f t="shared" si="192"/>
        <v>0</v>
      </c>
      <c r="U914" s="110">
        <f t="shared" si="193"/>
        <v>161.55639902764602</v>
      </c>
      <c r="V914" s="17">
        <f t="shared" si="194"/>
        <v>2.1666651786395663</v>
      </c>
      <c r="W914" s="14">
        <f t="shared" si="195"/>
        <v>11.256153613306742</v>
      </c>
      <c r="X914" s="17">
        <f t="shared" si="196"/>
        <v>2.1666651786395663</v>
      </c>
      <c r="Y914" s="17">
        <f t="shared" si="197"/>
        <v>2.4341327520393281</v>
      </c>
      <c r="Z914" s="14">
        <v>474.14230073437511</v>
      </c>
      <c r="AA914" s="17">
        <f t="shared" si="199"/>
        <v>1.4825051587868912</v>
      </c>
      <c r="AB914" s="17">
        <f t="shared" si="200"/>
        <v>2.3314165302355355E-4</v>
      </c>
      <c r="AC914" s="17">
        <f t="shared" si="201"/>
        <v>0.11054231976160306</v>
      </c>
      <c r="AD914" s="17">
        <f t="shared" si="198"/>
        <v>1.4641366855841465E-4</v>
      </c>
      <c r="AE914" s="14">
        <f t="shared" si="202"/>
        <v>41.458486137689491</v>
      </c>
    </row>
    <row r="915" spans="1:31" ht="15.75" thickBot="1" x14ac:dyDescent="0.3">
      <c r="A915" s="14">
        <v>2</v>
      </c>
      <c r="B915" s="17" t="s">
        <v>31</v>
      </c>
      <c r="C915" s="17">
        <v>909</v>
      </c>
      <c r="D915" s="17">
        <v>75.682144919732281</v>
      </c>
      <c r="E915" s="14">
        <v>704.00093954631063</v>
      </c>
      <c r="F915" s="103">
        <v>0</v>
      </c>
      <c r="G915" s="17">
        <f>'Specifications (ICE)'!$E$16*9.81*SIN(F915-F914)</f>
        <v>0</v>
      </c>
      <c r="H915" s="17">
        <f t="shared" si="190"/>
        <v>0</v>
      </c>
      <c r="I915" s="17">
        <v>14</v>
      </c>
      <c r="J915" s="14">
        <v>4000</v>
      </c>
      <c r="K915" s="100">
        <v>13.411199999999999</v>
      </c>
      <c r="L915" s="17">
        <v>30.000049728</v>
      </c>
      <c r="M915" s="107">
        <v>1</v>
      </c>
      <c r="N915" s="17">
        <f>IF(M915=1,_xlfn.XLOOKUP(L915,'HYB SPECS'!$O$6:$O$37,'HYB SPECS'!$K$6:$K$37,,1))</f>
        <v>8500</v>
      </c>
      <c r="O915" s="107">
        <f>0.5*('Specifications (ICE)'!$P$4*'Specifications (ICE)'!$P$3)*'Specifications (ICE)'!$P$5*K915^2</f>
        <v>56.217600027646043</v>
      </c>
      <c r="P915" s="14">
        <f>IF(B915="A",'Specifications (ICE)'!$M$12,IF(B915="G",'Specifications (ICE)'!$M$13))</f>
        <v>105.33879899999999</v>
      </c>
      <c r="Q915" s="17">
        <v>2</v>
      </c>
      <c r="R915" s="110">
        <f>'HYB SPECS'!$G$11-O915-P915-G915</f>
        <v>725.17823282758229</v>
      </c>
      <c r="S915" s="16">
        <f t="shared" si="191"/>
        <v>0</v>
      </c>
      <c r="T915" s="17">
        <f t="shared" si="192"/>
        <v>0</v>
      </c>
      <c r="U915" s="110">
        <f t="shared" si="193"/>
        <v>161.55639902764602</v>
      </c>
      <c r="V915" s="17">
        <f t="shared" si="194"/>
        <v>2.1666651786395663</v>
      </c>
      <c r="W915" s="14">
        <f t="shared" si="195"/>
        <v>11.256153613306742</v>
      </c>
      <c r="X915" s="17">
        <f t="shared" si="196"/>
        <v>2.1666651786395663</v>
      </c>
      <c r="Y915" s="17">
        <f t="shared" si="197"/>
        <v>2.4341327520393281</v>
      </c>
      <c r="Z915" s="14">
        <v>474.14230073437511</v>
      </c>
      <c r="AA915" s="17">
        <f t="shared" si="199"/>
        <v>1.4825051587868912</v>
      </c>
      <c r="AB915" s="17">
        <f t="shared" si="200"/>
        <v>2.3314165302355355E-4</v>
      </c>
      <c r="AC915" s="17">
        <f t="shared" si="201"/>
        <v>0.11054231976160306</v>
      </c>
      <c r="AD915" s="17">
        <f t="shared" si="198"/>
        <v>1.4641366855841465E-4</v>
      </c>
      <c r="AE915" s="14">
        <f t="shared" si="202"/>
        <v>41.569028457451097</v>
      </c>
    </row>
    <row r="916" spans="1:31" ht="15.75" thickBot="1" x14ac:dyDescent="0.3">
      <c r="A916" s="14">
        <v>2</v>
      </c>
      <c r="B916" s="17" t="s">
        <v>31</v>
      </c>
      <c r="C916" s="17">
        <v>910</v>
      </c>
      <c r="D916" s="17">
        <v>75.756709462800757</v>
      </c>
      <c r="E916" s="14">
        <v>704.00093954631063</v>
      </c>
      <c r="F916" s="103">
        <v>0</v>
      </c>
      <c r="G916" s="17">
        <f>'Specifications (ICE)'!$E$16*9.81*SIN(F916-F915)</f>
        <v>0</v>
      </c>
      <c r="H916" s="17">
        <f t="shared" si="190"/>
        <v>0</v>
      </c>
      <c r="I916" s="17">
        <v>14</v>
      </c>
      <c r="J916" s="14">
        <v>4000</v>
      </c>
      <c r="K916" s="100">
        <v>13.411199999999999</v>
      </c>
      <c r="L916" s="17">
        <v>30.000049728</v>
      </c>
      <c r="M916" s="107">
        <v>1</v>
      </c>
      <c r="N916" s="17">
        <f>IF(M916=1,_xlfn.XLOOKUP(L916,'HYB SPECS'!$O$6:$O$37,'HYB SPECS'!$K$6:$K$37,,1))</f>
        <v>8500</v>
      </c>
      <c r="O916" s="107">
        <f>0.5*('Specifications (ICE)'!$P$4*'Specifications (ICE)'!$P$3)*'Specifications (ICE)'!$P$5*K916^2</f>
        <v>56.217600027646043</v>
      </c>
      <c r="P916" s="14">
        <f>IF(B916="A",'Specifications (ICE)'!$M$12,IF(B916="G",'Specifications (ICE)'!$M$13))</f>
        <v>105.33879899999999</v>
      </c>
      <c r="Q916" s="17">
        <v>2</v>
      </c>
      <c r="R916" s="110">
        <f>'HYB SPECS'!$G$11-O916-P916-G916</f>
        <v>725.17823282758229</v>
      </c>
      <c r="S916" s="16">
        <f t="shared" si="191"/>
        <v>0</v>
      </c>
      <c r="T916" s="17">
        <f t="shared" si="192"/>
        <v>0</v>
      </c>
      <c r="U916" s="110">
        <f t="shared" si="193"/>
        <v>161.55639902764602</v>
      </c>
      <c r="V916" s="17">
        <f t="shared" si="194"/>
        <v>2.1666651786395663</v>
      </c>
      <c r="W916" s="14">
        <f t="shared" si="195"/>
        <v>11.256153613306742</v>
      </c>
      <c r="X916" s="17">
        <f t="shared" si="196"/>
        <v>2.1666651786395663</v>
      </c>
      <c r="Y916" s="17">
        <f t="shared" si="197"/>
        <v>2.4341327520393281</v>
      </c>
      <c r="Z916" s="14">
        <v>474.14230073437511</v>
      </c>
      <c r="AA916" s="17">
        <f t="shared" si="199"/>
        <v>1.4825051587868912</v>
      </c>
      <c r="AB916" s="17">
        <f t="shared" si="200"/>
        <v>2.3314165302355355E-4</v>
      </c>
      <c r="AC916" s="17">
        <f t="shared" si="201"/>
        <v>0.11054231976160306</v>
      </c>
      <c r="AD916" s="17">
        <f t="shared" si="198"/>
        <v>1.4641366855841465E-4</v>
      </c>
      <c r="AE916" s="14">
        <f t="shared" si="202"/>
        <v>41.679570777212703</v>
      </c>
    </row>
    <row r="917" spans="1:31" ht="15.75" thickBot="1" x14ac:dyDescent="0.3">
      <c r="A917" s="14">
        <v>2</v>
      </c>
      <c r="B917" s="17" t="s">
        <v>31</v>
      </c>
      <c r="C917" s="17">
        <v>911</v>
      </c>
      <c r="D917" s="17">
        <v>75.831274005869233</v>
      </c>
      <c r="E917" s="14">
        <v>704.00093954631063</v>
      </c>
      <c r="F917" s="103">
        <v>0</v>
      </c>
      <c r="G917" s="17">
        <f>'Specifications (ICE)'!$E$16*9.81*SIN(F917-F916)</f>
        <v>0</v>
      </c>
      <c r="H917" s="17">
        <f t="shared" si="190"/>
        <v>0</v>
      </c>
      <c r="I917" s="17">
        <v>14</v>
      </c>
      <c r="J917" s="14">
        <v>4000</v>
      </c>
      <c r="K917" s="100">
        <v>13.411199999999999</v>
      </c>
      <c r="L917" s="17">
        <v>30.000049728</v>
      </c>
      <c r="M917" s="107">
        <v>1</v>
      </c>
      <c r="N917" s="17">
        <f>IF(M917=1,_xlfn.XLOOKUP(L917,'HYB SPECS'!$O$6:$O$37,'HYB SPECS'!$K$6:$K$37,,1))</f>
        <v>8500</v>
      </c>
      <c r="O917" s="107">
        <f>0.5*('Specifications (ICE)'!$P$4*'Specifications (ICE)'!$P$3)*'Specifications (ICE)'!$P$5*K917^2</f>
        <v>56.217600027646043</v>
      </c>
      <c r="P917" s="14">
        <f>IF(B917="A",'Specifications (ICE)'!$M$12,IF(B917="G",'Specifications (ICE)'!$M$13))</f>
        <v>105.33879899999999</v>
      </c>
      <c r="Q917" s="17">
        <v>2</v>
      </c>
      <c r="R917" s="110">
        <f>'HYB SPECS'!$G$11-O917-P917-G917</f>
        <v>725.17823282758229</v>
      </c>
      <c r="S917" s="16">
        <f t="shared" si="191"/>
        <v>0</v>
      </c>
      <c r="T917" s="17">
        <f t="shared" si="192"/>
        <v>0</v>
      </c>
      <c r="U917" s="110">
        <f t="shared" si="193"/>
        <v>161.55639902764602</v>
      </c>
      <c r="V917" s="17">
        <f t="shared" si="194"/>
        <v>2.1666651786395663</v>
      </c>
      <c r="W917" s="14">
        <f t="shared" si="195"/>
        <v>11.256153613306742</v>
      </c>
      <c r="X917" s="17">
        <f t="shared" si="196"/>
        <v>2.1666651786395663</v>
      </c>
      <c r="Y917" s="17">
        <f t="shared" si="197"/>
        <v>2.4341327520393281</v>
      </c>
      <c r="Z917" s="14">
        <v>474.14230073437511</v>
      </c>
      <c r="AA917" s="17">
        <f t="shared" si="199"/>
        <v>1.4825051587868912</v>
      </c>
      <c r="AB917" s="17">
        <f t="shared" si="200"/>
        <v>2.3314165302355355E-4</v>
      </c>
      <c r="AC917" s="17">
        <f t="shared" si="201"/>
        <v>0.11054231976160306</v>
      </c>
      <c r="AD917" s="17">
        <f t="shared" si="198"/>
        <v>1.4641366855841465E-4</v>
      </c>
      <c r="AE917" s="14">
        <f t="shared" si="202"/>
        <v>41.790113096974309</v>
      </c>
    </row>
    <row r="918" spans="1:31" ht="15.75" thickBot="1" x14ac:dyDescent="0.3">
      <c r="A918" s="14">
        <v>2</v>
      </c>
      <c r="B918" s="17" t="s">
        <v>31</v>
      </c>
      <c r="C918" s="17">
        <v>912</v>
      </c>
      <c r="D918" s="17">
        <v>75.905838548937709</v>
      </c>
      <c r="E918" s="14">
        <v>704.00093954631063</v>
      </c>
      <c r="F918" s="103">
        <v>0</v>
      </c>
      <c r="G918" s="17">
        <f>'Specifications (ICE)'!$E$16*9.81*SIN(F918-F917)</f>
        <v>0</v>
      </c>
      <c r="H918" s="17">
        <f t="shared" si="190"/>
        <v>0</v>
      </c>
      <c r="I918" s="17">
        <v>14</v>
      </c>
      <c r="J918" s="14">
        <v>4000</v>
      </c>
      <c r="K918" s="100">
        <v>13.411199999999999</v>
      </c>
      <c r="L918" s="17">
        <v>30.000049728</v>
      </c>
      <c r="M918" s="107">
        <v>1</v>
      </c>
      <c r="N918" s="17">
        <f>IF(M918=1,_xlfn.XLOOKUP(L918,'HYB SPECS'!$O$6:$O$37,'HYB SPECS'!$K$6:$K$37,,1))</f>
        <v>8500</v>
      </c>
      <c r="O918" s="107">
        <f>0.5*('Specifications (ICE)'!$P$4*'Specifications (ICE)'!$P$3)*'Specifications (ICE)'!$P$5*K918^2</f>
        <v>56.217600027646043</v>
      </c>
      <c r="P918" s="14">
        <f>IF(B918="A",'Specifications (ICE)'!$M$12,IF(B918="G",'Specifications (ICE)'!$M$13))</f>
        <v>105.33879899999999</v>
      </c>
      <c r="Q918" s="17">
        <v>2</v>
      </c>
      <c r="R918" s="110">
        <f>'HYB SPECS'!$G$11-O918-P918-G918</f>
        <v>725.17823282758229</v>
      </c>
      <c r="S918" s="16">
        <f t="shared" si="191"/>
        <v>0</v>
      </c>
      <c r="T918" s="17">
        <f t="shared" si="192"/>
        <v>0</v>
      </c>
      <c r="U918" s="110">
        <f t="shared" si="193"/>
        <v>161.55639902764602</v>
      </c>
      <c r="V918" s="17">
        <f t="shared" si="194"/>
        <v>2.1666651786395663</v>
      </c>
      <c r="W918" s="14">
        <f t="shared" si="195"/>
        <v>11.256153613306742</v>
      </c>
      <c r="X918" s="17">
        <f t="shared" si="196"/>
        <v>2.1666651786395663</v>
      </c>
      <c r="Y918" s="17">
        <f t="shared" si="197"/>
        <v>2.4341327520393281</v>
      </c>
      <c r="Z918" s="14">
        <v>474.14230073437511</v>
      </c>
      <c r="AA918" s="17">
        <f t="shared" si="199"/>
        <v>1.4825051587868912</v>
      </c>
      <c r="AB918" s="17">
        <f t="shared" si="200"/>
        <v>2.3314165302355355E-4</v>
      </c>
      <c r="AC918" s="17">
        <f t="shared" si="201"/>
        <v>0.11054231976160306</v>
      </c>
      <c r="AD918" s="17">
        <f t="shared" si="198"/>
        <v>1.4641366855841465E-4</v>
      </c>
      <c r="AE918" s="14">
        <f t="shared" si="202"/>
        <v>41.900655416735916</v>
      </c>
    </row>
    <row r="919" spans="1:31" ht="15.75" thickBot="1" x14ac:dyDescent="0.3">
      <c r="A919" s="14">
        <v>2</v>
      </c>
      <c r="B919" s="17" t="s">
        <v>31</v>
      </c>
      <c r="C919" s="17">
        <v>913</v>
      </c>
      <c r="D919" s="17">
        <v>75.980403092006185</v>
      </c>
      <c r="E919" s="14">
        <v>704.00093954631063</v>
      </c>
      <c r="F919" s="103">
        <v>0</v>
      </c>
      <c r="G919" s="17">
        <f>'Specifications (ICE)'!$E$16*9.81*SIN(F919-F918)</f>
        <v>0</v>
      </c>
      <c r="H919" s="17">
        <f t="shared" si="190"/>
        <v>0</v>
      </c>
      <c r="I919" s="17">
        <v>14</v>
      </c>
      <c r="J919" s="14">
        <v>4000</v>
      </c>
      <c r="K919" s="100">
        <v>13.411199999999999</v>
      </c>
      <c r="L919" s="17">
        <v>30.000049728</v>
      </c>
      <c r="M919" s="107">
        <v>1</v>
      </c>
      <c r="N919" s="17">
        <f>IF(M919=1,_xlfn.XLOOKUP(L919,'HYB SPECS'!$O$6:$O$37,'HYB SPECS'!$K$6:$K$37,,1))</f>
        <v>8500</v>
      </c>
      <c r="O919" s="107">
        <f>0.5*('Specifications (ICE)'!$P$4*'Specifications (ICE)'!$P$3)*'Specifications (ICE)'!$P$5*K919^2</f>
        <v>56.217600027646043</v>
      </c>
      <c r="P919" s="14">
        <f>IF(B919="A",'Specifications (ICE)'!$M$12,IF(B919="G",'Specifications (ICE)'!$M$13))</f>
        <v>105.33879899999999</v>
      </c>
      <c r="Q919" s="17">
        <v>2</v>
      </c>
      <c r="R919" s="110">
        <f>'HYB SPECS'!$G$11-O919-P919-G919</f>
        <v>725.17823282758229</v>
      </c>
      <c r="S919" s="16">
        <f t="shared" si="191"/>
        <v>0</v>
      </c>
      <c r="T919" s="17">
        <f t="shared" si="192"/>
        <v>0</v>
      </c>
      <c r="U919" s="110">
        <f t="shared" si="193"/>
        <v>161.55639902764602</v>
      </c>
      <c r="V919" s="17">
        <f t="shared" si="194"/>
        <v>2.1666651786395663</v>
      </c>
      <c r="W919" s="14">
        <f t="shared" si="195"/>
        <v>11.256153613306742</v>
      </c>
      <c r="X919" s="17">
        <f t="shared" si="196"/>
        <v>2.1666651786395663</v>
      </c>
      <c r="Y919" s="17">
        <f t="shared" si="197"/>
        <v>2.4341327520393281</v>
      </c>
      <c r="Z919" s="14">
        <v>474.14230073437511</v>
      </c>
      <c r="AA919" s="17">
        <f t="shared" si="199"/>
        <v>1.4825051587868912</v>
      </c>
      <c r="AB919" s="17">
        <f t="shared" si="200"/>
        <v>2.3314165302355355E-4</v>
      </c>
      <c r="AC919" s="17">
        <f t="shared" si="201"/>
        <v>0.11054231976160306</v>
      </c>
      <c r="AD919" s="17">
        <f t="shared" si="198"/>
        <v>1.4641366855841465E-4</v>
      </c>
      <c r="AE919" s="14">
        <f t="shared" si="202"/>
        <v>42.011197736497522</v>
      </c>
    </row>
    <row r="920" spans="1:31" ht="15.75" thickBot="1" x14ac:dyDescent="0.3">
      <c r="A920" s="14">
        <v>2</v>
      </c>
      <c r="B920" s="17" t="s">
        <v>31</v>
      </c>
      <c r="C920" s="17">
        <v>914</v>
      </c>
      <c r="D920" s="17">
        <v>76.054967635074661</v>
      </c>
      <c r="E920" s="14">
        <v>704.00093954631063</v>
      </c>
      <c r="F920" s="103">
        <v>0</v>
      </c>
      <c r="G920" s="17">
        <f>'Specifications (ICE)'!$E$16*9.81*SIN(F920-F919)</f>
        <v>0</v>
      </c>
      <c r="H920" s="17">
        <f t="shared" si="190"/>
        <v>0</v>
      </c>
      <c r="I920" s="17">
        <v>14</v>
      </c>
      <c r="J920" s="14">
        <v>4000</v>
      </c>
      <c r="K920" s="100">
        <v>13.411199999999999</v>
      </c>
      <c r="L920" s="17">
        <v>30.000049728</v>
      </c>
      <c r="M920" s="107">
        <v>1</v>
      </c>
      <c r="N920" s="17">
        <f>IF(M920=1,_xlfn.XLOOKUP(L920,'HYB SPECS'!$O$6:$O$37,'HYB SPECS'!$K$6:$K$37,,1))</f>
        <v>8500</v>
      </c>
      <c r="O920" s="107">
        <f>0.5*('Specifications (ICE)'!$P$4*'Specifications (ICE)'!$P$3)*'Specifications (ICE)'!$P$5*K920^2</f>
        <v>56.217600027646043</v>
      </c>
      <c r="P920" s="14">
        <f>IF(B920="A",'Specifications (ICE)'!$M$12,IF(B920="G",'Specifications (ICE)'!$M$13))</f>
        <v>105.33879899999999</v>
      </c>
      <c r="Q920" s="17">
        <v>2</v>
      </c>
      <c r="R920" s="110">
        <f>'HYB SPECS'!$G$11-O920-P920-G920</f>
        <v>725.17823282758229</v>
      </c>
      <c r="S920" s="16">
        <f t="shared" si="191"/>
        <v>0</v>
      </c>
      <c r="T920" s="17">
        <f t="shared" si="192"/>
        <v>0</v>
      </c>
      <c r="U920" s="110">
        <f t="shared" si="193"/>
        <v>161.55639902764602</v>
      </c>
      <c r="V920" s="17">
        <f t="shared" si="194"/>
        <v>2.1666651786395663</v>
      </c>
      <c r="W920" s="14">
        <f t="shared" si="195"/>
        <v>11.256153613306742</v>
      </c>
      <c r="X920" s="17">
        <f t="shared" si="196"/>
        <v>2.1666651786395663</v>
      </c>
      <c r="Y920" s="17">
        <f t="shared" si="197"/>
        <v>2.4341327520393281</v>
      </c>
      <c r="Z920" s="14">
        <v>474.14230073437511</v>
      </c>
      <c r="AA920" s="17">
        <f t="shared" si="199"/>
        <v>1.4825051587868912</v>
      </c>
      <c r="AB920" s="17">
        <f t="shared" si="200"/>
        <v>2.3314165302355355E-4</v>
      </c>
      <c r="AC920" s="17">
        <f t="shared" si="201"/>
        <v>0.11054231976160306</v>
      </c>
      <c r="AD920" s="17">
        <f t="shared" si="198"/>
        <v>1.4641366855841465E-4</v>
      </c>
      <c r="AE920" s="14">
        <f t="shared" si="202"/>
        <v>42.121740056259128</v>
      </c>
    </row>
    <row r="921" spans="1:31" ht="15.75" thickBot="1" x14ac:dyDescent="0.3">
      <c r="A921" s="14">
        <v>2</v>
      </c>
      <c r="B921" s="17" t="s">
        <v>31</v>
      </c>
      <c r="C921" s="17">
        <v>915</v>
      </c>
      <c r="D921" s="17">
        <v>76.129532178143137</v>
      </c>
      <c r="E921" s="14">
        <v>704.00093954631063</v>
      </c>
      <c r="F921" s="103">
        <v>0</v>
      </c>
      <c r="G921" s="17">
        <f>'Specifications (ICE)'!$E$16*9.81*SIN(F921-F920)</f>
        <v>0</v>
      </c>
      <c r="H921" s="17">
        <f t="shared" si="190"/>
        <v>0</v>
      </c>
      <c r="I921" s="17">
        <v>14</v>
      </c>
      <c r="J921" s="14">
        <v>4000</v>
      </c>
      <c r="K921" s="100">
        <v>13.411199999999999</v>
      </c>
      <c r="L921" s="17">
        <v>30.000049728</v>
      </c>
      <c r="M921" s="107">
        <v>1</v>
      </c>
      <c r="N921" s="17">
        <f>IF(M921=1,_xlfn.XLOOKUP(L921,'HYB SPECS'!$O$6:$O$37,'HYB SPECS'!$K$6:$K$37,,1))</f>
        <v>8500</v>
      </c>
      <c r="O921" s="107">
        <f>0.5*('Specifications (ICE)'!$P$4*'Specifications (ICE)'!$P$3)*'Specifications (ICE)'!$P$5*K921^2</f>
        <v>56.217600027646043</v>
      </c>
      <c r="P921" s="14">
        <f>IF(B921="A",'Specifications (ICE)'!$M$12,IF(B921="G",'Specifications (ICE)'!$M$13))</f>
        <v>105.33879899999999</v>
      </c>
      <c r="Q921" s="17">
        <v>2</v>
      </c>
      <c r="R921" s="110">
        <f>'HYB SPECS'!$G$11-O921-P921-G921</f>
        <v>725.17823282758229</v>
      </c>
      <c r="S921" s="16">
        <f t="shared" si="191"/>
        <v>0</v>
      </c>
      <c r="T921" s="17">
        <f t="shared" si="192"/>
        <v>0</v>
      </c>
      <c r="U921" s="110">
        <f t="shared" si="193"/>
        <v>161.55639902764602</v>
      </c>
      <c r="V921" s="17">
        <f t="shared" si="194"/>
        <v>2.1666651786395663</v>
      </c>
      <c r="W921" s="14">
        <f t="shared" si="195"/>
        <v>11.256153613306742</v>
      </c>
      <c r="X921" s="17">
        <f t="shared" si="196"/>
        <v>2.1666651786395663</v>
      </c>
      <c r="Y921" s="17">
        <f t="shared" si="197"/>
        <v>2.4341327520393281</v>
      </c>
      <c r="Z921" s="14">
        <v>474.14230073437511</v>
      </c>
      <c r="AA921" s="17">
        <f t="shared" si="199"/>
        <v>1.4825051587868912</v>
      </c>
      <c r="AB921" s="17">
        <f t="shared" si="200"/>
        <v>2.3314165302355355E-4</v>
      </c>
      <c r="AC921" s="17">
        <f t="shared" si="201"/>
        <v>0.11054231976160306</v>
      </c>
      <c r="AD921" s="17">
        <f t="shared" si="198"/>
        <v>1.4641366855841465E-4</v>
      </c>
      <c r="AE921" s="14">
        <f t="shared" si="202"/>
        <v>42.232282376020734</v>
      </c>
    </row>
    <row r="922" spans="1:31" ht="15.75" thickBot="1" x14ac:dyDescent="0.3">
      <c r="A922" s="14">
        <v>2</v>
      </c>
      <c r="B922" s="17" t="s">
        <v>31</v>
      </c>
      <c r="C922" s="17">
        <v>916</v>
      </c>
      <c r="D922" s="17">
        <v>76.204096721211613</v>
      </c>
      <c r="E922" s="14">
        <v>704.00093954631063</v>
      </c>
      <c r="F922" s="103">
        <v>0</v>
      </c>
      <c r="G922" s="17">
        <f>'Specifications (ICE)'!$E$16*9.81*SIN(F922-F921)</f>
        <v>0</v>
      </c>
      <c r="H922" s="17">
        <f t="shared" si="190"/>
        <v>0</v>
      </c>
      <c r="I922" s="17">
        <v>14</v>
      </c>
      <c r="J922" s="14">
        <v>4000</v>
      </c>
      <c r="K922" s="100">
        <v>13.411199999999999</v>
      </c>
      <c r="L922" s="17">
        <v>30.000049728</v>
      </c>
      <c r="M922" s="107">
        <v>1</v>
      </c>
      <c r="N922" s="17">
        <f>IF(M922=1,_xlfn.XLOOKUP(L922,'HYB SPECS'!$O$6:$O$37,'HYB SPECS'!$K$6:$K$37,,1))</f>
        <v>8500</v>
      </c>
      <c r="O922" s="107">
        <f>0.5*('Specifications (ICE)'!$P$4*'Specifications (ICE)'!$P$3)*'Specifications (ICE)'!$P$5*K922^2</f>
        <v>56.217600027646043</v>
      </c>
      <c r="P922" s="14">
        <f>IF(B922="A",'Specifications (ICE)'!$M$12,IF(B922="G",'Specifications (ICE)'!$M$13))</f>
        <v>105.33879899999999</v>
      </c>
      <c r="Q922" s="17">
        <v>2</v>
      </c>
      <c r="R922" s="110">
        <f>'HYB SPECS'!$G$11-O922-P922-G922</f>
        <v>725.17823282758229</v>
      </c>
      <c r="S922" s="16">
        <f t="shared" si="191"/>
        <v>0</v>
      </c>
      <c r="T922" s="17">
        <f t="shared" si="192"/>
        <v>0</v>
      </c>
      <c r="U922" s="110">
        <f t="shared" si="193"/>
        <v>161.55639902764602</v>
      </c>
      <c r="V922" s="17">
        <f t="shared" si="194"/>
        <v>2.1666651786395663</v>
      </c>
      <c r="W922" s="14">
        <f t="shared" si="195"/>
        <v>11.256153613306742</v>
      </c>
      <c r="X922" s="17">
        <f t="shared" si="196"/>
        <v>2.1666651786395663</v>
      </c>
      <c r="Y922" s="17">
        <f t="shared" si="197"/>
        <v>2.4341327520393281</v>
      </c>
      <c r="Z922" s="14">
        <v>474.14230073437511</v>
      </c>
      <c r="AA922" s="17">
        <f t="shared" si="199"/>
        <v>1.4825051587868912</v>
      </c>
      <c r="AB922" s="17">
        <f t="shared" si="200"/>
        <v>2.3314165302355355E-4</v>
      </c>
      <c r="AC922" s="17">
        <f t="shared" si="201"/>
        <v>0.11054231976160306</v>
      </c>
      <c r="AD922" s="17">
        <f t="shared" si="198"/>
        <v>1.4641366855841465E-4</v>
      </c>
      <c r="AE922" s="14">
        <f t="shared" si="202"/>
        <v>42.34282469578234</v>
      </c>
    </row>
    <row r="923" spans="1:31" ht="15.75" thickBot="1" x14ac:dyDescent="0.3">
      <c r="A923" s="14">
        <v>2</v>
      </c>
      <c r="B923" s="17" t="s">
        <v>31</v>
      </c>
      <c r="C923" s="17">
        <v>917</v>
      </c>
      <c r="D923" s="17">
        <v>76.278661264280089</v>
      </c>
      <c r="E923" s="14">
        <v>704.00093954631063</v>
      </c>
      <c r="F923" s="103">
        <v>0</v>
      </c>
      <c r="G923" s="17">
        <f>'Specifications (ICE)'!$E$16*9.81*SIN(F923-F922)</f>
        <v>0</v>
      </c>
      <c r="H923" s="17">
        <f t="shared" si="190"/>
        <v>0</v>
      </c>
      <c r="I923" s="17">
        <v>14</v>
      </c>
      <c r="J923" s="14">
        <v>4000</v>
      </c>
      <c r="K923" s="100">
        <v>13.411199999999999</v>
      </c>
      <c r="L923" s="17">
        <v>30.000049728</v>
      </c>
      <c r="M923" s="107">
        <v>1</v>
      </c>
      <c r="N923" s="17">
        <f>IF(M923=1,_xlfn.XLOOKUP(L923,'HYB SPECS'!$O$6:$O$37,'HYB SPECS'!$K$6:$K$37,,1))</f>
        <v>8500</v>
      </c>
      <c r="O923" s="107">
        <f>0.5*('Specifications (ICE)'!$P$4*'Specifications (ICE)'!$P$3)*'Specifications (ICE)'!$P$5*K923^2</f>
        <v>56.217600027646043</v>
      </c>
      <c r="P923" s="14">
        <f>IF(B923="A",'Specifications (ICE)'!$M$12,IF(B923="G",'Specifications (ICE)'!$M$13))</f>
        <v>105.33879899999999</v>
      </c>
      <c r="Q923" s="17">
        <v>2</v>
      </c>
      <c r="R923" s="110">
        <f>'HYB SPECS'!$G$11-O923-P923-G923</f>
        <v>725.17823282758229</v>
      </c>
      <c r="S923" s="16">
        <f t="shared" si="191"/>
        <v>0</v>
      </c>
      <c r="T923" s="17">
        <f t="shared" si="192"/>
        <v>0</v>
      </c>
      <c r="U923" s="110">
        <f t="shared" si="193"/>
        <v>161.55639902764602</v>
      </c>
      <c r="V923" s="17">
        <f t="shared" si="194"/>
        <v>2.1666651786395663</v>
      </c>
      <c r="W923" s="14">
        <f t="shared" si="195"/>
        <v>11.256153613306742</v>
      </c>
      <c r="X923" s="17">
        <f t="shared" si="196"/>
        <v>2.1666651786395663</v>
      </c>
      <c r="Y923" s="17">
        <f t="shared" si="197"/>
        <v>2.4341327520393281</v>
      </c>
      <c r="Z923" s="14">
        <v>474.14230073437511</v>
      </c>
      <c r="AA923" s="17">
        <f t="shared" si="199"/>
        <v>1.4825051587868912</v>
      </c>
      <c r="AB923" s="17">
        <f t="shared" si="200"/>
        <v>2.3314165302355355E-4</v>
      </c>
      <c r="AC923" s="17">
        <f t="shared" si="201"/>
        <v>0.11054231976160306</v>
      </c>
      <c r="AD923" s="17">
        <f t="shared" si="198"/>
        <v>1.4641366855841465E-4</v>
      </c>
      <c r="AE923" s="14">
        <f t="shared" si="202"/>
        <v>42.453367015543947</v>
      </c>
    </row>
    <row r="924" spans="1:31" ht="15.75" thickBot="1" x14ac:dyDescent="0.3">
      <c r="A924" s="14">
        <v>2</v>
      </c>
      <c r="B924" s="17" t="s">
        <v>31</v>
      </c>
      <c r="C924" s="17">
        <v>918</v>
      </c>
      <c r="D924" s="17">
        <v>76.353225807348565</v>
      </c>
      <c r="E924" s="14">
        <v>704.00093954631063</v>
      </c>
      <c r="F924" s="103">
        <v>0</v>
      </c>
      <c r="G924" s="17">
        <f>'Specifications (ICE)'!$E$16*9.81*SIN(F924-F923)</f>
        <v>0</v>
      </c>
      <c r="H924" s="17">
        <f t="shared" si="190"/>
        <v>0</v>
      </c>
      <c r="I924" s="17">
        <v>14</v>
      </c>
      <c r="J924" s="14">
        <v>4000</v>
      </c>
      <c r="K924" s="100">
        <v>13.411199999999999</v>
      </c>
      <c r="L924" s="17">
        <v>30.000049728</v>
      </c>
      <c r="M924" s="107">
        <v>1</v>
      </c>
      <c r="N924" s="17">
        <f>IF(M924=1,_xlfn.XLOOKUP(L924,'HYB SPECS'!$O$6:$O$37,'HYB SPECS'!$K$6:$K$37,,1))</f>
        <v>8500</v>
      </c>
      <c r="O924" s="107">
        <f>0.5*('Specifications (ICE)'!$P$4*'Specifications (ICE)'!$P$3)*'Specifications (ICE)'!$P$5*K924^2</f>
        <v>56.217600027646043</v>
      </c>
      <c r="P924" s="14">
        <f>IF(B924="A",'Specifications (ICE)'!$M$12,IF(B924="G",'Specifications (ICE)'!$M$13))</f>
        <v>105.33879899999999</v>
      </c>
      <c r="Q924" s="17">
        <v>2</v>
      </c>
      <c r="R924" s="110">
        <f>'HYB SPECS'!$G$11-O924-P924-G924</f>
        <v>725.17823282758229</v>
      </c>
      <c r="S924" s="16">
        <f t="shared" si="191"/>
        <v>0</v>
      </c>
      <c r="T924" s="17">
        <f t="shared" si="192"/>
        <v>0</v>
      </c>
      <c r="U924" s="110">
        <f t="shared" si="193"/>
        <v>161.55639902764602</v>
      </c>
      <c r="V924" s="17">
        <f t="shared" si="194"/>
        <v>2.1666651786395663</v>
      </c>
      <c r="W924" s="14">
        <f t="shared" si="195"/>
        <v>11.256153613306742</v>
      </c>
      <c r="X924" s="17">
        <f t="shared" si="196"/>
        <v>2.1666651786395663</v>
      </c>
      <c r="Y924" s="17">
        <f t="shared" si="197"/>
        <v>2.4341327520393281</v>
      </c>
      <c r="Z924" s="14">
        <v>474.14230073437511</v>
      </c>
      <c r="AA924" s="17">
        <f t="shared" si="199"/>
        <v>1.4825051587868912</v>
      </c>
      <c r="AB924" s="17">
        <f t="shared" si="200"/>
        <v>2.3314165302355355E-4</v>
      </c>
      <c r="AC924" s="17">
        <f t="shared" si="201"/>
        <v>0.11054231976160306</v>
      </c>
      <c r="AD924" s="17">
        <f t="shared" si="198"/>
        <v>1.4641366855841465E-4</v>
      </c>
      <c r="AE924" s="14">
        <f t="shared" si="202"/>
        <v>42.563909335305553</v>
      </c>
    </row>
    <row r="925" spans="1:31" ht="15.75" thickBot="1" x14ac:dyDescent="0.3">
      <c r="A925" s="14">
        <v>2</v>
      </c>
      <c r="B925" s="17" t="s">
        <v>31</v>
      </c>
      <c r="C925" s="17">
        <v>919</v>
      </c>
      <c r="D925" s="17">
        <v>76.427790350417041</v>
      </c>
      <c r="E925" s="14">
        <v>704.00093954631063</v>
      </c>
      <c r="F925" s="103">
        <v>0</v>
      </c>
      <c r="G925" s="17">
        <f>'Specifications (ICE)'!$E$16*9.81*SIN(F925-F924)</f>
        <v>0</v>
      </c>
      <c r="H925" s="17">
        <f t="shared" si="190"/>
        <v>0</v>
      </c>
      <c r="I925" s="17">
        <v>14</v>
      </c>
      <c r="J925" s="14">
        <v>4000</v>
      </c>
      <c r="K925" s="100">
        <v>13.411199999999999</v>
      </c>
      <c r="L925" s="17">
        <v>30.000049728</v>
      </c>
      <c r="M925" s="107">
        <v>1</v>
      </c>
      <c r="N925" s="17">
        <f>IF(M925=1,_xlfn.XLOOKUP(L925,'HYB SPECS'!$O$6:$O$37,'HYB SPECS'!$K$6:$K$37,,1))</f>
        <v>8500</v>
      </c>
      <c r="O925" s="107">
        <f>0.5*('Specifications (ICE)'!$P$4*'Specifications (ICE)'!$P$3)*'Specifications (ICE)'!$P$5*K925^2</f>
        <v>56.217600027646043</v>
      </c>
      <c r="P925" s="14">
        <f>IF(B925="A",'Specifications (ICE)'!$M$12,IF(B925="G",'Specifications (ICE)'!$M$13))</f>
        <v>105.33879899999999</v>
      </c>
      <c r="Q925" s="17">
        <v>2</v>
      </c>
      <c r="R925" s="110">
        <f>'HYB SPECS'!$G$11-O925-P925-G925</f>
        <v>725.17823282758229</v>
      </c>
      <c r="S925" s="16">
        <f t="shared" si="191"/>
        <v>0</v>
      </c>
      <c r="T925" s="17">
        <f t="shared" si="192"/>
        <v>0</v>
      </c>
      <c r="U925" s="110">
        <f t="shared" si="193"/>
        <v>161.55639902764602</v>
      </c>
      <c r="V925" s="17">
        <f t="shared" si="194"/>
        <v>2.1666651786395663</v>
      </c>
      <c r="W925" s="14">
        <f t="shared" si="195"/>
        <v>11.256153613306742</v>
      </c>
      <c r="X925" s="17">
        <f t="shared" si="196"/>
        <v>2.1666651786395663</v>
      </c>
      <c r="Y925" s="17">
        <f t="shared" si="197"/>
        <v>2.4341327520393281</v>
      </c>
      <c r="Z925" s="14">
        <v>474.14230073437511</v>
      </c>
      <c r="AA925" s="17">
        <f t="shared" si="199"/>
        <v>1.4825051587868912</v>
      </c>
      <c r="AB925" s="17">
        <f t="shared" si="200"/>
        <v>2.3314165302355355E-4</v>
      </c>
      <c r="AC925" s="17">
        <f t="shared" si="201"/>
        <v>0.11054231976160306</v>
      </c>
      <c r="AD925" s="17">
        <f t="shared" si="198"/>
        <v>1.4641366855841465E-4</v>
      </c>
      <c r="AE925" s="14">
        <f t="shared" si="202"/>
        <v>42.674451655067159</v>
      </c>
    </row>
    <row r="926" spans="1:31" ht="15.75" thickBot="1" x14ac:dyDescent="0.3">
      <c r="A926" s="14">
        <v>2</v>
      </c>
      <c r="B926" s="17" t="s">
        <v>31</v>
      </c>
      <c r="C926" s="17">
        <v>920</v>
      </c>
      <c r="D926" s="17">
        <v>76.502354893485517</v>
      </c>
      <c r="E926" s="14">
        <v>704.00093954631063</v>
      </c>
      <c r="F926" s="103">
        <v>0</v>
      </c>
      <c r="G926" s="17">
        <f>'Specifications (ICE)'!$E$16*9.81*SIN(F926-F925)</f>
        <v>0</v>
      </c>
      <c r="H926" s="17">
        <f t="shared" si="190"/>
        <v>0</v>
      </c>
      <c r="I926" s="17">
        <v>14</v>
      </c>
      <c r="J926" s="14">
        <v>4000</v>
      </c>
      <c r="K926" s="100">
        <v>13.411199999999999</v>
      </c>
      <c r="L926" s="17">
        <v>30.000049728</v>
      </c>
      <c r="M926" s="107">
        <v>1</v>
      </c>
      <c r="N926" s="17">
        <f>IF(M926=1,_xlfn.XLOOKUP(L926,'HYB SPECS'!$O$6:$O$37,'HYB SPECS'!$K$6:$K$37,,1))</f>
        <v>8500</v>
      </c>
      <c r="O926" s="107">
        <f>0.5*('Specifications (ICE)'!$P$4*'Specifications (ICE)'!$P$3)*'Specifications (ICE)'!$P$5*K926^2</f>
        <v>56.217600027646043</v>
      </c>
      <c r="P926" s="14">
        <f>IF(B926="A",'Specifications (ICE)'!$M$12,IF(B926="G",'Specifications (ICE)'!$M$13))</f>
        <v>105.33879899999999</v>
      </c>
      <c r="Q926" s="17">
        <v>2</v>
      </c>
      <c r="R926" s="110">
        <f>'HYB SPECS'!$G$11-O926-P926-G926</f>
        <v>725.17823282758229</v>
      </c>
      <c r="S926" s="16">
        <f t="shared" si="191"/>
        <v>0</v>
      </c>
      <c r="T926" s="17">
        <f t="shared" si="192"/>
        <v>0</v>
      </c>
      <c r="U926" s="110">
        <f t="shared" si="193"/>
        <v>161.55639902764602</v>
      </c>
      <c r="V926" s="17">
        <f t="shared" si="194"/>
        <v>2.1666651786395663</v>
      </c>
      <c r="W926" s="14">
        <f t="shared" si="195"/>
        <v>11.256153613306742</v>
      </c>
      <c r="X926" s="17">
        <f t="shared" si="196"/>
        <v>2.1666651786395663</v>
      </c>
      <c r="Y926" s="17">
        <f t="shared" si="197"/>
        <v>2.4341327520393281</v>
      </c>
      <c r="Z926" s="14">
        <v>474.14230073437511</v>
      </c>
      <c r="AA926" s="17">
        <f t="shared" si="199"/>
        <v>1.4825051587868912</v>
      </c>
      <c r="AB926" s="17">
        <f t="shared" si="200"/>
        <v>2.3314165302355355E-4</v>
      </c>
      <c r="AC926" s="17">
        <f t="shared" si="201"/>
        <v>0.11054231976160306</v>
      </c>
      <c r="AD926" s="17">
        <f t="shared" si="198"/>
        <v>1.4641366855841465E-4</v>
      </c>
      <c r="AE926" s="14">
        <f t="shared" si="202"/>
        <v>42.784993974828765</v>
      </c>
    </row>
    <row r="927" spans="1:31" ht="15.75" thickBot="1" x14ac:dyDescent="0.3">
      <c r="A927" s="14">
        <v>2</v>
      </c>
      <c r="B927" s="17" t="s">
        <v>31</v>
      </c>
      <c r="C927" s="17">
        <v>921</v>
      </c>
      <c r="D927" s="17">
        <v>76.576919436553993</v>
      </c>
      <c r="E927" s="14">
        <v>704.00093954631063</v>
      </c>
      <c r="F927" s="103">
        <v>0</v>
      </c>
      <c r="G927" s="17">
        <f>'Specifications (ICE)'!$E$16*9.81*SIN(F927-F926)</f>
        <v>0</v>
      </c>
      <c r="H927" s="17">
        <f t="shared" si="190"/>
        <v>0</v>
      </c>
      <c r="I927" s="17">
        <v>14</v>
      </c>
      <c r="J927" s="14">
        <v>4000</v>
      </c>
      <c r="K927" s="100">
        <v>13.411199999999999</v>
      </c>
      <c r="L927" s="17">
        <v>30.000049728</v>
      </c>
      <c r="M927" s="107">
        <v>1</v>
      </c>
      <c r="N927" s="17">
        <f>IF(M927=1,_xlfn.XLOOKUP(L927,'HYB SPECS'!$O$6:$O$37,'HYB SPECS'!$K$6:$K$37,,1))</f>
        <v>8500</v>
      </c>
      <c r="O927" s="107">
        <f>0.5*('Specifications (ICE)'!$P$4*'Specifications (ICE)'!$P$3)*'Specifications (ICE)'!$P$5*K927^2</f>
        <v>56.217600027646043</v>
      </c>
      <c r="P927" s="14">
        <f>IF(B927="A",'Specifications (ICE)'!$M$12,IF(B927="G",'Specifications (ICE)'!$M$13))</f>
        <v>105.33879899999999</v>
      </c>
      <c r="Q927" s="17">
        <v>2</v>
      </c>
      <c r="R927" s="110">
        <f>'HYB SPECS'!$G$11-O927-P927-G927</f>
        <v>725.17823282758229</v>
      </c>
      <c r="S927" s="16">
        <f t="shared" si="191"/>
        <v>0</v>
      </c>
      <c r="T927" s="17">
        <f t="shared" si="192"/>
        <v>0</v>
      </c>
      <c r="U927" s="110">
        <f t="shared" si="193"/>
        <v>161.55639902764602</v>
      </c>
      <c r="V927" s="17">
        <f t="shared" si="194"/>
        <v>2.1666651786395663</v>
      </c>
      <c r="W927" s="14">
        <f t="shared" si="195"/>
        <v>11.256153613306742</v>
      </c>
      <c r="X927" s="17">
        <f t="shared" si="196"/>
        <v>2.1666651786395663</v>
      </c>
      <c r="Y927" s="17">
        <f t="shared" si="197"/>
        <v>2.4341327520393281</v>
      </c>
      <c r="Z927" s="14">
        <v>474.14230073437511</v>
      </c>
      <c r="AA927" s="17">
        <f t="shared" si="199"/>
        <v>1.4825051587868912</v>
      </c>
      <c r="AB927" s="17">
        <f t="shared" si="200"/>
        <v>2.3314165302355355E-4</v>
      </c>
      <c r="AC927" s="17">
        <f t="shared" si="201"/>
        <v>0.11054231976160306</v>
      </c>
      <c r="AD927" s="17">
        <f t="shared" si="198"/>
        <v>1.4641366855841465E-4</v>
      </c>
      <c r="AE927" s="14">
        <f t="shared" si="202"/>
        <v>42.895536294590372</v>
      </c>
    </row>
    <row r="928" spans="1:31" ht="15.75" thickBot="1" x14ac:dyDescent="0.3">
      <c r="A928" s="14">
        <v>2</v>
      </c>
      <c r="B928" s="17" t="s">
        <v>31</v>
      </c>
      <c r="C928" s="17">
        <v>922</v>
      </c>
      <c r="D928" s="17">
        <v>76.651483979622469</v>
      </c>
      <c r="E928" s="14">
        <v>704.00093954631063</v>
      </c>
      <c r="F928" s="103">
        <v>0</v>
      </c>
      <c r="G928" s="17">
        <f>'Specifications (ICE)'!$E$16*9.81*SIN(F928-F927)</f>
        <v>0</v>
      </c>
      <c r="H928" s="17">
        <f t="shared" si="190"/>
        <v>0</v>
      </c>
      <c r="I928" s="17">
        <v>14</v>
      </c>
      <c r="J928" s="14">
        <v>4000</v>
      </c>
      <c r="K928" s="100">
        <v>13.411199999999999</v>
      </c>
      <c r="L928" s="17">
        <v>30.000049728</v>
      </c>
      <c r="M928" s="107">
        <v>1</v>
      </c>
      <c r="N928" s="17">
        <f>IF(M928=1,_xlfn.XLOOKUP(L928,'HYB SPECS'!$O$6:$O$37,'HYB SPECS'!$K$6:$K$37,,1))</f>
        <v>8500</v>
      </c>
      <c r="O928" s="107">
        <f>0.5*('Specifications (ICE)'!$P$4*'Specifications (ICE)'!$P$3)*'Specifications (ICE)'!$P$5*K928^2</f>
        <v>56.217600027646043</v>
      </c>
      <c r="P928" s="14">
        <f>IF(B928="A",'Specifications (ICE)'!$M$12,IF(B928="G",'Specifications (ICE)'!$M$13))</f>
        <v>105.33879899999999</v>
      </c>
      <c r="Q928" s="17">
        <v>2</v>
      </c>
      <c r="R928" s="110">
        <f>'HYB SPECS'!$G$11-O928-P928-G928</f>
        <v>725.17823282758229</v>
      </c>
      <c r="S928" s="16">
        <f t="shared" si="191"/>
        <v>0</v>
      </c>
      <c r="T928" s="17">
        <f t="shared" si="192"/>
        <v>0</v>
      </c>
      <c r="U928" s="110">
        <f t="shared" si="193"/>
        <v>161.55639902764602</v>
      </c>
      <c r="V928" s="17">
        <f t="shared" si="194"/>
        <v>2.1666651786395663</v>
      </c>
      <c r="W928" s="14">
        <f t="shared" si="195"/>
        <v>11.256153613306742</v>
      </c>
      <c r="X928" s="17">
        <f t="shared" si="196"/>
        <v>2.1666651786395663</v>
      </c>
      <c r="Y928" s="17">
        <f t="shared" si="197"/>
        <v>2.4341327520393281</v>
      </c>
      <c r="Z928" s="14">
        <v>474.14230073437511</v>
      </c>
      <c r="AA928" s="17">
        <f t="shared" si="199"/>
        <v>1.4825051587868912</v>
      </c>
      <c r="AB928" s="17">
        <f t="shared" si="200"/>
        <v>2.3314165302355355E-4</v>
      </c>
      <c r="AC928" s="17">
        <f t="shared" si="201"/>
        <v>0.11054231976160306</v>
      </c>
      <c r="AD928" s="17">
        <f t="shared" si="198"/>
        <v>1.4641366855841465E-4</v>
      </c>
      <c r="AE928" s="14">
        <f t="shared" si="202"/>
        <v>43.006078614351978</v>
      </c>
    </row>
    <row r="929" spans="1:31" ht="15.75" thickBot="1" x14ac:dyDescent="0.3">
      <c r="A929" s="14">
        <v>2</v>
      </c>
      <c r="B929" s="17" t="s">
        <v>31</v>
      </c>
      <c r="C929" s="17">
        <v>923</v>
      </c>
      <c r="D929" s="17">
        <v>76.726048522690945</v>
      </c>
      <c r="E929" s="14">
        <v>704.00093954631063</v>
      </c>
      <c r="F929" s="103">
        <v>0</v>
      </c>
      <c r="G929" s="17">
        <f>'Specifications (ICE)'!$E$16*9.81*SIN(F929-F928)</f>
        <v>0</v>
      </c>
      <c r="H929" s="17">
        <f t="shared" si="190"/>
        <v>0</v>
      </c>
      <c r="I929" s="17">
        <v>14</v>
      </c>
      <c r="J929" s="14">
        <v>4000</v>
      </c>
      <c r="K929" s="100">
        <v>13.411199999999999</v>
      </c>
      <c r="L929" s="17">
        <v>30.000049728</v>
      </c>
      <c r="M929" s="107">
        <v>1</v>
      </c>
      <c r="N929" s="17">
        <f>IF(M929=1,_xlfn.XLOOKUP(L929,'HYB SPECS'!$O$6:$O$37,'HYB SPECS'!$K$6:$K$37,,1))</f>
        <v>8500</v>
      </c>
      <c r="O929" s="107">
        <f>0.5*('Specifications (ICE)'!$P$4*'Specifications (ICE)'!$P$3)*'Specifications (ICE)'!$P$5*K929^2</f>
        <v>56.217600027646043</v>
      </c>
      <c r="P929" s="14">
        <f>IF(B929="A",'Specifications (ICE)'!$M$12,IF(B929="G",'Specifications (ICE)'!$M$13))</f>
        <v>105.33879899999999</v>
      </c>
      <c r="Q929" s="17">
        <v>2</v>
      </c>
      <c r="R929" s="110">
        <f>'HYB SPECS'!$G$11-O929-P929-G929</f>
        <v>725.17823282758229</v>
      </c>
      <c r="S929" s="16">
        <f t="shared" si="191"/>
        <v>0</v>
      </c>
      <c r="T929" s="17">
        <f t="shared" si="192"/>
        <v>0</v>
      </c>
      <c r="U929" s="110">
        <f t="shared" si="193"/>
        <v>161.55639902764602</v>
      </c>
      <c r="V929" s="17">
        <f t="shared" si="194"/>
        <v>2.1666651786395663</v>
      </c>
      <c r="W929" s="14">
        <f t="shared" si="195"/>
        <v>11.256153613306742</v>
      </c>
      <c r="X929" s="17">
        <f t="shared" si="196"/>
        <v>2.1666651786395663</v>
      </c>
      <c r="Y929" s="17">
        <f t="shared" si="197"/>
        <v>2.4341327520393281</v>
      </c>
      <c r="Z929" s="14">
        <v>474.14230073437511</v>
      </c>
      <c r="AA929" s="17">
        <f t="shared" si="199"/>
        <v>1.4825051587868912</v>
      </c>
      <c r="AB929" s="17">
        <f t="shared" si="200"/>
        <v>2.3314165302355355E-4</v>
      </c>
      <c r="AC929" s="17">
        <f t="shared" si="201"/>
        <v>0.11054231976160306</v>
      </c>
      <c r="AD929" s="17">
        <f t="shared" si="198"/>
        <v>1.4641366855841465E-4</v>
      </c>
      <c r="AE929" s="14">
        <f t="shared" si="202"/>
        <v>43.116620934113584</v>
      </c>
    </row>
    <row r="930" spans="1:31" ht="15.75" thickBot="1" x14ac:dyDescent="0.3">
      <c r="A930" s="14">
        <v>2</v>
      </c>
      <c r="B930" s="17" t="s">
        <v>31</v>
      </c>
      <c r="C930" s="17">
        <v>924</v>
      </c>
      <c r="D930" s="17">
        <v>76.800613065759421</v>
      </c>
      <c r="E930" s="14">
        <v>704.00093954631063</v>
      </c>
      <c r="F930" s="103">
        <v>0</v>
      </c>
      <c r="G930" s="17">
        <f>'Specifications (ICE)'!$E$16*9.81*SIN(F930-F929)</f>
        <v>0</v>
      </c>
      <c r="H930" s="17">
        <f t="shared" si="190"/>
        <v>0</v>
      </c>
      <c r="I930" s="17">
        <v>14</v>
      </c>
      <c r="J930" s="14">
        <v>4000</v>
      </c>
      <c r="K930" s="100">
        <v>13.411199999999999</v>
      </c>
      <c r="L930" s="17">
        <v>30.000049728</v>
      </c>
      <c r="M930" s="107">
        <v>1</v>
      </c>
      <c r="N930" s="17">
        <f>IF(M930=1,_xlfn.XLOOKUP(L930,'HYB SPECS'!$O$6:$O$37,'HYB SPECS'!$K$6:$K$37,,1))</f>
        <v>8500</v>
      </c>
      <c r="O930" s="107">
        <f>0.5*('Specifications (ICE)'!$P$4*'Specifications (ICE)'!$P$3)*'Specifications (ICE)'!$P$5*K930^2</f>
        <v>56.217600027646043</v>
      </c>
      <c r="P930" s="14">
        <f>IF(B930="A",'Specifications (ICE)'!$M$12,IF(B930="G",'Specifications (ICE)'!$M$13))</f>
        <v>105.33879899999999</v>
      </c>
      <c r="Q930" s="17">
        <v>2</v>
      </c>
      <c r="R930" s="110">
        <f>'HYB SPECS'!$G$11-O930-P930-G930</f>
        <v>725.17823282758229</v>
      </c>
      <c r="S930" s="16">
        <f t="shared" si="191"/>
        <v>0</v>
      </c>
      <c r="T930" s="17">
        <f t="shared" si="192"/>
        <v>0</v>
      </c>
      <c r="U930" s="110">
        <f t="shared" si="193"/>
        <v>161.55639902764602</v>
      </c>
      <c r="V930" s="17">
        <f t="shared" si="194"/>
        <v>2.1666651786395663</v>
      </c>
      <c r="W930" s="14">
        <f t="shared" si="195"/>
        <v>11.256153613306742</v>
      </c>
      <c r="X930" s="17">
        <f t="shared" si="196"/>
        <v>2.1666651786395663</v>
      </c>
      <c r="Y930" s="17">
        <f t="shared" si="197"/>
        <v>2.4341327520393281</v>
      </c>
      <c r="Z930" s="14">
        <v>474.14230073437511</v>
      </c>
      <c r="AA930" s="17">
        <f t="shared" si="199"/>
        <v>1.4825051587868912</v>
      </c>
      <c r="AB930" s="17">
        <f t="shared" si="200"/>
        <v>2.3314165302355355E-4</v>
      </c>
      <c r="AC930" s="17">
        <f t="shared" si="201"/>
        <v>0.11054231976160306</v>
      </c>
      <c r="AD930" s="17">
        <f t="shared" si="198"/>
        <v>1.4641366855841465E-4</v>
      </c>
      <c r="AE930" s="14">
        <f t="shared" si="202"/>
        <v>43.22716325387519</v>
      </c>
    </row>
    <row r="931" spans="1:31" ht="15.75" thickBot="1" x14ac:dyDescent="0.3">
      <c r="A931" s="14">
        <v>2</v>
      </c>
      <c r="B931" s="17" t="s">
        <v>31</v>
      </c>
      <c r="C931" s="17">
        <v>925</v>
      </c>
      <c r="D931" s="17">
        <v>76.875177608827897</v>
      </c>
      <c r="E931" s="14">
        <v>704.00093954631063</v>
      </c>
      <c r="F931" s="103">
        <v>0</v>
      </c>
      <c r="G931" s="17">
        <f>'Specifications (ICE)'!$E$16*9.81*SIN(F931-F930)</f>
        <v>0</v>
      </c>
      <c r="H931" s="17">
        <f t="shared" si="190"/>
        <v>0</v>
      </c>
      <c r="I931" s="17">
        <v>14</v>
      </c>
      <c r="J931" s="14">
        <v>4000</v>
      </c>
      <c r="K931" s="100">
        <v>13.411199999999999</v>
      </c>
      <c r="L931" s="17">
        <v>30.000049728</v>
      </c>
      <c r="M931" s="107">
        <v>1</v>
      </c>
      <c r="N931" s="17">
        <f>IF(M931=1,_xlfn.XLOOKUP(L931,'HYB SPECS'!$O$6:$O$37,'HYB SPECS'!$K$6:$K$37,,1))</f>
        <v>8500</v>
      </c>
      <c r="O931" s="107">
        <f>0.5*('Specifications (ICE)'!$P$4*'Specifications (ICE)'!$P$3)*'Specifications (ICE)'!$P$5*K931^2</f>
        <v>56.217600027646043</v>
      </c>
      <c r="P931" s="14">
        <f>IF(B931="A",'Specifications (ICE)'!$M$12,IF(B931="G",'Specifications (ICE)'!$M$13))</f>
        <v>105.33879899999999</v>
      </c>
      <c r="Q931" s="17">
        <v>2</v>
      </c>
      <c r="R931" s="110">
        <f>'HYB SPECS'!$G$11-O931-P931-G931</f>
        <v>725.17823282758229</v>
      </c>
      <c r="S931" s="16">
        <f t="shared" si="191"/>
        <v>0</v>
      </c>
      <c r="T931" s="17">
        <f t="shared" si="192"/>
        <v>0</v>
      </c>
      <c r="U931" s="110">
        <f t="shared" si="193"/>
        <v>161.55639902764602</v>
      </c>
      <c r="V931" s="17">
        <f t="shared" si="194"/>
        <v>2.1666651786395663</v>
      </c>
      <c r="W931" s="14">
        <f t="shared" si="195"/>
        <v>11.256153613306742</v>
      </c>
      <c r="X931" s="17">
        <f t="shared" si="196"/>
        <v>2.1666651786395663</v>
      </c>
      <c r="Y931" s="17">
        <f t="shared" si="197"/>
        <v>2.4341327520393281</v>
      </c>
      <c r="Z931" s="14">
        <v>474.14230073437511</v>
      </c>
      <c r="AA931" s="17">
        <f t="shared" si="199"/>
        <v>1.4825051587868912</v>
      </c>
      <c r="AB931" s="17">
        <f t="shared" si="200"/>
        <v>2.3314165302355355E-4</v>
      </c>
      <c r="AC931" s="17">
        <f t="shared" si="201"/>
        <v>0.11054231976160306</v>
      </c>
      <c r="AD931" s="17">
        <f t="shared" si="198"/>
        <v>1.4641366855841465E-4</v>
      </c>
      <c r="AE931" s="14">
        <f t="shared" si="202"/>
        <v>43.337705573636796</v>
      </c>
    </row>
    <row r="932" spans="1:31" ht="15.75" thickBot="1" x14ac:dyDescent="0.3">
      <c r="A932" s="14">
        <v>2</v>
      </c>
      <c r="B932" s="17" t="s">
        <v>31</v>
      </c>
      <c r="C932" s="17">
        <v>926</v>
      </c>
      <c r="D932" s="17">
        <v>76.949742151896373</v>
      </c>
      <c r="E932" s="14">
        <v>704.00093954631063</v>
      </c>
      <c r="F932" s="103">
        <v>0</v>
      </c>
      <c r="G932" s="17">
        <f>'Specifications (ICE)'!$E$16*9.81*SIN(F932-F931)</f>
        <v>0</v>
      </c>
      <c r="H932" s="17">
        <f t="shared" si="190"/>
        <v>0</v>
      </c>
      <c r="I932" s="17">
        <v>14</v>
      </c>
      <c r="J932" s="14">
        <v>4000</v>
      </c>
      <c r="K932" s="100">
        <v>13.411199999999999</v>
      </c>
      <c r="L932" s="17">
        <v>30.000049728</v>
      </c>
      <c r="M932" s="107">
        <v>1</v>
      </c>
      <c r="N932" s="17">
        <f>IF(M932=1,_xlfn.XLOOKUP(L932,'HYB SPECS'!$O$6:$O$37,'HYB SPECS'!$K$6:$K$37,,1))</f>
        <v>8500</v>
      </c>
      <c r="O932" s="107">
        <f>0.5*('Specifications (ICE)'!$P$4*'Specifications (ICE)'!$P$3)*'Specifications (ICE)'!$P$5*K932^2</f>
        <v>56.217600027646043</v>
      </c>
      <c r="P932" s="14">
        <f>IF(B932="A",'Specifications (ICE)'!$M$12,IF(B932="G",'Specifications (ICE)'!$M$13))</f>
        <v>105.33879899999999</v>
      </c>
      <c r="Q932" s="17">
        <v>2</v>
      </c>
      <c r="R932" s="110">
        <f>'HYB SPECS'!$G$11-O932-P932-G932</f>
        <v>725.17823282758229</v>
      </c>
      <c r="S932" s="16">
        <f t="shared" si="191"/>
        <v>0</v>
      </c>
      <c r="T932" s="17">
        <f t="shared" si="192"/>
        <v>0</v>
      </c>
      <c r="U932" s="110">
        <f t="shared" si="193"/>
        <v>161.55639902764602</v>
      </c>
      <c r="V932" s="17">
        <f t="shared" si="194"/>
        <v>2.1666651786395663</v>
      </c>
      <c r="W932" s="14">
        <f t="shared" si="195"/>
        <v>11.256153613306742</v>
      </c>
      <c r="X932" s="17">
        <f t="shared" si="196"/>
        <v>2.1666651786395663</v>
      </c>
      <c r="Y932" s="17">
        <f t="shared" si="197"/>
        <v>2.4341327520393281</v>
      </c>
      <c r="Z932" s="14">
        <v>474.14230073437511</v>
      </c>
      <c r="AA932" s="17">
        <f t="shared" si="199"/>
        <v>1.4825051587868912</v>
      </c>
      <c r="AB932" s="17">
        <f t="shared" si="200"/>
        <v>2.3314165302355355E-4</v>
      </c>
      <c r="AC932" s="17">
        <f t="shared" si="201"/>
        <v>0.11054231976160306</v>
      </c>
      <c r="AD932" s="17">
        <f t="shared" si="198"/>
        <v>1.4641366855841465E-4</v>
      </c>
      <c r="AE932" s="14">
        <f t="shared" si="202"/>
        <v>43.448247893398403</v>
      </c>
    </row>
    <row r="933" spans="1:31" ht="15.75" thickBot="1" x14ac:dyDescent="0.3">
      <c r="A933" s="14">
        <v>2</v>
      </c>
      <c r="B933" s="17" t="s">
        <v>31</v>
      </c>
      <c r="C933" s="17">
        <v>927</v>
      </c>
      <c r="D933" s="17">
        <v>77.024306694964849</v>
      </c>
      <c r="E933" s="14">
        <v>704.00093954631063</v>
      </c>
      <c r="F933" s="103">
        <v>0</v>
      </c>
      <c r="G933" s="17">
        <f>'Specifications (ICE)'!$E$16*9.81*SIN(F933-F932)</f>
        <v>0</v>
      </c>
      <c r="H933" s="17">
        <f t="shared" si="190"/>
        <v>0</v>
      </c>
      <c r="I933" s="17">
        <v>14</v>
      </c>
      <c r="J933" s="14">
        <v>4000</v>
      </c>
      <c r="K933" s="100">
        <v>13.411199999999999</v>
      </c>
      <c r="L933" s="17">
        <v>30.000049728</v>
      </c>
      <c r="M933" s="107">
        <v>1</v>
      </c>
      <c r="N933" s="17">
        <f>IF(M933=1,_xlfn.XLOOKUP(L933,'HYB SPECS'!$O$6:$O$37,'HYB SPECS'!$K$6:$K$37,,1))</f>
        <v>8500</v>
      </c>
      <c r="O933" s="107">
        <f>0.5*('Specifications (ICE)'!$P$4*'Specifications (ICE)'!$P$3)*'Specifications (ICE)'!$P$5*K933^2</f>
        <v>56.217600027646043</v>
      </c>
      <c r="P933" s="14">
        <f>IF(B933="A",'Specifications (ICE)'!$M$12,IF(B933="G",'Specifications (ICE)'!$M$13))</f>
        <v>105.33879899999999</v>
      </c>
      <c r="Q933" s="17">
        <v>2</v>
      </c>
      <c r="R933" s="110">
        <f>'HYB SPECS'!$G$11-O933-P933-G933</f>
        <v>725.17823282758229</v>
      </c>
      <c r="S933" s="16">
        <f t="shared" si="191"/>
        <v>0</v>
      </c>
      <c r="T933" s="17">
        <f t="shared" si="192"/>
        <v>0</v>
      </c>
      <c r="U933" s="110">
        <f t="shared" si="193"/>
        <v>161.55639902764602</v>
      </c>
      <c r="V933" s="17">
        <f t="shared" si="194"/>
        <v>2.1666651786395663</v>
      </c>
      <c r="W933" s="14">
        <f t="shared" si="195"/>
        <v>11.256153613306742</v>
      </c>
      <c r="X933" s="17">
        <f t="shared" si="196"/>
        <v>2.1666651786395663</v>
      </c>
      <c r="Y933" s="17">
        <f t="shared" si="197"/>
        <v>2.4341327520393281</v>
      </c>
      <c r="Z933" s="14">
        <v>474.14230073437511</v>
      </c>
      <c r="AA933" s="17">
        <f t="shared" si="199"/>
        <v>1.4825051587868912</v>
      </c>
      <c r="AB933" s="17">
        <f t="shared" si="200"/>
        <v>2.3314165302355355E-4</v>
      </c>
      <c r="AC933" s="17">
        <f t="shared" si="201"/>
        <v>0.11054231976160306</v>
      </c>
      <c r="AD933" s="17">
        <f t="shared" si="198"/>
        <v>1.4641366855841465E-4</v>
      </c>
      <c r="AE933" s="14">
        <f t="shared" si="202"/>
        <v>43.558790213160009</v>
      </c>
    </row>
    <row r="934" spans="1:31" ht="15.75" thickBot="1" x14ac:dyDescent="0.3">
      <c r="A934" s="14">
        <v>2</v>
      </c>
      <c r="B934" s="17" t="s">
        <v>31</v>
      </c>
      <c r="C934" s="17">
        <v>928</v>
      </c>
      <c r="D934" s="17">
        <v>77.098871238033325</v>
      </c>
      <c r="E934" s="14">
        <v>704.00093954631063</v>
      </c>
      <c r="F934" s="103">
        <v>0</v>
      </c>
      <c r="G934" s="17">
        <f>'Specifications (ICE)'!$E$16*9.81*SIN(F934-F933)</f>
        <v>0</v>
      </c>
      <c r="H934" s="17">
        <f t="shared" si="190"/>
        <v>0</v>
      </c>
      <c r="I934" s="17">
        <v>14</v>
      </c>
      <c r="J934" s="14">
        <v>4000</v>
      </c>
      <c r="K934" s="100">
        <v>13.411199999999999</v>
      </c>
      <c r="L934" s="17">
        <v>30.000049728</v>
      </c>
      <c r="M934" s="107">
        <v>1</v>
      </c>
      <c r="N934" s="17">
        <f>IF(M934=1,_xlfn.XLOOKUP(L934,'HYB SPECS'!$O$6:$O$37,'HYB SPECS'!$K$6:$K$37,,1))</f>
        <v>8500</v>
      </c>
      <c r="O934" s="107">
        <f>0.5*('Specifications (ICE)'!$P$4*'Specifications (ICE)'!$P$3)*'Specifications (ICE)'!$P$5*K934^2</f>
        <v>56.217600027646043</v>
      </c>
      <c r="P934" s="14">
        <f>IF(B934="A",'Specifications (ICE)'!$M$12,IF(B934="G",'Specifications (ICE)'!$M$13))</f>
        <v>105.33879899999999</v>
      </c>
      <c r="Q934" s="17">
        <v>2</v>
      </c>
      <c r="R934" s="110">
        <f>'HYB SPECS'!$G$11-O934-P934-G934</f>
        <v>725.17823282758229</v>
      </c>
      <c r="S934" s="16">
        <f t="shared" si="191"/>
        <v>0</v>
      </c>
      <c r="T934" s="17">
        <f t="shared" si="192"/>
        <v>0</v>
      </c>
      <c r="U934" s="110">
        <f t="shared" si="193"/>
        <v>161.55639902764602</v>
      </c>
      <c r="V934" s="17">
        <f t="shared" si="194"/>
        <v>2.1666651786395663</v>
      </c>
      <c r="W934" s="14">
        <f t="shared" si="195"/>
        <v>11.256153613306742</v>
      </c>
      <c r="X934" s="17">
        <f t="shared" si="196"/>
        <v>2.1666651786395663</v>
      </c>
      <c r="Y934" s="17">
        <f t="shared" si="197"/>
        <v>2.4341327520393281</v>
      </c>
      <c r="Z934" s="14">
        <v>474.14230073437511</v>
      </c>
      <c r="AA934" s="17">
        <f t="shared" si="199"/>
        <v>1.4825051587868912</v>
      </c>
      <c r="AB934" s="17">
        <f t="shared" si="200"/>
        <v>2.3314165302355355E-4</v>
      </c>
      <c r="AC934" s="17">
        <f t="shared" si="201"/>
        <v>0.11054231976160306</v>
      </c>
      <c r="AD934" s="17">
        <f t="shared" si="198"/>
        <v>1.4641366855841465E-4</v>
      </c>
      <c r="AE934" s="14">
        <f t="shared" si="202"/>
        <v>43.669332532921615</v>
      </c>
    </row>
    <row r="935" spans="1:31" ht="15.75" thickBot="1" x14ac:dyDescent="0.3">
      <c r="A935" s="14">
        <v>2</v>
      </c>
      <c r="B935" s="17" t="s">
        <v>31</v>
      </c>
      <c r="C935" s="17">
        <v>929</v>
      </c>
      <c r="D935" s="17">
        <v>77.173435781101801</v>
      </c>
      <c r="E935" s="14">
        <v>704.00093954631063</v>
      </c>
      <c r="F935" s="103">
        <v>0</v>
      </c>
      <c r="G935" s="17">
        <f>'Specifications (ICE)'!$E$16*9.81*SIN(F935-F934)</f>
        <v>0</v>
      </c>
      <c r="H935" s="17">
        <f t="shared" si="190"/>
        <v>0</v>
      </c>
      <c r="I935" s="17">
        <v>14</v>
      </c>
      <c r="J935" s="14">
        <v>4000</v>
      </c>
      <c r="K935" s="100">
        <v>13.411199999999999</v>
      </c>
      <c r="L935" s="17">
        <v>30.000049728</v>
      </c>
      <c r="M935" s="107">
        <v>1</v>
      </c>
      <c r="N935" s="17">
        <f>IF(M935=1,_xlfn.XLOOKUP(L935,'HYB SPECS'!$O$6:$O$37,'HYB SPECS'!$K$6:$K$37,,1))</f>
        <v>8500</v>
      </c>
      <c r="O935" s="107">
        <f>0.5*('Specifications (ICE)'!$P$4*'Specifications (ICE)'!$P$3)*'Specifications (ICE)'!$P$5*K935^2</f>
        <v>56.217600027646043</v>
      </c>
      <c r="P935" s="14">
        <f>IF(B935="A",'Specifications (ICE)'!$M$12,IF(B935="G",'Specifications (ICE)'!$M$13))</f>
        <v>105.33879899999999</v>
      </c>
      <c r="Q935" s="17">
        <v>2</v>
      </c>
      <c r="R935" s="110">
        <f>'HYB SPECS'!$G$11-O935-P935-G935</f>
        <v>725.17823282758229</v>
      </c>
      <c r="S935" s="16">
        <f t="shared" si="191"/>
        <v>0</v>
      </c>
      <c r="T935" s="17">
        <f t="shared" si="192"/>
        <v>0</v>
      </c>
      <c r="U935" s="110">
        <f t="shared" si="193"/>
        <v>161.55639902764602</v>
      </c>
      <c r="V935" s="17">
        <f t="shared" si="194"/>
        <v>2.1666651786395663</v>
      </c>
      <c r="W935" s="14">
        <f t="shared" si="195"/>
        <v>11.256153613306742</v>
      </c>
      <c r="X935" s="17">
        <f t="shared" si="196"/>
        <v>2.1666651786395663</v>
      </c>
      <c r="Y935" s="17">
        <f t="shared" si="197"/>
        <v>2.4341327520393281</v>
      </c>
      <c r="Z935" s="14">
        <v>474.14230073437511</v>
      </c>
      <c r="AA935" s="17">
        <f t="shared" si="199"/>
        <v>1.4825051587868912</v>
      </c>
      <c r="AB935" s="17">
        <f t="shared" si="200"/>
        <v>2.3314165302355355E-4</v>
      </c>
      <c r="AC935" s="17">
        <f t="shared" si="201"/>
        <v>0.11054231976160306</v>
      </c>
      <c r="AD935" s="17">
        <f t="shared" si="198"/>
        <v>1.4641366855841465E-4</v>
      </c>
      <c r="AE935" s="14">
        <f t="shared" si="202"/>
        <v>43.779874852683221</v>
      </c>
    </row>
    <row r="936" spans="1:31" ht="15.75" thickBot="1" x14ac:dyDescent="0.3">
      <c r="A936" s="14">
        <v>2</v>
      </c>
      <c r="B936" s="17" t="s">
        <v>31</v>
      </c>
      <c r="C936" s="17">
        <v>930</v>
      </c>
      <c r="D936" s="17">
        <v>77.248000324170278</v>
      </c>
      <c r="E936" s="14">
        <v>704.00093954631063</v>
      </c>
      <c r="F936" s="103">
        <v>0</v>
      </c>
      <c r="G936" s="17">
        <f>'Specifications (ICE)'!$E$16*9.81*SIN(F936-F935)</f>
        <v>0</v>
      </c>
      <c r="H936" s="17">
        <f t="shared" si="190"/>
        <v>0</v>
      </c>
      <c r="I936" s="17">
        <v>14</v>
      </c>
      <c r="J936" s="14">
        <v>4000</v>
      </c>
      <c r="K936" s="100">
        <v>13.411199999999999</v>
      </c>
      <c r="L936" s="17">
        <v>30.000049728</v>
      </c>
      <c r="M936" s="107">
        <v>1</v>
      </c>
      <c r="N936" s="17">
        <f>IF(M936=1,_xlfn.XLOOKUP(L936,'HYB SPECS'!$O$6:$O$37,'HYB SPECS'!$K$6:$K$37,,1))</f>
        <v>8500</v>
      </c>
      <c r="O936" s="107">
        <f>0.5*('Specifications (ICE)'!$P$4*'Specifications (ICE)'!$P$3)*'Specifications (ICE)'!$P$5*K936^2</f>
        <v>56.217600027646043</v>
      </c>
      <c r="P936" s="14">
        <f>IF(B936="A",'Specifications (ICE)'!$M$12,IF(B936="G",'Specifications (ICE)'!$M$13))</f>
        <v>105.33879899999999</v>
      </c>
      <c r="Q936" s="17">
        <v>2</v>
      </c>
      <c r="R936" s="110">
        <f>'HYB SPECS'!$G$11-O936-P936-G936</f>
        <v>725.17823282758229</v>
      </c>
      <c r="S936" s="16">
        <f t="shared" si="191"/>
        <v>0</v>
      </c>
      <c r="T936" s="17">
        <f t="shared" si="192"/>
        <v>0</v>
      </c>
      <c r="U936" s="110">
        <f t="shared" si="193"/>
        <v>161.55639902764602</v>
      </c>
      <c r="V936" s="17">
        <f t="shared" si="194"/>
        <v>2.1666651786395663</v>
      </c>
      <c r="W936" s="14">
        <f t="shared" si="195"/>
        <v>11.256153613306742</v>
      </c>
      <c r="X936" s="17">
        <f t="shared" si="196"/>
        <v>2.1666651786395663</v>
      </c>
      <c r="Y936" s="17">
        <f t="shared" si="197"/>
        <v>2.4341327520393281</v>
      </c>
      <c r="Z936" s="14">
        <v>474.14230073437511</v>
      </c>
      <c r="AA936" s="17">
        <f t="shared" si="199"/>
        <v>1.4825051587868912</v>
      </c>
      <c r="AB936" s="17">
        <f t="shared" si="200"/>
        <v>2.3314165302355355E-4</v>
      </c>
      <c r="AC936" s="17">
        <f t="shared" si="201"/>
        <v>0.11054231976160306</v>
      </c>
      <c r="AD936" s="17">
        <f t="shared" si="198"/>
        <v>1.4641366855841465E-4</v>
      </c>
      <c r="AE936" s="14">
        <f t="shared" si="202"/>
        <v>43.890417172444828</v>
      </c>
    </row>
    <row r="937" spans="1:31" ht="15.75" thickBot="1" x14ac:dyDescent="0.3">
      <c r="A937" s="14">
        <v>2</v>
      </c>
      <c r="B937" s="17" t="s">
        <v>31</v>
      </c>
      <c r="C937" s="17">
        <v>931</v>
      </c>
      <c r="D937" s="17">
        <v>77.322564867238754</v>
      </c>
      <c r="E937" s="14">
        <v>704.00093954631063</v>
      </c>
      <c r="F937" s="103">
        <v>0</v>
      </c>
      <c r="G937" s="17">
        <f>'Specifications (ICE)'!$E$16*9.81*SIN(F937-F936)</f>
        <v>0</v>
      </c>
      <c r="H937" s="17">
        <f t="shared" si="190"/>
        <v>0</v>
      </c>
      <c r="I937" s="17">
        <v>14</v>
      </c>
      <c r="J937" s="14">
        <v>4000</v>
      </c>
      <c r="K937" s="100">
        <v>13.411199999999999</v>
      </c>
      <c r="L937" s="17">
        <v>30.000049728</v>
      </c>
      <c r="M937" s="107">
        <v>1</v>
      </c>
      <c r="N937" s="17">
        <f>IF(M937=1,_xlfn.XLOOKUP(L937,'HYB SPECS'!$O$6:$O$37,'HYB SPECS'!$K$6:$K$37,,1))</f>
        <v>8500</v>
      </c>
      <c r="O937" s="107">
        <f>0.5*('Specifications (ICE)'!$P$4*'Specifications (ICE)'!$P$3)*'Specifications (ICE)'!$P$5*K937^2</f>
        <v>56.217600027646043</v>
      </c>
      <c r="P937" s="14">
        <f>IF(B937="A",'Specifications (ICE)'!$M$12,IF(B937="G",'Specifications (ICE)'!$M$13))</f>
        <v>105.33879899999999</v>
      </c>
      <c r="Q937" s="17">
        <v>2</v>
      </c>
      <c r="R937" s="110">
        <f>'HYB SPECS'!$G$11-O937-P937-G937</f>
        <v>725.17823282758229</v>
      </c>
      <c r="S937" s="16">
        <f t="shared" si="191"/>
        <v>0</v>
      </c>
      <c r="T937" s="17">
        <f t="shared" si="192"/>
        <v>0</v>
      </c>
      <c r="U937" s="110">
        <f t="shared" si="193"/>
        <v>161.55639902764602</v>
      </c>
      <c r="V937" s="17">
        <f t="shared" si="194"/>
        <v>2.1666651786395663</v>
      </c>
      <c r="W937" s="14">
        <f t="shared" si="195"/>
        <v>11.256153613306742</v>
      </c>
      <c r="X937" s="17">
        <f t="shared" si="196"/>
        <v>2.1666651786395663</v>
      </c>
      <c r="Y937" s="17">
        <f t="shared" si="197"/>
        <v>2.4341327520393281</v>
      </c>
      <c r="Z937" s="14">
        <v>474.14230073437511</v>
      </c>
      <c r="AA937" s="17">
        <f t="shared" si="199"/>
        <v>1.4825051587868912</v>
      </c>
      <c r="AB937" s="17">
        <f t="shared" si="200"/>
        <v>2.3314165302355355E-4</v>
      </c>
      <c r="AC937" s="17">
        <f t="shared" si="201"/>
        <v>0.11054231976160306</v>
      </c>
      <c r="AD937" s="17">
        <f t="shared" si="198"/>
        <v>1.4641366855841465E-4</v>
      </c>
      <c r="AE937" s="14">
        <f t="shared" si="202"/>
        <v>44.000959492206434</v>
      </c>
    </row>
    <row r="938" spans="1:31" ht="15.75" thickBot="1" x14ac:dyDescent="0.3">
      <c r="A938" s="14">
        <v>2</v>
      </c>
      <c r="B938" s="17" t="s">
        <v>33</v>
      </c>
      <c r="C938" s="17">
        <v>932</v>
      </c>
      <c r="D938" s="17">
        <v>77.39712941030723</v>
      </c>
      <c r="E938" s="14">
        <v>704.00093954631063</v>
      </c>
      <c r="F938" s="103">
        <v>0</v>
      </c>
      <c r="G938" s="17">
        <f>'Specifications (ICE)'!$E$16*9.81*SIN(F938-F937)</f>
        <v>0</v>
      </c>
      <c r="H938" s="17">
        <f t="shared" si="190"/>
        <v>0</v>
      </c>
      <c r="I938" s="17">
        <v>14</v>
      </c>
      <c r="J938" s="14">
        <v>4000</v>
      </c>
      <c r="K938" s="100">
        <v>13.411199999999999</v>
      </c>
      <c r="L938" s="17">
        <v>30.000049728</v>
      </c>
      <c r="M938" s="107">
        <v>1</v>
      </c>
      <c r="N938" s="17">
        <f>IF(M938=1,_xlfn.XLOOKUP(L938,'HYB SPECS'!$O$6:$O$37,'HYB SPECS'!$K$6:$K$37,,1))</f>
        <v>8500</v>
      </c>
      <c r="O938" s="107">
        <f>0.5*('Specifications (ICE)'!$P$4*'Specifications (ICE)'!$P$3)*'Specifications (ICE)'!$P$5*K938^2</f>
        <v>56.217600027646043</v>
      </c>
      <c r="P938" s="14">
        <f>IF(B938="A",'Specifications (ICE)'!$M$12,IF(B938="G",'Specifications (ICE)'!$M$13))</f>
        <v>84.271039200000004</v>
      </c>
      <c r="Q938" s="17">
        <v>2</v>
      </c>
      <c r="R938" s="110">
        <f>'HYB SPECS'!$G$11-O938-P938-G938</f>
        <v>746.24599262758227</v>
      </c>
      <c r="S938" s="16">
        <f t="shared" si="191"/>
        <v>0</v>
      </c>
      <c r="T938" s="17">
        <f t="shared" si="192"/>
        <v>0</v>
      </c>
      <c r="U938" s="110">
        <f t="shared" si="193"/>
        <v>140.48863922764605</v>
      </c>
      <c r="V938" s="17">
        <f t="shared" si="194"/>
        <v>1.8841212384098065</v>
      </c>
      <c r="W938" s="14">
        <f t="shared" si="195"/>
        <v>11.538697553536501</v>
      </c>
      <c r="X938" s="17">
        <f t="shared" si="196"/>
        <v>1.8841212384098065</v>
      </c>
      <c r="Y938" s="17">
        <f t="shared" si="197"/>
        <v>2.1167097068988996</v>
      </c>
      <c r="Z938" s="14">
        <v>474.14230073437511</v>
      </c>
      <c r="AA938" s="17">
        <f t="shared" si="199"/>
        <v>1.5197179459755283</v>
      </c>
      <c r="AB938" s="17">
        <f t="shared" si="200"/>
        <v>2.3899380852355321E-4</v>
      </c>
      <c r="AC938" s="17">
        <f t="shared" si="201"/>
        <v>0.11331707423462822</v>
      </c>
      <c r="AD938" s="17">
        <f t="shared" si="198"/>
        <v>1.5008884004586519E-4</v>
      </c>
      <c r="AE938" s="14">
        <f t="shared" si="202"/>
        <v>44.114276566441063</v>
      </c>
    </row>
    <row r="939" spans="1:31" ht="15.75" thickBot="1" x14ac:dyDescent="0.3">
      <c r="A939" s="14">
        <v>2</v>
      </c>
      <c r="B939" s="17" t="s">
        <v>33</v>
      </c>
      <c r="C939" s="17">
        <v>933</v>
      </c>
      <c r="D939" s="17">
        <v>77.471693953375706</v>
      </c>
      <c r="E939" s="14">
        <v>704.00093954631063</v>
      </c>
      <c r="F939" s="103">
        <v>0</v>
      </c>
      <c r="G939" s="17">
        <f>'Specifications (ICE)'!$E$16*9.81*SIN(F939-F938)</f>
        <v>0</v>
      </c>
      <c r="H939" s="17">
        <f t="shared" si="190"/>
        <v>0</v>
      </c>
      <c r="I939" s="17">
        <v>14</v>
      </c>
      <c r="J939" s="14">
        <v>4000</v>
      </c>
      <c r="K939" s="100">
        <v>13.411199999999999</v>
      </c>
      <c r="L939" s="17">
        <v>30.000049728</v>
      </c>
      <c r="M939" s="107">
        <v>1</v>
      </c>
      <c r="N939" s="17">
        <f>IF(M939=1,_xlfn.XLOOKUP(L939,'HYB SPECS'!$O$6:$O$37,'HYB SPECS'!$K$6:$K$37,,1))</f>
        <v>8500</v>
      </c>
      <c r="O939" s="107">
        <f>0.5*('Specifications (ICE)'!$P$4*'Specifications (ICE)'!$P$3)*'Specifications (ICE)'!$P$5*K939^2</f>
        <v>56.217600027646043</v>
      </c>
      <c r="P939" s="14">
        <f>IF(B939="A",'Specifications (ICE)'!$M$12,IF(B939="G",'Specifications (ICE)'!$M$13))</f>
        <v>84.271039200000004</v>
      </c>
      <c r="Q939" s="17">
        <v>2</v>
      </c>
      <c r="R939" s="110">
        <f>'HYB SPECS'!$G$11-O939-P939-G939</f>
        <v>746.24599262758227</v>
      </c>
      <c r="S939" s="16">
        <f t="shared" si="191"/>
        <v>0</v>
      </c>
      <c r="T939" s="17">
        <f t="shared" si="192"/>
        <v>0</v>
      </c>
      <c r="U939" s="110">
        <f t="shared" si="193"/>
        <v>140.48863922764605</v>
      </c>
      <c r="V939" s="17">
        <f t="shared" si="194"/>
        <v>1.8841212384098065</v>
      </c>
      <c r="W939" s="14">
        <f t="shared" si="195"/>
        <v>11.538697553536501</v>
      </c>
      <c r="X939" s="17">
        <f t="shared" si="196"/>
        <v>1.8841212384098065</v>
      </c>
      <c r="Y939" s="17">
        <f t="shared" si="197"/>
        <v>2.1167097068988996</v>
      </c>
      <c r="Z939" s="14">
        <v>474.14230073437511</v>
      </c>
      <c r="AA939" s="17">
        <f t="shared" si="199"/>
        <v>1.5197179459755283</v>
      </c>
      <c r="AB939" s="17">
        <f t="shared" si="200"/>
        <v>2.3899380852355321E-4</v>
      </c>
      <c r="AC939" s="17">
        <f t="shared" si="201"/>
        <v>0.11331707423462822</v>
      </c>
      <c r="AD939" s="17">
        <f t="shared" si="198"/>
        <v>1.5008884004586519E-4</v>
      </c>
      <c r="AE939" s="14">
        <f t="shared" si="202"/>
        <v>44.227593640675693</v>
      </c>
    </row>
    <row r="940" spans="1:31" ht="15.75" thickBot="1" x14ac:dyDescent="0.3">
      <c r="A940" s="14">
        <v>3</v>
      </c>
      <c r="B940" s="17" t="s">
        <v>33</v>
      </c>
      <c r="C940" s="17">
        <v>934</v>
      </c>
      <c r="D940" s="17">
        <v>77.546258496444182</v>
      </c>
      <c r="E940" s="14">
        <v>704.00093954631063</v>
      </c>
      <c r="F940" s="103">
        <v>0</v>
      </c>
      <c r="G940" s="17">
        <f>'Specifications (ICE)'!$E$16*9.81*SIN(F940-F939)</f>
        <v>0</v>
      </c>
      <c r="H940" s="17">
        <f t="shared" si="190"/>
        <v>0</v>
      </c>
      <c r="I940" s="17">
        <v>14</v>
      </c>
      <c r="J940" s="14">
        <v>4000</v>
      </c>
      <c r="K940" s="100">
        <v>13.411199999999999</v>
      </c>
      <c r="L940" s="17">
        <v>30.000049728</v>
      </c>
      <c r="M940" s="107">
        <v>1</v>
      </c>
      <c r="N940" s="17">
        <f>IF(M940=1,_xlfn.XLOOKUP(L940,'HYB SPECS'!$O$6:$O$37,'HYB SPECS'!$K$6:$K$37,,1))</f>
        <v>8500</v>
      </c>
      <c r="O940" s="107">
        <f>0.5*('Specifications (ICE)'!$P$4*'Specifications (ICE)'!$P$3)*'Specifications (ICE)'!$P$5*K940^2</f>
        <v>56.217600027646043</v>
      </c>
      <c r="P940" s="14">
        <f>IF(B940="A",'Specifications (ICE)'!$M$12,IF(B940="G",'Specifications (ICE)'!$M$13))</f>
        <v>84.271039200000004</v>
      </c>
      <c r="Q940" s="17">
        <v>3</v>
      </c>
      <c r="R940" s="110">
        <f>'HYB SPECS'!$G$11-O940-P940-G940</f>
        <v>746.24599262758227</v>
      </c>
      <c r="S940" s="16">
        <f t="shared" si="191"/>
        <v>-1.2720085171053825</v>
      </c>
      <c r="T940" s="17">
        <f t="shared" si="192"/>
        <v>-895.49519115309863</v>
      </c>
      <c r="U940" s="110">
        <f t="shared" si="193"/>
        <v>-755.00655192545253</v>
      </c>
      <c r="V940" s="17">
        <f t="shared" si="194"/>
        <v>10.125543869182627</v>
      </c>
      <c r="W940" s="14">
        <f t="shared" si="195"/>
        <v>3.2972749227636813</v>
      </c>
      <c r="X940" s="17">
        <f t="shared" si="196"/>
        <v>10.125543869182627</v>
      </c>
      <c r="Y940" s="17">
        <f t="shared" si="197"/>
        <v>11.375508411347653</v>
      </c>
      <c r="Z940" s="14">
        <v>474.14230073437511</v>
      </c>
      <c r="AA940" s="17">
        <f t="shared" si="199"/>
        <v>0.43427153278692521</v>
      </c>
      <c r="AB940" s="17">
        <f t="shared" si="200"/>
        <v>6.8294388329727363E-5</v>
      </c>
      <c r="AC940" s="17">
        <f t="shared" si="201"/>
        <v>3.2381258409903788E-2</v>
      </c>
      <c r="AD940" s="17">
        <f t="shared" si="198"/>
        <v>4.288908398662753E-5</v>
      </c>
      <c r="AE940" s="14">
        <f t="shared" si="202"/>
        <v>44.259974899085599</v>
      </c>
    </row>
    <row r="941" spans="1:31" ht="15.75" thickBot="1" x14ac:dyDescent="0.3">
      <c r="A941" s="14">
        <v>3</v>
      </c>
      <c r="B941" s="17" t="s">
        <v>33</v>
      </c>
      <c r="C941" s="17">
        <v>935</v>
      </c>
      <c r="D941" s="17">
        <v>77.621242712891743</v>
      </c>
      <c r="E941" s="14">
        <v>704.00093954631063</v>
      </c>
      <c r="F941" s="103">
        <v>0</v>
      </c>
      <c r="G941" s="17">
        <f>'Specifications (ICE)'!$E$16*9.81*SIN(F941-F940)</f>
        <v>0</v>
      </c>
      <c r="H941" s="17">
        <f t="shared" si="190"/>
        <v>0</v>
      </c>
      <c r="I941" s="17">
        <v>14</v>
      </c>
      <c r="J941" s="14">
        <v>4000</v>
      </c>
      <c r="K941" s="100">
        <v>13.331571464310496</v>
      </c>
      <c r="L941" s="17">
        <v>29.821925471374723</v>
      </c>
      <c r="M941" s="107">
        <v>1</v>
      </c>
      <c r="N941" s="17">
        <f>IF(M941=1,_xlfn.XLOOKUP(L941,'HYB SPECS'!$O$6:$O$37,'HYB SPECS'!$K$6:$K$37,,1))</f>
        <v>8500</v>
      </c>
      <c r="O941" s="107">
        <f>0.5*('Specifications (ICE)'!$P$4*'Specifications (ICE)'!$P$3)*'Specifications (ICE)'!$P$5*K941^2</f>
        <v>55.552001786836605</v>
      </c>
      <c r="P941" s="14">
        <f>IF(B941="A",'Specifications (ICE)'!$M$12,IF(B941="G",'Specifications (ICE)'!$M$13))</f>
        <v>84.271039200000004</v>
      </c>
      <c r="Q941" s="17">
        <v>3</v>
      </c>
      <c r="R941" s="110">
        <f>'HYB SPECS'!$G$11-O941-P941-G941</f>
        <v>746.91159086839173</v>
      </c>
      <c r="S941" s="16">
        <f t="shared" si="191"/>
        <v>-1.2731430580471688</v>
      </c>
      <c r="T941" s="17">
        <f t="shared" si="192"/>
        <v>-896.29390904206991</v>
      </c>
      <c r="U941" s="110">
        <f t="shared" si="193"/>
        <v>-756.47086805523327</v>
      </c>
      <c r="V941" s="17">
        <f t="shared" si="194"/>
        <v>10.084945438147338</v>
      </c>
      <c r="W941" s="14">
        <f t="shared" si="195"/>
        <v>3.3378733537989702</v>
      </c>
      <c r="X941" s="17">
        <f t="shared" si="196"/>
        <v>10.084945438147338</v>
      </c>
      <c r="Y941" s="17">
        <f t="shared" si="197"/>
        <v>11.329898239716771</v>
      </c>
      <c r="Z941" s="14">
        <v>474.14230073437511</v>
      </c>
      <c r="AA941" s="17">
        <f t="shared" si="199"/>
        <v>0.43961859764728017</v>
      </c>
      <c r="AB941" s="17">
        <f t="shared" si="200"/>
        <v>6.952439389883558E-5</v>
      </c>
      <c r="AC941" s="17">
        <f t="shared" si="201"/>
        <v>3.2964456080356856E-2</v>
      </c>
      <c r="AD941" s="17">
        <f t="shared" si="198"/>
        <v>4.3661531232260737E-5</v>
      </c>
      <c r="AE941" s="14">
        <f t="shared" si="202"/>
        <v>44.292939355165956</v>
      </c>
    </row>
    <row r="942" spans="1:31" ht="15.75" thickBot="1" x14ac:dyDescent="0.3">
      <c r="A942" s="14">
        <v>3</v>
      </c>
      <c r="B942" s="17" t="s">
        <v>33</v>
      </c>
      <c r="C942" s="17">
        <v>936</v>
      </c>
      <c r="D942" s="17">
        <v>77.696654571506784</v>
      </c>
      <c r="E942" s="14">
        <v>704.00093954631063</v>
      </c>
      <c r="F942" s="103">
        <v>0</v>
      </c>
      <c r="G942" s="17">
        <f>'Specifications (ICE)'!$E$16*9.81*SIN(F942-F941)</f>
        <v>0</v>
      </c>
      <c r="H942" s="17">
        <f t="shared" si="190"/>
        <v>0</v>
      </c>
      <c r="I942" s="17">
        <v>14</v>
      </c>
      <c r="J942" s="14">
        <v>4000</v>
      </c>
      <c r="K942" s="100">
        <v>13.251369202430395</v>
      </c>
      <c r="L942" s="17">
        <v>29.642517823684649</v>
      </c>
      <c r="M942" s="107">
        <v>1</v>
      </c>
      <c r="N942" s="17">
        <f>IF(M942=1,_xlfn.XLOOKUP(L942,'HYB SPECS'!$O$6:$O$37,'HYB SPECS'!$K$6:$K$37,,1))</f>
        <v>8500</v>
      </c>
      <c r="O942" s="107">
        <f>0.5*('Specifications (ICE)'!$P$4*'Specifications (ICE)'!$P$3)*'Specifications (ICE)'!$P$5*K942^2</f>
        <v>54.885614563951883</v>
      </c>
      <c r="P942" s="14">
        <f>IF(B942="A",'Specifications (ICE)'!$M$12,IF(B942="G",'Specifications (ICE)'!$M$13))</f>
        <v>84.271039200000004</v>
      </c>
      <c r="Q942" s="17">
        <v>3</v>
      </c>
      <c r="R942" s="110">
        <f>'HYB SPECS'!$G$11-O942-P942-G942</f>
        <v>747.57797809127646</v>
      </c>
      <c r="S942" s="16">
        <f t="shared" si="191"/>
        <v>-1.2742789438429707</v>
      </c>
      <c r="T942" s="17">
        <f t="shared" si="192"/>
        <v>-897.09357370953182</v>
      </c>
      <c r="U942" s="110">
        <f t="shared" si="193"/>
        <v>-757.93691994557992</v>
      </c>
      <c r="V942" s="17">
        <f t="shared" si="194"/>
        <v>10.043701958351809</v>
      </c>
      <c r="W942" s="14">
        <f t="shared" si="195"/>
        <v>3.3791168335945003</v>
      </c>
      <c r="X942" s="17">
        <f t="shared" si="196"/>
        <v>10.043701958351809</v>
      </c>
      <c r="Y942" s="17">
        <f t="shared" si="197"/>
        <v>11.283563390212517</v>
      </c>
      <c r="Z942" s="14">
        <v>474.14230073437511</v>
      </c>
      <c r="AA942" s="17">
        <f t="shared" si="199"/>
        <v>0.44505061942520918</v>
      </c>
      <c r="AB942" s="17">
        <f t="shared" si="200"/>
        <v>7.0784855805203917E-5</v>
      </c>
      <c r="AC942" s="17">
        <f t="shared" si="201"/>
        <v>3.3562094388630372E-2</v>
      </c>
      <c r="AD942" s="17">
        <f t="shared" si="198"/>
        <v>4.4453105150503799E-5</v>
      </c>
      <c r="AE942" s="14">
        <f t="shared" si="202"/>
        <v>44.326501449554584</v>
      </c>
    </row>
    <row r="943" spans="1:31" ht="15.75" thickBot="1" x14ac:dyDescent="0.3">
      <c r="A943" s="14">
        <v>3</v>
      </c>
      <c r="B943" s="17" t="s">
        <v>33</v>
      </c>
      <c r="C943" s="17">
        <v>937</v>
      </c>
      <c r="D943" s="17">
        <v>77.772502290807793</v>
      </c>
      <c r="E943" s="14">
        <v>704.00093954631063</v>
      </c>
      <c r="F943" s="103">
        <v>0</v>
      </c>
      <c r="G943" s="17">
        <f>'Specifications (ICE)'!$E$16*9.81*SIN(F943-F942)</f>
        <v>0</v>
      </c>
      <c r="H943" s="17">
        <f t="shared" si="190"/>
        <v>0</v>
      </c>
      <c r="I943" s="17">
        <v>14</v>
      </c>
      <c r="J943" s="14">
        <v>4000</v>
      </c>
      <c r="K943" s="100">
        <v>13.170582619654555</v>
      </c>
      <c r="L943" s="17">
        <v>29.461803085210061</v>
      </c>
      <c r="M943" s="107">
        <v>1</v>
      </c>
      <c r="N943" s="17">
        <f>IF(M943=1,_xlfn.XLOOKUP(L943,'HYB SPECS'!$O$6:$O$37,'HYB SPECS'!$K$6:$K$37,,1))</f>
        <v>8500</v>
      </c>
      <c r="O943" s="107">
        <f>0.5*('Specifications (ICE)'!$P$4*'Specifications (ICE)'!$P$3)*'Specifications (ICE)'!$P$5*K943^2</f>
        <v>54.218437423753954</v>
      </c>
      <c r="P943" s="14">
        <f>IF(B943="A",'Specifications (ICE)'!$M$12,IF(B943="G",'Specifications (ICE)'!$M$13))</f>
        <v>84.271039200000004</v>
      </c>
      <c r="Q943" s="17">
        <v>3</v>
      </c>
      <c r="R943" s="110">
        <f>'HYB SPECS'!$G$11-O943-P943-G943</f>
        <v>748.24515523147443</v>
      </c>
      <c r="S943" s="16">
        <f t="shared" si="191"/>
        <v>-1.2754161760869411</v>
      </c>
      <c r="T943" s="17">
        <f t="shared" si="192"/>
        <v>-897.89418627776934</v>
      </c>
      <c r="U943" s="110">
        <f t="shared" si="193"/>
        <v>-759.40470965401539</v>
      </c>
      <c r="V943" s="17">
        <f t="shared" si="194"/>
        <v>10.00180247025299</v>
      </c>
      <c r="W943" s="14">
        <f t="shared" si="195"/>
        <v>3.4210163216933198</v>
      </c>
      <c r="X943" s="17">
        <f t="shared" si="196"/>
        <v>10.00180247025299</v>
      </c>
      <c r="Y943" s="17">
        <f t="shared" si="197"/>
        <v>11.236491550372889</v>
      </c>
      <c r="Z943" s="14">
        <v>474.14230073437511</v>
      </c>
      <c r="AA943" s="17">
        <f t="shared" si="199"/>
        <v>0.45056904156042216</v>
      </c>
      <c r="AB943" s="17">
        <f t="shared" si="200"/>
        <v>7.2076746025546303E-5</v>
      </c>
      <c r="AC943" s="17">
        <f t="shared" si="201"/>
        <v>3.4174634189999754E-2</v>
      </c>
      <c r="AD943" s="17">
        <f t="shared" si="198"/>
        <v>4.5264416145695037E-5</v>
      </c>
      <c r="AE943" s="14">
        <f t="shared" si="202"/>
        <v>44.360676083744586</v>
      </c>
    </row>
    <row r="944" spans="1:31" ht="15.75" thickBot="1" x14ac:dyDescent="0.3">
      <c r="A944" s="14">
        <v>3</v>
      </c>
      <c r="B944" s="17" t="s">
        <v>33</v>
      </c>
      <c r="C944" s="17">
        <v>938</v>
      </c>
      <c r="D944" s="17">
        <v>77.848794350106743</v>
      </c>
      <c r="E944" s="14">
        <v>704.00093954631063</v>
      </c>
      <c r="F944" s="103">
        <v>0</v>
      </c>
      <c r="G944" s="17">
        <f>'Specifications (ICE)'!$E$16*9.81*SIN(F944-F943)</f>
        <v>0</v>
      </c>
      <c r="H944" s="17">
        <f t="shared" si="190"/>
        <v>0</v>
      </c>
      <c r="I944" s="17">
        <v>14</v>
      </c>
      <c r="J944" s="14">
        <v>4000</v>
      </c>
      <c r="K944" s="100">
        <v>13.089200782262715</v>
      </c>
      <c r="L944" s="17">
        <v>29.279756797874761</v>
      </c>
      <c r="M944" s="107">
        <v>1</v>
      </c>
      <c r="N944" s="17">
        <f>IF(M944=1,_xlfn.XLOOKUP(L944,'HYB SPECS'!$O$6:$O$37,'HYB SPECS'!$K$6:$K$37,,1))</f>
        <v>8500</v>
      </c>
      <c r="O944" s="107">
        <f>0.5*('Specifications (ICE)'!$P$4*'Specifications (ICE)'!$P$3)*'Specifications (ICE)'!$P$5*K944^2</f>
        <v>53.55046942989631</v>
      </c>
      <c r="P944" s="14">
        <f>IF(B944="A",'Specifications (ICE)'!$M$12,IF(B944="G",'Specifications (ICE)'!$M$13))</f>
        <v>84.271039200000004</v>
      </c>
      <c r="Q944" s="17">
        <v>3</v>
      </c>
      <c r="R944" s="110">
        <f>'HYB SPECS'!$G$11-O944-P944-G944</f>
        <v>748.91312322533201</v>
      </c>
      <c r="S944" s="16">
        <f t="shared" si="191"/>
        <v>-1.2765547563751232</v>
      </c>
      <c r="T944" s="17">
        <f t="shared" si="192"/>
        <v>-898.69574787039835</v>
      </c>
      <c r="U944" s="110">
        <f t="shared" si="193"/>
        <v>-760.87423924050199</v>
      </c>
      <c r="V944" s="17">
        <f t="shared" si="194"/>
        <v>9.9592356874703274</v>
      </c>
      <c r="W944" s="14">
        <f t="shared" si="195"/>
        <v>3.4635831044759815</v>
      </c>
      <c r="X944" s="17">
        <f t="shared" si="196"/>
        <v>9.9592356874703274</v>
      </c>
      <c r="Y944" s="17">
        <f t="shared" si="197"/>
        <v>11.188670040551386</v>
      </c>
      <c r="Z944" s="14">
        <v>474.14230073437511</v>
      </c>
      <c r="AA944" s="17">
        <f t="shared" si="199"/>
        <v>0.45617535053915315</v>
      </c>
      <c r="AB944" s="17">
        <f t="shared" si="200"/>
        <v>7.3401079887089915E-5</v>
      </c>
      <c r="AC944" s="17">
        <f t="shared" si="201"/>
        <v>3.4802556894052476E-2</v>
      </c>
      <c r="AD944" s="17">
        <f t="shared" si="198"/>
        <v>4.6096101846427119E-5</v>
      </c>
      <c r="AE944" s="14">
        <f t="shared" si="202"/>
        <v>44.395478640638636</v>
      </c>
    </row>
    <row r="945" spans="1:31" ht="15.75" thickBot="1" x14ac:dyDescent="0.3">
      <c r="A945" s="14">
        <v>3</v>
      </c>
      <c r="B945" s="17" t="s">
        <v>33</v>
      </c>
      <c r="C945" s="17">
        <v>939</v>
      </c>
      <c r="D945" s="17">
        <v>77.925539501210011</v>
      </c>
      <c r="E945" s="14">
        <v>704.00093954631063</v>
      </c>
      <c r="F945" s="103">
        <v>0</v>
      </c>
      <c r="G945" s="17">
        <f>'Specifications (ICE)'!$E$16*9.81*SIN(F945-F944)</f>
        <v>0</v>
      </c>
      <c r="H945" s="17">
        <f t="shared" si="190"/>
        <v>0</v>
      </c>
      <c r="I945" s="17">
        <v>14</v>
      </c>
      <c r="J945" s="14">
        <v>4000</v>
      </c>
      <c r="K945" s="100">
        <v>13.007212402032255</v>
      </c>
      <c r="L945" s="17">
        <v>29.096353710602035</v>
      </c>
      <c r="M945" s="107">
        <v>1</v>
      </c>
      <c r="N945" s="17">
        <f>IF(M945=1,_xlfn.XLOOKUP(L945,'HYB SPECS'!$O$6:$O$37,'HYB SPECS'!$K$6:$K$37,,1))</f>
        <v>8500</v>
      </c>
      <c r="O945" s="107">
        <f>0.5*('Specifications (ICE)'!$P$4*'Specifications (ICE)'!$P$3)*'Specifications (ICE)'!$P$5*K945^2</f>
        <v>52.881709644922488</v>
      </c>
      <c r="P945" s="14">
        <f>IF(B945="A",'Specifications (ICE)'!$M$12,IF(B945="G",'Specifications (ICE)'!$M$13))</f>
        <v>84.271039200000004</v>
      </c>
      <c r="Q945" s="17">
        <v>3</v>
      </c>
      <c r="R945" s="110">
        <f>'HYB SPECS'!$G$11-O945-P945-G945</f>
        <v>749.58188301030589</v>
      </c>
      <c r="S945" s="16">
        <f t="shared" si="191"/>
        <v>-1.2776946863054521</v>
      </c>
      <c r="T945" s="17">
        <f t="shared" si="192"/>
        <v>-899.49825961236695</v>
      </c>
      <c r="U945" s="110">
        <f t="shared" si="193"/>
        <v>-762.34551076744447</v>
      </c>
      <c r="V945" s="17">
        <f t="shared" si="194"/>
        <v>9.9159899822879183</v>
      </c>
      <c r="W945" s="14">
        <f t="shared" si="195"/>
        <v>3.5068288096583911</v>
      </c>
      <c r="X945" s="17">
        <f t="shared" si="196"/>
        <v>9.9159899822879183</v>
      </c>
      <c r="Y945" s="17">
        <f t="shared" si="197"/>
        <v>11.140085797629444</v>
      </c>
      <c r="Z945" s="14">
        <v>474.14230073437511</v>
      </c>
      <c r="AA945" s="17">
        <f t="shared" si="199"/>
        <v>0.46187107780361658</v>
      </c>
      <c r="AB945" s="17">
        <f t="shared" si="200"/>
        <v>7.475891858070139E-5</v>
      </c>
      <c r="AC945" s="17">
        <f t="shared" si="201"/>
        <v>3.5446365656267582E-2</v>
      </c>
      <c r="AD945" s="17">
        <f t="shared" si="198"/>
        <v>4.6948828683798121E-5</v>
      </c>
      <c r="AE945" s="14">
        <f t="shared" si="202"/>
        <v>44.430925006294906</v>
      </c>
    </row>
    <row r="946" spans="1:31" ht="15.75" thickBot="1" x14ac:dyDescent="0.3">
      <c r="A946" s="14">
        <v>3</v>
      </c>
      <c r="B946" s="17" t="s">
        <v>33</v>
      </c>
      <c r="C946" s="17">
        <v>940</v>
      </c>
      <c r="D946" s="17">
        <v>78.002746780802497</v>
      </c>
      <c r="E946" s="14">
        <v>704.00093954631063</v>
      </c>
      <c r="F946" s="103">
        <v>0</v>
      </c>
      <c r="G946" s="17">
        <f>'Specifications (ICE)'!$E$16*9.81*SIN(F946-F945)</f>
        <v>0</v>
      </c>
      <c r="H946" s="17">
        <f t="shared" si="190"/>
        <v>0</v>
      </c>
      <c r="I946" s="17">
        <v>14</v>
      </c>
      <c r="J946" s="14">
        <v>4000</v>
      </c>
      <c r="K946" s="100">
        <v>12.924605819827397</v>
      </c>
      <c r="L946" s="17">
        <v>28.911567742604699</v>
      </c>
      <c r="M946" s="107">
        <v>1</v>
      </c>
      <c r="N946" s="17">
        <f>IF(M946=1,_xlfn.XLOOKUP(L946,'HYB SPECS'!$O$6:$O$37,'HYB SPECS'!$K$6:$K$37,,1))</f>
        <v>8000</v>
      </c>
      <c r="O946" s="107">
        <f>0.5*('Specifications (ICE)'!$P$4*'Specifications (ICE)'!$P$3)*'Specifications (ICE)'!$P$5*K946^2</f>
        <v>52.212157130264814</v>
      </c>
      <c r="P946" s="14">
        <f>IF(B946="A",'Specifications (ICE)'!$M$12,IF(B946="G",'Specifications (ICE)'!$M$13))</f>
        <v>84.271039200000004</v>
      </c>
      <c r="Q946" s="17">
        <v>3</v>
      </c>
      <c r="R946" s="110">
        <f>'HYB SPECS'!$G$11-O946-P946-G946</f>
        <v>750.25143552496354</v>
      </c>
      <c r="S946" s="16">
        <f t="shared" si="191"/>
        <v>-1.2788359674777572</v>
      </c>
      <c r="T946" s="17">
        <f t="shared" si="192"/>
        <v>-900.3017226299562</v>
      </c>
      <c r="U946" s="110">
        <f t="shared" si="193"/>
        <v>-763.81852629969137</v>
      </c>
      <c r="V946" s="17">
        <f t="shared" si="194"/>
        <v>9.8720533703049771</v>
      </c>
      <c r="W946" s="14">
        <f t="shared" si="195"/>
        <v>3.5507654216413322</v>
      </c>
      <c r="X946" s="17">
        <f t="shared" si="196"/>
        <v>9.8720533703049771</v>
      </c>
      <c r="Y946" s="17">
        <f t="shared" si="197"/>
        <v>11.783895692632816</v>
      </c>
      <c r="Z946" s="14">
        <v>474.14230073437511</v>
      </c>
      <c r="AA946" s="17">
        <f t="shared" si="199"/>
        <v>0.4676578017736347</v>
      </c>
      <c r="AB946" s="17">
        <f t="shared" si="200"/>
        <v>7.6151371854442349E-5</v>
      </c>
      <c r="AC946" s="17">
        <f t="shared" si="201"/>
        <v>3.6106586655144234E-2</v>
      </c>
      <c r="AD946" s="17">
        <f t="shared" si="198"/>
        <v>4.7823293582972494E-5</v>
      </c>
      <c r="AE946" s="14">
        <f t="shared" si="202"/>
        <v>44.46703159295005</v>
      </c>
    </row>
    <row r="947" spans="1:31" ht="15.75" thickBot="1" x14ac:dyDescent="0.3">
      <c r="A947" s="14">
        <v>3</v>
      </c>
      <c r="B947" s="17" t="s">
        <v>33</v>
      </c>
      <c r="C947" s="17">
        <v>941</v>
      </c>
      <c r="D947" s="17">
        <v>78.080425523564045</v>
      </c>
      <c r="E947" s="14">
        <v>704.00093954631063</v>
      </c>
      <c r="F947" s="103">
        <v>0</v>
      </c>
      <c r="G947" s="17">
        <f>'Specifications (ICE)'!$E$16*9.81*SIN(F947-F946)</f>
        <v>0</v>
      </c>
      <c r="H947" s="17">
        <f t="shared" si="190"/>
        <v>0</v>
      </c>
      <c r="I947" s="17">
        <v>14</v>
      </c>
      <c r="J947" s="14">
        <v>4000</v>
      </c>
      <c r="K947" s="100">
        <v>12.841368988196544</v>
      </c>
      <c r="L947" s="17">
        <v>28.725371944456381</v>
      </c>
      <c r="M947" s="107">
        <v>1</v>
      </c>
      <c r="N947" s="17">
        <f>IF(M947=1,_xlfn.XLOOKUP(L947,'HYB SPECS'!$O$6:$O$37,'HYB SPECS'!$K$6:$K$37,,1))</f>
        <v>8000</v>
      </c>
      <c r="O947" s="107">
        <f>0.5*('Specifications (ICE)'!$P$4*'Specifications (ICE)'!$P$3)*'Specifications (ICE)'!$P$5*K947^2</f>
        <v>51.541810946243054</v>
      </c>
      <c r="P947" s="14">
        <f>IF(B947="A",'Specifications (ICE)'!$M$12,IF(B947="G",'Specifications (ICE)'!$M$13))</f>
        <v>84.271039200000004</v>
      </c>
      <c r="Q947" s="17">
        <v>3</v>
      </c>
      <c r="R947" s="110">
        <f>'HYB SPECS'!$G$11-O947-P947-G947</f>
        <v>750.92178170898535</v>
      </c>
      <c r="S947" s="16">
        <f t="shared" si="191"/>
        <v>-1.2799786014937637</v>
      </c>
      <c r="T947" s="17">
        <f t="shared" si="192"/>
        <v>-901.10613805078242</v>
      </c>
      <c r="U947" s="110">
        <f t="shared" si="193"/>
        <v>-765.2932879045394</v>
      </c>
      <c r="V947" s="17">
        <f t="shared" si="194"/>
        <v>9.8274134941723226</v>
      </c>
      <c r="W947" s="14">
        <f t="shared" si="195"/>
        <v>3.5954052977739868</v>
      </c>
      <c r="X947" s="17">
        <f t="shared" si="196"/>
        <v>9.8274134941723226</v>
      </c>
      <c r="Y947" s="17">
        <f t="shared" si="197"/>
        <v>11.730610765541403</v>
      </c>
      <c r="Z947" s="14">
        <v>474.14230073437511</v>
      </c>
      <c r="AA947" s="17">
        <f t="shared" si="199"/>
        <v>0.47353714998864416</v>
      </c>
      <c r="AB947" s="17">
        <f t="shared" si="200"/>
        <v>7.7579600902582071E-5</v>
      </c>
      <c r="AC947" s="17">
        <f t="shared" si="201"/>
        <v>3.6783770462004865E-2</v>
      </c>
      <c r="AD947" s="17">
        <f t="shared" si="198"/>
        <v>4.8720225777489892E-5</v>
      </c>
      <c r="AE947" s="14">
        <f t="shared" si="202"/>
        <v>44.503815363412052</v>
      </c>
    </row>
    <row r="948" spans="1:31" ht="15.75" thickBot="1" x14ac:dyDescent="0.3">
      <c r="A948" s="14">
        <v>3</v>
      </c>
      <c r="B948" s="17" t="s">
        <v>33</v>
      </c>
      <c r="C948" s="17">
        <v>942</v>
      </c>
      <c r="D948" s="17">
        <v>78.158585376072054</v>
      </c>
      <c r="E948" s="14">
        <v>704.00093954631063</v>
      </c>
      <c r="F948" s="103">
        <v>0</v>
      </c>
      <c r="G948" s="17">
        <f>'Specifications (ICE)'!$E$16*9.81*SIN(F948-F947)</f>
        <v>0</v>
      </c>
      <c r="H948" s="17">
        <f t="shared" si="190"/>
        <v>0</v>
      </c>
      <c r="I948" s="17">
        <v>14</v>
      </c>
      <c r="J948" s="14">
        <v>4000</v>
      </c>
      <c r="K948" s="100">
        <v>12.757489452903449</v>
      </c>
      <c r="L948" s="17">
        <v>28.537738456777845</v>
      </c>
      <c r="M948" s="107">
        <v>1</v>
      </c>
      <c r="N948" s="17">
        <f>IF(M948=1,_xlfn.XLOOKUP(L948,'HYB SPECS'!$O$6:$O$37,'HYB SPECS'!$K$6:$K$37,,1))</f>
        <v>8000</v>
      </c>
      <c r="O948" s="107">
        <f>0.5*('Specifications (ICE)'!$P$4*'Specifications (ICE)'!$P$3)*'Specifications (ICE)'!$P$5*K948^2</f>
        <v>50.870670152063092</v>
      </c>
      <c r="P948" s="14">
        <f>IF(B948="A",'Specifications (ICE)'!$M$12,IF(B948="G",'Specifications (ICE)'!$M$13))</f>
        <v>84.271039200000004</v>
      </c>
      <c r="Q948" s="17">
        <v>3</v>
      </c>
      <c r="R948" s="110">
        <f>'HYB SPECS'!$G$11-O948-P948-G948</f>
        <v>751.59292250316525</v>
      </c>
      <c r="S948" s="16">
        <f t="shared" si="191"/>
        <v>-1.2811225899570957</v>
      </c>
      <c r="T948" s="17">
        <f t="shared" si="192"/>
        <v>-901.91150700379819</v>
      </c>
      <c r="U948" s="110">
        <f t="shared" si="193"/>
        <v>-766.76979765173508</v>
      </c>
      <c r="V948" s="17">
        <f t="shared" si="194"/>
        <v>9.7820576063469211</v>
      </c>
      <c r="W948" s="14">
        <f t="shared" si="195"/>
        <v>3.6407611855993873</v>
      </c>
      <c r="X948" s="17">
        <f t="shared" si="196"/>
        <v>9.7820576063469211</v>
      </c>
      <c r="Y948" s="17">
        <f t="shared" si="197"/>
        <v>11.676471162448397</v>
      </c>
      <c r="Z948" s="14">
        <v>474.14230073437511</v>
      </c>
      <c r="AA948" s="17">
        <f t="shared" si="199"/>
        <v>0.47951080137902913</v>
      </c>
      <c r="AB948" s="17">
        <f t="shared" si="200"/>
        <v>7.9044821467591742E-5</v>
      </c>
      <c r="AC948" s="17">
        <f t="shared" si="201"/>
        <v>3.7478493511781875E-2</v>
      </c>
      <c r="AD948" s="17">
        <f t="shared" si="198"/>
        <v>4.9640388757326988E-5</v>
      </c>
      <c r="AE948" s="14">
        <f t="shared" si="202"/>
        <v>44.541293856923836</v>
      </c>
    </row>
    <row r="949" spans="1:31" ht="15.75" thickBot="1" x14ac:dyDescent="0.3">
      <c r="A949" s="14">
        <v>3</v>
      </c>
      <c r="B949" s="17" t="s">
        <v>33</v>
      </c>
      <c r="C949" s="17">
        <v>943</v>
      </c>
      <c r="D949" s="17">
        <v>78.237236311548429</v>
      </c>
      <c r="E949" s="14">
        <v>704.00093954631063</v>
      </c>
      <c r="F949" s="103">
        <v>0</v>
      </c>
      <c r="G949" s="17">
        <f>'Specifications (ICE)'!$E$16*9.81*SIN(F949-F948)</f>
        <v>0</v>
      </c>
      <c r="H949" s="17">
        <f t="shared" si="190"/>
        <v>0</v>
      </c>
      <c r="I949" s="17">
        <v>14</v>
      </c>
      <c r="J949" s="14">
        <v>4000</v>
      </c>
      <c r="K949" s="100">
        <v>12.672954333311182</v>
      </c>
      <c r="L949" s="17">
        <v>28.348638466357116</v>
      </c>
      <c r="M949" s="107">
        <v>1</v>
      </c>
      <c r="N949" s="17">
        <f>IF(M949=1,_xlfn.XLOOKUP(L949,'HYB SPECS'!$O$6:$O$37,'HYB SPECS'!$K$6:$K$37,,1))</f>
        <v>8000</v>
      </c>
      <c r="O949" s="107">
        <f>0.5*('Specifications (ICE)'!$P$4*'Specifications (ICE)'!$P$3)*'Specifications (ICE)'!$P$5*K949^2</f>
        <v>50.198733805815628</v>
      </c>
      <c r="P949" s="14">
        <f>IF(B949="A",'Specifications (ICE)'!$M$12,IF(B949="G",'Specifications (ICE)'!$M$13))</f>
        <v>84.271039200000004</v>
      </c>
      <c r="Q949" s="17">
        <v>3</v>
      </c>
      <c r="R949" s="110">
        <f>'HYB SPECS'!$G$11-O949-P949-G949</f>
        <v>752.26485884941269</v>
      </c>
      <c r="S949" s="16">
        <f t="shared" si="191"/>
        <v>-1.2822679344732786</v>
      </c>
      <c r="T949" s="17">
        <f t="shared" si="192"/>
        <v>-902.71783061929523</v>
      </c>
      <c r="U949" s="110">
        <f t="shared" si="193"/>
        <v>-768.24805761347955</v>
      </c>
      <c r="V949" s="17">
        <f t="shared" si="194"/>
        <v>9.7359725507906436</v>
      </c>
      <c r="W949" s="14">
        <f t="shared" si="195"/>
        <v>3.6868462411556648</v>
      </c>
      <c r="X949" s="17">
        <f t="shared" si="196"/>
        <v>9.7359725507906436</v>
      </c>
      <c r="Y949" s="17">
        <f t="shared" si="197"/>
        <v>11.621461179490051</v>
      </c>
      <c r="Z949" s="14">
        <v>474.14230073437511</v>
      </c>
      <c r="AA949" s="17">
        <f t="shared" si="199"/>
        <v>0.48558048867650827</v>
      </c>
      <c r="AB949" s="17">
        <f t="shared" si="200"/>
        <v>8.0548307173458451E-5</v>
      </c>
      <c r="AC949" s="17">
        <f t="shared" si="201"/>
        <v>3.8191359683482765E-2</v>
      </c>
      <c r="AD949" s="17">
        <f t="shared" si="198"/>
        <v>5.058458236222883E-5</v>
      </c>
      <c r="AE949" s="14">
        <f t="shared" si="202"/>
        <v>44.579485216607317</v>
      </c>
    </row>
    <row r="950" spans="1:31" ht="15.75" thickBot="1" x14ac:dyDescent="0.3">
      <c r="A950" s="14">
        <v>3</v>
      </c>
      <c r="B950" s="17" t="s">
        <v>33</v>
      </c>
      <c r="C950" s="17">
        <v>944</v>
      </c>
      <c r="D950" s="17">
        <v>78.316388645514436</v>
      </c>
      <c r="E950" s="14">
        <v>704.00093954631063</v>
      </c>
      <c r="F950" s="103">
        <v>0</v>
      </c>
      <c r="G950" s="17">
        <f>'Specifications (ICE)'!$E$16*9.81*SIN(F950-F949)</f>
        <v>0</v>
      </c>
      <c r="H950" s="17">
        <f t="shared" si="190"/>
        <v>0</v>
      </c>
      <c r="I950" s="17">
        <v>14</v>
      </c>
      <c r="J950" s="14">
        <v>4000</v>
      </c>
      <c r="K950" s="100">
        <v>12.587750301530514</v>
      </c>
      <c r="L950" s="17">
        <v>28.158042159505669</v>
      </c>
      <c r="M950" s="107">
        <v>1</v>
      </c>
      <c r="N950" s="17">
        <f>IF(M950=1,_xlfn.XLOOKUP(L950,'HYB SPECS'!$O$6:$O$37,'HYB SPECS'!$K$6:$K$37,,1))</f>
        <v>7750</v>
      </c>
      <c r="O950" s="107">
        <f>0.5*('Specifications (ICE)'!$P$4*'Specifications (ICE)'!$P$3)*'Specifications (ICE)'!$P$5*K950^2</f>
        <v>49.526000964474868</v>
      </c>
      <c r="P950" s="14">
        <f>IF(B950="A",'Specifications (ICE)'!$M$12,IF(B950="G",'Specifications (ICE)'!$M$13))</f>
        <v>84.271039200000004</v>
      </c>
      <c r="Q950" s="17">
        <v>3</v>
      </c>
      <c r="R950" s="110">
        <f>'HYB SPECS'!$G$11-O950-P950-G950</f>
        <v>752.93759169075349</v>
      </c>
      <c r="S950" s="16">
        <f t="shared" si="191"/>
        <v>-1.2834146366497405</v>
      </c>
      <c r="T950" s="17">
        <f t="shared" si="192"/>
        <v>-903.52511002890424</v>
      </c>
      <c r="U950" s="110">
        <f t="shared" si="193"/>
        <v>-769.72806986442936</v>
      </c>
      <c r="V950" s="17">
        <f t="shared" si="194"/>
        <v>9.6891447435324718</v>
      </c>
      <c r="W950" s="14">
        <f t="shared" si="195"/>
        <v>3.7336740484138371</v>
      </c>
      <c r="X950" s="17">
        <f t="shared" si="196"/>
        <v>9.6891447435324718</v>
      </c>
      <c r="Y950" s="17">
        <f t="shared" si="197"/>
        <v>11.93864733109198</v>
      </c>
      <c r="Z950" s="14">
        <v>474.14230073437511</v>
      </c>
      <c r="AA950" s="17">
        <f t="shared" si="199"/>
        <v>0.49174800097421262</v>
      </c>
      <c r="AB950" s="17">
        <f t="shared" si="200"/>
        <v>8.2091393111185257E-5</v>
      </c>
      <c r="AC950" s="17">
        <f t="shared" si="201"/>
        <v>3.8923002000227407E-2</v>
      </c>
      <c r="AD950" s="17">
        <f t="shared" si="198"/>
        <v>5.155364503341378E-5</v>
      </c>
      <c r="AE950" s="14">
        <f t="shared" si="202"/>
        <v>44.618408218607541</v>
      </c>
    </row>
    <row r="951" spans="1:31" ht="15.75" thickBot="1" x14ac:dyDescent="0.3">
      <c r="A951" s="14">
        <v>3</v>
      </c>
      <c r="B951" s="17" t="s">
        <v>33</v>
      </c>
      <c r="C951" s="17">
        <v>945</v>
      </c>
      <c r="D951" s="17">
        <v>78.396053052422758</v>
      </c>
      <c r="E951" s="14">
        <v>704.00093954631063</v>
      </c>
      <c r="F951" s="103">
        <v>0</v>
      </c>
      <c r="G951" s="17">
        <f>'Specifications (ICE)'!$E$16*9.81*SIN(F951-F950)</f>
        <v>0</v>
      </c>
      <c r="H951" s="17">
        <f t="shared" si="190"/>
        <v>0</v>
      </c>
      <c r="I951" s="17">
        <v>14</v>
      </c>
      <c r="J951" s="14">
        <v>4000</v>
      </c>
      <c r="K951" s="100">
        <v>12.501863560236167</v>
      </c>
      <c r="L951" s="17">
        <v>27.965918672434693</v>
      </c>
      <c r="M951" s="107">
        <v>1</v>
      </c>
      <c r="N951" s="17">
        <f>IF(M951=1,_xlfn.XLOOKUP(L951,'HYB SPECS'!$O$6:$O$37,'HYB SPECS'!$K$6:$K$37,,1))</f>
        <v>7750</v>
      </c>
      <c r="O951" s="107">
        <f>0.5*('Specifications (ICE)'!$P$4*'Specifications (ICE)'!$P$3)*'Specifications (ICE)'!$P$5*K951^2</f>
        <v>48.852470683897145</v>
      </c>
      <c r="P951" s="14">
        <f>IF(B951="A",'Specifications (ICE)'!$M$12,IF(B951="G",'Specifications (ICE)'!$M$13))</f>
        <v>84.271039200000004</v>
      </c>
      <c r="Q951" s="17">
        <v>3</v>
      </c>
      <c r="R951" s="110">
        <f>'HYB SPECS'!$G$11-O951-P951-G951</f>
        <v>753.61112197133116</v>
      </c>
      <c r="S951" s="16">
        <f t="shared" si="191"/>
        <v>-1.2845626980958147</v>
      </c>
      <c r="T951" s="17">
        <f t="shared" si="192"/>
        <v>-904.33334636559732</v>
      </c>
      <c r="U951" s="110">
        <f t="shared" si="193"/>
        <v>-771.20983648170011</v>
      </c>
      <c r="V951" s="17">
        <f t="shared" si="194"/>
        <v>9.6415601520062584</v>
      </c>
      <c r="W951" s="14">
        <f t="shared" si="195"/>
        <v>3.7812586399400496</v>
      </c>
      <c r="X951" s="17">
        <f t="shared" si="196"/>
        <v>9.6415601520062584</v>
      </c>
      <c r="Y951" s="17">
        <f t="shared" si="197"/>
        <v>11.880015153364971</v>
      </c>
      <c r="Z951" s="14">
        <v>474.14230073437511</v>
      </c>
      <c r="AA951" s="17">
        <f t="shared" si="199"/>
        <v>0.49801518644803033</v>
      </c>
      <c r="AB951" s="17">
        <f t="shared" si="200"/>
        <v>8.3675479699386171E-5</v>
      </c>
      <c r="AC951" s="17">
        <f t="shared" si="201"/>
        <v>3.9674084459719455E-2</v>
      </c>
      <c r="AD951" s="17">
        <f t="shared" si="198"/>
        <v>5.2548456238039019E-5</v>
      </c>
      <c r="AE951" s="14">
        <f t="shared" si="202"/>
        <v>44.65808230306726</v>
      </c>
    </row>
    <row r="952" spans="1:31" ht="15.75" thickBot="1" x14ac:dyDescent="0.3">
      <c r="A952" s="14">
        <v>3</v>
      </c>
      <c r="B952" s="17" t="s">
        <v>33</v>
      </c>
      <c r="C952" s="17">
        <v>946</v>
      </c>
      <c r="D952" s="17">
        <v>78.476240583342204</v>
      </c>
      <c r="E952" s="14">
        <v>704.00093954631063</v>
      </c>
      <c r="F952" s="103">
        <v>0</v>
      </c>
      <c r="G952" s="17">
        <f>'Specifications (ICE)'!$E$16*9.81*SIN(F952-F951)</f>
        <v>0</v>
      </c>
      <c r="H952" s="17">
        <f t="shared" si="190"/>
        <v>0</v>
      </c>
      <c r="I952" s="17">
        <v>14</v>
      </c>
      <c r="J952" s="14">
        <v>4000</v>
      </c>
      <c r="K952" s="100">
        <v>12.415279819045306</v>
      </c>
      <c r="L952" s="17">
        <v>27.772236038415208</v>
      </c>
      <c r="M952" s="107">
        <v>1</v>
      </c>
      <c r="N952" s="17">
        <f>IF(M952=1,_xlfn.XLOOKUP(L952,'HYB SPECS'!$O$6:$O$37,'HYB SPECS'!$K$6:$K$37,,1))</f>
        <v>7750</v>
      </c>
      <c r="O952" s="107">
        <f>0.5*('Specifications (ICE)'!$P$4*'Specifications (ICE)'!$P$3)*'Specifications (ICE)'!$P$5*K952^2</f>
        <v>48.178142018819656</v>
      </c>
      <c r="P952" s="14">
        <f>IF(B952="A",'Specifications (ICE)'!$M$12,IF(B952="G",'Specifications (ICE)'!$M$13))</f>
        <v>84.271039200000004</v>
      </c>
      <c r="Q952" s="17">
        <v>3</v>
      </c>
      <c r="R952" s="110">
        <f>'HYB SPECS'!$G$11-O952-P952-G952</f>
        <v>754.28545063640865</v>
      </c>
      <c r="S952" s="16">
        <f t="shared" si="191"/>
        <v>-1.2857121204227431</v>
      </c>
      <c r="T952" s="17">
        <f t="shared" si="192"/>
        <v>-905.14254076369036</v>
      </c>
      <c r="U952" s="110">
        <f t="shared" si="193"/>
        <v>-772.69335954487065</v>
      </c>
      <c r="V952" s="17">
        <f t="shared" si="194"/>
        <v>9.5932042730677516</v>
      </c>
      <c r="W952" s="14">
        <f t="shared" si="195"/>
        <v>3.8296145188785577</v>
      </c>
      <c r="X952" s="17">
        <f t="shared" si="196"/>
        <v>9.5932042730677516</v>
      </c>
      <c r="Y952" s="17">
        <f t="shared" si="197"/>
        <v>11.820432620508582</v>
      </c>
      <c r="Z952" s="14">
        <v>474.14230073437511</v>
      </c>
      <c r="AA952" s="17">
        <f t="shared" si="199"/>
        <v>0.50438395525190183</v>
      </c>
      <c r="AB952" s="17">
        <f t="shared" si="200"/>
        <v>8.5302036845036859E-5</v>
      </c>
      <c r="AC952" s="17">
        <f t="shared" si="201"/>
        <v>4.0445304007034215E-2</v>
      </c>
      <c r="AD952" s="17">
        <f t="shared" si="198"/>
        <v>5.3569939082164524E-5</v>
      </c>
      <c r="AE952" s="14">
        <f t="shared" si="202"/>
        <v>44.698527607074297</v>
      </c>
    </row>
    <row r="953" spans="1:31" ht="15.75" thickBot="1" x14ac:dyDescent="0.3">
      <c r="A953" s="14">
        <v>3</v>
      </c>
      <c r="B953" s="17" t="s">
        <v>33</v>
      </c>
      <c r="C953" s="17">
        <v>947</v>
      </c>
      <c r="D953" s="17">
        <v>78.556962684777702</v>
      </c>
      <c r="E953" s="14">
        <v>704.00093954631063</v>
      </c>
      <c r="F953" s="103">
        <v>0</v>
      </c>
      <c r="G953" s="17">
        <f>'Specifications (ICE)'!$E$16*9.81*SIN(F953-F952)</f>
        <v>0</v>
      </c>
      <c r="H953" s="17">
        <f t="shared" si="190"/>
        <v>0</v>
      </c>
      <c r="I953" s="17">
        <v>14</v>
      </c>
      <c r="J953" s="14">
        <v>4000</v>
      </c>
      <c r="K953" s="100">
        <v>12.32798426934265</v>
      </c>
      <c r="L953" s="17">
        <v>27.576961131463349</v>
      </c>
      <c r="M953" s="107">
        <v>1</v>
      </c>
      <c r="N953" s="17">
        <f>IF(M953=1,_xlfn.XLOOKUP(L953,'HYB SPECS'!$O$6:$O$37,'HYB SPECS'!$K$6:$K$37,,1))</f>
        <v>7750</v>
      </c>
      <c r="O953" s="107">
        <f>0.5*('Specifications (ICE)'!$P$4*'Specifications (ICE)'!$P$3)*'Specifications (ICE)'!$P$5*K953^2</f>
        <v>47.503014022859112</v>
      </c>
      <c r="P953" s="14">
        <f>IF(B953="A",'Specifications (ICE)'!$M$12,IF(B953="G",'Specifications (ICE)'!$M$13))</f>
        <v>84.271039200000004</v>
      </c>
      <c r="Q953" s="17">
        <v>3</v>
      </c>
      <c r="R953" s="110">
        <f>'HYB SPECS'!$G$11-O953-P953-G953</f>
        <v>754.96057863236922</v>
      </c>
      <c r="S953" s="16">
        <f t="shared" si="191"/>
        <v>-1.2868629052436764</v>
      </c>
      <c r="T953" s="17">
        <f t="shared" si="192"/>
        <v>-905.95269435884313</v>
      </c>
      <c r="U953" s="110">
        <f t="shared" si="193"/>
        <v>-774.17864113598398</v>
      </c>
      <c r="V953" s="17">
        <f t="shared" si="194"/>
        <v>9.5440621095854787</v>
      </c>
      <c r="W953" s="14">
        <f t="shared" si="195"/>
        <v>3.8787566823608306</v>
      </c>
      <c r="X953" s="17">
        <f t="shared" si="196"/>
        <v>9.5440621095854787</v>
      </c>
      <c r="Y953" s="17">
        <f t="shared" si="197"/>
        <v>11.759881253547805</v>
      </c>
      <c r="Z953" s="14">
        <v>474.14230073437511</v>
      </c>
      <c r="AA953" s="17">
        <f t="shared" si="199"/>
        <v>0.51085628260094329</v>
      </c>
      <c r="AB953" s="17">
        <f t="shared" si="200"/>
        <v>8.6972608432540698E-5</v>
      </c>
      <c r="AC953" s="17">
        <f t="shared" si="201"/>
        <v>4.1237392663074759E-2</v>
      </c>
      <c r="AD953" s="17">
        <f t="shared" si="198"/>
        <v>5.4619063129900348E-5</v>
      </c>
      <c r="AE953" s="14">
        <f t="shared" si="202"/>
        <v>44.739764999737375</v>
      </c>
    </row>
    <row r="954" spans="1:31" ht="15.75" thickBot="1" x14ac:dyDescent="0.3">
      <c r="A954" s="14">
        <v>3</v>
      </c>
      <c r="B954" s="17" t="s">
        <v>33</v>
      </c>
      <c r="C954" s="17">
        <v>948</v>
      </c>
      <c r="D954" s="17">
        <v>78.638231218715944</v>
      </c>
      <c r="E954" s="14">
        <v>704.00093954631063</v>
      </c>
      <c r="F954" s="103">
        <v>0</v>
      </c>
      <c r="G954" s="17">
        <f>'Specifications (ICE)'!$E$16*9.81*SIN(F954-F953)</f>
        <v>0</v>
      </c>
      <c r="H954" s="17">
        <f t="shared" si="190"/>
        <v>0</v>
      </c>
      <c r="I954" s="17">
        <v>14</v>
      </c>
      <c r="J954" s="14">
        <v>4000</v>
      </c>
      <c r="K954" s="100">
        <v>12.239961557425351</v>
      </c>
      <c r="L954" s="17">
        <v>27.380059606267068</v>
      </c>
      <c r="M954" s="107">
        <v>1</v>
      </c>
      <c r="N954" s="17">
        <f>IF(M954=1,_xlfn.XLOOKUP(L954,'HYB SPECS'!$O$6:$O$37,'HYB SPECS'!$K$6:$K$37,,1))</f>
        <v>7750</v>
      </c>
      <c r="O954" s="107">
        <f>0.5*('Specifications (ICE)'!$P$4*'Specifications (ICE)'!$P$3)*'Specifications (ICE)'!$P$5*K954^2</f>
        <v>46.827085748510378</v>
      </c>
      <c r="P954" s="14">
        <f>IF(B954="A",'Specifications (ICE)'!$M$12,IF(B954="G",'Specifications (ICE)'!$M$13))</f>
        <v>84.271039200000004</v>
      </c>
      <c r="Q954" s="17">
        <v>3</v>
      </c>
      <c r="R954" s="110">
        <f>'HYB SPECS'!$G$11-O954-P954-G954</f>
        <v>755.63650690671795</v>
      </c>
      <c r="S954" s="16">
        <f t="shared" si="191"/>
        <v>-1.2880150541736779</v>
      </c>
      <c r="T954" s="17">
        <f t="shared" si="192"/>
        <v>-906.76380828806145</v>
      </c>
      <c r="U954" s="110">
        <f t="shared" si="193"/>
        <v>-775.66568333955104</v>
      </c>
      <c r="V954" s="17">
        <f t="shared" si="194"/>
        <v>9.4941181454901713</v>
      </c>
      <c r="W954" s="14">
        <f t="shared" si="195"/>
        <v>3.928700646456138</v>
      </c>
      <c r="X954" s="17">
        <f t="shared" si="196"/>
        <v>9.4941181454901713</v>
      </c>
      <c r="Y954" s="17">
        <f t="shared" si="197"/>
        <v>11.698341934089438</v>
      </c>
      <c r="Z954" s="14">
        <v>474.14230073437511</v>
      </c>
      <c r="AA954" s="17">
        <f t="shared" si="199"/>
        <v>0.51743421205759443</v>
      </c>
      <c r="AB954" s="17">
        <f t="shared" si="200"/>
        <v>8.8688817172143445E-5</v>
      </c>
      <c r="AC954" s="17">
        <f t="shared" si="201"/>
        <v>4.2051119823410449E-2</v>
      </c>
      <c r="AD954" s="17">
        <f t="shared" si="198"/>
        <v>5.5696847448225767E-5</v>
      </c>
      <c r="AE954" s="14">
        <f t="shared" si="202"/>
        <v>44.781816119560787</v>
      </c>
    </row>
    <row r="955" spans="1:31" ht="15.75" thickBot="1" x14ac:dyDescent="0.3">
      <c r="A955" s="14">
        <v>3</v>
      </c>
      <c r="B955" s="17" t="s">
        <v>33</v>
      </c>
      <c r="C955" s="17">
        <v>949</v>
      </c>
      <c r="D955" s="17">
        <v>78.720058483995487</v>
      </c>
      <c r="E955" s="14">
        <v>704.00093954631063</v>
      </c>
      <c r="F955" s="103">
        <v>0</v>
      </c>
      <c r="G955" s="17">
        <f>'Specifications (ICE)'!$E$16*9.81*SIN(F955-F954)</f>
        <v>0</v>
      </c>
      <c r="H955" s="17">
        <f t="shared" si="190"/>
        <v>0</v>
      </c>
      <c r="I955" s="17">
        <v>14</v>
      </c>
      <c r="J955" s="14">
        <v>4000</v>
      </c>
      <c r="K955" s="100">
        <v>12.151195755828439</v>
      </c>
      <c r="L955" s="17">
        <v>27.18149583404287</v>
      </c>
      <c r="M955" s="107">
        <v>1</v>
      </c>
      <c r="N955" s="17">
        <f>IF(M955=1,_xlfn.XLOOKUP(L955,'HYB SPECS'!$O$6:$O$37,'HYB SPECS'!$K$6:$K$37,,1))</f>
        <v>7500</v>
      </c>
      <c r="O955" s="107">
        <f>0.5*('Specifications (ICE)'!$P$4*'Specifications (ICE)'!$P$3)*'Specifications (ICE)'!$P$5*K955^2</f>
        <v>46.150356247145204</v>
      </c>
      <c r="P955" s="14">
        <f>IF(B955="A",'Specifications (ICE)'!$M$12,IF(B955="G",'Specifications (ICE)'!$M$13))</f>
        <v>84.271039200000004</v>
      </c>
      <c r="Q955" s="17">
        <v>3</v>
      </c>
      <c r="R955" s="110">
        <f>'HYB SPECS'!$G$11-O955-P955-G955</f>
        <v>756.31323640808318</v>
      </c>
      <c r="S955" s="16">
        <f t="shared" si="191"/>
        <v>-1.2891685688297261</v>
      </c>
      <c r="T955" s="17">
        <f t="shared" si="192"/>
        <v>-907.57588368969982</v>
      </c>
      <c r="U955" s="110">
        <f t="shared" si="193"/>
        <v>-777.15448824255463</v>
      </c>
      <c r="V955" s="17">
        <f t="shared" si="194"/>
        <v>9.4433563191559529</v>
      </c>
      <c r="W955" s="14">
        <f t="shared" si="195"/>
        <v>3.9794624727903556</v>
      </c>
      <c r="X955" s="17">
        <f t="shared" si="196"/>
        <v>9.4433563191559529</v>
      </c>
      <c r="Y955" s="17">
        <f t="shared" si="197"/>
        <v>12.023654700574047</v>
      </c>
      <c r="Z955" s="14">
        <v>474.14230073437511</v>
      </c>
      <c r="AA955" s="17">
        <f t="shared" si="199"/>
        <v>0.52411985903747915</v>
      </c>
      <c r="AB955" s="17">
        <f t="shared" si="200"/>
        <v>9.0452369841945027E-5</v>
      </c>
      <c r="AC955" s="17">
        <f t="shared" si="201"/>
        <v>4.2887294743736419E-2</v>
      </c>
      <c r="AD955" s="17">
        <f t="shared" si="198"/>
        <v>5.6804363898988634E-5</v>
      </c>
      <c r="AE955" s="14">
        <f t="shared" si="202"/>
        <v>44.824703414304523</v>
      </c>
    </row>
    <row r="956" spans="1:31" ht="15.75" thickBot="1" x14ac:dyDescent="0.3">
      <c r="A956" s="14">
        <v>3</v>
      </c>
      <c r="B956" s="17" t="s">
        <v>33</v>
      </c>
      <c r="C956" s="17">
        <v>950</v>
      </c>
      <c r="D956" s="17">
        <v>78.802457239110041</v>
      </c>
      <c r="E956" s="14">
        <v>704.00093954631063</v>
      </c>
      <c r="F956" s="103">
        <v>0</v>
      </c>
      <c r="G956" s="17">
        <f>'Specifications (ICE)'!$E$16*9.81*SIN(F956-F955)</f>
        <v>0</v>
      </c>
      <c r="H956" s="17">
        <f t="shared" si="190"/>
        <v>0</v>
      </c>
      <c r="I956" s="17">
        <v>14</v>
      </c>
      <c r="J956" s="14">
        <v>4000</v>
      </c>
      <c r="K956" s="100">
        <v>12.061670332677714</v>
      </c>
      <c r="L956" s="17">
        <v>26.981232833980087</v>
      </c>
      <c r="M956" s="107">
        <v>1</v>
      </c>
      <c r="N956" s="17">
        <f>IF(M956=1,_xlfn.XLOOKUP(L956,'HYB SPECS'!$O$6:$O$37,'HYB SPECS'!$K$6:$K$37,,1))</f>
        <v>7500</v>
      </c>
      <c r="O956" s="107">
        <f>0.5*('Specifications (ICE)'!$P$4*'Specifications (ICE)'!$P$3)*'Specifications (ICE)'!$P$5*K956^2</f>
        <v>45.472824569010847</v>
      </c>
      <c r="P956" s="14">
        <f>IF(B956="A",'Specifications (ICE)'!$M$12,IF(B956="G",'Specifications (ICE)'!$M$13))</f>
        <v>84.271039200000004</v>
      </c>
      <c r="Q956" s="17">
        <v>3</v>
      </c>
      <c r="R956" s="110">
        <f>'HYB SPECS'!$G$11-O956-P956-G956</f>
        <v>756.99076808621749</v>
      </c>
      <c r="S956" s="16">
        <f t="shared" si="191"/>
        <v>-1.2903234508307146</v>
      </c>
      <c r="T956" s="17">
        <f t="shared" si="192"/>
        <v>-908.38892170346082</v>
      </c>
      <c r="U956" s="110">
        <f t="shared" si="193"/>
        <v>-778.64505793444994</v>
      </c>
      <c r="V956" s="17">
        <f t="shared" si="194"/>
        <v>9.3917599949740751</v>
      </c>
      <c r="W956" s="14">
        <f t="shared" si="195"/>
        <v>4.0310587969722347</v>
      </c>
      <c r="X956" s="17">
        <f t="shared" si="196"/>
        <v>9.3917599949740751</v>
      </c>
      <c r="Y956" s="17">
        <f t="shared" si="197"/>
        <v>11.957960220262704</v>
      </c>
      <c r="Z956" s="14">
        <v>474.14230073437511</v>
      </c>
      <c r="AA956" s="17">
        <f t="shared" si="199"/>
        <v>0.53091541455332159</v>
      </c>
      <c r="AB956" s="17">
        <f t="shared" si="200"/>
        <v>9.2265062962244967E-5</v>
      </c>
      <c r="AC956" s="17">
        <f t="shared" si="201"/>
        <v>4.3746769230320809E-2</v>
      </c>
      <c r="AD956" s="17">
        <f t="shared" si="198"/>
        <v>5.7942740702411666E-5</v>
      </c>
      <c r="AE956" s="14">
        <f t="shared" si="202"/>
        <v>44.86845018353484</v>
      </c>
    </row>
    <row r="957" spans="1:31" ht="15.75" thickBot="1" x14ac:dyDescent="0.3">
      <c r="A957" s="14">
        <v>3</v>
      </c>
      <c r="B957" s="17" t="s">
        <v>33</v>
      </c>
      <c r="C957" s="17">
        <v>951</v>
      </c>
      <c r="D957" s="17">
        <v>78.885440726563886</v>
      </c>
      <c r="E957" s="14">
        <v>704.00093954631063</v>
      </c>
      <c r="F957" s="103">
        <v>0</v>
      </c>
      <c r="G957" s="17">
        <f>'Specifications (ICE)'!$E$16*9.81*SIN(F957-F956)</f>
        <v>0</v>
      </c>
      <c r="H957" s="17">
        <f t="shared" si="190"/>
        <v>0</v>
      </c>
      <c r="I957" s="17">
        <v>14</v>
      </c>
      <c r="J957" s="14">
        <v>4000</v>
      </c>
      <c r="K957" s="100">
        <v>11.971368118901554</v>
      </c>
      <c r="L957" s="17">
        <v>26.779232199895642</v>
      </c>
      <c r="M957" s="107">
        <v>1</v>
      </c>
      <c r="N957" s="17">
        <f>IF(M957=1,_xlfn.XLOOKUP(L957,'HYB SPECS'!$O$6:$O$37,'HYB SPECS'!$K$6:$K$37,,1))</f>
        <v>7500</v>
      </c>
      <c r="O957" s="107">
        <f>0.5*('Specifications (ICE)'!$P$4*'Specifications (ICE)'!$P$3)*'Specifications (ICE)'!$P$5*K957^2</f>
        <v>44.794489763228754</v>
      </c>
      <c r="P957" s="14">
        <f>IF(B957="A",'Specifications (ICE)'!$M$12,IF(B957="G",'Specifications (ICE)'!$M$13))</f>
        <v>84.271039200000004</v>
      </c>
      <c r="Q957" s="17">
        <v>3</v>
      </c>
      <c r="R957" s="110">
        <f>'HYB SPECS'!$G$11-O957-P957-G957</f>
        <v>757.66910289199961</v>
      </c>
      <c r="S957" s="16">
        <f t="shared" si="191"/>
        <v>-1.291479701797458</v>
      </c>
      <c r="T957" s="17">
        <f t="shared" si="192"/>
        <v>-909.20292347039947</v>
      </c>
      <c r="U957" s="110">
        <f t="shared" si="193"/>
        <v>-780.13739450717071</v>
      </c>
      <c r="V957" s="17">
        <f t="shared" si="194"/>
        <v>9.3393119329660674</v>
      </c>
      <c r="W957" s="14">
        <f t="shared" si="195"/>
        <v>4.0835068589802415</v>
      </c>
      <c r="X957" s="17">
        <f t="shared" si="196"/>
        <v>9.3393119329660674</v>
      </c>
      <c r="Y957" s="17">
        <f t="shared" si="197"/>
        <v>11.891181273669387</v>
      </c>
      <c r="Z957" s="14">
        <v>474.14230073437511</v>
      </c>
      <c r="AA957" s="17">
        <f t="shared" si="199"/>
        <v>0.53782314921708141</v>
      </c>
      <c r="AB957" s="17">
        <f t="shared" si="200"/>
        <v>9.4128788944410104E-5</v>
      </c>
      <c r="AC957" s="17">
        <f t="shared" si="201"/>
        <v>4.4630440555443018E-2</v>
      </c>
      <c r="AD957" s="17">
        <f t="shared" si="198"/>
        <v>5.9113166298600021E-5</v>
      </c>
      <c r="AE957" s="14">
        <f t="shared" si="202"/>
        <v>44.913080624090284</v>
      </c>
    </row>
    <row r="958" spans="1:31" ht="15.75" thickBot="1" x14ac:dyDescent="0.3">
      <c r="A958" s="14">
        <v>3</v>
      </c>
      <c r="B958" s="17" t="s">
        <v>33</v>
      </c>
      <c r="C958" s="17">
        <v>952</v>
      </c>
      <c r="D958" s="17">
        <v>78.969022698910734</v>
      </c>
      <c r="E958" s="14">
        <v>704.00093954631063</v>
      </c>
      <c r="F958" s="103">
        <v>0</v>
      </c>
      <c r="G958" s="17">
        <f>'Specifications (ICE)'!$E$16*9.81*SIN(F958-F957)</f>
        <v>0</v>
      </c>
      <c r="H958" s="17">
        <f t="shared" si="190"/>
        <v>0</v>
      </c>
      <c r="I958" s="17">
        <v>14</v>
      </c>
      <c r="J958" s="14">
        <v>4000</v>
      </c>
      <c r="K958" s="100">
        <v>11.880271273115756</v>
      </c>
      <c r="L958" s="17">
        <v>26.575454021683562</v>
      </c>
      <c r="M958" s="107">
        <v>1</v>
      </c>
      <c r="N958" s="17">
        <f>IF(M958=1,_xlfn.XLOOKUP(L958,'HYB SPECS'!$O$6:$O$37,'HYB SPECS'!$K$6:$K$37,,1))</f>
        <v>7500</v>
      </c>
      <c r="O958" s="107">
        <f>0.5*('Specifications (ICE)'!$P$4*'Specifications (ICE)'!$P$3)*'Specifications (ICE)'!$P$5*K958^2</f>
        <v>44.115350877793212</v>
      </c>
      <c r="P958" s="14">
        <f>IF(B958="A",'Specifications (ICE)'!$M$12,IF(B958="G",'Specifications (ICE)'!$M$13))</f>
        <v>84.271039200000004</v>
      </c>
      <c r="Q958" s="17">
        <v>3</v>
      </c>
      <c r="R958" s="110">
        <f>'HYB SPECS'!$G$11-O958-P958-G958</f>
        <v>758.34824177743519</v>
      </c>
      <c r="S958" s="16">
        <f t="shared" si="191"/>
        <v>-1.2926373233526904</v>
      </c>
      <c r="T958" s="17">
        <f t="shared" si="192"/>
        <v>-910.01789013292216</v>
      </c>
      <c r="U958" s="110">
        <f t="shared" si="193"/>
        <v>-781.63150005512898</v>
      </c>
      <c r="V958" s="17">
        <f t="shared" si="194"/>
        <v>9.2859942562673261</v>
      </c>
      <c r="W958" s="14">
        <f t="shared" si="195"/>
        <v>4.1368245356789828</v>
      </c>
      <c r="X958" s="17">
        <f t="shared" si="196"/>
        <v>9.2859942562673261</v>
      </c>
      <c r="Y958" s="17">
        <f t="shared" si="197"/>
        <v>11.823295099263145</v>
      </c>
      <c r="Z958" s="14">
        <v>474.14230073437511</v>
      </c>
      <c r="AA958" s="17">
        <f t="shared" si="199"/>
        <v>0.54484541752256832</v>
      </c>
      <c r="AB958" s="17">
        <f t="shared" si="200"/>
        <v>9.6045542762468602E-5</v>
      </c>
      <c r="AC958" s="17">
        <f t="shared" si="201"/>
        <v>4.5539254620678669E-2</v>
      </c>
      <c r="AD958" s="17">
        <f t="shared" si="198"/>
        <v>6.0316893537322736E-5</v>
      </c>
      <c r="AE958" s="14">
        <f t="shared" si="202"/>
        <v>44.958619878710962</v>
      </c>
    </row>
    <row r="959" spans="1:31" ht="15.75" thickBot="1" x14ac:dyDescent="0.3">
      <c r="A959" s="14">
        <v>3</v>
      </c>
      <c r="B959" s="17" t="s">
        <v>33</v>
      </c>
      <c r="C959" s="17">
        <v>953</v>
      </c>
      <c r="D959" s="17">
        <v>79.053217446620181</v>
      </c>
      <c r="E959" s="14">
        <v>704.00093954631063</v>
      </c>
      <c r="F959" s="103">
        <v>0</v>
      </c>
      <c r="G959" s="17">
        <f>'Specifications (ICE)'!$E$16*9.81*SIN(F959-F958)</f>
        <v>0</v>
      </c>
      <c r="H959" s="17">
        <f t="shared" si="190"/>
        <v>0</v>
      </c>
      <c r="I959" s="17">
        <v>14</v>
      </c>
      <c r="J959" s="14">
        <v>4000</v>
      </c>
      <c r="K959" s="100">
        <v>11.788361243976199</v>
      </c>
      <c r="L959" s="17">
        <v>26.36985680110012</v>
      </c>
      <c r="M959" s="107">
        <v>1</v>
      </c>
      <c r="N959" s="17">
        <f>IF(M959=1,_xlfn.XLOOKUP(L959,'HYB SPECS'!$O$6:$O$37,'HYB SPECS'!$K$6:$K$37,,1))</f>
        <v>7500</v>
      </c>
      <c r="O959" s="107">
        <f>0.5*('Specifications (ICE)'!$P$4*'Specifications (ICE)'!$P$3)*'Specifications (ICE)'!$P$5*K959^2</f>
        <v>43.435406959570052</v>
      </c>
      <c r="P959" s="14">
        <f>IF(B959="A",'Specifications (ICE)'!$M$12,IF(B959="G",'Specifications (ICE)'!$M$13))</f>
        <v>84.271039200000004</v>
      </c>
      <c r="Q959" s="17">
        <v>3</v>
      </c>
      <c r="R959" s="110">
        <f>'HYB SPECS'!$G$11-O959-P959-G959</f>
        <v>759.02818569565829</v>
      </c>
      <c r="S959" s="16">
        <f t="shared" si="191"/>
        <v>-1.2937963171210702</v>
      </c>
      <c r="T959" s="17">
        <f t="shared" si="192"/>
        <v>-910.83382283478988</v>
      </c>
      <c r="U959" s="110">
        <f t="shared" si="193"/>
        <v>-783.12737667521981</v>
      </c>
      <c r="V959" s="17">
        <f t="shared" si="194"/>
        <v>9.2317884162949113</v>
      </c>
      <c r="W959" s="14">
        <f t="shared" si="195"/>
        <v>4.1910303756513967</v>
      </c>
      <c r="X959" s="17">
        <f t="shared" si="196"/>
        <v>9.2317884162949113</v>
      </c>
      <c r="Y959" s="17">
        <f t="shared" si="197"/>
        <v>11.754278080254682</v>
      </c>
      <c r="Z959" s="14">
        <v>474.14230073437511</v>
      </c>
      <c r="AA959" s="17">
        <f t="shared" si="199"/>
        <v>0.5519846624330571</v>
      </c>
      <c r="AB959" s="17">
        <f t="shared" si="200"/>
        <v>9.8017429200165555E-5</v>
      </c>
      <c r="AC959" s="17">
        <f t="shared" si="201"/>
        <v>4.6474209393035218E-2</v>
      </c>
      <c r="AD959" s="17">
        <f t="shared" si="198"/>
        <v>6.155524422918572E-5</v>
      </c>
      <c r="AE959" s="14">
        <f t="shared" si="202"/>
        <v>45.005094088103995</v>
      </c>
    </row>
    <row r="960" spans="1:31" ht="15.75" thickBot="1" x14ac:dyDescent="0.3">
      <c r="A960" s="14">
        <v>3</v>
      </c>
      <c r="B960" s="17" t="s">
        <v>33</v>
      </c>
      <c r="C960" s="17">
        <v>954</v>
      </c>
      <c r="D960" s="17">
        <v>79.138039827931181</v>
      </c>
      <c r="E960" s="14">
        <v>704.00093954631063</v>
      </c>
      <c r="F960" s="103">
        <v>0</v>
      </c>
      <c r="G960" s="17">
        <f>'Specifications (ICE)'!$E$16*9.81*SIN(F960-F959)</f>
        <v>0</v>
      </c>
      <c r="H960" s="17">
        <f t="shared" si="190"/>
        <v>0</v>
      </c>
      <c r="I960" s="17">
        <v>14</v>
      </c>
      <c r="J960" s="14">
        <v>4000</v>
      </c>
      <c r="K960" s="100">
        <v>11.695618729772329</v>
      </c>
      <c r="L960" s="17">
        <v>26.162397361376915</v>
      </c>
      <c r="M960" s="107">
        <v>1</v>
      </c>
      <c r="N960" s="17">
        <f>IF(M960=1,_xlfn.XLOOKUP(L960,'HYB SPECS'!$O$6:$O$37,'HYB SPECS'!$K$6:$K$37,,1))</f>
        <v>7250</v>
      </c>
      <c r="O960" s="107">
        <f>0.5*('Specifications (ICE)'!$P$4*'Specifications (ICE)'!$P$3)*'Specifications (ICE)'!$P$5*K960^2</f>
        <v>42.754657054295279</v>
      </c>
      <c r="P960" s="14">
        <f>IF(B960="A",'Specifications (ICE)'!$M$12,IF(B960="G",'Specifications (ICE)'!$M$13))</f>
        <v>84.271039200000004</v>
      </c>
      <c r="Q960" s="17">
        <v>3</v>
      </c>
      <c r="R960" s="110">
        <f>'HYB SPECS'!$G$11-O960-P960-G960</f>
        <v>759.70893560093305</v>
      </c>
      <c r="S960" s="16">
        <f t="shared" si="191"/>
        <v>-1.294956684729182</v>
      </c>
      <c r="T960" s="17">
        <f t="shared" si="192"/>
        <v>-911.65072272111968</v>
      </c>
      <c r="U960" s="110">
        <f t="shared" si="193"/>
        <v>-784.62502646682435</v>
      </c>
      <c r="V960" s="17">
        <f t="shared" si="194"/>
        <v>9.1766751553935002</v>
      </c>
      <c r="W960" s="14">
        <f t="shared" si="195"/>
        <v>4.2461436365528078</v>
      </c>
      <c r="X960" s="17">
        <f t="shared" si="196"/>
        <v>9.1766751553935002</v>
      </c>
      <c r="Y960" s="17">
        <f t="shared" si="197"/>
        <v>12.087005893485207</v>
      </c>
      <c r="Z960" s="14">
        <v>474.14230073437511</v>
      </c>
      <c r="AA960" s="17">
        <f t="shared" si="199"/>
        <v>0.55924342030104846</v>
      </c>
      <c r="AB960" s="17">
        <f t="shared" si="200"/>
        <v>1.0004667073359911E-4</v>
      </c>
      <c r="AC960" s="17">
        <f t="shared" si="201"/>
        <v>4.7436358642443152E-2</v>
      </c>
      <c r="AD960" s="17">
        <f t="shared" si="198"/>
        <v>6.2829614095951192E-5</v>
      </c>
      <c r="AE960" s="14">
        <f t="shared" si="202"/>
        <v>45.052530446746438</v>
      </c>
    </row>
    <row r="961" spans="1:31" ht="15.75" thickBot="1" x14ac:dyDescent="0.3">
      <c r="A961" s="14">
        <v>3</v>
      </c>
      <c r="B961" s="17" t="s">
        <v>33</v>
      </c>
      <c r="C961" s="17">
        <v>955</v>
      </c>
      <c r="D961" s="17">
        <v>79.223505300868212</v>
      </c>
      <c r="E961" s="14">
        <v>704.00093954631063</v>
      </c>
      <c r="F961" s="103">
        <v>0</v>
      </c>
      <c r="G961" s="17">
        <f>'Specifications (ICE)'!$E$16*9.81*SIN(F961-F960)</f>
        <v>0</v>
      </c>
      <c r="H961" s="17">
        <f t="shared" si="190"/>
        <v>0</v>
      </c>
      <c r="I961" s="17">
        <v>14</v>
      </c>
      <c r="J961" s="14">
        <v>4000</v>
      </c>
      <c r="K961" s="100">
        <v>11.602023635010013</v>
      </c>
      <c r="L961" s="17">
        <v>25.953030750099302</v>
      </c>
      <c r="M961" s="107">
        <v>1</v>
      </c>
      <c r="N961" s="17">
        <f>IF(M961=1,_xlfn.XLOOKUP(L961,'HYB SPECS'!$O$6:$O$37,'HYB SPECS'!$K$6:$K$37,,1))</f>
        <v>7250</v>
      </c>
      <c r="O961" s="107">
        <f>0.5*('Specifications (ICE)'!$P$4*'Specifications (ICE)'!$P$3)*'Specifications (ICE)'!$P$5*K961^2</f>
        <v>42.073100206573713</v>
      </c>
      <c r="P961" s="14">
        <f>IF(B961="A",'Specifications (ICE)'!$M$12,IF(B961="G",'Specifications (ICE)'!$M$13))</f>
        <v>84.271039200000004</v>
      </c>
      <c r="Q961" s="17">
        <v>3</v>
      </c>
      <c r="R961" s="110">
        <f>'HYB SPECS'!$G$11-O961-P961-G961</f>
        <v>760.39049244865464</v>
      </c>
      <c r="S961" s="16">
        <f t="shared" si="191"/>
        <v>-1.2961184278055378</v>
      </c>
      <c r="T961" s="17">
        <f t="shared" si="192"/>
        <v>-912.46859093838555</v>
      </c>
      <c r="U961" s="110">
        <f t="shared" si="193"/>
        <v>-786.12445153181181</v>
      </c>
      <c r="V961" s="17">
        <f t="shared" si="194"/>
        <v>9.1206344667313637</v>
      </c>
      <c r="W961" s="14">
        <f t="shared" si="195"/>
        <v>4.3021843252149443</v>
      </c>
      <c r="X961" s="17">
        <f t="shared" si="196"/>
        <v>9.1206344667313637</v>
      </c>
      <c r="Y961" s="17">
        <f t="shared" si="197"/>
        <v>12.01319221667263</v>
      </c>
      <c r="Z961" s="14">
        <v>474.14230073437511</v>
      </c>
      <c r="AA961" s="17">
        <f t="shared" si="199"/>
        <v>0.5666243261502163</v>
      </c>
      <c r="AB961" s="17">
        <f t="shared" si="200"/>
        <v>1.0213561611577133E-4</v>
      </c>
      <c r="AC961" s="17">
        <f t="shared" si="201"/>
        <v>4.8426816012054737E-2</v>
      </c>
      <c r="AD961" s="17">
        <f t="shared" si="198"/>
        <v>6.4141478161661898E-5</v>
      </c>
      <c r="AE961" s="14">
        <f t="shared" si="202"/>
        <v>45.100957262758492</v>
      </c>
    </row>
    <row r="962" spans="1:31" ht="15.75" thickBot="1" x14ac:dyDescent="0.3">
      <c r="A962" s="14">
        <v>3</v>
      </c>
      <c r="B962" s="17" t="s">
        <v>33</v>
      </c>
      <c r="C962" s="17">
        <v>956</v>
      </c>
      <c r="D962" s="17">
        <v>79.309629957614888</v>
      </c>
      <c r="E962" s="14">
        <v>704.00093954631063</v>
      </c>
      <c r="F962" s="103">
        <v>0</v>
      </c>
      <c r="G962" s="17">
        <f>'Specifications (ICE)'!$E$16*9.81*SIN(F962-F961)</f>
        <v>0</v>
      </c>
      <c r="H962" s="17">
        <f t="shared" si="190"/>
        <v>0</v>
      </c>
      <c r="I962" s="17">
        <v>14</v>
      </c>
      <c r="J962" s="14">
        <v>4000</v>
      </c>
      <c r="K962" s="100">
        <v>11.507555023704803</v>
      </c>
      <c r="L962" s="17">
        <v>25.741710134726226</v>
      </c>
      <c r="M962" s="107">
        <v>1</v>
      </c>
      <c r="N962" s="17">
        <f>IF(M962=1,_xlfn.XLOOKUP(L962,'HYB SPECS'!$O$6:$O$37,'HYB SPECS'!$K$6:$K$37,,1))</f>
        <v>7250</v>
      </c>
      <c r="O962" s="107">
        <f>0.5*('Specifications (ICE)'!$P$4*'Specifications (ICE)'!$P$3)*'Specifications (ICE)'!$P$5*K962^2</f>
        <v>41.390735459877703</v>
      </c>
      <c r="P962" s="14">
        <f>IF(B962="A",'Specifications (ICE)'!$M$12,IF(B962="G",'Specifications (ICE)'!$M$13))</f>
        <v>84.271039200000004</v>
      </c>
      <c r="Q962" s="17">
        <v>3</v>
      </c>
      <c r="R962" s="110">
        <f>'HYB SPECS'!$G$11-O962-P962-G962</f>
        <v>761.07285719535059</v>
      </c>
      <c r="S962" s="16">
        <f t="shared" si="191"/>
        <v>-1.2972815479805802</v>
      </c>
      <c r="T962" s="17">
        <f t="shared" si="192"/>
        <v>-913.28742863442073</v>
      </c>
      <c r="U962" s="110">
        <f t="shared" si="193"/>
        <v>-787.62565397454296</v>
      </c>
      <c r="V962" s="17">
        <f t="shared" si="194"/>
        <v>9.0636455511935328</v>
      </c>
      <c r="W962" s="14">
        <f t="shared" si="195"/>
        <v>4.3591732407527761</v>
      </c>
      <c r="X962" s="17">
        <f t="shared" si="196"/>
        <v>9.0636455511935328</v>
      </c>
      <c r="Y962" s="17">
        <f t="shared" si="197"/>
        <v>11.938129588181935</v>
      </c>
      <c r="Z962" s="14">
        <v>474.14230073437511</v>
      </c>
      <c r="AA962" s="17">
        <f t="shared" si="199"/>
        <v>0.5741301193528453</v>
      </c>
      <c r="AB962" s="17">
        <f t="shared" si="200"/>
        <v>1.0428674973864725E-4</v>
      </c>
      <c r="AC962" s="17">
        <f t="shared" si="201"/>
        <v>4.9446759457192201E-2</v>
      </c>
      <c r="AD962" s="17">
        <f t="shared" si="198"/>
        <v>6.5492396632042655E-5</v>
      </c>
      <c r="AE962" s="14">
        <f t="shared" si="202"/>
        <v>45.150404022215682</v>
      </c>
    </row>
    <row r="963" spans="1:31" ht="15.75" thickBot="1" x14ac:dyDescent="0.3">
      <c r="A963" s="14">
        <v>3</v>
      </c>
      <c r="B963" s="17" t="s">
        <v>33</v>
      </c>
      <c r="C963" s="17">
        <v>957</v>
      </c>
      <c r="D963" s="17">
        <v>79.396430561460463</v>
      </c>
      <c r="E963" s="14">
        <v>704.00093954631063</v>
      </c>
      <c r="F963" s="103">
        <v>0</v>
      </c>
      <c r="G963" s="17">
        <f>'Specifications (ICE)'!$E$16*9.81*SIN(F963-F962)</f>
        <v>0</v>
      </c>
      <c r="H963" s="17">
        <f t="shared" si="190"/>
        <v>0</v>
      </c>
      <c r="I963" s="17">
        <v>14</v>
      </c>
      <c r="J963" s="14">
        <v>4000</v>
      </c>
      <c r="K963" s="100">
        <v>11.412191069075496</v>
      </c>
      <c r="L963" s="17">
        <v>25.52838669005774</v>
      </c>
      <c r="M963" s="107">
        <v>1</v>
      </c>
      <c r="N963" s="17">
        <f>IF(M963=1,_xlfn.XLOOKUP(L963,'HYB SPECS'!$O$6:$O$37,'HYB SPECS'!$K$6:$K$37,,1))</f>
        <v>7250</v>
      </c>
      <c r="O963" s="107">
        <f>0.5*('Specifications (ICE)'!$P$4*'Specifications (ICE)'!$P$3)*'Specifications (ICE)'!$P$5*K963^2</f>
        <v>40.707561856545773</v>
      </c>
      <c r="P963" s="14">
        <f>IF(B963="A",'Specifications (ICE)'!$M$12,IF(B963="G",'Specifications (ICE)'!$M$13))</f>
        <v>84.271039200000004</v>
      </c>
      <c r="Q963" s="17">
        <v>3</v>
      </c>
      <c r="R963" s="110">
        <f>'HYB SPECS'!$G$11-O963-P963-G963</f>
        <v>761.75603079868256</v>
      </c>
      <c r="S963" s="16">
        <f t="shared" si="191"/>
        <v>-1.2984460468866847</v>
      </c>
      <c r="T963" s="17">
        <f t="shared" si="192"/>
        <v>-914.10723695841898</v>
      </c>
      <c r="U963" s="110">
        <f t="shared" si="193"/>
        <v>-789.12863590187317</v>
      </c>
      <c r="V963" s="17">
        <f t="shared" si="194"/>
        <v>9.0056867709910851</v>
      </c>
      <c r="W963" s="14">
        <f t="shared" si="195"/>
        <v>4.4171320209552229</v>
      </c>
      <c r="X963" s="17">
        <f t="shared" si="196"/>
        <v>9.0056867709910851</v>
      </c>
      <c r="Y963" s="17">
        <f t="shared" si="197"/>
        <v>11.861789507921554</v>
      </c>
      <c r="Z963" s="14">
        <v>474.14230073437511</v>
      </c>
      <c r="AA963" s="17">
        <f t="shared" si="199"/>
        <v>0.58176364973977479</v>
      </c>
      <c r="AB963" s="17">
        <f t="shared" si="200"/>
        <v>1.0650270185681579E-4</v>
      </c>
      <c r="AC963" s="17">
        <f t="shared" si="201"/>
        <v>5.0497436092817843E-2</v>
      </c>
      <c r="AD963" s="17">
        <f t="shared" si="198"/>
        <v>6.6884021314990522E-5</v>
      </c>
      <c r="AE963" s="14">
        <f t="shared" si="202"/>
        <v>45.2009014583085</v>
      </c>
    </row>
    <row r="964" spans="1:31" ht="15.75" thickBot="1" x14ac:dyDescent="0.3">
      <c r="A964" s="14">
        <v>3</v>
      </c>
      <c r="B964" s="17" t="s">
        <v>33</v>
      </c>
      <c r="C964" s="17">
        <v>958</v>
      </c>
      <c r="D964" s="17">
        <v>79.483924586558643</v>
      </c>
      <c r="E964" s="14">
        <v>704.00093954631063</v>
      </c>
      <c r="F964" s="103">
        <v>0</v>
      </c>
      <c r="G964" s="17">
        <f>'Specifications (ICE)'!$E$16*9.81*SIN(F964-F963)</f>
        <v>0</v>
      </c>
      <c r="H964" s="17">
        <f t="shared" si="190"/>
        <v>0</v>
      </c>
      <c r="I964" s="17">
        <v>14</v>
      </c>
      <c r="J964" s="14">
        <v>4000</v>
      </c>
      <c r="K964" s="100">
        <v>11.315908999292752</v>
      </c>
      <c r="L964" s="17">
        <v>25.31300947687793</v>
      </c>
      <c r="M964" s="107">
        <v>1</v>
      </c>
      <c r="N964" s="17">
        <f>IF(M964=1,_xlfn.XLOOKUP(L964,'HYB SPECS'!$O$6:$O$37,'HYB SPECS'!$K$6:$K$37,,1))</f>
        <v>7000</v>
      </c>
      <c r="O964" s="107">
        <f>0.5*('Specifications (ICE)'!$P$4*'Specifications (ICE)'!$P$3)*'Specifications (ICE)'!$P$5*K964^2</f>
        <v>40.023578437781232</v>
      </c>
      <c r="P964" s="14">
        <f>IF(B964="A",'Specifications (ICE)'!$M$12,IF(B964="G",'Specifications (ICE)'!$M$13))</f>
        <v>84.271039200000004</v>
      </c>
      <c r="Q964" s="17">
        <v>3</v>
      </c>
      <c r="R964" s="110">
        <f>'HYB SPECS'!$G$11-O964-P964-G964</f>
        <v>762.44001421744713</v>
      </c>
      <c r="S964" s="16">
        <f t="shared" si="191"/>
        <v>-1.299611926158162</v>
      </c>
      <c r="T964" s="17">
        <f t="shared" si="192"/>
        <v>-914.92801706093655</v>
      </c>
      <c r="U964" s="110">
        <f t="shared" si="193"/>
        <v>-790.63339942315531</v>
      </c>
      <c r="V964" s="17">
        <f t="shared" si="194"/>
        <v>8.9467355996739037</v>
      </c>
      <c r="W964" s="14">
        <f t="shared" si="195"/>
        <v>4.4760831922724043</v>
      </c>
      <c r="X964" s="17">
        <f t="shared" si="196"/>
        <v>8.9467355996739037</v>
      </c>
      <c r="Y964" s="17">
        <f t="shared" si="197"/>
        <v>12.205004530494296</v>
      </c>
      <c r="Z964" s="14">
        <v>474.14230073437511</v>
      </c>
      <c r="AA964" s="17">
        <f t="shared" si="199"/>
        <v>0.58952788418402891</v>
      </c>
      <c r="AB964" s="17">
        <f t="shared" si="200"/>
        <v>1.0878625976839642E-4</v>
      </c>
      <c r="AC964" s="17">
        <f t="shared" si="201"/>
        <v>5.1580167494874866E-2</v>
      </c>
      <c r="AD964" s="17">
        <f t="shared" si="198"/>
        <v>6.8318102642218366E-5</v>
      </c>
      <c r="AE964" s="14">
        <f t="shared" si="202"/>
        <v>45.252481625803377</v>
      </c>
    </row>
    <row r="965" spans="1:31" ht="15.75" thickBot="1" x14ac:dyDescent="0.3">
      <c r="A965" s="14">
        <v>3</v>
      </c>
      <c r="B965" s="17" t="s">
        <v>33</v>
      </c>
      <c r="C965" s="17">
        <v>959</v>
      </c>
      <c r="D965" s="17">
        <v>79.572130260764638</v>
      </c>
      <c r="E965" s="14">
        <v>704.00093954631063</v>
      </c>
      <c r="F965" s="103">
        <v>0</v>
      </c>
      <c r="G965" s="17">
        <f>'Specifications (ICE)'!$E$16*9.81*SIN(F965-F964)</f>
        <v>0</v>
      </c>
      <c r="H965" s="17">
        <f t="shared" si="190"/>
        <v>0</v>
      </c>
      <c r="I965" s="17">
        <v>14</v>
      </c>
      <c r="J965" s="14">
        <v>4000</v>
      </c>
      <c r="K965" s="100">
        <v>11.218685038897704</v>
      </c>
      <c r="L965" s="17">
        <v>25.095525310911832</v>
      </c>
      <c r="M965" s="107">
        <v>1</v>
      </c>
      <c r="N965" s="17">
        <f>IF(M965=1,_xlfn.XLOOKUP(L965,'HYB SPECS'!$O$6:$O$37,'HYB SPECS'!$K$6:$K$37,,1))</f>
        <v>7000</v>
      </c>
      <c r="O965" s="107">
        <f>0.5*('Specifications (ICE)'!$P$4*'Specifications (ICE)'!$P$3)*'Specifications (ICE)'!$P$5*K965^2</f>
        <v>39.338784243650842</v>
      </c>
      <c r="P965" s="14">
        <f>IF(B965="A",'Specifications (ICE)'!$M$12,IF(B965="G",'Specifications (ICE)'!$M$13))</f>
        <v>84.271039200000004</v>
      </c>
      <c r="Q965" s="17">
        <v>3</v>
      </c>
      <c r="R965" s="110">
        <f>'HYB SPECS'!$G$11-O965-P965-G965</f>
        <v>763.12480841157753</v>
      </c>
      <c r="S965" s="16">
        <f t="shared" si="191"/>
        <v>-1.3007791874312593</v>
      </c>
      <c r="T965" s="17">
        <f t="shared" si="192"/>
        <v>-915.74977009389306</v>
      </c>
      <c r="U965" s="110">
        <f t="shared" si="193"/>
        <v>-792.13994665024222</v>
      </c>
      <c r="V965" s="17">
        <f t="shared" si="194"/>
        <v>8.8867685681982973</v>
      </c>
      <c r="W965" s="14">
        <f t="shared" si="195"/>
        <v>4.5360502237480125</v>
      </c>
      <c r="X965" s="17">
        <f t="shared" si="196"/>
        <v>8.8867685681982973</v>
      </c>
      <c r="Y965" s="17">
        <f t="shared" si="197"/>
        <v>12.123198392078093</v>
      </c>
      <c r="Z965" s="14">
        <v>474.14230073437511</v>
      </c>
      <c r="AA965" s="17">
        <f t="shared" si="199"/>
        <v>0.59742591370404441</v>
      </c>
      <c r="AB965" s="17">
        <f t="shared" si="200"/>
        <v>1.111403800605404E-4</v>
      </c>
      <c r="AC965" s="17">
        <f t="shared" si="201"/>
        <v>5.2696355506397494E-2</v>
      </c>
      <c r="AD965" s="17">
        <f t="shared" si="198"/>
        <v>6.9796497359466878E-5</v>
      </c>
      <c r="AE965" s="14">
        <f t="shared" si="202"/>
        <v>45.305177981309775</v>
      </c>
    </row>
    <row r="966" spans="1:31" ht="15.75" thickBot="1" x14ac:dyDescent="0.3">
      <c r="A966" s="14">
        <v>3</v>
      </c>
      <c r="B966" s="17" t="s">
        <v>33</v>
      </c>
      <c r="C966" s="17">
        <v>960</v>
      </c>
      <c r="D966" s="17">
        <v>79.661066611846806</v>
      </c>
      <c r="E966" s="14">
        <v>704.00093954631063</v>
      </c>
      <c r="F966" s="103">
        <v>0</v>
      </c>
      <c r="G966" s="17">
        <f>'Specifications (ICE)'!$E$16*9.81*SIN(F966-F965)</f>
        <v>0</v>
      </c>
      <c r="H966" s="17">
        <f t="shared" si="190"/>
        <v>0</v>
      </c>
      <c r="I966" s="17">
        <v>14</v>
      </c>
      <c r="J966" s="14">
        <v>4000</v>
      </c>
      <c r="K966" s="100">
        <v>11.120494345460209</v>
      </c>
      <c r="L966" s="17">
        <v>24.875878621133761</v>
      </c>
      <c r="M966" s="107">
        <v>1</v>
      </c>
      <c r="N966" s="17">
        <f>IF(M966=1,_xlfn.XLOOKUP(L966,'HYB SPECS'!$O$6:$O$37,'HYB SPECS'!$K$6:$K$37,,1))</f>
        <v>7000</v>
      </c>
      <c r="O966" s="107">
        <f>0.5*('Specifications (ICE)'!$P$4*'Specifications (ICE)'!$P$3)*'Specifications (ICE)'!$P$5*K966^2</f>
        <v>38.653178313083515</v>
      </c>
      <c r="P966" s="14">
        <f>IF(B966="A",'Specifications (ICE)'!$M$12,IF(B966="G",'Specifications (ICE)'!$M$13))</f>
        <v>84.271039200000004</v>
      </c>
      <c r="Q966" s="17">
        <v>3</v>
      </c>
      <c r="R966" s="110">
        <f>'HYB SPECS'!$G$11-O966-P966-G966</f>
        <v>763.81041434214478</v>
      </c>
      <c r="S966" s="16">
        <f t="shared" si="191"/>
        <v>-1.3019478323441638</v>
      </c>
      <c r="T966" s="17">
        <f t="shared" si="192"/>
        <v>-916.57249721057383</v>
      </c>
      <c r="U966" s="110">
        <f t="shared" si="193"/>
        <v>-793.64827969749035</v>
      </c>
      <c r="V966" s="17">
        <f t="shared" si="194"/>
        <v>8.8257612066601627</v>
      </c>
      <c r="W966" s="14">
        <f t="shared" si="195"/>
        <v>4.5970575852861453</v>
      </c>
      <c r="X966" s="17">
        <f t="shared" si="196"/>
        <v>8.8257612066601627</v>
      </c>
      <c r="Y966" s="17">
        <f t="shared" si="197"/>
        <v>12.039973050759908</v>
      </c>
      <c r="Z966" s="14">
        <v>474.14230073437511</v>
      </c>
      <c r="AA966" s="17">
        <f t="shared" si="199"/>
        <v>0.60546096113777326</v>
      </c>
      <c r="AB966" s="17">
        <f t="shared" si="200"/>
        <v>1.1356820204165352E-4</v>
      </c>
      <c r="AC966" s="17">
        <f t="shared" si="201"/>
        <v>5.3847488606295957E-2</v>
      </c>
      <c r="AD966" s="17">
        <f t="shared" si="198"/>
        <v>7.1321176961981395E-5</v>
      </c>
      <c r="AE966" s="14">
        <f t="shared" si="202"/>
        <v>45.35902546991607</v>
      </c>
    </row>
    <row r="967" spans="1:31" ht="15.75" thickBot="1" x14ac:dyDescent="0.3">
      <c r="A967" s="14">
        <v>3</v>
      </c>
      <c r="B967" s="17" t="s">
        <v>33</v>
      </c>
      <c r="C967" s="17">
        <v>961</v>
      </c>
      <c r="D967" s="17">
        <v>79.750753517403496</v>
      </c>
      <c r="E967" s="14">
        <v>704.00093954631063</v>
      </c>
      <c r="F967" s="103">
        <v>0</v>
      </c>
      <c r="G967" s="17">
        <f>'Specifications (ICE)'!$E$16*9.81*SIN(F967-F966)</f>
        <v>0</v>
      </c>
      <c r="H967" s="17">
        <f t="shared" ref="H967:H1030" si="203">RADIANS(F967)</f>
        <v>0</v>
      </c>
      <c r="I967" s="17">
        <v>14</v>
      </c>
      <c r="J967" s="14">
        <v>4000</v>
      </c>
      <c r="K967" s="100">
        <v>11.021310940994921</v>
      </c>
      <c r="L967" s="17">
        <v>24.654011296349179</v>
      </c>
      <c r="M967" s="107">
        <v>1</v>
      </c>
      <c r="N967" s="17">
        <f>IF(M967=1,_xlfn.XLOOKUP(L967,'HYB SPECS'!$O$6:$O$37,'HYB SPECS'!$K$6:$K$37,,1))</f>
        <v>7000</v>
      </c>
      <c r="O967" s="107">
        <f>0.5*('Specifications (ICE)'!$P$4*'Specifications (ICE)'!$P$3)*'Specifications (ICE)'!$P$5*K967^2</f>
        <v>37.966759683868929</v>
      </c>
      <c r="P967" s="14">
        <f>IF(B967="A",'Specifications (ICE)'!$M$12,IF(B967="G",'Specifications (ICE)'!$M$13))</f>
        <v>84.271039200000004</v>
      </c>
      <c r="Q967" s="17">
        <v>3</v>
      </c>
      <c r="R967" s="110">
        <f>'HYB SPECS'!$G$11-O967-P967-G967</f>
        <v>764.49683297135937</v>
      </c>
      <c r="S967" s="16">
        <f t="shared" ref="S967:S1030" si="204">IF(A967=1,(R967/E967),IF(A967=2,0,IF(A967=3,(1.2*(-R967/E967)))))</f>
        <v>-1.3031178625370043</v>
      </c>
      <c r="T967" s="17">
        <f t="shared" ref="T967:T1030" si="205">E967*S967</f>
        <v>-917.39619956563115</v>
      </c>
      <c r="U967" s="110">
        <f t="shared" ref="U967:U1030" si="206">T967+P967+O967+G967</f>
        <v>-795.15840068176226</v>
      </c>
      <c r="V967" s="17">
        <f t="shared" ref="V967:V1030" si="207">ABS(((+U967)*(+K967))/1000)</f>
        <v>8.7636879812579291</v>
      </c>
      <c r="W967" s="14">
        <f t="shared" ref="W967:W1030" si="208">(($W$3*1000)-V967*1000)/1000</f>
        <v>4.6591308106883789</v>
      </c>
      <c r="X967" s="17">
        <f t="shared" ref="X967:X1030" si="209">V967</f>
        <v>8.7636879812579291</v>
      </c>
      <c r="Y967" s="17">
        <f t="shared" ref="Y967:Y1030" si="210">ABS((X967*1000)/((2*PI()*N967)/60))</f>
        <v>11.955293673704855</v>
      </c>
      <c r="Z967" s="14">
        <v>474.14230073437511</v>
      </c>
      <c r="AA967" s="17">
        <f t="shared" si="199"/>
        <v>0.61363638944505627</v>
      </c>
      <c r="AB967" s="17">
        <f t="shared" si="200"/>
        <v>1.1607306249846419E-4</v>
      </c>
      <c r="AC967" s="17">
        <f t="shared" si="201"/>
        <v>5.503514890630673E-2</v>
      </c>
      <c r="AD967" s="17">
        <f t="shared" ref="AD967:AD1030" si="211">((Z967*AB967)/1000)/0.755</f>
        <v>7.2894236961995663E-5</v>
      </c>
      <c r="AE967" s="14">
        <f t="shared" si="202"/>
        <v>45.414060618822376</v>
      </c>
    </row>
    <row r="968" spans="1:31" ht="15.75" thickBot="1" x14ac:dyDescent="0.3">
      <c r="A968" s="14">
        <v>3</v>
      </c>
      <c r="B968" s="17" t="s">
        <v>33</v>
      </c>
      <c r="C968" s="17">
        <v>962</v>
      </c>
      <c r="D968" s="17">
        <v>79.841211758854627</v>
      </c>
      <c r="E968" s="14">
        <v>704.00093954631063</v>
      </c>
      <c r="F968" s="103">
        <v>0</v>
      </c>
      <c r="G968" s="17">
        <f>'Specifications (ICE)'!$E$16*9.81*SIN(F968-F967)</f>
        <v>0</v>
      </c>
      <c r="H968" s="17">
        <f t="shared" si="203"/>
        <v>0</v>
      </c>
      <c r="I968" s="17">
        <v>14</v>
      </c>
      <c r="J968" s="14">
        <v>4000</v>
      </c>
      <c r="K968" s="100">
        <v>10.921107637594615</v>
      </c>
      <c r="L968" s="17">
        <v>24.429862518840899</v>
      </c>
      <c r="M968" s="107">
        <v>1</v>
      </c>
      <c r="N968" s="17">
        <f>IF(M968=1,_xlfn.XLOOKUP(L968,'HYB SPECS'!$O$6:$O$37,'HYB SPECS'!$K$6:$K$37,,1))</f>
        <v>6750</v>
      </c>
      <c r="O968" s="107">
        <f>0.5*('Specifications (ICE)'!$P$4*'Specifications (ICE)'!$P$3)*'Specifications (ICE)'!$P$5*K968^2</f>
        <v>37.279527392656199</v>
      </c>
      <c r="P968" s="14">
        <f>IF(B968="A",'Specifications (ICE)'!$M$12,IF(B968="G",'Specifications (ICE)'!$M$13))</f>
        <v>84.271039200000004</v>
      </c>
      <c r="Q968" s="17">
        <v>3</v>
      </c>
      <c r="R968" s="110">
        <f>'HYB SPECS'!$G$11-O968-P968-G968</f>
        <v>765.18406526257218</v>
      </c>
      <c r="S968" s="16">
        <f t="shared" si="204"/>
        <v>-1.3042892796518548</v>
      </c>
      <c r="T968" s="17">
        <f t="shared" si="205"/>
        <v>-918.22087831508645</v>
      </c>
      <c r="U968" s="110">
        <f t="shared" si="206"/>
        <v>-796.67031172243026</v>
      </c>
      <c r="V968" s="17">
        <f t="shared" si="207"/>
        <v>8.7005222259967159</v>
      </c>
      <c r="W968" s="14">
        <f t="shared" si="208"/>
        <v>4.722296565949593</v>
      </c>
      <c r="X968" s="17">
        <f t="shared" si="209"/>
        <v>8.7005222259967159</v>
      </c>
      <c r="Y968" s="17">
        <f t="shared" si="210"/>
        <v>12.308721064429138</v>
      </c>
      <c r="Z968" s="14">
        <v>474.14230073437511</v>
      </c>
      <c r="AA968" s="17">
        <f t="shared" ref="AA968:AA1031" si="212">(Z968*W968)/(60*60)</f>
        <v>0.62195571070260525</v>
      </c>
      <c r="AB968" s="17">
        <f t="shared" ref="AB968:AB1031" si="213">((D968-D967)/3600)*W968</f>
        <v>1.186585119351431E-4</v>
      </c>
      <c r="AC968" s="17">
        <f t="shared" ref="AC968:AC1031" si="214">AB968*Z968</f>
        <v>5.6261019850646056E-2</v>
      </c>
      <c r="AD968" s="17">
        <f t="shared" si="211"/>
        <v>7.4517907086948419E-5</v>
      </c>
      <c r="AE968" s="14">
        <f t="shared" ref="AE968:AE1031" si="215">AE967+AC968</f>
        <v>45.47032163867302</v>
      </c>
    </row>
    <row r="969" spans="1:31" ht="15.75" thickBot="1" x14ac:dyDescent="0.3">
      <c r="A969" s="14">
        <v>3</v>
      </c>
      <c r="B969" s="17" t="s">
        <v>33</v>
      </c>
      <c r="C969" s="17">
        <v>963</v>
      </c>
      <c r="D969" s="17">
        <v>79.93246307992186</v>
      </c>
      <c r="E969" s="14">
        <v>704.00093954631063</v>
      </c>
      <c r="F969" s="103">
        <v>0</v>
      </c>
      <c r="G969" s="17">
        <f>'Specifications (ICE)'!$E$16*9.81*SIN(F969-F968)</f>
        <v>0</v>
      </c>
      <c r="H969" s="17">
        <f t="shared" si="203"/>
        <v>0</v>
      </c>
      <c r="I969" s="17">
        <v>14</v>
      </c>
      <c r="J969" s="14">
        <v>4000</v>
      </c>
      <c r="K969" s="100">
        <v>10.819855956673029</v>
      </c>
      <c r="L969" s="17">
        <v>24.203368583720167</v>
      </c>
      <c r="M969" s="107">
        <v>1</v>
      </c>
      <c r="N969" s="17">
        <f>IF(M969=1,_xlfn.XLOOKUP(L969,'HYB SPECS'!$O$6:$O$37,'HYB SPECS'!$K$6:$K$37,,1))</f>
        <v>6750</v>
      </c>
      <c r="O969" s="107">
        <f>0.5*('Specifications (ICE)'!$P$4*'Specifications (ICE)'!$P$3)*'Specifications (ICE)'!$P$5*K969^2</f>
        <v>36.591480474952476</v>
      </c>
      <c r="P969" s="14">
        <f>IF(B969="A",'Specifications (ICE)'!$M$12,IF(B969="G",'Specifications (ICE)'!$M$13))</f>
        <v>84.271039200000004</v>
      </c>
      <c r="Q969" s="17">
        <v>3</v>
      </c>
      <c r="R969" s="110">
        <f>'HYB SPECS'!$G$11-O969-P969-G969</f>
        <v>765.87211218027585</v>
      </c>
      <c r="S969" s="16">
        <f t="shared" si="204"/>
        <v>-1.3054620853327343</v>
      </c>
      <c r="T969" s="17">
        <f t="shared" si="205"/>
        <v>-919.04653461633097</v>
      </c>
      <c r="U969" s="110">
        <f t="shared" si="206"/>
        <v>-798.18401494137845</v>
      </c>
      <c r="V969" s="17">
        <f t="shared" si="207"/>
        <v>8.6362360685846671</v>
      </c>
      <c r="W969" s="14">
        <f t="shared" si="208"/>
        <v>4.7865827233616418</v>
      </c>
      <c r="X969" s="17">
        <f t="shared" si="209"/>
        <v>8.6362360685846671</v>
      </c>
      <c r="Y969" s="17">
        <f t="shared" si="210"/>
        <v>12.217774755766815</v>
      </c>
      <c r="Z969" s="14">
        <v>474.14230073437511</v>
      </c>
      <c r="AA969" s="17">
        <f t="shared" si="212"/>
        <v>0.63042259586391669</v>
      </c>
      <c r="AB969" s="17">
        <f t="shared" si="213"/>
        <v>1.2132833247342879E-4</v>
      </c>
      <c r="AC969" s="17">
        <f t="shared" si="214"/>
        <v>5.7526894703216723E-2</v>
      </c>
      <c r="AD969" s="17">
        <f t="shared" si="211"/>
        <v>7.6194562520816856E-5</v>
      </c>
      <c r="AE969" s="14">
        <f t="shared" si="215"/>
        <v>45.527848533376236</v>
      </c>
    </row>
    <row r="970" spans="1:31" ht="15.75" thickBot="1" x14ac:dyDescent="0.3">
      <c r="A970" s="14">
        <v>3</v>
      </c>
      <c r="B970" s="17" t="s">
        <v>33</v>
      </c>
      <c r="C970" s="17">
        <v>964</v>
      </c>
      <c r="D970" s="17">
        <v>80.024530250062028</v>
      </c>
      <c r="E970" s="14">
        <v>704.00093954631063</v>
      </c>
      <c r="F970" s="103">
        <v>0</v>
      </c>
      <c r="G970" s="17">
        <f>'Specifications (ICE)'!$E$16*9.81*SIN(F970-F969)</f>
        <v>0</v>
      </c>
      <c r="H970" s="17">
        <f t="shared" si="203"/>
        <v>0</v>
      </c>
      <c r="I970" s="17">
        <v>14</v>
      </c>
      <c r="J970" s="14">
        <v>4000</v>
      </c>
      <c r="K970" s="100">
        <v>10.717526041132531</v>
      </c>
      <c r="L970" s="17">
        <v>23.974462702451007</v>
      </c>
      <c r="M970" s="107">
        <v>1</v>
      </c>
      <c r="N970" s="17">
        <f>IF(M970=1,_xlfn.XLOOKUP(L970,'HYB SPECS'!$O$6:$O$37,'HYB SPECS'!$K$6:$K$37,,1))</f>
        <v>6750</v>
      </c>
      <c r="O970" s="107">
        <f>0.5*('Specifications (ICE)'!$P$4*'Specifications (ICE)'!$P$3)*'Specifications (ICE)'!$P$5*K970^2</f>
        <v>35.902617965121642</v>
      </c>
      <c r="P970" s="14">
        <f>IF(B970="A",'Specifications (ICE)'!$M$12,IF(B970="G",'Specifications (ICE)'!$M$13))</f>
        <v>84.271039200000004</v>
      </c>
      <c r="Q970" s="17">
        <v>3</v>
      </c>
      <c r="R970" s="110">
        <f>'HYB SPECS'!$G$11-O970-P970-G970</f>
        <v>766.56097469010672</v>
      </c>
      <c r="S970" s="16">
        <f t="shared" si="204"/>
        <v>-1.3066362812256118</v>
      </c>
      <c r="T970" s="17">
        <f t="shared" si="205"/>
        <v>-919.87316962812804</v>
      </c>
      <c r="U970" s="110">
        <f t="shared" si="206"/>
        <v>-799.69951246300639</v>
      </c>
      <c r="V970" s="17">
        <f t="shared" si="207"/>
        <v>8.5708003499032603</v>
      </c>
      <c r="W970" s="14">
        <f t="shared" si="208"/>
        <v>4.8520184420430486</v>
      </c>
      <c r="X970" s="17">
        <f t="shared" si="209"/>
        <v>8.5708003499032603</v>
      </c>
      <c r="Y970" s="17">
        <f t="shared" si="210"/>
        <v>12.125202150585334</v>
      </c>
      <c r="Z970" s="14">
        <v>474.14230073437511</v>
      </c>
      <c r="AA970" s="17">
        <f t="shared" si="212"/>
        <v>0.63904088536553039</v>
      </c>
      <c r="AB970" s="17">
        <f t="shared" si="213"/>
        <v>1.2408655761855938E-4</v>
      </c>
      <c r="AC970" s="17">
        <f t="shared" si="214"/>
        <v>5.8834685919472343E-2</v>
      </c>
      <c r="AD970" s="17">
        <f t="shared" si="211"/>
        <v>7.7926736317181908E-5</v>
      </c>
      <c r="AE970" s="14">
        <f t="shared" si="215"/>
        <v>45.586683219295708</v>
      </c>
    </row>
    <row r="971" spans="1:31" ht="15.75" thickBot="1" x14ac:dyDescent="0.3">
      <c r="A971" s="14">
        <v>3</v>
      </c>
      <c r="B971" s="17" t="s">
        <v>33</v>
      </c>
      <c r="C971" s="17">
        <v>965</v>
      </c>
      <c r="D971" s="17">
        <v>80.117437133376171</v>
      </c>
      <c r="E971" s="14">
        <v>704.00093954631063</v>
      </c>
      <c r="F971" s="103">
        <v>0</v>
      </c>
      <c r="G971" s="17">
        <f>'Specifications (ICE)'!$E$16*9.81*SIN(F971-F970)</f>
        <v>0</v>
      </c>
      <c r="H971" s="17">
        <f t="shared" si="203"/>
        <v>0</v>
      </c>
      <c r="I971" s="17">
        <v>14</v>
      </c>
      <c r="J971" s="14">
        <v>4000</v>
      </c>
      <c r="K971" s="100">
        <v>10.614086559683415</v>
      </c>
      <c r="L971" s="17">
        <v>23.74307478881822</v>
      </c>
      <c r="M971" s="107">
        <v>1</v>
      </c>
      <c r="N971" s="17">
        <f>IF(M971=1,_xlfn.XLOOKUP(L971,'HYB SPECS'!$O$6:$O$37,'HYB SPECS'!$K$6:$K$37,,1))</f>
        <v>6750</v>
      </c>
      <c r="O971" s="107">
        <f>0.5*('Specifications (ICE)'!$P$4*'Specifications (ICE)'!$P$3)*'Specifications (ICE)'!$P$5*K971^2</f>
        <v>35.212938896382958</v>
      </c>
      <c r="P971" s="14">
        <f>IF(B971="A",'Specifications (ICE)'!$M$12,IF(B971="G",'Specifications (ICE)'!$M$13))</f>
        <v>84.271039200000004</v>
      </c>
      <c r="Q971" s="17">
        <v>3</v>
      </c>
      <c r="R971" s="110">
        <f>'HYB SPECS'!$G$11-O971-P971-G971</f>
        <v>767.25065375884537</v>
      </c>
      <c r="S971" s="16">
        <f t="shared" si="204"/>
        <v>-1.307811868978406</v>
      </c>
      <c r="T971" s="17">
        <f t="shared" si="205"/>
        <v>-920.70078451061431</v>
      </c>
      <c r="U971" s="110">
        <f t="shared" si="206"/>
        <v>-801.21680641423131</v>
      </c>
      <c r="V971" s="17">
        <f t="shared" si="207"/>
        <v>8.5041845363537618</v>
      </c>
      <c r="W971" s="14">
        <f t="shared" si="208"/>
        <v>4.918634255592548</v>
      </c>
      <c r="X971" s="17">
        <f t="shared" si="209"/>
        <v>8.5041845363537618</v>
      </c>
      <c r="Y971" s="17">
        <f t="shared" si="210"/>
        <v>12.030960052678749</v>
      </c>
      <c r="Z971" s="14">
        <v>474.14230073437511</v>
      </c>
      <c r="AA971" s="17">
        <f t="shared" si="212"/>
        <v>0.64781460067154473</v>
      </c>
      <c r="AB971" s="17">
        <f t="shared" si="213"/>
        <v>1.2693749412480079E-4</v>
      </c>
      <c r="AC971" s="17">
        <f t="shared" si="214"/>
        <v>6.0186435513789271E-2</v>
      </c>
      <c r="AD971" s="17">
        <f t="shared" si="211"/>
        <v>7.9717133130846715E-5</v>
      </c>
      <c r="AE971" s="14">
        <f t="shared" si="215"/>
        <v>45.6468696548095</v>
      </c>
    </row>
    <row r="972" spans="1:31" ht="15.75" thickBot="1" x14ac:dyDescent="0.3">
      <c r="A972" s="14">
        <v>3</v>
      </c>
      <c r="B972" s="17" t="s">
        <v>33</v>
      </c>
      <c r="C972" s="17">
        <v>966</v>
      </c>
      <c r="D972" s="17">
        <v>80.21120876358296</v>
      </c>
      <c r="E972" s="14">
        <v>704.00093954631063</v>
      </c>
      <c r="F972" s="103">
        <v>0</v>
      </c>
      <c r="G972" s="17">
        <f>'Specifications (ICE)'!$E$16*9.81*SIN(F972-F971)</f>
        <v>0</v>
      </c>
      <c r="H972" s="17">
        <f t="shared" si="203"/>
        <v>0</v>
      </c>
      <c r="I972" s="17">
        <v>14</v>
      </c>
      <c r="J972" s="14">
        <v>4000</v>
      </c>
      <c r="K972" s="100">
        <v>10.50950460243974</v>
      </c>
      <c r="L972" s="17">
        <v>23.509131225381555</v>
      </c>
      <c r="M972" s="107">
        <v>1</v>
      </c>
      <c r="N972" s="17">
        <f>IF(M972=1,_xlfn.XLOOKUP(L972,'HYB SPECS'!$O$6:$O$37,'HYB SPECS'!$K$6:$K$37,,1))</f>
        <v>6500</v>
      </c>
      <c r="O972" s="107">
        <f>0.5*('Specifications (ICE)'!$P$4*'Specifications (ICE)'!$P$3)*'Specifications (ICE)'!$P$5*K972^2</f>
        <v>34.522442300809658</v>
      </c>
      <c r="P972" s="14">
        <f>IF(B972="A",'Specifications (ICE)'!$M$12,IF(B972="G",'Specifications (ICE)'!$M$13))</f>
        <v>84.271039200000004</v>
      </c>
      <c r="Q972" s="17">
        <v>3</v>
      </c>
      <c r="R972" s="110">
        <f>'HYB SPECS'!$G$11-O972-P972-G972</f>
        <v>767.94115035441871</v>
      </c>
      <c r="S972" s="16">
        <f t="shared" si="204"/>
        <v>-1.3089888502409908</v>
      </c>
      <c r="T972" s="17">
        <f t="shared" si="205"/>
        <v>-921.52938042530241</v>
      </c>
      <c r="U972" s="110">
        <f t="shared" si="206"/>
        <v>-802.73589892449274</v>
      </c>
      <c r="V972" s="17">
        <f t="shared" si="207"/>
        <v>8.4363566242905588</v>
      </c>
      <c r="W972" s="14">
        <f t="shared" si="208"/>
        <v>4.986462167655751</v>
      </c>
      <c r="X972" s="17">
        <f t="shared" si="209"/>
        <v>8.4363566242905588</v>
      </c>
      <c r="Y972" s="17">
        <f t="shared" si="210"/>
        <v>12.394041770232905</v>
      </c>
      <c r="Z972" s="14">
        <v>474.14230073437511</v>
      </c>
      <c r="AA972" s="17">
        <f t="shared" si="212"/>
        <v>0.65674795686033804</v>
      </c>
      <c r="AB972" s="17">
        <f t="shared" si="213"/>
        <v>1.2988574622932092E-4</v>
      </c>
      <c r="AC972" s="17">
        <f t="shared" si="214"/>
        <v>6.1584326549771411E-2</v>
      </c>
      <c r="AD972" s="17">
        <f t="shared" si="211"/>
        <v>8.1568644436783318E-5</v>
      </c>
      <c r="AE972" s="14">
        <f t="shared" si="215"/>
        <v>45.70845398135927</v>
      </c>
    </row>
    <row r="973" spans="1:31" ht="15.75" thickBot="1" x14ac:dyDescent="0.3">
      <c r="A973" s="14">
        <v>3</v>
      </c>
      <c r="B973" s="17" t="s">
        <v>33</v>
      </c>
      <c r="C973" s="17">
        <v>967</v>
      </c>
      <c r="D973" s="17">
        <v>80.305871425721691</v>
      </c>
      <c r="E973" s="14">
        <v>704.00093954631063</v>
      </c>
      <c r="F973" s="103">
        <v>0</v>
      </c>
      <c r="G973" s="17">
        <f>'Specifications (ICE)'!$E$16*9.81*SIN(F973-F972)</f>
        <v>0</v>
      </c>
      <c r="H973" s="17">
        <f t="shared" si="203"/>
        <v>0</v>
      </c>
      <c r="I973" s="17">
        <v>14</v>
      </c>
      <c r="J973" s="14">
        <v>4000</v>
      </c>
      <c r="K973" s="100">
        <v>10.403745566798909</v>
      </c>
      <c r="L973" s="17">
        <v>23.272554608195154</v>
      </c>
      <c r="M973" s="107">
        <v>1</v>
      </c>
      <c r="N973" s="17">
        <f>IF(M973=1,_xlfn.XLOOKUP(L973,'HYB SPECS'!$O$6:$O$37,'HYB SPECS'!$K$6:$K$37,,1))</f>
        <v>6500</v>
      </c>
      <c r="O973" s="107">
        <f>0.5*('Specifications (ICE)'!$P$4*'Specifications (ICE)'!$P$3)*'Specifications (ICE)'!$P$5*K973^2</f>
        <v>33.831127209327654</v>
      </c>
      <c r="P973" s="14">
        <f>IF(B973="A",'Specifications (ICE)'!$M$12,IF(B973="G",'Specifications (ICE)'!$M$13))</f>
        <v>84.271039200000004</v>
      </c>
      <c r="Q973" s="17">
        <v>3</v>
      </c>
      <c r="R973" s="110">
        <f>'HYB SPECS'!$G$11-O973-P973-G973</f>
        <v>768.63246544590072</v>
      </c>
      <c r="S973" s="16">
        <f t="shared" si="204"/>
        <v>-1.310167226665194</v>
      </c>
      <c r="T973" s="17">
        <f t="shared" si="205"/>
        <v>-922.35895853508077</v>
      </c>
      <c r="U973" s="110">
        <f t="shared" si="206"/>
        <v>-804.25679212575312</v>
      </c>
      <c r="V973" s="17">
        <f t="shared" si="207"/>
        <v>8.3672830356462171</v>
      </c>
      <c r="W973" s="14">
        <f t="shared" si="208"/>
        <v>5.0555357563000927</v>
      </c>
      <c r="X973" s="17">
        <f t="shared" si="209"/>
        <v>8.3672830356462171</v>
      </c>
      <c r="Y973" s="17">
        <f t="shared" si="210"/>
        <v>12.292564203434353</v>
      </c>
      <c r="Z973" s="14">
        <v>474.14230073437511</v>
      </c>
      <c r="AA973" s="17">
        <f t="shared" si="212"/>
        <v>0.66584537637139585</v>
      </c>
      <c r="AB973" s="17">
        <f t="shared" si="213"/>
        <v>1.3293624256358597E-4</v>
      </c>
      <c r="AC973" s="17">
        <f t="shared" si="214"/>
        <v>6.3030695900081618E-2</v>
      </c>
      <c r="AD973" s="17">
        <f t="shared" si="211"/>
        <v>8.3484365430571683E-5</v>
      </c>
      <c r="AE973" s="14">
        <f t="shared" si="215"/>
        <v>45.771484677259352</v>
      </c>
    </row>
    <row r="974" spans="1:31" ht="15.75" thickBot="1" x14ac:dyDescent="0.3">
      <c r="A974" s="14">
        <v>3</v>
      </c>
      <c r="B974" s="17" t="s">
        <v>33</v>
      </c>
      <c r="C974" s="17">
        <v>968</v>
      </c>
      <c r="D974" s="17">
        <v>80.401452745337934</v>
      </c>
      <c r="E974" s="14">
        <v>704.00093954631063</v>
      </c>
      <c r="F974" s="103">
        <v>0</v>
      </c>
      <c r="G974" s="17">
        <f>'Specifications (ICE)'!$E$16*9.81*SIN(F974-F973)</f>
        <v>0</v>
      </c>
      <c r="H974" s="17">
        <f t="shared" si="203"/>
        <v>0</v>
      </c>
      <c r="I974" s="17">
        <v>14</v>
      </c>
      <c r="J974" s="14">
        <v>4000</v>
      </c>
      <c r="K974" s="100">
        <v>10.296773032475688</v>
      </c>
      <c r="L974" s="17">
        <v>23.033263467266167</v>
      </c>
      <c r="M974" s="107">
        <v>1</v>
      </c>
      <c r="N974" s="17">
        <f>IF(M974=1,_xlfn.XLOOKUP(L974,'HYB SPECS'!$O$6:$O$37,'HYB SPECS'!$K$6:$K$37,,1))</f>
        <v>6500</v>
      </c>
      <c r="O974" s="107">
        <f>0.5*('Specifications (ICE)'!$P$4*'Specifications (ICE)'!$P$3)*'Specifications (ICE)'!$P$5*K974^2</f>
        <v>33.138992651714119</v>
      </c>
      <c r="P974" s="14">
        <f>IF(B974="A",'Specifications (ICE)'!$M$12,IF(B974="G",'Specifications (ICE)'!$M$13))</f>
        <v>84.271039200000004</v>
      </c>
      <c r="Q974" s="17">
        <v>3</v>
      </c>
      <c r="R974" s="110">
        <f>'HYB SPECS'!$G$11-O974-P974-G974</f>
        <v>769.32460000351421</v>
      </c>
      <c r="S974" s="16">
        <f t="shared" si="204"/>
        <v>-1.3113469999048031</v>
      </c>
      <c r="T974" s="17">
        <f t="shared" si="205"/>
        <v>-923.18952000421712</v>
      </c>
      <c r="U974" s="110">
        <f t="shared" si="206"/>
        <v>-805.77948815250295</v>
      </c>
      <c r="V974" s="17">
        <f t="shared" si="207"/>
        <v>8.2969285037307543</v>
      </c>
      <c r="W974" s="14">
        <f t="shared" si="208"/>
        <v>5.1258902882155546</v>
      </c>
      <c r="X974" s="17">
        <f t="shared" si="209"/>
        <v>8.2969285037307543</v>
      </c>
      <c r="Y974" s="17">
        <f t="shared" si="210"/>
        <v>12.189204773988854</v>
      </c>
      <c r="Z974" s="14">
        <v>474.14230073437511</v>
      </c>
      <c r="AA974" s="17">
        <f t="shared" si="212"/>
        <v>0.67511150404625342</v>
      </c>
      <c r="AB974" s="17">
        <f t="shared" si="213"/>
        <v>1.360942660988142E-4</v>
      </c>
      <c r="AC974" s="17">
        <f t="shared" si="214"/>
        <v>6.4528048444848038E-2</v>
      </c>
      <c r="AD974" s="17">
        <f t="shared" si="211"/>
        <v>8.5467613834235815E-5</v>
      </c>
      <c r="AE974" s="14">
        <f t="shared" si="215"/>
        <v>45.836012725704201</v>
      </c>
    </row>
    <row r="975" spans="1:31" ht="15.75" thickBot="1" x14ac:dyDescent="0.3">
      <c r="A975" s="14">
        <v>3</v>
      </c>
      <c r="B975" s="17" t="s">
        <v>33</v>
      </c>
      <c r="C975" s="17">
        <v>969</v>
      </c>
      <c r="D975" s="17">
        <v>80.497981786006505</v>
      </c>
      <c r="E975" s="14">
        <v>704.00093954631063</v>
      </c>
      <c r="F975" s="103">
        <v>0</v>
      </c>
      <c r="G975" s="17">
        <f>'Specifications (ICE)'!$E$16*9.81*SIN(F975-F974)</f>
        <v>0</v>
      </c>
      <c r="H975" s="17">
        <f t="shared" si="203"/>
        <v>0</v>
      </c>
      <c r="I975" s="17">
        <v>14</v>
      </c>
      <c r="J975" s="14">
        <v>4000</v>
      </c>
      <c r="K975" s="100">
        <v>10.188548624402953</v>
      </c>
      <c r="L975" s="17">
        <v>22.791171959871942</v>
      </c>
      <c r="M975" s="107">
        <v>1</v>
      </c>
      <c r="N975" s="17">
        <f>IF(M975=1,_xlfn.XLOOKUP(L975,'HYB SPECS'!$O$6:$O$37,'HYB SPECS'!$K$6:$K$37,,1))</f>
        <v>6500</v>
      </c>
      <c r="O975" s="107">
        <f>0.5*('Specifications (ICE)'!$P$4*'Specifications (ICE)'!$P$3)*'Specifications (ICE)'!$P$5*K975^2</f>
        <v>32.446037656596161</v>
      </c>
      <c r="P975" s="14">
        <f>IF(B975="A",'Specifications (ICE)'!$M$12,IF(B975="G",'Specifications (ICE)'!$M$13))</f>
        <v>84.271039200000004</v>
      </c>
      <c r="Q975" s="17">
        <v>3</v>
      </c>
      <c r="R975" s="110">
        <f>'HYB SPECS'!$G$11-O975-P975-G975</f>
        <v>770.01755499863214</v>
      </c>
      <c r="S975" s="16">
        <f t="shared" si="204"/>
        <v>-1.3125281716155643</v>
      </c>
      <c r="T975" s="17">
        <f t="shared" si="205"/>
        <v>-924.02106599835849</v>
      </c>
      <c r="U975" s="110">
        <f t="shared" si="206"/>
        <v>-807.30398914176226</v>
      </c>
      <c r="V975" s="17">
        <f t="shared" si="207"/>
        <v>8.2252559480453176</v>
      </c>
      <c r="W975" s="14">
        <f t="shared" si="208"/>
        <v>5.1975628439009904</v>
      </c>
      <c r="X975" s="17">
        <f t="shared" si="209"/>
        <v>8.2252559480453176</v>
      </c>
      <c r="Y975" s="17">
        <f t="shared" si="210"/>
        <v>12.083909006099319</v>
      </c>
      <c r="Z975" s="14">
        <v>474.14230073437511</v>
      </c>
      <c r="AA975" s="17">
        <f t="shared" si="212"/>
        <v>0.68455122361631038</v>
      </c>
      <c r="AB975" s="17">
        <f t="shared" si="213"/>
        <v>1.3936548753788123E-4</v>
      </c>
      <c r="AC975" s="17">
        <f t="shared" si="214"/>
        <v>6.6079072904178887E-2</v>
      </c>
      <c r="AD975" s="17">
        <f t="shared" si="211"/>
        <v>8.7521950866462097E-5</v>
      </c>
      <c r="AE975" s="14">
        <f t="shared" si="215"/>
        <v>45.902091798608382</v>
      </c>
    </row>
    <row r="976" spans="1:31" ht="15.75" thickBot="1" x14ac:dyDescent="0.3">
      <c r="A976" s="14">
        <v>3</v>
      </c>
      <c r="B976" s="17" t="s">
        <v>33</v>
      </c>
      <c r="C976" s="17">
        <v>970</v>
      </c>
      <c r="D976" s="17">
        <v>80.595489156164348</v>
      </c>
      <c r="E976" s="14">
        <v>704.00093954631063</v>
      </c>
      <c r="F976" s="103">
        <v>0</v>
      </c>
      <c r="G976" s="17">
        <f>'Specifications (ICE)'!$E$16*9.81*SIN(F976-F975)</f>
        <v>0</v>
      </c>
      <c r="H976" s="17">
        <f t="shared" si="203"/>
        <v>0</v>
      </c>
      <c r="I976" s="17">
        <v>14</v>
      </c>
      <c r="J976" s="14">
        <v>4000</v>
      </c>
      <c r="K976" s="100">
        <v>10.079031862026614</v>
      </c>
      <c r="L976" s="17">
        <v>22.546189533441815</v>
      </c>
      <c r="M976" s="107">
        <v>1</v>
      </c>
      <c r="N976" s="17">
        <f>IF(M976=1,_xlfn.XLOOKUP(L976,'HYB SPECS'!$O$6:$O$37,'HYB SPECS'!$K$6:$K$37,,1))</f>
        <v>6250</v>
      </c>
      <c r="O976" s="107">
        <f>0.5*('Specifications (ICE)'!$P$4*'Specifications (ICE)'!$P$3)*'Specifications (ICE)'!$P$5*K976^2</f>
        <v>31.752261251449443</v>
      </c>
      <c r="P976" s="14">
        <f>IF(B976="A",'Specifications (ICE)'!$M$12,IF(B976="G",'Specifications (ICE)'!$M$13))</f>
        <v>84.271039200000004</v>
      </c>
      <c r="Q976" s="17">
        <v>3</v>
      </c>
      <c r="R976" s="110">
        <f>'HYB SPECS'!$G$11-O976-P976-G976</f>
        <v>770.7113314037789</v>
      </c>
      <c r="S976" s="16">
        <f t="shared" si="204"/>
        <v>-1.313710743455188</v>
      </c>
      <c r="T976" s="17">
        <f t="shared" si="205"/>
        <v>-924.85359768453463</v>
      </c>
      <c r="U976" s="110">
        <f t="shared" si="206"/>
        <v>-808.83029723308516</v>
      </c>
      <c r="V976" s="17">
        <f t="shared" si="207"/>
        <v>8.1522263367847216</v>
      </c>
      <c r="W976" s="14">
        <f t="shared" si="208"/>
        <v>5.2705924551615873</v>
      </c>
      <c r="X976" s="17">
        <f t="shared" si="209"/>
        <v>8.1522263367847216</v>
      </c>
      <c r="Y976" s="17">
        <f t="shared" si="210"/>
        <v>12.45568433955094</v>
      </c>
      <c r="Z976" s="14">
        <v>474.14230073437511</v>
      </c>
      <c r="AA976" s="17">
        <f t="shared" si="212"/>
        <v>0.69416967581209821</v>
      </c>
      <c r="AB976" s="17">
        <f t="shared" si="213"/>
        <v>1.4275600263238117E-4</v>
      </c>
      <c r="AC976" s="17">
        <f t="shared" si="214"/>
        <v>6.7686659531759716E-2</v>
      </c>
      <c r="AD976" s="17">
        <f t="shared" si="211"/>
        <v>8.9651204677827448E-5</v>
      </c>
      <c r="AE976" s="14">
        <f t="shared" si="215"/>
        <v>45.969778458140141</v>
      </c>
    </row>
    <row r="977" spans="1:31" ht="15.75" thickBot="1" x14ac:dyDescent="0.3">
      <c r="A977" s="14">
        <v>3</v>
      </c>
      <c r="B977" s="17" t="s">
        <v>33</v>
      </c>
      <c r="C977" s="17">
        <v>971</v>
      </c>
      <c r="D977" s="17">
        <v>80.694007126362806</v>
      </c>
      <c r="E977" s="14">
        <v>704.00093954631063</v>
      </c>
      <c r="F977" s="103">
        <v>0</v>
      </c>
      <c r="G977" s="17">
        <f>'Specifications (ICE)'!$E$16*9.81*SIN(F977-F976)</f>
        <v>0</v>
      </c>
      <c r="H977" s="17">
        <f t="shared" si="203"/>
        <v>0</v>
      </c>
      <c r="I977" s="17">
        <v>14</v>
      </c>
      <c r="J977" s="14">
        <v>4000</v>
      </c>
      <c r="K977" s="100">
        <v>9.9681799933061495</v>
      </c>
      <c r="L977" s="17">
        <v>22.298220554226258</v>
      </c>
      <c r="M977" s="107">
        <v>1</v>
      </c>
      <c r="N977" s="17">
        <f>IF(M977=1,_xlfn.XLOOKUP(L977,'HYB SPECS'!$O$6:$O$37,'HYB SPECS'!$K$6:$K$37,,1))</f>
        <v>6250</v>
      </c>
      <c r="O977" s="107">
        <f>0.5*('Specifications (ICE)'!$P$4*'Specifications (ICE)'!$P$3)*'Specifications (ICE)'!$P$5*K977^2</f>
        <v>31.057662462596841</v>
      </c>
      <c r="P977" s="14">
        <f>IF(B977="A",'Specifications (ICE)'!$M$12,IF(B977="G",'Specifications (ICE)'!$M$13))</f>
        <v>84.271039200000004</v>
      </c>
      <c r="Q977" s="17">
        <v>3</v>
      </c>
      <c r="R977" s="110">
        <f>'HYB SPECS'!$G$11-O977-P977-G977</f>
        <v>771.40593019263156</v>
      </c>
      <c r="S977" s="16">
        <f t="shared" si="204"/>
        <v>-1.3148947170833489</v>
      </c>
      <c r="T977" s="17">
        <f t="shared" si="205"/>
        <v>-925.68711623115792</v>
      </c>
      <c r="U977" s="110">
        <f t="shared" si="206"/>
        <v>-810.3584145685611</v>
      </c>
      <c r="V977" s="17">
        <f t="shared" si="207"/>
        <v>8.077798535509622</v>
      </c>
      <c r="W977" s="14">
        <f t="shared" si="208"/>
        <v>5.3450202564366869</v>
      </c>
      <c r="X977" s="17">
        <f t="shared" si="209"/>
        <v>8.077798535509622</v>
      </c>
      <c r="Y977" s="17">
        <f t="shared" si="210"/>
        <v>12.341967035777563</v>
      </c>
      <c r="Z977" s="14">
        <v>474.14230073437511</v>
      </c>
      <c r="AA977" s="17">
        <f t="shared" si="212"/>
        <v>0.70397227829409181</v>
      </c>
      <c r="AB977" s="17">
        <f t="shared" si="213"/>
        <v>1.4627237398160626E-4</v>
      </c>
      <c r="AC977" s="17">
        <f t="shared" si="214"/>
        <v>6.9353919933517735E-2</v>
      </c>
      <c r="AD977" s="17">
        <f t="shared" si="211"/>
        <v>9.1859496600685733E-5</v>
      </c>
      <c r="AE977" s="14">
        <f t="shared" si="215"/>
        <v>46.03913237807366</v>
      </c>
    </row>
    <row r="978" spans="1:31" ht="15.75" thickBot="1" x14ac:dyDescent="0.3">
      <c r="A978" s="14">
        <v>3</v>
      </c>
      <c r="B978" s="17" t="s">
        <v>33</v>
      </c>
      <c r="C978" s="17">
        <v>972</v>
      </c>
      <c r="D978" s="17">
        <v>80.793569758208463</v>
      </c>
      <c r="E978" s="14">
        <v>704.00093954631063</v>
      </c>
      <c r="F978" s="103">
        <v>0</v>
      </c>
      <c r="G978" s="17">
        <f>'Specifications (ICE)'!$E$16*9.81*SIN(F978-F977)</f>
        <v>0</v>
      </c>
      <c r="H978" s="17">
        <f t="shared" si="203"/>
        <v>0</v>
      </c>
      <c r="I978" s="17">
        <v>14</v>
      </c>
      <c r="J978" s="14">
        <v>4000</v>
      </c>
      <c r="K978" s="100">
        <v>9.8559478114787051</v>
      </c>
      <c r="L978" s="17">
        <v>22.047163897409177</v>
      </c>
      <c r="M978" s="107">
        <v>1</v>
      </c>
      <c r="N978" s="17">
        <f>IF(M978=1,_xlfn.XLOOKUP(L978,'HYB SPECS'!$O$6:$O$37,'HYB SPECS'!$K$6:$K$37,,1))</f>
        <v>6250</v>
      </c>
      <c r="O978" s="107">
        <f>0.5*('Specifications (ICE)'!$P$4*'Specifications (ICE)'!$P$3)*'Specifications (ICE)'!$P$5*K978^2</f>
        <v>30.362240315207043</v>
      </c>
      <c r="P978" s="14">
        <f>IF(B978="A",'Specifications (ICE)'!$M$12,IF(B978="G",'Specifications (ICE)'!$M$13))</f>
        <v>84.271039200000004</v>
      </c>
      <c r="Q978" s="17">
        <v>3</v>
      </c>
      <c r="R978" s="110">
        <f>'HYB SPECS'!$G$11-O978-P978-G978</f>
        <v>772.10135234002132</v>
      </c>
      <c r="S978" s="16">
        <f t="shared" si="204"/>
        <v>-1.3160800941616884</v>
      </c>
      <c r="T978" s="17">
        <f t="shared" si="205"/>
        <v>-926.52162280802554</v>
      </c>
      <c r="U978" s="110">
        <f t="shared" si="206"/>
        <v>-811.88834329281849</v>
      </c>
      <c r="V978" s="17">
        <f t="shared" si="207"/>
        <v>8.0019291402419253</v>
      </c>
      <c r="W978" s="14">
        <f t="shared" si="208"/>
        <v>5.4208896517043836</v>
      </c>
      <c r="X978" s="17">
        <f t="shared" si="209"/>
        <v>8.0019291402419253</v>
      </c>
      <c r="Y978" s="17">
        <f t="shared" si="210"/>
        <v>12.226047138629593</v>
      </c>
      <c r="Z978" s="14">
        <v>474.14230073437511</v>
      </c>
      <c r="AA978" s="17">
        <f t="shared" si="212"/>
        <v>0.71396474763507833</v>
      </c>
      <c r="AB978" s="17">
        <f t="shared" si="213"/>
        <v>1.4992167796349358E-4</v>
      </c>
      <c r="AC978" s="17">
        <f t="shared" si="214"/>
        <v>7.1084209319568908E-2</v>
      </c>
      <c r="AD978" s="17">
        <f t="shared" si="211"/>
        <v>9.4151270621945575E-5</v>
      </c>
      <c r="AE978" s="14">
        <f t="shared" si="215"/>
        <v>46.110216587393232</v>
      </c>
    </row>
    <row r="979" spans="1:31" ht="15.75" thickBot="1" x14ac:dyDescent="0.3">
      <c r="A979" s="14">
        <v>3</v>
      </c>
      <c r="B979" s="17" t="s">
        <v>33</v>
      </c>
      <c r="C979" s="17">
        <v>973</v>
      </c>
      <c r="D979" s="17">
        <v>80.89421304644867</v>
      </c>
      <c r="E979" s="14">
        <v>704.00093954631063</v>
      </c>
      <c r="F979" s="103">
        <v>0</v>
      </c>
      <c r="G979" s="17">
        <f>'Specifications (ICE)'!$E$16*9.81*SIN(F979-F978)</f>
        <v>0</v>
      </c>
      <c r="H979" s="17">
        <f t="shared" si="203"/>
        <v>0</v>
      </c>
      <c r="I979" s="17">
        <v>14</v>
      </c>
      <c r="J979" s="14">
        <v>4000</v>
      </c>
      <c r="K979" s="100">
        <v>9.742287452346293</v>
      </c>
      <c r="L979" s="17">
        <v>21.792912493651517</v>
      </c>
      <c r="M979" s="107">
        <v>1</v>
      </c>
      <c r="N979" s="17">
        <f>IF(M979=1,_xlfn.XLOOKUP(L979,'HYB SPECS'!$O$6:$O$37,'HYB SPECS'!$K$6:$K$37,,1))</f>
        <v>6000</v>
      </c>
      <c r="O979" s="107">
        <f>0.5*('Specifications (ICE)'!$P$4*'Specifications (ICE)'!$P$3)*'Specifications (ICE)'!$P$5*K979^2</f>
        <v>29.665993833293193</v>
      </c>
      <c r="P979" s="14">
        <f>IF(B979="A",'Specifications (ICE)'!$M$12,IF(B979="G",'Specifications (ICE)'!$M$13))</f>
        <v>84.271039200000004</v>
      </c>
      <c r="Q979" s="17">
        <v>3</v>
      </c>
      <c r="R979" s="110">
        <f>'HYB SPECS'!$G$11-O979-P979-G979</f>
        <v>772.79759882193514</v>
      </c>
      <c r="S979" s="16">
        <f t="shared" si="204"/>
        <v>-1.3172668763538187</v>
      </c>
      <c r="T979" s="17">
        <f t="shared" si="205"/>
        <v>-927.35711858632214</v>
      </c>
      <c r="U979" s="110">
        <f t="shared" si="206"/>
        <v>-813.42008555302891</v>
      </c>
      <c r="V979" s="17">
        <f t="shared" si="207"/>
        <v>7.9245722929697218</v>
      </c>
      <c r="W979" s="14">
        <f t="shared" si="208"/>
        <v>5.4982464989765871</v>
      </c>
      <c r="X979" s="17">
        <f t="shared" si="209"/>
        <v>7.9245722929697218</v>
      </c>
      <c r="Y979" s="17">
        <f t="shared" si="210"/>
        <v>12.612348523152066</v>
      </c>
      <c r="Z979" s="14">
        <v>474.14230073437511</v>
      </c>
      <c r="AA979" s="17">
        <f t="shared" si="212"/>
        <v>0.72415312361930051</v>
      </c>
      <c r="AB979" s="17">
        <f t="shared" si="213"/>
        <v>1.5371155755894656E-4</v>
      </c>
      <c r="AC979" s="17">
        <f t="shared" si="214"/>
        <v>7.288115155046325E-2</v>
      </c>
      <c r="AD979" s="17">
        <f t="shared" si="211"/>
        <v>9.6531326556904972E-5</v>
      </c>
      <c r="AE979" s="14">
        <f t="shared" si="215"/>
        <v>46.183097738943694</v>
      </c>
    </row>
    <row r="980" spans="1:31" ht="15.75" thickBot="1" x14ac:dyDescent="0.3">
      <c r="A980" s="14">
        <v>3</v>
      </c>
      <c r="B980" s="17" t="s">
        <v>33</v>
      </c>
      <c r="C980" s="17">
        <v>974</v>
      </c>
      <c r="D980" s="17">
        <v>80.995975075876885</v>
      </c>
      <c r="E980" s="14">
        <v>704.00093954631063</v>
      </c>
      <c r="F980" s="103">
        <v>0</v>
      </c>
      <c r="G980" s="17">
        <f>'Specifications (ICE)'!$E$16*9.81*SIN(F980-F979)</f>
        <v>0</v>
      </c>
      <c r="H980" s="17">
        <f t="shared" si="203"/>
        <v>0</v>
      </c>
      <c r="I980" s="17">
        <v>14</v>
      </c>
      <c r="J980" s="14">
        <v>4000</v>
      </c>
      <c r="K980" s="100">
        <v>9.6271481694929655</v>
      </c>
      <c r="L980" s="17">
        <v>21.535352826265594</v>
      </c>
      <c r="M980" s="107">
        <v>1</v>
      </c>
      <c r="N980" s="17">
        <f>IF(M980=1,_xlfn.XLOOKUP(L980,'HYB SPECS'!$O$6:$O$37,'HYB SPECS'!$K$6:$K$37,,1))</f>
        <v>6000</v>
      </c>
      <c r="O980" s="107">
        <f>0.5*('Specifications (ICE)'!$P$4*'Specifications (ICE)'!$P$3)*'Specifications (ICE)'!$P$5*K980^2</f>
        <v>28.96892203971154</v>
      </c>
      <c r="P980" s="14">
        <f>IF(B980="A",'Specifications (ICE)'!$M$12,IF(B980="G",'Specifications (ICE)'!$M$13))</f>
        <v>84.271039200000004</v>
      </c>
      <c r="Q980" s="17">
        <v>3</v>
      </c>
      <c r="R980" s="110">
        <f>'HYB SPECS'!$G$11-O980-P980-G980</f>
        <v>773.49467061551684</v>
      </c>
      <c r="S980" s="16">
        <f t="shared" si="204"/>
        <v>-1.3184550653253235</v>
      </c>
      <c r="T980" s="17">
        <f t="shared" si="205"/>
        <v>-928.19360473862014</v>
      </c>
      <c r="U980" s="110">
        <f t="shared" si="206"/>
        <v>-814.9536434989086</v>
      </c>
      <c r="V980" s="17">
        <f t="shared" si="207"/>
        <v>7.8456794772321405</v>
      </c>
      <c r="W980" s="14">
        <f t="shared" si="208"/>
        <v>5.5771393147141683</v>
      </c>
      <c r="X980" s="17">
        <f t="shared" si="209"/>
        <v>7.8456794772321405</v>
      </c>
      <c r="Y980" s="17">
        <f t="shared" si="210"/>
        <v>12.486786707161325</v>
      </c>
      <c r="Z980" s="14">
        <v>474.14230073437511</v>
      </c>
      <c r="AA980" s="17">
        <f t="shared" si="212"/>
        <v>0.73454379616519772</v>
      </c>
      <c r="AB980" s="17">
        <f t="shared" si="213"/>
        <v>1.5765028196366662E-4</v>
      </c>
      <c r="AC980" s="17">
        <f t="shared" si="214"/>
        <v>7.474866740167585E-2</v>
      </c>
      <c r="AD980" s="17">
        <f t="shared" si="211"/>
        <v>9.9004857485663369E-5</v>
      </c>
      <c r="AE980" s="14">
        <f t="shared" si="215"/>
        <v>46.257846406345372</v>
      </c>
    </row>
    <row r="981" spans="1:31" ht="15.75" thickBot="1" x14ac:dyDescent="0.3">
      <c r="A981" s="14">
        <v>3</v>
      </c>
      <c r="B981" s="17" t="s">
        <v>33</v>
      </c>
      <c r="C981" s="17">
        <v>975</v>
      </c>
      <c r="D981" s="17">
        <v>81.098896194991653</v>
      </c>
      <c r="E981" s="14">
        <v>704.00093954631063</v>
      </c>
      <c r="F981" s="103">
        <v>0</v>
      </c>
      <c r="G981" s="17">
        <f>'Specifications (ICE)'!$E$16*9.81*SIN(F981-F980)</f>
        <v>0</v>
      </c>
      <c r="H981" s="17">
        <f t="shared" si="203"/>
        <v>0</v>
      </c>
      <c r="I981" s="17">
        <v>14</v>
      </c>
      <c r="J981" s="14">
        <v>4000</v>
      </c>
      <c r="K981" s="100">
        <v>9.5104760844205725</v>
      </c>
      <c r="L981" s="17">
        <v>21.274364372283756</v>
      </c>
      <c r="M981" s="107">
        <v>1</v>
      </c>
      <c r="N981" s="17">
        <f>IF(M981=1,_xlfn.XLOOKUP(L981,'HYB SPECS'!$O$6:$O$37,'HYB SPECS'!$K$6:$K$37,,1))</f>
        <v>6000</v>
      </c>
      <c r="O981" s="107">
        <f>0.5*('Specifications (ICE)'!$P$4*'Specifications (ICE)'!$P$3)*'Specifications (ICE)'!$P$5*K981^2</f>
        <v>28.271023956160064</v>
      </c>
      <c r="P981" s="14">
        <f>IF(B981="A",'Specifications (ICE)'!$M$12,IF(B981="G",'Specifications (ICE)'!$M$13))</f>
        <v>84.271039200000004</v>
      </c>
      <c r="Q981" s="17">
        <v>3</v>
      </c>
      <c r="R981" s="110">
        <f>'HYB SPECS'!$G$11-O981-P981-G981</f>
        <v>774.19256869906826</v>
      </c>
      <c r="S981" s="16">
        <f t="shared" si="204"/>
        <v>-1.3196446627437608</v>
      </c>
      <c r="T981" s="17">
        <f t="shared" si="205"/>
        <v>-929.03108243888187</v>
      </c>
      <c r="U981" s="110">
        <f t="shared" si="206"/>
        <v>-816.48901928272176</v>
      </c>
      <c r="V981" s="17">
        <f t="shared" si="207"/>
        <v>7.7651992910803331</v>
      </c>
      <c r="W981" s="14">
        <f t="shared" si="208"/>
        <v>5.6576195008659758</v>
      </c>
      <c r="X981" s="17">
        <f t="shared" si="209"/>
        <v>7.7651992910803331</v>
      </c>
      <c r="Y981" s="17">
        <f t="shared" si="210"/>
        <v>12.358698512691163</v>
      </c>
      <c r="Z981" s="14">
        <v>474.14230073437511</v>
      </c>
      <c r="AA981" s="17">
        <f t="shared" si="212"/>
        <v>0.74514353522785026</v>
      </c>
      <c r="AB981" s="17">
        <f t="shared" si="213"/>
        <v>1.6174681404296164E-4</v>
      </c>
      <c r="AC981" s="17">
        <f t="shared" si="214"/>
        <v>7.6691006546784971E-2</v>
      </c>
      <c r="AD981" s="17">
        <f t="shared" si="211"/>
        <v>1.0157749211494697E-4</v>
      </c>
      <c r="AE981" s="14">
        <f t="shared" si="215"/>
        <v>46.334537412892161</v>
      </c>
    </row>
    <row r="982" spans="1:31" ht="15.75" thickBot="1" x14ac:dyDescent="0.3">
      <c r="A982" s="14">
        <v>3</v>
      </c>
      <c r="B982" s="17" t="s">
        <v>33</v>
      </c>
      <c r="C982" s="17">
        <v>976</v>
      </c>
      <c r="D982" s="17">
        <v>81.203019208648072</v>
      </c>
      <c r="E982" s="14">
        <v>704.00093954631063</v>
      </c>
      <c r="F982" s="103">
        <v>0</v>
      </c>
      <c r="G982" s="17">
        <f>'Specifications (ICE)'!$E$16*9.81*SIN(F982-F981)</f>
        <v>0</v>
      </c>
      <c r="H982" s="17">
        <f t="shared" si="203"/>
        <v>0</v>
      </c>
      <c r="I982" s="17">
        <v>14</v>
      </c>
      <c r="J982" s="14">
        <v>4000</v>
      </c>
      <c r="K982" s="100">
        <v>9.3922139080935629</v>
      </c>
      <c r="L982" s="17">
        <v>21.009818979570817</v>
      </c>
      <c r="M982" s="107">
        <v>1</v>
      </c>
      <c r="N982" s="17">
        <f>IF(M982=1,_xlfn.XLOOKUP(L982,'HYB SPECS'!$O$6:$O$37,'HYB SPECS'!$K$6:$K$37,,1))</f>
        <v>6000</v>
      </c>
      <c r="O982" s="107">
        <f>0.5*('Specifications (ICE)'!$P$4*'Specifications (ICE)'!$P$3)*'Specifications (ICE)'!$P$5*K982^2</f>
        <v>27.572298603177067</v>
      </c>
      <c r="P982" s="14">
        <f>IF(B982="A",'Specifications (ICE)'!$M$12,IF(B982="G",'Specifications (ICE)'!$M$13))</f>
        <v>84.271039200000004</v>
      </c>
      <c r="Q982" s="17">
        <v>3</v>
      </c>
      <c r="R982" s="110">
        <f>'HYB SPECS'!$G$11-O982-P982-G982</f>
        <v>774.89129405205131</v>
      </c>
      <c r="S982" s="16">
        <f t="shared" si="204"/>
        <v>-1.3208356702786657</v>
      </c>
      <c r="T982" s="17">
        <f t="shared" si="205"/>
        <v>-929.86955286246155</v>
      </c>
      <c r="U982" s="110">
        <f t="shared" si="206"/>
        <v>-818.02621505928448</v>
      </c>
      <c r="V982" s="17">
        <f t="shared" si="207"/>
        <v>7.6830771942649481</v>
      </c>
      <c r="W982" s="14">
        <f t="shared" si="208"/>
        <v>5.7397415976813608</v>
      </c>
      <c r="X982" s="17">
        <f t="shared" si="209"/>
        <v>7.6830771942649481</v>
      </c>
      <c r="Y982" s="17">
        <f t="shared" si="210"/>
        <v>12.227997136238766</v>
      </c>
      <c r="Z982" s="14">
        <v>474.14230073437511</v>
      </c>
      <c r="AA982" s="17">
        <f t="shared" si="212"/>
        <v>0.75595952409595513</v>
      </c>
      <c r="AB982" s="17">
        <f t="shared" si="213"/>
        <v>1.6601088687769318E-4</v>
      </c>
      <c r="AC982" s="17">
        <f t="shared" si="214"/>
        <v>7.8712783851143525E-2</v>
      </c>
      <c r="AD982" s="17">
        <f t="shared" si="211"/>
        <v>1.0425534284919673E-4</v>
      </c>
      <c r="AE982" s="14">
        <f t="shared" si="215"/>
        <v>46.413250196743306</v>
      </c>
    </row>
    <row r="983" spans="1:31" ht="15.75" thickBot="1" x14ac:dyDescent="0.3">
      <c r="A983" s="14">
        <v>3</v>
      </c>
      <c r="B983" s="17" t="s">
        <v>33</v>
      </c>
      <c r="C983" s="17">
        <v>977</v>
      </c>
      <c r="D983" s="17">
        <v>81.308389592303143</v>
      </c>
      <c r="E983" s="14">
        <v>704.00093954631063</v>
      </c>
      <c r="F983" s="103">
        <v>0</v>
      </c>
      <c r="G983" s="17">
        <f>'Specifications (ICE)'!$E$16*9.81*SIN(F983-F982)</f>
        <v>0</v>
      </c>
      <c r="H983" s="17">
        <f t="shared" si="203"/>
        <v>0</v>
      </c>
      <c r="I983" s="17">
        <v>14</v>
      </c>
      <c r="J983" s="14">
        <v>4000</v>
      </c>
      <c r="K983" s="100">
        <v>9.2723006297875781</v>
      </c>
      <c r="L983" s="17">
        <v>20.741580170797025</v>
      </c>
      <c r="M983" s="107">
        <v>1</v>
      </c>
      <c r="N983" s="17">
        <f>IF(M983=1,_xlfn.XLOOKUP(L983,'HYB SPECS'!$O$6:$O$37,'HYB SPECS'!$K$6:$K$37,,1))</f>
        <v>5750</v>
      </c>
      <c r="O983" s="107">
        <f>0.5*('Specifications (ICE)'!$P$4*'Specifications (ICE)'!$P$3)*'Specifications (ICE)'!$P$5*K983^2</f>
        <v>26.87274500013984</v>
      </c>
      <c r="P983" s="14">
        <f>IF(B983="A",'Specifications (ICE)'!$M$12,IF(B983="G",'Specifications (ICE)'!$M$13))</f>
        <v>84.271039200000004</v>
      </c>
      <c r="Q983" s="17">
        <v>3</v>
      </c>
      <c r="R983" s="110">
        <f>'HYB SPECS'!$G$11-O983-P983-G983</f>
        <v>775.59084765508851</v>
      </c>
      <c r="S983" s="16">
        <f t="shared" si="204"/>
        <v>-1.3220280896015513</v>
      </c>
      <c r="T983" s="17">
        <f t="shared" si="205"/>
        <v>-930.70901718610628</v>
      </c>
      <c r="U983" s="110">
        <f t="shared" si="206"/>
        <v>-819.56523298596642</v>
      </c>
      <c r="V983" s="17">
        <f t="shared" si="207"/>
        <v>7.5992552259677799</v>
      </c>
      <c r="W983" s="14">
        <f t="shared" si="208"/>
        <v>5.823563565978529</v>
      </c>
      <c r="X983" s="17">
        <f t="shared" si="209"/>
        <v>7.5992552259677799</v>
      </c>
      <c r="Y983" s="17">
        <f t="shared" si="210"/>
        <v>12.62044208378807</v>
      </c>
      <c r="Z983" s="14">
        <v>474.14230073437511</v>
      </c>
      <c r="AA983" s="17">
        <f t="shared" si="212"/>
        <v>0.76699939656831717</v>
      </c>
      <c r="AB983" s="17">
        <f t="shared" si="213"/>
        <v>1.7045309088523642E-4</v>
      </c>
      <c r="AC983" s="17">
        <f t="shared" si="214"/>
        <v>8.0819020679611539E-2</v>
      </c>
      <c r="AD983" s="17">
        <f t="shared" si="211"/>
        <v>1.0704506050279673E-4</v>
      </c>
      <c r="AE983" s="14">
        <f t="shared" si="215"/>
        <v>46.494069217422918</v>
      </c>
    </row>
    <row r="984" spans="1:31" ht="15.75" thickBot="1" x14ac:dyDescent="0.3">
      <c r="A984" s="14">
        <v>3</v>
      </c>
      <c r="B984" s="17" t="s">
        <v>33</v>
      </c>
      <c r="C984" s="17">
        <v>978</v>
      </c>
      <c r="D984" s="17">
        <v>81.415055730888142</v>
      </c>
      <c r="E984" s="14">
        <v>704.00093954631063</v>
      </c>
      <c r="F984" s="103">
        <v>0</v>
      </c>
      <c r="G984" s="17">
        <f>'Specifications (ICE)'!$E$16*9.81*SIN(F984-F983)</f>
        <v>0</v>
      </c>
      <c r="H984" s="17">
        <f t="shared" si="203"/>
        <v>0</v>
      </c>
      <c r="I984" s="17">
        <v>14</v>
      </c>
      <c r="J984" s="14">
        <v>4000</v>
      </c>
      <c r="K984" s="100">
        <v>9.1641109080785057</v>
      </c>
      <c r="L984" s="17">
        <v>20.499566254717134</v>
      </c>
      <c r="M984" s="107">
        <v>1</v>
      </c>
      <c r="N984" s="17">
        <f>IF(M984=1,_xlfn.XLOOKUP(L984,'HYB SPECS'!$O$6:$O$37,'HYB SPECS'!$K$6:$K$37,,1))</f>
        <v>5750</v>
      </c>
      <c r="O984" s="107">
        <f>0.5*('Specifications (ICE)'!$P$4*'Specifications (ICE)'!$P$3)*'Specifications (ICE)'!$P$5*K984^2</f>
        <v>26.249298170835555</v>
      </c>
      <c r="P984" s="14">
        <f>IF(B984="A",'Specifications (ICE)'!$M$12,IF(B984="G",'Specifications (ICE)'!$M$13))</f>
        <v>84.271039200000004</v>
      </c>
      <c r="Q984" s="17">
        <v>3</v>
      </c>
      <c r="R984" s="110">
        <f>'HYB SPECS'!$G$11-O984-P984-G984</f>
        <v>776.21429448439278</v>
      </c>
      <c r="S984" s="16">
        <f t="shared" si="204"/>
        <v>-1.3230907816423421</v>
      </c>
      <c r="T984" s="17">
        <f t="shared" si="205"/>
        <v>-931.45715338127138</v>
      </c>
      <c r="U984" s="110">
        <f t="shared" si="206"/>
        <v>-820.93681601043579</v>
      </c>
      <c r="V984" s="17">
        <f t="shared" si="207"/>
        <v>7.523156030444472</v>
      </c>
      <c r="W984" s="14">
        <f t="shared" si="208"/>
        <v>5.8996627615018369</v>
      </c>
      <c r="X984" s="17">
        <f t="shared" si="209"/>
        <v>7.523156030444472</v>
      </c>
      <c r="Y984" s="17">
        <f t="shared" si="210"/>
        <v>12.494060555445277</v>
      </c>
      <c r="Z984" s="14">
        <v>474.14230073437511</v>
      </c>
      <c r="AA984" s="17">
        <f t="shared" si="212"/>
        <v>0.77702213202649939</v>
      </c>
      <c r="AB984" s="17">
        <f t="shared" si="213"/>
        <v>1.7480395714530796E-4</v>
      </c>
      <c r="AC984" s="17">
        <f t="shared" si="214"/>
        <v>8.288195041834942E-2</v>
      </c>
      <c r="AD984" s="17">
        <f t="shared" si="211"/>
        <v>1.0977741777264824E-4</v>
      </c>
      <c r="AE984" s="14">
        <f t="shared" si="215"/>
        <v>46.576951167841266</v>
      </c>
    </row>
    <row r="985" spans="1:31" ht="15.75" thickBot="1" x14ac:dyDescent="0.3">
      <c r="A985" s="14">
        <v>3</v>
      </c>
      <c r="B985" s="17" t="s">
        <v>33</v>
      </c>
      <c r="C985" s="17">
        <v>979</v>
      </c>
      <c r="D985" s="17">
        <v>81.522918684374275</v>
      </c>
      <c r="E985" s="14">
        <v>704.00093954631063</v>
      </c>
      <c r="F985" s="103">
        <v>0</v>
      </c>
      <c r="G985" s="17">
        <f>'Specifications (ICE)'!$E$16*9.81*SIN(F985-F984)</f>
        <v>0</v>
      </c>
      <c r="H985" s="17">
        <f t="shared" si="203"/>
        <v>0</v>
      </c>
      <c r="I985" s="17">
        <v>14</v>
      </c>
      <c r="J985" s="14">
        <v>4000</v>
      </c>
      <c r="K985" s="100">
        <v>9.0545123471739437</v>
      </c>
      <c r="L985" s="17">
        <v>20.254400849887283</v>
      </c>
      <c r="M985" s="107">
        <v>1</v>
      </c>
      <c r="N985" s="17">
        <f>IF(M985=1,_xlfn.XLOOKUP(L985,'HYB SPECS'!$O$6:$O$37,'HYB SPECS'!$K$6:$K$37,,1))</f>
        <v>5750</v>
      </c>
      <c r="O985" s="107">
        <f>0.5*('Specifications (ICE)'!$P$4*'Specifications (ICE)'!$P$3)*'Specifications (ICE)'!$P$5*K985^2</f>
        <v>25.625193504498093</v>
      </c>
      <c r="P985" s="14">
        <f>IF(B985="A",'Specifications (ICE)'!$M$12,IF(B985="G",'Specifications (ICE)'!$M$13))</f>
        <v>84.271039200000004</v>
      </c>
      <c r="Q985" s="17">
        <v>3</v>
      </c>
      <c r="R985" s="110">
        <f>'HYB SPECS'!$G$11-O985-P985-G985</f>
        <v>776.83839915073031</v>
      </c>
      <c r="S985" s="16">
        <f t="shared" si="204"/>
        <v>-1.3241545949947613</v>
      </c>
      <c r="T985" s="17">
        <f t="shared" si="205"/>
        <v>-932.20607898087633</v>
      </c>
      <c r="U985" s="110">
        <f t="shared" si="206"/>
        <v>-822.30984627637827</v>
      </c>
      <c r="V985" s="17">
        <f t="shared" si="207"/>
        <v>7.4456146563121743</v>
      </c>
      <c r="W985" s="14">
        <f t="shared" si="208"/>
        <v>5.9772041356341346</v>
      </c>
      <c r="X985" s="17">
        <f t="shared" si="209"/>
        <v>7.4456146563121743</v>
      </c>
      <c r="Y985" s="17">
        <f t="shared" si="210"/>
        <v>12.365283932969175</v>
      </c>
      <c r="Z985" s="14">
        <v>474.14230073437511</v>
      </c>
      <c r="AA985" s="17">
        <f t="shared" si="212"/>
        <v>0.78723481134127504</v>
      </c>
      <c r="AB985" s="17">
        <f t="shared" si="213"/>
        <v>1.7908858101639709E-4</v>
      </c>
      <c r="AC985" s="17">
        <f t="shared" si="214"/>
        <v>8.4913471838369059E-2</v>
      </c>
      <c r="AD985" s="17">
        <f t="shared" si="211"/>
        <v>1.1246817462035636E-4</v>
      </c>
      <c r="AE985" s="14">
        <f t="shared" si="215"/>
        <v>46.661864639679635</v>
      </c>
    </row>
    <row r="986" spans="1:31" ht="15.75" thickBot="1" x14ac:dyDescent="0.3">
      <c r="A986" s="14">
        <v>3</v>
      </c>
      <c r="B986" s="17" t="s">
        <v>33</v>
      </c>
      <c r="C986" s="17">
        <v>980</v>
      </c>
      <c r="D986" s="17">
        <v>81.632021752252925</v>
      </c>
      <c r="E986" s="14">
        <v>704.00093954631063</v>
      </c>
      <c r="F986" s="103">
        <v>0</v>
      </c>
      <c r="G986" s="17">
        <f>'Specifications (ICE)'!$E$16*9.81*SIN(F986-F985)</f>
        <v>0</v>
      </c>
      <c r="H986" s="17">
        <f t="shared" si="203"/>
        <v>0</v>
      </c>
      <c r="I986" s="17">
        <v>14</v>
      </c>
      <c r="J986" s="14">
        <v>4000</v>
      </c>
      <c r="K986" s="100">
        <v>8.9434530287295786</v>
      </c>
      <c r="L986" s="17">
        <v>20.005967818086344</v>
      </c>
      <c r="M986" s="107">
        <v>1</v>
      </c>
      <c r="N986" s="17">
        <f>IF(M986=1,_xlfn.XLOOKUP(L986,'HYB SPECS'!$O$6:$O$37,'HYB SPECS'!$K$6:$K$37,,1))</f>
        <v>5750</v>
      </c>
      <c r="O986" s="107">
        <f>0.5*('Specifications (ICE)'!$P$4*'Specifications (ICE)'!$P$3)*'Specifications (ICE)'!$P$5*K986^2</f>
        <v>25.000430307003192</v>
      </c>
      <c r="P986" s="14">
        <f>IF(B986="A",'Specifications (ICE)'!$M$12,IF(B986="G",'Specifications (ICE)'!$M$13))</f>
        <v>84.271039200000004</v>
      </c>
      <c r="Q986" s="17">
        <v>3</v>
      </c>
      <c r="R986" s="110">
        <f>'HYB SPECS'!$G$11-O986-P986-G986</f>
        <v>777.46316234822518</v>
      </c>
      <c r="S986" s="16">
        <f t="shared" si="204"/>
        <v>-1.3252195308419734</v>
      </c>
      <c r="T986" s="17">
        <f t="shared" si="205"/>
        <v>-932.95579481787024</v>
      </c>
      <c r="U986" s="110">
        <f t="shared" si="206"/>
        <v>-823.68432531086705</v>
      </c>
      <c r="V986" s="17">
        <f t="shared" si="207"/>
        <v>7.3665820739185541</v>
      </c>
      <c r="W986" s="14">
        <f t="shared" si="208"/>
        <v>6.0562367180277548</v>
      </c>
      <c r="X986" s="17">
        <f t="shared" si="209"/>
        <v>7.3665820739185541</v>
      </c>
      <c r="Y986" s="17">
        <f t="shared" si="210"/>
        <v>12.23403079050035</v>
      </c>
      <c r="Z986" s="14">
        <v>474.14230073437511</v>
      </c>
      <c r="AA986" s="17">
        <f t="shared" si="212"/>
        <v>0.79764389202157793</v>
      </c>
      <c r="AB986" s="17">
        <f t="shared" si="213"/>
        <v>1.8354277937115328E-4</v>
      </c>
      <c r="AC986" s="17">
        <f t="shared" si="214"/>
        <v>8.7025395694220423E-2</v>
      </c>
      <c r="AD986" s="17">
        <f t="shared" si="211"/>
        <v>1.1526542476055685E-4</v>
      </c>
      <c r="AE986" s="14">
        <f t="shared" si="215"/>
        <v>46.748890035373854</v>
      </c>
    </row>
    <row r="987" spans="1:31" ht="15.75" thickBot="1" x14ac:dyDescent="0.3">
      <c r="A987" s="14">
        <v>3</v>
      </c>
      <c r="B987" s="17" t="s">
        <v>33</v>
      </c>
      <c r="C987" s="17">
        <v>981</v>
      </c>
      <c r="D987" s="17">
        <v>81.742410882120396</v>
      </c>
      <c r="E987" s="14">
        <v>704.00093954631063</v>
      </c>
      <c r="F987" s="103">
        <v>0</v>
      </c>
      <c r="G987" s="17">
        <f>'Specifications (ICE)'!$E$16*9.81*SIN(F987-F986)</f>
        <v>0</v>
      </c>
      <c r="H987" s="17">
        <f t="shared" si="203"/>
        <v>0</v>
      </c>
      <c r="I987" s="17">
        <v>14</v>
      </c>
      <c r="J987" s="14">
        <v>4000</v>
      </c>
      <c r="K987" s="100">
        <v>8.8308777144952089</v>
      </c>
      <c r="L987" s="17">
        <v>19.754143594662914</v>
      </c>
      <c r="M987" s="107">
        <v>1</v>
      </c>
      <c r="N987" s="17">
        <f>IF(M987=1,_xlfn.XLOOKUP(L987,'HYB SPECS'!$O$6:$O$37,'HYB SPECS'!$K$6:$K$37,,1))</f>
        <v>5500</v>
      </c>
      <c r="O987" s="107">
        <f>0.5*('Specifications (ICE)'!$P$4*'Specifications (ICE)'!$P$3)*'Specifications (ICE)'!$P$5*K987^2</f>
        <v>24.375007883494195</v>
      </c>
      <c r="P987" s="14">
        <f>IF(B987="A",'Specifications (ICE)'!$M$12,IF(B987="G",'Specifications (ICE)'!$M$13))</f>
        <v>84.271039200000004</v>
      </c>
      <c r="Q987" s="17">
        <v>3</v>
      </c>
      <c r="R987" s="110">
        <f>'HYB SPECS'!$G$11-O987-P987-G987</f>
        <v>778.08858477173419</v>
      </c>
      <c r="S987" s="16">
        <f t="shared" si="204"/>
        <v>-1.3262855903683917</v>
      </c>
      <c r="T987" s="17">
        <f t="shared" si="205"/>
        <v>-933.70630172608105</v>
      </c>
      <c r="U987" s="110">
        <f t="shared" si="206"/>
        <v>-825.06025464258687</v>
      </c>
      <c r="V987" s="17">
        <f t="shared" si="207"/>
        <v>7.2860062158389631</v>
      </c>
      <c r="W987" s="14">
        <f t="shared" si="208"/>
        <v>6.1368125761073458</v>
      </c>
      <c r="X987" s="17">
        <f t="shared" si="209"/>
        <v>7.2860062158389631</v>
      </c>
      <c r="Y987" s="17">
        <f t="shared" si="210"/>
        <v>12.650224414353231</v>
      </c>
      <c r="Z987" s="14">
        <v>474.14230073437511</v>
      </c>
      <c r="AA987" s="17">
        <f t="shared" si="212"/>
        <v>0.80825623166977345</v>
      </c>
      <c r="AB987" s="17">
        <f t="shared" si="213"/>
        <v>1.8817705567673431E-4</v>
      </c>
      <c r="AC987" s="17">
        <f t="shared" si="214"/>
        <v>8.9222702123987405E-2</v>
      </c>
      <c r="AD987" s="17">
        <f t="shared" si="211"/>
        <v>1.1817576440263232E-4</v>
      </c>
      <c r="AE987" s="14">
        <f t="shared" si="215"/>
        <v>46.838112737497845</v>
      </c>
    </row>
    <row r="988" spans="1:31" ht="15.75" thickBot="1" x14ac:dyDescent="0.3">
      <c r="A988" s="14">
        <v>3</v>
      </c>
      <c r="B988" s="17" t="s">
        <v>33</v>
      </c>
      <c r="C988" s="17">
        <v>982</v>
      </c>
      <c r="D988" s="17">
        <v>81.854134901775723</v>
      </c>
      <c r="E988" s="14">
        <v>704.00093954631063</v>
      </c>
      <c r="F988" s="103">
        <v>0</v>
      </c>
      <c r="G988" s="17">
        <f>'Specifications (ICE)'!$E$16*9.81*SIN(F988-F987)</f>
        <v>0</v>
      </c>
      <c r="H988" s="17">
        <f t="shared" si="203"/>
        <v>0</v>
      </c>
      <c r="I988" s="17">
        <v>14</v>
      </c>
      <c r="J988" s="14">
        <v>4000</v>
      </c>
      <c r="K988" s="100">
        <v>8.716727540396759</v>
      </c>
      <c r="L988" s="17">
        <v>19.498796504215129</v>
      </c>
      <c r="M988" s="107">
        <v>1</v>
      </c>
      <c r="N988" s="17">
        <f>IF(M988=1,_xlfn.XLOOKUP(L988,'HYB SPECS'!$O$6:$O$37,'HYB SPECS'!$K$6:$K$37,,1))</f>
        <v>5500</v>
      </c>
      <c r="O988" s="107">
        <f>0.5*('Specifications (ICE)'!$P$4*'Specifications (ICE)'!$P$3)*'Specifications (ICE)'!$P$5*K988^2</f>
        <v>23.748925538381254</v>
      </c>
      <c r="P988" s="14">
        <f>IF(B988="A",'Specifications (ICE)'!$M$12,IF(B988="G",'Specifications (ICE)'!$M$13))</f>
        <v>84.271039200000004</v>
      </c>
      <c r="Q988" s="17">
        <v>3</v>
      </c>
      <c r="R988" s="110">
        <f>'HYB SPECS'!$G$11-O988-P988-G988</f>
        <v>778.71466711684707</v>
      </c>
      <c r="S988" s="16">
        <f t="shared" si="204"/>
        <v>-1.3273527747596792</v>
      </c>
      <c r="T988" s="17">
        <f t="shared" si="205"/>
        <v>-934.45760054021662</v>
      </c>
      <c r="U988" s="110">
        <f t="shared" si="206"/>
        <v>-826.43763580183531</v>
      </c>
      <c r="V988" s="17">
        <f t="shared" si="207"/>
        <v>7.2038317004142449</v>
      </c>
      <c r="W988" s="14">
        <f t="shared" si="208"/>
        <v>6.218987091532064</v>
      </c>
      <c r="X988" s="17">
        <f t="shared" si="209"/>
        <v>7.2038317004142449</v>
      </c>
      <c r="Y988" s="17">
        <f t="shared" si="210"/>
        <v>12.507550083523865</v>
      </c>
      <c r="Z988" s="14">
        <v>474.14230073437511</v>
      </c>
      <c r="AA988" s="17">
        <f t="shared" si="212"/>
        <v>0.81907912439344244</v>
      </c>
      <c r="AB988" s="17">
        <f t="shared" si="213"/>
        <v>1.9300284334737564E-4</v>
      </c>
      <c r="AC988" s="17">
        <f t="shared" si="214"/>
        <v>9.1510812193000862E-2</v>
      </c>
      <c r="AD988" s="17">
        <f t="shared" si="211"/>
        <v>1.2120637376556406E-4</v>
      </c>
      <c r="AE988" s="14">
        <f t="shared" si="215"/>
        <v>46.929623549690845</v>
      </c>
    </row>
    <row r="989" spans="1:31" ht="15.75" thickBot="1" x14ac:dyDescent="0.3">
      <c r="A989" s="14">
        <v>3</v>
      </c>
      <c r="B989" s="17" t="s">
        <v>33</v>
      </c>
      <c r="C989" s="17">
        <v>983</v>
      </c>
      <c r="D989" s="17">
        <v>81.967245778132835</v>
      </c>
      <c r="E989" s="14">
        <v>704.00093954631063</v>
      </c>
      <c r="F989" s="103">
        <v>0</v>
      </c>
      <c r="G989" s="17">
        <f>'Specifications (ICE)'!$E$16*9.81*SIN(F989-F988)</f>
        <v>0</v>
      </c>
      <c r="H989" s="17">
        <f t="shared" si="203"/>
        <v>0</v>
      </c>
      <c r="I989" s="17">
        <v>14</v>
      </c>
      <c r="J989" s="14">
        <v>4000</v>
      </c>
      <c r="K989" s="100">
        <v>8.6009396733573258</v>
      </c>
      <c r="L989" s="17">
        <v>19.239785992919938</v>
      </c>
      <c r="M989" s="107">
        <v>1</v>
      </c>
      <c r="N989" s="17">
        <f>IF(M989=1,_xlfn.XLOOKUP(L989,'HYB SPECS'!$O$6:$O$37,'HYB SPECS'!$K$6:$K$37,,1))</f>
        <v>5500</v>
      </c>
      <c r="O989" s="107">
        <f>0.5*('Specifications (ICE)'!$P$4*'Specifications (ICE)'!$P$3)*'Specifications (ICE)'!$P$5*K989^2</f>
        <v>23.12218257534056</v>
      </c>
      <c r="P989" s="14">
        <f>IF(B989="A",'Specifications (ICE)'!$M$12,IF(B989="G",'Specifications (ICE)'!$M$13))</f>
        <v>84.271039200000004</v>
      </c>
      <c r="Q989" s="17">
        <v>3</v>
      </c>
      <c r="R989" s="110">
        <f>'HYB SPECS'!$G$11-O989-P989-G989</f>
        <v>779.34141007988785</v>
      </c>
      <c r="S989" s="16">
        <f t="shared" si="204"/>
        <v>-1.3284210852027498</v>
      </c>
      <c r="T989" s="17">
        <f t="shared" si="205"/>
        <v>-935.20969209586542</v>
      </c>
      <c r="U989" s="110">
        <f t="shared" si="206"/>
        <v>-827.81647032052479</v>
      </c>
      <c r="V989" s="17">
        <f t="shared" si="207"/>
        <v>7.1199995218384293</v>
      </c>
      <c r="W989" s="14">
        <f t="shared" si="208"/>
        <v>6.3028192701078796</v>
      </c>
      <c r="X989" s="17">
        <f t="shared" si="209"/>
        <v>7.1199995218384293</v>
      </c>
      <c r="Y989" s="17">
        <f t="shared" si="210"/>
        <v>12.361997658682009</v>
      </c>
      <c r="Z989" s="14">
        <v>474.14230073437511</v>
      </c>
      <c r="AA989" s="17">
        <f t="shared" si="212"/>
        <v>0.83012034162275139</v>
      </c>
      <c r="AB989" s="17">
        <f t="shared" si="213"/>
        <v>1.9803261421177652E-4</v>
      </c>
      <c r="AC989" s="17">
        <f t="shared" si="214"/>
        <v>9.3895639322814625E-2</v>
      </c>
      <c r="AD989" s="17">
        <f t="shared" si="211"/>
        <v>1.2436508519578096E-4</v>
      </c>
      <c r="AE989" s="14">
        <f t="shared" si="215"/>
        <v>47.023519189013662</v>
      </c>
    </row>
    <row r="990" spans="1:31" ht="15.75" thickBot="1" x14ac:dyDescent="0.3">
      <c r="A990" s="14">
        <v>3</v>
      </c>
      <c r="B990" s="17" t="s">
        <v>33</v>
      </c>
      <c r="C990" s="17">
        <v>984</v>
      </c>
      <c r="D990" s="17">
        <v>82.081798906832503</v>
      </c>
      <c r="E990" s="14">
        <v>704.00093954631063</v>
      </c>
      <c r="F990" s="103">
        <v>0</v>
      </c>
      <c r="G990" s="17">
        <f>'Specifications (ICE)'!$E$16*9.81*SIN(F990-F989)</f>
        <v>0</v>
      </c>
      <c r="H990" s="17">
        <f t="shared" si="203"/>
        <v>0</v>
      </c>
      <c r="I990" s="17">
        <v>14</v>
      </c>
      <c r="J990" s="14">
        <v>4000</v>
      </c>
      <c r="K990" s="100">
        <v>8.4834469251531068</v>
      </c>
      <c r="L990" s="17">
        <v>18.976961764751991</v>
      </c>
      <c r="M990" s="107">
        <v>1</v>
      </c>
      <c r="N990" s="17">
        <f>IF(M990=1,_xlfn.XLOOKUP(L990,'HYB SPECS'!$O$6:$O$37,'HYB SPECS'!$K$6:$K$37,,1))</f>
        <v>5250</v>
      </c>
      <c r="O990" s="107">
        <f>0.5*('Specifications (ICE)'!$P$4*'Specifications (ICE)'!$P$3)*'Specifications (ICE)'!$P$5*K990^2</f>
        <v>22.49477829731358</v>
      </c>
      <c r="P990" s="14">
        <f>IF(B990="A",'Specifications (ICE)'!$M$12,IF(B990="G",'Specifications (ICE)'!$M$13))</f>
        <v>84.271039200000004</v>
      </c>
      <c r="Q990" s="17">
        <v>3</v>
      </c>
      <c r="R990" s="110">
        <f>'HYB SPECS'!$G$11-O990-P990-G990</f>
        <v>779.96881435791477</v>
      </c>
      <c r="S990" s="16">
        <f t="shared" si="204"/>
        <v>-1.3294905228857699</v>
      </c>
      <c r="T990" s="17">
        <f t="shared" si="205"/>
        <v>-935.96257722949781</v>
      </c>
      <c r="U990" s="110">
        <f t="shared" si="206"/>
        <v>-829.1967597321842</v>
      </c>
      <c r="V990" s="17">
        <f t="shared" si="207"/>
        <v>7.0344467016969174</v>
      </c>
      <c r="W990" s="14">
        <f t="shared" si="208"/>
        <v>6.3883720902493915</v>
      </c>
      <c r="X990" s="17">
        <f t="shared" si="209"/>
        <v>7.0344467016969174</v>
      </c>
      <c r="Y990" s="17">
        <f t="shared" si="210"/>
        <v>12.795051022760502</v>
      </c>
      <c r="Z990" s="14">
        <v>474.14230073437511</v>
      </c>
      <c r="AA990" s="17">
        <f t="shared" si="212"/>
        <v>0.84138817800503207</v>
      </c>
      <c r="AB990" s="17">
        <f t="shared" si="213"/>
        <v>2.0328000284325264E-4</v>
      </c>
      <c r="AC990" s="17">
        <f t="shared" si="214"/>
        <v>9.6383648241390119E-2</v>
      </c>
      <c r="AD990" s="17">
        <f t="shared" si="211"/>
        <v>1.2766046124687433E-4</v>
      </c>
      <c r="AE990" s="14">
        <f t="shared" si="215"/>
        <v>47.119902837255054</v>
      </c>
    </row>
    <row r="991" spans="1:31" ht="15.75" thickBot="1" x14ac:dyDescent="0.3">
      <c r="A991" s="14">
        <v>3</v>
      </c>
      <c r="B991" s="17" t="s">
        <v>33</v>
      </c>
      <c r="C991" s="17">
        <v>985</v>
      </c>
      <c r="D991" s="17">
        <v>82.197853437122617</v>
      </c>
      <c r="E991" s="14">
        <v>704.00093954631063</v>
      </c>
      <c r="F991" s="103">
        <v>0</v>
      </c>
      <c r="G991" s="17">
        <f>'Specifications (ICE)'!$E$16*9.81*SIN(F991-F990)</f>
        <v>0</v>
      </c>
      <c r="H991" s="17">
        <f t="shared" si="203"/>
        <v>0</v>
      </c>
      <c r="I991" s="17">
        <v>14</v>
      </c>
      <c r="J991" s="14">
        <v>4000</v>
      </c>
      <c r="K991" s="100">
        <v>8.3641773165381093</v>
      </c>
      <c r="L991" s="17">
        <v>18.710162806456758</v>
      </c>
      <c r="M991" s="107">
        <v>1</v>
      </c>
      <c r="N991" s="17">
        <f>IF(M991=1,_xlfn.XLOOKUP(L991,'HYB SPECS'!$O$6:$O$37,'HYB SPECS'!$K$6:$K$37,,1))</f>
        <v>5250</v>
      </c>
      <c r="O991" s="107">
        <f>0.5*('Specifications (ICE)'!$P$4*'Specifications (ICE)'!$P$3)*'Specifications (ICE)'!$P$5*K991^2</f>
        <v>21.866712006506244</v>
      </c>
      <c r="P991" s="14">
        <f>IF(B991="A",'Specifications (ICE)'!$M$12,IF(B991="G",'Specifications (ICE)'!$M$13))</f>
        <v>84.271039200000004</v>
      </c>
      <c r="Q991" s="17">
        <v>3</v>
      </c>
      <c r="R991" s="110">
        <f>'HYB SPECS'!$G$11-O991-P991-G991</f>
        <v>780.59688064872216</v>
      </c>
      <c r="S991" s="16">
        <f t="shared" si="204"/>
        <v>-1.3305610889981596</v>
      </c>
      <c r="T991" s="17">
        <f t="shared" si="205"/>
        <v>-936.71625677846657</v>
      </c>
      <c r="U991" s="110">
        <f t="shared" si="206"/>
        <v>-830.57850557196036</v>
      </c>
      <c r="V991" s="17">
        <f t="shared" si="207"/>
        <v>6.9471058959091128</v>
      </c>
      <c r="W991" s="14">
        <f t="shared" si="208"/>
        <v>6.4757128960371961</v>
      </c>
      <c r="X991" s="17">
        <f t="shared" si="209"/>
        <v>6.9471058959091128</v>
      </c>
      <c r="Y991" s="17">
        <f t="shared" si="210"/>
        <v>12.636185640191835</v>
      </c>
      <c r="Z991" s="14">
        <v>474.14230073437511</v>
      </c>
      <c r="AA991" s="17">
        <f t="shared" si="212"/>
        <v>0.8528915031728721</v>
      </c>
      <c r="AB991" s="17">
        <f t="shared" si="213"/>
        <v>2.0875994956756432E-4</v>
      </c>
      <c r="AC991" s="17">
        <f t="shared" si="214"/>
        <v>9.8981922789157059E-2</v>
      </c>
      <c r="AD991" s="17">
        <f t="shared" si="211"/>
        <v>1.3110188448894975E-4</v>
      </c>
      <c r="AE991" s="14">
        <f t="shared" si="215"/>
        <v>47.218884760044212</v>
      </c>
    </row>
    <row r="992" spans="1:31" ht="15.75" thickBot="1" x14ac:dyDescent="0.3">
      <c r="A992" s="14">
        <v>3</v>
      </c>
      <c r="B992" s="17" t="s">
        <v>33</v>
      </c>
      <c r="C992" s="17">
        <v>986</v>
      </c>
      <c r="D992" s="17">
        <v>82.315472637401186</v>
      </c>
      <c r="E992" s="14">
        <v>704.00093954631063</v>
      </c>
      <c r="F992" s="103">
        <v>0</v>
      </c>
      <c r="G992" s="17">
        <f>'Specifications (ICE)'!$E$16*9.81*SIN(F992-F991)</f>
        <v>0</v>
      </c>
      <c r="H992" s="17">
        <f t="shared" si="203"/>
        <v>0</v>
      </c>
      <c r="I992" s="17">
        <v>14</v>
      </c>
      <c r="J992" s="14">
        <v>4000</v>
      </c>
      <c r="K992" s="100">
        <v>8.2430535835748113</v>
      </c>
      <c r="L992" s="17">
        <v>18.439216283241841</v>
      </c>
      <c r="M992" s="107">
        <v>1</v>
      </c>
      <c r="N992" s="17">
        <f>IF(M992=1,_xlfn.XLOOKUP(L992,'HYB SPECS'!$O$6:$O$37,'HYB SPECS'!$K$6:$K$37,,1))</f>
        <v>5250</v>
      </c>
      <c r="O992" s="107">
        <f>0.5*('Specifications (ICE)'!$P$4*'Specifications (ICE)'!$P$3)*'Specifications (ICE)'!$P$5*K992^2</f>
        <v>21.237983004388234</v>
      </c>
      <c r="P992" s="14">
        <f>IF(B992="A",'Specifications (ICE)'!$M$12,IF(B992="G",'Specifications (ICE)'!$M$13))</f>
        <v>84.271039200000004</v>
      </c>
      <c r="Q992" s="17">
        <v>3</v>
      </c>
      <c r="R992" s="110">
        <f>'HYB SPECS'!$G$11-O992-P992-G992</f>
        <v>781.22560965084017</v>
      </c>
      <c r="S992" s="16">
        <f t="shared" si="204"/>
        <v>-1.331632784730594</v>
      </c>
      <c r="T992" s="17">
        <f t="shared" si="205"/>
        <v>-937.47073158100818</v>
      </c>
      <c r="U992" s="110">
        <f t="shared" si="206"/>
        <v>-831.96170937661998</v>
      </c>
      <c r="V992" s="17">
        <f t="shared" si="207"/>
        <v>6.8579049498739728</v>
      </c>
      <c r="W992" s="14">
        <f t="shared" si="208"/>
        <v>6.5649138420723361</v>
      </c>
      <c r="X992" s="17">
        <f t="shared" si="209"/>
        <v>6.8579049498739728</v>
      </c>
      <c r="Y992" s="17">
        <f t="shared" si="210"/>
        <v>12.473936823163653</v>
      </c>
      <c r="Z992" s="14">
        <v>474.14230073437511</v>
      </c>
      <c r="AA992" s="17">
        <f t="shared" si="212"/>
        <v>0.86463982033420106</v>
      </c>
      <c r="AB992" s="17">
        <f t="shared" si="213"/>
        <v>2.1448886555618097E-4</v>
      </c>
      <c r="AC992" s="17">
        <f t="shared" si="214"/>
        <v>0.10169824419671371</v>
      </c>
      <c r="AD992" s="17">
        <f t="shared" si="211"/>
        <v>1.3469966118770027E-4</v>
      </c>
      <c r="AE992" s="14">
        <f t="shared" si="215"/>
        <v>47.320583004240923</v>
      </c>
    </row>
    <row r="993" spans="1:31" ht="15.75" thickBot="1" x14ac:dyDescent="0.3">
      <c r="A993" s="14">
        <v>3</v>
      </c>
      <c r="B993" s="17" t="s">
        <v>33</v>
      </c>
      <c r="C993" s="17">
        <v>987</v>
      </c>
      <c r="D993" s="17">
        <v>82.434724307819266</v>
      </c>
      <c r="E993" s="14">
        <v>704.00093954631063</v>
      </c>
      <c r="F993" s="103">
        <v>0</v>
      </c>
      <c r="G993" s="17">
        <f>'Specifications (ICE)'!$E$16*9.81*SIN(F993-F992)</f>
        <v>0</v>
      </c>
      <c r="H993" s="17">
        <f t="shared" si="203"/>
        <v>0</v>
      </c>
      <c r="I993" s="17">
        <v>14</v>
      </c>
      <c r="J993" s="14">
        <v>4000</v>
      </c>
      <c r="K993" s="100">
        <v>8.1199926165155425</v>
      </c>
      <c r="L993" s="17">
        <v>18.163936283588278</v>
      </c>
      <c r="M993" s="107">
        <v>1</v>
      </c>
      <c r="N993" s="17">
        <f>IF(M993=1,_xlfn.XLOOKUP(L993,'HYB SPECS'!$O$6:$O$37,'HYB SPECS'!$K$6:$K$37,,1))</f>
        <v>5000</v>
      </c>
      <c r="O993" s="107">
        <f>0.5*('Specifications (ICE)'!$P$4*'Specifications (ICE)'!$P$3)*'Specifications (ICE)'!$P$5*K993^2</f>
        <v>20.608590591692145</v>
      </c>
      <c r="P993" s="14">
        <f>IF(B993="A",'Specifications (ICE)'!$M$12,IF(B993="G",'Specifications (ICE)'!$M$13))</f>
        <v>84.271039200000004</v>
      </c>
      <c r="Q993" s="17">
        <v>3</v>
      </c>
      <c r="R993" s="110">
        <f>'HYB SPECS'!$G$11-O993-P993-G993</f>
        <v>781.85500206353618</v>
      </c>
      <c r="S993" s="16">
        <f t="shared" si="204"/>
        <v>-1.3327056112750044</v>
      </c>
      <c r="T993" s="17">
        <f t="shared" si="205"/>
        <v>-938.22600247624337</v>
      </c>
      <c r="U993" s="110">
        <f t="shared" si="206"/>
        <v>-833.34637268455117</v>
      </c>
      <c r="V993" s="17">
        <f t="shared" si="207"/>
        <v>6.7667663931985649</v>
      </c>
      <c r="W993" s="14">
        <f t="shared" si="208"/>
        <v>6.656052398747744</v>
      </c>
      <c r="X993" s="17">
        <f t="shared" si="209"/>
        <v>6.7667663931985649</v>
      </c>
      <c r="Y993" s="17">
        <f t="shared" si="210"/>
        <v>12.923571842708011</v>
      </c>
      <c r="Z993" s="14">
        <v>474.14230073437511</v>
      </c>
      <c r="AA993" s="17">
        <f t="shared" si="212"/>
        <v>0.87664333281967</v>
      </c>
      <c r="AB993" s="17">
        <f t="shared" si="213"/>
        <v>2.2048482415026093E-4</v>
      </c>
      <c r="AC993" s="17">
        <f t="shared" si="214"/>
        <v>0.10454118179961883</v>
      </c>
      <c r="AD993" s="17">
        <f t="shared" si="211"/>
        <v>1.3846514145644879E-4</v>
      </c>
      <c r="AE993" s="14">
        <f t="shared" si="215"/>
        <v>47.425124186040541</v>
      </c>
    </row>
    <row r="994" spans="1:31" ht="15.75" thickBot="1" x14ac:dyDescent="0.3">
      <c r="A994" s="14">
        <v>3</v>
      </c>
      <c r="B994" s="17" t="s">
        <v>33</v>
      </c>
      <c r="C994" s="17">
        <v>988</v>
      </c>
      <c r="D994" s="17">
        <v>82.555681247565502</v>
      </c>
      <c r="E994" s="14">
        <v>704.00093954631063</v>
      </c>
      <c r="F994" s="103">
        <v>0</v>
      </c>
      <c r="G994" s="17">
        <f>'Specifications (ICE)'!$E$16*9.81*SIN(F994-F993)</f>
        <v>0</v>
      </c>
      <c r="H994" s="17">
        <f t="shared" si="203"/>
        <v>0</v>
      </c>
      <c r="I994" s="17">
        <v>14</v>
      </c>
      <c r="J994" s="14">
        <v>4000</v>
      </c>
      <c r="K994" s="100">
        <v>7.9949048196127226</v>
      </c>
      <c r="L994" s="17">
        <v>17.884122387184483</v>
      </c>
      <c r="M994" s="107">
        <v>1</v>
      </c>
      <c r="N994" s="17">
        <f>IF(M994=1,_xlfn.XLOOKUP(L994,'HYB SPECS'!$O$6:$O$37,'HYB SPECS'!$K$6:$K$37,,1))</f>
        <v>5000</v>
      </c>
      <c r="O994" s="107">
        <f>0.5*('Specifications (ICE)'!$P$4*'Specifications (ICE)'!$P$3)*'Specifications (ICE)'!$P$5*K994^2</f>
        <v>19.978534068412735</v>
      </c>
      <c r="P994" s="14">
        <f>IF(B994="A",'Specifications (ICE)'!$M$12,IF(B994="G",'Specifications (ICE)'!$M$13))</f>
        <v>84.271039200000004</v>
      </c>
      <c r="Q994" s="17">
        <v>3</v>
      </c>
      <c r="R994" s="110">
        <f>'HYB SPECS'!$G$11-O994-P994-G994</f>
        <v>782.48505858681563</v>
      </c>
      <c r="S994" s="16">
        <f t="shared" si="204"/>
        <v>-1.3337795698245805</v>
      </c>
      <c r="T994" s="17">
        <f t="shared" si="205"/>
        <v>-938.98207030417871</v>
      </c>
      <c r="U994" s="110">
        <f t="shared" si="206"/>
        <v>-834.73249703576596</v>
      </c>
      <c r="V994" s="17">
        <f t="shared" si="207"/>
        <v>6.6736068636386081</v>
      </c>
      <c r="W994" s="14">
        <f t="shared" si="208"/>
        <v>6.7492119283077008</v>
      </c>
      <c r="X994" s="17">
        <f t="shared" si="209"/>
        <v>6.6736068636386081</v>
      </c>
      <c r="Y994" s="17">
        <f t="shared" si="210"/>
        <v>12.745650247201018</v>
      </c>
      <c r="Z994" s="14">
        <v>474.14230073437511</v>
      </c>
      <c r="AA994" s="17">
        <f t="shared" si="212"/>
        <v>0.88891301995325045</v>
      </c>
      <c r="AB994" s="17">
        <f t="shared" si="213"/>
        <v>2.2676778348524771E-4</v>
      </c>
      <c r="AC994" s="17">
        <f t="shared" si="214"/>
        <v>0.10752019859412998</v>
      </c>
      <c r="AD994" s="17">
        <f t="shared" si="211"/>
        <v>1.4241085906507281E-4</v>
      </c>
      <c r="AE994" s="14">
        <f t="shared" si="215"/>
        <v>47.532644384634672</v>
      </c>
    </row>
    <row r="995" spans="1:31" ht="15.75" thickBot="1" x14ac:dyDescent="0.3">
      <c r="A995" s="14">
        <v>3</v>
      </c>
      <c r="B995" s="17" t="s">
        <v>33</v>
      </c>
      <c r="C995" s="17">
        <v>989</v>
      </c>
      <c r="D995" s="17">
        <v>82.678421785956829</v>
      </c>
      <c r="E995" s="14">
        <v>704.00093954631063</v>
      </c>
      <c r="F995" s="103">
        <v>0</v>
      </c>
      <c r="G995" s="17">
        <f>'Specifications (ICE)'!$E$16*9.81*SIN(F995-F994)</f>
        <v>0</v>
      </c>
      <c r="H995" s="17">
        <f t="shared" si="203"/>
        <v>0</v>
      </c>
      <c r="I995" s="17">
        <v>14</v>
      </c>
      <c r="J995" s="14">
        <v>4000</v>
      </c>
      <c r="K995" s="100">
        <v>7.8676933777921088</v>
      </c>
      <c r="L995" s="17">
        <v>17.599558024518281</v>
      </c>
      <c r="M995" s="107">
        <v>1</v>
      </c>
      <c r="N995" s="17">
        <f>IF(M995=1,_xlfn.XLOOKUP(L995,'HYB SPECS'!$O$6:$O$37,'HYB SPECS'!$K$6:$K$37,,1))</f>
        <v>5000</v>
      </c>
      <c r="O995" s="107">
        <f>0.5*('Specifications (ICE)'!$P$4*'Specifications (ICE)'!$P$3)*'Specifications (ICE)'!$P$5*K995^2</f>
        <v>19.347812733806151</v>
      </c>
      <c r="P995" s="14">
        <f>IF(B995="A",'Specifications (ICE)'!$M$12,IF(B995="G",'Specifications (ICE)'!$M$13))</f>
        <v>84.271039200000004</v>
      </c>
      <c r="Q995" s="17">
        <v>3</v>
      </c>
      <c r="R995" s="110">
        <f>'HYB SPECS'!$G$11-O995-P995-G995</f>
        <v>783.11577992142225</v>
      </c>
      <c r="S995" s="16">
        <f t="shared" si="204"/>
        <v>-1.33485466157377</v>
      </c>
      <c r="T995" s="17">
        <f t="shared" si="205"/>
        <v>-939.73893590570663</v>
      </c>
      <c r="U995" s="110">
        <f t="shared" si="206"/>
        <v>-836.1200839719005</v>
      </c>
      <c r="V995" s="17">
        <f t="shared" si="207"/>
        <v>6.5783364477047037</v>
      </c>
      <c r="W995" s="14">
        <f t="shared" si="208"/>
        <v>6.8444823442416052</v>
      </c>
      <c r="X995" s="17">
        <f t="shared" si="209"/>
        <v>6.5783364477047037</v>
      </c>
      <c r="Y995" s="17">
        <f t="shared" si="210"/>
        <v>12.563697155685396</v>
      </c>
      <c r="Z995" s="14">
        <v>474.14230073437511</v>
      </c>
      <c r="AA995" s="17">
        <f t="shared" si="212"/>
        <v>0.90146072389847887</v>
      </c>
      <c r="AB995" s="17">
        <f t="shared" si="213"/>
        <v>2.3335984665059527E-4</v>
      </c>
      <c r="AC995" s="17">
        <f t="shared" si="214"/>
        <v>0.1106457745899342</v>
      </c>
      <c r="AD995" s="17">
        <f t="shared" si="211"/>
        <v>1.4655069482110491E-4</v>
      </c>
      <c r="AE995" s="14">
        <f t="shared" si="215"/>
        <v>47.643290159224605</v>
      </c>
    </row>
    <row r="996" spans="1:31" ht="15.75" thickBot="1" x14ac:dyDescent="0.3">
      <c r="A996" s="14">
        <v>3</v>
      </c>
      <c r="B996" s="17" t="s">
        <v>33</v>
      </c>
      <c r="C996" s="17">
        <v>990</v>
      </c>
      <c r="D996" s="17">
        <v>82.803030388315548</v>
      </c>
      <c r="E996" s="14">
        <v>704.00093954631063</v>
      </c>
      <c r="F996" s="103">
        <v>0</v>
      </c>
      <c r="G996" s="17">
        <f>'Specifications (ICE)'!$E$16*9.81*SIN(F996-F995)</f>
        <v>0</v>
      </c>
      <c r="H996" s="17">
        <f t="shared" si="203"/>
        <v>0</v>
      </c>
      <c r="I996" s="17">
        <v>14</v>
      </c>
      <c r="J996" s="14">
        <v>4000</v>
      </c>
      <c r="K996" s="100">
        <v>7.7382534130662419</v>
      </c>
      <c r="L996" s="17">
        <v>17.310008589824399</v>
      </c>
      <c r="M996" s="107">
        <v>1</v>
      </c>
      <c r="N996" s="17">
        <f>IF(M996=1,_xlfn.XLOOKUP(L996,'HYB SPECS'!$O$6:$O$37,'HYB SPECS'!$K$6:$K$37,,1))</f>
        <v>5000</v>
      </c>
      <c r="O996" s="107">
        <f>0.5*('Specifications (ICE)'!$P$4*'Specifications (ICE)'!$P$3)*'Specifications (ICE)'!$P$5*K996^2</f>
        <v>18.716425886389139</v>
      </c>
      <c r="P996" s="14">
        <f>IF(B996="A",'Specifications (ICE)'!$M$12,IF(B996="G",'Specifications (ICE)'!$M$13))</f>
        <v>84.271039200000004</v>
      </c>
      <c r="Q996" s="17">
        <v>3</v>
      </c>
      <c r="R996" s="110">
        <f>'HYB SPECS'!$G$11-O996-P996-G996</f>
        <v>783.74716676883918</v>
      </c>
      <c r="S996" s="16">
        <f t="shared" si="204"/>
        <v>-1.3359308877182816</v>
      </c>
      <c r="T996" s="17">
        <f t="shared" si="205"/>
        <v>-940.49660012260711</v>
      </c>
      <c r="U996" s="110">
        <f t="shared" si="206"/>
        <v>-837.50913503621791</v>
      </c>
      <c r="V996" s="17">
        <f t="shared" si="207"/>
        <v>6.4808579226681697</v>
      </c>
      <c r="W996" s="14">
        <f t="shared" si="208"/>
        <v>6.9419608692781392</v>
      </c>
      <c r="X996" s="17">
        <f t="shared" si="209"/>
        <v>6.4808579226681697</v>
      </c>
      <c r="Y996" s="17">
        <f t="shared" si="210"/>
        <v>12.377526886426939</v>
      </c>
      <c r="Z996" s="14">
        <v>474.14230073437511</v>
      </c>
      <c r="AA996" s="17">
        <f t="shared" si="212"/>
        <v>0.91429924949098318</v>
      </c>
      <c r="AB996" s="17">
        <f t="shared" si="213"/>
        <v>2.4028556709713091E-4</v>
      </c>
      <c r="AC996" s="17">
        <f t="shared" si="214"/>
        <v>0.11392955161669771</v>
      </c>
      <c r="AD996" s="17">
        <f t="shared" si="211"/>
        <v>1.5090006836648704E-4</v>
      </c>
      <c r="AE996" s="14">
        <f t="shared" si="215"/>
        <v>47.757219710841305</v>
      </c>
    </row>
    <row r="997" spans="1:31" ht="15.75" thickBot="1" x14ac:dyDescent="0.3">
      <c r="A997" s="14">
        <v>3</v>
      </c>
      <c r="B997" s="17" t="s">
        <v>33</v>
      </c>
      <c r="C997" s="17">
        <v>991</v>
      </c>
      <c r="D997" s="17">
        <v>82.929598349918024</v>
      </c>
      <c r="E997" s="14">
        <v>704.00093954631063</v>
      </c>
      <c r="F997" s="103">
        <v>0</v>
      </c>
      <c r="G997" s="17">
        <f>'Specifications (ICE)'!$E$16*9.81*SIN(F997-F996)</f>
        <v>0</v>
      </c>
      <c r="H997" s="17">
        <f t="shared" si="203"/>
        <v>0</v>
      </c>
      <c r="I997" s="17">
        <v>14</v>
      </c>
      <c r="J997" s="14">
        <v>4000</v>
      </c>
      <c r="K997" s="100">
        <v>7.6064710097149835</v>
      </c>
      <c r="L997" s="17">
        <v>17.015219260471838</v>
      </c>
      <c r="M997" s="107">
        <v>1</v>
      </c>
      <c r="N997" s="17">
        <f>IF(M997=1,_xlfn.XLOOKUP(L997,'HYB SPECS'!$O$6:$O$37,'HYB SPECS'!$K$6:$K$37,,1))</f>
        <v>4750</v>
      </c>
      <c r="O997" s="107">
        <f>0.5*('Specifications (ICE)'!$P$4*'Specifications (ICE)'!$P$3)*'Specifications (ICE)'!$P$5*K997^2</f>
        <v>18.08437282393826</v>
      </c>
      <c r="P997" s="14">
        <f>IF(B997="A",'Specifications (ICE)'!$M$12,IF(B997="G",'Specifications (ICE)'!$M$13))</f>
        <v>84.271039200000004</v>
      </c>
      <c r="Q997" s="17">
        <v>3</v>
      </c>
      <c r="R997" s="110">
        <f>'HYB SPECS'!$G$11-O997-P997-G997</f>
        <v>784.37921983129013</v>
      </c>
      <c r="S997" s="16">
        <f t="shared" si="204"/>
        <v>-1.3370082494550852</v>
      </c>
      <c r="T997" s="17">
        <f t="shared" si="205"/>
        <v>-941.25506379754802</v>
      </c>
      <c r="U997" s="110">
        <f t="shared" si="206"/>
        <v>-838.89965177360978</v>
      </c>
      <c r="V997" s="17">
        <f t="shared" si="207"/>
        <v>6.3810658812759575</v>
      </c>
      <c r="W997" s="14">
        <f t="shared" si="208"/>
        <v>7.0417529106703514</v>
      </c>
      <c r="X997" s="17">
        <f t="shared" si="209"/>
        <v>6.3810658812759575</v>
      </c>
      <c r="Y997" s="17">
        <f t="shared" si="210"/>
        <v>12.828355922527706</v>
      </c>
      <c r="Z997" s="14">
        <v>474.14230073437511</v>
      </c>
      <c r="AA997" s="17">
        <f t="shared" si="212"/>
        <v>0.92744247951895076</v>
      </c>
      <c r="AB997" s="17">
        <f t="shared" si="213"/>
        <v>2.4757230889217924E-4</v>
      </c>
      <c r="AC997" s="17">
        <f t="shared" si="214"/>
        <v>0.11738450413625925</v>
      </c>
      <c r="AD997" s="17">
        <f t="shared" si="211"/>
        <v>1.5547616441888642E-4</v>
      </c>
      <c r="AE997" s="14">
        <f t="shared" si="215"/>
        <v>47.874604214977566</v>
      </c>
    </row>
    <row r="998" spans="1:31" ht="15.75" thickBot="1" x14ac:dyDescent="0.3">
      <c r="A998" s="14">
        <v>3</v>
      </c>
      <c r="B998" s="17" t="s">
        <v>33</v>
      </c>
      <c r="C998" s="17">
        <v>992</v>
      </c>
      <c r="D998" s="17">
        <v>83.05822459418232</v>
      </c>
      <c r="E998" s="14">
        <v>704.00093954631063</v>
      </c>
      <c r="F998" s="103">
        <v>0</v>
      </c>
      <c r="G998" s="17">
        <f>'Specifications (ICE)'!$E$16*9.81*SIN(F998-F997)</f>
        <v>0</v>
      </c>
      <c r="H998" s="17">
        <f t="shared" si="203"/>
        <v>0</v>
      </c>
      <c r="I998" s="17">
        <v>14</v>
      </c>
      <c r="J998" s="14">
        <v>4000</v>
      </c>
      <c r="K998" s="100">
        <v>7.4722220823746772</v>
      </c>
      <c r="L998" s="17">
        <v>16.714912464947211</v>
      </c>
      <c r="M998" s="107">
        <v>1</v>
      </c>
      <c r="N998" s="17">
        <f>IF(M998=1,_xlfn.XLOOKUP(L998,'HYB SPECS'!$O$6:$O$37,'HYB SPECS'!$K$6:$K$37,,1))</f>
        <v>4750</v>
      </c>
      <c r="O998" s="107">
        <f>0.5*('Specifications (ICE)'!$P$4*'Specifications (ICE)'!$P$3)*'Specifications (ICE)'!$P$5*K998^2</f>
        <v>17.451652843489132</v>
      </c>
      <c r="P998" s="14">
        <f>IF(B998="A",'Specifications (ICE)'!$M$12,IF(B998="G",'Specifications (ICE)'!$M$13))</f>
        <v>84.271039200000004</v>
      </c>
      <c r="Q998" s="17">
        <v>3</v>
      </c>
      <c r="R998" s="110">
        <f>'HYB SPECS'!$G$11-O998-P998-G998</f>
        <v>785.01193981173924</v>
      </c>
      <c r="S998" s="16">
        <f t="shared" si="204"/>
        <v>-1.3380867479824143</v>
      </c>
      <c r="T998" s="17">
        <f t="shared" si="205"/>
        <v>-942.01432777408706</v>
      </c>
      <c r="U998" s="110">
        <f t="shared" si="206"/>
        <v>-840.29163573059793</v>
      </c>
      <c r="V998" s="17">
        <f t="shared" si="207"/>
        <v>6.2788457161409124</v>
      </c>
      <c r="W998" s="14">
        <f t="shared" si="208"/>
        <v>7.1439730758053965</v>
      </c>
      <c r="X998" s="17">
        <f t="shared" si="209"/>
        <v>6.2788457161409124</v>
      </c>
      <c r="Y998" s="17">
        <f t="shared" si="210"/>
        <v>12.622854728023551</v>
      </c>
      <c r="Z998" s="14">
        <v>474.14230073437511</v>
      </c>
      <c r="AA998" s="17">
        <f t="shared" si="212"/>
        <v>0.94090550848522247</v>
      </c>
      <c r="AB998" s="17">
        <f t="shared" si="213"/>
        <v>2.5525067385169509E-4</v>
      </c>
      <c r="AC998" s="17">
        <f t="shared" si="214"/>
        <v>0.1210251417640423</v>
      </c>
      <c r="AD998" s="17">
        <f t="shared" si="211"/>
        <v>1.6029820101197656E-4</v>
      </c>
      <c r="AE998" s="14">
        <f t="shared" si="215"/>
        <v>47.99562935674161</v>
      </c>
    </row>
    <row r="999" spans="1:31" ht="15.75" thickBot="1" x14ac:dyDescent="0.3">
      <c r="A999" s="14">
        <v>3</v>
      </c>
      <c r="B999" s="17" t="s">
        <v>33</v>
      </c>
      <c r="C999" s="17">
        <v>993</v>
      </c>
      <c r="D999" s="17">
        <v>83.189016594890404</v>
      </c>
      <c r="E999" s="14">
        <v>704.00093954631063</v>
      </c>
      <c r="F999" s="103">
        <v>0</v>
      </c>
      <c r="G999" s="17">
        <f>'Specifications (ICE)'!$E$16*9.81*SIN(F999-F998)</f>
        <v>0</v>
      </c>
      <c r="H999" s="17">
        <f t="shared" si="203"/>
        <v>0</v>
      </c>
      <c r="I999" s="17">
        <v>14</v>
      </c>
      <c r="J999" s="14">
        <v>4000</v>
      </c>
      <c r="K999" s="100">
        <v>7.3353710549298468</v>
      </c>
      <c r="L999" s="17">
        <v>16.408784927614771</v>
      </c>
      <c r="M999" s="107">
        <v>1</v>
      </c>
      <c r="N999" s="17">
        <f>IF(M999=1,_xlfn.XLOOKUP(L999,'HYB SPECS'!$O$6:$O$37,'HYB SPECS'!$K$6:$K$37,,1))</f>
        <v>4750</v>
      </c>
      <c r="O999" s="107">
        <f>0.5*('Specifications (ICE)'!$P$4*'Specifications (ICE)'!$P$3)*'Specifications (ICE)'!$P$5*K999^2</f>
        <v>16.818265241335613</v>
      </c>
      <c r="P999" s="14">
        <f>IF(B999="A",'Specifications (ICE)'!$M$12,IF(B999="G",'Specifications (ICE)'!$M$13))</f>
        <v>84.271039200000004</v>
      </c>
      <c r="Q999" s="17">
        <v>3</v>
      </c>
      <c r="R999" s="110">
        <f>'HYB SPECS'!$G$11-O999-P999-G999</f>
        <v>785.64532741389269</v>
      </c>
      <c r="S999" s="16">
        <f t="shared" si="204"/>
        <v>-1.3391663844997661</v>
      </c>
      <c r="T999" s="17">
        <f t="shared" si="205"/>
        <v>-942.7743928966712</v>
      </c>
      <c r="U999" s="110">
        <f t="shared" si="206"/>
        <v>-841.68508845533552</v>
      </c>
      <c r="V999" s="17">
        <f t="shared" si="207"/>
        <v>6.1740724352213352</v>
      </c>
      <c r="W999" s="14">
        <f t="shared" si="208"/>
        <v>7.2487463567249737</v>
      </c>
      <c r="X999" s="17">
        <f t="shared" si="209"/>
        <v>6.1740724352213352</v>
      </c>
      <c r="Y999" s="17">
        <f t="shared" si="210"/>
        <v>12.412220805131259</v>
      </c>
      <c r="Z999" s="14">
        <v>474.14230073437511</v>
      </c>
      <c r="AA999" s="17">
        <f t="shared" si="212"/>
        <v>0.95470479861597179</v>
      </c>
      <c r="AB999" s="17">
        <f t="shared" si="213"/>
        <v>2.6335501072819248E-4</v>
      </c>
      <c r="AC999" s="17">
        <f t="shared" si="214"/>
        <v>0.12486775069659123</v>
      </c>
      <c r="AD999" s="17">
        <f t="shared" si="211"/>
        <v>1.6538774926700824E-4</v>
      </c>
      <c r="AE999" s="14">
        <f t="shared" si="215"/>
        <v>48.120497107438204</v>
      </c>
    </row>
    <row r="1000" spans="1:31" ht="15.75" thickBot="1" x14ac:dyDescent="0.3">
      <c r="A1000" s="14">
        <v>3</v>
      </c>
      <c r="B1000" s="17" t="s">
        <v>33</v>
      </c>
      <c r="C1000" s="17">
        <v>994</v>
      </c>
      <c r="D1000" s="17">
        <v>83.322091446842251</v>
      </c>
      <c r="E1000" s="14">
        <v>704.00093954631063</v>
      </c>
      <c r="F1000" s="103">
        <v>0</v>
      </c>
      <c r="G1000" s="17">
        <f>'Specifications (ICE)'!$E$16*9.81*SIN(F1000-F999)</f>
        <v>0</v>
      </c>
      <c r="H1000" s="17">
        <f t="shared" si="203"/>
        <v>0</v>
      </c>
      <c r="I1000" s="17">
        <v>14</v>
      </c>
      <c r="J1000" s="14">
        <v>4000</v>
      </c>
      <c r="K1000" s="100">
        <v>7.1957693100442626</v>
      </c>
      <c r="L1000" s="17">
        <v>16.096504200410415</v>
      </c>
      <c r="M1000" s="107">
        <v>1</v>
      </c>
      <c r="N1000" s="17">
        <f>IF(M1000=1,_xlfn.XLOOKUP(L1000,'HYB SPECS'!$O$6:$O$37,'HYB SPECS'!$K$6:$K$37,,1))</f>
        <v>4500</v>
      </c>
      <c r="O1000" s="107">
        <f>0.5*('Specifications (ICE)'!$P$4*'Specifications (ICE)'!$P$3)*'Specifications (ICE)'!$P$5*K1000^2</f>
        <v>16.184209313029051</v>
      </c>
      <c r="P1000" s="14">
        <f>IF(B1000="A",'Specifications (ICE)'!$M$12,IF(B1000="G",'Specifications (ICE)'!$M$13))</f>
        <v>84.271039200000004</v>
      </c>
      <c r="Q1000" s="17">
        <v>3</v>
      </c>
      <c r="R1000" s="110">
        <f>'HYB SPECS'!$G$11-O1000-P1000-G1000</f>
        <v>786.27938334219925</v>
      </c>
      <c r="S1000" s="16">
        <f t="shared" si="204"/>
        <v>-1.3402471602079038</v>
      </c>
      <c r="T1000" s="17">
        <f t="shared" si="205"/>
        <v>-943.53526001063904</v>
      </c>
      <c r="U1000" s="110">
        <f t="shared" si="206"/>
        <v>-843.08001149760992</v>
      </c>
      <c r="V1000" s="17">
        <f t="shared" si="207"/>
        <v>6.0666092726462661</v>
      </c>
      <c r="W1000" s="14">
        <f t="shared" si="208"/>
        <v>7.3562095193000436</v>
      </c>
      <c r="X1000" s="17">
        <f t="shared" si="209"/>
        <v>6.0666092726462661</v>
      </c>
      <c r="Y1000" s="17">
        <f t="shared" si="210"/>
        <v>12.873744713983745</v>
      </c>
      <c r="Z1000" s="14">
        <v>474.14230073437511</v>
      </c>
      <c r="AA1000" s="17">
        <f t="shared" si="212"/>
        <v>0.9688583628236207</v>
      </c>
      <c r="AB1000" s="17">
        <f t="shared" si="213"/>
        <v>2.7192402575211598E-4</v>
      </c>
      <c r="AC1000" s="17">
        <f t="shared" si="214"/>
        <v>0.12893068319506173</v>
      </c>
      <c r="AD1000" s="17">
        <f t="shared" si="211"/>
        <v>1.707691168146513E-4</v>
      </c>
      <c r="AE1000" s="14">
        <f t="shared" si="215"/>
        <v>48.249427790633263</v>
      </c>
    </row>
    <row r="1001" spans="1:31" ht="15.75" thickBot="1" x14ac:dyDescent="0.3">
      <c r="A1001" s="14">
        <v>3</v>
      </c>
      <c r="B1001" s="17" t="s">
        <v>33</v>
      </c>
      <c r="C1001" s="17">
        <v>995</v>
      </c>
      <c r="D1001" s="17">
        <v>83.457577115220403</v>
      </c>
      <c r="E1001" s="14">
        <v>704.00093954631063</v>
      </c>
      <c r="F1001" s="103">
        <v>0</v>
      </c>
      <c r="G1001" s="17">
        <f>'Specifications (ICE)'!$E$16*9.81*SIN(F1001-F1000)</f>
        <v>0</v>
      </c>
      <c r="H1001" s="17">
        <f t="shared" si="203"/>
        <v>0</v>
      </c>
      <c r="I1001" s="17">
        <v>14</v>
      </c>
      <c r="J1001" s="14">
        <v>4000</v>
      </c>
      <c r="K1001" s="100">
        <v>7.0532533586836585</v>
      </c>
      <c r="L1001" s="17">
        <v>15.777704568173824</v>
      </c>
      <c r="M1001" s="107">
        <v>1</v>
      </c>
      <c r="N1001" s="17">
        <f>IF(M1001=1,_xlfn.XLOOKUP(L1001,'HYB SPECS'!$O$6:$O$37,'HYB SPECS'!$K$6:$K$37,,1))</f>
        <v>4500</v>
      </c>
      <c r="O1001" s="107">
        <f>0.5*('Specifications (ICE)'!$P$4*'Specifications (ICE)'!$P$3)*'Specifications (ICE)'!$P$5*K1001^2</f>
        <v>15.54948435337748</v>
      </c>
      <c r="P1001" s="14">
        <f>IF(B1001="A",'Specifications (ICE)'!$M$12,IF(B1001="G",'Specifications (ICE)'!$M$13))</f>
        <v>84.271039200000004</v>
      </c>
      <c r="Q1001" s="17">
        <v>3</v>
      </c>
      <c r="R1001" s="110">
        <f>'HYB SPECS'!$G$11-O1001-P1001-G1001</f>
        <v>786.91410830185089</v>
      </c>
      <c r="S1001" s="16">
        <f t="shared" si="204"/>
        <v>-1.3413290763088579</v>
      </c>
      <c r="T1001" s="17">
        <f t="shared" si="205"/>
        <v>-944.29692996222093</v>
      </c>
      <c r="U1001" s="110">
        <f t="shared" si="206"/>
        <v>-844.47640640884345</v>
      </c>
      <c r="V1001" s="17">
        <f t="shared" si="207"/>
        <v>5.9563060498322811</v>
      </c>
      <c r="W1001" s="14">
        <f t="shared" si="208"/>
        <v>7.4665127421140278</v>
      </c>
      <c r="X1001" s="17">
        <f t="shared" si="209"/>
        <v>5.9563060498322811</v>
      </c>
      <c r="Y1001" s="17">
        <f t="shared" si="210"/>
        <v>12.639674005319581</v>
      </c>
      <c r="Z1001" s="14">
        <v>474.14230073437511</v>
      </c>
      <c r="AA1001" s="17">
        <f t="shared" si="212"/>
        <v>0.98338598055790916</v>
      </c>
      <c r="AB1001" s="17">
        <f t="shared" si="213"/>
        <v>2.8100151925536322E-4</v>
      </c>
      <c r="AC1001" s="17">
        <f t="shared" si="214"/>
        <v>0.13323470684959274</v>
      </c>
      <c r="AD1001" s="17">
        <f t="shared" si="211"/>
        <v>1.7646981039681157E-4</v>
      </c>
      <c r="AE1001" s="14">
        <f t="shared" si="215"/>
        <v>48.382662497482855</v>
      </c>
    </row>
    <row r="1002" spans="1:31" ht="15.75" thickBot="1" x14ac:dyDescent="0.3">
      <c r="A1002" s="14">
        <v>3</v>
      </c>
      <c r="B1002" s="17" t="s">
        <v>33</v>
      </c>
      <c r="C1002" s="17">
        <v>996</v>
      </c>
      <c r="D1002" s="17">
        <v>83.595613901524274</v>
      </c>
      <c r="E1002" s="14">
        <v>704.00093954631063</v>
      </c>
      <c r="F1002" s="103">
        <v>0</v>
      </c>
      <c r="G1002" s="17">
        <f>'Specifications (ICE)'!$E$16*9.81*SIN(F1002-F1001)</f>
        <v>0</v>
      </c>
      <c r="H1002" s="17">
        <f t="shared" si="203"/>
        <v>0</v>
      </c>
      <c r="I1002" s="17">
        <v>14</v>
      </c>
      <c r="J1002" s="14">
        <v>4000</v>
      </c>
      <c r="K1002" s="100">
        <v>6.907642665206561</v>
      </c>
      <c r="L1002" s="17">
        <v>15.451982183507166</v>
      </c>
      <c r="M1002" s="107">
        <v>1</v>
      </c>
      <c r="N1002" s="17">
        <f>IF(M1002=1,_xlfn.XLOOKUP(L1002,'HYB SPECS'!$O$6:$O$37,'HYB SPECS'!$K$6:$K$37,,1))</f>
        <v>4250</v>
      </c>
      <c r="O1002" s="107">
        <f>0.5*('Specifications (ICE)'!$P$4*'Specifications (ICE)'!$P$3)*'Specifications (ICE)'!$P$5*K1002^2</f>
        <v>14.914089656444846</v>
      </c>
      <c r="P1002" s="14">
        <f>IF(B1002="A",'Specifications (ICE)'!$M$12,IF(B1002="G",'Specifications (ICE)'!$M$13))</f>
        <v>84.271039200000004</v>
      </c>
      <c r="Q1002" s="17">
        <v>3</v>
      </c>
      <c r="R1002" s="110">
        <f>'HYB SPECS'!$G$11-O1002-P1002-G1002</f>
        <v>787.54950299878351</v>
      </c>
      <c r="S1002" s="16">
        <f t="shared" si="204"/>
        <v>-1.3424121340059267</v>
      </c>
      <c r="T1002" s="17">
        <f t="shared" si="205"/>
        <v>-945.05940359854026</v>
      </c>
      <c r="U1002" s="110">
        <f t="shared" si="206"/>
        <v>-845.87427474209539</v>
      </c>
      <c r="V1002" s="17">
        <f t="shared" si="207"/>
        <v>5.8429972296091544</v>
      </c>
      <c r="W1002" s="14">
        <f t="shared" si="208"/>
        <v>7.5798215623371545</v>
      </c>
      <c r="X1002" s="17">
        <f t="shared" si="209"/>
        <v>5.8429972296091544</v>
      </c>
      <c r="Y1002" s="17">
        <f t="shared" si="210"/>
        <v>13.128591410323018</v>
      </c>
      <c r="Z1002" s="14">
        <v>474.14230073437511</v>
      </c>
      <c r="AA1002" s="17">
        <f t="shared" si="212"/>
        <v>0.99830945408960126</v>
      </c>
      <c r="AB1002" s="17">
        <f t="shared" si="213"/>
        <v>2.9063728033939179E-4</v>
      </c>
      <c r="AC1002" s="17">
        <f t="shared" si="214"/>
        <v>0.1378034287793008</v>
      </c>
      <c r="AD1002" s="17">
        <f t="shared" si="211"/>
        <v>1.8252109772092819E-4</v>
      </c>
      <c r="AE1002" s="14">
        <f t="shared" si="215"/>
        <v>48.520465926262155</v>
      </c>
    </row>
    <row r="1003" spans="1:31" ht="15.75" thickBot="1" x14ac:dyDescent="0.3">
      <c r="A1003" s="14">
        <v>3</v>
      </c>
      <c r="B1003" s="17" t="s">
        <v>33</v>
      </c>
      <c r="C1003" s="17">
        <v>997</v>
      </c>
      <c r="D1003" s="17">
        <v>83.736356173791364</v>
      </c>
      <c r="E1003" s="14">
        <v>704.00093954631063</v>
      </c>
      <c r="F1003" s="103">
        <v>0</v>
      </c>
      <c r="G1003" s="17">
        <f>'Specifications (ICE)'!$E$16*9.81*SIN(F1003-F1002)</f>
        <v>0</v>
      </c>
      <c r="H1003" s="17">
        <f t="shared" si="203"/>
        <v>0</v>
      </c>
      <c r="I1003" s="17">
        <v>14</v>
      </c>
      <c r="J1003" s="14">
        <v>4000</v>
      </c>
      <c r="K1003" s="100">
        <v>6.7587370453101636</v>
      </c>
      <c r="L1003" s="17">
        <v>15.118889246136119</v>
      </c>
      <c r="M1003" s="107">
        <v>1</v>
      </c>
      <c r="N1003" s="17">
        <f>IF(M1003=1,_xlfn.XLOOKUP(L1003,'HYB SPECS'!$O$6:$O$37,'HYB SPECS'!$K$6:$K$37,,1))</f>
        <v>4250</v>
      </c>
      <c r="O1003" s="107">
        <f>0.5*('Specifications (ICE)'!$P$4*'Specifications (ICE)'!$P$3)*'Specifications (ICE)'!$P$5*K1003^2</f>
        <v>14.27802451555022</v>
      </c>
      <c r="P1003" s="14">
        <f>IF(B1003="A",'Specifications (ICE)'!$M$12,IF(B1003="G",'Specifications (ICE)'!$M$13))</f>
        <v>84.271039200000004</v>
      </c>
      <c r="Q1003" s="17">
        <v>3</v>
      </c>
      <c r="R1003" s="110">
        <f>'HYB SPECS'!$G$11-O1003-P1003-G1003</f>
        <v>788.18556813967814</v>
      </c>
      <c r="S1003" s="16">
        <f t="shared" si="204"/>
        <v>-1.3434963345036781</v>
      </c>
      <c r="T1003" s="17">
        <f t="shared" si="205"/>
        <v>-945.82268176761386</v>
      </c>
      <c r="U1003" s="110">
        <f t="shared" si="206"/>
        <v>-847.27361805206363</v>
      </c>
      <c r="V1003" s="17">
        <f t="shared" si="207"/>
        <v>5.7264995898424571</v>
      </c>
      <c r="W1003" s="14">
        <f t="shared" si="208"/>
        <v>7.6963192021038518</v>
      </c>
      <c r="X1003" s="17">
        <f t="shared" si="209"/>
        <v>5.7264995898424571</v>
      </c>
      <c r="Y1003" s="17">
        <f t="shared" si="210"/>
        <v>12.866833642406657</v>
      </c>
      <c r="Z1003" s="14">
        <v>474.14230073437511</v>
      </c>
      <c r="AA1003" s="17">
        <f t="shared" si="212"/>
        <v>1.0136529149087974</v>
      </c>
      <c r="AB1003" s="17">
        <f t="shared" si="213"/>
        <v>3.0088818127692616E-4</v>
      </c>
      <c r="AC1003" s="17">
        <f t="shared" si="214"/>
        <v>0.14266381453442351</v>
      </c>
      <c r="AD1003" s="17">
        <f t="shared" si="211"/>
        <v>1.8895869474758081E-4</v>
      </c>
      <c r="AE1003" s="14">
        <f t="shared" si="215"/>
        <v>48.663129740796577</v>
      </c>
    </row>
    <row r="1004" spans="1:31" ht="15.75" thickBot="1" x14ac:dyDescent="0.3">
      <c r="A1004" s="14">
        <v>3</v>
      </c>
      <c r="B1004" s="17" t="s">
        <v>33</v>
      </c>
      <c r="C1004" s="17">
        <v>998</v>
      </c>
      <c r="D1004" s="17">
        <v>83.879974421766178</v>
      </c>
      <c r="E1004" s="14">
        <v>704.00093954631063</v>
      </c>
      <c r="F1004" s="103">
        <v>0</v>
      </c>
      <c r="G1004" s="17">
        <f>'Specifications (ICE)'!$E$16*9.81*SIN(F1004-F1003)</f>
        <v>0</v>
      </c>
      <c r="H1004" s="17">
        <f t="shared" si="203"/>
        <v>0</v>
      </c>
      <c r="I1004" s="17">
        <v>14</v>
      </c>
      <c r="J1004" s="14">
        <v>4000</v>
      </c>
      <c r="K1004" s="100">
        <v>6.6063135295615911</v>
      </c>
      <c r="L1004" s="17">
        <v>14.777926986817507</v>
      </c>
      <c r="M1004" s="107">
        <v>1</v>
      </c>
      <c r="N1004" s="17">
        <f>IF(M1004=1,_xlfn.XLOOKUP(L1004,'HYB SPECS'!$O$6:$O$37,'HYB SPECS'!$K$6:$K$37,,1))</f>
        <v>4250</v>
      </c>
      <c r="O1004" s="107">
        <f>0.5*('Specifications (ICE)'!$P$4*'Specifications (ICE)'!$P$3)*'Specifications (ICE)'!$P$5*K1004^2</f>
        <v>13.641288223267001</v>
      </c>
      <c r="P1004" s="14">
        <f>IF(B1004="A",'Specifications (ICE)'!$M$12,IF(B1004="G",'Specifications (ICE)'!$M$13))</f>
        <v>84.271039200000004</v>
      </c>
      <c r="Q1004" s="17">
        <v>3</v>
      </c>
      <c r="R1004" s="110">
        <f>'HYB SPECS'!$G$11-O1004-P1004-G1004</f>
        <v>788.82230443196136</v>
      </c>
      <c r="S1004" s="16">
        <f t="shared" si="204"/>
        <v>-1.3445816790079512</v>
      </c>
      <c r="T1004" s="17">
        <f t="shared" si="205"/>
        <v>-946.58676531835351</v>
      </c>
      <c r="U1004" s="110">
        <f t="shared" si="206"/>
        <v>-848.6744378950865</v>
      </c>
      <c r="V1004" s="17">
        <f t="shared" si="207"/>
        <v>5.606609421259388</v>
      </c>
      <c r="W1004" s="14">
        <f t="shared" si="208"/>
        <v>7.8162093706869209</v>
      </c>
      <c r="X1004" s="17">
        <f t="shared" si="209"/>
        <v>5.606609421259388</v>
      </c>
      <c r="Y1004" s="17">
        <f t="shared" si="210"/>
        <v>12.597453224174432</v>
      </c>
      <c r="Z1004" s="14">
        <v>474.14230073437511</v>
      </c>
      <c r="AA1004" s="17">
        <f t="shared" si="212"/>
        <v>1.0294431927886329</v>
      </c>
      <c r="AB1004" s="17">
        <f t="shared" si="213"/>
        <v>3.1181952656177207E-4</v>
      </c>
      <c r="AC1004" s="17">
        <f t="shared" si="214"/>
        <v>0.1478468277379022</v>
      </c>
      <c r="AD1004" s="17">
        <f t="shared" si="211"/>
        <v>1.9582361289788373E-4</v>
      </c>
      <c r="AE1004" s="14">
        <f t="shared" si="215"/>
        <v>48.810976568534478</v>
      </c>
    </row>
    <row r="1005" spans="1:31" ht="15.75" thickBot="1" x14ac:dyDescent="0.3">
      <c r="A1005" s="14">
        <v>3</v>
      </c>
      <c r="B1005" s="17" t="s">
        <v>33</v>
      </c>
      <c r="C1005" s="17">
        <v>999</v>
      </c>
      <c r="D1005" s="17">
        <v>84.026657714848866</v>
      </c>
      <c r="E1005" s="14">
        <v>704.00093954631063</v>
      </c>
      <c r="F1005" s="103">
        <v>0</v>
      </c>
      <c r="G1005" s="17">
        <f>'Specifications (ICE)'!$E$16*9.81*SIN(F1005-F1004)</f>
        <v>0</v>
      </c>
      <c r="H1005" s="17">
        <f t="shared" si="203"/>
        <v>0</v>
      </c>
      <c r="I1005" s="17">
        <v>14</v>
      </c>
      <c r="J1005" s="14">
        <v>4000</v>
      </c>
      <c r="K1005" s="100">
        <v>6.4501225518701499</v>
      </c>
      <c r="L1005" s="17">
        <v>14.428537141180414</v>
      </c>
      <c r="M1005" s="107">
        <v>1</v>
      </c>
      <c r="N1005" s="17">
        <f>IF(M1005=1,_xlfn.XLOOKUP(L1005,'HYB SPECS'!$O$6:$O$37,'HYB SPECS'!$K$6:$K$37,,1))</f>
        <v>4000</v>
      </c>
      <c r="O1005" s="107">
        <f>0.5*('Specifications (ICE)'!$P$4*'Specifications (ICE)'!$P$3)*'Specifications (ICE)'!$P$5*K1005^2</f>
        <v>13.003880071422154</v>
      </c>
      <c r="P1005" s="14">
        <f>IF(B1005="A",'Specifications (ICE)'!$M$12,IF(B1005="G",'Specifications (ICE)'!$M$13))</f>
        <v>84.271039200000004</v>
      </c>
      <c r="Q1005" s="17">
        <v>3</v>
      </c>
      <c r="R1005" s="110">
        <f>'HYB SPECS'!$G$11-O1005-P1005-G1005</f>
        <v>789.45971258380621</v>
      </c>
      <c r="S1005" s="16">
        <f t="shared" si="204"/>
        <v>-1.3456681687258583</v>
      </c>
      <c r="T1005" s="17">
        <f t="shared" si="205"/>
        <v>-947.35165510056743</v>
      </c>
      <c r="U1005" s="110">
        <f t="shared" si="206"/>
        <v>-850.07673582914526</v>
      </c>
      <c r="V1005" s="17">
        <f t="shared" si="207"/>
        <v>5.4830991245917335</v>
      </c>
      <c r="W1005" s="14">
        <f t="shared" si="208"/>
        <v>7.9397196673545753</v>
      </c>
      <c r="X1005" s="17">
        <f t="shared" si="209"/>
        <v>5.4830991245917335</v>
      </c>
      <c r="Y1005" s="17">
        <f t="shared" si="210"/>
        <v>13.08993493712428</v>
      </c>
      <c r="Z1005" s="14">
        <v>474.14230073437511</v>
      </c>
      <c r="AA1005" s="17">
        <f t="shared" si="212"/>
        <v>1.0457102639626294</v>
      </c>
      <c r="AB1005" s="17">
        <f t="shared" si="213"/>
        <v>3.2350672971137638E-4</v>
      </c>
      <c r="AC1005" s="17">
        <f t="shared" si="214"/>
        <v>0.15338822512840564</v>
      </c>
      <c r="AD1005" s="17">
        <f t="shared" si="211"/>
        <v>2.0316321209060348E-4</v>
      </c>
      <c r="AE1005" s="14">
        <f t="shared" si="215"/>
        <v>48.964364793662881</v>
      </c>
    </row>
    <row r="1006" spans="1:31" ht="15.75" thickBot="1" x14ac:dyDescent="0.3">
      <c r="A1006" s="14">
        <v>2</v>
      </c>
      <c r="B1006" s="17" t="s">
        <v>33</v>
      </c>
      <c r="C1006" s="17">
        <v>1000</v>
      </c>
      <c r="D1006" s="17">
        <v>84.176616663690552</v>
      </c>
      <c r="E1006" s="14">
        <v>704.00093954631063</v>
      </c>
      <c r="F1006" s="103">
        <v>0</v>
      </c>
      <c r="G1006" s="17">
        <f>'Specifications (ICE)'!$E$16*9.81*SIN(F1006-F1005)</f>
        <v>0</v>
      </c>
      <c r="H1006" s="17">
        <f t="shared" si="203"/>
        <v>0</v>
      </c>
      <c r="I1006" s="17">
        <v>14</v>
      </c>
      <c r="J1006" s="14">
        <v>4000</v>
      </c>
      <c r="K1006" s="100">
        <v>6.2898832762924606</v>
      </c>
      <c r="L1006" s="17">
        <v>14.070091496069658</v>
      </c>
      <c r="M1006" s="107">
        <v>1</v>
      </c>
      <c r="N1006" s="17">
        <f>IF(M1006=1,_xlfn.XLOOKUP(L1006,'HYB SPECS'!$O$6:$O$37,'HYB SPECS'!$K$6:$K$37,,1))</f>
        <v>4000</v>
      </c>
      <c r="O1006" s="107">
        <f>0.5*('Specifications (ICE)'!$P$4*'Specifications (ICE)'!$P$3)*'Specifications (ICE)'!$P$5*K1006^2</f>
        <v>12.365799351095397</v>
      </c>
      <c r="P1006" s="14">
        <f>IF(B1006="A",'Specifications (ICE)'!$M$12,IF(B1006="G",'Specifications (ICE)'!$M$13))</f>
        <v>84.271039200000004</v>
      </c>
      <c r="Q1006" s="17">
        <v>2</v>
      </c>
      <c r="R1006" s="110">
        <f>'HYB SPECS'!$G$11-O1006-P1006-G1006</f>
        <v>790.09779330413301</v>
      </c>
      <c r="S1006" s="16">
        <f t="shared" si="204"/>
        <v>0</v>
      </c>
      <c r="T1006" s="17">
        <f t="shared" si="205"/>
        <v>0</v>
      </c>
      <c r="U1006" s="110">
        <f t="shared" si="206"/>
        <v>96.636838551095394</v>
      </c>
      <c r="V1006" s="17">
        <f t="shared" si="207"/>
        <v>0.60783443467630949</v>
      </c>
      <c r="W1006" s="14">
        <f t="shared" si="208"/>
        <v>12.814984357269999</v>
      </c>
      <c r="X1006" s="17">
        <f t="shared" si="209"/>
        <v>0.60783443467630949</v>
      </c>
      <c r="Y1006" s="17">
        <f t="shared" si="210"/>
        <v>1.4510978229030362</v>
      </c>
      <c r="Z1006" s="14">
        <v>474.14230073437511</v>
      </c>
      <c r="AA1006" s="17">
        <f t="shared" si="212"/>
        <v>1.6878128241752848</v>
      </c>
      <c r="AB1006" s="17">
        <f t="shared" si="213"/>
        <v>5.3381155101079366E-4</v>
      </c>
      <c r="AC1006" s="17">
        <f t="shared" si="214"/>
        <v>0.25310263695484297</v>
      </c>
      <c r="AD1006" s="17">
        <f t="shared" si="211"/>
        <v>3.3523528073489136E-4</v>
      </c>
      <c r="AE1006" s="14">
        <f t="shared" si="215"/>
        <v>49.217467430617724</v>
      </c>
    </row>
    <row r="1007" spans="1:31" ht="15.75" thickBot="1" x14ac:dyDescent="0.3">
      <c r="A1007" s="14">
        <v>2</v>
      </c>
      <c r="B1007" s="17" t="s">
        <v>33</v>
      </c>
      <c r="C1007" s="17">
        <v>1001</v>
      </c>
      <c r="D1007" s="17">
        <v>84.326575612532238</v>
      </c>
      <c r="E1007" s="14">
        <v>704.00093954631063</v>
      </c>
      <c r="F1007" s="103">
        <v>0</v>
      </c>
      <c r="G1007" s="17">
        <f>'Specifications (ICE)'!$E$16*9.81*SIN(F1007-F1006)</f>
        <v>0</v>
      </c>
      <c r="H1007" s="17">
        <f t="shared" si="203"/>
        <v>0</v>
      </c>
      <c r="I1007" s="17">
        <v>14</v>
      </c>
      <c r="J1007" s="14">
        <v>4000</v>
      </c>
      <c r="K1007" s="100">
        <v>6.2898832762924606</v>
      </c>
      <c r="L1007" s="17">
        <v>14.070091496069658</v>
      </c>
      <c r="M1007" s="107">
        <v>1</v>
      </c>
      <c r="N1007" s="17">
        <f>IF(M1007=1,_xlfn.XLOOKUP(L1007,'HYB SPECS'!$O$6:$O$37,'HYB SPECS'!$K$6:$K$37,,1))</f>
        <v>4000</v>
      </c>
      <c r="O1007" s="107">
        <f>0.5*('Specifications (ICE)'!$P$4*'Specifications (ICE)'!$P$3)*'Specifications (ICE)'!$P$5*K1007^2</f>
        <v>12.365799351095397</v>
      </c>
      <c r="P1007" s="14">
        <f>IF(B1007="A",'Specifications (ICE)'!$M$12,IF(B1007="G",'Specifications (ICE)'!$M$13))</f>
        <v>84.271039200000004</v>
      </c>
      <c r="Q1007" s="17">
        <v>2</v>
      </c>
      <c r="R1007" s="110">
        <f>'HYB SPECS'!$G$11-O1007-P1007-G1007</f>
        <v>790.09779330413301</v>
      </c>
      <c r="S1007" s="16">
        <f t="shared" si="204"/>
        <v>0</v>
      </c>
      <c r="T1007" s="17">
        <f t="shared" si="205"/>
        <v>0</v>
      </c>
      <c r="U1007" s="110">
        <f t="shared" si="206"/>
        <v>96.636838551095394</v>
      </c>
      <c r="V1007" s="17">
        <f t="shared" si="207"/>
        <v>0.60783443467630949</v>
      </c>
      <c r="W1007" s="14">
        <f t="shared" si="208"/>
        <v>12.814984357269999</v>
      </c>
      <c r="X1007" s="17">
        <f t="shared" si="209"/>
        <v>0.60783443467630949</v>
      </c>
      <c r="Y1007" s="17">
        <f t="shared" si="210"/>
        <v>1.4510978229030362</v>
      </c>
      <c r="Z1007" s="14">
        <v>474.14230073437511</v>
      </c>
      <c r="AA1007" s="17">
        <f t="shared" si="212"/>
        <v>1.6878128241752848</v>
      </c>
      <c r="AB1007" s="17">
        <f t="shared" si="213"/>
        <v>5.3381155101079366E-4</v>
      </c>
      <c r="AC1007" s="17">
        <f t="shared" si="214"/>
        <v>0.25310263695484297</v>
      </c>
      <c r="AD1007" s="17">
        <f t="shared" si="211"/>
        <v>3.3523528073489136E-4</v>
      </c>
      <c r="AE1007" s="14">
        <f t="shared" si="215"/>
        <v>49.470570067572567</v>
      </c>
    </row>
    <row r="1008" spans="1:31" ht="15.75" thickBot="1" x14ac:dyDescent="0.3">
      <c r="A1008" s="14">
        <v>2</v>
      </c>
      <c r="B1008" s="17" t="s">
        <v>33</v>
      </c>
      <c r="C1008" s="17">
        <v>1002</v>
      </c>
      <c r="D1008" s="17">
        <v>84.476534561373924</v>
      </c>
      <c r="E1008" s="14">
        <v>704.00093954631063</v>
      </c>
      <c r="F1008" s="103">
        <v>0</v>
      </c>
      <c r="G1008" s="17">
        <f>'Specifications (ICE)'!$E$16*9.81*SIN(F1008-F1007)</f>
        <v>0</v>
      </c>
      <c r="H1008" s="17">
        <f t="shared" si="203"/>
        <v>0</v>
      </c>
      <c r="I1008" s="17">
        <v>14</v>
      </c>
      <c r="J1008" s="14">
        <v>4000</v>
      </c>
      <c r="K1008" s="100">
        <v>6.2898832762924606</v>
      </c>
      <c r="L1008" s="17">
        <v>14.070091496069658</v>
      </c>
      <c r="M1008" s="107">
        <v>1</v>
      </c>
      <c r="N1008" s="17">
        <f>IF(M1008=1,_xlfn.XLOOKUP(L1008,'HYB SPECS'!$O$6:$O$37,'HYB SPECS'!$K$6:$K$37,,1))</f>
        <v>4000</v>
      </c>
      <c r="O1008" s="107">
        <f>0.5*('Specifications (ICE)'!$P$4*'Specifications (ICE)'!$P$3)*'Specifications (ICE)'!$P$5*K1008^2</f>
        <v>12.365799351095397</v>
      </c>
      <c r="P1008" s="14">
        <f>IF(B1008="A",'Specifications (ICE)'!$M$12,IF(B1008="G",'Specifications (ICE)'!$M$13))</f>
        <v>84.271039200000004</v>
      </c>
      <c r="Q1008" s="17">
        <v>2</v>
      </c>
      <c r="R1008" s="110">
        <f>'HYB SPECS'!$G$11-O1008-P1008-G1008</f>
        <v>790.09779330413301</v>
      </c>
      <c r="S1008" s="16">
        <f t="shared" si="204"/>
        <v>0</v>
      </c>
      <c r="T1008" s="17">
        <f t="shared" si="205"/>
        <v>0</v>
      </c>
      <c r="U1008" s="110">
        <f t="shared" si="206"/>
        <v>96.636838551095394</v>
      </c>
      <c r="V1008" s="17">
        <f t="shared" si="207"/>
        <v>0.60783443467630949</v>
      </c>
      <c r="W1008" s="14">
        <f t="shared" si="208"/>
        <v>12.814984357269999</v>
      </c>
      <c r="X1008" s="17">
        <f t="shared" si="209"/>
        <v>0.60783443467630949</v>
      </c>
      <c r="Y1008" s="17">
        <f t="shared" si="210"/>
        <v>1.4510978229030362</v>
      </c>
      <c r="Z1008" s="14">
        <v>474.14230073437511</v>
      </c>
      <c r="AA1008" s="17">
        <f t="shared" si="212"/>
        <v>1.6878128241752848</v>
      </c>
      <c r="AB1008" s="17">
        <f t="shared" si="213"/>
        <v>5.3381155101079366E-4</v>
      </c>
      <c r="AC1008" s="17">
        <f t="shared" si="214"/>
        <v>0.25310263695484297</v>
      </c>
      <c r="AD1008" s="17">
        <f t="shared" si="211"/>
        <v>3.3523528073489136E-4</v>
      </c>
      <c r="AE1008" s="14">
        <f t="shared" si="215"/>
        <v>49.723672704527409</v>
      </c>
    </row>
    <row r="1009" spans="1:31" ht="15.75" thickBot="1" x14ac:dyDescent="0.3">
      <c r="A1009" s="14">
        <v>2</v>
      </c>
      <c r="B1009" s="17" t="s">
        <v>33</v>
      </c>
      <c r="C1009" s="17">
        <v>1003</v>
      </c>
      <c r="D1009" s="17">
        <v>84.62649351021561</v>
      </c>
      <c r="E1009" s="14">
        <v>704.00093954631063</v>
      </c>
      <c r="F1009" s="103">
        <v>0</v>
      </c>
      <c r="G1009" s="17">
        <f>'Specifications (ICE)'!$E$16*9.81*SIN(F1009-F1008)</f>
        <v>0</v>
      </c>
      <c r="H1009" s="17">
        <f t="shared" si="203"/>
        <v>0</v>
      </c>
      <c r="I1009" s="17">
        <v>14</v>
      </c>
      <c r="J1009" s="14">
        <v>4000</v>
      </c>
      <c r="K1009" s="100">
        <v>6.2898832762924606</v>
      </c>
      <c r="L1009" s="17">
        <v>14.070091496069658</v>
      </c>
      <c r="M1009" s="107">
        <v>1</v>
      </c>
      <c r="N1009" s="17">
        <f>IF(M1009=1,_xlfn.XLOOKUP(L1009,'HYB SPECS'!$O$6:$O$37,'HYB SPECS'!$K$6:$K$37,,1))</f>
        <v>4000</v>
      </c>
      <c r="O1009" s="107">
        <f>0.5*('Specifications (ICE)'!$P$4*'Specifications (ICE)'!$P$3)*'Specifications (ICE)'!$P$5*K1009^2</f>
        <v>12.365799351095397</v>
      </c>
      <c r="P1009" s="14">
        <f>IF(B1009="A",'Specifications (ICE)'!$M$12,IF(B1009="G",'Specifications (ICE)'!$M$13))</f>
        <v>84.271039200000004</v>
      </c>
      <c r="Q1009" s="17">
        <v>2</v>
      </c>
      <c r="R1009" s="110">
        <f>'HYB SPECS'!$G$11-O1009-P1009-G1009</f>
        <v>790.09779330413301</v>
      </c>
      <c r="S1009" s="16">
        <f t="shared" si="204"/>
        <v>0</v>
      </c>
      <c r="T1009" s="17">
        <f t="shared" si="205"/>
        <v>0</v>
      </c>
      <c r="U1009" s="110">
        <f t="shared" si="206"/>
        <v>96.636838551095394</v>
      </c>
      <c r="V1009" s="17">
        <f t="shared" si="207"/>
        <v>0.60783443467630949</v>
      </c>
      <c r="W1009" s="14">
        <f t="shared" si="208"/>
        <v>12.814984357269999</v>
      </c>
      <c r="X1009" s="17">
        <f t="shared" si="209"/>
        <v>0.60783443467630949</v>
      </c>
      <c r="Y1009" s="17">
        <f t="shared" si="210"/>
        <v>1.4510978229030362</v>
      </c>
      <c r="Z1009" s="14">
        <v>474.14230073437511</v>
      </c>
      <c r="AA1009" s="17">
        <f t="shared" si="212"/>
        <v>1.6878128241752848</v>
      </c>
      <c r="AB1009" s="17">
        <f t="shared" si="213"/>
        <v>5.3381155101079366E-4</v>
      </c>
      <c r="AC1009" s="17">
        <f t="shared" si="214"/>
        <v>0.25310263695484297</v>
      </c>
      <c r="AD1009" s="17">
        <f t="shared" si="211"/>
        <v>3.3523528073489136E-4</v>
      </c>
      <c r="AE1009" s="14">
        <f t="shared" si="215"/>
        <v>49.976775341482252</v>
      </c>
    </row>
    <row r="1010" spans="1:31" ht="15.75" thickBot="1" x14ac:dyDescent="0.3">
      <c r="A1010" s="14">
        <v>2</v>
      </c>
      <c r="B1010" s="17" t="s">
        <v>33</v>
      </c>
      <c r="C1010" s="17">
        <v>1004</v>
      </c>
      <c r="D1010" s="17">
        <v>84.776452459057296</v>
      </c>
      <c r="E1010" s="14">
        <v>704.00093954631063</v>
      </c>
      <c r="F1010" s="103">
        <v>0</v>
      </c>
      <c r="G1010" s="17">
        <f>'Specifications (ICE)'!$E$16*9.81*SIN(F1010-F1009)</f>
        <v>0</v>
      </c>
      <c r="H1010" s="17">
        <f t="shared" si="203"/>
        <v>0</v>
      </c>
      <c r="I1010" s="17">
        <v>14</v>
      </c>
      <c r="J1010" s="14">
        <v>4000</v>
      </c>
      <c r="K1010" s="100">
        <v>6.2898832762924606</v>
      </c>
      <c r="L1010" s="17">
        <v>14.070091496069658</v>
      </c>
      <c r="M1010" s="107">
        <v>1</v>
      </c>
      <c r="N1010" s="17">
        <f>IF(M1010=1,_xlfn.XLOOKUP(L1010,'HYB SPECS'!$O$6:$O$37,'HYB SPECS'!$K$6:$K$37,,1))</f>
        <v>4000</v>
      </c>
      <c r="O1010" s="107">
        <f>0.5*('Specifications (ICE)'!$P$4*'Specifications (ICE)'!$P$3)*'Specifications (ICE)'!$P$5*K1010^2</f>
        <v>12.365799351095397</v>
      </c>
      <c r="P1010" s="14">
        <f>IF(B1010="A",'Specifications (ICE)'!$M$12,IF(B1010="G",'Specifications (ICE)'!$M$13))</f>
        <v>84.271039200000004</v>
      </c>
      <c r="Q1010" s="17">
        <v>2</v>
      </c>
      <c r="R1010" s="110">
        <f>'HYB SPECS'!$G$11-O1010-P1010-G1010</f>
        <v>790.09779330413301</v>
      </c>
      <c r="S1010" s="16">
        <f t="shared" si="204"/>
        <v>0</v>
      </c>
      <c r="T1010" s="17">
        <f t="shared" si="205"/>
        <v>0</v>
      </c>
      <c r="U1010" s="110">
        <f t="shared" si="206"/>
        <v>96.636838551095394</v>
      </c>
      <c r="V1010" s="17">
        <f t="shared" si="207"/>
        <v>0.60783443467630949</v>
      </c>
      <c r="W1010" s="14">
        <f t="shared" si="208"/>
        <v>12.814984357269999</v>
      </c>
      <c r="X1010" s="17">
        <f t="shared" si="209"/>
        <v>0.60783443467630949</v>
      </c>
      <c r="Y1010" s="17">
        <f t="shared" si="210"/>
        <v>1.4510978229030362</v>
      </c>
      <c r="Z1010" s="14">
        <v>474.14230073437511</v>
      </c>
      <c r="AA1010" s="17">
        <f t="shared" si="212"/>
        <v>1.6878128241752848</v>
      </c>
      <c r="AB1010" s="17">
        <f t="shared" si="213"/>
        <v>5.3381155101079366E-4</v>
      </c>
      <c r="AC1010" s="17">
        <f t="shared" si="214"/>
        <v>0.25310263695484297</v>
      </c>
      <c r="AD1010" s="17">
        <f t="shared" si="211"/>
        <v>3.3523528073489136E-4</v>
      </c>
      <c r="AE1010" s="14">
        <f t="shared" si="215"/>
        <v>50.229877978437095</v>
      </c>
    </row>
    <row r="1011" spans="1:31" ht="15.75" thickBot="1" x14ac:dyDescent="0.3">
      <c r="A1011" s="14">
        <v>2</v>
      </c>
      <c r="B1011" s="17" t="s">
        <v>33</v>
      </c>
      <c r="C1011" s="17">
        <v>1005</v>
      </c>
      <c r="D1011" s="17">
        <v>84.926411407898982</v>
      </c>
      <c r="E1011" s="14">
        <v>704.00093954631063</v>
      </c>
      <c r="F1011" s="103">
        <v>0</v>
      </c>
      <c r="G1011" s="17">
        <f>'Specifications (ICE)'!$E$16*9.81*SIN(F1011-F1010)</f>
        <v>0</v>
      </c>
      <c r="H1011" s="17">
        <f t="shared" si="203"/>
        <v>0</v>
      </c>
      <c r="I1011" s="17">
        <v>14</v>
      </c>
      <c r="J1011" s="14">
        <v>4000</v>
      </c>
      <c r="K1011" s="100">
        <v>6.2898832762924606</v>
      </c>
      <c r="L1011" s="17">
        <v>14.070091496069658</v>
      </c>
      <c r="M1011" s="107">
        <v>1</v>
      </c>
      <c r="N1011" s="17">
        <f>IF(M1011=1,_xlfn.XLOOKUP(L1011,'HYB SPECS'!$O$6:$O$37,'HYB SPECS'!$K$6:$K$37,,1))</f>
        <v>4000</v>
      </c>
      <c r="O1011" s="107">
        <f>0.5*('Specifications (ICE)'!$P$4*'Specifications (ICE)'!$P$3)*'Specifications (ICE)'!$P$5*K1011^2</f>
        <v>12.365799351095397</v>
      </c>
      <c r="P1011" s="14">
        <f>IF(B1011="A",'Specifications (ICE)'!$M$12,IF(B1011="G",'Specifications (ICE)'!$M$13))</f>
        <v>84.271039200000004</v>
      </c>
      <c r="Q1011" s="17">
        <v>2</v>
      </c>
      <c r="R1011" s="110">
        <f>'HYB SPECS'!$G$11-O1011-P1011-G1011</f>
        <v>790.09779330413301</v>
      </c>
      <c r="S1011" s="16">
        <f t="shared" si="204"/>
        <v>0</v>
      </c>
      <c r="T1011" s="17">
        <f t="shared" si="205"/>
        <v>0</v>
      </c>
      <c r="U1011" s="110">
        <f t="shared" si="206"/>
        <v>96.636838551095394</v>
      </c>
      <c r="V1011" s="17">
        <f t="shared" si="207"/>
        <v>0.60783443467630949</v>
      </c>
      <c r="W1011" s="14">
        <f t="shared" si="208"/>
        <v>12.814984357269999</v>
      </c>
      <c r="X1011" s="17">
        <f t="shared" si="209"/>
        <v>0.60783443467630949</v>
      </c>
      <c r="Y1011" s="17">
        <f t="shared" si="210"/>
        <v>1.4510978229030362</v>
      </c>
      <c r="Z1011" s="14">
        <v>474.14230073437511</v>
      </c>
      <c r="AA1011" s="17">
        <f t="shared" si="212"/>
        <v>1.6878128241752848</v>
      </c>
      <c r="AB1011" s="17">
        <f t="shared" si="213"/>
        <v>5.3381155101079366E-4</v>
      </c>
      <c r="AC1011" s="17">
        <f t="shared" si="214"/>
        <v>0.25310263695484297</v>
      </c>
      <c r="AD1011" s="17">
        <f t="shared" si="211"/>
        <v>3.3523528073489136E-4</v>
      </c>
      <c r="AE1011" s="14">
        <f t="shared" si="215"/>
        <v>50.482980615391938</v>
      </c>
    </row>
    <row r="1012" spans="1:31" ht="15.75" thickBot="1" x14ac:dyDescent="0.3">
      <c r="A1012" s="14">
        <v>2</v>
      </c>
      <c r="B1012" s="17" t="s">
        <v>33</v>
      </c>
      <c r="C1012" s="17">
        <v>1006</v>
      </c>
      <c r="D1012" s="17">
        <v>85.076370356740668</v>
      </c>
      <c r="E1012" s="14">
        <v>704.00093954631063</v>
      </c>
      <c r="F1012" s="103">
        <v>0</v>
      </c>
      <c r="G1012" s="17">
        <f>'Specifications (ICE)'!$E$16*9.81*SIN(F1012-F1011)</f>
        <v>0</v>
      </c>
      <c r="H1012" s="17">
        <f t="shared" si="203"/>
        <v>0</v>
      </c>
      <c r="I1012" s="17">
        <v>14</v>
      </c>
      <c r="J1012" s="14">
        <v>4000</v>
      </c>
      <c r="K1012" s="100">
        <v>6.2898832762924606</v>
      </c>
      <c r="L1012" s="17">
        <v>14.070091496069658</v>
      </c>
      <c r="M1012" s="107">
        <v>1</v>
      </c>
      <c r="N1012" s="17">
        <f>IF(M1012=1,_xlfn.XLOOKUP(L1012,'HYB SPECS'!$O$6:$O$37,'HYB SPECS'!$K$6:$K$37,,1))</f>
        <v>4000</v>
      </c>
      <c r="O1012" s="107">
        <f>0.5*('Specifications (ICE)'!$P$4*'Specifications (ICE)'!$P$3)*'Specifications (ICE)'!$P$5*K1012^2</f>
        <v>12.365799351095397</v>
      </c>
      <c r="P1012" s="14">
        <f>IF(B1012="A",'Specifications (ICE)'!$M$12,IF(B1012="G",'Specifications (ICE)'!$M$13))</f>
        <v>84.271039200000004</v>
      </c>
      <c r="Q1012" s="17">
        <v>2</v>
      </c>
      <c r="R1012" s="110">
        <f>'HYB SPECS'!$G$11-O1012-P1012-G1012</f>
        <v>790.09779330413301</v>
      </c>
      <c r="S1012" s="16">
        <f t="shared" si="204"/>
        <v>0</v>
      </c>
      <c r="T1012" s="17">
        <f t="shared" si="205"/>
        <v>0</v>
      </c>
      <c r="U1012" s="110">
        <f t="shared" si="206"/>
        <v>96.636838551095394</v>
      </c>
      <c r="V1012" s="17">
        <f t="shared" si="207"/>
        <v>0.60783443467630949</v>
      </c>
      <c r="W1012" s="14">
        <f t="shared" si="208"/>
        <v>12.814984357269999</v>
      </c>
      <c r="X1012" s="17">
        <f t="shared" si="209"/>
        <v>0.60783443467630949</v>
      </c>
      <c r="Y1012" s="17">
        <f t="shared" si="210"/>
        <v>1.4510978229030362</v>
      </c>
      <c r="Z1012" s="14">
        <v>474.14230073437511</v>
      </c>
      <c r="AA1012" s="17">
        <f t="shared" si="212"/>
        <v>1.6878128241752848</v>
      </c>
      <c r="AB1012" s="17">
        <f t="shared" si="213"/>
        <v>5.3381155101079366E-4</v>
      </c>
      <c r="AC1012" s="17">
        <f t="shared" si="214"/>
        <v>0.25310263695484297</v>
      </c>
      <c r="AD1012" s="17">
        <f t="shared" si="211"/>
        <v>3.3523528073489136E-4</v>
      </c>
      <c r="AE1012" s="14">
        <f t="shared" si="215"/>
        <v>50.736083252346781</v>
      </c>
    </row>
    <row r="1013" spans="1:31" ht="15.75" thickBot="1" x14ac:dyDescent="0.3">
      <c r="A1013" s="14">
        <v>2</v>
      </c>
      <c r="B1013" s="17" t="s">
        <v>33</v>
      </c>
      <c r="C1013" s="17">
        <v>1007</v>
      </c>
      <c r="D1013" s="17">
        <v>85.226329305582354</v>
      </c>
      <c r="E1013" s="14">
        <v>704.00093954631063</v>
      </c>
      <c r="F1013" s="103">
        <v>0</v>
      </c>
      <c r="G1013" s="17">
        <f>'Specifications (ICE)'!$E$16*9.81*SIN(F1013-F1012)</f>
        <v>0</v>
      </c>
      <c r="H1013" s="17">
        <f t="shared" si="203"/>
        <v>0</v>
      </c>
      <c r="I1013" s="17">
        <v>14</v>
      </c>
      <c r="J1013" s="14">
        <v>4000</v>
      </c>
      <c r="K1013" s="100">
        <v>6.2898832762924606</v>
      </c>
      <c r="L1013" s="17">
        <v>14.070091496069658</v>
      </c>
      <c r="M1013" s="107">
        <v>1</v>
      </c>
      <c r="N1013" s="17">
        <f>IF(M1013=1,_xlfn.XLOOKUP(L1013,'HYB SPECS'!$O$6:$O$37,'HYB SPECS'!$K$6:$K$37,,1))</f>
        <v>4000</v>
      </c>
      <c r="O1013" s="107">
        <f>0.5*('Specifications (ICE)'!$P$4*'Specifications (ICE)'!$P$3)*'Specifications (ICE)'!$P$5*K1013^2</f>
        <v>12.365799351095397</v>
      </c>
      <c r="P1013" s="14">
        <f>IF(B1013="A",'Specifications (ICE)'!$M$12,IF(B1013="G",'Specifications (ICE)'!$M$13))</f>
        <v>84.271039200000004</v>
      </c>
      <c r="Q1013" s="17">
        <v>2</v>
      </c>
      <c r="R1013" s="110">
        <f>'HYB SPECS'!$G$11-O1013-P1013-G1013</f>
        <v>790.09779330413301</v>
      </c>
      <c r="S1013" s="16">
        <f t="shared" si="204"/>
        <v>0</v>
      </c>
      <c r="T1013" s="17">
        <f t="shared" si="205"/>
        <v>0</v>
      </c>
      <c r="U1013" s="110">
        <f t="shared" si="206"/>
        <v>96.636838551095394</v>
      </c>
      <c r="V1013" s="17">
        <f t="shared" si="207"/>
        <v>0.60783443467630949</v>
      </c>
      <c r="W1013" s="14">
        <f t="shared" si="208"/>
        <v>12.814984357269999</v>
      </c>
      <c r="X1013" s="17">
        <f t="shared" si="209"/>
        <v>0.60783443467630949</v>
      </c>
      <c r="Y1013" s="17">
        <f t="shared" si="210"/>
        <v>1.4510978229030362</v>
      </c>
      <c r="Z1013" s="14">
        <v>474.14230073437511</v>
      </c>
      <c r="AA1013" s="17">
        <f t="shared" si="212"/>
        <v>1.6878128241752848</v>
      </c>
      <c r="AB1013" s="17">
        <f t="shared" si="213"/>
        <v>5.3381155101079366E-4</v>
      </c>
      <c r="AC1013" s="17">
        <f t="shared" si="214"/>
        <v>0.25310263695484297</v>
      </c>
      <c r="AD1013" s="17">
        <f t="shared" si="211"/>
        <v>3.3523528073489136E-4</v>
      </c>
      <c r="AE1013" s="14">
        <f t="shared" si="215"/>
        <v>50.989185889301623</v>
      </c>
    </row>
    <row r="1014" spans="1:31" ht="15.75" thickBot="1" x14ac:dyDescent="0.3">
      <c r="A1014" s="14">
        <v>2</v>
      </c>
      <c r="B1014" s="17" t="s">
        <v>33</v>
      </c>
      <c r="C1014" s="17">
        <v>1008</v>
      </c>
      <c r="D1014" s="17">
        <v>85.37628825442404</v>
      </c>
      <c r="E1014" s="14">
        <v>704.00093954631063</v>
      </c>
      <c r="F1014" s="103">
        <v>0</v>
      </c>
      <c r="G1014" s="17">
        <f>'Specifications (ICE)'!$E$16*9.81*SIN(F1014-F1013)</f>
        <v>0</v>
      </c>
      <c r="H1014" s="17">
        <f t="shared" si="203"/>
        <v>0</v>
      </c>
      <c r="I1014" s="17">
        <v>14</v>
      </c>
      <c r="J1014" s="14">
        <v>4000</v>
      </c>
      <c r="K1014" s="100">
        <v>6.2898832762924606</v>
      </c>
      <c r="L1014" s="17">
        <v>14.070091496069658</v>
      </c>
      <c r="M1014" s="107">
        <v>1</v>
      </c>
      <c r="N1014" s="17">
        <f>IF(M1014=1,_xlfn.XLOOKUP(L1014,'HYB SPECS'!$O$6:$O$37,'HYB SPECS'!$K$6:$K$37,,1))</f>
        <v>4000</v>
      </c>
      <c r="O1014" s="107">
        <f>0.5*('Specifications (ICE)'!$P$4*'Specifications (ICE)'!$P$3)*'Specifications (ICE)'!$P$5*K1014^2</f>
        <v>12.365799351095397</v>
      </c>
      <c r="P1014" s="14">
        <f>IF(B1014="A",'Specifications (ICE)'!$M$12,IF(B1014="G",'Specifications (ICE)'!$M$13))</f>
        <v>84.271039200000004</v>
      </c>
      <c r="Q1014" s="17">
        <v>2</v>
      </c>
      <c r="R1014" s="110">
        <f>'HYB SPECS'!$G$11-O1014-P1014-G1014</f>
        <v>790.09779330413301</v>
      </c>
      <c r="S1014" s="16">
        <f t="shared" si="204"/>
        <v>0</v>
      </c>
      <c r="T1014" s="17">
        <f t="shared" si="205"/>
        <v>0</v>
      </c>
      <c r="U1014" s="110">
        <f t="shared" si="206"/>
        <v>96.636838551095394</v>
      </c>
      <c r="V1014" s="17">
        <f t="shared" si="207"/>
        <v>0.60783443467630949</v>
      </c>
      <c r="W1014" s="14">
        <f t="shared" si="208"/>
        <v>12.814984357269999</v>
      </c>
      <c r="X1014" s="17">
        <f t="shared" si="209"/>
        <v>0.60783443467630949</v>
      </c>
      <c r="Y1014" s="17">
        <f t="shared" si="210"/>
        <v>1.4510978229030362</v>
      </c>
      <c r="Z1014" s="14">
        <v>474.14230073437511</v>
      </c>
      <c r="AA1014" s="17">
        <f t="shared" si="212"/>
        <v>1.6878128241752848</v>
      </c>
      <c r="AB1014" s="17">
        <f t="shared" si="213"/>
        <v>5.3381155101079366E-4</v>
      </c>
      <c r="AC1014" s="17">
        <f t="shared" si="214"/>
        <v>0.25310263695484297</v>
      </c>
      <c r="AD1014" s="17">
        <f t="shared" si="211"/>
        <v>3.3523528073489136E-4</v>
      </c>
      <c r="AE1014" s="14">
        <f t="shared" si="215"/>
        <v>51.242288526256466</v>
      </c>
    </row>
    <row r="1015" spans="1:31" ht="15.75" thickBot="1" x14ac:dyDescent="0.3">
      <c r="A1015" s="14">
        <v>1</v>
      </c>
      <c r="B1015" s="17" t="s">
        <v>33</v>
      </c>
      <c r="C1015" s="17">
        <v>1009</v>
      </c>
      <c r="D1015" s="17">
        <v>85.526247203265726</v>
      </c>
      <c r="E1015" s="14">
        <v>704.00093954631063</v>
      </c>
      <c r="F1015" s="103">
        <v>0</v>
      </c>
      <c r="G1015" s="17">
        <f>'Specifications (ICE)'!$E$16*9.81*SIN(F1015-F1014)</f>
        <v>0</v>
      </c>
      <c r="H1015" s="17">
        <f t="shared" si="203"/>
        <v>0</v>
      </c>
      <c r="I1015" s="17">
        <v>14</v>
      </c>
      <c r="J1015" s="14">
        <v>4000</v>
      </c>
      <c r="K1015" s="100">
        <v>6.2898832762924606</v>
      </c>
      <c r="L1015" s="17">
        <v>14.070091496069658</v>
      </c>
      <c r="M1015" s="107">
        <v>1</v>
      </c>
      <c r="N1015" s="17">
        <f>IF(M1015=1,_xlfn.XLOOKUP(L1015,'HYB SPECS'!$O$6:$O$37,'HYB SPECS'!$K$6:$K$37,,1))</f>
        <v>4000</v>
      </c>
      <c r="O1015" s="107">
        <f>0.5*('Specifications (ICE)'!$P$4*'Specifications (ICE)'!$P$3)*'Specifications (ICE)'!$P$5*K1015^2</f>
        <v>12.365799351095397</v>
      </c>
      <c r="P1015" s="14">
        <f>IF(B1015="A",'Specifications (ICE)'!$M$12,IF(B1015="G",'Specifications (ICE)'!$M$13))</f>
        <v>84.271039200000004</v>
      </c>
      <c r="Q1015" s="17">
        <v>1</v>
      </c>
      <c r="R1015" s="110">
        <f>'HYB SPECS'!$G$11-O1015-P1015-G1015</f>
        <v>790.09779330413301</v>
      </c>
      <c r="S1015" s="16">
        <f t="shared" si="204"/>
        <v>1.1222965040548198</v>
      </c>
      <c r="T1015" s="17">
        <f t="shared" si="205"/>
        <v>790.09779330413301</v>
      </c>
      <c r="U1015" s="110">
        <f t="shared" si="206"/>
        <v>886.73463185522837</v>
      </c>
      <c r="V1015" s="17">
        <f t="shared" si="207"/>
        <v>5.5774573314155527</v>
      </c>
      <c r="W1015" s="14">
        <f t="shared" si="208"/>
        <v>7.8453614605307562</v>
      </c>
      <c r="X1015" s="17">
        <f t="shared" si="209"/>
        <v>5.5774573314155527</v>
      </c>
      <c r="Y1015" s="17">
        <f t="shared" si="210"/>
        <v>13.315198562683751</v>
      </c>
      <c r="Z1015" s="14">
        <v>474.14230073437511</v>
      </c>
      <c r="AA1015" s="17">
        <f t="shared" si="212"/>
        <v>1.0332827036080139</v>
      </c>
      <c r="AB1015" s="17">
        <f t="shared" si="213"/>
        <v>3.268005994178517E-4</v>
      </c>
      <c r="AC1015" s="17">
        <f t="shared" si="214"/>
        <v>0.15494998808935309</v>
      </c>
      <c r="AD1015" s="17">
        <f t="shared" si="211"/>
        <v>2.052317723037789E-4</v>
      </c>
      <c r="AE1015" s="14">
        <f t="shared" si="215"/>
        <v>51.397238514345823</v>
      </c>
    </row>
    <row r="1016" spans="1:31" ht="15.75" thickBot="1" x14ac:dyDescent="0.3">
      <c r="A1016" s="14">
        <v>1</v>
      </c>
      <c r="B1016" s="17" t="s">
        <v>33</v>
      </c>
      <c r="C1016" s="17">
        <v>1010</v>
      </c>
      <c r="D1016" s="17">
        <v>85.673457124750087</v>
      </c>
      <c r="E1016" s="14">
        <v>704.00093954631063</v>
      </c>
      <c r="F1016" s="103">
        <v>0</v>
      </c>
      <c r="G1016" s="17">
        <f>'Specifications (ICE)'!$E$16*9.81*SIN(F1016-F1015)</f>
        <v>0</v>
      </c>
      <c r="H1016" s="17">
        <f t="shared" si="203"/>
        <v>0</v>
      </c>
      <c r="I1016" s="17">
        <v>14</v>
      </c>
      <c r="J1016" s="14">
        <v>4000</v>
      </c>
      <c r="K1016" s="100">
        <v>6.4238333129150114</v>
      </c>
      <c r="L1016" s="17">
        <v>14.369729690992106</v>
      </c>
      <c r="M1016" s="107">
        <v>1</v>
      </c>
      <c r="N1016" s="17">
        <f>IF(M1016=1,_xlfn.XLOOKUP(L1016,'HYB SPECS'!$O$6:$O$37,'HYB SPECS'!$K$6:$K$37,,1))</f>
        <v>4000</v>
      </c>
      <c r="O1016" s="107">
        <f>0.5*('Specifications (ICE)'!$P$4*'Specifications (ICE)'!$P$3)*'Specifications (ICE)'!$P$5*K1016^2</f>
        <v>12.898094349826206</v>
      </c>
      <c r="P1016" s="14">
        <f>IF(B1016="A",'Specifications (ICE)'!$M$12,IF(B1016="G",'Specifications (ICE)'!$M$13))</f>
        <v>84.271039200000004</v>
      </c>
      <c r="Q1016" s="17">
        <v>1</v>
      </c>
      <c r="R1016" s="110">
        <f>'HYB SPECS'!$G$11-O1016-P1016-G1016</f>
        <v>789.56549830540212</v>
      </c>
      <c r="S1016" s="16">
        <f t="shared" si="204"/>
        <v>1.1215404042134278</v>
      </c>
      <c r="T1016" s="17">
        <f t="shared" si="205"/>
        <v>789.56549830540223</v>
      </c>
      <c r="U1016" s="110">
        <f t="shared" si="206"/>
        <v>886.73463185522849</v>
      </c>
      <c r="V1016" s="17">
        <f t="shared" si="207"/>
        <v>5.6962354678270462</v>
      </c>
      <c r="W1016" s="14">
        <f t="shared" si="208"/>
        <v>7.7265833241192627</v>
      </c>
      <c r="X1016" s="17">
        <f t="shared" si="209"/>
        <v>5.6962354678270462</v>
      </c>
      <c r="Y1016" s="17">
        <f t="shared" si="210"/>
        <v>13.59876047580074</v>
      </c>
      <c r="Z1016" s="14">
        <v>474.14230073437511</v>
      </c>
      <c r="AA1016" s="17">
        <f t="shared" si="212"/>
        <v>1.0176388872538231</v>
      </c>
      <c r="AB1016" s="17">
        <f t="shared" si="213"/>
        <v>3.1595270124610262E-4</v>
      </c>
      <c r="AC1016" s="17">
        <f t="shared" si="214"/>
        <v>0.14980654069206775</v>
      </c>
      <c r="AD1016" s="17">
        <f t="shared" si="211"/>
        <v>1.9841925919479171E-4</v>
      </c>
      <c r="AE1016" s="14">
        <f t="shared" si="215"/>
        <v>51.547045055037891</v>
      </c>
    </row>
    <row r="1017" spans="1:31" ht="15.75" thickBot="1" x14ac:dyDescent="0.3">
      <c r="A1017" s="14">
        <v>1</v>
      </c>
      <c r="B1017" s="17" t="s">
        <v>33</v>
      </c>
      <c r="C1017" s="17">
        <v>1011</v>
      </c>
      <c r="D1017" s="17">
        <v>85.818067366183129</v>
      </c>
      <c r="E1017" s="14">
        <v>704.00093954631063</v>
      </c>
      <c r="F1017" s="103">
        <v>0</v>
      </c>
      <c r="G1017" s="17">
        <f>'Specifications (ICE)'!$E$16*9.81*SIN(F1017-F1016)</f>
        <v>0</v>
      </c>
      <c r="H1017" s="17">
        <f t="shared" si="203"/>
        <v>0</v>
      </c>
      <c r="I1017" s="17">
        <v>14</v>
      </c>
      <c r="J1017" s="14">
        <v>4000</v>
      </c>
      <c r="K1017" s="100">
        <v>6.5549324773402091</v>
      </c>
      <c r="L1017" s="17">
        <v>14.662990655861408</v>
      </c>
      <c r="M1017" s="107">
        <v>1</v>
      </c>
      <c r="N1017" s="17">
        <f>IF(M1017=1,_xlfn.XLOOKUP(L1017,'HYB SPECS'!$O$6:$O$37,'HYB SPECS'!$K$6:$K$37,,1))</f>
        <v>4250</v>
      </c>
      <c r="O1017" s="107">
        <f>0.5*('Specifications (ICE)'!$P$4*'Specifications (ICE)'!$P$3)*'Specifications (ICE)'!$P$5*K1017^2</f>
        <v>13.429921300940812</v>
      </c>
      <c r="P1017" s="14">
        <f>IF(B1017="A",'Specifications (ICE)'!$M$12,IF(B1017="G",'Specifications (ICE)'!$M$13))</f>
        <v>84.271039200000004</v>
      </c>
      <c r="Q1017" s="17">
        <v>1</v>
      </c>
      <c r="R1017" s="110">
        <f>'HYB SPECS'!$G$11-O1017-P1017-G1017</f>
        <v>789.03367135428755</v>
      </c>
      <c r="S1017" s="16">
        <f t="shared" si="204"/>
        <v>1.1207849692115124</v>
      </c>
      <c r="T1017" s="17">
        <f t="shared" si="205"/>
        <v>789.03367135428755</v>
      </c>
      <c r="U1017" s="110">
        <f t="shared" si="206"/>
        <v>886.73463185522837</v>
      </c>
      <c r="V1017" s="17">
        <f t="shared" si="207"/>
        <v>5.8124856371301501</v>
      </c>
      <c r="W1017" s="14">
        <f t="shared" si="208"/>
        <v>7.6103331548161588</v>
      </c>
      <c r="X1017" s="17">
        <f t="shared" si="209"/>
        <v>5.8124856371301501</v>
      </c>
      <c r="Y1017" s="17">
        <f t="shared" si="210"/>
        <v>13.060035117175174</v>
      </c>
      <c r="Z1017" s="14">
        <v>474.14230073437511</v>
      </c>
      <c r="AA1017" s="17">
        <f t="shared" si="212"/>
        <v>1.0023280198276747</v>
      </c>
      <c r="AB1017" s="17">
        <f t="shared" si="213"/>
        <v>3.0570336525107038E-4</v>
      </c>
      <c r="AC1017" s="17">
        <f t="shared" si="214"/>
        <v>0.14494689694238352</v>
      </c>
      <c r="AD1017" s="17">
        <f t="shared" si="211"/>
        <v>1.9198264495679939E-4</v>
      </c>
      <c r="AE1017" s="14">
        <f t="shared" si="215"/>
        <v>51.691991951980278</v>
      </c>
    </row>
    <row r="1018" spans="1:31" ht="15.75" thickBot="1" x14ac:dyDescent="0.3">
      <c r="A1018" s="14">
        <v>1</v>
      </c>
      <c r="B1018" s="17" t="s">
        <v>33</v>
      </c>
      <c r="C1018" s="17">
        <v>1012</v>
      </c>
      <c r="D1018" s="17">
        <v>85.960214285744271</v>
      </c>
      <c r="E1018" s="14">
        <v>704.00093954631063</v>
      </c>
      <c r="F1018" s="103">
        <v>0</v>
      </c>
      <c r="G1018" s="17">
        <f>'Specifications (ICE)'!$E$16*9.81*SIN(F1018-F1017)</f>
        <v>0</v>
      </c>
      <c r="H1018" s="17">
        <f t="shared" si="203"/>
        <v>0</v>
      </c>
      <c r="I1018" s="17">
        <v>14</v>
      </c>
      <c r="J1018" s="14">
        <v>4000</v>
      </c>
      <c r="K1018" s="100">
        <v>6.6833486365155004</v>
      </c>
      <c r="L1018" s="17">
        <v>14.950249898966984</v>
      </c>
      <c r="M1018" s="107">
        <v>1</v>
      </c>
      <c r="N1018" s="17">
        <f>IF(M1018=1,_xlfn.XLOOKUP(L1018,'HYB SPECS'!$O$6:$O$37,'HYB SPECS'!$K$6:$K$37,,1))</f>
        <v>4250</v>
      </c>
      <c r="O1018" s="107">
        <f>0.5*('Specifications (ICE)'!$P$4*'Specifications (ICE)'!$P$3)*'Specifications (ICE)'!$P$5*K1018^2</f>
        <v>13.961280615994029</v>
      </c>
      <c r="P1018" s="14">
        <f>IF(B1018="A",'Specifications (ICE)'!$M$12,IF(B1018="G",'Specifications (ICE)'!$M$13))</f>
        <v>84.271039200000004</v>
      </c>
      <c r="Q1018" s="17">
        <v>1</v>
      </c>
      <c r="R1018" s="110">
        <f>'HYB SPECS'!$G$11-O1018-P1018-G1018</f>
        <v>788.50231203923431</v>
      </c>
      <c r="S1018" s="16">
        <f t="shared" si="204"/>
        <v>1.1200301984644794</v>
      </c>
      <c r="T1018" s="17">
        <f t="shared" si="205"/>
        <v>788.5023120392342</v>
      </c>
      <c r="U1018" s="110">
        <f t="shared" si="206"/>
        <v>886.73463185522826</v>
      </c>
      <c r="V1018" s="17">
        <f t="shared" si="207"/>
        <v>5.9263566927607148</v>
      </c>
      <c r="W1018" s="14">
        <f t="shared" si="208"/>
        <v>7.4964620991855941</v>
      </c>
      <c r="X1018" s="17">
        <f t="shared" si="209"/>
        <v>5.9263566927607148</v>
      </c>
      <c r="Y1018" s="17">
        <f t="shared" si="210"/>
        <v>13.315891230756771</v>
      </c>
      <c r="Z1018" s="14">
        <v>474.14230073437511</v>
      </c>
      <c r="AA1018" s="17">
        <f t="shared" si="212"/>
        <v>0.9873304964099725</v>
      </c>
      <c r="AB1018" s="17">
        <f t="shared" si="213"/>
        <v>2.9599972083502391E-4</v>
      </c>
      <c r="AC1018" s="17">
        <f t="shared" si="214"/>
        <v>0.14034598865345099</v>
      </c>
      <c r="AD1018" s="17">
        <f t="shared" si="211"/>
        <v>1.8588872669331256E-4</v>
      </c>
      <c r="AE1018" s="14">
        <f t="shared" si="215"/>
        <v>51.832337940633728</v>
      </c>
    </row>
    <row r="1019" spans="1:31" ht="15.75" thickBot="1" x14ac:dyDescent="0.3">
      <c r="A1019" s="14">
        <v>1</v>
      </c>
      <c r="B1019" s="17" t="s">
        <v>33</v>
      </c>
      <c r="C1019" s="17">
        <v>1013</v>
      </c>
      <c r="D1019" s="17">
        <v>86.100022779978431</v>
      </c>
      <c r="E1019" s="14">
        <v>704.00093954631063</v>
      </c>
      <c r="F1019" s="103">
        <v>0</v>
      </c>
      <c r="G1019" s="17">
        <f>'Specifications (ICE)'!$E$16*9.81*SIN(F1019-F1018)</f>
        <v>0</v>
      </c>
      <c r="H1019" s="17">
        <f t="shared" si="203"/>
        <v>0</v>
      </c>
      <c r="I1019" s="17">
        <v>14</v>
      </c>
      <c r="J1019" s="14">
        <v>4000</v>
      </c>
      <c r="K1019" s="100">
        <v>6.809233686094414</v>
      </c>
      <c r="L1019" s="17">
        <v>15.231847201772039</v>
      </c>
      <c r="M1019" s="107">
        <v>1</v>
      </c>
      <c r="N1019" s="17">
        <f>IF(M1019=1,_xlfn.XLOOKUP(L1019,'HYB SPECS'!$O$6:$O$37,'HYB SPECS'!$K$6:$K$37,,1))</f>
        <v>4250</v>
      </c>
      <c r="O1019" s="107">
        <f>0.5*('Specifications (ICE)'!$P$4*'Specifications (ICE)'!$P$3)*'Specifications (ICE)'!$P$5*K1019^2</f>
        <v>14.492172706178799</v>
      </c>
      <c r="P1019" s="14">
        <f>IF(B1019="A",'Specifications (ICE)'!$M$12,IF(B1019="G",'Specifications (ICE)'!$M$13))</f>
        <v>84.271039200000004</v>
      </c>
      <c r="Q1019" s="17">
        <v>1</v>
      </c>
      <c r="R1019" s="110">
        <f>'HYB SPECS'!$G$11-O1019-P1019-G1019</f>
        <v>787.9714199490495</v>
      </c>
      <c r="S1019" s="16">
        <f t="shared" si="204"/>
        <v>1.1192760913882489</v>
      </c>
      <c r="T1019" s="17">
        <f t="shared" si="205"/>
        <v>787.9714199490495</v>
      </c>
      <c r="U1019" s="110">
        <f t="shared" si="206"/>
        <v>886.73463185522837</v>
      </c>
      <c r="V1019" s="17">
        <f t="shared" si="207"/>
        <v>6.0379833258551496</v>
      </c>
      <c r="W1019" s="14">
        <f t="shared" si="208"/>
        <v>7.3848354660911593</v>
      </c>
      <c r="X1019" s="17">
        <f t="shared" si="209"/>
        <v>6.0379833258551496</v>
      </c>
      <c r="Y1019" s="17">
        <f t="shared" si="210"/>
        <v>13.566704366347615</v>
      </c>
      <c r="Z1019" s="14">
        <v>474.14230073437511</v>
      </c>
      <c r="AA1019" s="17">
        <f t="shared" si="212"/>
        <v>0.97262857734368713</v>
      </c>
      <c r="AB1019" s="17">
        <f t="shared" si="213"/>
        <v>2.8679520185589561E-4</v>
      </c>
      <c r="AC1019" s="17">
        <f t="shared" si="214"/>
        <v>0.13598173684753387</v>
      </c>
      <c r="AD1019" s="17">
        <f t="shared" si="211"/>
        <v>1.8010826072521041E-4</v>
      </c>
      <c r="AE1019" s="14">
        <f t="shared" si="215"/>
        <v>51.968319677481261</v>
      </c>
    </row>
    <row r="1020" spans="1:31" ht="15.75" thickBot="1" x14ac:dyDescent="0.3">
      <c r="A1020" s="14">
        <v>1</v>
      </c>
      <c r="B1020" s="17" t="s">
        <v>33</v>
      </c>
      <c r="C1020" s="17">
        <v>1014</v>
      </c>
      <c r="D1020" s="17">
        <v>86.237607587881101</v>
      </c>
      <c r="E1020" s="14">
        <v>704.00093954631063</v>
      </c>
      <c r="F1020" s="103">
        <v>0</v>
      </c>
      <c r="G1020" s="17">
        <f>'Specifications (ICE)'!$E$16*9.81*SIN(F1020-F1019)</f>
        <v>0</v>
      </c>
      <c r="H1020" s="17">
        <f t="shared" si="203"/>
        <v>0</v>
      </c>
      <c r="I1020" s="17">
        <v>14</v>
      </c>
      <c r="J1020" s="14">
        <v>4000</v>
      </c>
      <c r="K1020" s="100">
        <v>6.9327256025876629</v>
      </c>
      <c r="L1020" s="17">
        <v>15.508091209452449</v>
      </c>
      <c r="M1020" s="107">
        <v>1</v>
      </c>
      <c r="N1020" s="17">
        <f>IF(M1020=1,_xlfn.XLOOKUP(L1020,'HYB SPECS'!$O$6:$O$37,'HYB SPECS'!$K$6:$K$37,,1))</f>
        <v>4500</v>
      </c>
      <c r="O1020" s="107">
        <f>0.5*('Specifications (ICE)'!$P$4*'Specifications (ICE)'!$P$3)*'Specifications (ICE)'!$P$5*K1020^2</f>
        <v>15.02259798232649</v>
      </c>
      <c r="P1020" s="14">
        <f>IF(B1020="A",'Specifications (ICE)'!$M$12,IF(B1020="G",'Specifications (ICE)'!$M$13))</f>
        <v>84.271039200000004</v>
      </c>
      <c r="Q1020" s="17">
        <v>1</v>
      </c>
      <c r="R1020" s="110">
        <f>'HYB SPECS'!$G$11-O1020-P1020-G1020</f>
        <v>787.44099467290187</v>
      </c>
      <c r="S1020" s="16">
        <f t="shared" si="204"/>
        <v>1.1185226473992544</v>
      </c>
      <c r="T1020" s="17">
        <f t="shared" si="205"/>
        <v>787.44099467290187</v>
      </c>
      <c r="U1020" s="110">
        <f t="shared" si="206"/>
        <v>886.73463185522837</v>
      </c>
      <c r="V1020" s="17">
        <f t="shared" si="207"/>
        <v>6.147487884963887</v>
      </c>
      <c r="W1020" s="14">
        <f t="shared" si="208"/>
        <v>7.2753309069824219</v>
      </c>
      <c r="X1020" s="17">
        <f t="shared" si="209"/>
        <v>6.147487884963887</v>
      </c>
      <c r="Y1020" s="17">
        <f t="shared" si="210"/>
        <v>13.045374459860579</v>
      </c>
      <c r="Z1020" s="14">
        <v>474.14230073437511</v>
      </c>
      <c r="AA1020" s="17">
        <f t="shared" si="212"/>
        <v>0.9582061485668204</v>
      </c>
      <c r="AB1020" s="17">
        <f t="shared" si="213"/>
        <v>2.7804861257375873E-4</v>
      </c>
      <c r="AC1020" s="17">
        <f t="shared" si="214"/>
        <v>0.13183460888172285</v>
      </c>
      <c r="AD1020" s="17">
        <f t="shared" si="211"/>
        <v>1.7461537600228192E-4</v>
      </c>
      <c r="AE1020" s="14">
        <f t="shared" si="215"/>
        <v>52.100154286362987</v>
      </c>
    </row>
    <row r="1021" spans="1:31" ht="15.75" thickBot="1" x14ac:dyDescent="0.3">
      <c r="A1021" s="14">
        <v>1</v>
      </c>
      <c r="B1021" s="17" t="s">
        <v>33</v>
      </c>
      <c r="C1021" s="17">
        <v>1015</v>
      </c>
      <c r="D1021" s="17">
        <v>86.373074410253238</v>
      </c>
      <c r="E1021" s="14">
        <v>704.00093954631063</v>
      </c>
      <c r="F1021" s="103">
        <v>0</v>
      </c>
      <c r="G1021" s="17">
        <f>'Specifications (ICE)'!$E$16*9.81*SIN(F1021-F1020)</f>
        <v>0</v>
      </c>
      <c r="H1021" s="17">
        <f t="shared" si="203"/>
        <v>0</v>
      </c>
      <c r="I1021" s="17">
        <v>14</v>
      </c>
      <c r="J1021" s="14">
        <v>4000</v>
      </c>
      <c r="K1021" s="100">
        <v>7.053950168327642</v>
      </c>
      <c r="L1021" s="17">
        <v>15.779263289538836</v>
      </c>
      <c r="M1021" s="107">
        <v>1</v>
      </c>
      <c r="N1021" s="17">
        <f>IF(M1021=1,_xlfn.XLOOKUP(L1021,'HYB SPECS'!$O$6:$O$37,'HYB SPECS'!$K$6:$K$37,,1))</f>
        <v>4500</v>
      </c>
      <c r="O1021" s="107">
        <f>0.5*('Specifications (ICE)'!$P$4*'Specifications (ICE)'!$P$3)*'Specifications (ICE)'!$P$5*K1021^2</f>
        <v>15.552556854907232</v>
      </c>
      <c r="P1021" s="14">
        <f>IF(B1021="A",'Specifications (ICE)'!$M$12,IF(B1021="G",'Specifications (ICE)'!$M$13))</f>
        <v>84.271039200000004</v>
      </c>
      <c r="Q1021" s="17">
        <v>1</v>
      </c>
      <c r="R1021" s="110">
        <f>'HYB SPECS'!$G$11-O1021-P1021-G1021</f>
        <v>786.91103580032109</v>
      </c>
      <c r="S1021" s="16">
        <f t="shared" si="204"/>
        <v>1.1177698659144424</v>
      </c>
      <c r="T1021" s="17">
        <f t="shared" si="205"/>
        <v>786.91103580032109</v>
      </c>
      <c r="U1021" s="110">
        <f t="shared" si="206"/>
        <v>886.73463185522837</v>
      </c>
      <c r="V1021" s="17">
        <f t="shared" si="207"/>
        <v>6.2549819056371376</v>
      </c>
      <c r="W1021" s="14">
        <f t="shared" si="208"/>
        <v>7.1678368863091713</v>
      </c>
      <c r="X1021" s="17">
        <f t="shared" si="209"/>
        <v>6.2549819056371376</v>
      </c>
      <c r="Y1021" s="17">
        <f t="shared" si="210"/>
        <v>13.273483856433515</v>
      </c>
      <c r="Z1021" s="14">
        <v>474.14230073437511</v>
      </c>
      <c r="AA1021" s="17">
        <f t="shared" si="212"/>
        <v>0.9440485201564861</v>
      </c>
      <c r="AB1021" s="17">
        <f t="shared" si="213"/>
        <v>2.6972335729725003E-4</v>
      </c>
      <c r="AC1021" s="17">
        <f t="shared" si="214"/>
        <v>0.12788725319071803</v>
      </c>
      <c r="AD1021" s="17">
        <f t="shared" si="211"/>
        <v>1.6938709031883185E-4</v>
      </c>
      <c r="AE1021" s="14">
        <f t="shared" si="215"/>
        <v>52.228041539553708</v>
      </c>
    </row>
    <row r="1022" spans="1:31" ht="15.75" thickBot="1" x14ac:dyDescent="0.3">
      <c r="A1022" s="14">
        <v>3</v>
      </c>
      <c r="B1022" s="17" t="s">
        <v>33</v>
      </c>
      <c r="C1022" s="17">
        <v>1016</v>
      </c>
      <c r="D1022" s="17">
        <v>86.50652087533112</v>
      </c>
      <c r="E1022" s="14">
        <v>704.00093954631063</v>
      </c>
      <c r="F1022" s="103">
        <v>0</v>
      </c>
      <c r="G1022" s="17">
        <f>'Specifications (ICE)'!$E$16*9.81*SIN(F1022-F1021)</f>
        <v>0</v>
      </c>
      <c r="H1022" s="17">
        <f t="shared" si="203"/>
        <v>0</v>
      </c>
      <c r="I1022" s="17">
        <v>14</v>
      </c>
      <c r="J1022" s="14">
        <v>4000</v>
      </c>
      <c r="K1022" s="100">
        <v>7.1730224308414643</v>
      </c>
      <c r="L1022" s="17">
        <v>16.045620796446507</v>
      </c>
      <c r="M1022" s="107">
        <v>1</v>
      </c>
      <c r="N1022" s="17">
        <f>IF(M1022=1,_xlfn.XLOOKUP(L1022,'HYB SPECS'!$O$6:$O$37,'HYB SPECS'!$K$6:$K$37,,1))</f>
        <v>4500</v>
      </c>
      <c r="O1022" s="107">
        <f>0.5*('Specifications (ICE)'!$P$4*'Specifications (ICE)'!$P$3)*'Specifications (ICE)'!$P$5*K1022^2</f>
        <v>16.082049734030232</v>
      </c>
      <c r="P1022" s="14">
        <f>IF(B1022="A",'Specifications (ICE)'!$M$12,IF(B1022="G",'Specifications (ICE)'!$M$13))</f>
        <v>84.271039200000004</v>
      </c>
      <c r="Q1022" s="17">
        <v>3</v>
      </c>
      <c r="R1022" s="110">
        <f>'HYB SPECS'!$G$11-O1022-P1022-G1022</f>
        <v>786.38154292119816</v>
      </c>
      <c r="S1022" s="16">
        <f t="shared" si="204"/>
        <v>-1.3404212956215267</v>
      </c>
      <c r="T1022" s="17">
        <f t="shared" si="205"/>
        <v>-943.65785150543775</v>
      </c>
      <c r="U1022" s="110">
        <f t="shared" si="206"/>
        <v>-843.30476257140754</v>
      </c>
      <c r="V1022" s="17">
        <f t="shared" si="207"/>
        <v>6.0490439779601424</v>
      </c>
      <c r="W1022" s="14">
        <f t="shared" si="208"/>
        <v>7.3737748139861665</v>
      </c>
      <c r="X1022" s="17">
        <f t="shared" si="209"/>
        <v>6.0490439779601424</v>
      </c>
      <c r="Y1022" s="17">
        <f t="shared" si="210"/>
        <v>12.836470000968246</v>
      </c>
      <c r="Z1022" s="14">
        <v>474.14230073437511</v>
      </c>
      <c r="AA1022" s="17">
        <f t="shared" si="212"/>
        <v>0.9711718209446083</v>
      </c>
      <c r="AB1022" s="17">
        <f t="shared" si="213"/>
        <v>2.7333449533521265E-4</v>
      </c>
      <c r="AC1022" s="17">
        <f t="shared" si="214"/>
        <v>0.12959944648830704</v>
      </c>
      <c r="AD1022" s="17">
        <f t="shared" si="211"/>
        <v>1.716548960110027E-4</v>
      </c>
      <c r="AE1022" s="14">
        <f t="shared" si="215"/>
        <v>52.357640986042014</v>
      </c>
    </row>
    <row r="1023" spans="1:31" ht="15.75" thickBot="1" x14ac:dyDescent="0.3">
      <c r="A1023" s="14">
        <v>3</v>
      </c>
      <c r="B1023" s="17" t="s">
        <v>33</v>
      </c>
      <c r="C1023" s="17">
        <v>1017</v>
      </c>
      <c r="D1023" s="17">
        <v>86.642399434966677</v>
      </c>
      <c r="E1023" s="14">
        <v>704.00093954631063</v>
      </c>
      <c r="F1023" s="103">
        <v>0</v>
      </c>
      <c r="G1023" s="17">
        <f>'Specifications (ICE)'!$E$16*9.81*SIN(F1023-F1022)</f>
        <v>0</v>
      </c>
      <c r="H1023" s="17">
        <f t="shared" si="203"/>
        <v>0</v>
      </c>
      <c r="I1023" s="17">
        <v>14</v>
      </c>
      <c r="J1023" s="14">
        <v>4000</v>
      </c>
      <c r="K1023" s="100">
        <v>7.0300208319288044</v>
      </c>
      <c r="L1023" s="17">
        <v>15.725734799774822</v>
      </c>
      <c r="M1023" s="107">
        <v>1</v>
      </c>
      <c r="N1023" s="17">
        <f>IF(M1023=1,_xlfn.XLOOKUP(L1023,'HYB SPECS'!$O$6:$O$37,'HYB SPECS'!$K$6:$K$37,,1))</f>
        <v>4500</v>
      </c>
      <c r="O1023" s="107">
        <f>0.5*('Specifications (ICE)'!$P$4*'Specifications (ICE)'!$P$3)*'Specifications (ICE)'!$P$5*K1023^2</f>
        <v>15.447216979533613</v>
      </c>
      <c r="P1023" s="14">
        <f>IF(B1023="A",'Specifications (ICE)'!$M$12,IF(B1023="G",'Specifications (ICE)'!$M$13))</f>
        <v>84.271039200000004</v>
      </c>
      <c r="Q1023" s="17">
        <v>3</v>
      </c>
      <c r="R1023" s="110">
        <f>'HYB SPECS'!$G$11-O1023-P1023-G1023</f>
        <v>787.01637567569469</v>
      </c>
      <c r="S1023" s="16">
        <f t="shared" si="204"/>
        <v>-1.3415033954634485</v>
      </c>
      <c r="T1023" s="17">
        <f t="shared" si="205"/>
        <v>-944.41965081083367</v>
      </c>
      <c r="U1023" s="110">
        <f t="shared" si="206"/>
        <v>-844.70139463129999</v>
      </c>
      <c r="V1023" s="17">
        <f t="shared" si="207"/>
        <v>5.9382684010173525</v>
      </c>
      <c r="W1023" s="14">
        <f t="shared" si="208"/>
        <v>7.4845503909289564</v>
      </c>
      <c r="X1023" s="17">
        <f t="shared" si="209"/>
        <v>5.9382684010173525</v>
      </c>
      <c r="Y1023" s="17">
        <f t="shared" si="210"/>
        <v>12.601396925710894</v>
      </c>
      <c r="Z1023" s="14">
        <v>474.14230073437511</v>
      </c>
      <c r="AA1023" s="17">
        <f t="shared" si="212"/>
        <v>0.98576165064372834</v>
      </c>
      <c r="AB1023" s="17">
        <f t="shared" si="213"/>
        <v>2.8249720184421516E-4</v>
      </c>
      <c r="AC1023" s="17">
        <f t="shared" si="214"/>
        <v>0.13394387323343934</v>
      </c>
      <c r="AD1023" s="17">
        <f t="shared" si="211"/>
        <v>1.7740910362044944E-4</v>
      </c>
      <c r="AE1023" s="14">
        <f t="shared" si="215"/>
        <v>52.491584859275456</v>
      </c>
    </row>
    <row r="1024" spans="1:31" ht="15.75" thickBot="1" x14ac:dyDescent="0.3">
      <c r="A1024" s="14">
        <v>3</v>
      </c>
      <c r="B1024" s="17" t="s">
        <v>33</v>
      </c>
      <c r="C1024" s="17">
        <v>1018</v>
      </c>
      <c r="D1024" s="17">
        <v>86.780852487773757</v>
      </c>
      <c r="E1024" s="14">
        <v>704.00093954631063</v>
      </c>
      <c r="F1024" s="103">
        <v>0</v>
      </c>
      <c r="G1024" s="17">
        <f>'Specifications (ICE)'!$E$16*9.81*SIN(F1024-F1023)</f>
        <v>0</v>
      </c>
      <c r="H1024" s="17">
        <f t="shared" si="203"/>
        <v>0</v>
      </c>
      <c r="I1024" s="17">
        <v>14</v>
      </c>
      <c r="J1024" s="14">
        <v>4000</v>
      </c>
      <c r="K1024" s="100">
        <v>6.8838936589291695</v>
      </c>
      <c r="L1024" s="17">
        <v>15.398857081405017</v>
      </c>
      <c r="M1024" s="107">
        <v>1</v>
      </c>
      <c r="N1024" s="17">
        <f>IF(M1024=1,_xlfn.XLOOKUP(L1024,'HYB SPECS'!$O$6:$O$37,'HYB SPECS'!$K$6:$K$37,,1))</f>
        <v>4250</v>
      </c>
      <c r="O1024" s="107">
        <f>0.5*('Specifications (ICE)'!$P$4*'Specifications (ICE)'!$P$3)*'Specifications (ICE)'!$P$5*K1024^2</f>
        <v>14.81171437401497</v>
      </c>
      <c r="P1024" s="14">
        <f>IF(B1024="A",'Specifications (ICE)'!$M$12,IF(B1024="G",'Specifications (ICE)'!$M$13))</f>
        <v>84.271039200000004</v>
      </c>
      <c r="Q1024" s="17">
        <v>3</v>
      </c>
      <c r="R1024" s="110">
        <f>'HYB SPECS'!$G$11-O1024-P1024-G1024</f>
        <v>787.65187828121338</v>
      </c>
      <c r="S1024" s="16">
        <f t="shared" si="204"/>
        <v>-1.3425866370953614</v>
      </c>
      <c r="T1024" s="17">
        <f t="shared" si="205"/>
        <v>-945.18225393745604</v>
      </c>
      <c r="U1024" s="110">
        <f t="shared" si="206"/>
        <v>-846.09950036344105</v>
      </c>
      <c r="V1024" s="17">
        <f t="shared" si="207"/>
        <v>5.8244589853750304</v>
      </c>
      <c r="W1024" s="14">
        <f t="shared" si="208"/>
        <v>7.5983598065712785</v>
      </c>
      <c r="X1024" s="17">
        <f t="shared" si="209"/>
        <v>5.8244589853750304</v>
      </c>
      <c r="Y1024" s="17">
        <f t="shared" si="210"/>
        <v>13.086937953295644</v>
      </c>
      <c r="Z1024" s="14">
        <v>474.14230073437511</v>
      </c>
      <c r="AA1024" s="17">
        <f t="shared" si="212"/>
        <v>1.0007510556931409</v>
      </c>
      <c r="AB1024" s="17">
        <f t="shared" si="213"/>
        <v>2.9222669765177931E-4</v>
      </c>
      <c r="AC1024" s="17">
        <f t="shared" si="214"/>
        <v>0.13855703876062325</v>
      </c>
      <c r="AD1024" s="17">
        <f t="shared" si="211"/>
        <v>1.8351925663658708E-4</v>
      </c>
      <c r="AE1024" s="14">
        <f t="shared" si="215"/>
        <v>52.630141898036079</v>
      </c>
    </row>
    <row r="1025" spans="1:31" ht="15.75" thickBot="1" x14ac:dyDescent="0.3">
      <c r="A1025" s="14">
        <v>3</v>
      </c>
      <c r="B1025" s="17" t="s">
        <v>33</v>
      </c>
      <c r="C1025" s="17">
        <v>1019</v>
      </c>
      <c r="D1025" s="17">
        <v>86.922036799839063</v>
      </c>
      <c r="E1025" s="14">
        <v>704.00093954631063</v>
      </c>
      <c r="F1025" s="103">
        <v>0</v>
      </c>
      <c r="G1025" s="17">
        <f>'Specifications (ICE)'!$E$16*9.81*SIN(F1025-F1024)</f>
        <v>0</v>
      </c>
      <c r="H1025" s="17">
        <f t="shared" si="203"/>
        <v>0</v>
      </c>
      <c r="I1025" s="17">
        <v>14</v>
      </c>
      <c r="J1025" s="14">
        <v>4000</v>
      </c>
      <c r="K1025" s="100">
        <v>6.7344372862416373</v>
      </c>
      <c r="L1025" s="17">
        <v>15.064532143085369</v>
      </c>
      <c r="M1025" s="107">
        <v>1</v>
      </c>
      <c r="N1025" s="17">
        <f>IF(M1025=1,_xlfn.XLOOKUP(L1025,'HYB SPECS'!$O$6:$O$37,'HYB SPECS'!$K$6:$K$37,,1))</f>
        <v>4250</v>
      </c>
      <c r="O1025" s="107">
        <f>0.5*('Specifications (ICE)'!$P$4*'Specifications (ICE)'!$P$3)*'Specifications (ICE)'!$P$5*K1025^2</f>
        <v>14.175541210673359</v>
      </c>
      <c r="P1025" s="14">
        <f>IF(B1025="A",'Specifications (ICE)'!$M$12,IF(B1025="G",'Specifications (ICE)'!$M$13))</f>
        <v>84.271039200000004</v>
      </c>
      <c r="Q1025" s="17">
        <v>3</v>
      </c>
      <c r="R1025" s="110">
        <f>'HYB SPECS'!$G$11-O1025-P1025-G1025</f>
        <v>788.28805144455498</v>
      </c>
      <c r="S1025" s="16">
        <f t="shared" si="204"/>
        <v>-1.343671021722038</v>
      </c>
      <c r="T1025" s="17">
        <f t="shared" si="205"/>
        <v>-945.94566173346595</v>
      </c>
      <c r="U1025" s="110">
        <f t="shared" si="206"/>
        <v>-847.49908132279256</v>
      </c>
      <c r="V1025" s="17">
        <f t="shared" si="207"/>
        <v>5.7074294133157482</v>
      </c>
      <c r="W1025" s="14">
        <f t="shared" si="208"/>
        <v>7.7153893786305607</v>
      </c>
      <c r="X1025" s="17">
        <f t="shared" si="209"/>
        <v>5.7074294133157482</v>
      </c>
      <c r="Y1025" s="17">
        <f t="shared" si="210"/>
        <v>12.823984990267448</v>
      </c>
      <c r="Z1025" s="14">
        <v>474.14230073437511</v>
      </c>
      <c r="AA1025" s="17">
        <f t="shared" si="212"/>
        <v>1.0161645752904043</v>
      </c>
      <c r="AB1025" s="17">
        <f t="shared" si="213"/>
        <v>3.0258109492720125E-4</v>
      </c>
      <c r="AC1025" s="17">
        <f t="shared" si="214"/>
        <v>0.14346649650750956</v>
      </c>
      <c r="AD1025" s="17">
        <f t="shared" si="211"/>
        <v>1.9002184967882059E-4</v>
      </c>
      <c r="AE1025" s="14">
        <f t="shared" si="215"/>
        <v>52.773608394543587</v>
      </c>
    </row>
    <row r="1026" spans="1:31" ht="15.75" thickBot="1" x14ac:dyDescent="0.3">
      <c r="A1026" s="14">
        <v>3</v>
      </c>
      <c r="B1026" s="17" t="s">
        <v>33</v>
      </c>
      <c r="C1026" s="17">
        <v>1020</v>
      </c>
      <c r="D1026" s="17">
        <v>87.066125617764357</v>
      </c>
      <c r="E1026" s="14">
        <v>704.00093954631063</v>
      </c>
      <c r="F1026" s="103">
        <v>0</v>
      </c>
      <c r="G1026" s="17">
        <f>'Specifications (ICE)'!$E$16*9.81*SIN(F1026-F1025)</f>
        <v>0</v>
      </c>
      <c r="H1026" s="17">
        <f t="shared" si="203"/>
        <v>0</v>
      </c>
      <c r="I1026" s="17">
        <v>14</v>
      </c>
      <c r="J1026" s="14">
        <v>4000</v>
      </c>
      <c r="K1026" s="100">
        <v>6.5814247392404424</v>
      </c>
      <c r="L1026" s="17">
        <v>14.722252256196516</v>
      </c>
      <c r="M1026" s="107">
        <v>1</v>
      </c>
      <c r="N1026" s="17">
        <f>IF(M1026=1,_xlfn.XLOOKUP(L1026,'HYB SPECS'!$O$6:$O$37,'HYB SPECS'!$K$6:$K$37,,1))</f>
        <v>4250</v>
      </c>
      <c r="O1026" s="107">
        <f>0.5*('Specifications (ICE)'!$P$4*'Specifications (ICE)'!$P$3)*'Specifications (ICE)'!$P$5*K1026^2</f>
        <v>13.538696781962043</v>
      </c>
      <c r="P1026" s="14">
        <f>IF(B1026="A",'Specifications (ICE)'!$M$12,IF(B1026="G",'Specifications (ICE)'!$M$13))</f>
        <v>84.271039200000004</v>
      </c>
      <c r="Q1026" s="17">
        <v>3</v>
      </c>
      <c r="R1026" s="110">
        <f>'HYB SPECS'!$G$11-O1026-P1026-G1026</f>
        <v>788.92489587326634</v>
      </c>
      <c r="S1026" s="16">
        <f t="shared" si="204"/>
        <v>-1.3447565505495225</v>
      </c>
      <c r="T1026" s="17">
        <f t="shared" si="205"/>
        <v>-946.70987504791958</v>
      </c>
      <c r="U1026" s="110">
        <f t="shared" si="206"/>
        <v>-848.90013906595755</v>
      </c>
      <c r="V1026" s="17">
        <f t="shared" si="207"/>
        <v>5.5869723763933452</v>
      </c>
      <c r="W1026" s="14">
        <f t="shared" si="208"/>
        <v>7.8358464155529637</v>
      </c>
      <c r="X1026" s="17">
        <f t="shared" si="209"/>
        <v>5.5869723763933452</v>
      </c>
      <c r="Y1026" s="17">
        <f t="shared" si="210"/>
        <v>12.553330879353517</v>
      </c>
      <c r="Z1026" s="14">
        <v>474.14230073437511</v>
      </c>
      <c r="AA1026" s="17">
        <f t="shared" si="212"/>
        <v>1.0320295132420803</v>
      </c>
      <c r="AB1026" s="17">
        <f t="shared" si="213"/>
        <v>3.1362717985032677E-4</v>
      </c>
      <c r="AC1026" s="17">
        <f t="shared" si="214"/>
        <v>0.14870391262706759</v>
      </c>
      <c r="AD1026" s="17">
        <f t="shared" si="211"/>
        <v>1.9695882467161269E-4</v>
      </c>
      <c r="AE1026" s="14">
        <f t="shared" si="215"/>
        <v>52.922312307170657</v>
      </c>
    </row>
    <row r="1027" spans="1:31" ht="15.75" thickBot="1" x14ac:dyDescent="0.3">
      <c r="A1027" s="14">
        <v>2</v>
      </c>
      <c r="B1027" s="17" t="s">
        <v>33</v>
      </c>
      <c r="C1027" s="17">
        <v>1021</v>
      </c>
      <c r="D1027" s="17">
        <v>87.213311198695322</v>
      </c>
      <c r="E1027" s="14">
        <v>704.00093954631063</v>
      </c>
      <c r="F1027" s="103">
        <v>0</v>
      </c>
      <c r="G1027" s="17">
        <f>'Specifications (ICE)'!$E$16*9.81*SIN(F1027-F1026)</f>
        <v>0</v>
      </c>
      <c r="H1027" s="17">
        <f t="shared" si="203"/>
        <v>0</v>
      </c>
      <c r="I1027" s="17">
        <v>14</v>
      </c>
      <c r="J1027" s="14">
        <v>4000</v>
      </c>
      <c r="K1027" s="100">
        <v>6.4246017580278174</v>
      </c>
      <c r="L1027" s="17">
        <v>14.371448656602746</v>
      </c>
      <c r="M1027" s="107">
        <v>1</v>
      </c>
      <c r="N1027" s="17">
        <f>IF(M1027=1,_xlfn.XLOOKUP(L1027,'HYB SPECS'!$O$6:$O$37,'HYB SPECS'!$K$6:$K$37,,1))</f>
        <v>4000</v>
      </c>
      <c r="O1027" s="107">
        <f>0.5*('Specifications (ICE)'!$P$4*'Specifications (ICE)'!$P$3)*'Specifications (ICE)'!$P$5*K1027^2</f>
        <v>12.901180379587711</v>
      </c>
      <c r="P1027" s="14">
        <f>IF(B1027="A",'Specifications (ICE)'!$M$12,IF(B1027="G",'Specifications (ICE)'!$M$13))</f>
        <v>84.271039200000004</v>
      </c>
      <c r="Q1027" s="17">
        <v>2</v>
      </c>
      <c r="R1027" s="110">
        <f>'HYB SPECS'!$G$11-O1027-P1027-G1027</f>
        <v>789.56241227564067</v>
      </c>
      <c r="S1027" s="16">
        <f t="shared" si="204"/>
        <v>0</v>
      </c>
      <c r="T1027" s="17">
        <f t="shared" si="205"/>
        <v>0</v>
      </c>
      <c r="U1027" s="110">
        <f t="shared" si="206"/>
        <v>97.172219579587718</v>
      </c>
      <c r="V1027" s="17">
        <f t="shared" si="207"/>
        <v>0.62429281274248438</v>
      </c>
      <c r="W1027" s="14">
        <f t="shared" si="208"/>
        <v>12.798525979203825</v>
      </c>
      <c r="X1027" s="17">
        <f t="shared" si="209"/>
        <v>0.62429281274248438</v>
      </c>
      <c r="Y1027" s="17">
        <f t="shared" si="210"/>
        <v>1.4903893062706406</v>
      </c>
      <c r="Z1027" s="14">
        <v>474.14230073437511</v>
      </c>
      <c r="AA1027" s="17">
        <f t="shared" si="212"/>
        <v>1.6856451538301036</v>
      </c>
      <c r="AB1027" s="17">
        <f t="shared" si="213"/>
        <v>5.2326624480810401E-4</v>
      </c>
      <c r="AC1027" s="17">
        <f t="shared" si="214"/>
        <v>0.2481026612099512</v>
      </c>
      <c r="AD1027" s="17">
        <f t="shared" si="211"/>
        <v>3.286127963045711E-4</v>
      </c>
      <c r="AE1027" s="14">
        <f t="shared" si="215"/>
        <v>53.170414968380605</v>
      </c>
    </row>
    <row r="1028" spans="1:31" ht="15.75" thickBot="1" x14ac:dyDescent="0.3">
      <c r="A1028" s="14">
        <v>2</v>
      </c>
      <c r="B1028" s="17" t="s">
        <v>33</v>
      </c>
      <c r="C1028" s="17">
        <v>1022</v>
      </c>
      <c r="D1028" s="17">
        <v>87.360496779626288</v>
      </c>
      <c r="E1028" s="14">
        <v>704.00093954631063</v>
      </c>
      <c r="F1028" s="103">
        <v>0</v>
      </c>
      <c r="G1028" s="17">
        <f>'Specifications (ICE)'!$E$16*9.81*SIN(F1028-F1027)</f>
        <v>0</v>
      </c>
      <c r="H1028" s="17">
        <f t="shared" si="203"/>
        <v>0</v>
      </c>
      <c r="I1028" s="17">
        <v>14</v>
      </c>
      <c r="J1028" s="14">
        <v>4000</v>
      </c>
      <c r="K1028" s="100">
        <v>6.4246017580278174</v>
      </c>
      <c r="L1028" s="17">
        <v>14.371448656602746</v>
      </c>
      <c r="M1028" s="107">
        <v>1</v>
      </c>
      <c r="N1028" s="17">
        <f>IF(M1028=1,_xlfn.XLOOKUP(L1028,'HYB SPECS'!$O$6:$O$37,'HYB SPECS'!$K$6:$K$37,,1))</f>
        <v>4000</v>
      </c>
      <c r="O1028" s="107">
        <f>0.5*('Specifications (ICE)'!$P$4*'Specifications (ICE)'!$P$3)*'Specifications (ICE)'!$P$5*K1028^2</f>
        <v>12.901180379587711</v>
      </c>
      <c r="P1028" s="14">
        <f>IF(B1028="A",'Specifications (ICE)'!$M$12,IF(B1028="G",'Specifications (ICE)'!$M$13))</f>
        <v>84.271039200000004</v>
      </c>
      <c r="Q1028" s="17">
        <v>2</v>
      </c>
      <c r="R1028" s="110">
        <f>'HYB SPECS'!$G$11-O1028-P1028-G1028</f>
        <v>789.56241227564067</v>
      </c>
      <c r="S1028" s="16">
        <f t="shared" si="204"/>
        <v>0</v>
      </c>
      <c r="T1028" s="17">
        <f t="shared" si="205"/>
        <v>0</v>
      </c>
      <c r="U1028" s="110">
        <f t="shared" si="206"/>
        <v>97.172219579587718</v>
      </c>
      <c r="V1028" s="17">
        <f t="shared" si="207"/>
        <v>0.62429281274248438</v>
      </c>
      <c r="W1028" s="14">
        <f t="shared" si="208"/>
        <v>12.798525979203825</v>
      </c>
      <c r="X1028" s="17">
        <f t="shared" si="209"/>
        <v>0.62429281274248438</v>
      </c>
      <c r="Y1028" s="17">
        <f t="shared" si="210"/>
        <v>1.4903893062706406</v>
      </c>
      <c r="Z1028" s="14">
        <v>474.14230073437511</v>
      </c>
      <c r="AA1028" s="17">
        <f t="shared" si="212"/>
        <v>1.6856451538301036</v>
      </c>
      <c r="AB1028" s="17">
        <f t="shared" si="213"/>
        <v>5.2326624480810401E-4</v>
      </c>
      <c r="AC1028" s="17">
        <f t="shared" si="214"/>
        <v>0.2481026612099512</v>
      </c>
      <c r="AD1028" s="17">
        <f t="shared" si="211"/>
        <v>3.286127963045711E-4</v>
      </c>
      <c r="AE1028" s="14">
        <f t="shared" si="215"/>
        <v>53.418517629590553</v>
      </c>
    </row>
    <row r="1029" spans="1:31" ht="15.75" thickBot="1" x14ac:dyDescent="0.3">
      <c r="A1029" s="14">
        <v>2</v>
      </c>
      <c r="B1029" s="17" t="s">
        <v>33</v>
      </c>
      <c r="C1029" s="17">
        <v>1023</v>
      </c>
      <c r="D1029" s="17">
        <v>87.507682360557254</v>
      </c>
      <c r="E1029" s="14">
        <v>704.00093954631063</v>
      </c>
      <c r="F1029" s="103">
        <v>0</v>
      </c>
      <c r="G1029" s="17">
        <f>'Specifications (ICE)'!$E$16*9.81*SIN(F1029-F1028)</f>
        <v>0</v>
      </c>
      <c r="H1029" s="17">
        <f t="shared" si="203"/>
        <v>0</v>
      </c>
      <c r="I1029" s="17">
        <v>14</v>
      </c>
      <c r="J1029" s="14">
        <v>4000</v>
      </c>
      <c r="K1029" s="100">
        <v>6.4246017580278174</v>
      </c>
      <c r="L1029" s="17">
        <v>14.371448656602746</v>
      </c>
      <c r="M1029" s="107">
        <v>1</v>
      </c>
      <c r="N1029" s="17">
        <f>IF(M1029=1,_xlfn.XLOOKUP(L1029,'HYB SPECS'!$O$6:$O$37,'HYB SPECS'!$K$6:$K$37,,1))</f>
        <v>4000</v>
      </c>
      <c r="O1029" s="107">
        <f>0.5*('Specifications (ICE)'!$P$4*'Specifications (ICE)'!$P$3)*'Specifications (ICE)'!$P$5*K1029^2</f>
        <v>12.901180379587711</v>
      </c>
      <c r="P1029" s="14">
        <f>IF(B1029="A",'Specifications (ICE)'!$M$12,IF(B1029="G",'Specifications (ICE)'!$M$13))</f>
        <v>84.271039200000004</v>
      </c>
      <c r="Q1029" s="17">
        <v>2</v>
      </c>
      <c r="R1029" s="110">
        <f>'HYB SPECS'!$G$11-O1029-P1029-G1029</f>
        <v>789.56241227564067</v>
      </c>
      <c r="S1029" s="16">
        <f t="shared" si="204"/>
        <v>0</v>
      </c>
      <c r="T1029" s="17">
        <f t="shared" si="205"/>
        <v>0</v>
      </c>
      <c r="U1029" s="110">
        <f t="shared" si="206"/>
        <v>97.172219579587718</v>
      </c>
      <c r="V1029" s="17">
        <f t="shared" si="207"/>
        <v>0.62429281274248438</v>
      </c>
      <c r="W1029" s="14">
        <f t="shared" si="208"/>
        <v>12.798525979203825</v>
      </c>
      <c r="X1029" s="17">
        <f t="shared" si="209"/>
        <v>0.62429281274248438</v>
      </c>
      <c r="Y1029" s="17">
        <f t="shared" si="210"/>
        <v>1.4903893062706406</v>
      </c>
      <c r="Z1029" s="14">
        <v>474.14230073437511</v>
      </c>
      <c r="AA1029" s="17">
        <f t="shared" si="212"/>
        <v>1.6856451538301036</v>
      </c>
      <c r="AB1029" s="17">
        <f t="shared" si="213"/>
        <v>5.2326624480810401E-4</v>
      </c>
      <c r="AC1029" s="17">
        <f t="shared" si="214"/>
        <v>0.2481026612099512</v>
      </c>
      <c r="AD1029" s="17">
        <f t="shared" si="211"/>
        <v>3.286127963045711E-4</v>
      </c>
      <c r="AE1029" s="14">
        <f t="shared" si="215"/>
        <v>53.666620290800502</v>
      </c>
    </row>
    <row r="1030" spans="1:31" ht="15.75" thickBot="1" x14ac:dyDescent="0.3">
      <c r="A1030" s="14">
        <v>2</v>
      </c>
      <c r="B1030" s="17" t="s">
        <v>33</v>
      </c>
      <c r="C1030" s="17">
        <v>1024</v>
      </c>
      <c r="D1030" s="17">
        <v>87.65486794148822</v>
      </c>
      <c r="E1030" s="14">
        <v>704.00093954631063</v>
      </c>
      <c r="F1030" s="103">
        <v>0</v>
      </c>
      <c r="G1030" s="17">
        <f>'Specifications (ICE)'!$E$16*9.81*SIN(F1030-F1029)</f>
        <v>0</v>
      </c>
      <c r="H1030" s="17">
        <f t="shared" si="203"/>
        <v>0</v>
      </c>
      <c r="I1030" s="17">
        <v>14</v>
      </c>
      <c r="J1030" s="14">
        <v>4000</v>
      </c>
      <c r="K1030" s="100">
        <v>6.4246017580278174</v>
      </c>
      <c r="L1030" s="17">
        <v>14.371448656602746</v>
      </c>
      <c r="M1030" s="107">
        <v>1</v>
      </c>
      <c r="N1030" s="17">
        <f>IF(M1030=1,_xlfn.XLOOKUP(L1030,'HYB SPECS'!$O$6:$O$37,'HYB SPECS'!$K$6:$K$37,,1))</f>
        <v>4000</v>
      </c>
      <c r="O1030" s="107">
        <f>0.5*('Specifications (ICE)'!$P$4*'Specifications (ICE)'!$P$3)*'Specifications (ICE)'!$P$5*K1030^2</f>
        <v>12.901180379587711</v>
      </c>
      <c r="P1030" s="14">
        <f>IF(B1030="A",'Specifications (ICE)'!$M$12,IF(B1030="G",'Specifications (ICE)'!$M$13))</f>
        <v>84.271039200000004</v>
      </c>
      <c r="Q1030" s="17">
        <v>2</v>
      </c>
      <c r="R1030" s="110">
        <f>'HYB SPECS'!$G$11-O1030-P1030-G1030</f>
        <v>789.56241227564067</v>
      </c>
      <c r="S1030" s="16">
        <f t="shared" si="204"/>
        <v>0</v>
      </c>
      <c r="T1030" s="17">
        <f t="shared" si="205"/>
        <v>0</v>
      </c>
      <c r="U1030" s="110">
        <f t="shared" si="206"/>
        <v>97.172219579587718</v>
      </c>
      <c r="V1030" s="17">
        <f t="shared" si="207"/>
        <v>0.62429281274248438</v>
      </c>
      <c r="W1030" s="14">
        <f t="shared" si="208"/>
        <v>12.798525979203825</v>
      </c>
      <c r="X1030" s="17">
        <f t="shared" si="209"/>
        <v>0.62429281274248438</v>
      </c>
      <c r="Y1030" s="17">
        <f t="shared" si="210"/>
        <v>1.4903893062706406</v>
      </c>
      <c r="Z1030" s="14">
        <v>474.14230073437511</v>
      </c>
      <c r="AA1030" s="17">
        <f t="shared" si="212"/>
        <v>1.6856451538301036</v>
      </c>
      <c r="AB1030" s="17">
        <f t="shared" si="213"/>
        <v>5.2326624480810401E-4</v>
      </c>
      <c r="AC1030" s="17">
        <f t="shared" si="214"/>
        <v>0.2481026612099512</v>
      </c>
      <c r="AD1030" s="17">
        <f t="shared" si="211"/>
        <v>3.286127963045711E-4</v>
      </c>
      <c r="AE1030" s="14">
        <f t="shared" si="215"/>
        <v>53.91472295201045</v>
      </c>
    </row>
    <row r="1031" spans="1:31" ht="15.75" thickBot="1" x14ac:dyDescent="0.3">
      <c r="A1031" s="14">
        <v>2</v>
      </c>
      <c r="B1031" s="17" t="s">
        <v>33</v>
      </c>
      <c r="C1031" s="17">
        <v>1025</v>
      </c>
      <c r="D1031" s="17">
        <v>87.802053522419186</v>
      </c>
      <c r="E1031" s="14">
        <v>704.00093954631063</v>
      </c>
      <c r="F1031" s="103">
        <v>0</v>
      </c>
      <c r="G1031" s="17">
        <f>'Specifications (ICE)'!$E$16*9.81*SIN(F1031-F1030)</f>
        <v>0</v>
      </c>
      <c r="H1031" s="17">
        <f t="shared" ref="H1031:H1094" si="216">RADIANS(F1031)</f>
        <v>0</v>
      </c>
      <c r="I1031" s="17">
        <v>14</v>
      </c>
      <c r="J1031" s="14">
        <v>4000</v>
      </c>
      <c r="K1031" s="100">
        <v>6.4246017580278174</v>
      </c>
      <c r="L1031" s="17">
        <v>14.371448656602746</v>
      </c>
      <c r="M1031" s="107">
        <v>1</v>
      </c>
      <c r="N1031" s="17">
        <f>IF(M1031=1,_xlfn.XLOOKUP(L1031,'HYB SPECS'!$O$6:$O$37,'HYB SPECS'!$K$6:$K$37,,1))</f>
        <v>4000</v>
      </c>
      <c r="O1031" s="107">
        <f>0.5*('Specifications (ICE)'!$P$4*'Specifications (ICE)'!$P$3)*'Specifications (ICE)'!$P$5*K1031^2</f>
        <v>12.901180379587711</v>
      </c>
      <c r="P1031" s="14">
        <f>IF(B1031="A",'Specifications (ICE)'!$M$12,IF(B1031="G",'Specifications (ICE)'!$M$13))</f>
        <v>84.271039200000004</v>
      </c>
      <c r="Q1031" s="17">
        <v>2</v>
      </c>
      <c r="R1031" s="110">
        <f>'HYB SPECS'!$G$11-O1031-P1031-G1031</f>
        <v>789.56241227564067</v>
      </c>
      <c r="S1031" s="16">
        <f t="shared" ref="S1031:S1094" si="217">IF(A1031=1,(R1031/E1031),IF(A1031=2,0,IF(A1031=3,(1.2*(-R1031/E1031)))))</f>
        <v>0</v>
      </c>
      <c r="T1031" s="17">
        <f t="shared" ref="T1031:T1094" si="218">E1031*S1031</f>
        <v>0</v>
      </c>
      <c r="U1031" s="110">
        <f t="shared" ref="U1031:U1094" si="219">T1031+P1031+O1031+G1031</f>
        <v>97.172219579587718</v>
      </c>
      <c r="V1031" s="17">
        <f t="shared" ref="V1031:V1094" si="220">ABS(((+U1031)*(+K1031))/1000)</f>
        <v>0.62429281274248438</v>
      </c>
      <c r="W1031" s="14">
        <f t="shared" ref="W1031:W1094" si="221">(($W$3*1000)-V1031*1000)/1000</f>
        <v>12.798525979203825</v>
      </c>
      <c r="X1031" s="17">
        <f t="shared" ref="X1031:X1094" si="222">V1031</f>
        <v>0.62429281274248438</v>
      </c>
      <c r="Y1031" s="17">
        <f t="shared" ref="Y1031:Y1094" si="223">ABS((X1031*1000)/((2*PI()*N1031)/60))</f>
        <v>1.4903893062706406</v>
      </c>
      <c r="Z1031" s="14">
        <v>474.14230073437511</v>
      </c>
      <c r="AA1031" s="17">
        <f t="shared" si="212"/>
        <v>1.6856451538301036</v>
      </c>
      <c r="AB1031" s="17">
        <f t="shared" si="213"/>
        <v>5.2326624480810401E-4</v>
      </c>
      <c r="AC1031" s="17">
        <f t="shared" si="214"/>
        <v>0.2481026612099512</v>
      </c>
      <c r="AD1031" s="17">
        <f t="shared" ref="AD1031:AD1094" si="224">((Z1031*AB1031)/1000)/0.755</f>
        <v>3.286127963045711E-4</v>
      </c>
      <c r="AE1031" s="14">
        <f t="shared" si="215"/>
        <v>54.162825613220399</v>
      </c>
    </row>
    <row r="1032" spans="1:31" ht="15.75" thickBot="1" x14ac:dyDescent="0.3">
      <c r="A1032" s="14">
        <v>2</v>
      </c>
      <c r="B1032" s="17" t="s">
        <v>33</v>
      </c>
      <c r="C1032" s="17">
        <v>1026</v>
      </c>
      <c r="D1032" s="17">
        <v>87.949239103350152</v>
      </c>
      <c r="E1032" s="14">
        <v>704.00093954631063</v>
      </c>
      <c r="F1032" s="103">
        <v>0</v>
      </c>
      <c r="G1032" s="17">
        <f>'Specifications (ICE)'!$E$16*9.81*SIN(F1032-F1031)</f>
        <v>0</v>
      </c>
      <c r="H1032" s="17">
        <f t="shared" si="216"/>
        <v>0</v>
      </c>
      <c r="I1032" s="17">
        <v>14</v>
      </c>
      <c r="J1032" s="14">
        <v>4000</v>
      </c>
      <c r="K1032" s="100">
        <v>6.4246017580278174</v>
      </c>
      <c r="L1032" s="17">
        <v>14.371448656602746</v>
      </c>
      <c r="M1032" s="107">
        <v>1</v>
      </c>
      <c r="N1032" s="17">
        <f>IF(M1032=1,_xlfn.XLOOKUP(L1032,'HYB SPECS'!$O$6:$O$37,'HYB SPECS'!$K$6:$K$37,,1))</f>
        <v>4000</v>
      </c>
      <c r="O1032" s="107">
        <f>0.5*('Specifications (ICE)'!$P$4*'Specifications (ICE)'!$P$3)*'Specifications (ICE)'!$P$5*K1032^2</f>
        <v>12.901180379587711</v>
      </c>
      <c r="P1032" s="14">
        <f>IF(B1032="A",'Specifications (ICE)'!$M$12,IF(B1032="G",'Specifications (ICE)'!$M$13))</f>
        <v>84.271039200000004</v>
      </c>
      <c r="Q1032" s="17">
        <v>2</v>
      </c>
      <c r="R1032" s="110">
        <f>'HYB SPECS'!$G$11-O1032-P1032-G1032</f>
        <v>789.56241227564067</v>
      </c>
      <c r="S1032" s="16">
        <f t="shared" si="217"/>
        <v>0</v>
      </c>
      <c r="T1032" s="17">
        <f t="shared" si="218"/>
        <v>0</v>
      </c>
      <c r="U1032" s="110">
        <f t="shared" si="219"/>
        <v>97.172219579587718</v>
      </c>
      <c r="V1032" s="17">
        <f t="shared" si="220"/>
        <v>0.62429281274248438</v>
      </c>
      <c r="W1032" s="14">
        <f t="shared" si="221"/>
        <v>12.798525979203825</v>
      </c>
      <c r="X1032" s="17">
        <f t="shared" si="222"/>
        <v>0.62429281274248438</v>
      </c>
      <c r="Y1032" s="17">
        <f t="shared" si="223"/>
        <v>1.4903893062706406</v>
      </c>
      <c r="Z1032" s="14">
        <v>474.14230073437511</v>
      </c>
      <c r="AA1032" s="17">
        <f t="shared" ref="AA1032:AA1095" si="225">(Z1032*W1032)/(60*60)</f>
        <v>1.6856451538301036</v>
      </c>
      <c r="AB1032" s="17">
        <f t="shared" ref="AB1032:AB1095" si="226">((D1032-D1031)/3600)*W1032</f>
        <v>5.2326624480810401E-4</v>
      </c>
      <c r="AC1032" s="17">
        <f t="shared" ref="AC1032:AC1095" si="227">AB1032*Z1032</f>
        <v>0.2481026612099512</v>
      </c>
      <c r="AD1032" s="17">
        <f t="shared" si="224"/>
        <v>3.286127963045711E-4</v>
      </c>
      <c r="AE1032" s="14">
        <f t="shared" ref="AE1032:AE1095" si="228">AE1031+AC1032</f>
        <v>54.410928274430347</v>
      </c>
    </row>
    <row r="1033" spans="1:31" ht="15.75" thickBot="1" x14ac:dyDescent="0.3">
      <c r="A1033" s="14">
        <v>1</v>
      </c>
      <c r="B1033" s="17" t="s">
        <v>33</v>
      </c>
      <c r="C1033" s="17">
        <v>1027</v>
      </c>
      <c r="D1033" s="17">
        <v>88.096424684281118</v>
      </c>
      <c r="E1033" s="14">
        <v>704.00093954631063</v>
      </c>
      <c r="F1033" s="103">
        <v>0</v>
      </c>
      <c r="G1033" s="17">
        <f>'Specifications (ICE)'!$E$16*9.81*SIN(F1033-F1032)</f>
        <v>0</v>
      </c>
      <c r="H1033" s="17">
        <f t="shared" si="216"/>
        <v>0</v>
      </c>
      <c r="I1033" s="17">
        <v>14</v>
      </c>
      <c r="J1033" s="14">
        <v>4000</v>
      </c>
      <c r="K1033" s="100">
        <v>6.4246017580278174</v>
      </c>
      <c r="L1033" s="17">
        <v>14.371448656602746</v>
      </c>
      <c r="M1033" s="107">
        <v>1</v>
      </c>
      <c r="N1033" s="17">
        <f>IF(M1033=1,_xlfn.XLOOKUP(L1033,'HYB SPECS'!$O$6:$O$37,'HYB SPECS'!$K$6:$K$37,,1))</f>
        <v>4000</v>
      </c>
      <c r="O1033" s="107">
        <f>0.5*('Specifications (ICE)'!$P$4*'Specifications (ICE)'!$P$3)*'Specifications (ICE)'!$P$5*K1033^2</f>
        <v>12.901180379587711</v>
      </c>
      <c r="P1033" s="14">
        <f>IF(B1033="A",'Specifications (ICE)'!$M$12,IF(B1033="G",'Specifications (ICE)'!$M$13))</f>
        <v>84.271039200000004</v>
      </c>
      <c r="Q1033" s="17">
        <v>1</v>
      </c>
      <c r="R1033" s="110">
        <f>'HYB SPECS'!$G$11-O1033-P1033-G1033</f>
        <v>789.56241227564067</v>
      </c>
      <c r="S1033" s="16">
        <f t="shared" si="217"/>
        <v>1.1215360206542759</v>
      </c>
      <c r="T1033" s="17">
        <f t="shared" si="218"/>
        <v>789.56241227564067</v>
      </c>
      <c r="U1033" s="110">
        <f t="shared" si="219"/>
        <v>886.73463185522837</v>
      </c>
      <c r="V1033" s="17">
        <f t="shared" si="220"/>
        <v>5.69691687472125</v>
      </c>
      <c r="W1033" s="14">
        <f t="shared" si="221"/>
        <v>7.7259019172250589</v>
      </c>
      <c r="X1033" s="17">
        <f t="shared" si="222"/>
        <v>5.69691687472125</v>
      </c>
      <c r="Y1033" s="17">
        <f t="shared" si="223"/>
        <v>13.600387214932782</v>
      </c>
      <c r="Z1033" s="14">
        <v>474.14230073437511</v>
      </c>
      <c r="AA1033" s="17">
        <f t="shared" si="225"/>
        <v>1.0175491417447804</v>
      </c>
      <c r="AB1033" s="17">
        <f t="shared" si="226"/>
        <v>3.1587260052845376E-4</v>
      </c>
      <c r="AC1033" s="17">
        <f t="shared" si="227"/>
        <v>0.14976856155351126</v>
      </c>
      <c r="AD1033" s="17">
        <f t="shared" si="224"/>
        <v>1.983689557000149E-4</v>
      </c>
      <c r="AE1033" s="14">
        <f t="shared" si="228"/>
        <v>54.560696835983862</v>
      </c>
    </row>
    <row r="1034" spans="1:31" ht="15.75" thickBot="1" x14ac:dyDescent="0.3">
      <c r="A1034" s="14">
        <v>1</v>
      </c>
      <c r="B1034" s="17" t="s">
        <v>33</v>
      </c>
      <c r="C1034" s="17">
        <v>1028</v>
      </c>
      <c r="D1034" s="17">
        <v>88.241011883735638</v>
      </c>
      <c r="E1034" s="14">
        <v>704.00093954631063</v>
      </c>
      <c r="F1034" s="103">
        <v>0</v>
      </c>
      <c r="G1034" s="17">
        <f>'Specifications (ICE)'!$E$16*9.81*SIN(F1034-F1033)</f>
        <v>0</v>
      </c>
      <c r="H1034" s="17">
        <f t="shared" si="216"/>
        <v>0</v>
      </c>
      <c r="I1034" s="17">
        <v>14</v>
      </c>
      <c r="J1034" s="14">
        <v>4000</v>
      </c>
      <c r="K1034" s="100">
        <v>6.5556848931295955</v>
      </c>
      <c r="L1034" s="17">
        <v>14.664673764837318</v>
      </c>
      <c r="M1034" s="107">
        <v>1</v>
      </c>
      <c r="N1034" s="17">
        <f>IF(M1034=1,_xlfn.XLOOKUP(L1034,'HYB SPECS'!$O$6:$O$37,'HYB SPECS'!$K$6:$K$37,,1))</f>
        <v>4250</v>
      </c>
      <c r="O1034" s="107">
        <f>0.5*('Specifications (ICE)'!$P$4*'Specifications (ICE)'!$P$3)*'Specifications (ICE)'!$P$5*K1034^2</f>
        <v>13.433004617152731</v>
      </c>
      <c r="P1034" s="14">
        <f>IF(B1034="A",'Specifications (ICE)'!$M$12,IF(B1034="G",'Specifications (ICE)'!$M$13))</f>
        <v>84.271039200000004</v>
      </c>
      <c r="Q1034" s="17">
        <v>1</v>
      </c>
      <c r="R1034" s="110">
        <f>'HYB SPECS'!$G$11-O1034-P1034-G1034</f>
        <v>789.03058803807562</v>
      </c>
      <c r="S1034" s="16">
        <f t="shared" si="217"/>
        <v>1.1207805895068292</v>
      </c>
      <c r="T1034" s="17">
        <f t="shared" si="218"/>
        <v>789.03058803807573</v>
      </c>
      <c r="U1034" s="110">
        <f t="shared" si="219"/>
        <v>886.73463185522849</v>
      </c>
      <c r="V1034" s="17">
        <f t="shared" si="220"/>
        <v>5.8131528302681543</v>
      </c>
      <c r="W1034" s="14">
        <f t="shared" si="221"/>
        <v>7.6096659616781546</v>
      </c>
      <c r="X1034" s="17">
        <f t="shared" si="222"/>
        <v>5.8131528302681543</v>
      </c>
      <c r="Y1034" s="17">
        <f t="shared" si="223"/>
        <v>13.061534228976262</v>
      </c>
      <c r="Z1034" s="14">
        <v>474.14230073437511</v>
      </c>
      <c r="AA1034" s="17">
        <f t="shared" si="225"/>
        <v>1.0022401463583726</v>
      </c>
      <c r="AB1034" s="17">
        <f t="shared" si="226"/>
        <v>3.056278583842865E-4</v>
      </c>
      <c r="AC1034" s="17">
        <f t="shared" si="227"/>
        <v>0.14491109594284537</v>
      </c>
      <c r="AD1034" s="17">
        <f t="shared" si="224"/>
        <v>1.9193522641436473E-4</v>
      </c>
      <c r="AE1034" s="14">
        <f t="shared" si="228"/>
        <v>54.705607931926707</v>
      </c>
    </row>
    <row r="1035" spans="1:31" ht="15.75" thickBot="1" x14ac:dyDescent="0.3">
      <c r="A1035" s="14">
        <v>1</v>
      </c>
      <c r="B1035" s="17" t="s">
        <v>33</v>
      </c>
      <c r="C1035" s="17">
        <v>1029</v>
      </c>
      <c r="D1035" s="17">
        <v>88.383136948935871</v>
      </c>
      <c r="E1035" s="14">
        <v>704.00093954631063</v>
      </c>
      <c r="F1035" s="103">
        <v>0</v>
      </c>
      <c r="G1035" s="17">
        <f>'Specifications (ICE)'!$E$16*9.81*SIN(F1035-F1034)</f>
        <v>0</v>
      </c>
      <c r="H1035" s="17">
        <f t="shared" si="216"/>
        <v>0</v>
      </c>
      <c r="I1035" s="17">
        <v>14</v>
      </c>
      <c r="J1035" s="14">
        <v>4000</v>
      </c>
      <c r="K1035" s="100">
        <v>6.6840859478874268</v>
      </c>
      <c r="L1035" s="17">
        <v>14.951899220267302</v>
      </c>
      <c r="M1035" s="107">
        <v>1</v>
      </c>
      <c r="N1035" s="17">
        <f>IF(M1035=1,_xlfn.XLOOKUP(L1035,'HYB SPECS'!$O$6:$O$37,'HYB SPECS'!$K$6:$K$37,,1))</f>
        <v>4250</v>
      </c>
      <c r="O1035" s="107">
        <f>0.5*('Specifications (ICE)'!$P$4*'Specifications (ICE)'!$P$3)*'Specifications (ICE)'!$P$5*K1035^2</f>
        <v>13.964361221042386</v>
      </c>
      <c r="P1035" s="14">
        <f>IF(B1035="A",'Specifications (ICE)'!$M$12,IF(B1035="G",'Specifications (ICE)'!$M$13))</f>
        <v>84.271039200000004</v>
      </c>
      <c r="Q1035" s="17">
        <v>1</v>
      </c>
      <c r="R1035" s="110">
        <f>'HYB SPECS'!$G$11-O1035-P1035-G1035</f>
        <v>788.49923143418596</v>
      </c>
      <c r="S1035" s="16">
        <f t="shared" si="217"/>
        <v>1.1200258226108757</v>
      </c>
      <c r="T1035" s="17">
        <f t="shared" si="218"/>
        <v>788.49923143418596</v>
      </c>
      <c r="U1035" s="110">
        <f t="shared" si="219"/>
        <v>886.73463185522837</v>
      </c>
      <c r="V1035" s="17">
        <f t="shared" si="220"/>
        <v>5.9270104922886633</v>
      </c>
      <c r="W1035" s="14">
        <f t="shared" si="221"/>
        <v>7.4958082996576456</v>
      </c>
      <c r="X1035" s="17">
        <f t="shared" si="222"/>
        <v>5.9270104922886633</v>
      </c>
      <c r="Y1035" s="17">
        <f t="shared" si="223"/>
        <v>13.317360248544972</v>
      </c>
      <c r="Z1035" s="14">
        <v>474.14230073437511</v>
      </c>
      <c r="AA1035" s="17">
        <f t="shared" si="225"/>
        <v>0.98724438696208339</v>
      </c>
      <c r="AB1035" s="17">
        <f t="shared" si="226"/>
        <v>2.9592840092146924E-4</v>
      </c>
      <c r="AC1035" s="17">
        <f t="shared" si="227"/>
        <v>0.14031217286555001</v>
      </c>
      <c r="AD1035" s="17">
        <f t="shared" si="224"/>
        <v>1.858439375702649E-4</v>
      </c>
      <c r="AE1035" s="14">
        <f t="shared" si="228"/>
        <v>54.845920104792256</v>
      </c>
    </row>
    <row r="1036" spans="1:31" ht="15.75" thickBot="1" x14ac:dyDescent="0.3">
      <c r="A1036" s="14">
        <v>1</v>
      </c>
      <c r="B1036" s="17" t="s">
        <v>33</v>
      </c>
      <c r="C1036" s="17">
        <v>1030</v>
      </c>
      <c r="D1036" s="17">
        <v>88.522924678294871</v>
      </c>
      <c r="E1036" s="14">
        <v>704.00093954631063</v>
      </c>
      <c r="F1036" s="103">
        <v>0</v>
      </c>
      <c r="G1036" s="17">
        <f>'Specifications (ICE)'!$E$16*9.81*SIN(F1036-F1035)</f>
        <v>0</v>
      </c>
      <c r="H1036" s="17">
        <f t="shared" si="216"/>
        <v>0</v>
      </c>
      <c r="I1036" s="17">
        <v>14</v>
      </c>
      <c r="J1036" s="14">
        <v>4000</v>
      </c>
      <c r="K1036" s="100">
        <v>6.809956731655272</v>
      </c>
      <c r="L1036" s="17">
        <v>15.233464611308944</v>
      </c>
      <c r="M1036" s="107">
        <v>1</v>
      </c>
      <c r="N1036" s="17">
        <f>IF(M1036=1,_xlfn.XLOOKUP(L1036,'HYB SPECS'!$O$6:$O$37,'HYB SPECS'!$K$6:$K$37,,1))</f>
        <v>4250</v>
      </c>
      <c r="O1036" s="107">
        <f>0.5*('Specifications (ICE)'!$P$4*'Specifications (ICE)'!$P$3)*'Specifications (ICE)'!$P$5*K1036^2</f>
        <v>14.495250602447525</v>
      </c>
      <c r="P1036" s="14">
        <f>IF(B1036="A",'Specifications (ICE)'!$M$12,IF(B1036="G",'Specifications (ICE)'!$M$13))</f>
        <v>84.271039200000004</v>
      </c>
      <c r="Q1036" s="17">
        <v>1</v>
      </c>
      <c r="R1036" s="110">
        <f>'HYB SPECS'!$G$11-O1036-P1036-G1036</f>
        <v>787.96834205278083</v>
      </c>
      <c r="S1036" s="16">
        <f t="shared" si="217"/>
        <v>1.1192717193823385</v>
      </c>
      <c r="T1036" s="17">
        <f t="shared" si="218"/>
        <v>787.96834205278083</v>
      </c>
      <c r="U1036" s="110">
        <f t="shared" si="219"/>
        <v>886.73463185522837</v>
      </c>
      <c r="V1036" s="17">
        <f t="shared" si="220"/>
        <v>6.0386244753943723</v>
      </c>
      <c r="W1036" s="14">
        <f t="shared" si="221"/>
        <v>7.3841943165519366</v>
      </c>
      <c r="X1036" s="17">
        <f t="shared" si="222"/>
        <v>6.0386244753943723</v>
      </c>
      <c r="Y1036" s="17">
        <f t="shared" si="223"/>
        <v>13.568144960960719</v>
      </c>
      <c r="Z1036" s="14">
        <v>474.14230073437511</v>
      </c>
      <c r="AA1036" s="17">
        <f t="shared" si="225"/>
        <v>0.97254413397767547</v>
      </c>
      <c r="AB1036" s="17">
        <f t="shared" si="226"/>
        <v>2.8672771018234107E-4</v>
      </c>
      <c r="AC1036" s="17">
        <f t="shared" si="227"/>
        <v>0.1359497361901543</v>
      </c>
      <c r="AD1036" s="17">
        <f t="shared" si="224"/>
        <v>1.8006587574854872E-4</v>
      </c>
      <c r="AE1036" s="14">
        <f t="shared" si="228"/>
        <v>54.981869840982412</v>
      </c>
    </row>
    <row r="1037" spans="1:31" ht="15.75" thickBot="1" x14ac:dyDescent="0.3">
      <c r="A1037" s="14">
        <v>1</v>
      </c>
      <c r="B1037" s="17" t="s">
        <v>33</v>
      </c>
      <c r="C1037" s="17">
        <v>1031</v>
      </c>
      <c r="D1037" s="17">
        <v>88.660489723657065</v>
      </c>
      <c r="E1037" s="14">
        <v>704.00093954631063</v>
      </c>
      <c r="F1037" s="103">
        <v>0</v>
      </c>
      <c r="G1037" s="17">
        <f>'Specifications (ICE)'!$E$16*9.81*SIN(F1037-F1036)</f>
        <v>0</v>
      </c>
      <c r="H1037" s="17">
        <f t="shared" si="216"/>
        <v>0</v>
      </c>
      <c r="I1037" s="17">
        <v>14</v>
      </c>
      <c r="J1037" s="14">
        <v>4000</v>
      </c>
      <c r="K1037" s="100">
        <v>6.9334351455256522</v>
      </c>
      <c r="L1037" s="17">
        <v>15.509678414432154</v>
      </c>
      <c r="M1037" s="107">
        <v>1</v>
      </c>
      <c r="N1037" s="17">
        <f>IF(M1037=1,_xlfn.XLOOKUP(L1037,'HYB SPECS'!$O$6:$O$37,'HYB SPECS'!$K$6:$K$37,,1))</f>
        <v>4500</v>
      </c>
      <c r="O1037" s="107">
        <f>0.5*('Specifications (ICE)'!$P$4*'Specifications (ICE)'!$P$3)*'Specifications (ICE)'!$P$5*K1037^2</f>
        <v>15.02567317219742</v>
      </c>
      <c r="P1037" s="14">
        <f>IF(B1037="A",'Specifications (ICE)'!$M$12,IF(B1037="G",'Specifications (ICE)'!$M$13))</f>
        <v>84.271039200000004</v>
      </c>
      <c r="Q1037" s="17">
        <v>1</v>
      </c>
      <c r="R1037" s="110">
        <f>'HYB SPECS'!$G$11-O1037-P1037-G1037</f>
        <v>787.4379194830309</v>
      </c>
      <c r="S1037" s="16">
        <f t="shared" si="217"/>
        <v>1.1185182792376538</v>
      </c>
      <c r="T1037" s="17">
        <f t="shared" si="218"/>
        <v>787.4379194830309</v>
      </c>
      <c r="U1037" s="110">
        <f t="shared" si="219"/>
        <v>886.73463185522837</v>
      </c>
      <c r="V1037" s="17">
        <f t="shared" si="220"/>
        <v>6.1481170612597911</v>
      </c>
      <c r="W1037" s="14">
        <f t="shared" si="221"/>
        <v>7.2747017306865178</v>
      </c>
      <c r="X1037" s="17">
        <f t="shared" si="222"/>
        <v>6.1481170612597911</v>
      </c>
      <c r="Y1037" s="17">
        <f t="shared" si="223"/>
        <v>13.04670961342817</v>
      </c>
      <c r="Z1037" s="14">
        <v>474.14230073437511</v>
      </c>
      <c r="AA1037" s="17">
        <f t="shared" si="225"/>
        <v>0.95812328215112386</v>
      </c>
      <c r="AB1037" s="17">
        <f t="shared" si="226"/>
        <v>2.7798463154953467E-4</v>
      </c>
      <c r="AC1037" s="17">
        <f t="shared" si="227"/>
        <v>0.13180427277169393</v>
      </c>
      <c r="AD1037" s="17">
        <f t="shared" si="224"/>
        <v>1.745751957240979E-4</v>
      </c>
      <c r="AE1037" s="14">
        <f t="shared" si="228"/>
        <v>55.113674113754108</v>
      </c>
    </row>
    <row r="1038" spans="1:31" ht="15.75" thickBot="1" x14ac:dyDescent="0.3">
      <c r="A1038" s="14">
        <v>3</v>
      </c>
      <c r="B1038" s="17" t="s">
        <v>33</v>
      </c>
      <c r="C1038" s="17">
        <v>1032</v>
      </c>
      <c r="D1038" s="17">
        <v>88.795937708122707</v>
      </c>
      <c r="E1038" s="14">
        <v>704.00093954631063</v>
      </c>
      <c r="F1038" s="103">
        <v>0</v>
      </c>
      <c r="G1038" s="17">
        <f>'Specifications (ICE)'!$E$16*9.81*SIN(F1038-F1037)</f>
        <v>0</v>
      </c>
      <c r="H1038" s="17">
        <f t="shared" si="216"/>
        <v>0</v>
      </c>
      <c r="I1038" s="17">
        <v>14</v>
      </c>
      <c r="J1038" s="14">
        <v>4000</v>
      </c>
      <c r="K1038" s="100">
        <v>7.0546469055907304</v>
      </c>
      <c r="L1038" s="17">
        <v>15.780821848992129</v>
      </c>
      <c r="M1038" s="107">
        <v>1</v>
      </c>
      <c r="N1038" s="17">
        <f>IF(M1038=1,_xlfn.XLOOKUP(L1038,'HYB SPECS'!$O$6:$O$37,'HYB SPECS'!$K$6:$K$37,,1))</f>
        <v>4500</v>
      </c>
      <c r="O1038" s="107">
        <f>0.5*('Specifications (ICE)'!$P$4*'Specifications (ICE)'!$P$3)*'Specifications (ICE)'!$P$5*K1038^2</f>
        <v>15.555629340760106</v>
      </c>
      <c r="P1038" s="14">
        <f>IF(B1038="A",'Specifications (ICE)'!$M$12,IF(B1038="G",'Specifications (ICE)'!$M$13))</f>
        <v>84.271039200000004</v>
      </c>
      <c r="Q1038" s="17">
        <v>3</v>
      </c>
      <c r="R1038" s="110">
        <f>'HYB SPECS'!$G$11-O1038-P1038-G1038</f>
        <v>786.90796331446825</v>
      </c>
      <c r="S1038" s="16">
        <f t="shared" si="217"/>
        <v>-1.3413186019125256</v>
      </c>
      <c r="T1038" s="17">
        <f t="shared" si="218"/>
        <v>-944.28955597736183</v>
      </c>
      <c r="U1038" s="110">
        <f t="shared" si="219"/>
        <v>-844.4628874366017</v>
      </c>
      <c r="V1038" s="17">
        <f t="shared" si="220"/>
        <v>5.9573874957408348</v>
      </c>
      <c r="W1038" s="14">
        <f t="shared" si="221"/>
        <v>7.4654312962054741</v>
      </c>
      <c r="X1038" s="17">
        <f t="shared" si="222"/>
        <v>5.9573874957408348</v>
      </c>
      <c r="Y1038" s="17">
        <f t="shared" si="223"/>
        <v>12.641968904813352</v>
      </c>
      <c r="Z1038" s="14">
        <v>474.14230073437511</v>
      </c>
      <c r="AA1038" s="17">
        <f t="shared" si="225"/>
        <v>0.98324354743257547</v>
      </c>
      <c r="AB1038" s="17">
        <f t="shared" si="226"/>
        <v>2.808826728438222E-4</v>
      </c>
      <c r="AC1038" s="17">
        <f t="shared" si="227"/>
        <v>0.13317835673859063</v>
      </c>
      <c r="AD1038" s="17">
        <f t="shared" si="224"/>
        <v>1.763951744881995E-4</v>
      </c>
      <c r="AE1038" s="14">
        <f t="shared" si="228"/>
        <v>55.246852470492698</v>
      </c>
    </row>
    <row r="1039" spans="1:31" ht="15.75" thickBot="1" x14ac:dyDescent="0.3">
      <c r="A1039" s="14">
        <v>3</v>
      </c>
      <c r="B1039" s="17" t="s">
        <v>33</v>
      </c>
      <c r="C1039" s="17">
        <v>1033</v>
      </c>
      <c r="D1039" s="17">
        <v>88.933934576061574</v>
      </c>
      <c r="E1039" s="14">
        <v>704.00093954631063</v>
      </c>
      <c r="F1039" s="103">
        <v>0</v>
      </c>
      <c r="G1039" s="17">
        <f>'Specifications (ICE)'!$E$16*9.81*SIN(F1039-F1038)</f>
        <v>0</v>
      </c>
      <c r="H1039" s="17">
        <f t="shared" si="216"/>
        <v>0</v>
      </c>
      <c r="I1039" s="17">
        <v>14</v>
      </c>
      <c r="J1039" s="14">
        <v>4000</v>
      </c>
      <c r="K1039" s="100">
        <v>6.9090670828597212</v>
      </c>
      <c r="L1039" s="17">
        <v>15.455168520332226</v>
      </c>
      <c r="M1039" s="107">
        <v>1</v>
      </c>
      <c r="N1039" s="17">
        <f>IF(M1039=1,_xlfn.XLOOKUP(L1039,'HYB SPECS'!$O$6:$O$37,'HYB SPECS'!$K$6:$K$37,,1))</f>
        <v>4500</v>
      </c>
      <c r="O1039" s="107">
        <f>0.5*('Specifications (ICE)'!$P$4*'Specifications (ICE)'!$P$3)*'Specifications (ICE)'!$P$5*K1039^2</f>
        <v>14.920241127780999</v>
      </c>
      <c r="P1039" s="14">
        <f>IF(B1039="A",'Specifications (ICE)'!$M$12,IF(B1039="G",'Specifications (ICE)'!$M$13))</f>
        <v>84.271039200000004</v>
      </c>
      <c r="Q1039" s="17">
        <v>3</v>
      </c>
      <c r="R1039" s="110">
        <f>'HYB SPECS'!$G$11-O1039-P1039-G1039</f>
        <v>787.54335152744738</v>
      </c>
      <c r="S1039" s="16">
        <f t="shared" si="217"/>
        <v>-1.3424016485574157</v>
      </c>
      <c r="T1039" s="17">
        <f t="shared" si="218"/>
        <v>-945.05202183293693</v>
      </c>
      <c r="U1039" s="110">
        <f t="shared" si="219"/>
        <v>-845.86074150515594</v>
      </c>
      <c r="V1039" s="17">
        <f t="shared" si="220"/>
        <v>5.8441086058165883</v>
      </c>
      <c r="W1039" s="14">
        <f t="shared" si="221"/>
        <v>7.5787101861297206</v>
      </c>
      <c r="X1039" s="17">
        <f t="shared" si="222"/>
        <v>5.8441086058165883</v>
      </c>
      <c r="Y1039" s="17">
        <f t="shared" si="223"/>
        <v>12.401583634421264</v>
      </c>
      <c r="Z1039" s="14">
        <v>474.14230073437511</v>
      </c>
      <c r="AA1039" s="17">
        <f t="shared" si="225"/>
        <v>0.99816307895849721</v>
      </c>
      <c r="AB1039" s="17">
        <f t="shared" si="226"/>
        <v>2.9051063019507989E-4</v>
      </c>
      <c r="AC1039" s="17">
        <f t="shared" si="227"/>
        <v>0.1377433785884884</v>
      </c>
      <c r="AD1039" s="17">
        <f t="shared" si="224"/>
        <v>1.8244156104435549E-4</v>
      </c>
      <c r="AE1039" s="14">
        <f t="shared" si="228"/>
        <v>55.384595849081187</v>
      </c>
    </row>
    <row r="1040" spans="1:31" ht="15.75" thickBot="1" x14ac:dyDescent="0.3">
      <c r="A1040" s="14">
        <v>3</v>
      </c>
      <c r="B1040" s="17" t="s">
        <v>33</v>
      </c>
      <c r="C1040" s="17">
        <v>1034</v>
      </c>
      <c r="D1040" s="17">
        <v>89.074634467091329</v>
      </c>
      <c r="E1040" s="14">
        <v>704.00093954631063</v>
      </c>
      <c r="F1040" s="103">
        <v>0</v>
      </c>
      <c r="G1040" s="17">
        <f>'Specifications (ICE)'!$E$16*9.81*SIN(F1040-F1039)</f>
        <v>0</v>
      </c>
      <c r="H1040" s="17">
        <f t="shared" si="216"/>
        <v>0</v>
      </c>
      <c r="I1040" s="17">
        <v>14</v>
      </c>
      <c r="J1040" s="14">
        <v>4000</v>
      </c>
      <c r="K1040" s="100">
        <v>6.7601943743730954</v>
      </c>
      <c r="L1040" s="17">
        <v>15.122149203810153</v>
      </c>
      <c r="M1040" s="107">
        <v>1</v>
      </c>
      <c r="N1040" s="17">
        <f>IF(M1040=1,_xlfn.XLOOKUP(L1040,'HYB SPECS'!$O$6:$O$37,'HYB SPECS'!$K$6:$K$37,,1))</f>
        <v>4250</v>
      </c>
      <c r="O1040" s="107">
        <f>0.5*('Specifications (ICE)'!$P$4*'Specifications (ICE)'!$P$3)*'Specifications (ICE)'!$P$5*K1040^2</f>
        <v>14.284182477681515</v>
      </c>
      <c r="P1040" s="14">
        <f>IF(B1040="A",'Specifications (ICE)'!$M$12,IF(B1040="G",'Specifications (ICE)'!$M$13))</f>
        <v>84.271039200000004</v>
      </c>
      <c r="Q1040" s="17">
        <v>3</v>
      </c>
      <c r="R1040" s="110">
        <f>'HYB SPECS'!$G$11-O1040-P1040-G1040</f>
        <v>788.17941017754686</v>
      </c>
      <c r="S1040" s="16">
        <f t="shared" si="217"/>
        <v>-1.3434858379913261</v>
      </c>
      <c r="T1040" s="17">
        <f t="shared" si="218"/>
        <v>-945.81529221305607</v>
      </c>
      <c r="U1040" s="110">
        <f t="shared" si="219"/>
        <v>-847.26007053537455</v>
      </c>
      <c r="V1040" s="17">
        <f t="shared" si="220"/>
        <v>5.7276427624641908</v>
      </c>
      <c r="W1040" s="14">
        <f t="shared" si="221"/>
        <v>7.6951760294821181</v>
      </c>
      <c r="X1040" s="17">
        <f t="shared" si="222"/>
        <v>5.7276427624641908</v>
      </c>
      <c r="Y1040" s="17">
        <f t="shared" si="223"/>
        <v>12.869402229327452</v>
      </c>
      <c r="Z1040" s="14">
        <v>474.14230073437511</v>
      </c>
      <c r="AA1040" s="17">
        <f t="shared" si="225"/>
        <v>1.0135023519929625</v>
      </c>
      <c r="AB1040" s="17">
        <f t="shared" si="226"/>
        <v>3.0075289688969814E-4</v>
      </c>
      <c r="AC1040" s="17">
        <f t="shared" si="227"/>
        <v>0.14259967048380975</v>
      </c>
      <c r="AD1040" s="17">
        <f t="shared" si="224"/>
        <v>1.8887373574014537E-4</v>
      </c>
      <c r="AE1040" s="14">
        <f t="shared" si="228"/>
        <v>55.527195519564998</v>
      </c>
    </row>
    <row r="1041" spans="1:31" ht="15.75" thickBot="1" x14ac:dyDescent="0.3">
      <c r="A1041" s="14">
        <v>3</v>
      </c>
      <c r="B1041" s="17" t="s">
        <v>33</v>
      </c>
      <c r="C1041" s="17">
        <v>1035</v>
      </c>
      <c r="D1041" s="17">
        <v>89.218207608485599</v>
      </c>
      <c r="E1041" s="14">
        <v>704.00093954631063</v>
      </c>
      <c r="F1041" s="103">
        <v>0</v>
      </c>
      <c r="G1041" s="17">
        <f>'Specifications (ICE)'!$E$16*9.81*SIN(F1041-F1040)</f>
        <v>0</v>
      </c>
      <c r="H1041" s="17">
        <f t="shared" si="216"/>
        <v>0</v>
      </c>
      <c r="I1041" s="17">
        <v>14</v>
      </c>
      <c r="J1041" s="14">
        <v>4000</v>
      </c>
      <c r="K1041" s="100">
        <v>6.6078060482146466</v>
      </c>
      <c r="L1041" s="17">
        <v>14.781265661493272</v>
      </c>
      <c r="M1041" s="107">
        <v>1</v>
      </c>
      <c r="N1041" s="17">
        <f>IF(M1041=1,_xlfn.XLOOKUP(L1041,'HYB SPECS'!$O$6:$O$37,'HYB SPECS'!$K$6:$K$37,,1))</f>
        <v>4250</v>
      </c>
      <c r="O1041" s="107">
        <f>0.5*('Specifications (ICE)'!$P$4*'Specifications (ICE)'!$P$3)*'Specifications (ICE)'!$P$5*K1041^2</f>
        <v>13.64745268304228</v>
      </c>
      <c r="P1041" s="14">
        <f>IF(B1041="A",'Specifications (ICE)'!$M$12,IF(B1041="G",'Specifications (ICE)'!$M$13))</f>
        <v>84.271039200000004</v>
      </c>
      <c r="Q1041" s="17">
        <v>3</v>
      </c>
      <c r="R1041" s="110">
        <f>'HYB SPECS'!$G$11-O1041-P1041-G1041</f>
        <v>788.81613997218608</v>
      </c>
      <c r="S1041" s="16">
        <f t="shared" si="217"/>
        <v>-1.344571171420085</v>
      </c>
      <c r="T1041" s="17">
        <f t="shared" si="218"/>
        <v>-946.57936796662329</v>
      </c>
      <c r="U1041" s="110">
        <f t="shared" si="219"/>
        <v>-848.660876083581</v>
      </c>
      <c r="V1041" s="17">
        <f t="shared" si="220"/>
        <v>5.6077864698682269</v>
      </c>
      <c r="W1041" s="14">
        <f t="shared" si="221"/>
        <v>7.815032322078082</v>
      </c>
      <c r="X1041" s="17">
        <f t="shared" si="222"/>
        <v>5.6077864698682269</v>
      </c>
      <c r="Y1041" s="17">
        <f t="shared" si="223"/>
        <v>12.600097926824166</v>
      </c>
      <c r="Z1041" s="14">
        <v>474.14230073437511</v>
      </c>
      <c r="AA1041" s="17">
        <f t="shared" si="225"/>
        <v>1.0292881681954467</v>
      </c>
      <c r="AB1041" s="17">
        <f t="shared" si="226"/>
        <v>3.1167465016069732E-4</v>
      </c>
      <c r="AC1041" s="17">
        <f t="shared" si="227"/>
        <v>0.14777813570777451</v>
      </c>
      <c r="AD1041" s="17">
        <f t="shared" si="224"/>
        <v>1.9573263007652253E-4</v>
      </c>
      <c r="AE1041" s="14">
        <f t="shared" si="228"/>
        <v>55.674973655272773</v>
      </c>
    </row>
    <row r="1042" spans="1:31" ht="15.75" thickBot="1" x14ac:dyDescent="0.3">
      <c r="A1042" s="14">
        <v>1</v>
      </c>
      <c r="B1042" s="17" t="s">
        <v>33</v>
      </c>
      <c r="C1042" s="17">
        <v>1036</v>
      </c>
      <c r="D1042" s="17">
        <v>89.364842766308584</v>
      </c>
      <c r="E1042" s="14">
        <v>704.00093954631063</v>
      </c>
      <c r="F1042" s="103">
        <v>0</v>
      </c>
      <c r="G1042" s="17">
        <f>'Specifications (ICE)'!$E$16*9.81*SIN(F1042-F1041)</f>
        <v>0</v>
      </c>
      <c r="H1042" s="17">
        <f t="shared" si="216"/>
        <v>0</v>
      </c>
      <c r="I1042" s="17">
        <v>14</v>
      </c>
      <c r="J1042" s="14">
        <v>4000</v>
      </c>
      <c r="K1042" s="100">
        <v>6.4516528164748825</v>
      </c>
      <c r="L1042" s="17">
        <v>14.431960251285325</v>
      </c>
      <c r="M1042" s="107">
        <v>1</v>
      </c>
      <c r="N1042" s="17">
        <f>IF(M1042=1,_xlfn.XLOOKUP(L1042,'HYB SPECS'!$O$6:$O$37,'HYB SPECS'!$K$6:$K$37,,1))</f>
        <v>4000</v>
      </c>
      <c r="O1042" s="107">
        <f>0.5*('Specifications (ICE)'!$P$4*'Specifications (ICE)'!$P$3)*'Specifications (ICE)'!$P$5*K1042^2</f>
        <v>13.010051035697476</v>
      </c>
      <c r="P1042" s="14">
        <f>IF(B1042="A",'Specifications (ICE)'!$M$12,IF(B1042="G",'Specifications (ICE)'!$M$13))</f>
        <v>84.271039200000004</v>
      </c>
      <c r="Q1042" s="17">
        <v>1</v>
      </c>
      <c r="R1042" s="110">
        <f>'HYB SPECS'!$G$11-O1042-P1042-G1042</f>
        <v>789.45354161953082</v>
      </c>
      <c r="S1042" s="16">
        <f t="shared" si="217"/>
        <v>1.1213813750423254</v>
      </c>
      <c r="T1042" s="17">
        <f t="shared" si="218"/>
        <v>789.45354161953082</v>
      </c>
      <c r="U1042" s="110">
        <f t="shared" si="219"/>
        <v>886.73463185522837</v>
      </c>
      <c r="V1042" s="17">
        <f t="shared" si="220"/>
        <v>5.7209039850746022</v>
      </c>
      <c r="W1042" s="14">
        <f t="shared" si="221"/>
        <v>7.7019148068717067</v>
      </c>
      <c r="X1042" s="17">
        <f t="shared" si="222"/>
        <v>5.7209039850746022</v>
      </c>
      <c r="Y1042" s="17">
        <f t="shared" si="223"/>
        <v>13.657652222681184</v>
      </c>
      <c r="Z1042" s="14">
        <v>474.14230073437511</v>
      </c>
      <c r="AA1042" s="17">
        <f t="shared" si="225"/>
        <v>1.0143898907195281</v>
      </c>
      <c r="AB1042" s="17">
        <f t="shared" si="226"/>
        <v>3.1371430367911553E-4</v>
      </c>
      <c r="AC1042" s="17">
        <f t="shared" si="227"/>
        <v>0.14874522171969828</v>
      </c>
      <c r="AD1042" s="17">
        <f t="shared" si="224"/>
        <v>1.9701353870158711E-4</v>
      </c>
      <c r="AE1042" s="14">
        <f t="shared" si="228"/>
        <v>55.823718876992473</v>
      </c>
    </row>
    <row r="1043" spans="1:31" ht="15.75" thickBot="1" x14ac:dyDescent="0.3">
      <c r="A1043" s="14">
        <v>1</v>
      </c>
      <c r="B1043" s="17" t="s">
        <v>33</v>
      </c>
      <c r="C1043" s="17">
        <v>1037</v>
      </c>
      <c r="D1043" s="17">
        <v>89.508908797097703</v>
      </c>
      <c r="E1043" s="14">
        <v>704.00093954631063</v>
      </c>
      <c r="F1043" s="103">
        <v>0</v>
      </c>
      <c r="G1043" s="17">
        <f>'Specifications (ICE)'!$E$16*9.81*SIN(F1043-F1042)</f>
        <v>0</v>
      </c>
      <c r="H1043" s="17">
        <f t="shared" si="216"/>
        <v>0</v>
      </c>
      <c r="I1043" s="17">
        <v>14</v>
      </c>
      <c r="J1043" s="14">
        <v>4000</v>
      </c>
      <c r="K1043" s="100">
        <v>6.5821739917855178</v>
      </c>
      <c r="L1043" s="17">
        <v>14.723928289184697</v>
      </c>
      <c r="M1043" s="107">
        <v>1</v>
      </c>
      <c r="N1043" s="17">
        <f>IF(M1043=1,_xlfn.XLOOKUP(L1043,'HYB SPECS'!$O$6:$O$37,'HYB SPECS'!$K$6:$K$37,,1))</f>
        <v>4250</v>
      </c>
      <c r="O1043" s="107">
        <f>0.5*('Specifications (ICE)'!$P$4*'Specifications (ICE)'!$P$3)*'Specifications (ICE)'!$P$5*K1043^2</f>
        <v>13.541779543166987</v>
      </c>
      <c r="P1043" s="14">
        <f>IF(B1043="A",'Specifications (ICE)'!$M$12,IF(B1043="G",'Specifications (ICE)'!$M$13))</f>
        <v>84.271039200000004</v>
      </c>
      <c r="Q1043" s="17">
        <v>1</v>
      </c>
      <c r="R1043" s="110">
        <f>'HYB SPECS'!$G$11-O1043-P1043-G1043</f>
        <v>788.92181311206139</v>
      </c>
      <c r="S1043" s="16">
        <f t="shared" si="217"/>
        <v>1.1206260798749466</v>
      </c>
      <c r="T1043" s="17">
        <f t="shared" si="218"/>
        <v>788.92181311206127</v>
      </c>
      <c r="U1043" s="110">
        <f t="shared" si="219"/>
        <v>886.73463185522826</v>
      </c>
      <c r="V1043" s="17">
        <f t="shared" si="220"/>
        <v>5.8366416314129896</v>
      </c>
      <c r="W1043" s="14">
        <f t="shared" si="221"/>
        <v>7.5861771605333193</v>
      </c>
      <c r="X1043" s="17">
        <f t="shared" si="222"/>
        <v>5.8366416314129896</v>
      </c>
      <c r="Y1043" s="17">
        <f t="shared" si="223"/>
        <v>13.114311059228069</v>
      </c>
      <c r="Z1043" s="14">
        <v>474.14230073437511</v>
      </c>
      <c r="AA1043" s="17">
        <f t="shared" si="225"/>
        <v>0.99914652574273244</v>
      </c>
      <c r="AB1043" s="17">
        <f t="shared" si="226"/>
        <v>3.0358623121697406E-4</v>
      </c>
      <c r="AC1043" s="17">
        <f t="shared" si="227"/>
        <v>0.14394307414049407</v>
      </c>
      <c r="AD1043" s="17">
        <f t="shared" si="224"/>
        <v>1.9065307833178021E-4</v>
      </c>
      <c r="AE1043" s="14">
        <f t="shared" si="228"/>
        <v>55.967661951132968</v>
      </c>
    </row>
    <row r="1044" spans="1:31" ht="15.75" thickBot="1" x14ac:dyDescent="0.3">
      <c r="A1044" s="14">
        <v>1</v>
      </c>
      <c r="B1044" s="17" t="s">
        <v>33</v>
      </c>
      <c r="C1044" s="17">
        <v>1038</v>
      </c>
      <c r="D1044" s="17">
        <v>89.650539457563852</v>
      </c>
      <c r="E1044" s="14">
        <v>704.00093954631063</v>
      </c>
      <c r="F1044" s="103">
        <v>0</v>
      </c>
      <c r="G1044" s="17">
        <f>'Specifications (ICE)'!$E$16*9.81*SIN(F1044-F1043)</f>
        <v>0</v>
      </c>
      <c r="H1044" s="17">
        <f t="shared" si="216"/>
        <v>0</v>
      </c>
      <c r="I1044" s="17">
        <v>14</v>
      </c>
      <c r="J1044" s="14">
        <v>4000</v>
      </c>
      <c r="K1044" s="100">
        <v>6.7100453793726409</v>
      </c>
      <c r="L1044" s="17">
        <v>15.009968910933836</v>
      </c>
      <c r="M1044" s="107">
        <v>1</v>
      </c>
      <c r="N1044" s="17">
        <f>IF(M1044=1,_xlfn.XLOOKUP(L1044,'HYB SPECS'!$O$6:$O$37,'HYB SPECS'!$K$6:$K$37,,1))</f>
        <v>4250</v>
      </c>
      <c r="O1044" s="107">
        <f>0.5*('Specifications (ICE)'!$P$4*'Specifications (ICE)'!$P$3)*'Specifications (ICE)'!$P$5*K1044^2</f>
        <v>14.07304050113672</v>
      </c>
      <c r="P1044" s="14">
        <f>IF(B1044="A",'Specifications (ICE)'!$M$12,IF(B1044="G",'Specifications (ICE)'!$M$13))</f>
        <v>84.271039200000004</v>
      </c>
      <c r="Q1044" s="17">
        <v>1</v>
      </c>
      <c r="R1044" s="110">
        <f>'HYB SPECS'!$G$11-O1044-P1044-G1044</f>
        <v>788.39055215409167</v>
      </c>
      <c r="S1044" s="16">
        <f t="shared" si="217"/>
        <v>1.1198714488394936</v>
      </c>
      <c r="T1044" s="17">
        <f t="shared" si="218"/>
        <v>788.39055215409167</v>
      </c>
      <c r="U1044" s="110">
        <f t="shared" si="219"/>
        <v>886.73463185522837</v>
      </c>
      <c r="V1044" s="17">
        <f t="shared" si="220"/>
        <v>5.9500296192098752</v>
      </c>
      <c r="W1044" s="14">
        <f t="shared" si="221"/>
        <v>7.4727891727364337</v>
      </c>
      <c r="X1044" s="17">
        <f t="shared" si="222"/>
        <v>5.9500296192098752</v>
      </c>
      <c r="Y1044" s="17">
        <f t="shared" si="223"/>
        <v>13.369081770923851</v>
      </c>
      <c r="Z1044" s="14">
        <v>474.14230073437511</v>
      </c>
      <c r="AA1044" s="17">
        <f t="shared" si="225"/>
        <v>0.98421262535116116</v>
      </c>
      <c r="AB1044" s="17">
        <f t="shared" si="226"/>
        <v>2.9399335168304032E-4</v>
      </c>
      <c r="AC1044" s="17">
        <f t="shared" si="227"/>
        <v>0.139394684167607</v>
      </c>
      <c r="AD1044" s="17">
        <f t="shared" si="224"/>
        <v>1.8462872075179735E-4</v>
      </c>
      <c r="AE1044" s="14">
        <f t="shared" si="228"/>
        <v>56.107056635300573</v>
      </c>
    </row>
    <row r="1045" spans="1:31" ht="15.75" thickBot="1" x14ac:dyDescent="0.3">
      <c r="A1045" s="14">
        <v>1</v>
      </c>
      <c r="B1045" s="17" t="s">
        <v>33</v>
      </c>
      <c r="C1045" s="17">
        <v>1039</v>
      </c>
      <c r="D1045" s="17">
        <v>89.789857342465851</v>
      </c>
      <c r="E1045" s="14">
        <v>704.00093954631063</v>
      </c>
      <c r="F1045" s="103">
        <v>0</v>
      </c>
      <c r="G1045" s="17">
        <f>'Specifications (ICE)'!$E$16*9.81*SIN(F1045-F1044)</f>
        <v>0</v>
      </c>
      <c r="H1045" s="17">
        <f t="shared" si="216"/>
        <v>0</v>
      </c>
      <c r="I1045" s="17">
        <v>14</v>
      </c>
      <c r="J1045" s="14">
        <v>4000</v>
      </c>
      <c r="K1045" s="100">
        <v>6.8354157872762862</v>
      </c>
      <c r="L1045" s="17">
        <v>15.290414991189817</v>
      </c>
      <c r="M1045" s="107">
        <v>1</v>
      </c>
      <c r="N1045" s="17">
        <f>IF(M1045=1,_xlfn.XLOOKUP(L1045,'HYB SPECS'!$O$6:$O$37,'HYB SPECS'!$K$6:$K$37,,1))</f>
        <v>4250</v>
      </c>
      <c r="O1045" s="107">
        <f>0.5*('Specifications (ICE)'!$P$4*'Specifications (ICE)'!$P$3)*'Specifications (ICE)'!$P$5*K1045^2</f>
        <v>14.603834320723502</v>
      </c>
      <c r="P1045" s="14">
        <f>IF(B1045="A",'Specifications (ICE)'!$M$12,IF(B1045="G",'Specifications (ICE)'!$M$13))</f>
        <v>84.271039200000004</v>
      </c>
      <c r="Q1045" s="17">
        <v>1</v>
      </c>
      <c r="R1045" s="110">
        <f>'HYB SPECS'!$G$11-O1045-P1045-G1045</f>
        <v>787.85975833450482</v>
      </c>
      <c r="S1045" s="16">
        <f t="shared" si="217"/>
        <v>1.1191174813519944</v>
      </c>
      <c r="T1045" s="17">
        <f t="shared" si="218"/>
        <v>787.85975833450482</v>
      </c>
      <c r="U1045" s="110">
        <f t="shared" si="219"/>
        <v>886.73463185522837</v>
      </c>
      <c r="V1045" s="17">
        <f t="shared" si="220"/>
        <v>6.0611999017078535</v>
      </c>
      <c r="W1045" s="14">
        <f t="shared" si="221"/>
        <v>7.3616188902384554</v>
      </c>
      <c r="X1045" s="17">
        <f t="shared" si="222"/>
        <v>6.0611999017078535</v>
      </c>
      <c r="Y1045" s="17">
        <f t="shared" si="223"/>
        <v>13.618869535410566</v>
      </c>
      <c r="Z1045" s="14">
        <v>474.14230073437511</v>
      </c>
      <c r="AA1045" s="17">
        <f t="shared" si="225"/>
        <v>0.96957081048536076</v>
      </c>
      <c r="AB1045" s="17">
        <f t="shared" si="226"/>
        <v>2.8489032590072838E-4</v>
      </c>
      <c r="AC1045" s="17">
        <f t="shared" si="227"/>
        <v>0.1350785545795373</v>
      </c>
      <c r="AD1045" s="17">
        <f t="shared" si="224"/>
        <v>1.7891199282057922E-4</v>
      </c>
      <c r="AE1045" s="14">
        <f t="shared" si="228"/>
        <v>56.242135189880109</v>
      </c>
    </row>
    <row r="1046" spans="1:31" ht="15.75" thickBot="1" x14ac:dyDescent="0.3">
      <c r="A1046" s="14">
        <v>1</v>
      </c>
      <c r="B1046" s="17" t="s">
        <v>33</v>
      </c>
      <c r="C1046" s="17">
        <v>1040</v>
      </c>
      <c r="D1046" s="17">
        <v>89.926975145734701</v>
      </c>
      <c r="E1046" s="14">
        <v>704.00093954631063</v>
      </c>
      <c r="F1046" s="103">
        <v>0</v>
      </c>
      <c r="G1046" s="17">
        <f>'Specifications (ICE)'!$E$16*9.81*SIN(F1046-F1045)</f>
        <v>0</v>
      </c>
      <c r="H1046" s="17">
        <f t="shared" si="216"/>
        <v>0</v>
      </c>
      <c r="I1046" s="17">
        <v>14</v>
      </c>
      <c r="J1046" s="14">
        <v>4000</v>
      </c>
      <c r="K1046" s="100">
        <v>6.9584204922819053</v>
      </c>
      <c r="L1046" s="17">
        <v>15.565569136005086</v>
      </c>
      <c r="M1046" s="107">
        <v>1</v>
      </c>
      <c r="N1046" s="17">
        <f>IF(M1046=1,_xlfn.XLOOKUP(L1046,'HYB SPECS'!$O$6:$O$37,'HYB SPECS'!$K$6:$K$37,,1))</f>
        <v>4500</v>
      </c>
      <c r="O1046" s="107">
        <f>0.5*('Specifications (ICE)'!$P$4*'Specifications (ICE)'!$P$3)*'Specifications (ICE)'!$P$5*K1046^2</f>
        <v>15.134161412682664</v>
      </c>
      <c r="P1046" s="14">
        <f>IF(B1046="A",'Specifications (ICE)'!$M$12,IF(B1046="G",'Specifications (ICE)'!$M$13))</f>
        <v>84.271039200000004</v>
      </c>
      <c r="Q1046" s="17">
        <v>1</v>
      </c>
      <c r="R1046" s="110">
        <f>'HYB SPECS'!$G$11-O1046-P1046-G1046</f>
        <v>787.32943124254564</v>
      </c>
      <c r="S1046" s="16">
        <f t="shared" si="217"/>
        <v>1.1183641768289905</v>
      </c>
      <c r="T1046" s="17">
        <f t="shared" si="218"/>
        <v>787.32943124254552</v>
      </c>
      <c r="U1046" s="110">
        <f t="shared" si="219"/>
        <v>886.73463185522826</v>
      </c>
      <c r="V1046" s="17">
        <f t="shared" si="220"/>
        <v>6.1702724335174715</v>
      </c>
      <c r="W1046" s="14">
        <f t="shared" si="221"/>
        <v>7.2525463584288374</v>
      </c>
      <c r="X1046" s="17">
        <f t="shared" si="222"/>
        <v>6.1702724335174715</v>
      </c>
      <c r="Y1046" s="17">
        <f t="shared" si="223"/>
        <v>13.093724773572848</v>
      </c>
      <c r="Z1046" s="14">
        <v>474.14230073437511</v>
      </c>
      <c r="AA1046" s="17">
        <f t="shared" si="225"/>
        <v>0.95520528238004521</v>
      </c>
      <c r="AB1046" s="17">
        <f t="shared" si="226"/>
        <v>2.7623700688146201E-4</v>
      </c>
      <c r="AC1046" s="17">
        <f t="shared" si="227"/>
        <v>0.13097564999075381</v>
      </c>
      <c r="AD1046" s="17">
        <f t="shared" si="224"/>
        <v>1.734776821069587E-4</v>
      </c>
      <c r="AE1046" s="14">
        <f t="shared" si="228"/>
        <v>56.373110839870861</v>
      </c>
    </row>
    <row r="1047" spans="1:31" ht="15.75" thickBot="1" x14ac:dyDescent="0.3">
      <c r="A1047" s="14">
        <v>1</v>
      </c>
      <c r="B1047" s="17" t="s">
        <v>33</v>
      </c>
      <c r="C1047" s="17">
        <v>1041</v>
      </c>
      <c r="D1047" s="17">
        <v>90.061996744161462</v>
      </c>
      <c r="E1047" s="14">
        <v>704.00093954631063</v>
      </c>
      <c r="F1047" s="103">
        <v>0</v>
      </c>
      <c r="G1047" s="17">
        <f>'Specifications (ICE)'!$E$16*9.81*SIN(F1047-F1046)</f>
        <v>0</v>
      </c>
      <c r="H1047" s="17">
        <f t="shared" si="216"/>
        <v>0</v>
      </c>
      <c r="I1047" s="17">
        <v>14</v>
      </c>
      <c r="J1047" s="14">
        <v>4000</v>
      </c>
      <c r="K1047" s="100">
        <v>7.0791829043772374</v>
      </c>
      <c r="L1047" s="17">
        <v>15.835707406117619</v>
      </c>
      <c r="M1047" s="107">
        <v>1</v>
      </c>
      <c r="N1047" s="17">
        <f>IF(M1047=1,_xlfn.XLOOKUP(L1047,'HYB SPECS'!$O$6:$O$37,'HYB SPECS'!$K$6:$K$37,,1))</f>
        <v>4500</v>
      </c>
      <c r="O1047" s="107">
        <f>0.5*('Specifications (ICE)'!$P$4*'Specifications (ICE)'!$P$3)*'Specifications (ICE)'!$P$5*K1047^2</f>
        <v>15.664022187408349</v>
      </c>
      <c r="P1047" s="14">
        <f>IF(B1047="A",'Specifications (ICE)'!$M$12,IF(B1047="G",'Specifications (ICE)'!$M$13))</f>
        <v>84.271039200000004</v>
      </c>
      <c r="Q1047" s="17">
        <v>1</v>
      </c>
      <c r="R1047" s="110">
        <f>'HYB SPECS'!$G$11-O1047-P1047-G1047</f>
        <v>786.79957046781999</v>
      </c>
      <c r="S1047" s="16">
        <f t="shared" si="217"/>
        <v>1.1176115346875368</v>
      </c>
      <c r="T1047" s="17">
        <f t="shared" si="218"/>
        <v>786.7995704678201</v>
      </c>
      <c r="U1047" s="110">
        <f t="shared" si="219"/>
        <v>886.73463185522849</v>
      </c>
      <c r="V1047" s="17">
        <f t="shared" si="220"/>
        <v>6.2773566465487765</v>
      </c>
      <c r="W1047" s="14">
        <f t="shared" si="221"/>
        <v>7.1454621453975324</v>
      </c>
      <c r="X1047" s="17">
        <f t="shared" si="222"/>
        <v>6.2773566465487765</v>
      </c>
      <c r="Y1047" s="17">
        <f t="shared" si="223"/>
        <v>13.320964531320019</v>
      </c>
      <c r="Z1047" s="14">
        <v>474.14230073437511</v>
      </c>
      <c r="AA1047" s="17">
        <f t="shared" si="225"/>
        <v>0.9411016281747695</v>
      </c>
      <c r="AB1047" s="17">
        <f t="shared" si="226"/>
        <v>2.6799770010263479E-4</v>
      </c>
      <c r="AC1047" s="17">
        <f t="shared" si="227"/>
        <v>0.12706904611818434</v>
      </c>
      <c r="AD1047" s="17">
        <f t="shared" si="224"/>
        <v>1.6830337234196601E-4</v>
      </c>
      <c r="AE1047" s="14">
        <f t="shared" si="228"/>
        <v>56.500179885989049</v>
      </c>
    </row>
    <row r="1048" spans="1:31" ht="15.75" thickBot="1" x14ac:dyDescent="0.3">
      <c r="A1048" s="14">
        <v>1</v>
      </c>
      <c r="B1048" s="17" t="s">
        <v>33</v>
      </c>
      <c r="C1048" s="17">
        <v>1042</v>
      </c>
      <c r="D1048" s="17">
        <v>90.19501813323437</v>
      </c>
      <c r="E1048" s="14">
        <v>704.00093954631063</v>
      </c>
      <c r="F1048" s="103">
        <v>0</v>
      </c>
      <c r="G1048" s="17">
        <f>'Specifications (ICE)'!$E$16*9.81*SIN(F1048-F1047)</f>
        <v>0</v>
      </c>
      <c r="H1048" s="17">
        <f t="shared" si="216"/>
        <v>0</v>
      </c>
      <c r="I1048" s="17">
        <v>14</v>
      </c>
      <c r="J1048" s="14">
        <v>4000</v>
      </c>
      <c r="K1048" s="100">
        <v>7.1978159767699079</v>
      </c>
      <c r="L1048" s="17">
        <v>16.101082471075678</v>
      </c>
      <c r="M1048" s="107">
        <v>1</v>
      </c>
      <c r="N1048" s="17">
        <f>IF(M1048=1,_xlfn.XLOOKUP(L1048,'HYB SPECS'!$O$6:$O$37,'HYB SPECS'!$K$6:$K$37,,1))</f>
        <v>4500</v>
      </c>
      <c r="O1048" s="107">
        <f>0.5*('Specifications (ICE)'!$P$4*'Specifications (ICE)'!$P$3)*'Specifications (ICE)'!$P$5*K1048^2</f>
        <v>16.19341705493385</v>
      </c>
      <c r="P1048" s="14">
        <f>IF(B1048="A",'Specifications (ICE)'!$M$12,IF(B1048="G",'Specifications (ICE)'!$M$13))</f>
        <v>84.271039200000004</v>
      </c>
      <c r="Q1048" s="17">
        <v>1</v>
      </c>
      <c r="R1048" s="110">
        <f>'HYB SPECS'!$G$11-O1048-P1048-G1048</f>
        <v>786.27017560029446</v>
      </c>
      <c r="S1048" s="16">
        <f t="shared" si="217"/>
        <v>1.1168595543451998</v>
      </c>
      <c r="T1048" s="17">
        <f t="shared" si="218"/>
        <v>786.27017560029446</v>
      </c>
      <c r="U1048" s="110">
        <f t="shared" si="219"/>
        <v>886.73463185522837</v>
      </c>
      <c r="V1048" s="17">
        <f t="shared" si="220"/>
        <v>6.3825527003227451</v>
      </c>
      <c r="W1048" s="14">
        <f t="shared" si="221"/>
        <v>7.0402660916235638</v>
      </c>
      <c r="X1048" s="17">
        <f t="shared" si="222"/>
        <v>6.3825527003227451</v>
      </c>
      <c r="Y1048" s="17">
        <f t="shared" si="223"/>
        <v>13.544197490678524</v>
      </c>
      <c r="Z1048" s="14">
        <v>474.14230073437511</v>
      </c>
      <c r="AA1048" s="17">
        <f t="shared" si="225"/>
        <v>0.92724665624016767</v>
      </c>
      <c r="AB1048" s="17">
        <f t="shared" si="226"/>
        <v>2.6014054859740618E-4</v>
      </c>
      <c r="AC1048" s="17">
        <f t="shared" si="227"/>
        <v>0.12334363822627668</v>
      </c>
      <c r="AD1048" s="17">
        <f t="shared" si="224"/>
        <v>1.6336905725334661E-4</v>
      </c>
      <c r="AE1048" s="14">
        <f t="shared" si="228"/>
        <v>56.623523524215322</v>
      </c>
    </row>
    <row r="1049" spans="1:31" ht="15.75" thickBot="1" x14ac:dyDescent="0.3">
      <c r="A1049" s="14">
        <v>3</v>
      </c>
      <c r="B1049" s="17" t="s">
        <v>33</v>
      </c>
      <c r="C1049" s="17">
        <v>1043</v>
      </c>
      <c r="D1049" s="17">
        <v>90.32612823905238</v>
      </c>
      <c r="E1049" s="14">
        <v>704.00093954631063</v>
      </c>
      <c r="F1049" s="103">
        <v>0</v>
      </c>
      <c r="G1049" s="17">
        <f>'Specifications (ICE)'!$E$16*9.81*SIN(F1049-F1048)</f>
        <v>0</v>
      </c>
      <c r="H1049" s="17">
        <f t="shared" si="216"/>
        <v>0</v>
      </c>
      <c r="I1049" s="17">
        <v>14</v>
      </c>
      <c r="J1049" s="14">
        <v>4000</v>
      </c>
      <c r="K1049" s="100">
        <v>7.3144234074567045</v>
      </c>
      <c r="L1049" s="17">
        <v>16.361926297076202</v>
      </c>
      <c r="M1049" s="107">
        <v>1</v>
      </c>
      <c r="N1049" s="17">
        <f>IF(M1049=1,_xlfn.XLOOKUP(L1049,'HYB SPECS'!$O$6:$O$37,'HYB SPECS'!$K$6:$K$37,,1))</f>
        <v>4750</v>
      </c>
      <c r="O1049" s="107">
        <f>0.5*('Specifications (ICE)'!$P$4*'Specifications (ICE)'!$P$3)*'Specifications (ICE)'!$P$5*K1049^2</f>
        <v>16.722346424931906</v>
      </c>
      <c r="P1049" s="14">
        <f>IF(B1049="A",'Specifications (ICE)'!$M$12,IF(B1049="G",'Specifications (ICE)'!$M$13))</f>
        <v>84.271039200000004</v>
      </c>
      <c r="Q1049" s="17">
        <v>3</v>
      </c>
      <c r="R1049" s="110">
        <f>'HYB SPECS'!$G$11-O1049-P1049-G1049</f>
        <v>785.7412462302965</v>
      </c>
      <c r="S1049" s="16">
        <f t="shared" si="217"/>
        <v>-1.3393298822640711</v>
      </c>
      <c r="T1049" s="17">
        <f t="shared" si="218"/>
        <v>-942.88949547635571</v>
      </c>
      <c r="U1049" s="110">
        <f t="shared" si="219"/>
        <v>-841.89610985142383</v>
      </c>
      <c r="V1049" s="17">
        <f t="shared" si="220"/>
        <v>6.157984612543995</v>
      </c>
      <c r="W1049" s="14">
        <f t="shared" si="221"/>
        <v>7.2648341794023139</v>
      </c>
      <c r="X1049" s="17">
        <f t="shared" si="222"/>
        <v>6.157984612543995</v>
      </c>
      <c r="Y1049" s="17">
        <f t="shared" si="223"/>
        <v>12.379878196676296</v>
      </c>
      <c r="Z1049" s="14">
        <v>474.14230073437511</v>
      </c>
      <c r="AA1049" s="17">
        <f t="shared" si="225"/>
        <v>0.95682366452098311</v>
      </c>
      <c r="AB1049" s="17">
        <f t="shared" si="226"/>
        <v>2.6458143833659245E-4</v>
      </c>
      <c r="AC1049" s="17">
        <f t="shared" si="227"/>
        <v>0.12544925190452214</v>
      </c>
      <c r="AD1049" s="17">
        <f t="shared" si="224"/>
        <v>1.6615794954241342E-4</v>
      </c>
      <c r="AE1049" s="14">
        <f t="shared" si="228"/>
        <v>56.748972776119842</v>
      </c>
    </row>
    <row r="1050" spans="1:31" ht="15.75" thickBot="1" x14ac:dyDescent="0.3">
      <c r="A1050" s="14">
        <v>3</v>
      </c>
      <c r="B1050" s="17" t="s">
        <v>33</v>
      </c>
      <c r="C1050" s="17">
        <v>1044</v>
      </c>
      <c r="D1050" s="17">
        <v>90.459538746023654</v>
      </c>
      <c r="E1050" s="14">
        <v>704.00093954631063</v>
      </c>
      <c r="F1050" s="103">
        <v>0</v>
      </c>
      <c r="G1050" s="17">
        <f>'Specifications (ICE)'!$E$16*9.81*SIN(F1050-F1049)</f>
        <v>0</v>
      </c>
      <c r="H1050" s="17">
        <f t="shared" si="216"/>
        <v>0</v>
      </c>
      <c r="I1050" s="17">
        <v>14</v>
      </c>
      <c r="J1050" s="14">
        <v>4000</v>
      </c>
      <c r="K1050" s="100">
        <v>7.1743915021993709</v>
      </c>
      <c r="L1050" s="17">
        <v>16.048683326929861</v>
      </c>
      <c r="M1050" s="107">
        <v>1</v>
      </c>
      <c r="N1050" s="17">
        <f>IF(M1050=1,_xlfn.XLOOKUP(L1050,'HYB SPECS'!$O$6:$O$37,'HYB SPECS'!$K$6:$K$37,,1))</f>
        <v>4500</v>
      </c>
      <c r="O1050" s="107">
        <f>0.5*('Specifications (ICE)'!$P$4*'Specifications (ICE)'!$P$3)*'Specifications (ICE)'!$P$5*K1050^2</f>
        <v>16.088189286792133</v>
      </c>
      <c r="P1050" s="14">
        <f>IF(B1050="A",'Specifications (ICE)'!$M$12,IF(B1050="G",'Specifications (ICE)'!$M$13))</f>
        <v>84.271039200000004</v>
      </c>
      <c r="Q1050" s="17">
        <v>3</v>
      </c>
      <c r="R1050" s="110">
        <f>'HYB SPECS'!$G$11-O1050-P1050-G1050</f>
        <v>786.3754033684362</v>
      </c>
      <c r="S1050" s="16">
        <f t="shared" si="217"/>
        <v>-1.3404108304887399</v>
      </c>
      <c r="T1050" s="17">
        <f t="shared" si="218"/>
        <v>-943.65048404212337</v>
      </c>
      <c r="U1050" s="110">
        <f t="shared" si="219"/>
        <v>-843.29125555533119</v>
      </c>
      <c r="V1050" s="17">
        <f t="shared" si="220"/>
        <v>6.0501016177352058</v>
      </c>
      <c r="W1050" s="14">
        <f t="shared" si="221"/>
        <v>7.3727171742111031</v>
      </c>
      <c r="X1050" s="17">
        <f t="shared" si="222"/>
        <v>6.0501016177352058</v>
      </c>
      <c r="Y1050" s="17">
        <f t="shared" si="223"/>
        <v>12.83871438227774</v>
      </c>
      <c r="Z1050" s="14">
        <v>474.14230073437511</v>
      </c>
      <c r="AA1050" s="17">
        <f t="shared" si="225"/>
        <v>0.97103252323452582</v>
      </c>
      <c r="AB1050" s="17">
        <f t="shared" si="226"/>
        <v>2.7322164887981048E-4</v>
      </c>
      <c r="AC1050" s="17">
        <f t="shared" si="227"/>
        <v>0.12954594121031296</v>
      </c>
      <c r="AD1050" s="17">
        <f t="shared" si="224"/>
        <v>1.7158402809312975E-4</v>
      </c>
      <c r="AE1050" s="14">
        <f t="shared" si="228"/>
        <v>56.878518717330152</v>
      </c>
    </row>
    <row r="1051" spans="1:31" ht="15.75" thickBot="1" x14ac:dyDescent="0.3">
      <c r="A1051" s="14">
        <v>3</v>
      </c>
      <c r="B1051" s="17" t="s">
        <v>33</v>
      </c>
      <c r="C1051" s="17">
        <v>1045</v>
      </c>
      <c r="D1051" s="17">
        <v>90.595379283116941</v>
      </c>
      <c r="E1051" s="14">
        <v>704.00093954631063</v>
      </c>
      <c r="F1051" s="103">
        <v>0</v>
      </c>
      <c r="G1051" s="17">
        <f>'Specifications (ICE)'!$E$16*9.81*SIN(F1051-F1050)</f>
        <v>0</v>
      </c>
      <c r="H1051" s="17">
        <f t="shared" si="216"/>
        <v>0</v>
      </c>
      <c r="I1051" s="17">
        <v>14</v>
      </c>
      <c r="J1051" s="14">
        <v>4000</v>
      </c>
      <c r="K1051" s="100">
        <v>7.0314192206820865</v>
      </c>
      <c r="L1051" s="17">
        <v>15.728862911512588</v>
      </c>
      <c r="M1051" s="107">
        <v>1</v>
      </c>
      <c r="N1051" s="17">
        <f>IF(M1051=1,_xlfn.XLOOKUP(L1051,'HYB SPECS'!$O$6:$O$37,'HYB SPECS'!$K$6:$K$37,,1))</f>
        <v>4500</v>
      </c>
      <c r="O1051" s="107">
        <f>0.5*('Specifications (ICE)'!$P$4*'Specifications (ICE)'!$P$3)*'Specifications (ICE)'!$P$5*K1051^2</f>
        <v>15.453363010514643</v>
      </c>
      <c r="P1051" s="14">
        <f>IF(B1051="A",'Specifications (ICE)'!$M$12,IF(B1051="G",'Specifications (ICE)'!$M$13))</f>
        <v>84.271039200000004</v>
      </c>
      <c r="Q1051" s="17">
        <v>3</v>
      </c>
      <c r="R1051" s="110">
        <f>'HYB SPECS'!$G$11-O1051-P1051-G1051</f>
        <v>787.01022964471372</v>
      </c>
      <c r="S1051" s="16">
        <f t="shared" si="217"/>
        <v>-1.3414929192882576</v>
      </c>
      <c r="T1051" s="17">
        <f t="shared" si="218"/>
        <v>-944.41227557365642</v>
      </c>
      <c r="U1051" s="110">
        <f t="shared" si="219"/>
        <v>-844.68787336314176</v>
      </c>
      <c r="V1051" s="17">
        <f t="shared" si="220"/>
        <v>5.9393545482426715</v>
      </c>
      <c r="W1051" s="14">
        <f t="shared" si="221"/>
        <v>7.4834642437036374</v>
      </c>
      <c r="X1051" s="17">
        <f t="shared" si="222"/>
        <v>5.9393545482426715</v>
      </c>
      <c r="Y1051" s="17">
        <f t="shared" si="223"/>
        <v>12.603701801708695</v>
      </c>
      <c r="Z1051" s="14">
        <v>474.14230073437511</v>
      </c>
      <c r="AA1051" s="17">
        <f t="shared" si="225"/>
        <v>0.98561859832585363</v>
      </c>
      <c r="AB1051" s="17">
        <f t="shared" si="226"/>
        <v>2.8237716727308665E-4</v>
      </c>
      <c r="AC1051" s="17">
        <f t="shared" si="227"/>
        <v>0.1338869597657168</v>
      </c>
      <c r="AD1051" s="17">
        <f t="shared" si="224"/>
        <v>1.7733372154399575E-4</v>
      </c>
      <c r="AE1051" s="14">
        <f t="shared" si="228"/>
        <v>57.01240567709587</v>
      </c>
    </row>
    <row r="1052" spans="1:31" ht="15.75" thickBot="1" x14ac:dyDescent="0.3">
      <c r="A1052" s="14">
        <v>3</v>
      </c>
      <c r="B1052" s="17" t="s">
        <v>33</v>
      </c>
      <c r="C1052" s="17">
        <v>1046</v>
      </c>
      <c r="D1052" s="17">
        <v>90.733792044911453</v>
      </c>
      <c r="E1052" s="14">
        <v>704.00093954631063</v>
      </c>
      <c r="F1052" s="103">
        <v>0</v>
      </c>
      <c r="G1052" s="17">
        <f>'Specifications (ICE)'!$E$16*9.81*SIN(F1052-F1051)</f>
        <v>0</v>
      </c>
      <c r="H1052" s="17">
        <f t="shared" si="216"/>
        <v>0</v>
      </c>
      <c r="I1052" s="17">
        <v>14</v>
      </c>
      <c r="J1052" s="14">
        <v>4000</v>
      </c>
      <c r="K1052" s="100">
        <v>6.8853232324334597</v>
      </c>
      <c r="L1052" s="17">
        <v>15.402054951559704</v>
      </c>
      <c r="M1052" s="107">
        <v>1</v>
      </c>
      <c r="N1052" s="17">
        <f>IF(M1052=1,_xlfn.XLOOKUP(L1052,'HYB SPECS'!$O$6:$O$37,'HYB SPECS'!$K$6:$K$37,,1))</f>
        <v>4250</v>
      </c>
      <c r="O1052" s="107">
        <f>0.5*('Specifications (ICE)'!$P$4*'Specifications (ICE)'!$P$3)*'Specifications (ICE)'!$P$5*K1052^2</f>
        <v>14.817866890050693</v>
      </c>
      <c r="P1052" s="14">
        <f>IF(B1052="A",'Specifications (ICE)'!$M$12,IF(B1052="G",'Specifications (ICE)'!$M$13))</f>
        <v>84.271039200000004</v>
      </c>
      <c r="Q1052" s="17">
        <v>3</v>
      </c>
      <c r="R1052" s="110">
        <f>'HYB SPECS'!$G$11-O1052-P1052-G1052</f>
        <v>787.64572576517764</v>
      </c>
      <c r="S1052" s="16">
        <f t="shared" si="217"/>
        <v>-1.3425761498661148</v>
      </c>
      <c r="T1052" s="17">
        <f t="shared" si="218"/>
        <v>-945.17487091821317</v>
      </c>
      <c r="U1052" s="110">
        <f t="shared" si="219"/>
        <v>-846.08596482816245</v>
      </c>
      <c r="V1052" s="17">
        <f t="shared" si="220"/>
        <v>5.8255753502672256</v>
      </c>
      <c r="W1052" s="14">
        <f t="shared" si="221"/>
        <v>7.5972434416790833</v>
      </c>
      <c r="X1052" s="17">
        <f t="shared" si="222"/>
        <v>5.8255753502672256</v>
      </c>
      <c r="Y1052" s="17">
        <f t="shared" si="223"/>
        <v>13.089446306108169</v>
      </c>
      <c r="Z1052" s="14">
        <v>474.14230073437511</v>
      </c>
      <c r="AA1052" s="17">
        <f t="shared" si="225"/>
        <v>1.0006040235213509</v>
      </c>
      <c r="AB1052" s="17">
        <f t="shared" si="226"/>
        <v>2.9209873521890271E-4</v>
      </c>
      <c r="AC1052" s="17">
        <f t="shared" si="227"/>
        <v>0.13849636635829157</v>
      </c>
      <c r="AD1052" s="17">
        <f t="shared" si="224"/>
        <v>1.8343889583879679E-4</v>
      </c>
      <c r="AE1052" s="14">
        <f t="shared" si="228"/>
        <v>57.15090204345416</v>
      </c>
    </row>
    <row r="1053" spans="1:31" ht="15.75" thickBot="1" x14ac:dyDescent="0.3">
      <c r="A1053" s="14">
        <v>3</v>
      </c>
      <c r="B1053" s="17" t="s">
        <v>33</v>
      </c>
      <c r="C1053" s="17">
        <v>1047</v>
      </c>
      <c r="D1053" s="17">
        <v>90.874933564095144</v>
      </c>
      <c r="E1053" s="14">
        <v>704.00093954631063</v>
      </c>
      <c r="F1053" s="103">
        <v>0</v>
      </c>
      <c r="G1053" s="17">
        <f>'Specifications (ICE)'!$E$16*9.81*SIN(F1053-F1052)</f>
        <v>0</v>
      </c>
      <c r="H1053" s="17">
        <f t="shared" si="216"/>
        <v>0</v>
      </c>
      <c r="I1053" s="17">
        <v>14</v>
      </c>
      <c r="J1053" s="14">
        <v>4000</v>
      </c>
      <c r="K1053" s="100">
        <v>6.7359001209842058</v>
      </c>
      <c r="L1053" s="17">
        <v>15.067804416634409</v>
      </c>
      <c r="M1053" s="107">
        <v>1</v>
      </c>
      <c r="N1053" s="17">
        <f>IF(M1053=1,_xlfn.XLOOKUP(L1053,'HYB SPECS'!$O$6:$O$37,'HYB SPECS'!$K$6:$K$37,,1))</f>
        <v>4250</v>
      </c>
      <c r="O1053" s="107">
        <f>0.5*('Specifications (ICE)'!$P$4*'Specifications (ICE)'!$P$3)*'Specifications (ICE)'!$P$5*K1053^2</f>
        <v>14.181700218606553</v>
      </c>
      <c r="P1053" s="14">
        <f>IF(B1053="A",'Specifications (ICE)'!$M$12,IF(B1053="G",'Specifications (ICE)'!$M$13))</f>
        <v>84.271039200000004</v>
      </c>
      <c r="Q1053" s="17">
        <v>3</v>
      </c>
      <c r="R1053" s="110">
        <f>'HYB SPECS'!$G$11-O1053-P1053-G1053</f>
        <v>788.28189243662177</v>
      </c>
      <c r="S1053" s="16">
        <f t="shared" si="217"/>
        <v>-1.3436605234270718</v>
      </c>
      <c r="T1053" s="17">
        <f t="shared" si="218"/>
        <v>-945.93827092394611</v>
      </c>
      <c r="U1053" s="110">
        <f t="shared" si="219"/>
        <v>-847.48553150533951</v>
      </c>
      <c r="V1053" s="17">
        <f t="shared" si="220"/>
        <v>5.7085778941991805</v>
      </c>
      <c r="W1053" s="14">
        <f t="shared" si="221"/>
        <v>7.7142408977471284</v>
      </c>
      <c r="X1053" s="17">
        <f t="shared" si="222"/>
        <v>5.7085778941991805</v>
      </c>
      <c r="Y1053" s="17">
        <f t="shared" si="223"/>
        <v>12.826565504285963</v>
      </c>
      <c r="Z1053" s="14">
        <v>474.14230073437511</v>
      </c>
      <c r="AA1053" s="17">
        <f t="shared" si="225"/>
        <v>1.0160133132436207</v>
      </c>
      <c r="AB1053" s="17">
        <f t="shared" si="226"/>
        <v>3.0244435546027479E-4</v>
      </c>
      <c r="AC1053" s="17">
        <f t="shared" si="227"/>
        <v>0.14340166254205985</v>
      </c>
      <c r="AD1053" s="17">
        <f t="shared" si="224"/>
        <v>1.8993597687690046E-4</v>
      </c>
      <c r="AE1053" s="14">
        <f t="shared" si="228"/>
        <v>57.294303705996221</v>
      </c>
    </row>
    <row r="1054" spans="1:31" ht="15.75" thickBot="1" x14ac:dyDescent="0.3">
      <c r="A1054" s="14">
        <v>3</v>
      </c>
      <c r="B1054" s="17" t="s">
        <v>33</v>
      </c>
      <c r="C1054" s="17">
        <v>1048</v>
      </c>
      <c r="D1054" s="17">
        <v>91.018976818842674</v>
      </c>
      <c r="E1054" s="14">
        <v>704.00093954631063</v>
      </c>
      <c r="F1054" s="103">
        <v>0</v>
      </c>
      <c r="G1054" s="17">
        <f>'Specifications (ICE)'!$E$16*9.81*SIN(F1054-F1053)</f>
        <v>0</v>
      </c>
      <c r="H1054" s="17">
        <f t="shared" si="216"/>
        <v>0</v>
      </c>
      <c r="I1054" s="17">
        <v>14</v>
      </c>
      <c r="J1054" s="14">
        <v>4000</v>
      </c>
      <c r="K1054" s="100">
        <v>6.5829231552301932</v>
      </c>
      <c r="L1054" s="17">
        <v>14.725604122860629</v>
      </c>
      <c r="M1054" s="107">
        <v>1</v>
      </c>
      <c r="N1054" s="17">
        <f>IF(M1054=1,_xlfn.XLOOKUP(L1054,'HYB SPECS'!$O$6:$O$37,'HYB SPECS'!$K$6:$K$37,,1))</f>
        <v>4250</v>
      </c>
      <c r="O1054" s="107">
        <f>0.5*('Specifications (ICE)'!$P$4*'Specifications (ICE)'!$P$3)*'Specifications (ICE)'!$P$5*K1054^2</f>
        <v>13.54486228864271</v>
      </c>
      <c r="P1054" s="14">
        <f>IF(B1054="A",'Specifications (ICE)'!$M$12,IF(B1054="G",'Specifications (ICE)'!$M$13))</f>
        <v>84.271039200000004</v>
      </c>
      <c r="Q1054" s="17">
        <v>3</v>
      </c>
      <c r="R1054" s="110">
        <f>'HYB SPECS'!$G$11-O1054-P1054-G1054</f>
        <v>788.91873036658569</v>
      </c>
      <c r="S1054" s="16">
        <f t="shared" si="217"/>
        <v>-1.3447460411771606</v>
      </c>
      <c r="T1054" s="17">
        <f t="shared" si="218"/>
        <v>-946.70247643990274</v>
      </c>
      <c r="U1054" s="110">
        <f t="shared" si="219"/>
        <v>-848.88657495126006</v>
      </c>
      <c r="V1054" s="17">
        <f t="shared" si="220"/>
        <v>5.5881550904107007</v>
      </c>
      <c r="W1054" s="14">
        <f t="shared" si="221"/>
        <v>7.8346637015356082</v>
      </c>
      <c r="X1054" s="17">
        <f t="shared" si="222"/>
        <v>5.5881550904107007</v>
      </c>
      <c r="Y1054" s="17">
        <f t="shared" si="223"/>
        <v>12.55598831157177</v>
      </c>
      <c r="Z1054" s="14">
        <v>474.14230073437511</v>
      </c>
      <c r="AA1054" s="17">
        <f t="shared" si="225"/>
        <v>1.031873742479497</v>
      </c>
      <c r="AB1054" s="17">
        <f t="shared" si="226"/>
        <v>3.1348068317264371E-4</v>
      </c>
      <c r="AC1054" s="17">
        <f t="shared" si="227"/>
        <v>0.14863445235526099</v>
      </c>
      <c r="AD1054" s="17">
        <f t="shared" si="224"/>
        <v>1.9686682431160397E-4</v>
      </c>
      <c r="AE1054" s="14">
        <f t="shared" si="228"/>
        <v>57.442938158351481</v>
      </c>
    </row>
    <row r="1055" spans="1:31" ht="15.75" thickBot="1" x14ac:dyDescent="0.3">
      <c r="A1055" s="14">
        <v>1</v>
      </c>
      <c r="B1055" s="17" t="s">
        <v>33</v>
      </c>
      <c r="C1055" s="17">
        <v>1049</v>
      </c>
      <c r="D1055" s="17">
        <v>91.166113755785204</v>
      </c>
      <c r="E1055" s="14">
        <v>704.00093954631063</v>
      </c>
      <c r="F1055" s="103">
        <v>0</v>
      </c>
      <c r="G1055" s="17">
        <f>'Specifications (ICE)'!$E$16*9.81*SIN(F1055-F1054)</f>
        <v>0</v>
      </c>
      <c r="H1055" s="17">
        <f t="shared" si="216"/>
        <v>0</v>
      </c>
      <c r="I1055" s="17">
        <v>14</v>
      </c>
      <c r="J1055" s="14">
        <v>4000</v>
      </c>
      <c r="K1055" s="100">
        <v>6.4261383608197304</v>
      </c>
      <c r="L1055" s="17">
        <v>14.374885944852089</v>
      </c>
      <c r="M1055" s="107">
        <v>1</v>
      </c>
      <c r="N1055" s="17">
        <f>IF(M1055=1,_xlfn.XLOOKUP(L1055,'HYB SPECS'!$O$6:$O$37,'HYB SPECS'!$K$6:$K$37,,1))</f>
        <v>4000</v>
      </c>
      <c r="O1055" s="107">
        <f>0.5*('Specifications (ICE)'!$P$4*'Specifications (ICE)'!$P$3)*'Specifications (ICE)'!$P$5*K1055^2</f>
        <v>12.907352391873077</v>
      </c>
      <c r="P1055" s="14">
        <f>IF(B1055="A",'Specifications (ICE)'!$M$12,IF(B1055="G",'Specifications (ICE)'!$M$13))</f>
        <v>84.271039200000004</v>
      </c>
      <c r="Q1055" s="17">
        <v>1</v>
      </c>
      <c r="R1055" s="110">
        <f>'HYB SPECS'!$G$11-O1055-P1055-G1055</f>
        <v>789.55624026335522</v>
      </c>
      <c r="S1055" s="16">
        <f t="shared" si="217"/>
        <v>1.1215272536030707</v>
      </c>
      <c r="T1055" s="17">
        <f t="shared" si="218"/>
        <v>789.55624026335522</v>
      </c>
      <c r="U1055" s="110">
        <f t="shared" si="219"/>
        <v>886.73463185522837</v>
      </c>
      <c r="V1055" s="17">
        <f t="shared" si="220"/>
        <v>5.6982794336322442</v>
      </c>
      <c r="W1055" s="14">
        <f t="shared" si="221"/>
        <v>7.7245393583140647</v>
      </c>
      <c r="X1055" s="17">
        <f t="shared" si="222"/>
        <v>5.6982794336322442</v>
      </c>
      <c r="Y1055" s="17">
        <f t="shared" si="223"/>
        <v>13.603640084721862</v>
      </c>
      <c r="Z1055" s="14">
        <v>474.14230073437511</v>
      </c>
      <c r="AA1055" s="17">
        <f t="shared" si="225"/>
        <v>1.017369684295629</v>
      </c>
      <c r="AB1055" s="17">
        <f t="shared" si="226"/>
        <v>3.1571251679843071E-4</v>
      </c>
      <c r="AC1055" s="17">
        <f t="shared" si="227"/>
        <v>0.14969265908544799</v>
      </c>
      <c r="AD1055" s="17">
        <f t="shared" si="224"/>
        <v>1.9826842262973243E-4</v>
      </c>
      <c r="AE1055" s="14">
        <f t="shared" si="228"/>
        <v>57.592630817436927</v>
      </c>
    </row>
    <row r="1056" spans="1:31" ht="15.75" thickBot="1" x14ac:dyDescent="0.3">
      <c r="A1056" s="14">
        <v>1</v>
      </c>
      <c r="B1056" s="17" t="s">
        <v>33</v>
      </c>
      <c r="C1056" s="17">
        <v>1050</v>
      </c>
      <c r="D1056" s="17">
        <v>91.31065490517652</v>
      </c>
      <c r="E1056" s="14">
        <v>704.00093954631063</v>
      </c>
      <c r="F1056" s="103">
        <v>0</v>
      </c>
      <c r="G1056" s="17">
        <f>'Specifications (ICE)'!$E$16*9.81*SIN(F1056-F1055)</f>
        <v>0</v>
      </c>
      <c r="H1056" s="17">
        <f t="shared" si="216"/>
        <v>0</v>
      </c>
      <c r="I1056" s="17">
        <v>14</v>
      </c>
      <c r="J1056" s="14">
        <v>4000</v>
      </c>
      <c r="K1056" s="100">
        <v>6.5571894541828355</v>
      </c>
      <c r="L1056" s="17">
        <v>14.668039377639753</v>
      </c>
      <c r="M1056" s="107">
        <v>1</v>
      </c>
      <c r="N1056" s="17">
        <f>IF(M1056=1,_xlfn.XLOOKUP(L1056,'HYB SPECS'!$O$6:$O$37,'HYB SPECS'!$K$6:$K$37,,1))</f>
        <v>4250</v>
      </c>
      <c r="O1056" s="107">
        <f>0.5*('Specifications (ICE)'!$P$4*'Specifications (ICE)'!$P$3)*'Specifications (ICE)'!$P$5*K1056^2</f>
        <v>13.439171202380461</v>
      </c>
      <c r="P1056" s="14">
        <f>IF(B1056="A",'Specifications (ICE)'!$M$12,IF(B1056="G",'Specifications (ICE)'!$M$13))</f>
        <v>84.271039200000004</v>
      </c>
      <c r="Q1056" s="17">
        <v>1</v>
      </c>
      <c r="R1056" s="110">
        <f>'HYB SPECS'!$G$11-O1056-P1056-G1056</f>
        <v>789.02442145284795</v>
      </c>
      <c r="S1056" s="16">
        <f t="shared" si="217"/>
        <v>1.1207718301645027</v>
      </c>
      <c r="T1056" s="17">
        <f t="shared" si="218"/>
        <v>789.02442145284795</v>
      </c>
      <c r="U1056" s="110">
        <f t="shared" si="219"/>
        <v>886.73463185522837</v>
      </c>
      <c r="V1056" s="17">
        <f t="shared" si="220"/>
        <v>5.8144869766598024</v>
      </c>
      <c r="W1056" s="14">
        <f t="shared" si="221"/>
        <v>7.6083318152865065</v>
      </c>
      <c r="X1056" s="17">
        <f t="shared" si="222"/>
        <v>5.8144869766598024</v>
      </c>
      <c r="Y1056" s="17">
        <f t="shared" si="223"/>
        <v>13.06453191358387</v>
      </c>
      <c r="Z1056" s="14">
        <v>474.14230073437511</v>
      </c>
      <c r="AA1056" s="17">
        <f t="shared" si="225"/>
        <v>1.0020644310140248</v>
      </c>
      <c r="AB1056" s="17">
        <f t="shared" si="226"/>
        <v>3.0547695153667394E-4</v>
      </c>
      <c r="AC1056" s="17">
        <f t="shared" si="227"/>
        <v>0.14483954462292178</v>
      </c>
      <c r="AD1056" s="17">
        <f t="shared" si="224"/>
        <v>1.9184045645420102E-4</v>
      </c>
      <c r="AE1056" s="14">
        <f t="shared" si="228"/>
        <v>57.737470362059845</v>
      </c>
    </row>
    <row r="1057" spans="1:31" ht="15.75" thickBot="1" x14ac:dyDescent="0.3">
      <c r="A1057" s="14">
        <v>1</v>
      </c>
      <c r="B1057" s="17" t="s">
        <v>33</v>
      </c>
      <c r="C1057" s="17">
        <v>1051</v>
      </c>
      <c r="D1057" s="17">
        <v>91.452736292702909</v>
      </c>
      <c r="E1057" s="14">
        <v>704.00093954631063</v>
      </c>
      <c r="F1057" s="103">
        <v>0</v>
      </c>
      <c r="G1057" s="17">
        <f>'Specifications (ICE)'!$E$16*9.81*SIN(F1057-F1056)</f>
        <v>0</v>
      </c>
      <c r="H1057" s="17">
        <f t="shared" si="216"/>
        <v>0</v>
      </c>
      <c r="I1057" s="17">
        <v>14</v>
      </c>
      <c r="J1057" s="14">
        <v>4000</v>
      </c>
      <c r="K1057" s="100">
        <v>6.6855603154071384</v>
      </c>
      <c r="L1057" s="17">
        <v>14.955197291946845</v>
      </c>
      <c r="M1057" s="107">
        <v>1</v>
      </c>
      <c r="N1057" s="17">
        <f>IF(M1057=1,_xlfn.XLOOKUP(L1057,'HYB SPECS'!$O$6:$O$37,'HYB SPECS'!$K$6:$K$37,,1))</f>
        <v>4250</v>
      </c>
      <c r="O1057" s="107">
        <f>0.5*('Specifications (ICE)'!$P$4*'Specifications (ICE)'!$P$3)*'Specifications (ICE)'!$P$5*K1057^2</f>
        <v>13.970522383984504</v>
      </c>
      <c r="P1057" s="14">
        <f>IF(B1057="A",'Specifications (ICE)'!$M$12,IF(B1057="G",'Specifications (ICE)'!$M$13))</f>
        <v>84.271039200000004</v>
      </c>
      <c r="Q1057" s="17">
        <v>1</v>
      </c>
      <c r="R1057" s="110">
        <f>'HYB SPECS'!$G$11-O1057-P1057-G1057</f>
        <v>788.49307027124382</v>
      </c>
      <c r="S1057" s="16">
        <f t="shared" si="217"/>
        <v>1.1200170709706492</v>
      </c>
      <c r="T1057" s="17">
        <f t="shared" si="218"/>
        <v>788.49307027124394</v>
      </c>
      <c r="U1057" s="110">
        <f t="shared" si="219"/>
        <v>886.73463185522849</v>
      </c>
      <c r="V1057" s="17">
        <f t="shared" si="220"/>
        <v>5.9283178650284745</v>
      </c>
      <c r="W1057" s="14">
        <f t="shared" si="221"/>
        <v>7.4945009269178344</v>
      </c>
      <c r="X1057" s="17">
        <f t="shared" si="222"/>
        <v>5.9283178650284745</v>
      </c>
      <c r="Y1057" s="17">
        <f t="shared" si="223"/>
        <v>13.320297775613271</v>
      </c>
      <c r="Z1057" s="14">
        <v>474.14230073437511</v>
      </c>
      <c r="AA1057" s="17">
        <f t="shared" si="225"/>
        <v>0.98707219787353573</v>
      </c>
      <c r="AB1057" s="17">
        <f t="shared" si="226"/>
        <v>2.9578585847619265E-4</v>
      </c>
      <c r="AC1057" s="17">
        <f t="shared" si="227"/>
        <v>0.14024458746259424</v>
      </c>
      <c r="AD1057" s="17">
        <f t="shared" si="224"/>
        <v>1.857544204802573E-4</v>
      </c>
      <c r="AE1057" s="14">
        <f t="shared" si="228"/>
        <v>57.877714949522442</v>
      </c>
    </row>
    <row r="1058" spans="1:31" ht="15.75" thickBot="1" x14ac:dyDescent="0.3">
      <c r="A1058" s="14">
        <v>1</v>
      </c>
      <c r="B1058" s="17" t="s">
        <v>33</v>
      </c>
      <c r="C1058" s="17">
        <v>1052</v>
      </c>
      <c r="D1058" s="17">
        <v>91.592482520837109</v>
      </c>
      <c r="E1058" s="14">
        <v>704.00093954631063</v>
      </c>
      <c r="F1058" s="103">
        <v>0</v>
      </c>
      <c r="G1058" s="17">
        <f>'Specifications (ICE)'!$E$16*9.81*SIN(F1058-F1057)</f>
        <v>0</v>
      </c>
      <c r="H1058" s="17">
        <f t="shared" si="216"/>
        <v>0</v>
      </c>
      <c r="I1058" s="17">
        <v>14</v>
      </c>
      <c r="J1058" s="14">
        <v>4000</v>
      </c>
      <c r="K1058" s="100">
        <v>6.8114025814536312</v>
      </c>
      <c r="L1058" s="17">
        <v>15.236698890556887</v>
      </c>
      <c r="M1058" s="107">
        <v>1</v>
      </c>
      <c r="N1058" s="17">
        <f>IF(M1058=1,_xlfn.XLOOKUP(L1058,'HYB SPECS'!$O$6:$O$37,'HYB SPECS'!$K$6:$K$37,,1))</f>
        <v>4250</v>
      </c>
      <c r="O1058" s="107">
        <f>0.5*('Specifications (ICE)'!$P$4*'Specifications (ICE)'!$P$3)*'Specifications (ICE)'!$P$5*K1058^2</f>
        <v>14.501406347871846</v>
      </c>
      <c r="P1058" s="14">
        <f>IF(B1058="A",'Specifications (ICE)'!$M$12,IF(B1058="G",'Specifications (ICE)'!$M$13))</f>
        <v>84.271039200000004</v>
      </c>
      <c r="Q1058" s="17">
        <v>1</v>
      </c>
      <c r="R1058" s="110">
        <f>'HYB SPECS'!$G$11-O1058-P1058-G1058</f>
        <v>787.96218630735655</v>
      </c>
      <c r="S1058" s="16">
        <f t="shared" si="217"/>
        <v>1.1192629754374395</v>
      </c>
      <c r="T1058" s="17">
        <f t="shared" si="218"/>
        <v>787.96218630735655</v>
      </c>
      <c r="U1058" s="110">
        <f t="shared" si="219"/>
        <v>886.73463185522837</v>
      </c>
      <c r="V1058" s="17">
        <f t="shared" si="220"/>
        <v>6.039906560483038</v>
      </c>
      <c r="W1058" s="14">
        <f t="shared" si="221"/>
        <v>7.3829122314632718</v>
      </c>
      <c r="X1058" s="17">
        <f t="shared" si="222"/>
        <v>6.039906560483038</v>
      </c>
      <c r="Y1058" s="17">
        <f t="shared" si="223"/>
        <v>13.571025669374727</v>
      </c>
      <c r="Z1058" s="14">
        <v>474.14230073437511</v>
      </c>
      <c r="AA1058" s="17">
        <f t="shared" si="225"/>
        <v>0.97237527542943203</v>
      </c>
      <c r="AB1058" s="17">
        <f t="shared" si="226"/>
        <v>2.8659281583134525E-4</v>
      </c>
      <c r="AC1058" s="17">
        <f t="shared" si="227"/>
        <v>0.13588577707221708</v>
      </c>
      <c r="AD1058" s="17">
        <f t="shared" si="224"/>
        <v>1.7998116168505571E-4</v>
      </c>
      <c r="AE1058" s="14">
        <f t="shared" si="228"/>
        <v>58.01360072659466</v>
      </c>
    </row>
    <row r="1059" spans="1:31" ht="15.75" thickBot="1" x14ac:dyDescent="0.3">
      <c r="A1059" s="14">
        <v>1</v>
      </c>
      <c r="B1059" s="17" t="s">
        <v>33</v>
      </c>
      <c r="C1059" s="17">
        <v>1053</v>
      </c>
      <c r="D1059" s="17">
        <v>91.730008067399069</v>
      </c>
      <c r="E1059" s="14">
        <v>704.00093954631063</v>
      </c>
      <c r="F1059" s="103">
        <v>0</v>
      </c>
      <c r="G1059" s="17">
        <f>'Specifications (ICE)'!$E$16*9.81*SIN(F1059-F1058)</f>
        <v>0</v>
      </c>
      <c r="H1059" s="17">
        <f t="shared" si="216"/>
        <v>0</v>
      </c>
      <c r="I1059" s="17">
        <v>14</v>
      </c>
      <c r="J1059" s="14">
        <v>4000</v>
      </c>
      <c r="K1059" s="100">
        <v>6.9348540027518046</v>
      </c>
      <c r="L1059" s="17">
        <v>15.512852312915623</v>
      </c>
      <c r="M1059" s="107">
        <v>1</v>
      </c>
      <c r="N1059" s="17">
        <f>IF(M1059=1,_xlfn.XLOOKUP(L1059,'HYB SPECS'!$O$6:$O$37,'HYB SPECS'!$K$6:$K$37,,1))</f>
        <v>4500</v>
      </c>
      <c r="O1059" s="107">
        <f>0.5*('Specifications (ICE)'!$P$4*'Specifications (ICE)'!$P$3)*'Specifications (ICE)'!$P$5*K1059^2</f>
        <v>15.031823504867575</v>
      </c>
      <c r="P1059" s="14">
        <f>IF(B1059="A",'Specifications (ICE)'!$M$12,IF(B1059="G",'Specifications (ICE)'!$M$13))</f>
        <v>84.271039200000004</v>
      </c>
      <c r="Q1059" s="17">
        <v>1</v>
      </c>
      <c r="R1059" s="110">
        <f>'HYB SPECS'!$G$11-O1059-P1059-G1059</f>
        <v>787.43176915036076</v>
      </c>
      <c r="S1059" s="16">
        <f t="shared" si="217"/>
        <v>1.1185095429813157</v>
      </c>
      <c r="T1059" s="17">
        <f t="shared" si="218"/>
        <v>787.43176915036076</v>
      </c>
      <c r="U1059" s="110">
        <f t="shared" si="219"/>
        <v>886.73463185522837</v>
      </c>
      <c r="V1059" s="17">
        <f t="shared" si="220"/>
        <v>6.1493752110998781</v>
      </c>
      <c r="W1059" s="14">
        <f t="shared" si="221"/>
        <v>7.2734435808464308</v>
      </c>
      <c r="X1059" s="17">
        <f t="shared" si="222"/>
        <v>6.1493752110998781</v>
      </c>
      <c r="Y1059" s="17">
        <f t="shared" si="223"/>
        <v>13.049379490310839</v>
      </c>
      <c r="Z1059" s="14">
        <v>474.14230073437511</v>
      </c>
      <c r="AA1059" s="17">
        <f t="shared" si="225"/>
        <v>0.9579575760233886</v>
      </c>
      <c r="AB1059" s="17">
        <f t="shared" si="226"/>
        <v>2.7785675106763521E-4</v>
      </c>
      <c r="AC1059" s="17">
        <f t="shared" si="227"/>
        <v>0.13174363922578711</v>
      </c>
      <c r="AD1059" s="17">
        <f t="shared" si="224"/>
        <v>1.7449488639177099E-4</v>
      </c>
      <c r="AE1059" s="14">
        <f t="shared" si="228"/>
        <v>58.145344365820449</v>
      </c>
    </row>
    <row r="1060" spans="1:31" ht="15.75" thickBot="1" x14ac:dyDescent="0.3">
      <c r="A1060" s="14">
        <v>1</v>
      </c>
      <c r="B1060" s="17" t="s">
        <v>33</v>
      </c>
      <c r="C1060" s="17">
        <v>1054</v>
      </c>
      <c r="D1060" s="17">
        <v>91.865418400327201</v>
      </c>
      <c r="E1060" s="14">
        <v>704.00093954631063</v>
      </c>
      <c r="F1060" s="103">
        <v>0</v>
      </c>
      <c r="G1060" s="17">
        <f>'Specifications (ICE)'!$E$16*9.81*SIN(F1060-F1059)</f>
        <v>0</v>
      </c>
      <c r="H1060" s="17">
        <f t="shared" si="216"/>
        <v>0</v>
      </c>
      <c r="I1060" s="17">
        <v>14</v>
      </c>
      <c r="J1060" s="14">
        <v>4000</v>
      </c>
      <c r="K1060" s="100">
        <v>7.0560401630600573</v>
      </c>
      <c r="L1060" s="17">
        <v>15.783938482355566</v>
      </c>
      <c r="M1060" s="107">
        <v>1</v>
      </c>
      <c r="N1060" s="17">
        <f>IF(M1060=1,_xlfn.XLOOKUP(L1060,'HYB SPECS'!$O$6:$O$37,'HYB SPECS'!$K$6:$K$37,,1))</f>
        <v>4500</v>
      </c>
      <c r="O1060" s="107">
        <f>0.5*('Specifications (ICE)'!$P$4*'Specifications (ICE)'!$P$3)*'Specifications (ICE)'!$P$5*K1060^2</f>
        <v>15.561774265435536</v>
      </c>
      <c r="P1060" s="14">
        <f>IF(B1060="A",'Specifications (ICE)'!$M$12,IF(B1060="G",'Specifications (ICE)'!$M$13))</f>
        <v>84.271039200000004</v>
      </c>
      <c r="Q1060" s="17">
        <v>1</v>
      </c>
      <c r="R1060" s="110">
        <f>'HYB SPECS'!$G$11-O1060-P1060-G1060</f>
        <v>786.90181838979277</v>
      </c>
      <c r="S1060" s="16">
        <f t="shared" si="217"/>
        <v>1.1177567730192337</v>
      </c>
      <c r="T1060" s="17">
        <f t="shared" si="218"/>
        <v>786.90181838979277</v>
      </c>
      <c r="U1060" s="110">
        <f t="shared" si="219"/>
        <v>886.73463185522837</v>
      </c>
      <c r="V1060" s="17">
        <f t="shared" si="220"/>
        <v>6.2568351763467653</v>
      </c>
      <c r="W1060" s="14">
        <f t="shared" si="221"/>
        <v>7.1659836155995436</v>
      </c>
      <c r="X1060" s="17">
        <f t="shared" si="222"/>
        <v>6.2568351763467653</v>
      </c>
      <c r="Y1060" s="17">
        <f t="shared" si="223"/>
        <v>13.27741661902451</v>
      </c>
      <c r="Z1060" s="14">
        <v>474.14230073437511</v>
      </c>
      <c r="AA1060" s="17">
        <f t="shared" si="225"/>
        <v>0.94380443292366767</v>
      </c>
      <c r="AB1060" s="17">
        <f t="shared" si="226"/>
        <v>2.695411742071861E-4</v>
      </c>
      <c r="AC1060" s="17">
        <f t="shared" si="227"/>
        <v>0.12780087248124022</v>
      </c>
      <c r="AD1060" s="17">
        <f t="shared" si="224"/>
        <v>1.6927267878309962E-4</v>
      </c>
      <c r="AE1060" s="14">
        <f t="shared" si="228"/>
        <v>58.273145238301687</v>
      </c>
    </row>
    <row r="1061" spans="1:31" ht="15.75" thickBot="1" x14ac:dyDescent="0.3">
      <c r="A1061" s="14">
        <v>1</v>
      </c>
      <c r="B1061" s="17" t="s">
        <v>33</v>
      </c>
      <c r="C1061" s="17">
        <v>1055</v>
      </c>
      <c r="D1061" s="17">
        <v>91.998810939481558</v>
      </c>
      <c r="E1061" s="14">
        <v>704.00093954631063</v>
      </c>
      <c r="F1061" s="103">
        <v>0</v>
      </c>
      <c r="G1061" s="17">
        <f>'Specifications (ICE)'!$E$16*9.81*SIN(F1061-F1060)</f>
        <v>0</v>
      </c>
      <c r="H1061" s="17">
        <f t="shared" si="216"/>
        <v>0</v>
      </c>
      <c r="I1061" s="17">
        <v>14</v>
      </c>
      <c r="J1061" s="14">
        <v>4000</v>
      </c>
      <c r="K1061" s="100">
        <v>7.1750759346784134</v>
      </c>
      <c r="L1061" s="17">
        <v>16.050214361319533</v>
      </c>
      <c r="M1061" s="107">
        <v>1</v>
      </c>
      <c r="N1061" s="17">
        <f>IF(M1061=1,_xlfn.XLOOKUP(L1061,'HYB SPECS'!$O$6:$O$37,'HYB SPECS'!$K$6:$K$37,,1))</f>
        <v>4500</v>
      </c>
      <c r="O1061" s="107">
        <f>0.5*('Specifications (ICE)'!$P$4*'Specifications (ICE)'!$P$3)*'Specifications (ICE)'!$P$5*K1061^2</f>
        <v>16.091259039678654</v>
      </c>
      <c r="P1061" s="14">
        <f>IF(B1061="A",'Specifications (ICE)'!$M$12,IF(B1061="G",'Specifications (ICE)'!$M$13))</f>
        <v>84.271039200000004</v>
      </c>
      <c r="Q1061" s="17">
        <v>1</v>
      </c>
      <c r="R1061" s="110">
        <f>'HYB SPECS'!$G$11-O1061-P1061-G1061</f>
        <v>786.37233361554968</v>
      </c>
      <c r="S1061" s="16">
        <f t="shared" si="217"/>
        <v>1.1170046649686616</v>
      </c>
      <c r="T1061" s="17">
        <f t="shared" si="218"/>
        <v>786.37233361554968</v>
      </c>
      <c r="U1061" s="110">
        <f t="shared" si="219"/>
        <v>886.73463185522837</v>
      </c>
      <c r="V1061" s="17">
        <f t="shared" si="220"/>
        <v>6.362388317470371</v>
      </c>
      <c r="W1061" s="14">
        <f t="shared" si="221"/>
        <v>7.0604304744759379</v>
      </c>
      <c r="X1061" s="17">
        <f t="shared" si="222"/>
        <v>6.362388317470371</v>
      </c>
      <c r="Y1061" s="17">
        <f t="shared" si="223"/>
        <v>13.501407341273822</v>
      </c>
      <c r="Z1061" s="14">
        <v>474.14230073437511</v>
      </c>
      <c r="AA1061" s="17">
        <f t="shared" si="225"/>
        <v>0.92990243037308806</v>
      </c>
      <c r="AB1061" s="17">
        <f t="shared" si="226"/>
        <v>2.6161354125365258E-4</v>
      </c>
      <c r="AC1061" s="17">
        <f t="shared" si="227"/>
        <v>0.12404204635327419</v>
      </c>
      <c r="AD1061" s="17">
        <f t="shared" si="224"/>
        <v>1.6429410113016449E-4</v>
      </c>
      <c r="AE1061" s="14">
        <f t="shared" si="228"/>
        <v>58.397187284654962</v>
      </c>
    </row>
    <row r="1062" spans="1:31" ht="15.75" thickBot="1" x14ac:dyDescent="0.3">
      <c r="A1062" s="14">
        <v>1</v>
      </c>
      <c r="B1062" s="17" t="s">
        <v>33</v>
      </c>
      <c r="C1062" s="17">
        <v>1056</v>
      </c>
      <c r="D1062" s="17">
        <v>92.130275890372772</v>
      </c>
      <c r="E1062" s="14">
        <v>704.00093954631063</v>
      </c>
      <c r="F1062" s="103">
        <v>0</v>
      </c>
      <c r="G1062" s="17">
        <f>'Specifications (ICE)'!$E$16*9.81*SIN(F1062-F1061)</f>
        <v>0</v>
      </c>
      <c r="H1062" s="17">
        <f t="shared" si="216"/>
        <v>0</v>
      </c>
      <c r="I1062" s="17">
        <v>14</v>
      </c>
      <c r="J1062" s="14">
        <v>4000</v>
      </c>
      <c r="K1062" s="100">
        <v>7.2920667171556817</v>
      </c>
      <c r="L1062" s="17">
        <v>16.311915722274232</v>
      </c>
      <c r="M1062" s="107">
        <v>1</v>
      </c>
      <c r="N1062" s="17">
        <f>IF(M1062=1,_xlfn.XLOOKUP(L1062,'HYB SPECS'!$O$6:$O$37,'HYB SPECS'!$K$6:$K$37,,1))</f>
        <v>4500</v>
      </c>
      <c r="O1062" s="107">
        <f>0.5*('Specifications (ICE)'!$P$4*'Specifications (ICE)'!$P$3)*'Specifications (ICE)'!$P$5*K1062^2</f>
        <v>16.620278237339253</v>
      </c>
      <c r="P1062" s="14">
        <f>IF(B1062="A",'Specifications (ICE)'!$M$12,IF(B1062="G",'Specifications (ICE)'!$M$13))</f>
        <v>84.271039200000004</v>
      </c>
      <c r="Q1062" s="17">
        <v>1</v>
      </c>
      <c r="R1062" s="110">
        <f>'HYB SPECS'!$G$11-O1062-P1062-G1062</f>
        <v>785.84331441788913</v>
      </c>
      <c r="S1062" s="16">
        <f t="shared" si="217"/>
        <v>1.1162532182475797</v>
      </c>
      <c r="T1062" s="17">
        <f t="shared" si="218"/>
        <v>785.84331441788902</v>
      </c>
      <c r="U1062" s="110">
        <f t="shared" si="219"/>
        <v>886.73463185522826</v>
      </c>
      <c r="V1062" s="17">
        <f t="shared" si="220"/>
        <v>6.4661280959008067</v>
      </c>
      <c r="W1062" s="14">
        <f t="shared" si="221"/>
        <v>6.9566906960455022</v>
      </c>
      <c r="X1062" s="17">
        <f t="shared" si="222"/>
        <v>6.4661280959008067</v>
      </c>
      <c r="Y1062" s="17">
        <f t="shared" si="223"/>
        <v>13.721549988373312</v>
      </c>
      <c r="Z1062" s="14">
        <v>474.14230073437511</v>
      </c>
      <c r="AA1062" s="17">
        <f t="shared" si="225"/>
        <v>0.91623925892234326</v>
      </c>
      <c r="AB1062" s="17">
        <f t="shared" si="226"/>
        <v>2.5404472242249648E-4</v>
      </c>
      <c r="AC1062" s="17">
        <f t="shared" si="227"/>
        <v>0.12045334917882818</v>
      </c>
      <c r="AD1062" s="17">
        <f t="shared" si="224"/>
        <v>1.5954085983950752E-4</v>
      </c>
      <c r="AE1062" s="14">
        <f t="shared" si="228"/>
        <v>58.517640633833793</v>
      </c>
    </row>
    <row r="1063" spans="1:31" ht="15.75" thickBot="1" x14ac:dyDescent="0.3">
      <c r="A1063" s="14">
        <v>1</v>
      </c>
      <c r="B1063" s="17" t="s">
        <v>33</v>
      </c>
      <c r="C1063" s="17">
        <v>1057</v>
      </c>
      <c r="D1063" s="17">
        <v>92.259896970060566</v>
      </c>
      <c r="E1063" s="14">
        <v>704.00093954631063</v>
      </c>
      <c r="F1063" s="103">
        <v>0</v>
      </c>
      <c r="G1063" s="17">
        <f>'Specifications (ICE)'!$E$16*9.81*SIN(F1063-F1062)</f>
        <v>0</v>
      </c>
      <c r="H1063" s="17">
        <f t="shared" si="216"/>
        <v>0</v>
      </c>
      <c r="I1063" s="17">
        <v>14</v>
      </c>
      <c r="J1063" s="14">
        <v>4000</v>
      </c>
      <c r="K1063" s="100">
        <v>7.4071094976125273</v>
      </c>
      <c r="L1063" s="17">
        <v>16.569259519589369</v>
      </c>
      <c r="M1063" s="107">
        <v>1</v>
      </c>
      <c r="N1063" s="17">
        <f>IF(M1063=1,_xlfn.XLOOKUP(L1063,'HYB SPECS'!$O$6:$O$37,'HYB SPECS'!$K$6:$K$37,,1))</f>
        <v>4750</v>
      </c>
      <c r="O1063" s="107">
        <f>0.5*('Specifications (ICE)'!$P$4*'Specifications (ICE)'!$P$3)*'Specifications (ICE)'!$P$5*K1063^2</f>
        <v>17.148832267799371</v>
      </c>
      <c r="P1063" s="14">
        <f>IF(B1063="A",'Specifications (ICE)'!$M$12,IF(B1063="G",'Specifications (ICE)'!$M$13))</f>
        <v>84.271039200000004</v>
      </c>
      <c r="Q1063" s="17">
        <v>1</v>
      </c>
      <c r="R1063" s="110">
        <f>'HYB SPECS'!$G$11-O1063-P1063-G1063</f>
        <v>785.31476038742903</v>
      </c>
      <c r="S1063" s="16">
        <f t="shared" si="217"/>
        <v>1.1155024322744804</v>
      </c>
      <c r="T1063" s="17">
        <f t="shared" si="218"/>
        <v>785.31476038742892</v>
      </c>
      <c r="U1063" s="110">
        <f t="shared" si="219"/>
        <v>886.73463185522826</v>
      </c>
      <c r="V1063" s="17">
        <f t="shared" si="220"/>
        <v>6.5681405134768092</v>
      </c>
      <c r="W1063" s="14">
        <f t="shared" si="221"/>
        <v>6.8546782784694997</v>
      </c>
      <c r="X1063" s="17">
        <f t="shared" si="222"/>
        <v>6.5681405134768092</v>
      </c>
      <c r="Y1063" s="17">
        <f t="shared" si="223"/>
        <v>13.204446690214406</v>
      </c>
      <c r="Z1063" s="14">
        <v>474.14230073437511</v>
      </c>
      <c r="AA1063" s="17">
        <f t="shared" si="225"/>
        <v>0.90280359159652057</v>
      </c>
      <c r="AB1063" s="17">
        <f t="shared" si="226"/>
        <v>2.4680855537991334E-4</v>
      </c>
      <c r="AC1063" s="17">
        <f t="shared" si="227"/>
        <v>0.11702237628875954</v>
      </c>
      <c r="AD1063" s="17">
        <f t="shared" si="224"/>
        <v>1.5499652488577424E-4</v>
      </c>
      <c r="AE1063" s="14">
        <f t="shared" si="228"/>
        <v>58.634663010122551</v>
      </c>
    </row>
    <row r="1064" spans="1:31" ht="15.75" thickBot="1" x14ac:dyDescent="0.3">
      <c r="A1064" s="14">
        <v>1</v>
      </c>
      <c r="B1064" s="17" t="s">
        <v>33</v>
      </c>
      <c r="C1064" s="17">
        <v>1058</v>
      </c>
      <c r="D1064" s="17">
        <v>92.387752041789696</v>
      </c>
      <c r="E1064" s="14">
        <v>704.00093954631063</v>
      </c>
      <c r="F1064" s="103">
        <v>0</v>
      </c>
      <c r="G1064" s="17">
        <f>'Specifications (ICE)'!$E$16*9.81*SIN(F1064-F1063)</f>
        <v>0</v>
      </c>
      <c r="H1064" s="17">
        <f t="shared" si="216"/>
        <v>0</v>
      </c>
      <c r="I1064" s="17">
        <v>14</v>
      </c>
      <c r="J1064" s="14">
        <v>4000</v>
      </c>
      <c r="K1064" s="100">
        <v>7.5202937631136413</v>
      </c>
      <c r="L1064" s="17">
        <v>16.82244593045943</v>
      </c>
      <c r="M1064" s="107">
        <v>1</v>
      </c>
      <c r="N1064" s="17">
        <f>IF(M1064=1,_xlfn.XLOOKUP(L1064,'HYB SPECS'!$O$6:$O$37,'HYB SPECS'!$K$6:$K$37,,1))</f>
        <v>4750</v>
      </c>
      <c r="O1064" s="107">
        <f>0.5*('Specifications (ICE)'!$P$4*'Specifications (ICE)'!$P$3)*'Specifications (ICE)'!$P$5*K1064^2</f>
        <v>17.676921540081064</v>
      </c>
      <c r="P1064" s="14">
        <f>IF(B1064="A",'Specifications (ICE)'!$M$12,IF(B1064="G",'Specifications (ICE)'!$M$13))</f>
        <v>84.271039200000004</v>
      </c>
      <c r="Q1064" s="17">
        <v>1</v>
      </c>
      <c r="R1064" s="110">
        <f>'HYB SPECS'!$G$11-O1064-P1064-G1064</f>
        <v>784.78667111514733</v>
      </c>
      <c r="S1064" s="16">
        <f t="shared" si="217"/>
        <v>1.1147523064683673</v>
      </c>
      <c r="T1064" s="17">
        <f t="shared" si="218"/>
        <v>784.78667111514744</v>
      </c>
      <c r="U1064" s="110">
        <f t="shared" si="219"/>
        <v>886.73463185522849</v>
      </c>
      <c r="V1064" s="17">
        <f t="shared" si="220"/>
        <v>6.6685049214777452</v>
      </c>
      <c r="W1064" s="14">
        <f t="shared" si="221"/>
        <v>6.7543138704685637</v>
      </c>
      <c r="X1064" s="17">
        <f t="shared" si="222"/>
        <v>6.6685049214777452</v>
      </c>
      <c r="Y1064" s="17">
        <f t="shared" si="223"/>
        <v>13.40621711097871</v>
      </c>
      <c r="Z1064" s="14">
        <v>474.14230073437511</v>
      </c>
      <c r="AA1064" s="17">
        <f t="shared" si="225"/>
        <v>0.88958497734057407</v>
      </c>
      <c r="AB1064" s="17">
        <f t="shared" si="226"/>
        <v>2.3988146788605916E-4</v>
      </c>
      <c r="AC1064" s="17">
        <f t="shared" si="227"/>
        <v>0.11373795108703522</v>
      </c>
      <c r="AD1064" s="17">
        <f t="shared" si="224"/>
        <v>1.5064629283051021E-4</v>
      </c>
      <c r="AE1064" s="14">
        <f t="shared" si="228"/>
        <v>58.748400961209583</v>
      </c>
    </row>
    <row r="1065" spans="1:31" ht="15.75" thickBot="1" x14ac:dyDescent="0.3">
      <c r="A1065" s="14">
        <v>1</v>
      </c>
      <c r="B1065" s="17" t="s">
        <v>33</v>
      </c>
      <c r="C1065" s="17">
        <v>1059</v>
      </c>
      <c r="D1065" s="17">
        <v>92.513913672004591</v>
      </c>
      <c r="E1065" s="14">
        <v>704.00093954631063</v>
      </c>
      <c r="F1065" s="103">
        <v>0</v>
      </c>
      <c r="G1065" s="17">
        <f>'Specifications (ICE)'!$E$16*9.81*SIN(F1065-F1064)</f>
        <v>0</v>
      </c>
      <c r="H1065" s="17">
        <f t="shared" si="216"/>
        <v>0</v>
      </c>
      <c r="I1065" s="17">
        <v>14</v>
      </c>
      <c r="J1065" s="14">
        <v>4000</v>
      </c>
      <c r="K1065" s="100">
        <v>7.6317022895694819</v>
      </c>
      <c r="L1065" s="17">
        <v>17.071660119629559</v>
      </c>
      <c r="M1065" s="107">
        <v>1</v>
      </c>
      <c r="N1065" s="17">
        <f>IF(M1065=1,_xlfn.XLOOKUP(L1065,'HYB SPECS'!$O$6:$O$37,'HYB SPECS'!$K$6:$K$37,,1))</f>
        <v>4750</v>
      </c>
      <c r="O1065" s="107">
        <f>0.5*('Specifications (ICE)'!$P$4*'Specifications (ICE)'!$P$3)*'Specifications (ICE)'!$P$5*K1065^2</f>
        <v>18.204546462846743</v>
      </c>
      <c r="P1065" s="14">
        <f>IF(B1065="A",'Specifications (ICE)'!$M$12,IF(B1065="G",'Specifications (ICE)'!$M$13))</f>
        <v>84.271039200000004</v>
      </c>
      <c r="Q1065" s="17">
        <v>1</v>
      </c>
      <c r="R1065" s="110">
        <f>'HYB SPECS'!$G$11-O1065-P1065-G1065</f>
        <v>784.25904619238156</v>
      </c>
      <c r="S1065" s="16">
        <f t="shared" si="217"/>
        <v>1.1140028402487543</v>
      </c>
      <c r="T1065" s="17">
        <f t="shared" si="218"/>
        <v>784.25904619238156</v>
      </c>
      <c r="U1065" s="110">
        <f t="shared" si="219"/>
        <v>886.73463185522837</v>
      </c>
      <c r="V1065" s="17">
        <f t="shared" si="220"/>
        <v>6.7672947201700984</v>
      </c>
      <c r="W1065" s="14">
        <f t="shared" si="221"/>
        <v>6.6555240717762105</v>
      </c>
      <c r="X1065" s="17">
        <f t="shared" si="222"/>
        <v>6.7672947201700984</v>
      </c>
      <c r="Y1065" s="17">
        <f t="shared" si="223"/>
        <v>13.604821971470599</v>
      </c>
      <c r="Z1065" s="14">
        <v>474.14230073437511</v>
      </c>
      <c r="AA1065" s="17">
        <f t="shared" si="225"/>
        <v>0.87657374888471917</v>
      </c>
      <c r="AB1065" s="17">
        <f t="shared" si="226"/>
        <v>2.3324215745271204E-4</v>
      </c>
      <c r="AC1065" s="17">
        <f t="shared" si="227"/>
        <v>0.11058997316287826</v>
      </c>
      <c r="AD1065" s="17">
        <f t="shared" si="224"/>
        <v>1.4647678564619639E-4</v>
      </c>
      <c r="AE1065" s="14">
        <f t="shared" si="228"/>
        <v>58.858990934372464</v>
      </c>
    </row>
    <row r="1066" spans="1:31" ht="15.75" thickBot="1" x14ac:dyDescent="0.3">
      <c r="A1066" s="14">
        <v>1</v>
      </c>
      <c r="B1066" s="17" t="s">
        <v>33</v>
      </c>
      <c r="C1066" s="17">
        <v>1060</v>
      </c>
      <c r="D1066" s="17">
        <v>92.638449621038134</v>
      </c>
      <c r="E1066" s="14">
        <v>704.00093954631063</v>
      </c>
      <c r="F1066" s="103">
        <v>0</v>
      </c>
      <c r="G1066" s="17">
        <f>'Specifications (ICE)'!$E$16*9.81*SIN(F1066-F1065)</f>
        <v>0</v>
      </c>
      <c r="H1066" s="17">
        <f t="shared" si="216"/>
        <v>0</v>
      </c>
      <c r="I1066" s="17">
        <v>14</v>
      </c>
      <c r="J1066" s="14">
        <v>4000</v>
      </c>
      <c r="K1066" s="100">
        <v>7.7414118269997925</v>
      </c>
      <c r="L1066" s="17">
        <v>17.317073772288918</v>
      </c>
      <c r="M1066" s="107">
        <v>1</v>
      </c>
      <c r="N1066" s="17">
        <f>IF(M1066=1,_xlfn.XLOOKUP(L1066,'HYB SPECS'!$O$6:$O$37,'HYB SPECS'!$K$6:$K$37,,1))</f>
        <v>5000</v>
      </c>
      <c r="O1066" s="107">
        <f>0.5*('Specifications (ICE)'!$P$4*'Specifications (ICE)'!$P$3)*'Specifications (ICE)'!$P$5*K1066^2</f>
        <v>18.73170744439949</v>
      </c>
      <c r="P1066" s="14">
        <f>IF(B1066="A",'Specifications (ICE)'!$M$12,IF(B1066="G",'Specifications (ICE)'!$M$13))</f>
        <v>84.271039200000004</v>
      </c>
      <c r="Q1066" s="17">
        <v>1</v>
      </c>
      <c r="R1066" s="110">
        <f>'HYB SPECS'!$G$11-O1066-P1066-G1066</f>
        <v>783.73188521082886</v>
      </c>
      <c r="S1066" s="16">
        <f t="shared" si="217"/>
        <v>1.1132540330356666</v>
      </c>
      <c r="T1066" s="17">
        <f t="shared" si="218"/>
        <v>783.73188521082886</v>
      </c>
      <c r="U1066" s="110">
        <f t="shared" si="219"/>
        <v>886.73463185522837</v>
      </c>
      <c r="V1066" s="17">
        <f t="shared" si="220"/>
        <v>6.8645779664543713</v>
      </c>
      <c r="W1066" s="14">
        <f t="shared" si="221"/>
        <v>6.5582408254919375</v>
      </c>
      <c r="X1066" s="17">
        <f t="shared" si="222"/>
        <v>6.8645779664543713</v>
      </c>
      <c r="Y1066" s="17">
        <f t="shared" si="223"/>
        <v>13.11037818721109</v>
      </c>
      <c r="Z1066" s="14">
        <v>474.14230073437511</v>
      </c>
      <c r="AA1066" s="17">
        <f t="shared" si="225"/>
        <v>0.86376094271357073</v>
      </c>
      <c r="AB1066" s="17">
        <f t="shared" si="226"/>
        <v>2.2687131810921274E-4</v>
      </c>
      <c r="AC1066" s="17">
        <f t="shared" si="227"/>
        <v>0.10756928873894243</v>
      </c>
      <c r="AD1066" s="17">
        <f t="shared" si="224"/>
        <v>1.4247587912442707E-4</v>
      </c>
      <c r="AE1066" s="14">
        <f t="shared" si="228"/>
        <v>58.966560223111408</v>
      </c>
    </row>
    <row r="1067" spans="1:31" ht="15.75" thickBot="1" x14ac:dyDescent="0.3">
      <c r="A1067" s="14">
        <v>1</v>
      </c>
      <c r="B1067" s="17" t="s">
        <v>33</v>
      </c>
      <c r="C1067" s="17">
        <v>1061</v>
      </c>
      <c r="D1067" s="17">
        <v>92.761423276877608</v>
      </c>
      <c r="E1067" s="14">
        <v>704.00093954631063</v>
      </c>
      <c r="F1067" s="103">
        <v>0</v>
      </c>
      <c r="G1067" s="17">
        <f>'Specifications (ICE)'!$E$16*9.81*SIN(F1067-F1066)</f>
        <v>0</v>
      </c>
      <c r="H1067" s="17">
        <f t="shared" si="216"/>
        <v>0</v>
      </c>
      <c r="I1067" s="17">
        <v>14</v>
      </c>
      <c r="J1067" s="14">
        <v>4000</v>
      </c>
      <c r="K1067" s="100">
        <v>7.8494936973324583</v>
      </c>
      <c r="L1067" s="17">
        <v>17.558846431310869</v>
      </c>
      <c r="M1067" s="107">
        <v>1</v>
      </c>
      <c r="N1067" s="17">
        <f>IF(M1067=1,_xlfn.XLOOKUP(L1067,'HYB SPECS'!$O$6:$O$37,'HYB SPECS'!$K$6:$K$37,,1))</f>
        <v>5000</v>
      </c>
      <c r="O1067" s="107">
        <f>0.5*('Specifications (ICE)'!$P$4*'Specifications (ICE)'!$P$3)*'Specifications (ICE)'!$P$5*K1067^2</f>
        <v>19.258404892683355</v>
      </c>
      <c r="P1067" s="14">
        <f>IF(B1067="A",'Specifications (ICE)'!$M$12,IF(B1067="G",'Specifications (ICE)'!$M$13))</f>
        <v>84.271039200000004</v>
      </c>
      <c r="Q1067" s="17">
        <v>1</v>
      </c>
      <c r="R1067" s="110">
        <f>'HYB SPECS'!$G$11-O1067-P1067-G1067</f>
        <v>783.20518776254505</v>
      </c>
      <c r="S1067" s="16">
        <f t="shared" si="217"/>
        <v>1.1125058842496391</v>
      </c>
      <c r="T1067" s="17">
        <f t="shared" si="218"/>
        <v>783.20518776254505</v>
      </c>
      <c r="U1067" s="110">
        <f t="shared" si="219"/>
        <v>886.73463185522837</v>
      </c>
      <c r="V1067" s="17">
        <f t="shared" si="220"/>
        <v>6.960417903954033</v>
      </c>
      <c r="W1067" s="14">
        <f t="shared" si="221"/>
        <v>6.4624008879922759</v>
      </c>
      <c r="X1067" s="17">
        <f t="shared" si="222"/>
        <v>6.960417903954033</v>
      </c>
      <c r="Y1067" s="17">
        <f t="shared" si="223"/>
        <v>13.293418984795363</v>
      </c>
      <c r="Z1067" s="14">
        <v>474.14230073437511</v>
      </c>
      <c r="AA1067" s="17">
        <f t="shared" si="225"/>
        <v>0.85113822925014626</v>
      </c>
      <c r="AB1067" s="17">
        <f t="shared" si="226"/>
        <v>2.2075140630463036E-4</v>
      </c>
      <c r="AC1067" s="17">
        <f t="shared" si="227"/>
        <v>0.10466757967562627</v>
      </c>
      <c r="AD1067" s="17">
        <f t="shared" si="224"/>
        <v>1.3863255586175666E-4</v>
      </c>
      <c r="AE1067" s="14">
        <f t="shared" si="228"/>
        <v>59.071227802787035</v>
      </c>
    </row>
    <row r="1068" spans="1:31" ht="15.75" thickBot="1" x14ac:dyDescent="0.3">
      <c r="A1068" s="14">
        <v>1</v>
      </c>
      <c r="B1068" s="17" t="s">
        <v>33</v>
      </c>
      <c r="C1068" s="17">
        <v>1062</v>
      </c>
      <c r="D1068" s="17">
        <v>92.882894039874856</v>
      </c>
      <c r="E1068" s="14">
        <v>704.00093954631063</v>
      </c>
      <c r="F1068" s="103">
        <v>0</v>
      </c>
      <c r="G1068" s="17">
        <f>'Specifications (ICE)'!$E$16*9.81*SIN(F1068-F1067)</f>
        <v>0</v>
      </c>
      <c r="H1068" s="17">
        <f t="shared" si="216"/>
        <v>0</v>
      </c>
      <c r="I1068" s="17">
        <v>14</v>
      </c>
      <c r="J1068" s="14">
        <v>4000</v>
      </c>
      <c r="K1068" s="100">
        <v>7.9560143180100606</v>
      </c>
      <c r="L1068" s="17">
        <v>17.797126668529426</v>
      </c>
      <c r="M1068" s="107">
        <v>1</v>
      </c>
      <c r="N1068" s="17">
        <f>IF(M1068=1,_xlfn.XLOOKUP(L1068,'HYB SPECS'!$O$6:$O$37,'HYB SPECS'!$K$6:$K$37,,1))</f>
        <v>5000</v>
      </c>
      <c r="O1068" s="107">
        <f>0.5*('Specifications (ICE)'!$P$4*'Specifications (ICE)'!$P$3)*'Specifications (ICE)'!$P$5*K1068^2</f>
        <v>19.784639215283683</v>
      </c>
      <c r="P1068" s="14">
        <f>IF(B1068="A",'Specifications (ICE)'!$M$12,IF(B1068="G",'Specifications (ICE)'!$M$13))</f>
        <v>84.271039200000004</v>
      </c>
      <c r="Q1068" s="17">
        <v>1</v>
      </c>
      <c r="R1068" s="110">
        <f>'HYB SPECS'!$G$11-O1068-P1068-G1068</f>
        <v>782.67895343994462</v>
      </c>
      <c r="S1068" s="16">
        <f t="shared" si="217"/>
        <v>1.1117583933117157</v>
      </c>
      <c r="T1068" s="17">
        <f t="shared" si="218"/>
        <v>782.67895343994462</v>
      </c>
      <c r="U1068" s="110">
        <f t="shared" si="219"/>
        <v>886.73463185522837</v>
      </c>
      <c r="V1068" s="17">
        <f t="shared" si="220"/>
        <v>7.0548734273155773</v>
      </c>
      <c r="W1068" s="14">
        <f t="shared" si="221"/>
        <v>6.3679453646307316</v>
      </c>
      <c r="X1068" s="17">
        <f t="shared" si="222"/>
        <v>7.0548734273155773</v>
      </c>
      <c r="Y1068" s="17">
        <f t="shared" si="223"/>
        <v>13.473815746139223</v>
      </c>
      <c r="Z1068" s="14">
        <v>474.14230073437511</v>
      </c>
      <c r="AA1068" s="17">
        <f t="shared" si="225"/>
        <v>0.83869785170467059</v>
      </c>
      <c r="AB1068" s="17">
        <f t="shared" si="226"/>
        <v>2.1486643949068991E-4</v>
      </c>
      <c r="AC1068" s="17">
        <f t="shared" si="227"/>
        <v>0.10187726797071911</v>
      </c>
      <c r="AD1068" s="17">
        <f t="shared" si="224"/>
        <v>1.3493677876916439E-4</v>
      </c>
      <c r="AE1068" s="14">
        <f t="shared" si="228"/>
        <v>59.173105070757757</v>
      </c>
    </row>
    <row r="1069" spans="1:31" ht="15.75" thickBot="1" x14ac:dyDescent="0.3">
      <c r="A1069" s="14">
        <v>1</v>
      </c>
      <c r="B1069" s="17" t="s">
        <v>33</v>
      </c>
      <c r="C1069" s="17">
        <v>1063</v>
      </c>
      <c r="D1069" s="17">
        <v>93.002917665014593</v>
      </c>
      <c r="E1069" s="14">
        <v>704.00093954631063</v>
      </c>
      <c r="F1069" s="103">
        <v>0</v>
      </c>
      <c r="G1069" s="17">
        <f>'Specifications (ICE)'!$E$16*9.81*SIN(F1069-F1068)</f>
        <v>0</v>
      </c>
      <c r="H1069" s="17">
        <f t="shared" si="216"/>
        <v>0</v>
      </c>
      <c r="I1069" s="17">
        <v>14</v>
      </c>
      <c r="J1069" s="14">
        <v>4000</v>
      </c>
      <c r="K1069" s="100">
        <v>8.0610356623596946</v>
      </c>
      <c r="L1069" s="17">
        <v>18.032053114558895</v>
      </c>
      <c r="M1069" s="107">
        <v>1</v>
      </c>
      <c r="N1069" s="17">
        <f>IF(M1069=1,_xlfn.XLOOKUP(L1069,'HYB SPECS'!$O$6:$O$37,'HYB SPECS'!$K$6:$K$37,,1))</f>
        <v>5000</v>
      </c>
      <c r="O1069" s="107">
        <f>0.5*('Specifications (ICE)'!$P$4*'Specifications (ICE)'!$P$3)*'Specifications (ICE)'!$P$5*K1069^2</f>
        <v>20.310410819427425</v>
      </c>
      <c r="P1069" s="14">
        <f>IF(B1069="A",'Specifications (ICE)'!$M$12,IF(B1069="G",'Specifications (ICE)'!$M$13))</f>
        <v>84.271039200000004</v>
      </c>
      <c r="Q1069" s="17">
        <v>1</v>
      </c>
      <c r="R1069" s="110">
        <f>'HYB SPECS'!$G$11-O1069-P1069-G1069</f>
        <v>782.15318183580098</v>
      </c>
      <c r="S1069" s="16">
        <f t="shared" si="217"/>
        <v>1.1110115596434504</v>
      </c>
      <c r="T1069" s="17">
        <f t="shared" si="218"/>
        <v>782.15318183580109</v>
      </c>
      <c r="U1069" s="110">
        <f t="shared" si="219"/>
        <v>886.73463185522849</v>
      </c>
      <c r="V1069" s="17">
        <f t="shared" si="220"/>
        <v>7.1479994904343922</v>
      </c>
      <c r="W1069" s="14">
        <f t="shared" si="221"/>
        <v>6.2748193015119167</v>
      </c>
      <c r="X1069" s="17">
        <f t="shared" si="222"/>
        <v>7.1479994904343922</v>
      </c>
      <c r="Y1069" s="17">
        <f t="shared" si="223"/>
        <v>13.65167342545179</v>
      </c>
      <c r="Z1069" s="14">
        <v>474.14230073437511</v>
      </c>
      <c r="AA1069" s="17">
        <f t="shared" si="225"/>
        <v>0.82643257230870137</v>
      </c>
      <c r="AB1069" s="17">
        <f t="shared" si="226"/>
        <v>2.0920182212895921E-4</v>
      </c>
      <c r="AC1069" s="17">
        <f t="shared" si="227"/>
        <v>9.9191433262048226E-2</v>
      </c>
      <c r="AD1069" s="17">
        <f t="shared" si="224"/>
        <v>1.3137938180403738E-4</v>
      </c>
      <c r="AE1069" s="14">
        <f t="shared" si="228"/>
        <v>59.272296504019806</v>
      </c>
    </row>
    <row r="1070" spans="1:31" ht="15.75" thickBot="1" x14ac:dyDescent="0.3">
      <c r="A1070" s="14">
        <v>1</v>
      </c>
      <c r="B1070" s="17" t="s">
        <v>33</v>
      </c>
      <c r="C1070" s="17">
        <v>1064</v>
      </c>
      <c r="D1070" s="17">
        <v>93.122169585021084</v>
      </c>
      <c r="E1070" s="14">
        <v>704.00093954631063</v>
      </c>
      <c r="F1070" s="103">
        <v>0</v>
      </c>
      <c r="G1070" s="17">
        <f>'Specifications (ICE)'!$E$16*9.81*SIN(F1070-F1069)</f>
        <v>0</v>
      </c>
      <c r="H1070" s="17">
        <f t="shared" si="216"/>
        <v>0</v>
      </c>
      <c r="I1070" s="17">
        <v>14</v>
      </c>
      <c r="J1070" s="14">
        <v>4000</v>
      </c>
      <c r="K1070" s="100">
        <v>8.1191384894350076</v>
      </c>
      <c r="L1070" s="17">
        <v>18.162025652556746</v>
      </c>
      <c r="M1070" s="107">
        <v>1</v>
      </c>
      <c r="N1070" s="17">
        <f>IF(M1070=1,_xlfn.XLOOKUP(L1070,'HYB SPECS'!$O$6:$O$37,'HYB SPECS'!$K$6:$K$37,,1))</f>
        <v>5000</v>
      </c>
      <c r="O1070" s="107">
        <f>0.5*('Specifications (ICE)'!$P$4*'Specifications (ICE)'!$P$3)*'Specifications (ICE)'!$P$5*K1070^2</f>
        <v>20.604255260278038</v>
      </c>
      <c r="P1070" s="14">
        <f>IF(B1070="A",'Specifications (ICE)'!$M$12,IF(B1070="G",'Specifications (ICE)'!$M$13))</f>
        <v>84.271039200000004</v>
      </c>
      <c r="Q1070" s="17">
        <v>1</v>
      </c>
      <c r="R1070" s="110">
        <f>'HYB SPECS'!$G$11-O1070-P1070-G1070</f>
        <v>781.85933739495033</v>
      </c>
      <c r="S1070" s="16">
        <f t="shared" si="217"/>
        <v>1.1105941675288318</v>
      </c>
      <c r="T1070" s="17">
        <f t="shared" si="218"/>
        <v>781.85933739495033</v>
      </c>
      <c r="U1070" s="110">
        <f t="shared" si="219"/>
        <v>886.73463185522837</v>
      </c>
      <c r="V1070" s="17">
        <f t="shared" si="220"/>
        <v>7.1995212794107664</v>
      </c>
      <c r="W1070" s="14">
        <f t="shared" si="221"/>
        <v>6.2232975125355425</v>
      </c>
      <c r="X1070" s="17">
        <f t="shared" si="222"/>
        <v>7.1995212794107664</v>
      </c>
      <c r="Y1070" s="17">
        <f t="shared" si="223"/>
        <v>13.75007279416212</v>
      </c>
      <c r="Z1070" s="14">
        <v>474.14230073437511</v>
      </c>
      <c r="AA1070" s="17">
        <f t="shared" si="225"/>
        <v>0.8196468335411432</v>
      </c>
      <c r="AB1070" s="17">
        <f t="shared" si="226"/>
        <v>2.0615004920596707E-4</v>
      </c>
      <c r="AC1070" s="17">
        <f t="shared" si="227"/>
        <v>9.7744458627021871E-2</v>
      </c>
      <c r="AD1070" s="17">
        <f t="shared" si="224"/>
        <v>1.2946285910863823E-4</v>
      </c>
      <c r="AE1070" s="14">
        <f t="shared" si="228"/>
        <v>59.370040962646826</v>
      </c>
    </row>
    <row r="1071" spans="1:31" ht="15.75" thickBot="1" x14ac:dyDescent="0.3">
      <c r="A1071" s="14">
        <v>1</v>
      </c>
      <c r="B1071" s="17" t="s">
        <v>33</v>
      </c>
      <c r="C1071" s="17">
        <v>1065</v>
      </c>
      <c r="D1071" s="17">
        <v>93.24005422776257</v>
      </c>
      <c r="E1071" s="14">
        <v>704.00093954631063</v>
      </c>
      <c r="F1071" s="103">
        <v>0</v>
      </c>
      <c r="G1071" s="17">
        <f>'Specifications (ICE)'!$E$16*9.81*SIN(F1071-F1070)</f>
        <v>0</v>
      </c>
      <c r="H1071" s="17">
        <f t="shared" si="216"/>
        <v>0</v>
      </c>
      <c r="I1071" s="17">
        <v>14</v>
      </c>
      <c r="J1071" s="14">
        <v>4000</v>
      </c>
      <c r="K1071" s="100">
        <v>8.22193627974052</v>
      </c>
      <c r="L1071" s="17">
        <v>18.39197814160276</v>
      </c>
      <c r="M1071" s="107">
        <v>1</v>
      </c>
      <c r="N1071" s="17">
        <f>IF(M1071=1,_xlfn.XLOOKUP(L1071,'HYB SPECS'!$O$6:$O$37,'HYB SPECS'!$K$6:$K$37,,1))</f>
        <v>5250</v>
      </c>
      <c r="O1071" s="107">
        <f>0.5*('Specifications (ICE)'!$P$4*'Specifications (ICE)'!$P$3)*'Specifications (ICE)'!$P$5*K1071^2</f>
        <v>21.129306175072877</v>
      </c>
      <c r="P1071" s="14">
        <f>IF(B1071="A",'Specifications (ICE)'!$M$12,IF(B1071="G",'Specifications (ICE)'!$M$13))</f>
        <v>84.271039200000004</v>
      </c>
      <c r="Q1071" s="17">
        <v>1</v>
      </c>
      <c r="R1071" s="110">
        <f>'HYB SPECS'!$G$11-O1071-P1071-G1071</f>
        <v>781.33428648015547</v>
      </c>
      <c r="S1071" s="16">
        <f t="shared" si="217"/>
        <v>1.1098483575656617</v>
      </c>
      <c r="T1071" s="17">
        <f t="shared" si="218"/>
        <v>781.33428648015558</v>
      </c>
      <c r="U1071" s="110">
        <f t="shared" si="219"/>
        <v>886.73463185522849</v>
      </c>
      <c r="V1071" s="17">
        <f t="shared" si="220"/>
        <v>7.2906756401528563</v>
      </c>
      <c r="W1071" s="14">
        <f t="shared" si="221"/>
        <v>6.1321431517934526</v>
      </c>
      <c r="X1071" s="17">
        <f t="shared" si="222"/>
        <v>7.2906756401528563</v>
      </c>
      <c r="Y1071" s="17">
        <f t="shared" si="223"/>
        <v>13.261109332685663</v>
      </c>
      <c r="Z1071" s="14">
        <v>474.14230073437511</v>
      </c>
      <c r="AA1071" s="17">
        <f t="shared" si="225"/>
        <v>0.80764123956219169</v>
      </c>
      <c r="AB1071" s="17">
        <f t="shared" si="226"/>
        <v>2.0080152908022946E-4</v>
      </c>
      <c r="AC1071" s="17">
        <f t="shared" si="227"/>
        <v>9.5208498989080528E-2</v>
      </c>
      <c r="AD1071" s="17">
        <f t="shared" si="224"/>
        <v>1.2610397217096758E-4</v>
      </c>
      <c r="AE1071" s="14">
        <f t="shared" si="228"/>
        <v>59.465249461635906</v>
      </c>
    </row>
    <row r="1072" spans="1:31" ht="15.75" thickBot="1" x14ac:dyDescent="0.3">
      <c r="A1072" s="14">
        <v>1</v>
      </c>
      <c r="B1072" s="17" t="s">
        <v>33</v>
      </c>
      <c r="C1072" s="17">
        <v>1066</v>
      </c>
      <c r="D1072" s="17">
        <v>93.35661936449047</v>
      </c>
      <c r="E1072" s="14">
        <v>704.00093954631063</v>
      </c>
      <c r="F1072" s="103">
        <v>0</v>
      </c>
      <c r="G1072" s="17">
        <f>'Specifications (ICE)'!$E$16*9.81*SIN(F1072-F1071)</f>
        <v>0</v>
      </c>
      <c r="H1072" s="17">
        <f t="shared" si="216"/>
        <v>0</v>
      </c>
      <c r="I1072" s="17">
        <v>14</v>
      </c>
      <c r="J1072" s="14">
        <v>4000</v>
      </c>
      <c r="K1072" s="100">
        <v>8.3233758471127199</v>
      </c>
      <c r="L1072" s="17">
        <v>18.618892367440328</v>
      </c>
      <c r="M1072" s="107">
        <v>1</v>
      </c>
      <c r="N1072" s="17">
        <f>IF(M1072=1,_xlfn.XLOOKUP(L1072,'HYB SPECS'!$O$6:$O$37,'HYB SPECS'!$K$6:$K$37,,1))</f>
        <v>5250</v>
      </c>
      <c r="O1072" s="107">
        <f>0.5*('Specifications (ICE)'!$P$4*'Specifications (ICE)'!$P$3)*'Specifications (ICE)'!$P$5*K1072^2</f>
        <v>21.653895411983001</v>
      </c>
      <c r="P1072" s="14">
        <f>IF(B1072="A",'Specifications (ICE)'!$M$12,IF(B1072="G",'Specifications (ICE)'!$M$13))</f>
        <v>84.271039200000004</v>
      </c>
      <c r="Q1072" s="17">
        <v>1</v>
      </c>
      <c r="R1072" s="110">
        <f>'HYB SPECS'!$G$11-O1072-P1072-G1072</f>
        <v>780.8096972432453</v>
      </c>
      <c r="S1072" s="16">
        <f t="shared" si="217"/>
        <v>1.109103203394066</v>
      </c>
      <c r="T1072" s="17">
        <f t="shared" si="218"/>
        <v>780.8096972432453</v>
      </c>
      <c r="U1072" s="110">
        <f t="shared" si="219"/>
        <v>886.73463185522837</v>
      </c>
      <c r="V1072" s="17">
        <f t="shared" si="220"/>
        <v>7.3806256175821972</v>
      </c>
      <c r="W1072" s="14">
        <f t="shared" si="221"/>
        <v>6.0421931743641117</v>
      </c>
      <c r="X1072" s="17">
        <f t="shared" si="222"/>
        <v>7.3806256175821972</v>
      </c>
      <c r="Y1072" s="17">
        <f t="shared" si="223"/>
        <v>13.424720573130053</v>
      </c>
      <c r="Z1072" s="14">
        <v>474.14230073437511</v>
      </c>
      <c r="AA1072" s="17">
        <f t="shared" si="225"/>
        <v>0.79579427032626038</v>
      </c>
      <c r="AB1072" s="17">
        <f t="shared" si="226"/>
        <v>1.9564140930725972E-4</v>
      </c>
      <c r="AC1072" s="17">
        <f t="shared" si="227"/>
        <v>9.2761867927859717E-2</v>
      </c>
      <c r="AD1072" s="17">
        <f t="shared" si="224"/>
        <v>1.2286340122895327E-4</v>
      </c>
      <c r="AE1072" s="14">
        <f t="shared" si="228"/>
        <v>59.558011329563769</v>
      </c>
    </row>
    <row r="1073" spans="1:31" ht="15.75" thickBot="1" x14ac:dyDescent="0.3">
      <c r="A1073" s="14">
        <v>1</v>
      </c>
      <c r="B1073" s="17" t="s">
        <v>33</v>
      </c>
      <c r="C1073" s="17">
        <v>1067</v>
      </c>
      <c r="D1073" s="17">
        <v>93.471910068896051</v>
      </c>
      <c r="E1073" s="14">
        <v>704.00093954631063</v>
      </c>
      <c r="F1073" s="103">
        <v>0</v>
      </c>
      <c r="G1073" s="17">
        <f>'Specifications (ICE)'!$E$16*9.81*SIN(F1073-F1072)</f>
        <v>0</v>
      </c>
      <c r="H1073" s="17">
        <f t="shared" si="216"/>
        <v>0</v>
      </c>
      <c r="I1073" s="17">
        <v>14</v>
      </c>
      <c r="J1073" s="14">
        <v>4000</v>
      </c>
      <c r="K1073" s="100">
        <v>8.4235063377417401</v>
      </c>
      <c r="L1073" s="17">
        <v>18.842878267148009</v>
      </c>
      <c r="M1073" s="107">
        <v>1</v>
      </c>
      <c r="N1073" s="17">
        <f>IF(M1073=1,_xlfn.XLOOKUP(L1073,'HYB SPECS'!$O$6:$O$37,'HYB SPECS'!$K$6:$K$37,,1))</f>
        <v>5250</v>
      </c>
      <c r="O1073" s="107">
        <f>0.5*('Specifications (ICE)'!$P$4*'Specifications (ICE)'!$P$3)*'Specifications (ICE)'!$P$5*K1073^2</f>
        <v>22.178023376962312</v>
      </c>
      <c r="P1073" s="14">
        <f>IF(B1073="A",'Specifications (ICE)'!$M$12,IF(B1073="G",'Specifications (ICE)'!$M$13))</f>
        <v>84.271039200000004</v>
      </c>
      <c r="Q1073" s="17">
        <v>1</v>
      </c>
      <c r="R1073" s="110">
        <f>'HYB SPECS'!$G$11-O1073-P1073-G1073</f>
        <v>780.28556927826605</v>
      </c>
      <c r="S1073" s="16">
        <f t="shared" si="217"/>
        <v>1.1083587044374068</v>
      </c>
      <c r="T1073" s="17">
        <f t="shared" si="218"/>
        <v>780.28556927826605</v>
      </c>
      <c r="U1073" s="110">
        <f t="shared" si="219"/>
        <v>886.73463185522837</v>
      </c>
      <c r="V1073" s="17">
        <f t="shared" si="220"/>
        <v>7.4694147913276048</v>
      </c>
      <c r="W1073" s="14">
        <f t="shared" si="221"/>
        <v>5.9534040006187041</v>
      </c>
      <c r="X1073" s="17">
        <f t="shared" si="222"/>
        <v>7.4694147913276048</v>
      </c>
      <c r="Y1073" s="17">
        <f t="shared" si="223"/>
        <v>13.586220411925787</v>
      </c>
      <c r="Z1073" s="14">
        <v>474.14230073437511</v>
      </c>
      <c r="AA1073" s="17">
        <f t="shared" si="225"/>
        <v>0.78410018612627386</v>
      </c>
      <c r="AB1073" s="17">
        <f t="shared" si="226"/>
        <v>1.9065892801175931E-4</v>
      </c>
      <c r="AC1073" s="17">
        <f t="shared" si="227"/>
        <v>9.0399462783045156E-2</v>
      </c>
      <c r="AD1073" s="17">
        <f t="shared" si="224"/>
        <v>1.197343877921128E-4</v>
      </c>
      <c r="AE1073" s="14">
        <f t="shared" si="228"/>
        <v>59.648410792346816</v>
      </c>
    </row>
    <row r="1074" spans="1:31" ht="15.75" thickBot="1" x14ac:dyDescent="0.3">
      <c r="A1074" s="14">
        <v>1</v>
      </c>
      <c r="B1074" s="17" t="s">
        <v>33</v>
      </c>
      <c r="C1074" s="17">
        <v>1068</v>
      </c>
      <c r="D1074" s="17">
        <v>93.585968925443538</v>
      </c>
      <c r="E1074" s="14">
        <v>704.00093954631063</v>
      </c>
      <c r="F1074" s="103">
        <v>0</v>
      </c>
      <c r="G1074" s="17">
        <f>'Specifications (ICE)'!$E$16*9.81*SIN(F1074-F1073)</f>
        <v>0</v>
      </c>
      <c r="H1074" s="17">
        <f t="shared" si="216"/>
        <v>0</v>
      </c>
      <c r="I1074" s="17">
        <v>14</v>
      </c>
      <c r="J1074" s="14">
        <v>4000</v>
      </c>
      <c r="K1074" s="100">
        <v>8.5223739694284308</v>
      </c>
      <c r="L1074" s="17">
        <v>19.064039227173236</v>
      </c>
      <c r="M1074" s="107">
        <v>1</v>
      </c>
      <c r="N1074" s="17">
        <f>IF(M1074=1,_xlfn.XLOOKUP(L1074,'HYB SPECS'!$O$6:$O$37,'HYB SPECS'!$K$6:$K$37,,1))</f>
        <v>5250</v>
      </c>
      <c r="O1074" s="107">
        <f>0.5*('Specifications (ICE)'!$P$4*'Specifications (ICE)'!$P$3)*'Specifications (ICE)'!$P$5*K1074^2</f>
        <v>22.701690475607776</v>
      </c>
      <c r="P1074" s="14">
        <f>IF(B1074="A",'Specifications (ICE)'!$M$12,IF(B1074="G",'Specifications (ICE)'!$M$13))</f>
        <v>84.271039200000004</v>
      </c>
      <c r="Q1074" s="17">
        <v>1</v>
      </c>
      <c r="R1074" s="110">
        <f>'HYB SPECS'!$G$11-O1074-P1074-G1074</f>
        <v>779.76190217962062</v>
      </c>
      <c r="S1074" s="16">
        <f t="shared" si="217"/>
        <v>1.1076148601195528</v>
      </c>
      <c r="T1074" s="17">
        <f t="shared" si="218"/>
        <v>779.76190217962062</v>
      </c>
      <c r="U1074" s="110">
        <f t="shared" si="219"/>
        <v>886.73463185522837</v>
      </c>
      <c r="V1074" s="17">
        <f t="shared" si="220"/>
        <v>7.5570841443137002</v>
      </c>
      <c r="W1074" s="14">
        <f t="shared" si="221"/>
        <v>5.8657346476326087</v>
      </c>
      <c r="X1074" s="17">
        <f t="shared" si="222"/>
        <v>7.5570841443137002</v>
      </c>
      <c r="Y1074" s="17">
        <f t="shared" si="223"/>
        <v>13.745683393473277</v>
      </c>
      <c r="Z1074" s="14">
        <v>474.14230073437511</v>
      </c>
      <c r="AA1074" s="17">
        <f t="shared" si="225"/>
        <v>0.77255358925718443</v>
      </c>
      <c r="AB1074" s="17">
        <f t="shared" si="226"/>
        <v>1.8584416297776467E-4</v>
      </c>
      <c r="AC1074" s="17">
        <f t="shared" si="227"/>
        <v>8.8116579012331511E-2</v>
      </c>
      <c r="AD1074" s="17">
        <f t="shared" si="224"/>
        <v>1.1671070067858479E-4</v>
      </c>
      <c r="AE1074" s="14">
        <f t="shared" si="228"/>
        <v>59.736527371359145</v>
      </c>
    </row>
    <row r="1075" spans="1:31" ht="15.75" thickBot="1" x14ac:dyDescent="0.3">
      <c r="A1075" s="14">
        <v>1</v>
      </c>
      <c r="B1075" s="17" t="s">
        <v>33</v>
      </c>
      <c r="C1075" s="17">
        <v>1069</v>
      </c>
      <c r="D1075" s="17">
        <v>93.698836217469861</v>
      </c>
      <c r="E1075" s="14">
        <v>704.00093954631063</v>
      </c>
      <c r="F1075" s="103">
        <v>0</v>
      </c>
      <c r="G1075" s="17">
        <f>'Specifications (ICE)'!$E$16*9.81*SIN(F1075-F1074)</f>
        <v>0</v>
      </c>
      <c r="H1075" s="17">
        <f t="shared" si="216"/>
        <v>0</v>
      </c>
      <c r="I1075" s="17">
        <v>14</v>
      </c>
      <c r="J1075" s="14">
        <v>4000</v>
      </c>
      <c r="K1075" s="100">
        <v>8.620022270693779</v>
      </c>
      <c r="L1075" s="17">
        <v>19.282472618205745</v>
      </c>
      <c r="M1075" s="107">
        <v>1</v>
      </c>
      <c r="N1075" s="17">
        <f>IF(M1075=1,_xlfn.XLOOKUP(L1075,'HYB SPECS'!$O$6:$O$37,'HYB SPECS'!$K$6:$K$37,,1))</f>
        <v>5500</v>
      </c>
      <c r="O1075" s="107">
        <f>0.5*('Specifications (ICE)'!$P$4*'Specifications (ICE)'!$P$3)*'Specifications (ICE)'!$P$5*K1075^2</f>
        <v>23.224897113159692</v>
      </c>
      <c r="P1075" s="14">
        <f>IF(B1075="A",'Specifications (ICE)'!$M$12,IF(B1075="G",'Specifications (ICE)'!$M$13))</f>
        <v>84.271039200000004</v>
      </c>
      <c r="Q1075" s="17">
        <v>1</v>
      </c>
      <c r="R1075" s="110">
        <f>'HYB SPECS'!$G$11-O1075-P1075-G1075</f>
        <v>779.23869554206863</v>
      </c>
      <c r="S1075" s="16">
        <f t="shared" si="217"/>
        <v>1.1068716698648791</v>
      </c>
      <c r="T1075" s="17">
        <f t="shared" si="218"/>
        <v>779.23869554206863</v>
      </c>
      <c r="U1075" s="110">
        <f t="shared" si="219"/>
        <v>886.73463185522837</v>
      </c>
      <c r="V1075" s="17">
        <f t="shared" si="220"/>
        <v>7.6436722747875185</v>
      </c>
      <c r="W1075" s="14">
        <f t="shared" si="221"/>
        <v>5.7791465171587904</v>
      </c>
      <c r="X1075" s="17">
        <f t="shared" si="222"/>
        <v>7.6436722747875185</v>
      </c>
      <c r="Y1075" s="17">
        <f t="shared" si="223"/>
        <v>13.271217009893519</v>
      </c>
      <c r="Z1075" s="14">
        <v>474.14230073437511</v>
      </c>
      <c r="AA1075" s="17">
        <f t="shared" si="225"/>
        <v>0.76114939609075549</v>
      </c>
      <c r="AB1075" s="17">
        <f t="shared" si="226"/>
        <v>1.8118794933751864E-4</v>
      </c>
      <c r="AC1075" s="17">
        <f t="shared" si="227"/>
        <v>8.5908871164234485E-2</v>
      </c>
      <c r="AD1075" s="17">
        <f t="shared" si="224"/>
        <v>1.1378658432348937E-4</v>
      </c>
      <c r="AE1075" s="14">
        <f t="shared" si="228"/>
        <v>59.822436242523381</v>
      </c>
    </row>
    <row r="1076" spans="1:31" ht="15.75" thickBot="1" x14ac:dyDescent="0.3">
      <c r="A1076" s="14">
        <v>1</v>
      </c>
      <c r="B1076" s="17" t="s">
        <v>33</v>
      </c>
      <c r="C1076" s="17">
        <v>1070</v>
      </c>
      <c r="D1076" s="17">
        <v>93.810550097401702</v>
      </c>
      <c r="E1076" s="14">
        <v>704.00093954631063</v>
      </c>
      <c r="F1076" s="103">
        <v>0</v>
      </c>
      <c r="G1076" s="17">
        <f>'Specifications (ICE)'!$E$16*9.81*SIN(F1076-F1075)</f>
        <v>0</v>
      </c>
      <c r="H1076" s="17">
        <f t="shared" si="216"/>
        <v>0</v>
      </c>
      <c r="I1076" s="17">
        <v>14</v>
      </c>
      <c r="J1076" s="14">
        <v>4000</v>
      </c>
      <c r="K1076" s="100">
        <v>8.7164922953410997</v>
      </c>
      <c r="L1076" s="17">
        <v>19.498270275140321</v>
      </c>
      <c r="M1076" s="107">
        <v>1</v>
      </c>
      <c r="N1076" s="17">
        <f>IF(M1076=1,_xlfn.XLOOKUP(L1076,'HYB SPECS'!$O$6:$O$37,'HYB SPECS'!$K$6:$K$37,,1))</f>
        <v>5500</v>
      </c>
      <c r="O1076" s="107">
        <f>0.5*('Specifications (ICE)'!$P$4*'Specifications (ICE)'!$P$3)*'Specifications (ICE)'!$P$5*K1076^2</f>
        <v>23.747643694502035</v>
      </c>
      <c r="P1076" s="14">
        <f>IF(B1076="A",'Specifications (ICE)'!$M$12,IF(B1076="G",'Specifications (ICE)'!$M$13))</f>
        <v>84.271039200000004</v>
      </c>
      <c r="Q1076" s="17">
        <v>1</v>
      </c>
      <c r="R1076" s="110">
        <f>'HYB SPECS'!$G$11-O1076-P1076-G1076</f>
        <v>778.71594896072634</v>
      </c>
      <c r="S1076" s="16">
        <f t="shared" si="217"/>
        <v>1.1061291330982674</v>
      </c>
      <c r="T1076" s="17">
        <f t="shared" si="218"/>
        <v>778.71594896072634</v>
      </c>
      <c r="U1076" s="110">
        <f t="shared" si="219"/>
        <v>886.73463185522837</v>
      </c>
      <c r="V1076" s="17">
        <f t="shared" si="220"/>
        <v>7.7292155865782242</v>
      </c>
      <c r="W1076" s="14">
        <f t="shared" si="221"/>
        <v>5.6936032053680847</v>
      </c>
      <c r="X1076" s="17">
        <f t="shared" si="222"/>
        <v>7.7292155865782242</v>
      </c>
      <c r="Y1076" s="17">
        <f t="shared" si="223"/>
        <v>13.419740365383795</v>
      </c>
      <c r="Z1076" s="14">
        <v>474.14230073437511</v>
      </c>
      <c r="AA1076" s="17">
        <f t="shared" si="225"/>
        <v>0.74988281201717677</v>
      </c>
      <c r="AB1076" s="17">
        <f t="shared" si="226"/>
        <v>1.7668180690667666E-4</v>
      </c>
      <c r="AC1076" s="17">
        <f t="shared" si="227"/>
        <v>8.3772318424638281E-2</v>
      </c>
      <c r="AD1076" s="17">
        <f t="shared" si="224"/>
        <v>1.1095671314521627E-4</v>
      </c>
      <c r="AE1076" s="14">
        <f t="shared" si="228"/>
        <v>59.906208560948016</v>
      </c>
    </row>
    <row r="1077" spans="1:31" ht="15.75" thickBot="1" x14ac:dyDescent="0.3">
      <c r="A1077" s="14">
        <v>1</v>
      </c>
      <c r="B1077" s="17" t="s">
        <v>33</v>
      </c>
      <c r="C1077" s="17">
        <v>1071</v>
      </c>
      <c r="D1077" s="17">
        <v>93.921146741124502</v>
      </c>
      <c r="E1077" s="14">
        <v>704.00093954631063</v>
      </c>
      <c r="F1077" s="103">
        <v>0</v>
      </c>
      <c r="G1077" s="17">
        <f>'Specifications (ICE)'!$E$16*9.81*SIN(F1077-F1076)</f>
        <v>0</v>
      </c>
      <c r="H1077" s="17">
        <f t="shared" si="216"/>
        <v>0</v>
      </c>
      <c r="I1077" s="17">
        <v>14</v>
      </c>
      <c r="J1077" s="14">
        <v>4000</v>
      </c>
      <c r="K1077" s="100">
        <v>8.8118228154833869</v>
      </c>
      <c r="L1077" s="17">
        <v>19.71151892886741</v>
      </c>
      <c r="M1077" s="107">
        <v>1</v>
      </c>
      <c r="N1077" s="17">
        <f>IF(M1077=1,_xlfn.XLOOKUP(L1077,'HYB SPECS'!$O$6:$O$37,'HYB SPECS'!$K$6:$K$37,,1))</f>
        <v>5500</v>
      </c>
      <c r="O1077" s="107">
        <f>0.5*('Specifications (ICE)'!$P$4*'Specifications (ICE)'!$P$3)*'Specifications (ICE)'!$P$5*K1077^2</f>
        <v>24.269930624162779</v>
      </c>
      <c r="P1077" s="14">
        <f>IF(B1077="A",'Specifications (ICE)'!$M$12,IF(B1077="G",'Specifications (ICE)'!$M$13))</f>
        <v>84.271039200000004</v>
      </c>
      <c r="Q1077" s="17">
        <v>1</v>
      </c>
      <c r="R1077" s="110">
        <f>'HYB SPECS'!$G$11-O1077-P1077-G1077</f>
        <v>778.19366203106563</v>
      </c>
      <c r="S1077" s="16">
        <f t="shared" si="217"/>
        <v>1.1053872492451049</v>
      </c>
      <c r="T1077" s="17">
        <f t="shared" si="218"/>
        <v>778.19366203106574</v>
      </c>
      <c r="U1077" s="110">
        <f t="shared" si="219"/>
        <v>886.73463185522849</v>
      </c>
      <c r="V1077" s="17">
        <f t="shared" si="220"/>
        <v>7.8137484602611638</v>
      </c>
      <c r="W1077" s="14">
        <f t="shared" si="221"/>
        <v>5.6090703316851451</v>
      </c>
      <c r="X1077" s="17">
        <f t="shared" si="222"/>
        <v>7.8137484602611638</v>
      </c>
      <c r="Y1077" s="17">
        <f t="shared" si="223"/>
        <v>13.566509362115461</v>
      </c>
      <c r="Z1077" s="14">
        <v>474.14230073437511</v>
      </c>
      <c r="AA1077" s="17">
        <f t="shared" si="225"/>
        <v>0.73874930890169976</v>
      </c>
      <c r="AB1077" s="17">
        <f t="shared" si="226"/>
        <v>1.7231787585819796E-4</v>
      </c>
      <c r="AC1077" s="17">
        <f t="shared" si="227"/>
        <v>8.1703194117066419E-2</v>
      </c>
      <c r="AD1077" s="17">
        <f t="shared" si="224"/>
        <v>1.0821615114843233E-4</v>
      </c>
      <c r="AE1077" s="14">
        <f t="shared" si="228"/>
        <v>59.987911755065085</v>
      </c>
    </row>
    <row r="1078" spans="1:31" ht="15.75" thickBot="1" x14ac:dyDescent="0.3">
      <c r="A1078" s="14">
        <v>1</v>
      </c>
      <c r="B1078" s="17" t="s">
        <v>33</v>
      </c>
      <c r="C1078" s="17">
        <v>1072</v>
      </c>
      <c r="D1078" s="17">
        <v>94.030660488269973</v>
      </c>
      <c r="E1078" s="14">
        <v>704.00093954631063</v>
      </c>
      <c r="F1078" s="103">
        <v>0</v>
      </c>
      <c r="G1078" s="17">
        <f>'Specifications (ICE)'!$E$16*9.81*SIN(F1078-F1077)</f>
        <v>0</v>
      </c>
      <c r="H1078" s="17">
        <f t="shared" si="216"/>
        <v>0</v>
      </c>
      <c r="I1078" s="17">
        <v>14</v>
      </c>
      <c r="J1078" s="14">
        <v>4000</v>
      </c>
      <c r="K1078" s="100">
        <v>8.9060504956207893</v>
      </c>
      <c r="L1078" s="17">
        <v>19.92230059567397</v>
      </c>
      <c r="M1078" s="107">
        <v>1</v>
      </c>
      <c r="N1078" s="17">
        <f>IF(M1078=1,_xlfn.XLOOKUP(L1078,'HYB SPECS'!$O$6:$O$37,'HYB SPECS'!$K$6:$K$37,,1))</f>
        <v>5500</v>
      </c>
      <c r="O1078" s="107">
        <f>0.5*('Specifications (ICE)'!$P$4*'Specifications (ICE)'!$P$3)*'Specifications (ICE)'!$P$5*K1078^2</f>
        <v>24.791758306314172</v>
      </c>
      <c r="P1078" s="14">
        <f>IF(B1078="A",'Specifications (ICE)'!$M$12,IF(B1078="G",'Specifications (ICE)'!$M$13))</f>
        <v>84.271039200000004</v>
      </c>
      <c r="Q1078" s="17">
        <v>1</v>
      </c>
      <c r="R1078" s="110">
        <f>'HYB SPECS'!$G$11-O1078-P1078-G1078</f>
        <v>777.67183434891422</v>
      </c>
      <c r="S1078" s="16">
        <f t="shared" si="217"/>
        <v>1.1046460177312836</v>
      </c>
      <c r="T1078" s="17">
        <f t="shared" si="218"/>
        <v>777.6718343489141</v>
      </c>
      <c r="U1078" s="110">
        <f t="shared" si="219"/>
        <v>886.73463185522826</v>
      </c>
      <c r="V1078" s="17">
        <f t="shared" si="220"/>
        <v>7.8973034075183737</v>
      </c>
      <c r="W1078" s="14">
        <f t="shared" si="221"/>
        <v>5.5255153844279352</v>
      </c>
      <c r="X1078" s="17">
        <f t="shared" si="222"/>
        <v>7.8973034075183737</v>
      </c>
      <c r="Y1078" s="17">
        <f t="shared" si="223"/>
        <v>13.711580448032926</v>
      </c>
      <c r="Z1078" s="14">
        <v>474.14230073437511</v>
      </c>
      <c r="AA1078" s="17">
        <f t="shared" si="225"/>
        <v>0.72774460475440172</v>
      </c>
      <c r="AB1078" s="17">
        <f t="shared" si="226"/>
        <v>1.6808885962740238E-4</v>
      </c>
      <c r="AC1078" s="17">
        <f t="shared" si="227"/>
        <v>7.9698038631553975E-2</v>
      </c>
      <c r="AD1078" s="17">
        <f t="shared" si="224"/>
        <v>1.0556031606828342E-4</v>
      </c>
      <c r="AE1078" s="14">
        <f t="shared" si="228"/>
        <v>60.06760979369664</v>
      </c>
    </row>
    <row r="1079" spans="1:31" ht="15.75" thickBot="1" x14ac:dyDescent="0.3">
      <c r="A1079" s="14">
        <v>1</v>
      </c>
      <c r="B1079" s="17" t="s">
        <v>33</v>
      </c>
      <c r="C1079" s="17">
        <v>1073</v>
      </c>
      <c r="D1079" s="17">
        <v>94.139123969960707</v>
      </c>
      <c r="E1079" s="14">
        <v>704.00093954631063</v>
      </c>
      <c r="F1079" s="103">
        <v>0</v>
      </c>
      <c r="G1079" s="17">
        <f>'Specifications (ICE)'!$E$16*9.81*SIN(F1079-F1078)</f>
        <v>0</v>
      </c>
      <c r="H1079" s="17">
        <f t="shared" si="216"/>
        <v>0</v>
      </c>
      <c r="I1079" s="17">
        <v>14</v>
      </c>
      <c r="J1079" s="14">
        <v>4000</v>
      </c>
      <c r="K1079" s="100">
        <v>8.9992100499942289</v>
      </c>
      <c r="L1079" s="17">
        <v>20.13069292923409</v>
      </c>
      <c r="M1079" s="107">
        <v>1</v>
      </c>
      <c r="N1079" s="17">
        <f>IF(M1079=1,_xlfn.XLOOKUP(L1079,'HYB SPECS'!$O$6:$O$37,'HYB SPECS'!$K$6:$K$37,,1))</f>
        <v>5750</v>
      </c>
      <c r="O1079" s="107">
        <f>0.5*('Specifications (ICE)'!$P$4*'Specifications (ICE)'!$P$3)*'Specifications (ICE)'!$P$5*K1079^2</f>
        <v>25.313127144773091</v>
      </c>
      <c r="P1079" s="14">
        <f>IF(B1079="A",'Specifications (ICE)'!$M$12,IF(B1079="G",'Specifications (ICE)'!$M$13))</f>
        <v>84.271039200000004</v>
      </c>
      <c r="Q1079" s="17">
        <v>1</v>
      </c>
      <c r="R1079" s="110">
        <f>'HYB SPECS'!$G$11-O1079-P1079-G1079</f>
        <v>777.15046551045532</v>
      </c>
      <c r="S1079" s="16">
        <f t="shared" si="217"/>
        <v>1.1039054379832014</v>
      </c>
      <c r="T1079" s="17">
        <f t="shared" si="218"/>
        <v>777.15046551045532</v>
      </c>
      <c r="U1079" s="110">
        <f t="shared" si="219"/>
        <v>886.73463185522837</v>
      </c>
      <c r="V1079" s="17">
        <f t="shared" si="220"/>
        <v>7.9799112106695036</v>
      </c>
      <c r="W1079" s="14">
        <f t="shared" si="221"/>
        <v>5.4429075812768053</v>
      </c>
      <c r="X1079" s="17">
        <f t="shared" si="222"/>
        <v>7.9799112106695036</v>
      </c>
      <c r="Y1079" s="17">
        <f t="shared" si="223"/>
        <v>13.252615456825904</v>
      </c>
      <c r="Z1079" s="14">
        <v>474.14230073437511</v>
      </c>
      <c r="AA1079" s="17">
        <f t="shared" si="225"/>
        <v>0.71686464535309924</v>
      </c>
      <c r="AB1079" s="17">
        <f t="shared" si="226"/>
        <v>1.6398797410727047E-4</v>
      </c>
      <c r="AC1079" s="17">
        <f t="shared" si="227"/>
        <v>7.7753635335990362E-2</v>
      </c>
      <c r="AD1079" s="17">
        <f t="shared" si="224"/>
        <v>1.0298494746488789E-4</v>
      </c>
      <c r="AE1079" s="14">
        <f t="shared" si="228"/>
        <v>60.145363429032628</v>
      </c>
    </row>
    <row r="1080" spans="1:31" ht="15.75" thickBot="1" x14ac:dyDescent="0.3">
      <c r="A1080" s="14">
        <v>1</v>
      </c>
      <c r="B1080" s="17" t="s">
        <v>33</v>
      </c>
      <c r="C1080" s="17">
        <v>1074</v>
      </c>
      <c r="D1080" s="17">
        <v>94.246568225355645</v>
      </c>
      <c r="E1080" s="14">
        <v>704.00093954631063</v>
      </c>
      <c r="F1080" s="103">
        <v>0</v>
      </c>
      <c r="G1080" s="17">
        <f>'Specifications (ICE)'!$E$16*9.81*SIN(F1080-F1079)</f>
        <v>0</v>
      </c>
      <c r="H1080" s="17">
        <f t="shared" si="216"/>
        <v>0</v>
      </c>
      <c r="I1080" s="17">
        <v>14</v>
      </c>
      <c r="J1080" s="14">
        <v>4000</v>
      </c>
      <c r="K1080" s="100">
        <v>9.0913343851385324</v>
      </c>
      <c r="L1080" s="17">
        <v>20.33676953949179</v>
      </c>
      <c r="M1080" s="107">
        <v>1</v>
      </c>
      <c r="N1080" s="17">
        <f>IF(M1080=1,_xlfn.XLOOKUP(L1080,'HYB SPECS'!$O$6:$O$37,'HYB SPECS'!$K$6:$K$37,,1))</f>
        <v>5750</v>
      </c>
      <c r="O1080" s="107">
        <f>0.5*('Specifications (ICE)'!$P$4*'Specifications (ICE)'!$P$3)*'Specifications (ICE)'!$P$5*K1080^2</f>
        <v>25.834037543001344</v>
      </c>
      <c r="P1080" s="14">
        <f>IF(B1080="A",'Specifications (ICE)'!$M$12,IF(B1080="G",'Specifications (ICE)'!$M$13))</f>
        <v>84.271039200000004</v>
      </c>
      <c r="Q1080" s="17">
        <v>1</v>
      </c>
      <c r="R1080" s="110">
        <f>'HYB SPECS'!$G$11-O1080-P1080-G1080</f>
        <v>776.62955511222697</v>
      </c>
      <c r="S1080" s="16">
        <f t="shared" si="217"/>
        <v>1.1031655094277593</v>
      </c>
      <c r="T1080" s="17">
        <f t="shared" si="218"/>
        <v>776.62955511222697</v>
      </c>
      <c r="U1080" s="110">
        <f t="shared" si="219"/>
        <v>886.73463185522837</v>
      </c>
      <c r="V1080" s="17">
        <f t="shared" si="220"/>
        <v>8.061601049078595</v>
      </c>
      <c r="W1080" s="14">
        <f t="shared" si="221"/>
        <v>5.3612177428677139</v>
      </c>
      <c r="X1080" s="17">
        <f t="shared" si="222"/>
        <v>8.061601049078595</v>
      </c>
      <c r="Y1080" s="17">
        <f t="shared" si="223"/>
        <v>13.388281629867834</v>
      </c>
      <c r="Z1080" s="14">
        <v>474.14230073437511</v>
      </c>
      <c r="AA1080" s="17">
        <f t="shared" si="225"/>
        <v>0.70610558759479203</v>
      </c>
      <c r="AB1080" s="17">
        <f t="shared" si="226"/>
        <v>1.6000890233126464E-4</v>
      </c>
      <c r="AC1080" s="17">
        <f t="shared" si="227"/>
        <v>7.5866989089327735E-2</v>
      </c>
      <c r="AD1080" s="17">
        <f t="shared" si="224"/>
        <v>1.0048607826401024E-4</v>
      </c>
      <c r="AE1080" s="14">
        <f t="shared" si="228"/>
        <v>60.221230418121955</v>
      </c>
    </row>
    <row r="1081" spans="1:31" ht="15.75" thickBot="1" x14ac:dyDescent="0.3">
      <c r="A1081" s="14">
        <v>1</v>
      </c>
      <c r="B1081" s="17" t="s">
        <v>33</v>
      </c>
      <c r="C1081" s="17">
        <v>1075</v>
      </c>
      <c r="D1081" s="17">
        <v>94.353022808173137</v>
      </c>
      <c r="E1081" s="14">
        <v>704.00093954631063</v>
      </c>
      <c r="F1081" s="103">
        <v>0</v>
      </c>
      <c r="G1081" s="17">
        <f>'Specifications (ICE)'!$E$16*9.81*SIN(F1081-F1080)</f>
        <v>0</v>
      </c>
      <c r="H1081" s="17">
        <f t="shared" si="216"/>
        <v>0</v>
      </c>
      <c r="I1081" s="17">
        <v>14</v>
      </c>
      <c r="J1081" s="14">
        <v>4000</v>
      </c>
      <c r="K1081" s="100">
        <v>9.1824547293023269</v>
      </c>
      <c r="L1081" s="17">
        <v>20.540600282165549</v>
      </c>
      <c r="M1081" s="107">
        <v>1</v>
      </c>
      <c r="N1081" s="17">
        <f>IF(M1081=1,_xlfn.XLOOKUP(L1081,'HYB SPECS'!$O$6:$O$37,'HYB SPECS'!$K$6:$K$37,,1))</f>
        <v>5750</v>
      </c>
      <c r="O1081" s="107">
        <f>0.5*('Specifications (ICE)'!$P$4*'Specifications (ICE)'!$P$3)*'Specifications (ICE)'!$P$5*K1081^2</f>
        <v>26.354489904105957</v>
      </c>
      <c r="P1081" s="14">
        <f>IF(B1081="A",'Specifications (ICE)'!$M$12,IF(B1081="G",'Specifications (ICE)'!$M$13))</f>
        <v>84.271039200000004</v>
      </c>
      <c r="Q1081" s="17">
        <v>1</v>
      </c>
      <c r="R1081" s="110">
        <f>'HYB SPECS'!$G$11-O1081-P1081-G1081</f>
        <v>776.10910275112235</v>
      </c>
      <c r="S1081" s="16">
        <f t="shared" si="217"/>
        <v>1.1024262314923634</v>
      </c>
      <c r="T1081" s="17">
        <f t="shared" si="218"/>
        <v>776.10910275112235</v>
      </c>
      <c r="U1081" s="110">
        <f t="shared" si="219"/>
        <v>886.73463185522837</v>
      </c>
      <c r="V1081" s="17">
        <f t="shared" si="220"/>
        <v>8.1424006139151999</v>
      </c>
      <c r="W1081" s="14">
        <f t="shared" si="221"/>
        <v>5.280418178031109</v>
      </c>
      <c r="X1081" s="17">
        <f t="shared" si="222"/>
        <v>8.1424006139151999</v>
      </c>
      <c r="Y1081" s="17">
        <f t="shared" si="223"/>
        <v>13.522469283538301</v>
      </c>
      <c r="Z1081" s="14">
        <v>474.14230073437511</v>
      </c>
      <c r="AA1081" s="17">
        <f t="shared" si="225"/>
        <v>0.69546378438091316</v>
      </c>
      <c r="AB1081" s="17">
        <f t="shared" si="226"/>
        <v>1.5614575395672217E-4</v>
      </c>
      <c r="AC1081" s="17">
        <f t="shared" si="227"/>
        <v>7.4035307030943909E-2</v>
      </c>
      <c r="AD1081" s="17">
        <f t="shared" si="224"/>
        <v>9.8060009312508494E-5</v>
      </c>
      <c r="AE1081" s="14">
        <f t="shared" si="228"/>
        <v>60.295265725152902</v>
      </c>
    </row>
    <row r="1082" spans="1:31" ht="15.75" thickBot="1" x14ac:dyDescent="0.3">
      <c r="A1082" s="14">
        <v>1</v>
      </c>
      <c r="B1082" s="17" t="s">
        <v>33</v>
      </c>
      <c r="C1082" s="17">
        <v>1076</v>
      </c>
      <c r="D1082" s="17">
        <v>94.458399027332149</v>
      </c>
      <c r="E1082" s="14">
        <v>704.00093954631063</v>
      </c>
      <c r="F1082" s="103">
        <v>0</v>
      </c>
      <c r="G1082" s="17">
        <f>'Specifications (ICE)'!$E$16*9.81*SIN(F1082-F1081)</f>
        <v>0</v>
      </c>
      <c r="H1082" s="17">
        <f t="shared" si="216"/>
        <v>0</v>
      </c>
      <c r="I1082" s="17">
        <v>14</v>
      </c>
      <c r="J1082" s="14">
        <v>4000</v>
      </c>
      <c r="K1082" s="100">
        <v>9.272600750184413</v>
      </c>
      <c r="L1082" s="17">
        <v>20.742251522117524</v>
      </c>
      <c r="M1082" s="107">
        <v>1</v>
      </c>
      <c r="N1082" s="17">
        <f>IF(M1082=1,_xlfn.XLOOKUP(L1082,'HYB SPECS'!$O$6:$O$37,'HYB SPECS'!$K$6:$K$37,,1))</f>
        <v>5750</v>
      </c>
      <c r="O1082" s="107">
        <f>0.5*('Specifications (ICE)'!$P$4*'Specifications (ICE)'!$P$3)*'Specifications (ICE)'!$P$5*K1082^2</f>
        <v>26.874484630839497</v>
      </c>
      <c r="P1082" s="14">
        <f>IF(B1082="A",'Specifications (ICE)'!$M$12,IF(B1082="G",'Specifications (ICE)'!$M$13))</f>
        <v>84.271039200000004</v>
      </c>
      <c r="Q1082" s="17">
        <v>1</v>
      </c>
      <c r="R1082" s="110">
        <f>'HYB SPECS'!$G$11-O1082-P1082-G1082</f>
        <v>775.58910802438891</v>
      </c>
      <c r="S1082" s="16">
        <f t="shared" si="217"/>
        <v>1.1016876036049226</v>
      </c>
      <c r="T1082" s="17">
        <f t="shared" si="218"/>
        <v>775.58910802438891</v>
      </c>
      <c r="U1082" s="110">
        <f t="shared" si="219"/>
        <v>886.73463185522837</v>
      </c>
      <c r="V1082" s="17">
        <f t="shared" si="220"/>
        <v>8.222336212555291</v>
      </c>
      <c r="W1082" s="14">
        <f t="shared" si="221"/>
        <v>5.2004825793910188</v>
      </c>
      <c r="X1082" s="17">
        <f t="shared" si="222"/>
        <v>8.222336212555291</v>
      </c>
      <c r="Y1082" s="17">
        <f t="shared" si="223"/>
        <v>13.655222107739137</v>
      </c>
      <c r="Z1082" s="14">
        <v>474.14230073437511</v>
      </c>
      <c r="AA1082" s="17">
        <f t="shared" si="225"/>
        <v>0.68493577086708202</v>
      </c>
      <c r="AB1082" s="17">
        <f t="shared" si="226"/>
        <v>1.5222422000514836E-4</v>
      </c>
      <c r="AC1082" s="17">
        <f t="shared" si="227"/>
        <v>7.2175941900736729E-2</v>
      </c>
      <c r="AD1082" s="17">
        <f t="shared" si="224"/>
        <v>9.55972740407109E-5</v>
      </c>
      <c r="AE1082" s="14">
        <f t="shared" si="228"/>
        <v>60.36744166705364</v>
      </c>
    </row>
    <row r="1083" spans="1:31" ht="15.75" thickBot="1" x14ac:dyDescent="0.3">
      <c r="A1083" s="14">
        <v>1</v>
      </c>
      <c r="B1083" s="17" t="s">
        <v>33</v>
      </c>
      <c r="C1083" s="17">
        <v>1077</v>
      </c>
      <c r="D1083" s="17">
        <v>94.562730603431277</v>
      </c>
      <c r="E1083" s="14">
        <v>704.00093954631063</v>
      </c>
      <c r="F1083" s="103">
        <v>0</v>
      </c>
      <c r="G1083" s="17">
        <f>'Specifications (ICE)'!$E$16*9.81*SIN(F1083-F1082)</f>
        <v>0</v>
      </c>
      <c r="H1083" s="17">
        <f t="shared" si="216"/>
        <v>0</v>
      </c>
      <c r="I1083" s="17">
        <v>14</v>
      </c>
      <c r="J1083" s="14">
        <v>4000</v>
      </c>
      <c r="K1083" s="100">
        <v>9.3618006622508751</v>
      </c>
      <c r="L1083" s="17">
        <v>20.941786373415475</v>
      </c>
      <c r="M1083" s="107">
        <v>1</v>
      </c>
      <c r="N1083" s="17">
        <f>IF(M1083=1,_xlfn.XLOOKUP(L1083,'HYB SPECS'!$O$6:$O$37,'HYB SPECS'!$K$6:$K$37,,1))</f>
        <v>6000</v>
      </c>
      <c r="O1083" s="107">
        <f>0.5*('Specifications (ICE)'!$P$4*'Specifications (ICE)'!$P$3)*'Specifications (ICE)'!$P$5*K1083^2</f>
        <v>27.394022125600415</v>
      </c>
      <c r="P1083" s="14">
        <f>IF(B1083="A",'Specifications (ICE)'!$M$12,IF(B1083="G",'Specifications (ICE)'!$M$13))</f>
        <v>84.271039200000004</v>
      </c>
      <c r="Q1083" s="17">
        <v>1</v>
      </c>
      <c r="R1083" s="110">
        <f>'HYB SPECS'!$G$11-O1083-P1083-G1083</f>
        <v>775.06957052962798</v>
      </c>
      <c r="S1083" s="16">
        <f t="shared" si="217"/>
        <v>1.1009496251938486</v>
      </c>
      <c r="T1083" s="17">
        <f t="shared" si="218"/>
        <v>775.06957052962798</v>
      </c>
      <c r="U1083" s="110">
        <f t="shared" si="219"/>
        <v>886.73463185522837</v>
      </c>
      <c r="V1083" s="17">
        <f t="shared" si="220"/>
        <v>8.301432863743063</v>
      </c>
      <c r="W1083" s="14">
        <f t="shared" si="221"/>
        <v>5.1213859282032459</v>
      </c>
      <c r="X1083" s="17">
        <f t="shared" si="222"/>
        <v>8.301432863743063</v>
      </c>
      <c r="Y1083" s="17">
        <f t="shared" si="223"/>
        <v>13.212140750102169</v>
      </c>
      <c r="Z1083" s="14">
        <v>474.14230073437511</v>
      </c>
      <c r="AA1083" s="17">
        <f t="shared" si="225"/>
        <v>0.6745182519297056</v>
      </c>
      <c r="AB1083" s="17">
        <f t="shared" si="226"/>
        <v>1.4842285158370519E-4</v>
      </c>
      <c r="AC1083" s="17">
        <f t="shared" si="227"/>
        <v>7.0373552331454675E-2</v>
      </c>
      <c r="AD1083" s="17">
        <f t="shared" si="224"/>
        <v>9.3210003088019434E-5</v>
      </c>
      <c r="AE1083" s="14">
        <f t="shared" si="228"/>
        <v>60.437815219385094</v>
      </c>
    </row>
    <row r="1084" spans="1:31" ht="15.75" thickBot="1" x14ac:dyDescent="0.3">
      <c r="A1084" s="14">
        <v>1</v>
      </c>
      <c r="B1084" s="17" t="s">
        <v>33</v>
      </c>
      <c r="C1084" s="17">
        <v>1078</v>
      </c>
      <c r="D1084" s="17">
        <v>94.666049552464116</v>
      </c>
      <c r="E1084" s="14">
        <v>704.00093954631063</v>
      </c>
      <c r="F1084" s="103">
        <v>0</v>
      </c>
      <c r="G1084" s="17">
        <f>'Specifications (ICE)'!$E$16*9.81*SIN(F1084-F1083)</f>
        <v>0</v>
      </c>
      <c r="H1084" s="17">
        <f t="shared" si="216"/>
        <v>0</v>
      </c>
      <c r="I1084" s="17">
        <v>14</v>
      </c>
      <c r="J1084" s="14">
        <v>4000</v>
      </c>
      <c r="K1084" s="100">
        <v>9.4500813247385818</v>
      </c>
      <c r="L1084" s="17">
        <v>21.139264918560723</v>
      </c>
      <c r="M1084" s="107">
        <v>1</v>
      </c>
      <c r="N1084" s="17">
        <f>IF(M1084=1,_xlfn.XLOOKUP(L1084,'HYB SPECS'!$O$6:$O$37,'HYB SPECS'!$K$6:$K$37,,1))</f>
        <v>6000</v>
      </c>
      <c r="O1084" s="107">
        <f>0.5*('Specifications (ICE)'!$P$4*'Specifications (ICE)'!$P$3)*'Specifications (ICE)'!$P$5*K1084^2</f>
        <v>27.913102790433328</v>
      </c>
      <c r="P1084" s="14">
        <f>IF(B1084="A",'Specifications (ICE)'!$M$12,IF(B1084="G",'Specifications (ICE)'!$M$13))</f>
        <v>84.271039200000004</v>
      </c>
      <c r="Q1084" s="17">
        <v>1</v>
      </c>
      <c r="R1084" s="110">
        <f>'HYB SPECS'!$G$11-O1084-P1084-G1084</f>
        <v>774.55048986479505</v>
      </c>
      <c r="S1084" s="16">
        <f t="shared" si="217"/>
        <v>1.1002122956880565</v>
      </c>
      <c r="T1084" s="17">
        <f t="shared" si="218"/>
        <v>774.55048986479505</v>
      </c>
      <c r="U1084" s="110">
        <f t="shared" si="219"/>
        <v>886.73463185522837</v>
      </c>
      <c r="V1084" s="17">
        <f t="shared" si="220"/>
        <v>8.3797143844940347</v>
      </c>
      <c r="W1084" s="14">
        <f t="shared" si="221"/>
        <v>5.0431044074522742</v>
      </c>
      <c r="X1084" s="17">
        <f t="shared" si="222"/>
        <v>8.3797143844940347</v>
      </c>
      <c r="Y1084" s="17">
        <f t="shared" si="223"/>
        <v>13.336729659904849</v>
      </c>
      <c r="Z1084" s="14">
        <v>474.14230073437511</v>
      </c>
      <c r="AA1084" s="17">
        <f t="shared" si="225"/>
        <v>0.6642080907203024</v>
      </c>
      <c r="AB1084" s="17">
        <f t="shared" si="226"/>
        <v>1.4473562423356962E-4</v>
      </c>
      <c r="AC1084" s="17">
        <f t="shared" si="227"/>
        <v>6.8625281872330676E-2</v>
      </c>
      <c r="AD1084" s="17">
        <f t="shared" si="224"/>
        <v>9.0894413075934678E-5</v>
      </c>
      <c r="AE1084" s="14">
        <f t="shared" si="228"/>
        <v>60.506440501257423</v>
      </c>
    </row>
    <row r="1085" spans="1:31" ht="15.75" thickBot="1" x14ac:dyDescent="0.3">
      <c r="A1085" s="14">
        <v>1</v>
      </c>
      <c r="B1085" s="17" t="s">
        <v>33</v>
      </c>
      <c r="C1085" s="17">
        <v>1079</v>
      </c>
      <c r="D1085" s="17">
        <v>94.768386303910958</v>
      </c>
      <c r="E1085" s="14">
        <v>704.00093954631063</v>
      </c>
      <c r="F1085" s="103">
        <v>0</v>
      </c>
      <c r="G1085" s="17">
        <f>'Specifications (ICE)'!$E$16*9.81*SIN(F1085-F1084)</f>
        <v>0</v>
      </c>
      <c r="H1085" s="17">
        <f t="shared" si="216"/>
        <v>0</v>
      </c>
      <c r="I1085" s="17">
        <v>14</v>
      </c>
      <c r="J1085" s="14">
        <v>4000</v>
      </c>
      <c r="K1085" s="100">
        <v>9.5481968237505068</v>
      </c>
      <c r="L1085" s="17">
        <v>21.35874340292046</v>
      </c>
      <c r="M1085" s="107">
        <v>1</v>
      </c>
      <c r="N1085" s="17">
        <f>IF(M1085=1,_xlfn.XLOOKUP(L1085,'HYB SPECS'!$O$6:$O$37,'HYB SPECS'!$K$6:$K$37,,1))</f>
        <v>6000</v>
      </c>
      <c r="O1085" s="107">
        <f>0.5*('Specifications (ICE)'!$P$4*'Specifications (ICE)'!$P$3)*'Specifications (ICE)'!$P$5*K1085^2</f>
        <v>28.495727476275647</v>
      </c>
      <c r="P1085" s="14">
        <f>IF(B1085="A",'Specifications (ICE)'!$M$12,IF(B1085="G",'Specifications (ICE)'!$M$13))</f>
        <v>84.271039200000004</v>
      </c>
      <c r="Q1085" s="17">
        <v>1</v>
      </c>
      <c r="R1085" s="110">
        <f>'HYB SPECS'!$G$11-O1085-P1085-G1085</f>
        <v>773.96786517895271</v>
      </c>
      <c r="S1085" s="16">
        <f t="shared" si="217"/>
        <v>1.099384704909246</v>
      </c>
      <c r="T1085" s="17">
        <f t="shared" si="218"/>
        <v>773.96786517895259</v>
      </c>
      <c r="U1085" s="110">
        <f t="shared" si="219"/>
        <v>886.73463185522826</v>
      </c>
      <c r="V1085" s="17">
        <f t="shared" si="220"/>
        <v>8.4667167953896652</v>
      </c>
      <c r="W1085" s="14">
        <f t="shared" si="221"/>
        <v>4.9561019965566429</v>
      </c>
      <c r="X1085" s="17">
        <f t="shared" si="222"/>
        <v>8.4667167953896652</v>
      </c>
      <c r="Y1085" s="17">
        <f t="shared" si="223"/>
        <v>13.475198297454368</v>
      </c>
      <c r="Z1085" s="14">
        <v>474.14230073437511</v>
      </c>
      <c r="AA1085" s="17">
        <f t="shared" si="225"/>
        <v>0.65274933425599913</v>
      </c>
      <c r="AB1085" s="17">
        <f t="shared" si="226"/>
        <v>1.4088649393522606E-4</v>
      </c>
      <c r="AC1085" s="17">
        <f t="shared" si="227"/>
        <v>6.6800246376847672E-2</v>
      </c>
      <c r="AD1085" s="17">
        <f t="shared" si="224"/>
        <v>8.8477147519003537E-5</v>
      </c>
      <c r="AE1085" s="14">
        <f t="shared" si="228"/>
        <v>60.573240747634273</v>
      </c>
    </row>
    <row r="1086" spans="1:31" ht="15.75" thickBot="1" x14ac:dyDescent="0.3">
      <c r="A1086" s="14">
        <v>1</v>
      </c>
      <c r="B1086" s="17" t="s">
        <v>33</v>
      </c>
      <c r="C1086" s="17">
        <v>1080</v>
      </c>
      <c r="D1086" s="17">
        <v>94.869769808520303</v>
      </c>
      <c r="E1086" s="14">
        <v>704.00093954631063</v>
      </c>
      <c r="F1086" s="103">
        <v>0</v>
      </c>
      <c r="G1086" s="17">
        <f>'Specifications (ICE)'!$E$16*9.81*SIN(F1086-F1085)</f>
        <v>0</v>
      </c>
      <c r="H1086" s="17">
        <f t="shared" si="216"/>
        <v>0</v>
      </c>
      <c r="I1086" s="17">
        <v>14</v>
      </c>
      <c r="J1086" s="14">
        <v>4000</v>
      </c>
      <c r="K1086" s="100">
        <v>9.6452188581501499</v>
      </c>
      <c r="L1086" s="17">
        <v>21.575775872550398</v>
      </c>
      <c r="M1086" s="107">
        <v>1</v>
      </c>
      <c r="N1086" s="17">
        <f>IF(M1086=1,_xlfn.XLOOKUP(L1086,'HYB SPECS'!$O$6:$O$37,'HYB SPECS'!$K$6:$K$37,,1))</f>
        <v>6000</v>
      </c>
      <c r="O1086" s="107">
        <f>0.5*('Specifications (ICE)'!$P$4*'Specifications (ICE)'!$P$3)*'Specifications (ICE)'!$P$5*K1086^2</f>
        <v>29.07777663922047</v>
      </c>
      <c r="P1086" s="14">
        <f>IF(B1086="A",'Specifications (ICE)'!$M$12,IF(B1086="G",'Specifications (ICE)'!$M$13))</f>
        <v>84.271039200000004</v>
      </c>
      <c r="Q1086" s="17">
        <v>1</v>
      </c>
      <c r="R1086" s="110">
        <f>'HYB SPECS'!$G$11-O1086-P1086-G1086</f>
        <v>773.38581601600788</v>
      </c>
      <c r="S1086" s="16">
        <f t="shared" si="217"/>
        <v>1.0985579316334606</v>
      </c>
      <c r="T1086" s="17">
        <f t="shared" si="218"/>
        <v>773.38581601600799</v>
      </c>
      <c r="U1086" s="110">
        <f t="shared" si="219"/>
        <v>886.73463185522849</v>
      </c>
      <c r="V1086" s="17">
        <f t="shared" si="220"/>
        <v>8.5527495933448812</v>
      </c>
      <c r="W1086" s="14">
        <f t="shared" si="221"/>
        <v>4.8700691986014277</v>
      </c>
      <c r="X1086" s="17">
        <f t="shared" si="222"/>
        <v>8.5527495933448812</v>
      </c>
      <c r="Y1086" s="17">
        <f t="shared" si="223"/>
        <v>13.612123748080355</v>
      </c>
      <c r="Z1086" s="14">
        <v>474.14230073437511</v>
      </c>
      <c r="AA1086" s="17">
        <f t="shared" si="225"/>
        <v>0.64141828182235983</v>
      </c>
      <c r="AB1086" s="17">
        <f t="shared" si="226"/>
        <v>1.3715130084562105E-4</v>
      </c>
      <c r="AC1086" s="17">
        <f t="shared" si="227"/>
        <v>6.5029233331655209E-2</v>
      </c>
      <c r="AD1086" s="17">
        <f t="shared" si="224"/>
        <v>8.6131434876364512E-5</v>
      </c>
      <c r="AE1086" s="14">
        <f t="shared" si="228"/>
        <v>60.63826998096593</v>
      </c>
    </row>
    <row r="1087" spans="1:31" ht="15.75" thickBot="1" x14ac:dyDescent="0.3">
      <c r="A1087" s="14">
        <v>1</v>
      </c>
      <c r="B1087" s="17" t="s">
        <v>33</v>
      </c>
      <c r="C1087" s="17">
        <v>1081</v>
      </c>
      <c r="D1087" s="17">
        <v>94.970227636859406</v>
      </c>
      <c r="E1087" s="14">
        <v>704.00093954631063</v>
      </c>
      <c r="F1087" s="103">
        <v>0</v>
      </c>
      <c r="G1087" s="17">
        <f>'Specifications (ICE)'!$E$16*9.81*SIN(F1087-F1086)</f>
        <v>0</v>
      </c>
      <c r="H1087" s="17">
        <f t="shared" si="216"/>
        <v>0</v>
      </c>
      <c r="I1087" s="17">
        <v>14</v>
      </c>
      <c r="J1087" s="14">
        <v>4000</v>
      </c>
      <c r="K1087" s="100">
        <v>9.7411801940340421</v>
      </c>
      <c r="L1087" s="17">
        <v>21.790435623242512</v>
      </c>
      <c r="M1087" s="107">
        <v>1</v>
      </c>
      <c r="N1087" s="17">
        <f>IF(M1087=1,_xlfn.XLOOKUP(L1087,'HYB SPECS'!$O$6:$O$37,'HYB SPECS'!$K$6:$K$37,,1))</f>
        <v>6000</v>
      </c>
      <c r="O1087" s="107">
        <f>0.5*('Specifications (ICE)'!$P$4*'Specifications (ICE)'!$P$3)*'Specifications (ICE)'!$P$5*K1087^2</f>
        <v>29.659250847775471</v>
      </c>
      <c r="P1087" s="14">
        <f>IF(B1087="A",'Specifications (ICE)'!$M$12,IF(B1087="G",'Specifications (ICE)'!$M$13))</f>
        <v>84.271039200000004</v>
      </c>
      <c r="Q1087" s="17">
        <v>1</v>
      </c>
      <c r="R1087" s="110">
        <f>'HYB SPECS'!$G$11-O1087-P1087-G1087</f>
        <v>772.80434180745283</v>
      </c>
      <c r="S1087" s="16">
        <f t="shared" si="217"/>
        <v>1.0977319750531613</v>
      </c>
      <c r="T1087" s="17">
        <f t="shared" si="218"/>
        <v>772.80434180745283</v>
      </c>
      <c r="U1087" s="110">
        <f t="shared" si="219"/>
        <v>886.73463185522837</v>
      </c>
      <c r="V1087" s="17">
        <f t="shared" si="220"/>
        <v>8.6378418331922191</v>
      </c>
      <c r="W1087" s="14">
        <f t="shared" si="221"/>
        <v>4.7849769587540907</v>
      </c>
      <c r="X1087" s="17">
        <f t="shared" si="222"/>
        <v>8.6378418331922191</v>
      </c>
      <c r="Y1087" s="17">
        <f t="shared" si="223"/>
        <v>13.747552253985004</v>
      </c>
      <c r="Z1087" s="14">
        <v>474.14230073437511</v>
      </c>
      <c r="AA1087" s="17">
        <f t="shared" si="225"/>
        <v>0.63021110671795488</v>
      </c>
      <c r="AB1087" s="17">
        <f t="shared" si="226"/>
        <v>1.3352455386918889E-4</v>
      </c>
      <c r="AC1087" s="17">
        <f t="shared" si="227"/>
        <v>6.330963917606823E-2</v>
      </c>
      <c r="AD1087" s="17">
        <f t="shared" si="224"/>
        <v>8.3853826723269187E-5</v>
      </c>
      <c r="AE1087" s="14">
        <f t="shared" si="228"/>
        <v>60.701579620141999</v>
      </c>
    </row>
    <row r="1088" spans="1:31" ht="15.75" thickBot="1" x14ac:dyDescent="0.3">
      <c r="A1088" s="14">
        <v>1</v>
      </c>
      <c r="B1088" s="17" t="s">
        <v>33</v>
      </c>
      <c r="C1088" s="17">
        <v>1082</v>
      </c>
      <c r="D1088" s="17">
        <v>95.069786069581724</v>
      </c>
      <c r="E1088" s="14">
        <v>704.00093954631063</v>
      </c>
      <c r="F1088" s="103">
        <v>0</v>
      </c>
      <c r="G1088" s="17">
        <f>'Specifications (ICE)'!$E$16*9.81*SIN(F1088-F1087)</f>
        <v>0</v>
      </c>
      <c r="H1088" s="17">
        <f t="shared" si="216"/>
        <v>0</v>
      </c>
      <c r="I1088" s="17">
        <v>14</v>
      </c>
      <c r="J1088" s="14">
        <v>4000</v>
      </c>
      <c r="K1088" s="100">
        <v>9.8361119684161888</v>
      </c>
      <c r="L1088" s="17">
        <v>22.002792306628912</v>
      </c>
      <c r="M1088" s="107">
        <v>1</v>
      </c>
      <c r="N1088" s="17">
        <f>IF(M1088=1,_xlfn.XLOOKUP(L1088,'HYB SPECS'!$O$6:$O$37,'HYB SPECS'!$K$6:$K$37,,1))</f>
        <v>6250</v>
      </c>
      <c r="O1088" s="107">
        <f>0.5*('Specifications (ICE)'!$P$4*'Specifications (ICE)'!$P$3)*'Specifications (ICE)'!$P$5*K1088^2</f>
        <v>30.240150669886745</v>
      </c>
      <c r="P1088" s="14">
        <f>IF(B1088="A",'Specifications (ICE)'!$M$12,IF(B1088="G",'Specifications (ICE)'!$M$13))</f>
        <v>84.271039200000004</v>
      </c>
      <c r="Q1088" s="17">
        <v>1</v>
      </c>
      <c r="R1088" s="110">
        <f>'HYB SPECS'!$G$11-O1088-P1088-G1088</f>
        <v>772.22344198534165</v>
      </c>
      <c r="S1088" s="16">
        <f t="shared" si="217"/>
        <v>1.0969068343616084</v>
      </c>
      <c r="T1088" s="17">
        <f t="shared" si="218"/>
        <v>772.22344198534165</v>
      </c>
      <c r="U1088" s="110">
        <f t="shared" si="219"/>
        <v>886.73463185522837</v>
      </c>
      <c r="V1088" s="17">
        <f t="shared" si="220"/>
        <v>8.7220211252003352</v>
      </c>
      <c r="W1088" s="14">
        <f t="shared" si="221"/>
        <v>4.7007976667459737</v>
      </c>
      <c r="X1088" s="17">
        <f t="shared" si="222"/>
        <v>8.7220211252003352</v>
      </c>
      <c r="Y1088" s="17">
        <f t="shared" si="223"/>
        <v>13.326266647944657</v>
      </c>
      <c r="Z1088" s="14">
        <v>474.14230073437511</v>
      </c>
      <c r="AA1088" s="17">
        <f t="shared" si="225"/>
        <v>0.61912417249936613</v>
      </c>
      <c r="AB1088" s="17">
        <f t="shared" si="226"/>
        <v>1.3000112451276683E-4</v>
      </c>
      <c r="AC1088" s="17">
        <f t="shared" si="227"/>
        <v>6.1639032274539235E-2</v>
      </c>
      <c r="AD1088" s="17">
        <f t="shared" si="224"/>
        <v>8.1641102350383092E-5</v>
      </c>
      <c r="AE1088" s="14">
        <f t="shared" si="228"/>
        <v>60.763218652416541</v>
      </c>
    </row>
    <row r="1089" spans="1:31" ht="15.75" thickBot="1" x14ac:dyDescent="0.3">
      <c r="A1089" s="14">
        <v>1</v>
      </c>
      <c r="B1089" s="17" t="s">
        <v>33</v>
      </c>
      <c r="C1089" s="17">
        <v>1083</v>
      </c>
      <c r="D1089" s="17">
        <v>95.168470180246629</v>
      </c>
      <c r="E1089" s="14">
        <v>704.00093954631063</v>
      </c>
      <c r="F1089" s="103">
        <v>0</v>
      </c>
      <c r="G1089" s="17">
        <f>'Specifications (ICE)'!$E$16*9.81*SIN(F1089-F1088)</f>
        <v>0</v>
      </c>
      <c r="H1089" s="17">
        <f t="shared" si="216"/>
        <v>0</v>
      </c>
      <c r="I1089" s="17">
        <v>14</v>
      </c>
      <c r="J1089" s="14">
        <v>4000</v>
      </c>
      <c r="K1089" s="100">
        <v>9.9300438007403109</v>
      </c>
      <c r="L1089" s="17">
        <v>22.212912179628031</v>
      </c>
      <c r="M1089" s="107">
        <v>1</v>
      </c>
      <c r="N1089" s="17">
        <f>IF(M1089=1,_xlfn.XLOOKUP(L1089,'HYB SPECS'!$O$6:$O$37,'HYB SPECS'!$K$6:$K$37,,1))</f>
        <v>6250</v>
      </c>
      <c r="O1089" s="107">
        <f>0.5*('Specifications (ICE)'!$P$4*'Specifications (ICE)'!$P$3)*'Specifications (ICE)'!$P$5*K1089^2</f>
        <v>30.820476672939353</v>
      </c>
      <c r="P1089" s="14">
        <f>IF(B1089="A",'Specifications (ICE)'!$M$12,IF(B1089="G",'Specifications (ICE)'!$M$13))</f>
        <v>84.271039200000004</v>
      </c>
      <c r="Q1089" s="17">
        <v>1</v>
      </c>
      <c r="R1089" s="110">
        <f>'HYB SPECS'!$G$11-O1089-P1089-G1089</f>
        <v>771.64311598228903</v>
      </c>
      <c r="S1089" s="16">
        <f t="shared" si="217"/>
        <v>1.0960825087528576</v>
      </c>
      <c r="T1089" s="17">
        <f t="shared" si="218"/>
        <v>771.64311598228903</v>
      </c>
      <c r="U1089" s="110">
        <f t="shared" si="219"/>
        <v>886.73463185522837</v>
      </c>
      <c r="V1089" s="17">
        <f t="shared" si="220"/>
        <v>8.805313733955753</v>
      </c>
      <c r="W1089" s="14">
        <f t="shared" si="221"/>
        <v>4.6175050579905568</v>
      </c>
      <c r="X1089" s="17">
        <f t="shared" si="222"/>
        <v>8.805313733955753</v>
      </c>
      <c r="Y1089" s="17">
        <f t="shared" si="223"/>
        <v>13.453528379846519</v>
      </c>
      <c r="Z1089" s="14">
        <v>474.14230073437511</v>
      </c>
      <c r="AA1089" s="17">
        <f t="shared" si="225"/>
        <v>0.60815401995784912</v>
      </c>
      <c r="AB1089" s="17">
        <f t="shared" si="226"/>
        <v>1.2657621670513882E-4</v>
      </c>
      <c r="AC1089" s="17">
        <f t="shared" si="227"/>
        <v>6.0015138606827369E-2</v>
      </c>
      <c r="AD1089" s="17">
        <f t="shared" si="224"/>
        <v>7.9490249810367379E-5</v>
      </c>
      <c r="AE1089" s="14">
        <f t="shared" si="228"/>
        <v>60.82323379102337</v>
      </c>
    </row>
    <row r="1090" spans="1:31" ht="15.75" thickBot="1" x14ac:dyDescent="0.3">
      <c r="A1090" s="14">
        <v>1</v>
      </c>
      <c r="B1090" s="17" t="s">
        <v>33</v>
      </c>
      <c r="C1090" s="17">
        <v>1084</v>
      </c>
      <c r="D1090" s="17">
        <v>95.26630391142848</v>
      </c>
      <c r="E1090" s="14">
        <v>704.00093954631063</v>
      </c>
      <c r="F1090" s="103">
        <v>0</v>
      </c>
      <c r="G1090" s="17">
        <f>'Specifications (ICE)'!$E$16*9.81*SIN(F1090-F1089)</f>
        <v>0</v>
      </c>
      <c r="H1090" s="17">
        <f t="shared" si="216"/>
        <v>0</v>
      </c>
      <c r="I1090" s="17">
        <v>14</v>
      </c>
      <c r="J1090" s="14">
        <v>4000</v>
      </c>
      <c r="K1090" s="100">
        <v>10.023003894757261</v>
      </c>
      <c r="L1090" s="17">
        <v>22.420858332338309</v>
      </c>
      <c r="M1090" s="107">
        <v>1</v>
      </c>
      <c r="N1090" s="17">
        <f>IF(M1090=1,_xlfn.XLOOKUP(L1090,'HYB SPECS'!$O$6:$O$37,'HYB SPECS'!$K$6:$K$37,,1))</f>
        <v>6250</v>
      </c>
      <c r="O1090" s="107">
        <f>0.5*('Specifications (ICE)'!$P$4*'Specifications (ICE)'!$P$3)*'Specifications (ICE)'!$P$5*K1090^2</f>
        <v>31.400229423757924</v>
      </c>
      <c r="P1090" s="14">
        <f>IF(B1090="A",'Specifications (ICE)'!$M$12,IF(B1090="G",'Specifications (ICE)'!$M$13))</f>
        <v>84.271039200000004</v>
      </c>
      <c r="Q1090" s="17">
        <v>1</v>
      </c>
      <c r="R1090" s="110">
        <f>'HYB SPECS'!$G$11-O1090-P1090-G1090</f>
        <v>771.06336323147048</v>
      </c>
      <c r="S1090" s="16">
        <f t="shared" si="217"/>
        <v>1.0952589974217617</v>
      </c>
      <c r="T1090" s="17">
        <f t="shared" si="218"/>
        <v>771.06336323147048</v>
      </c>
      <c r="U1090" s="110">
        <f t="shared" si="219"/>
        <v>886.73463185522837</v>
      </c>
      <c r="V1090" s="17">
        <f t="shared" si="220"/>
        <v>8.8877446687010995</v>
      </c>
      <c r="W1090" s="14">
        <f t="shared" si="221"/>
        <v>4.5350741232452094</v>
      </c>
      <c r="X1090" s="17">
        <f t="shared" si="222"/>
        <v>8.8877446687010995</v>
      </c>
      <c r="Y1090" s="17">
        <f t="shared" si="223"/>
        <v>13.57947357083923</v>
      </c>
      <c r="Z1090" s="14">
        <v>474.14230073437511</v>
      </c>
      <c r="AA1090" s="17">
        <f t="shared" si="225"/>
        <v>0.59729735522122573</v>
      </c>
      <c r="AB1090" s="17">
        <f t="shared" si="226"/>
        <v>1.2324533962870528E-4</v>
      </c>
      <c r="AC1090" s="17">
        <f t="shared" si="227"/>
        <v>5.8435828886343778E-2</v>
      </c>
      <c r="AD1090" s="17">
        <f t="shared" si="224"/>
        <v>7.7398448856084469E-5</v>
      </c>
      <c r="AE1090" s="14">
        <f t="shared" si="228"/>
        <v>60.881669619909715</v>
      </c>
    </row>
    <row r="1091" spans="1:31" ht="15.75" thickBot="1" x14ac:dyDescent="0.3">
      <c r="A1091" s="14">
        <v>1</v>
      </c>
      <c r="B1091" s="17" t="s">
        <v>33</v>
      </c>
      <c r="C1091" s="17">
        <v>1085</v>
      </c>
      <c r="D1091" s="17">
        <v>95.363310144767993</v>
      </c>
      <c r="E1091" s="14">
        <v>704.00093954631063</v>
      </c>
      <c r="F1091" s="103">
        <v>0</v>
      </c>
      <c r="G1091" s="17">
        <f>'Specifications (ICE)'!$E$16*9.81*SIN(F1091-F1090)</f>
        <v>0</v>
      </c>
      <c r="H1091" s="17">
        <f t="shared" si="216"/>
        <v>0</v>
      </c>
      <c r="I1091" s="17">
        <v>14</v>
      </c>
      <c r="J1091" s="14">
        <v>4000</v>
      </c>
      <c r="K1091" s="100">
        <v>10.115019131766319</v>
      </c>
      <c r="L1091" s="17">
        <v>22.626690896613351</v>
      </c>
      <c r="M1091" s="107">
        <v>1</v>
      </c>
      <c r="N1091" s="17">
        <f>IF(M1091=1,_xlfn.XLOOKUP(L1091,'HYB SPECS'!$O$6:$O$37,'HYB SPECS'!$K$6:$K$37,,1))</f>
        <v>6250</v>
      </c>
      <c r="O1091" s="107">
        <f>0.5*('Specifications (ICE)'!$P$4*'Specifications (ICE)'!$P$3)*'Specifications (ICE)'!$P$5*K1091^2</f>
        <v>31.979409488607143</v>
      </c>
      <c r="P1091" s="14">
        <f>IF(B1091="A",'Specifications (ICE)'!$M$12,IF(B1091="G",'Specifications (ICE)'!$M$13))</f>
        <v>84.271039200000004</v>
      </c>
      <c r="Q1091" s="17">
        <v>1</v>
      </c>
      <c r="R1091" s="110">
        <f>'HYB SPECS'!$G$11-O1091-P1091-G1091</f>
        <v>770.48418316662116</v>
      </c>
      <c r="S1091" s="16">
        <f t="shared" si="217"/>
        <v>1.0944362995639683</v>
      </c>
      <c r="T1091" s="17">
        <f t="shared" si="218"/>
        <v>770.48418316662116</v>
      </c>
      <c r="U1091" s="110">
        <f t="shared" si="219"/>
        <v>886.73463185522837</v>
      </c>
      <c r="V1091" s="17">
        <f t="shared" si="220"/>
        <v>8.9693377660153981</v>
      </c>
      <c r="W1091" s="14">
        <f t="shared" si="221"/>
        <v>4.4534810259309108</v>
      </c>
      <c r="X1091" s="17">
        <f t="shared" si="222"/>
        <v>8.9693377660153981</v>
      </c>
      <c r="Y1091" s="17">
        <f t="shared" si="223"/>
        <v>13.704138640532816</v>
      </c>
      <c r="Z1091" s="14">
        <v>474.14230073437511</v>
      </c>
      <c r="AA1091" s="17">
        <f t="shared" si="225"/>
        <v>0.58655103886437976</v>
      </c>
      <c r="AB1091" s="17">
        <f t="shared" si="226"/>
        <v>1.2000428321515264E-4</v>
      </c>
      <c r="AC1091" s="17">
        <f t="shared" si="227"/>
        <v>5.6899106941612022E-2</v>
      </c>
      <c r="AD1091" s="17">
        <f t="shared" si="224"/>
        <v>7.5363055551804005E-5</v>
      </c>
      <c r="AE1091" s="14">
        <f t="shared" si="228"/>
        <v>60.938568726851329</v>
      </c>
    </row>
    <row r="1092" spans="1:31" ht="15.75" thickBot="1" x14ac:dyDescent="0.3">
      <c r="A1092" s="14">
        <v>1</v>
      </c>
      <c r="B1092" s="17" t="s">
        <v>33</v>
      </c>
      <c r="C1092" s="17">
        <v>1086</v>
      </c>
      <c r="D1092" s="17">
        <v>95.459510765544707</v>
      </c>
      <c r="E1092" s="14">
        <v>704.00093954631063</v>
      </c>
      <c r="F1092" s="103">
        <v>0</v>
      </c>
      <c r="G1092" s="17">
        <f>'Specifications (ICE)'!$E$16*9.81*SIN(F1092-F1091)</f>
        <v>0</v>
      </c>
      <c r="H1092" s="17">
        <f t="shared" si="216"/>
        <v>0</v>
      </c>
      <c r="I1092" s="17">
        <v>14</v>
      </c>
      <c r="J1092" s="14">
        <v>4000</v>
      </c>
      <c r="K1092" s="100">
        <v>10.206115156099003</v>
      </c>
      <c r="L1092" s="17">
        <v>22.830467237284104</v>
      </c>
      <c r="M1092" s="107">
        <v>1</v>
      </c>
      <c r="N1092" s="17">
        <f>IF(M1092=1,_xlfn.XLOOKUP(L1092,'HYB SPECS'!$O$6:$O$37,'HYB SPECS'!$K$6:$K$37,,1))</f>
        <v>6500</v>
      </c>
      <c r="O1092" s="107">
        <f>0.5*('Specifications (ICE)'!$P$4*'Specifications (ICE)'!$P$3)*'Specifications (ICE)'!$P$5*K1092^2</f>
        <v>32.558017433192319</v>
      </c>
      <c r="P1092" s="14">
        <f>IF(B1092="A",'Specifications (ICE)'!$M$12,IF(B1092="G",'Specifications (ICE)'!$M$13))</f>
        <v>84.271039200000004</v>
      </c>
      <c r="Q1092" s="17">
        <v>1</v>
      </c>
      <c r="R1092" s="110">
        <f>'HYB SPECS'!$G$11-O1092-P1092-G1092</f>
        <v>769.90557522203608</v>
      </c>
      <c r="S1092" s="16">
        <f t="shared" si="217"/>
        <v>1.0936144143759201</v>
      </c>
      <c r="T1092" s="17">
        <f t="shared" si="218"/>
        <v>769.90557522203608</v>
      </c>
      <c r="U1092" s="110">
        <f t="shared" si="219"/>
        <v>886.73463185522837</v>
      </c>
      <c r="V1092" s="17">
        <f t="shared" si="220"/>
        <v>9.0501157656155158</v>
      </c>
      <c r="W1092" s="14">
        <f t="shared" si="221"/>
        <v>4.3727030263307931</v>
      </c>
      <c r="X1092" s="17">
        <f t="shared" si="222"/>
        <v>9.0501157656155158</v>
      </c>
      <c r="Y1092" s="17">
        <f t="shared" si="223"/>
        <v>13.295729166014789</v>
      </c>
      <c r="Z1092" s="14">
        <v>474.14230073437511</v>
      </c>
      <c r="AA1092" s="17">
        <f t="shared" si="225"/>
        <v>0.57591207592573535</v>
      </c>
      <c r="AB1092" s="17">
        <f t="shared" si="226"/>
        <v>1.1684909600145412E-4</v>
      </c>
      <c r="AC1092" s="17">
        <f t="shared" si="227"/>
        <v>5.5403099216861325E-2</v>
      </c>
      <c r="AD1092" s="17">
        <f t="shared" si="224"/>
        <v>7.338158836670374E-5</v>
      </c>
      <c r="AE1092" s="14">
        <f t="shared" si="228"/>
        <v>60.99397182606819</v>
      </c>
    </row>
    <row r="1093" spans="1:31" ht="15.75" thickBot="1" x14ac:dyDescent="0.3">
      <c r="A1093" s="14">
        <v>1</v>
      </c>
      <c r="B1093" s="17" t="s">
        <v>33</v>
      </c>
      <c r="C1093" s="17">
        <v>1087</v>
      </c>
      <c r="D1093" s="17">
        <v>95.554926722285273</v>
      </c>
      <c r="E1093" s="14">
        <v>704.00093954631063</v>
      </c>
      <c r="F1093" s="103">
        <v>0</v>
      </c>
      <c r="G1093" s="17">
        <f>'Specifications (ICE)'!$E$16*9.81*SIN(F1093-F1092)</f>
        <v>0</v>
      </c>
      <c r="H1093" s="17">
        <f t="shared" si="216"/>
        <v>0</v>
      </c>
      <c r="I1093" s="17">
        <v>14</v>
      </c>
      <c r="J1093" s="14">
        <v>4000</v>
      </c>
      <c r="K1093" s="100">
        <v>10.296316453620255</v>
      </c>
      <c r="L1093" s="17">
        <v>23.032242127761297</v>
      </c>
      <c r="M1093" s="107">
        <v>1</v>
      </c>
      <c r="N1093" s="17">
        <f>IF(M1093=1,_xlfn.XLOOKUP(L1093,'HYB SPECS'!$O$6:$O$37,'HYB SPECS'!$K$6:$K$37,,1))</f>
        <v>6500</v>
      </c>
      <c r="O1093" s="107">
        <f>0.5*('Specifications (ICE)'!$P$4*'Specifications (ICE)'!$P$3)*'Specifications (ICE)'!$P$5*K1093^2</f>
        <v>33.136053822659974</v>
      </c>
      <c r="P1093" s="14">
        <f>IF(B1093="A",'Specifications (ICE)'!$M$12,IF(B1093="G",'Specifications (ICE)'!$M$13))</f>
        <v>84.271039200000004</v>
      </c>
      <c r="Q1093" s="17">
        <v>1</v>
      </c>
      <c r="R1093" s="110">
        <f>'HYB SPECS'!$G$11-O1093-P1093-G1093</f>
        <v>769.32753883256839</v>
      </c>
      <c r="S1093" s="16">
        <f t="shared" si="217"/>
        <v>1.0927933410548529</v>
      </c>
      <c r="T1093" s="17">
        <f t="shared" si="218"/>
        <v>769.32753883256828</v>
      </c>
      <c r="U1093" s="110">
        <f t="shared" si="219"/>
        <v>886.73463185522826</v>
      </c>
      <c r="V1093" s="17">
        <f t="shared" si="220"/>
        <v>9.1301003799658869</v>
      </c>
      <c r="W1093" s="14">
        <f t="shared" si="221"/>
        <v>4.292718411980422</v>
      </c>
      <c r="X1093" s="17">
        <f t="shared" si="222"/>
        <v>9.1301003799658869</v>
      </c>
      <c r="Y1093" s="17">
        <f t="shared" si="223"/>
        <v>13.413236366739348</v>
      </c>
      <c r="Z1093" s="14">
        <v>474.14230073437511</v>
      </c>
      <c r="AA1093" s="17">
        <f t="shared" si="225"/>
        <v>0.5653776067392251</v>
      </c>
      <c r="AB1093" s="17">
        <f t="shared" si="226"/>
        <v>1.1377606508248849E-4</v>
      </c>
      <c r="AC1093" s="17">
        <f t="shared" si="227"/>
        <v>5.3946045266715092E-2</v>
      </c>
      <c r="AD1093" s="17">
        <f t="shared" si="224"/>
        <v>7.1451715585053104E-5</v>
      </c>
      <c r="AE1093" s="14">
        <f t="shared" si="228"/>
        <v>61.047917871334903</v>
      </c>
    </row>
    <row r="1094" spans="1:31" ht="15.75" thickBot="1" x14ac:dyDescent="0.3">
      <c r="A1094" s="14">
        <v>1</v>
      </c>
      <c r="B1094" s="17" t="s">
        <v>33</v>
      </c>
      <c r="C1094" s="17">
        <v>1088</v>
      </c>
      <c r="D1094" s="17">
        <v>95.649578081866025</v>
      </c>
      <c r="E1094" s="14">
        <v>704.00093954631063</v>
      </c>
      <c r="F1094" s="103">
        <v>0</v>
      </c>
      <c r="G1094" s="17">
        <f>'Specifications (ICE)'!$E$16*9.81*SIN(F1094-F1093)</f>
        <v>0</v>
      </c>
      <c r="H1094" s="17">
        <f t="shared" si="216"/>
        <v>0</v>
      </c>
      <c r="I1094" s="17">
        <v>14</v>
      </c>
      <c r="J1094" s="14">
        <v>4000</v>
      </c>
      <c r="K1094" s="100">
        <v>10.385646423931997</v>
      </c>
      <c r="L1094" s="17">
        <v>23.232067911550441</v>
      </c>
      <c r="M1094" s="107">
        <v>1</v>
      </c>
      <c r="N1094" s="17">
        <f>IF(M1094=1,_xlfn.XLOOKUP(L1094,'HYB SPECS'!$O$6:$O$37,'HYB SPECS'!$K$6:$K$37,,1))</f>
        <v>6500</v>
      </c>
      <c r="O1094" s="107">
        <f>0.5*('Specifications (ICE)'!$P$4*'Specifications (ICE)'!$P$3)*'Specifications (ICE)'!$P$5*K1094^2</f>
        <v>33.713519221598382</v>
      </c>
      <c r="P1094" s="14">
        <f>IF(B1094="A",'Specifications (ICE)'!$M$12,IF(B1094="G",'Specifications (ICE)'!$M$13))</f>
        <v>84.271039200000004</v>
      </c>
      <c r="Q1094" s="17">
        <v>1</v>
      </c>
      <c r="R1094" s="110">
        <f>'HYB SPECS'!$G$11-O1094-P1094-G1094</f>
        <v>768.75007343362995</v>
      </c>
      <c r="S1094" s="16">
        <f t="shared" si="217"/>
        <v>1.091973078798796</v>
      </c>
      <c r="T1094" s="17">
        <f t="shared" si="218"/>
        <v>768.75007343362984</v>
      </c>
      <c r="U1094" s="110">
        <f t="shared" si="219"/>
        <v>886.73463185522826</v>
      </c>
      <c r="V1094" s="17">
        <f t="shared" si="220"/>
        <v>9.2093123583039063</v>
      </c>
      <c r="W1094" s="14">
        <f t="shared" si="221"/>
        <v>4.2135064336424017</v>
      </c>
      <c r="X1094" s="17">
        <f t="shared" si="222"/>
        <v>9.2093123583039063</v>
      </c>
      <c r="Y1094" s="17">
        <f t="shared" si="223"/>
        <v>13.529608470473969</v>
      </c>
      <c r="Z1094" s="14">
        <v>474.14230073437511</v>
      </c>
      <c r="AA1094" s="17">
        <f t="shared" si="225"/>
        <v>0.55494489850174999</v>
      </c>
      <c r="AB1094" s="17">
        <f t="shared" si="226"/>
        <v>1.1078169792958264E-4</v>
      </c>
      <c r="AC1094" s="17">
        <f t="shared" si="227"/>
        <v>5.2526289135592874E-2</v>
      </c>
      <c r="AD1094" s="17">
        <f t="shared" si="224"/>
        <v>6.9571243888202482E-5</v>
      </c>
      <c r="AE1094" s="14">
        <f t="shared" si="228"/>
        <v>61.100444160470495</v>
      </c>
    </row>
    <row r="1095" spans="1:31" ht="15.75" thickBot="1" x14ac:dyDescent="0.3">
      <c r="A1095" s="14">
        <v>1</v>
      </c>
      <c r="B1095" s="17" t="s">
        <v>33</v>
      </c>
      <c r="C1095" s="17">
        <v>1089</v>
      </c>
      <c r="D1095" s="17">
        <v>95.743484080519224</v>
      </c>
      <c r="E1095" s="14">
        <v>704.00093954631063</v>
      </c>
      <c r="F1095" s="103">
        <v>0</v>
      </c>
      <c r="G1095" s="17">
        <f>'Specifications (ICE)'!$E$16*9.81*SIN(F1095-F1094)</f>
        <v>0</v>
      </c>
      <c r="H1095" s="17">
        <f t="shared" ref="H1095:H1158" si="229">RADIANS(F1095)</f>
        <v>0</v>
      </c>
      <c r="I1095" s="17">
        <v>14</v>
      </c>
      <c r="J1095" s="14">
        <v>4000</v>
      </c>
      <c r="K1095" s="100">
        <v>10.47412744688601</v>
      </c>
      <c r="L1095" s="17">
        <v>23.429994651037195</v>
      </c>
      <c r="M1095" s="107">
        <v>1</v>
      </c>
      <c r="N1095" s="17">
        <f>IF(M1095=1,_xlfn.XLOOKUP(L1095,'HYB SPECS'!$O$6:$O$37,'HYB SPECS'!$K$6:$K$37,,1))</f>
        <v>6500</v>
      </c>
      <c r="O1095" s="107">
        <f>0.5*('Specifications (ICE)'!$P$4*'Specifications (ICE)'!$P$3)*'Specifications (ICE)'!$P$5*K1095^2</f>
        <v>34.2904141940381</v>
      </c>
      <c r="P1095" s="14">
        <f>IF(B1095="A",'Specifications (ICE)'!$M$12,IF(B1095="G",'Specifications (ICE)'!$M$13))</f>
        <v>84.271039200000004</v>
      </c>
      <c r="Q1095" s="17">
        <v>1</v>
      </c>
      <c r="R1095" s="110">
        <f>'HYB SPECS'!$G$11-O1095-P1095-G1095</f>
        <v>768.17317846119022</v>
      </c>
      <c r="S1095" s="16">
        <f t="shared" ref="S1095:S1158" si="230">IF(A1095=1,(R1095/E1095),IF(A1095=2,0,IF(A1095=3,(1.2*(-R1095/E1095)))))</f>
        <v>1.0911536268065707</v>
      </c>
      <c r="T1095" s="17">
        <f t="shared" ref="T1095:T1158" si="231">E1095*S1095</f>
        <v>768.17317846119022</v>
      </c>
      <c r="U1095" s="110">
        <f t="shared" ref="U1095:U1158" si="232">T1095+P1095+O1095+G1095</f>
        <v>886.73463185522837</v>
      </c>
      <c r="V1095" s="17">
        <f t="shared" ref="V1095:V1158" si="233">ABS(((+U1095)*(+K1095))/1000)</f>
        <v>9.2877715456192096</v>
      </c>
      <c r="W1095" s="14">
        <f t="shared" ref="W1095:W1158" si="234">(($W$3*1000)-V1095*1000)/1000</f>
        <v>4.1350472463271002</v>
      </c>
      <c r="X1095" s="17">
        <f t="shared" ref="X1095:X1158" si="235">V1095</f>
        <v>9.2877715456192096</v>
      </c>
      <c r="Y1095" s="17">
        <f t="shared" ref="Y1095:Y1158" si="236">ABS((X1095*1000)/((2*PI()*N1095)/60))</f>
        <v>13.644874631940461</v>
      </c>
      <c r="Z1095" s="14">
        <v>474.14230073437511</v>
      </c>
      <c r="AA1095" s="17">
        <f t="shared" si="225"/>
        <v>0.54461133750524271</v>
      </c>
      <c r="AB1095" s="17">
        <f t="shared" si="226"/>
        <v>1.0786270587347381E-4</v>
      </c>
      <c r="AC1095" s="17">
        <f t="shared" si="227"/>
        <v>5.1142271526284068E-2</v>
      </c>
      <c r="AD1095" s="17">
        <f t="shared" ref="AD1095:AD1158" si="237">((Z1095*AB1095)/1000)/0.755</f>
        <v>6.77381079818332E-5</v>
      </c>
      <c r="AE1095" s="14">
        <f t="shared" si="228"/>
        <v>61.151586431996776</v>
      </c>
    </row>
    <row r="1096" spans="1:31" ht="15.75" thickBot="1" x14ac:dyDescent="0.3">
      <c r="A1096" s="14">
        <v>1</v>
      </c>
      <c r="B1096" s="17" t="s">
        <v>33</v>
      </c>
      <c r="C1096" s="17">
        <v>1090</v>
      </c>
      <c r="D1096" s="17">
        <v>95.836663171108924</v>
      </c>
      <c r="E1096" s="14">
        <v>704.00093954631063</v>
      </c>
      <c r="F1096" s="103">
        <v>0</v>
      </c>
      <c r="G1096" s="17">
        <f>'Specifications (ICE)'!$E$16*9.81*SIN(F1096-F1095)</f>
        <v>0</v>
      </c>
      <c r="H1096" s="17">
        <f t="shared" si="229"/>
        <v>0</v>
      </c>
      <c r="I1096" s="17">
        <v>14</v>
      </c>
      <c r="J1096" s="14">
        <v>4000</v>
      </c>
      <c r="K1096" s="100">
        <v>10.561780943945156</v>
      </c>
      <c r="L1096" s="17">
        <v>23.626070264748677</v>
      </c>
      <c r="M1096" s="107">
        <v>1</v>
      </c>
      <c r="N1096" s="17">
        <f>IF(M1096=1,_xlfn.XLOOKUP(L1096,'HYB SPECS'!$O$6:$O$37,'HYB SPECS'!$K$6:$K$37,,1))</f>
        <v>6500</v>
      </c>
      <c r="O1096" s="107">
        <f>0.5*('Specifications (ICE)'!$P$4*'Specifications (ICE)'!$P$3)*'Specifications (ICE)'!$P$5*K1096^2</f>
        <v>34.866739303452505</v>
      </c>
      <c r="P1096" s="14">
        <f>IF(B1096="A",'Specifications (ICE)'!$M$12,IF(B1096="G",'Specifications (ICE)'!$M$13))</f>
        <v>84.271039200000004</v>
      </c>
      <c r="Q1096" s="17">
        <v>1</v>
      </c>
      <c r="R1096" s="110">
        <f>'HYB SPECS'!$G$11-O1096-P1096-G1096</f>
        <v>767.59685335177585</v>
      </c>
      <c r="S1096" s="16">
        <f t="shared" si="230"/>
        <v>1.0903349842777899</v>
      </c>
      <c r="T1096" s="17">
        <f t="shared" si="231"/>
        <v>767.59685335177585</v>
      </c>
      <c r="U1096" s="110">
        <f t="shared" si="232"/>
        <v>886.73463185522837</v>
      </c>
      <c r="V1096" s="17">
        <f t="shared" si="233"/>
        <v>9.3654969370647745</v>
      </c>
      <c r="W1096" s="14">
        <f t="shared" si="234"/>
        <v>4.0573218548815344</v>
      </c>
      <c r="X1096" s="17">
        <f t="shared" si="235"/>
        <v>9.3654969370647745</v>
      </c>
      <c r="Y1096" s="17">
        <f t="shared" si="236"/>
        <v>13.759062757346438</v>
      </c>
      <c r="Z1096" s="14">
        <v>474.14230073437511</v>
      </c>
      <c r="AA1096" s="17">
        <f t="shared" ref="AA1096:AA1159" si="238">(Z1096*W1096)/(60*60)</f>
        <v>0.53437442197038698</v>
      </c>
      <c r="AB1096" s="17">
        <f t="shared" ref="AB1096:AB1159" si="239">((D1096-D1095)/3600)*W1096</f>
        <v>1.0501598907432705E-4</v>
      </c>
      <c r="AC1096" s="17">
        <f t="shared" ref="AC1096:AC1159" si="240">AB1096*Z1096</f>
        <v>4.9792522673597427E-2</v>
      </c>
      <c r="AD1096" s="17">
        <f t="shared" si="237"/>
        <v>6.5950361157082678E-5</v>
      </c>
      <c r="AE1096" s="14">
        <f t="shared" ref="AE1096:AE1159" si="241">AE1095+AC1096</f>
        <v>61.201378954670375</v>
      </c>
    </row>
    <row r="1097" spans="1:31" ht="15.75" thickBot="1" x14ac:dyDescent="0.3">
      <c r="A1097" s="14">
        <v>1</v>
      </c>
      <c r="B1097" s="17" t="s">
        <v>33</v>
      </c>
      <c r="C1097" s="17">
        <v>1091</v>
      </c>
      <c r="D1097" s="17">
        <v>95.929133067004614</v>
      </c>
      <c r="E1097" s="14">
        <v>704.00093954631063</v>
      </c>
      <c r="F1097" s="103">
        <v>0</v>
      </c>
      <c r="G1097" s="17">
        <f>'Specifications (ICE)'!$E$16*9.81*SIN(F1097-F1096)</f>
        <v>0</v>
      </c>
      <c r="H1097" s="17">
        <f t="shared" si="229"/>
        <v>0</v>
      </c>
      <c r="I1097" s="17">
        <v>14</v>
      </c>
      <c r="J1097" s="14">
        <v>4000</v>
      </c>
      <c r="K1097" s="100">
        <v>10.648627434872575</v>
      </c>
      <c r="L1097" s="17">
        <v>23.820340654163857</v>
      </c>
      <c r="M1097" s="107">
        <v>1</v>
      </c>
      <c r="N1097" s="17">
        <f>IF(M1097=1,_xlfn.XLOOKUP(L1097,'HYB SPECS'!$O$6:$O$37,'HYB SPECS'!$K$6:$K$37,,1))</f>
        <v>6750</v>
      </c>
      <c r="O1097" s="107">
        <f>0.5*('Specifications (ICE)'!$P$4*'Specifications (ICE)'!$P$3)*'Specifications (ICE)'!$P$5*K1097^2</f>
        <v>35.442495112758401</v>
      </c>
      <c r="P1097" s="14">
        <f>IF(B1097="A",'Specifications (ICE)'!$M$12,IF(B1097="G",'Specifications (ICE)'!$M$13))</f>
        <v>84.271039200000004</v>
      </c>
      <c r="Q1097" s="17">
        <v>1</v>
      </c>
      <c r="R1097" s="110">
        <f>'HYB SPECS'!$G$11-O1097-P1097-G1097</f>
        <v>767.02109754246999</v>
      </c>
      <c r="S1097" s="16">
        <f t="shared" si="230"/>
        <v>1.0895171504128565</v>
      </c>
      <c r="T1097" s="17">
        <f t="shared" si="231"/>
        <v>767.02109754246999</v>
      </c>
      <c r="U1097" s="110">
        <f t="shared" si="232"/>
        <v>886.73463185522837</v>
      </c>
      <c r="V1097" s="17">
        <f t="shared" si="233"/>
        <v>9.4425067282252169</v>
      </c>
      <c r="W1097" s="14">
        <f t="shared" si="234"/>
        <v>3.9803120637210925</v>
      </c>
      <c r="X1097" s="17">
        <f t="shared" si="235"/>
        <v>9.4425067282252169</v>
      </c>
      <c r="Y1097" s="17">
        <f t="shared" si="236"/>
        <v>13.358414408671317</v>
      </c>
      <c r="Z1097" s="14">
        <v>474.14230073437511</v>
      </c>
      <c r="AA1097" s="17">
        <f t="shared" si="238"/>
        <v>0.52423175542597433</v>
      </c>
      <c r="AB1097" s="17">
        <f t="shared" si="239"/>
        <v>1.0223862282351296E-4</v>
      </c>
      <c r="AC1097" s="17">
        <f t="shared" si="240"/>
        <v>4.847565584945443E-2</v>
      </c>
      <c r="AD1097" s="17">
        <f t="shared" si="237"/>
        <v>6.4206166688019116E-5</v>
      </c>
      <c r="AE1097" s="14">
        <f t="shared" si="241"/>
        <v>61.249854610519826</v>
      </c>
    </row>
    <row r="1098" spans="1:31" ht="15.75" thickBot="1" x14ac:dyDescent="0.3">
      <c r="A1098" s="14">
        <v>1</v>
      </c>
      <c r="B1098" s="17" t="s">
        <v>33</v>
      </c>
      <c r="C1098" s="17">
        <v>1092</v>
      </c>
      <c r="D1098" s="17">
        <v>96.020910782847011</v>
      </c>
      <c r="E1098" s="14">
        <v>704.00093954631063</v>
      </c>
      <c r="F1098" s="103">
        <v>0</v>
      </c>
      <c r="G1098" s="17">
        <f>'Specifications (ICE)'!$E$16*9.81*SIN(F1098-F1097)</f>
        <v>0</v>
      </c>
      <c r="H1098" s="17">
        <f t="shared" si="229"/>
        <v>0</v>
      </c>
      <c r="I1098" s="17">
        <v>14</v>
      </c>
      <c r="J1098" s="14">
        <v>4000</v>
      </c>
      <c r="K1098" s="100">
        <v>10.734686590176647</v>
      </c>
      <c r="L1098" s="17">
        <v>24.01284982102975</v>
      </c>
      <c r="M1098" s="107">
        <v>1</v>
      </c>
      <c r="N1098" s="17">
        <f>IF(M1098=1,_xlfn.XLOOKUP(L1098,'HYB SPECS'!$O$6:$O$37,'HYB SPECS'!$K$6:$K$37,,1))</f>
        <v>6750</v>
      </c>
      <c r="O1098" s="107">
        <f>0.5*('Specifications (ICE)'!$P$4*'Specifications (ICE)'!$P$3)*'Specifications (ICE)'!$P$5*K1098^2</f>
        <v>36.017682184316527</v>
      </c>
      <c r="P1098" s="14">
        <f>IF(B1098="A",'Specifications (ICE)'!$M$12,IF(B1098="G",'Specifications (ICE)'!$M$13))</f>
        <v>84.271039200000004</v>
      </c>
      <c r="Q1098" s="17">
        <v>1</v>
      </c>
      <c r="R1098" s="110">
        <f>'HYB SPECS'!$G$11-O1098-P1098-G1098</f>
        <v>766.44591047091183</v>
      </c>
      <c r="S1098" s="16">
        <f t="shared" si="230"/>
        <v>1.0887001244129639</v>
      </c>
      <c r="T1098" s="17">
        <f t="shared" si="231"/>
        <v>766.44591047091194</v>
      </c>
      <c r="U1098" s="110">
        <f t="shared" si="232"/>
        <v>886.73463185522849</v>
      </c>
      <c r="V1098" s="17">
        <f t="shared" si="233"/>
        <v>9.5188183616215465</v>
      </c>
      <c r="W1098" s="14">
        <f t="shared" si="234"/>
        <v>3.9040004303247624</v>
      </c>
      <c r="X1098" s="17">
        <f t="shared" si="235"/>
        <v>9.5188183616215465</v>
      </c>
      <c r="Y1098" s="17">
        <f t="shared" si="236"/>
        <v>13.466373285741918</v>
      </c>
      <c r="Z1098" s="14">
        <v>474.14230073437511</v>
      </c>
      <c r="AA1098" s="17">
        <f t="shared" si="238"/>
        <v>0.5141810405839371</v>
      </c>
      <c r="AB1098" s="17">
        <f t="shared" si="239"/>
        <v>9.9527845039706407E-5</v>
      </c>
      <c r="AC1098" s="17">
        <f t="shared" si="240"/>
        <v>4.7190361434260759E-2</v>
      </c>
      <c r="AD1098" s="17">
        <f t="shared" si="237"/>
        <v>6.2503789979153322E-5</v>
      </c>
      <c r="AE1098" s="14">
        <f t="shared" si="241"/>
        <v>61.297044971954087</v>
      </c>
    </row>
    <row r="1099" spans="1:31" ht="15.75" thickBot="1" x14ac:dyDescent="0.3">
      <c r="A1099" s="14">
        <v>1</v>
      </c>
      <c r="B1099" s="17" t="s">
        <v>33</v>
      </c>
      <c r="C1099" s="17">
        <v>1093</v>
      </c>
      <c r="D1099" s="17">
        <v>96.112012672470897</v>
      </c>
      <c r="E1099" s="14">
        <v>704.00093954631063</v>
      </c>
      <c r="F1099" s="103">
        <v>0</v>
      </c>
      <c r="G1099" s="17">
        <f>'Specifications (ICE)'!$E$16*9.81*SIN(F1099-F1098)</f>
        <v>0</v>
      </c>
      <c r="H1099" s="17">
        <f t="shared" si="229"/>
        <v>0</v>
      </c>
      <c r="I1099" s="17">
        <v>14</v>
      </c>
      <c r="J1099" s="14">
        <v>4000</v>
      </c>
      <c r="K1099" s="100">
        <v>10.819977279693891</v>
      </c>
      <c r="L1099" s="17">
        <v>24.203639976038453</v>
      </c>
      <c r="M1099" s="107">
        <v>1</v>
      </c>
      <c r="N1099" s="17">
        <f>IF(M1099=1,_xlfn.XLOOKUP(L1099,'HYB SPECS'!$O$6:$O$37,'HYB SPECS'!$K$6:$K$37,,1))</f>
        <v>6750</v>
      </c>
      <c r="O1099" s="107">
        <f>0.5*('Specifications (ICE)'!$P$4*'Specifications (ICE)'!$P$3)*'Specifications (ICE)'!$P$5*K1099^2</f>
        <v>36.592301079932106</v>
      </c>
      <c r="P1099" s="14">
        <f>IF(B1099="A",'Specifications (ICE)'!$M$12,IF(B1099="G",'Specifications (ICE)'!$M$13))</f>
        <v>84.271039200000004</v>
      </c>
      <c r="Q1099" s="17">
        <v>1</v>
      </c>
      <c r="R1099" s="110">
        <f>'HYB SPECS'!$G$11-O1099-P1099-G1099</f>
        <v>765.87129157529625</v>
      </c>
      <c r="S1099" s="16">
        <f t="shared" si="230"/>
        <v>1.0878839054800944</v>
      </c>
      <c r="T1099" s="17">
        <f t="shared" si="231"/>
        <v>765.87129157529625</v>
      </c>
      <c r="U1099" s="110">
        <f t="shared" si="232"/>
        <v>886.73463185522837</v>
      </c>
      <c r="V1099" s="17">
        <f t="shared" si="233"/>
        <v>9.5944485697912967</v>
      </c>
      <c r="W1099" s="14">
        <f t="shared" si="234"/>
        <v>3.8283702221550122</v>
      </c>
      <c r="X1099" s="17">
        <f t="shared" si="235"/>
        <v>9.5944485697912967</v>
      </c>
      <c r="Y1099" s="17">
        <f t="shared" si="236"/>
        <v>13.573368143317783</v>
      </c>
      <c r="Z1099" s="14">
        <v>474.14230073437511</v>
      </c>
      <c r="AA1099" s="17">
        <f t="shared" si="238"/>
        <v>0.50422007366543009</v>
      </c>
      <c r="AB1099" s="17">
        <f t="shared" si="239"/>
        <v>9.6881044838371375E-5</v>
      </c>
      <c r="AC1099" s="17">
        <f t="shared" si="240"/>
        <v>4.5935401497215561E-2</v>
      </c>
      <c r="AD1099" s="17">
        <f t="shared" si="237"/>
        <v>6.0841591387040476E-5</v>
      </c>
      <c r="AE1099" s="14">
        <f t="shared" si="241"/>
        <v>61.342980373451304</v>
      </c>
    </row>
    <row r="1100" spans="1:31" ht="15.75" thickBot="1" x14ac:dyDescent="0.3">
      <c r="A1100" s="14">
        <v>1</v>
      </c>
      <c r="B1100" s="17" t="s">
        <v>33</v>
      </c>
      <c r="C1100" s="17">
        <v>1094</v>
      </c>
      <c r="D1100" s="17">
        <v>96.202763767858542</v>
      </c>
      <c r="E1100" s="14">
        <v>704.00093954631063</v>
      </c>
      <c r="F1100" s="103">
        <v>0</v>
      </c>
      <c r="G1100" s="17">
        <f>'Specifications (ICE)'!$E$16*9.81*SIN(F1100-F1099)</f>
        <v>0</v>
      </c>
      <c r="H1100" s="17">
        <f t="shared" si="229"/>
        <v>0</v>
      </c>
      <c r="I1100" s="17">
        <v>14</v>
      </c>
      <c r="J1100" s="14">
        <v>4000</v>
      </c>
      <c r="K1100" s="100">
        <v>10.866304781926784</v>
      </c>
      <c r="L1100" s="17">
        <v>24.307271818883301</v>
      </c>
      <c r="M1100" s="107">
        <v>1</v>
      </c>
      <c r="N1100" s="17">
        <f>IF(M1100=1,_xlfn.XLOOKUP(L1100,'HYB SPECS'!$O$6:$O$37,'HYB SPECS'!$K$6:$K$37,,1))</f>
        <v>6750</v>
      </c>
      <c r="O1100" s="107">
        <f>0.5*('Specifications (ICE)'!$P$4*'Specifications (ICE)'!$P$3)*'Specifications (ICE)'!$P$5*K1100^2</f>
        <v>36.906323756342928</v>
      </c>
      <c r="P1100" s="14">
        <f>IF(B1100="A",'Specifications (ICE)'!$M$12,IF(B1100="G",'Specifications (ICE)'!$M$13))</f>
        <v>84.271039200000004</v>
      </c>
      <c r="Q1100" s="17">
        <v>1</v>
      </c>
      <c r="R1100" s="110">
        <f>'HYB SPECS'!$G$11-O1100-P1100-G1100</f>
        <v>765.55726889888547</v>
      </c>
      <c r="S1100" s="16">
        <f t="shared" si="230"/>
        <v>1.0874378511373073</v>
      </c>
      <c r="T1100" s="17">
        <f t="shared" si="231"/>
        <v>765.55726889888535</v>
      </c>
      <c r="U1100" s="110">
        <f t="shared" si="232"/>
        <v>886.73463185522826</v>
      </c>
      <c r="V1100" s="17">
        <f t="shared" si="233"/>
        <v>9.6355287704285537</v>
      </c>
      <c r="W1100" s="14">
        <f t="shared" si="234"/>
        <v>3.7872900215177561</v>
      </c>
      <c r="X1100" s="17">
        <f t="shared" si="235"/>
        <v>9.6355287704285537</v>
      </c>
      <c r="Y1100" s="17">
        <f t="shared" si="236"/>
        <v>13.63148473882557</v>
      </c>
      <c r="Z1100" s="14">
        <v>474.14230073437511</v>
      </c>
      <c r="AA1100" s="17">
        <f t="shared" si="238"/>
        <v>0.49880955676410277</v>
      </c>
      <c r="AB1100" s="17">
        <f t="shared" si="239"/>
        <v>9.5472421667620929E-5</v>
      </c>
      <c r="AC1100" s="17">
        <f t="shared" si="240"/>
        <v>4.5267513666168192E-2</v>
      </c>
      <c r="AD1100" s="17">
        <f t="shared" si="237"/>
        <v>5.995697174326913E-5</v>
      </c>
      <c r="AE1100" s="14">
        <f t="shared" si="241"/>
        <v>61.388247887117473</v>
      </c>
    </row>
    <row r="1101" spans="1:31" ht="15.75" thickBot="1" x14ac:dyDescent="0.3">
      <c r="A1101" s="14">
        <v>1</v>
      </c>
      <c r="B1101" s="17" t="s">
        <v>33</v>
      </c>
      <c r="C1101" s="17">
        <v>1095</v>
      </c>
      <c r="D1101" s="17">
        <v>96.292862836725448</v>
      </c>
      <c r="E1101" s="14">
        <v>704.00093954631063</v>
      </c>
      <c r="F1101" s="103">
        <v>0</v>
      </c>
      <c r="G1101" s="17">
        <f>'Specifications (ICE)'!$E$16*9.81*SIN(F1101-F1100)</f>
        <v>0</v>
      </c>
      <c r="H1101" s="17">
        <f t="shared" si="229"/>
        <v>0</v>
      </c>
      <c r="I1101" s="17">
        <v>14</v>
      </c>
      <c r="J1101" s="14">
        <v>4000</v>
      </c>
      <c r="K1101" s="100">
        <v>10.95044215222733</v>
      </c>
      <c r="L1101" s="17">
        <v>24.495482068003405</v>
      </c>
      <c r="M1101" s="107">
        <v>1</v>
      </c>
      <c r="N1101" s="17">
        <f>IF(M1101=1,_xlfn.XLOOKUP(L1101,'HYB SPECS'!$O$6:$O$37,'HYB SPECS'!$K$6:$K$37,,1))</f>
        <v>6750</v>
      </c>
      <c r="O1101" s="107">
        <f>0.5*('Specifications (ICE)'!$P$4*'Specifications (ICE)'!$P$3)*'Specifications (ICE)'!$P$5*K1101^2</f>
        <v>37.480064842307122</v>
      </c>
      <c r="P1101" s="14">
        <f>IF(B1101="A",'Specifications (ICE)'!$M$12,IF(B1101="G",'Specifications (ICE)'!$M$13))</f>
        <v>84.271039200000004</v>
      </c>
      <c r="Q1101" s="17">
        <v>1</v>
      </c>
      <c r="R1101" s="110">
        <f>'HYB SPECS'!$G$11-O1101-P1101-G1101</f>
        <v>764.98352781292124</v>
      </c>
      <c r="S1101" s="16">
        <f t="shared" si="230"/>
        <v>1.0866228790914831</v>
      </c>
      <c r="T1101" s="17">
        <f t="shared" si="231"/>
        <v>764.98352781292124</v>
      </c>
      <c r="U1101" s="110">
        <f t="shared" si="232"/>
        <v>886.73463185522837</v>
      </c>
      <c r="V1101" s="17">
        <f t="shared" si="233"/>
        <v>9.7101362905072772</v>
      </c>
      <c r="W1101" s="14">
        <f t="shared" si="234"/>
        <v>3.7126825014390326</v>
      </c>
      <c r="X1101" s="17">
        <f t="shared" si="235"/>
        <v>9.7101362905072772</v>
      </c>
      <c r="Y1101" s="17">
        <f t="shared" si="236"/>
        <v>13.737032788713185</v>
      </c>
      <c r="Z1101" s="14">
        <v>474.14230073437511</v>
      </c>
      <c r="AA1101" s="17">
        <f t="shared" si="238"/>
        <v>0.48898328420237719</v>
      </c>
      <c r="AB1101" s="17">
        <f t="shared" si="239"/>
        <v>9.2919232327252823E-5</v>
      </c>
      <c r="AC1101" s="17">
        <f t="shared" si="240"/>
        <v>4.4056938598115575E-2</v>
      </c>
      <c r="AD1101" s="17">
        <f t="shared" si="237"/>
        <v>5.8353561057106727E-5</v>
      </c>
      <c r="AE1101" s="14">
        <f t="shared" si="241"/>
        <v>61.43230482571559</v>
      </c>
    </row>
    <row r="1102" spans="1:31" ht="15.75" thickBot="1" x14ac:dyDescent="0.3">
      <c r="A1102" s="14">
        <v>1</v>
      </c>
      <c r="B1102" s="17" t="s">
        <v>33</v>
      </c>
      <c r="C1102" s="17">
        <v>1096</v>
      </c>
      <c r="D1102" s="17">
        <v>96.382324714230123</v>
      </c>
      <c r="E1102" s="14">
        <v>704.00093954631063</v>
      </c>
      <c r="F1102" s="103">
        <v>0</v>
      </c>
      <c r="G1102" s="17">
        <f>'Specifications (ICE)'!$E$16*9.81*SIN(F1102-F1101)</f>
        <v>0</v>
      </c>
      <c r="H1102" s="17">
        <f t="shared" si="229"/>
        <v>0</v>
      </c>
      <c r="I1102" s="17">
        <v>14</v>
      </c>
      <c r="J1102" s="14">
        <v>4000</v>
      </c>
      <c r="K1102" s="100">
        <v>11.033855800029386</v>
      </c>
      <c r="L1102" s="17">
        <v>24.682073393317737</v>
      </c>
      <c r="M1102" s="107">
        <v>1</v>
      </c>
      <c r="N1102" s="17">
        <f>IF(M1102=1,_xlfn.XLOOKUP(L1102,'HYB SPECS'!$O$6:$O$37,'HYB SPECS'!$K$6:$K$37,,1))</f>
        <v>7000</v>
      </c>
      <c r="O1102" s="107">
        <f>0.5*('Specifications (ICE)'!$P$4*'Specifications (ICE)'!$P$3)*'Specifications (ICE)'!$P$5*K1102^2</f>
        <v>38.053239180688806</v>
      </c>
      <c r="P1102" s="14">
        <f>IF(B1102="A",'Specifications (ICE)'!$M$12,IF(B1102="G",'Specifications (ICE)'!$M$13))</f>
        <v>84.271039200000004</v>
      </c>
      <c r="Q1102" s="17">
        <v>1</v>
      </c>
      <c r="R1102" s="110">
        <f>'HYB SPECS'!$G$11-O1102-P1102-G1102</f>
        <v>764.41035347453953</v>
      </c>
      <c r="S1102" s="16">
        <f t="shared" si="230"/>
        <v>1.0858087120837643</v>
      </c>
      <c r="T1102" s="17">
        <f t="shared" si="231"/>
        <v>764.41035347453953</v>
      </c>
      <c r="U1102" s="110">
        <f t="shared" si="232"/>
        <v>886.73463185522837</v>
      </c>
      <c r="V1102" s="17">
        <f t="shared" si="233"/>
        <v>9.7841020607827343</v>
      </c>
      <c r="W1102" s="14">
        <f t="shared" si="234"/>
        <v>3.6387167311635751</v>
      </c>
      <c r="X1102" s="17">
        <f t="shared" si="235"/>
        <v>9.7841020607827343</v>
      </c>
      <c r="Y1102" s="17">
        <f t="shared" si="236"/>
        <v>13.34732748590719</v>
      </c>
      <c r="Z1102" s="14">
        <v>474.14230073437511</v>
      </c>
      <c r="AA1102" s="17">
        <f t="shared" si="238"/>
        <v>0.47924153406515618</v>
      </c>
      <c r="AB1102" s="17">
        <f t="shared" si="239"/>
        <v>9.0424008465991051E-5</v>
      </c>
      <c r="AC1102" s="17">
        <f t="shared" si="240"/>
        <v>4.2873847415689607E-2</v>
      </c>
      <c r="AD1102" s="17">
        <f t="shared" si="237"/>
        <v>5.6786552868463055E-5</v>
      </c>
      <c r="AE1102" s="14">
        <f t="shared" si="241"/>
        <v>61.475178673131282</v>
      </c>
    </row>
    <row r="1103" spans="1:31" ht="15.75" thickBot="1" x14ac:dyDescent="0.3">
      <c r="A1103" s="14">
        <v>1</v>
      </c>
      <c r="B1103" s="17" t="s">
        <v>33</v>
      </c>
      <c r="C1103" s="17">
        <v>1097</v>
      </c>
      <c r="D1103" s="17">
        <v>96.471163689125547</v>
      </c>
      <c r="E1103" s="14">
        <v>704.00093954631063</v>
      </c>
      <c r="F1103" s="103">
        <v>0</v>
      </c>
      <c r="G1103" s="17">
        <f>'Specifications (ICE)'!$E$16*9.81*SIN(F1103-F1102)</f>
        <v>0</v>
      </c>
      <c r="H1103" s="17">
        <f t="shared" si="229"/>
        <v>0</v>
      </c>
      <c r="I1103" s="17">
        <v>14</v>
      </c>
      <c r="J1103" s="14">
        <v>4000</v>
      </c>
      <c r="K1103" s="100">
        <v>11.116562097363865</v>
      </c>
      <c r="L1103" s="17">
        <v>24.867082418077125</v>
      </c>
      <c r="M1103" s="107">
        <v>1</v>
      </c>
      <c r="N1103" s="17">
        <f>IF(M1103=1,_xlfn.XLOOKUP(L1103,'HYB SPECS'!$O$6:$O$37,'HYB SPECS'!$K$6:$K$37,,1))</f>
        <v>7000</v>
      </c>
      <c r="O1103" s="107">
        <f>0.5*('Specifications (ICE)'!$P$4*'Specifications (ICE)'!$P$3)*'Specifications (ICE)'!$P$5*K1103^2</f>
        <v>38.625847331327314</v>
      </c>
      <c r="P1103" s="14">
        <f>IF(B1103="A",'Specifications (ICE)'!$M$12,IF(B1103="G",'Specifications (ICE)'!$M$13))</f>
        <v>84.271039200000004</v>
      </c>
      <c r="Q1103" s="17">
        <v>1</v>
      </c>
      <c r="R1103" s="110">
        <f>'HYB SPECS'!$G$11-O1103-P1103-G1103</f>
        <v>763.837745323901</v>
      </c>
      <c r="S1103" s="16">
        <f t="shared" si="230"/>
        <v>1.0849953493189255</v>
      </c>
      <c r="T1103" s="17">
        <f t="shared" si="231"/>
        <v>763.837745323901</v>
      </c>
      <c r="U1103" s="110">
        <f t="shared" si="232"/>
        <v>886.73463185522837</v>
      </c>
      <c r="V1103" s="17">
        <f t="shared" si="233"/>
        <v>9.8574405989017322</v>
      </c>
      <c r="W1103" s="14">
        <f t="shared" si="234"/>
        <v>3.5653781930445767</v>
      </c>
      <c r="X1103" s="17">
        <f t="shared" si="235"/>
        <v>9.8574405989017322</v>
      </c>
      <c r="Y1103" s="17">
        <f t="shared" si="236"/>
        <v>13.447374836142378</v>
      </c>
      <c r="Z1103" s="14">
        <v>474.14230073437511</v>
      </c>
      <c r="AA1103" s="17">
        <f t="shared" si="238"/>
        <v>0.46958239428842352</v>
      </c>
      <c r="AB1103" s="17">
        <f t="shared" si="239"/>
        <v>8.7984595495716394E-5</v>
      </c>
      <c r="AC1103" s="17">
        <f t="shared" si="240"/>
        <v>4.1717218537522312E-2</v>
      </c>
      <c r="AD1103" s="17">
        <f t="shared" si="237"/>
        <v>5.5254594089433528E-5</v>
      </c>
      <c r="AE1103" s="14">
        <f t="shared" si="241"/>
        <v>61.516895891668803</v>
      </c>
    </row>
    <row r="1104" spans="1:31" ht="15.75" thickBot="1" x14ac:dyDescent="0.3">
      <c r="A1104" s="14">
        <v>1</v>
      </c>
      <c r="B1104" s="17" t="s">
        <v>33</v>
      </c>
      <c r="C1104" s="17">
        <v>1098</v>
      </c>
      <c r="D1104" s="17">
        <v>96.559393531474086</v>
      </c>
      <c r="E1104" s="14">
        <v>704.00093954631063</v>
      </c>
      <c r="F1104" s="103">
        <v>0</v>
      </c>
      <c r="G1104" s="17">
        <f>'Specifications (ICE)'!$E$16*9.81*SIN(F1104-F1103)</f>
        <v>0</v>
      </c>
      <c r="H1104" s="17">
        <f t="shared" si="229"/>
        <v>0</v>
      </c>
      <c r="I1104" s="17">
        <v>14</v>
      </c>
      <c r="J1104" s="14">
        <v>4000</v>
      </c>
      <c r="K1104" s="100">
        <v>11.198576796394672</v>
      </c>
      <c r="L1104" s="17">
        <v>25.0505443789271</v>
      </c>
      <c r="M1104" s="107">
        <v>1</v>
      </c>
      <c r="N1104" s="17">
        <f>IF(M1104=1,_xlfn.XLOOKUP(L1104,'HYB SPECS'!$O$6:$O$37,'HYB SPECS'!$K$6:$K$37,,1))</f>
        <v>7000</v>
      </c>
      <c r="O1104" s="107">
        <f>0.5*('Specifications (ICE)'!$P$4*'Specifications (ICE)'!$P$3)*'Specifications (ICE)'!$P$5*K1104^2</f>
        <v>39.197889853508954</v>
      </c>
      <c r="P1104" s="14">
        <f>IF(B1104="A",'Specifications (ICE)'!$M$12,IF(B1104="G",'Specifications (ICE)'!$M$13))</f>
        <v>84.271039200000004</v>
      </c>
      <c r="Q1104" s="17">
        <v>1</v>
      </c>
      <c r="R1104" s="110">
        <f>'HYB SPECS'!$G$11-O1104-P1104-G1104</f>
        <v>763.26570280171939</v>
      </c>
      <c r="S1104" s="16">
        <f t="shared" si="230"/>
        <v>1.0841827900025269</v>
      </c>
      <c r="T1104" s="17">
        <f t="shared" si="231"/>
        <v>763.26570280171939</v>
      </c>
      <c r="U1104" s="110">
        <f t="shared" si="232"/>
        <v>886.73463185522837</v>
      </c>
      <c r="V1104" s="17">
        <f t="shared" si="233"/>
        <v>9.9301658728535322</v>
      </c>
      <c r="W1104" s="14">
        <f t="shared" si="234"/>
        <v>3.4926529190927758</v>
      </c>
      <c r="X1104" s="17">
        <f t="shared" si="235"/>
        <v>9.9301658728535322</v>
      </c>
      <c r="Y1104" s="17">
        <f t="shared" si="236"/>
        <v>13.546585580460732</v>
      </c>
      <c r="Z1104" s="14">
        <v>474.14230073437511</v>
      </c>
      <c r="AA1104" s="17">
        <f t="shared" si="238"/>
        <v>0.46000402520146666</v>
      </c>
      <c r="AB1104" s="17">
        <f t="shared" si="239"/>
        <v>8.5598949008256056E-5</v>
      </c>
      <c r="AC1104" s="17">
        <f t="shared" si="240"/>
        <v>4.0586082623218986E-2</v>
      </c>
      <c r="AD1104" s="17">
        <f t="shared" si="237"/>
        <v>5.3756400825455609E-5</v>
      </c>
      <c r="AE1104" s="14">
        <f t="shared" si="241"/>
        <v>61.557481974292024</v>
      </c>
    </row>
    <row r="1105" spans="1:31" ht="15.75" thickBot="1" x14ac:dyDescent="0.3">
      <c r="A1105" s="14">
        <v>1</v>
      </c>
      <c r="B1105" s="17" t="s">
        <v>33</v>
      </c>
      <c r="C1105" s="17">
        <v>1099</v>
      </c>
      <c r="D1105" s="17">
        <v>96.647027518581893</v>
      </c>
      <c r="E1105" s="14">
        <v>704.00093954631063</v>
      </c>
      <c r="F1105" s="103">
        <v>0</v>
      </c>
      <c r="G1105" s="17">
        <f>'Specifications (ICE)'!$E$16*9.81*SIN(F1105-F1104)</f>
        <v>0</v>
      </c>
      <c r="H1105" s="17">
        <f t="shared" si="229"/>
        <v>0</v>
      </c>
      <c r="I1105" s="17">
        <v>14</v>
      </c>
      <c r="J1105" s="14">
        <v>4000</v>
      </c>
      <c r="K1105" s="100">
        <v>11.279915061915982</v>
      </c>
      <c r="L1105" s="17">
        <v>25.232493198602338</v>
      </c>
      <c r="M1105" s="107">
        <v>1</v>
      </c>
      <c r="N1105" s="17">
        <f>IF(M1105=1,_xlfn.XLOOKUP(L1105,'HYB SPECS'!$O$6:$O$37,'HYB SPECS'!$K$6:$K$37,,1))</f>
        <v>7000</v>
      </c>
      <c r="O1105" s="107">
        <f>0.5*('Specifications (ICE)'!$P$4*'Specifications (ICE)'!$P$3)*'Specifications (ICE)'!$P$5*K1105^2</f>
        <v>39.76936730596757</v>
      </c>
      <c r="P1105" s="14">
        <f>IF(B1105="A",'Specifications (ICE)'!$M$12,IF(B1105="G",'Specifications (ICE)'!$M$13))</f>
        <v>84.271039200000004</v>
      </c>
      <c r="Q1105" s="17">
        <v>1</v>
      </c>
      <c r="R1105" s="110">
        <f>'HYB SPECS'!$G$11-O1105-P1105-G1105</f>
        <v>762.69422534926082</v>
      </c>
      <c r="S1105" s="16">
        <f t="shared" si="230"/>
        <v>1.0833710333409139</v>
      </c>
      <c r="T1105" s="17">
        <f t="shared" si="231"/>
        <v>762.69422534926082</v>
      </c>
      <c r="U1105" s="110">
        <f t="shared" si="232"/>
        <v>886.73463185522837</v>
      </c>
      <c r="V1105" s="17">
        <f t="shared" si="233"/>
        <v>10.002291329786313</v>
      </c>
      <c r="W1105" s="14">
        <f t="shared" si="234"/>
        <v>3.4205274621599946</v>
      </c>
      <c r="X1105" s="17">
        <f t="shared" si="235"/>
        <v>10.002291329786313</v>
      </c>
      <c r="Y1105" s="17">
        <f t="shared" si="236"/>
        <v>13.644978063263135</v>
      </c>
      <c r="Z1105" s="14">
        <v>474.14230073437511</v>
      </c>
      <c r="AA1105" s="17">
        <f t="shared" si="238"/>
        <v>0.45050465573157028</v>
      </c>
      <c r="AB1105" s="17">
        <f t="shared" si="239"/>
        <v>8.3265127644674978E-5</v>
      </c>
      <c r="AC1105" s="17">
        <f t="shared" si="240"/>
        <v>3.9479519192387617E-2</v>
      </c>
      <c r="AD1105" s="17">
        <f t="shared" si="237"/>
        <v>5.2290753897202142E-5</v>
      </c>
      <c r="AE1105" s="14">
        <f t="shared" si="241"/>
        <v>61.596961493484415</v>
      </c>
    </row>
    <row r="1106" spans="1:31" ht="15.75" thickBot="1" x14ac:dyDescent="0.3">
      <c r="A1106" s="14">
        <v>1</v>
      </c>
      <c r="B1106" s="17" t="s">
        <v>33</v>
      </c>
      <c r="C1106" s="17">
        <v>1100</v>
      </c>
      <c r="D1106" s="17">
        <v>96.734078459290572</v>
      </c>
      <c r="E1106" s="14">
        <v>704.00093954631063</v>
      </c>
      <c r="F1106" s="103">
        <v>0</v>
      </c>
      <c r="G1106" s="17">
        <f>'Specifications (ICE)'!$E$16*9.81*SIN(F1106-F1105)</f>
        <v>0</v>
      </c>
      <c r="H1106" s="17">
        <f t="shared" si="229"/>
        <v>0</v>
      </c>
      <c r="I1106" s="17">
        <v>14</v>
      </c>
      <c r="J1106" s="14">
        <v>4000</v>
      </c>
      <c r="K1106" s="100">
        <v>11.360591501688674</v>
      </c>
      <c r="L1106" s="17">
        <v>25.412961553787465</v>
      </c>
      <c r="M1106" s="107">
        <v>1</v>
      </c>
      <c r="N1106" s="17">
        <f>IF(M1106=1,_xlfn.XLOOKUP(L1106,'HYB SPECS'!$O$6:$O$37,'HYB SPECS'!$K$6:$K$37,,1))</f>
        <v>7000</v>
      </c>
      <c r="O1106" s="107">
        <f>0.5*('Specifications (ICE)'!$P$4*'Specifications (ICE)'!$P$3)*'Specifications (ICE)'!$P$5*K1106^2</f>
        <v>40.340280246885072</v>
      </c>
      <c r="P1106" s="14">
        <f>IF(B1106="A",'Specifications (ICE)'!$M$12,IF(B1106="G",'Specifications (ICE)'!$M$13))</f>
        <v>84.271039200000004</v>
      </c>
      <c r="Q1106" s="17">
        <v>1</v>
      </c>
      <c r="R1106" s="110">
        <f>'HYB SPECS'!$G$11-O1106-P1106-G1106</f>
        <v>762.12331240834328</v>
      </c>
      <c r="S1106" s="16">
        <f t="shared" si="230"/>
        <v>1.0825600785412151</v>
      </c>
      <c r="T1106" s="17">
        <f t="shared" si="231"/>
        <v>762.12331240834328</v>
      </c>
      <c r="U1106" s="110">
        <f t="shared" si="232"/>
        <v>886.73463185522837</v>
      </c>
      <c r="V1106" s="17">
        <f t="shared" si="233"/>
        <v>10.073829922907542</v>
      </c>
      <c r="W1106" s="14">
        <f t="shared" si="234"/>
        <v>3.348988869038767</v>
      </c>
      <c r="X1106" s="17">
        <f t="shared" si="235"/>
        <v>10.073829922907542</v>
      </c>
      <c r="Y1106" s="17">
        <f t="shared" si="236"/>
        <v>13.74256995512385</v>
      </c>
      <c r="Z1106" s="14">
        <v>474.14230073437511</v>
      </c>
      <c r="AA1106" s="17">
        <f t="shared" si="238"/>
        <v>0.44108257986107052</v>
      </c>
      <c r="AB1106" s="17">
        <f t="shared" si="239"/>
        <v>8.098128652019951E-5</v>
      </c>
      <c r="AC1106" s="17">
        <f t="shared" si="240"/>
        <v>3.8396653507117032E-2</v>
      </c>
      <c r="AD1106" s="17">
        <f t="shared" si="237"/>
        <v>5.0856494711413283E-5</v>
      </c>
      <c r="AE1106" s="14">
        <f t="shared" si="241"/>
        <v>61.635358146991528</v>
      </c>
    </row>
    <row r="1107" spans="1:31" ht="15.75" thickBot="1" x14ac:dyDescent="0.3">
      <c r="A1107" s="14">
        <v>1</v>
      </c>
      <c r="B1107" s="17" t="s">
        <v>33</v>
      </c>
      <c r="C1107" s="17">
        <v>1101</v>
      </c>
      <c r="D1107" s="17">
        <v>96.820558716751549</v>
      </c>
      <c r="E1107" s="14">
        <v>704.00093954631063</v>
      </c>
      <c r="F1107" s="103">
        <v>0</v>
      </c>
      <c r="G1107" s="17">
        <f>'Specifications (ICE)'!$E$16*9.81*SIN(F1107-F1106)</f>
        <v>0</v>
      </c>
      <c r="H1107" s="17">
        <f t="shared" si="229"/>
        <v>0</v>
      </c>
      <c r="I1107" s="17">
        <v>14</v>
      </c>
      <c r="J1107" s="14">
        <v>4000</v>
      </c>
      <c r="K1107" s="100">
        <v>11.440620194789052</v>
      </c>
      <c r="L1107" s="17">
        <v>25.591980938531421</v>
      </c>
      <c r="M1107" s="107">
        <v>1</v>
      </c>
      <c r="N1107" s="17">
        <f>IF(M1107=1,_xlfn.XLOOKUP(L1107,'HYB SPECS'!$O$6:$O$37,'HYB SPECS'!$K$6:$K$37,,1))</f>
        <v>7250</v>
      </c>
      <c r="O1107" s="107">
        <f>0.5*('Specifications (ICE)'!$P$4*'Specifications (ICE)'!$P$3)*'Specifications (ICE)'!$P$5*K1107^2</f>
        <v>40.91062923389201</v>
      </c>
      <c r="P1107" s="14">
        <f>IF(B1107="A",'Specifications (ICE)'!$M$12,IF(B1107="G",'Specifications (ICE)'!$M$13))</f>
        <v>84.271039200000004</v>
      </c>
      <c r="Q1107" s="17">
        <v>1</v>
      </c>
      <c r="R1107" s="110">
        <f>'HYB SPECS'!$G$11-O1107-P1107-G1107</f>
        <v>761.55296342133636</v>
      </c>
      <c r="S1107" s="16">
        <f t="shared" si="230"/>
        <v>1.0817499248113429</v>
      </c>
      <c r="T1107" s="17">
        <f t="shared" si="231"/>
        <v>761.55296342133624</v>
      </c>
      <c r="U1107" s="110">
        <f t="shared" si="232"/>
        <v>886.73463185522826</v>
      </c>
      <c r="V1107" s="17">
        <f t="shared" si="233"/>
        <v>10.14479413662176</v>
      </c>
      <c r="W1107" s="14">
        <f t="shared" si="234"/>
        <v>3.2780246553245487</v>
      </c>
      <c r="X1107" s="17">
        <f t="shared" si="235"/>
        <v>10.14479413662176</v>
      </c>
      <c r="Y1107" s="17">
        <f t="shared" si="236"/>
        <v>13.362158346149211</v>
      </c>
      <c r="Z1107" s="14">
        <v>474.14230073437511</v>
      </c>
      <c r="AA1107" s="17">
        <f t="shared" si="238"/>
        <v>0.43173615331655235</v>
      </c>
      <c r="AB1107" s="17">
        <f t="shared" si="239"/>
        <v>7.8745671154415808E-5</v>
      </c>
      <c r="AC1107" s="17">
        <f t="shared" si="240"/>
        <v>3.7336653694027229E-2</v>
      </c>
      <c r="AD1107" s="17">
        <f t="shared" si="237"/>
        <v>4.9452521449042684E-5</v>
      </c>
      <c r="AE1107" s="14">
        <f t="shared" si="241"/>
        <v>61.672694800685555</v>
      </c>
    </row>
    <row r="1108" spans="1:31" ht="15.75" thickBot="1" x14ac:dyDescent="0.3">
      <c r="A1108" s="14">
        <v>1</v>
      </c>
      <c r="B1108" s="17" t="s">
        <v>33</v>
      </c>
      <c r="C1108" s="17">
        <v>1102</v>
      </c>
      <c r="D1108" s="17">
        <v>96.906480229797324</v>
      </c>
      <c r="E1108" s="14">
        <v>704.00093954631063</v>
      </c>
      <c r="F1108" s="103">
        <v>0</v>
      </c>
      <c r="G1108" s="17">
        <f>'Specifications (ICE)'!$E$16*9.81*SIN(F1108-F1107)</f>
        <v>0</v>
      </c>
      <c r="H1108" s="17">
        <f t="shared" si="229"/>
        <v>0</v>
      </c>
      <c r="I1108" s="17">
        <v>14</v>
      </c>
      <c r="J1108" s="14">
        <v>4000</v>
      </c>
      <c r="K1108" s="100">
        <v>11.520014718126859</v>
      </c>
      <c r="L1108" s="17">
        <v>25.769581723566699</v>
      </c>
      <c r="M1108" s="107">
        <v>1</v>
      </c>
      <c r="N1108" s="17">
        <f>IF(M1108=1,_xlfn.XLOOKUP(L1108,'HYB SPECS'!$O$6:$O$37,'HYB SPECS'!$K$6:$K$37,,1))</f>
        <v>7250</v>
      </c>
      <c r="O1108" s="107">
        <f>0.5*('Specifications (ICE)'!$P$4*'Specifications (ICE)'!$P$3)*'Specifications (ICE)'!$P$5*K1108^2</f>
        <v>41.480414824068077</v>
      </c>
      <c r="P1108" s="14">
        <f>IF(B1108="A",'Specifications (ICE)'!$M$12,IF(B1108="G",'Specifications (ICE)'!$M$13))</f>
        <v>84.271039200000004</v>
      </c>
      <c r="Q1108" s="17">
        <v>1</v>
      </c>
      <c r="R1108" s="110">
        <f>'HYB SPECS'!$G$11-O1108-P1108-G1108</f>
        <v>760.98317783116033</v>
      </c>
      <c r="S1108" s="16">
        <f t="shared" si="230"/>
        <v>1.0809405713599922</v>
      </c>
      <c r="T1108" s="17">
        <f t="shared" si="231"/>
        <v>760.98317783116033</v>
      </c>
      <c r="U1108" s="110">
        <f t="shared" si="232"/>
        <v>886.73463185522837</v>
      </c>
      <c r="V1108" s="17">
        <f t="shared" si="233"/>
        <v>10.215196010045032</v>
      </c>
      <c r="W1108" s="14">
        <f t="shared" si="234"/>
        <v>3.2076227819012764</v>
      </c>
      <c r="X1108" s="17">
        <f t="shared" si="235"/>
        <v>10.215196010045032</v>
      </c>
      <c r="Y1108" s="17">
        <f t="shared" si="236"/>
        <v>13.454887776424332</v>
      </c>
      <c r="Z1108" s="14">
        <v>474.14230073437511</v>
      </c>
      <c r="AA1108" s="17">
        <f t="shared" si="238"/>
        <v>0.42246379047185217</v>
      </c>
      <c r="AB1108" s="17">
        <f t="shared" si="239"/>
        <v>7.6556611861404835E-5</v>
      </c>
      <c r="AC1108" s="17">
        <f t="shared" si="240"/>
        <v>3.6298728084395042E-2</v>
      </c>
      <c r="AD1108" s="17">
        <f t="shared" si="237"/>
        <v>4.807778554224509E-5</v>
      </c>
      <c r="AE1108" s="14">
        <f t="shared" si="241"/>
        <v>61.708993528769952</v>
      </c>
    </row>
    <row r="1109" spans="1:31" ht="15.75" thickBot="1" x14ac:dyDescent="0.3">
      <c r="A1109" s="14">
        <v>1</v>
      </c>
      <c r="B1109" s="17" t="s">
        <v>33</v>
      </c>
      <c r="C1109" s="17">
        <v>1103</v>
      </c>
      <c r="D1109" s="17">
        <v>96.991854533013807</v>
      </c>
      <c r="E1109" s="14">
        <v>704.00093954631063</v>
      </c>
      <c r="F1109" s="103">
        <v>0</v>
      </c>
      <c r="G1109" s="17">
        <f>'Specifications (ICE)'!$E$16*9.81*SIN(F1109-F1108)</f>
        <v>0</v>
      </c>
      <c r="H1109" s="17">
        <f t="shared" si="229"/>
        <v>0</v>
      </c>
      <c r="I1109" s="17">
        <v>14</v>
      </c>
      <c r="J1109" s="14">
        <v>4000</v>
      </c>
      <c r="K1109" s="100">
        <v>11.598788171275114</v>
      </c>
      <c r="L1109" s="17">
        <v>25.945793211852155</v>
      </c>
      <c r="M1109" s="107">
        <v>1</v>
      </c>
      <c r="N1109" s="17">
        <f>IF(M1109=1,_xlfn.XLOOKUP(L1109,'HYB SPECS'!$O$6:$O$37,'HYB SPECS'!$K$6:$K$37,,1))</f>
        <v>7250</v>
      </c>
      <c r="O1109" s="107">
        <f>0.5*('Specifications (ICE)'!$P$4*'Specifications (ICE)'!$P$3)*'Specifications (ICE)'!$P$5*K1109^2</f>
        <v>42.04963757394269</v>
      </c>
      <c r="P1109" s="14">
        <f>IF(B1109="A",'Specifications (ICE)'!$M$12,IF(B1109="G",'Specifications (ICE)'!$M$13))</f>
        <v>84.271039200000004</v>
      </c>
      <c r="Q1109" s="17">
        <v>1</v>
      </c>
      <c r="R1109" s="110">
        <f>'HYB SPECS'!$G$11-O1109-P1109-G1109</f>
        <v>760.41395508128562</v>
      </c>
      <c r="S1109" s="16">
        <f t="shared" si="230"/>
        <v>1.0801320173966387</v>
      </c>
      <c r="T1109" s="17">
        <f t="shared" si="231"/>
        <v>760.41395508128551</v>
      </c>
      <c r="U1109" s="110">
        <f t="shared" si="232"/>
        <v>886.73463185522826</v>
      </c>
      <c r="V1109" s="17">
        <f t="shared" si="233"/>
        <v>10.285047159022415</v>
      </c>
      <c r="W1109" s="14">
        <f t="shared" si="234"/>
        <v>3.1377716329238936</v>
      </c>
      <c r="X1109" s="17">
        <f t="shared" si="235"/>
        <v>10.285047159022415</v>
      </c>
      <c r="Y1109" s="17">
        <f t="shared" si="236"/>
        <v>13.546891823103495</v>
      </c>
      <c r="Z1109" s="14">
        <v>474.14230073437511</v>
      </c>
      <c r="AA1109" s="17">
        <f t="shared" si="238"/>
        <v>0.41326396144822003</v>
      </c>
      <c r="AB1109" s="17">
        <f t="shared" si="239"/>
        <v>7.4412518559256413E-5</v>
      </c>
      <c r="AC1109" s="17">
        <f t="shared" si="240"/>
        <v>3.5282122753125221E-2</v>
      </c>
      <c r="AD1109" s="17">
        <f t="shared" si="237"/>
        <v>4.6731288414735396E-5</v>
      </c>
      <c r="AE1109" s="14">
        <f t="shared" si="241"/>
        <v>61.744275651523076</v>
      </c>
    </row>
    <row r="1110" spans="1:31" ht="15.75" thickBot="1" x14ac:dyDescent="0.3">
      <c r="A1110" s="14">
        <v>1</v>
      </c>
      <c r="B1110" s="17" t="s">
        <v>33</v>
      </c>
      <c r="C1110" s="17">
        <v>1104</v>
      </c>
      <c r="D1110" s="17">
        <v>97.076692775608919</v>
      </c>
      <c r="E1110" s="14">
        <v>704.00093954631063</v>
      </c>
      <c r="F1110" s="103">
        <v>0</v>
      </c>
      <c r="G1110" s="17">
        <f>'Specifications (ICE)'!$E$16*9.81*SIN(F1110-F1109)</f>
        <v>0</v>
      </c>
      <c r="H1110" s="17">
        <f t="shared" si="229"/>
        <v>0</v>
      </c>
      <c r="I1110" s="17">
        <v>14</v>
      </c>
      <c r="J1110" s="14">
        <v>4000</v>
      </c>
      <c r="K1110" s="100">
        <v>11.67695319974135</v>
      </c>
      <c r="L1110" s="17">
        <v>26.120643690629418</v>
      </c>
      <c r="M1110" s="107">
        <v>1</v>
      </c>
      <c r="N1110" s="17">
        <f>IF(M1110=1,_xlfn.XLOOKUP(L1110,'HYB SPECS'!$O$6:$O$37,'HYB SPECS'!$K$6:$K$37,,1))</f>
        <v>7250</v>
      </c>
      <c r="O1110" s="107">
        <f>0.5*('Specifications (ICE)'!$P$4*'Specifications (ICE)'!$P$3)*'Specifications (ICE)'!$P$5*K1110^2</f>
        <v>42.618298039495528</v>
      </c>
      <c r="P1110" s="14">
        <f>IF(B1110="A",'Specifications (ICE)'!$M$12,IF(B1110="G",'Specifications (ICE)'!$M$13))</f>
        <v>84.271039200000004</v>
      </c>
      <c r="Q1110" s="17">
        <v>1</v>
      </c>
      <c r="R1110" s="110">
        <f>'HYB SPECS'!$G$11-O1110-P1110-G1110</f>
        <v>759.84529461573277</v>
      </c>
      <c r="S1110" s="16">
        <f t="shared" si="230"/>
        <v>1.0793242621315402</v>
      </c>
      <c r="T1110" s="17">
        <f t="shared" si="231"/>
        <v>759.84529461573277</v>
      </c>
      <c r="U1110" s="110">
        <f t="shared" si="232"/>
        <v>886.73463185522837</v>
      </c>
      <c r="V1110" s="17">
        <f t="shared" si="233"/>
        <v>10.354358796763378</v>
      </c>
      <c r="W1110" s="14">
        <f t="shared" si="234"/>
        <v>3.0684599951829314</v>
      </c>
      <c r="X1110" s="17">
        <f t="shared" si="235"/>
        <v>10.354358796763378</v>
      </c>
      <c r="Y1110" s="17">
        <f t="shared" si="236"/>
        <v>13.638185255602272</v>
      </c>
      <c r="Z1110" s="14">
        <v>474.14230073437511</v>
      </c>
      <c r="AA1110" s="17">
        <f t="shared" si="238"/>
        <v>0.40413518939650683</v>
      </c>
      <c r="AB1110" s="17">
        <f t="shared" si="239"/>
        <v>7.2311875962423412E-5</v>
      </c>
      <c r="AC1110" s="17">
        <f t="shared" si="240"/>
        <v>3.4286119239242192E-2</v>
      </c>
      <c r="AD1110" s="17">
        <f t="shared" si="237"/>
        <v>4.5412078462572443E-5</v>
      </c>
      <c r="AE1110" s="14">
        <f t="shared" si="241"/>
        <v>61.778561770762316</v>
      </c>
    </row>
    <row r="1111" spans="1:31" ht="15.75" thickBot="1" x14ac:dyDescent="0.3">
      <c r="A1111" s="14">
        <v>1</v>
      </c>
      <c r="B1111" s="17" t="s">
        <v>33</v>
      </c>
      <c r="C1111" s="17">
        <v>1105</v>
      </c>
      <c r="D1111" s="17">
        <v>97.161005739164537</v>
      </c>
      <c r="E1111" s="14">
        <v>704.00093954631063</v>
      </c>
      <c r="F1111" s="103">
        <v>0</v>
      </c>
      <c r="G1111" s="17">
        <f>'Specifications (ICE)'!$E$16*9.81*SIN(F1111-F1110)</f>
        <v>0</v>
      </c>
      <c r="H1111" s="17">
        <f t="shared" si="229"/>
        <v>0</v>
      </c>
      <c r="I1111" s="17">
        <v>14</v>
      </c>
      <c r="J1111" s="14">
        <v>4000</v>
      </c>
      <c r="K1111" s="100">
        <v>11.75452201679829</v>
      </c>
      <c r="L1111" s="17">
        <v>26.294160480256771</v>
      </c>
      <c r="M1111" s="107">
        <v>1</v>
      </c>
      <c r="N1111" s="17">
        <f>IF(M1111=1,_xlfn.XLOOKUP(L1111,'HYB SPECS'!$O$6:$O$37,'HYB SPECS'!$K$6:$K$37,,1))</f>
        <v>7250</v>
      </c>
      <c r="O1111" s="107">
        <f>0.5*('Specifications (ICE)'!$P$4*'Specifications (ICE)'!$P$3)*'Specifications (ICE)'!$P$5*K1111^2</f>
        <v>43.186396776157068</v>
      </c>
      <c r="P1111" s="14">
        <f>IF(B1111="A",'Specifications (ICE)'!$M$12,IF(B1111="G",'Specifications (ICE)'!$M$13))</f>
        <v>84.271039200000004</v>
      </c>
      <c r="Q1111" s="17">
        <v>1</v>
      </c>
      <c r="R1111" s="110">
        <f>'HYB SPECS'!$G$11-O1111-P1111-G1111</f>
        <v>759.27719587907131</v>
      </c>
      <c r="S1111" s="16">
        <f t="shared" si="230"/>
        <v>1.0785173047757339</v>
      </c>
      <c r="T1111" s="17">
        <f t="shared" si="231"/>
        <v>759.27719587907131</v>
      </c>
      <c r="U1111" s="110">
        <f t="shared" si="232"/>
        <v>886.73463185522837</v>
      </c>
      <c r="V1111" s="17">
        <f t="shared" si="233"/>
        <v>10.423141753199809</v>
      </c>
      <c r="W1111" s="14">
        <f t="shared" si="234"/>
        <v>2.9996770387465004</v>
      </c>
      <c r="X1111" s="17">
        <f t="shared" si="235"/>
        <v>10.423141753199809</v>
      </c>
      <c r="Y1111" s="17">
        <f t="shared" si="236"/>
        <v>13.728782338504335</v>
      </c>
      <c r="Z1111" s="14">
        <v>474.14230073437511</v>
      </c>
      <c r="AA1111" s="17">
        <f t="shared" si="238"/>
        <v>0.39507604794759527</v>
      </c>
      <c r="AB1111" s="17">
        <f t="shared" si="239"/>
        <v>7.0253239124016168E-5</v>
      </c>
      <c r="AC1111" s="17">
        <f t="shared" si="240"/>
        <v>3.3310032432303238E-2</v>
      </c>
      <c r="AD1111" s="17">
        <f t="shared" si="237"/>
        <v>4.4119248254706277E-5</v>
      </c>
      <c r="AE1111" s="14">
        <f t="shared" si="241"/>
        <v>61.81187180319462</v>
      </c>
    </row>
    <row r="1112" spans="1:31" ht="15.75" thickBot="1" x14ac:dyDescent="0.3">
      <c r="A1112" s="14">
        <v>1</v>
      </c>
      <c r="B1112" s="17" t="s">
        <v>33</v>
      </c>
      <c r="C1112" s="17">
        <v>1106</v>
      </c>
      <c r="D1112" s="17">
        <v>97.244803854351375</v>
      </c>
      <c r="E1112" s="14">
        <v>704.00093954631063</v>
      </c>
      <c r="F1112" s="103">
        <v>0</v>
      </c>
      <c r="G1112" s="17">
        <f>'Specifications (ICE)'!$E$16*9.81*SIN(F1112-F1111)</f>
        <v>0</v>
      </c>
      <c r="H1112" s="17">
        <f t="shared" si="229"/>
        <v>0</v>
      </c>
      <c r="I1112" s="17">
        <v>14</v>
      </c>
      <c r="J1112" s="14">
        <v>4000</v>
      </c>
      <c r="K1112" s="100">
        <v>11.831506423981502</v>
      </c>
      <c r="L1112" s="17">
        <v>26.466369980061181</v>
      </c>
      <c r="M1112" s="107">
        <v>1</v>
      </c>
      <c r="N1112" s="17">
        <f>IF(M1112=1,_xlfn.XLOOKUP(L1112,'HYB SPECS'!$O$6:$O$37,'HYB SPECS'!$K$6:$K$37,,1))</f>
        <v>7500</v>
      </c>
      <c r="O1112" s="107">
        <f>0.5*('Specifications (ICE)'!$P$4*'Specifications (ICE)'!$P$3)*'Specifications (ICE)'!$P$5*K1112^2</f>
        <v>43.753934338809096</v>
      </c>
      <c r="P1112" s="14">
        <f>IF(B1112="A",'Specifications (ICE)'!$M$12,IF(B1112="G",'Specifications (ICE)'!$M$13))</f>
        <v>84.271039200000004</v>
      </c>
      <c r="Q1112" s="17">
        <v>1</v>
      </c>
      <c r="R1112" s="110">
        <f>'HYB SPECS'!$G$11-O1112-P1112-G1112</f>
        <v>758.70965831641922</v>
      </c>
      <c r="S1112" s="16">
        <f t="shared" si="230"/>
        <v>1.0777111445410361</v>
      </c>
      <c r="T1112" s="17">
        <f t="shared" si="231"/>
        <v>758.70965831641922</v>
      </c>
      <c r="U1112" s="110">
        <f t="shared" si="232"/>
        <v>886.73463185522837</v>
      </c>
      <c r="V1112" s="17">
        <f t="shared" si="233"/>
        <v>10.491406493162007</v>
      </c>
      <c r="W1112" s="14">
        <f t="shared" si="234"/>
        <v>2.9314122987843021</v>
      </c>
      <c r="X1112" s="17">
        <f t="shared" si="235"/>
        <v>10.491406493162007</v>
      </c>
      <c r="Y1112" s="17">
        <f t="shared" si="236"/>
        <v>13.358073626985123</v>
      </c>
      <c r="Z1112" s="14">
        <v>474.14230073437511</v>
      </c>
      <c r="AA1112" s="17">
        <f t="shared" si="238"/>
        <v>0.38608515881850902</v>
      </c>
      <c r="AB1112" s="17">
        <f t="shared" si="239"/>
        <v>6.8235229298233192E-5</v>
      </c>
      <c r="AC1112" s="17">
        <f t="shared" si="240"/>
        <v>3.2353208610601925E-2</v>
      </c>
      <c r="AD1112" s="17">
        <f t="shared" si="237"/>
        <v>4.2851931934572081E-5</v>
      </c>
      <c r="AE1112" s="14">
        <f t="shared" si="241"/>
        <v>61.844225011805221</v>
      </c>
    </row>
    <row r="1113" spans="1:31" ht="15.75" thickBot="1" x14ac:dyDescent="0.3">
      <c r="A1113" s="14">
        <v>1</v>
      </c>
      <c r="B1113" s="17" t="s">
        <v>33</v>
      </c>
      <c r="C1113" s="17">
        <v>1107</v>
      </c>
      <c r="D1113" s="17">
        <v>97.328097216680007</v>
      </c>
      <c r="E1113" s="14">
        <v>704.00093954631063</v>
      </c>
      <c r="F1113" s="103">
        <v>0</v>
      </c>
      <c r="G1113" s="17">
        <f>'Specifications (ICE)'!$E$16*9.81*SIN(F1113-F1112)</f>
        <v>0</v>
      </c>
      <c r="H1113" s="17">
        <f t="shared" si="229"/>
        <v>0</v>
      </c>
      <c r="I1113" s="17">
        <v>14</v>
      </c>
      <c r="J1113" s="14">
        <v>4000</v>
      </c>
      <c r="K1113" s="100">
        <v>11.907917830352277</v>
      </c>
      <c r="L1113" s="17">
        <v>26.637297711428225</v>
      </c>
      <c r="M1113" s="107">
        <v>1</v>
      </c>
      <c r="N1113" s="17">
        <f>IF(M1113=1,_xlfn.XLOOKUP(L1113,'HYB SPECS'!$O$6:$O$37,'HYB SPECS'!$K$6:$K$37,,1))</f>
        <v>7500</v>
      </c>
      <c r="O1113" s="107">
        <f>0.5*('Specifications (ICE)'!$P$4*'Specifications (ICE)'!$P$3)*'Specifications (ICE)'!$P$5*K1113^2</f>
        <v>44.320911281785328</v>
      </c>
      <c r="P1113" s="14">
        <f>IF(B1113="A",'Specifications (ICE)'!$M$12,IF(B1113="G",'Specifications (ICE)'!$M$13))</f>
        <v>84.271039200000004</v>
      </c>
      <c r="Q1113" s="17">
        <v>1</v>
      </c>
      <c r="R1113" s="110">
        <f>'HYB SPECS'!$G$11-O1113-P1113-G1113</f>
        <v>758.142681373443</v>
      </c>
      <c r="S1113" s="16">
        <f t="shared" si="230"/>
        <v>1.0769057806400424</v>
      </c>
      <c r="T1113" s="17">
        <f t="shared" si="231"/>
        <v>758.14268137344288</v>
      </c>
      <c r="U1113" s="110">
        <f t="shared" si="232"/>
        <v>886.73463185522826</v>
      </c>
      <c r="V1113" s="17">
        <f t="shared" si="233"/>
        <v>10.559163133459736</v>
      </c>
      <c r="W1113" s="14">
        <f t="shared" si="234"/>
        <v>2.8636556584865738</v>
      </c>
      <c r="X1113" s="17">
        <f t="shared" si="235"/>
        <v>10.559163133459736</v>
      </c>
      <c r="Y1113" s="17">
        <f t="shared" si="236"/>
        <v>13.444344060830586</v>
      </c>
      <c r="Z1113" s="14">
        <v>474.14230073437511</v>
      </c>
      <c r="AA1113" s="17">
        <f t="shared" si="238"/>
        <v>0.37716118956273226</v>
      </c>
      <c r="AB1113" s="17">
        <f t="shared" si="239"/>
        <v>6.625653009632229E-5</v>
      </c>
      <c r="AC1113" s="17">
        <f t="shared" si="240"/>
        <v>3.1415023618546617E-2</v>
      </c>
      <c r="AD1113" s="17">
        <f t="shared" si="237"/>
        <v>4.1609302806022004E-5</v>
      </c>
      <c r="AE1113" s="14">
        <f t="shared" si="241"/>
        <v>61.875640035423771</v>
      </c>
    </row>
    <row r="1114" spans="1:31" ht="15.75" thickBot="1" x14ac:dyDescent="0.3">
      <c r="A1114" s="14">
        <v>1</v>
      </c>
      <c r="B1114" s="17" t="s">
        <v>33</v>
      </c>
      <c r="C1114" s="17">
        <v>1108</v>
      </c>
      <c r="D1114" s="17">
        <v>97.410895601355008</v>
      </c>
      <c r="E1114" s="14">
        <v>704.00093954631063</v>
      </c>
      <c r="F1114" s="103">
        <v>0</v>
      </c>
      <c r="G1114" s="17">
        <f>'Specifications (ICE)'!$E$16*9.81*SIN(F1114-F1113)</f>
        <v>0</v>
      </c>
      <c r="H1114" s="17">
        <f t="shared" si="229"/>
        <v>0</v>
      </c>
      <c r="I1114" s="17">
        <v>14</v>
      </c>
      <c r="J1114" s="14">
        <v>4000</v>
      </c>
      <c r="K1114" s="100">
        <v>11.983767270615475</v>
      </c>
      <c r="L1114" s="17">
        <v>26.806968358330582</v>
      </c>
      <c r="M1114" s="107">
        <v>1</v>
      </c>
      <c r="N1114" s="17">
        <f>IF(M1114=1,_xlfn.XLOOKUP(L1114,'HYB SPECS'!$O$6:$O$37,'HYB SPECS'!$K$6:$K$37,,1))</f>
        <v>7500</v>
      </c>
      <c r="O1114" s="107">
        <f>0.5*('Specifications (ICE)'!$P$4*'Specifications (ICE)'!$P$3)*'Specifications (ICE)'!$P$5*K1114^2</f>
        <v>44.887328158871846</v>
      </c>
      <c r="P1114" s="14">
        <f>IF(B1114="A",'Specifications (ICE)'!$M$12,IF(B1114="G",'Specifications (ICE)'!$M$13))</f>
        <v>84.271039200000004</v>
      </c>
      <c r="Q1114" s="17">
        <v>1</v>
      </c>
      <c r="R1114" s="110">
        <f>'HYB SPECS'!$G$11-O1114-P1114-G1114</f>
        <v>757.57626449635654</v>
      </c>
      <c r="S1114" s="16">
        <f t="shared" si="230"/>
        <v>1.076101212286126</v>
      </c>
      <c r="T1114" s="17">
        <f t="shared" si="231"/>
        <v>757.57626449635654</v>
      </c>
      <c r="U1114" s="110">
        <f t="shared" si="232"/>
        <v>886.73463185522837</v>
      </c>
      <c r="V1114" s="17">
        <f t="shared" si="233"/>
        <v>10.626421458947949</v>
      </c>
      <c r="W1114" s="14">
        <f t="shared" si="234"/>
        <v>2.7963973329983602</v>
      </c>
      <c r="X1114" s="17">
        <f t="shared" si="235"/>
        <v>10.626421458947949</v>
      </c>
      <c r="Y1114" s="17">
        <f t="shared" si="236"/>
        <v>13.529980020554849</v>
      </c>
      <c r="Z1114" s="14">
        <v>474.14230073437511</v>
      </c>
      <c r="AA1114" s="17">
        <f t="shared" si="238"/>
        <v>0.36830285145425362</v>
      </c>
      <c r="AB1114" s="17">
        <f t="shared" si="239"/>
        <v>6.4315883911596298E-5</v>
      </c>
      <c r="AC1114" s="17">
        <f t="shared" si="240"/>
        <v>3.0494881171609249E-2</v>
      </c>
      <c r="AD1114" s="17">
        <f t="shared" si="237"/>
        <v>4.0390571088224167E-5</v>
      </c>
      <c r="AE1114" s="14">
        <f t="shared" si="241"/>
        <v>61.906134916595377</v>
      </c>
    </row>
    <row r="1115" spans="1:31" ht="15.75" thickBot="1" x14ac:dyDescent="0.3">
      <c r="A1115" s="14">
        <v>1</v>
      </c>
      <c r="B1115" s="17" t="s">
        <v>33</v>
      </c>
      <c r="C1115" s="17">
        <v>1109</v>
      </c>
      <c r="D1115" s="17">
        <v>97.493208477293848</v>
      </c>
      <c r="E1115" s="14">
        <v>704.00093954631063</v>
      </c>
      <c r="F1115" s="103">
        <v>0</v>
      </c>
      <c r="G1115" s="17">
        <f>'Specifications (ICE)'!$E$16*9.81*SIN(F1115-F1114)</f>
        <v>0</v>
      </c>
      <c r="H1115" s="17">
        <f t="shared" si="229"/>
        <v>0</v>
      </c>
      <c r="I1115" s="17">
        <v>14</v>
      </c>
      <c r="J1115" s="14">
        <v>4000</v>
      </c>
      <c r="K1115" s="100">
        <v>12.059065422174514</v>
      </c>
      <c r="L1115" s="17">
        <v>26.97540580547906</v>
      </c>
      <c r="M1115" s="107">
        <v>1</v>
      </c>
      <c r="N1115" s="17">
        <f>IF(M1115=1,_xlfn.XLOOKUP(L1115,'HYB SPECS'!$O$6:$O$37,'HYB SPECS'!$K$6:$K$37,,1))</f>
        <v>7500</v>
      </c>
      <c r="O1115" s="107">
        <f>0.5*('Specifications (ICE)'!$P$4*'Specifications (ICE)'!$P$3)*'Specifications (ICE)'!$P$5*K1115^2</f>
        <v>45.453185523307731</v>
      </c>
      <c r="P1115" s="14">
        <f>IF(B1115="A",'Specifications (ICE)'!$M$12,IF(B1115="G",'Specifications (ICE)'!$M$13))</f>
        <v>84.271039200000004</v>
      </c>
      <c r="Q1115" s="17">
        <v>1</v>
      </c>
      <c r="R1115" s="110">
        <f>'HYB SPECS'!$G$11-O1115-P1115-G1115</f>
        <v>757.0104071319206</v>
      </c>
      <c r="S1115" s="16">
        <f t="shared" si="230"/>
        <v>1.0752974386934364</v>
      </c>
      <c r="T1115" s="17">
        <f t="shared" si="231"/>
        <v>757.0104071319206</v>
      </c>
      <c r="U1115" s="110">
        <f t="shared" si="232"/>
        <v>886.73463185522837</v>
      </c>
      <c r="V1115" s="17">
        <f t="shared" si="233"/>
        <v>10.693190937650032</v>
      </c>
      <c r="W1115" s="14">
        <f t="shared" si="234"/>
        <v>2.7296278542962771</v>
      </c>
      <c r="X1115" s="17">
        <f t="shared" si="235"/>
        <v>10.693190937650032</v>
      </c>
      <c r="Y1115" s="17">
        <f t="shared" si="236"/>
        <v>13.614993561219693</v>
      </c>
      <c r="Z1115" s="14">
        <v>474.14230073437511</v>
      </c>
      <c r="AA1115" s="17">
        <f t="shared" si="238"/>
        <v>0.35950889749574239</v>
      </c>
      <c r="AB1115" s="17">
        <f t="shared" si="239"/>
        <v>6.2412088591636236E-5</v>
      </c>
      <c r="AC1115" s="17">
        <f t="shared" si="240"/>
        <v>2.9592211278476051E-2</v>
      </c>
      <c r="AD1115" s="17">
        <f t="shared" si="237"/>
        <v>3.9194981825796098E-5</v>
      </c>
      <c r="AE1115" s="14">
        <f t="shared" si="241"/>
        <v>61.935727127873854</v>
      </c>
    </row>
    <row r="1116" spans="1:31" ht="15.75" thickBot="1" x14ac:dyDescent="0.3">
      <c r="A1116" s="14">
        <v>1</v>
      </c>
      <c r="B1116" s="17" t="s">
        <v>33</v>
      </c>
      <c r="C1116" s="17">
        <v>1110</v>
      </c>
      <c r="D1116" s="17">
        <v>97.575045020367199</v>
      </c>
      <c r="E1116" s="14">
        <v>704.00093954631063</v>
      </c>
      <c r="F1116" s="103">
        <v>0</v>
      </c>
      <c r="G1116" s="17">
        <f>'Specifications (ICE)'!$E$16*9.81*SIN(F1116-F1115)</f>
        <v>0</v>
      </c>
      <c r="H1116" s="17">
        <f t="shared" si="229"/>
        <v>0</v>
      </c>
      <c r="I1116" s="17">
        <v>14</v>
      </c>
      <c r="J1116" s="14">
        <v>4000</v>
      </c>
      <c r="K1116" s="100">
        <v>12.133822621198755</v>
      </c>
      <c r="L1116" s="17">
        <v>27.142633174264343</v>
      </c>
      <c r="M1116" s="107">
        <v>1</v>
      </c>
      <c r="N1116" s="17">
        <f>IF(M1116=1,_xlfn.XLOOKUP(L1116,'HYB SPECS'!$O$6:$O$37,'HYB SPECS'!$K$6:$K$37,,1))</f>
        <v>7500</v>
      </c>
      <c r="O1116" s="107">
        <f>0.5*('Specifications (ICE)'!$P$4*'Specifications (ICE)'!$P$3)*'Specifications (ICE)'!$P$5*K1116^2</f>
        <v>46.018483927785589</v>
      </c>
      <c r="P1116" s="14">
        <f>IF(B1116="A",'Specifications (ICE)'!$M$12,IF(B1116="G",'Specifications (ICE)'!$M$13))</f>
        <v>84.271039200000004</v>
      </c>
      <c r="Q1116" s="17">
        <v>1</v>
      </c>
      <c r="R1116" s="110">
        <f>'HYB SPECS'!$G$11-O1116-P1116-G1116</f>
        <v>756.44510872744274</v>
      </c>
      <c r="S1116" s="16">
        <f t="shared" si="230"/>
        <v>1.0744944590769006</v>
      </c>
      <c r="T1116" s="17">
        <f t="shared" si="231"/>
        <v>756.44510872744286</v>
      </c>
      <c r="U1116" s="110">
        <f t="shared" si="232"/>
        <v>886.73463185522849</v>
      </c>
      <c r="V1116" s="17">
        <f t="shared" si="233"/>
        <v>10.759480735005322</v>
      </c>
      <c r="W1116" s="14">
        <f t="shared" si="234"/>
        <v>2.6633380569409875</v>
      </c>
      <c r="X1116" s="17">
        <f t="shared" si="235"/>
        <v>10.759480735005322</v>
      </c>
      <c r="Y1116" s="17">
        <f t="shared" si="236"/>
        <v>13.699396352624928</v>
      </c>
      <c r="Z1116" s="14">
        <v>474.14230073437511</v>
      </c>
      <c r="AA1116" s="17">
        <f t="shared" si="238"/>
        <v>0.35077812054206114</v>
      </c>
      <c r="AB1116" s="17">
        <f t="shared" si="239"/>
        <v>6.0543994337707068E-5</v>
      </c>
      <c r="AC1116" s="17">
        <f t="shared" si="240"/>
        <v>2.8706468770929409E-2</v>
      </c>
      <c r="AD1116" s="17">
        <f t="shared" si="237"/>
        <v>3.8021812941628355E-5</v>
      </c>
      <c r="AE1116" s="14">
        <f t="shared" si="241"/>
        <v>61.964433596644781</v>
      </c>
    </row>
    <row r="1117" spans="1:31" ht="15.75" thickBot="1" x14ac:dyDescent="0.3">
      <c r="A1117" s="14">
        <v>1</v>
      </c>
      <c r="B1117" s="17" t="s">
        <v>33</v>
      </c>
      <c r="C1117" s="17">
        <v>1111</v>
      </c>
      <c r="D1117" s="17">
        <v>97.656414125912903</v>
      </c>
      <c r="E1117" s="14">
        <v>704.00093954631063</v>
      </c>
      <c r="F1117" s="103">
        <v>0</v>
      </c>
      <c r="G1117" s="17">
        <f>'Specifications (ICE)'!$E$16*9.81*SIN(F1117-F1116)</f>
        <v>0</v>
      </c>
      <c r="H1117" s="17">
        <f t="shared" si="229"/>
        <v>0</v>
      </c>
      <c r="I1117" s="17">
        <v>14</v>
      </c>
      <c r="J1117" s="14">
        <v>4000</v>
      </c>
      <c r="K1117" s="100">
        <v>12.208048877772358</v>
      </c>
      <c r="L1117" s="17">
        <v>27.308672856644101</v>
      </c>
      <c r="M1117" s="107">
        <v>1</v>
      </c>
      <c r="N1117" s="17">
        <f>IF(M1117=1,_xlfn.XLOOKUP(L1117,'HYB SPECS'!$O$6:$O$37,'HYB SPECS'!$K$6:$K$37,,1))</f>
        <v>7750</v>
      </c>
      <c r="O1117" s="107">
        <f>0.5*('Specifications (ICE)'!$P$4*'Specifications (ICE)'!$P$3)*'Specifications (ICE)'!$P$5*K1117^2</f>
        <v>46.583223924452042</v>
      </c>
      <c r="P1117" s="14">
        <f>IF(B1117="A",'Specifications (ICE)'!$M$12,IF(B1117="G",'Specifications (ICE)'!$M$13))</f>
        <v>84.271039200000004</v>
      </c>
      <c r="Q1117" s="17">
        <v>1</v>
      </c>
      <c r="R1117" s="110">
        <f>'HYB SPECS'!$G$11-O1117-P1117-G1117</f>
        <v>755.88036873077635</v>
      </c>
      <c r="S1117" s="16">
        <f t="shared" si="230"/>
        <v>1.07369227265222</v>
      </c>
      <c r="T1117" s="17">
        <f t="shared" si="231"/>
        <v>755.88036873077635</v>
      </c>
      <c r="U1117" s="110">
        <f t="shared" si="232"/>
        <v>886.73463185522837</v>
      </c>
      <c r="V1117" s="17">
        <f t="shared" si="233"/>
        <v>10.825299727302104</v>
      </c>
      <c r="W1117" s="14">
        <f t="shared" si="234"/>
        <v>2.5975190646442043</v>
      </c>
      <c r="X1117" s="17">
        <f t="shared" si="235"/>
        <v>10.825299727302104</v>
      </c>
      <c r="Y1117" s="17">
        <f t="shared" si="236"/>
        <v>13.33858035136627</v>
      </c>
      <c r="Z1117" s="14">
        <v>474.14230073437511</v>
      </c>
      <c r="AA1117" s="17">
        <f t="shared" si="238"/>
        <v>0.34210935153105698</v>
      </c>
      <c r="AB1117" s="17">
        <f t="shared" si="239"/>
        <v>5.871050081333698E-5</v>
      </c>
      <c r="AC1117" s="17">
        <f t="shared" si="240"/>
        <v>2.7837131932902996E-2</v>
      </c>
      <c r="AD1117" s="17">
        <f t="shared" si="237"/>
        <v>3.6870373421063573E-5</v>
      </c>
      <c r="AE1117" s="14">
        <f t="shared" si="241"/>
        <v>61.992270728577687</v>
      </c>
    </row>
    <row r="1118" spans="1:31" ht="15.75" thickBot="1" x14ac:dyDescent="0.3">
      <c r="A1118" s="14">
        <v>1</v>
      </c>
      <c r="B1118" s="17" t="s">
        <v>33</v>
      </c>
      <c r="C1118" s="17">
        <v>1112</v>
      </c>
      <c r="D1118" s="17">
        <v>97.737324420571596</v>
      </c>
      <c r="E1118" s="14">
        <v>704.00093954631063</v>
      </c>
      <c r="F1118" s="103">
        <v>0</v>
      </c>
      <c r="G1118" s="17">
        <f>'Specifications (ICE)'!$E$16*9.81*SIN(F1118-F1117)</f>
        <v>0</v>
      </c>
      <c r="H1118" s="17">
        <f t="shared" si="229"/>
        <v>0</v>
      </c>
      <c r="I1118" s="17">
        <v>14</v>
      </c>
      <c r="J1118" s="14">
        <v>4000</v>
      </c>
      <c r="K1118" s="100">
        <v>12.281753890188002</v>
      </c>
      <c r="L1118" s="17">
        <v>27.473546547117149</v>
      </c>
      <c r="M1118" s="107">
        <v>1</v>
      </c>
      <c r="N1118" s="17">
        <f>IF(M1118=1,_xlfn.XLOOKUP(L1118,'HYB SPECS'!$O$6:$O$37,'HYB SPECS'!$K$6:$K$37,,1))</f>
        <v>7750</v>
      </c>
      <c r="O1118" s="107">
        <f>0.5*('Specifications (ICE)'!$P$4*'Specifications (ICE)'!$P$3)*'Specifications (ICE)'!$P$5*K1118^2</f>
        <v>47.147406064908289</v>
      </c>
      <c r="P1118" s="14">
        <f>IF(B1118="A",'Specifications (ICE)'!$M$12,IF(B1118="G",'Specifications (ICE)'!$M$13))</f>
        <v>84.271039200000004</v>
      </c>
      <c r="Q1118" s="17">
        <v>1</v>
      </c>
      <c r="R1118" s="110">
        <f>'HYB SPECS'!$G$11-O1118-P1118-G1118</f>
        <v>755.31618659032006</v>
      </c>
      <c r="S1118" s="16">
        <f t="shared" si="230"/>
        <v>1.0728908786358713</v>
      </c>
      <c r="T1118" s="17">
        <f t="shared" si="231"/>
        <v>755.31618659032017</v>
      </c>
      <c r="U1118" s="110">
        <f t="shared" si="232"/>
        <v>886.73463185522849</v>
      </c>
      <c r="V1118" s="17">
        <f t="shared" si="233"/>
        <v>10.890656514352379</v>
      </c>
      <c r="W1118" s="14">
        <f t="shared" si="234"/>
        <v>2.5321622775939305</v>
      </c>
      <c r="X1118" s="17">
        <f t="shared" si="235"/>
        <v>10.890656514352379</v>
      </c>
      <c r="Y1118" s="17">
        <f t="shared" si="236"/>
        <v>13.419110847291345</v>
      </c>
      <c r="Z1118" s="14">
        <v>474.14230073437511</v>
      </c>
      <c r="AA1118" s="17">
        <f t="shared" si="238"/>
        <v>0.33350145781421714</v>
      </c>
      <c r="AB1118" s="17">
        <f t="shared" si="239"/>
        <v>5.691055444548688E-5</v>
      </c>
      <c r="AC1118" s="17">
        <f t="shared" si="240"/>
        <v>2.6983701220852068E-2</v>
      </c>
      <c r="AD1118" s="17">
        <f t="shared" si="237"/>
        <v>3.5740001617022603E-5</v>
      </c>
      <c r="AE1118" s="14">
        <f t="shared" si="241"/>
        <v>62.019254429798536</v>
      </c>
    </row>
    <row r="1119" spans="1:31" ht="15.75" thickBot="1" x14ac:dyDescent="0.3">
      <c r="A1119" s="14">
        <v>1</v>
      </c>
      <c r="B1119" s="17" t="s">
        <v>33</v>
      </c>
      <c r="C1119" s="17">
        <v>1113</v>
      </c>
      <c r="D1119" s="17">
        <v>97.817784273488499</v>
      </c>
      <c r="E1119" s="14">
        <v>704.00093954631063</v>
      </c>
      <c r="F1119" s="103">
        <v>0</v>
      </c>
      <c r="G1119" s="17">
        <f>'Specifications (ICE)'!$E$16*9.81*SIN(F1119-F1118)</f>
        <v>0</v>
      </c>
      <c r="H1119" s="17">
        <f t="shared" si="229"/>
        <v>0</v>
      </c>
      <c r="I1119" s="17">
        <v>14</v>
      </c>
      <c r="J1119" s="14">
        <v>4000</v>
      </c>
      <c r="K1119" s="100">
        <v>12.354947058443805</v>
      </c>
      <c r="L1119" s="17">
        <v>27.637275272915289</v>
      </c>
      <c r="M1119" s="107">
        <v>1</v>
      </c>
      <c r="N1119" s="17">
        <f>IF(M1119=1,_xlfn.XLOOKUP(L1119,'HYB SPECS'!$O$6:$O$37,'HYB SPECS'!$K$6:$K$37,,1))</f>
        <v>7750</v>
      </c>
      <c r="O1119" s="107">
        <f>0.5*('Specifications (ICE)'!$P$4*'Specifications (ICE)'!$P$3)*'Specifications (ICE)'!$P$5*K1119^2</f>
        <v>47.711030900210659</v>
      </c>
      <c r="P1119" s="14">
        <f>IF(B1119="A",'Specifications (ICE)'!$M$12,IF(B1119="G",'Specifications (ICE)'!$M$13))</f>
        <v>84.271039200000004</v>
      </c>
      <c r="Q1119" s="17">
        <v>1</v>
      </c>
      <c r="R1119" s="110">
        <f>'HYB SPECS'!$G$11-O1119-P1119-G1119</f>
        <v>754.75256175501772</v>
      </c>
      <c r="S1119" s="16">
        <f t="shared" si="230"/>
        <v>1.0720902762451052</v>
      </c>
      <c r="T1119" s="17">
        <f t="shared" si="231"/>
        <v>754.75256175501784</v>
      </c>
      <c r="U1119" s="110">
        <f t="shared" si="232"/>
        <v>886.73463185522849</v>
      </c>
      <c r="V1119" s="17">
        <f t="shared" si="233"/>
        <v>10.955559431460006</v>
      </c>
      <c r="W1119" s="14">
        <f t="shared" si="234"/>
        <v>2.4672593604863033</v>
      </c>
      <c r="X1119" s="17">
        <f t="shared" si="235"/>
        <v>10.955559431460006</v>
      </c>
      <c r="Y1119" s="17">
        <f t="shared" si="236"/>
        <v>13.499082099514021</v>
      </c>
      <c r="Z1119" s="14">
        <v>474.14230073437511</v>
      </c>
      <c r="AA1119" s="17">
        <f t="shared" si="238"/>
        <v>0.32495334158038858</v>
      </c>
      <c r="AB1119" s="17">
        <f t="shared" si="239"/>
        <v>5.5143145903494287E-5</v>
      </c>
      <c r="AC1119" s="17">
        <f t="shared" si="240"/>
        <v>2.6145698068414113E-2</v>
      </c>
      <c r="AD1119" s="17">
        <f t="shared" si="237"/>
        <v>3.4630063666773661E-5</v>
      </c>
      <c r="AE1119" s="14">
        <f t="shared" si="241"/>
        <v>62.045400127866948</v>
      </c>
    </row>
    <row r="1120" spans="1:31" ht="15.75" thickBot="1" x14ac:dyDescent="0.3">
      <c r="A1120" s="14">
        <v>1</v>
      </c>
      <c r="B1120" s="17" t="s">
        <v>33</v>
      </c>
      <c r="C1120" s="17">
        <v>1114</v>
      </c>
      <c r="D1120" s="17">
        <v>97.897801806922288</v>
      </c>
      <c r="E1120" s="14">
        <v>704.00093954631063</v>
      </c>
      <c r="F1120" s="103">
        <v>0</v>
      </c>
      <c r="G1120" s="17">
        <f>'Specifications (ICE)'!$E$16*9.81*SIN(F1120-F1119)</f>
        <v>0</v>
      </c>
      <c r="H1120" s="17">
        <f t="shared" si="229"/>
        <v>0</v>
      </c>
      <c r="I1120" s="17">
        <v>14</v>
      </c>
      <c r="J1120" s="14">
        <v>4000</v>
      </c>
      <c r="K1120" s="100">
        <v>12.427637496997081</v>
      </c>
      <c r="L1120" s="17">
        <v>27.799879422532651</v>
      </c>
      <c r="M1120" s="107">
        <v>1</v>
      </c>
      <c r="N1120" s="17">
        <f>IF(M1120=1,_xlfn.XLOOKUP(L1120,'HYB SPECS'!$O$6:$O$37,'HYB SPECS'!$K$6:$K$37,,1))</f>
        <v>7750</v>
      </c>
      <c r="O1120" s="107">
        <f>0.5*('Specifications (ICE)'!$P$4*'Specifications (ICE)'!$P$3)*'Specifications (ICE)'!$P$5*K1120^2</f>
        <v>48.274098980871159</v>
      </c>
      <c r="P1120" s="14">
        <f>IF(B1120="A",'Specifications (ICE)'!$M$12,IF(B1120="G",'Specifications (ICE)'!$M$13))</f>
        <v>84.271039200000004</v>
      </c>
      <c r="Q1120" s="17">
        <v>1</v>
      </c>
      <c r="R1120" s="110">
        <f>'HYB SPECS'!$G$11-O1120-P1120-G1120</f>
        <v>754.18949367435721</v>
      </c>
      <c r="S1120" s="16">
        <f t="shared" si="230"/>
        <v>1.0712904646979453</v>
      </c>
      <c r="T1120" s="17">
        <f t="shared" si="231"/>
        <v>754.18949367435721</v>
      </c>
      <c r="U1120" s="110">
        <f t="shared" si="232"/>
        <v>886.73463185522837</v>
      </c>
      <c r="V1120" s="17">
        <f t="shared" si="233"/>
        <v>11.020016560729939</v>
      </c>
      <c r="W1120" s="14">
        <f t="shared" si="234"/>
        <v>2.4028022312163704</v>
      </c>
      <c r="X1120" s="17">
        <f t="shared" si="235"/>
        <v>11.020016560729939</v>
      </c>
      <c r="Y1120" s="17">
        <f t="shared" si="236"/>
        <v>13.578504066539749</v>
      </c>
      <c r="Z1120" s="14">
        <v>474.14230073437511</v>
      </c>
      <c r="AA1120" s="17">
        <f t="shared" si="238"/>
        <v>0.31646393836628323</v>
      </c>
      <c r="AB1120" s="17">
        <f t="shared" si="239"/>
        <v>5.3407307741983222E-5</v>
      </c>
      <c r="AC1120" s="17">
        <f t="shared" si="240"/>
        <v>2.5322663768812727E-2</v>
      </c>
      <c r="AD1120" s="17">
        <f t="shared" si="237"/>
        <v>3.3539952011672483E-5</v>
      </c>
      <c r="AE1120" s="14">
        <f t="shared" si="241"/>
        <v>62.07072279163576</v>
      </c>
    </row>
    <row r="1121" spans="1:31" ht="15.75" thickBot="1" x14ac:dyDescent="0.3">
      <c r="A1121" s="14">
        <v>1</v>
      </c>
      <c r="B1121" s="17" t="s">
        <v>33</v>
      </c>
      <c r="C1121" s="17">
        <v>1115</v>
      </c>
      <c r="D1121" s="17">
        <v>97.977384906298937</v>
      </c>
      <c r="E1121" s="14">
        <v>704.00093954631063</v>
      </c>
      <c r="F1121" s="103">
        <v>0</v>
      </c>
      <c r="G1121" s="17">
        <f>'Specifications (ICE)'!$E$16*9.81*SIN(F1121-F1120)</f>
        <v>0</v>
      </c>
      <c r="H1121" s="17">
        <f t="shared" si="229"/>
        <v>0</v>
      </c>
      <c r="I1121" s="17">
        <v>14</v>
      </c>
      <c r="J1121" s="14">
        <v>4000</v>
      </c>
      <c r="K1121" s="100">
        <v>12.499834046824366</v>
      </c>
      <c r="L1121" s="17">
        <v>27.961378772703299</v>
      </c>
      <c r="M1121" s="107">
        <v>1</v>
      </c>
      <c r="N1121" s="17">
        <f>IF(M1121=1,_xlfn.XLOOKUP(L1121,'HYB SPECS'!$O$6:$O$37,'HYB SPECS'!$K$6:$K$37,,1))</f>
        <v>7750</v>
      </c>
      <c r="O1121" s="107">
        <f>0.5*('Specifications (ICE)'!$P$4*'Specifications (ICE)'!$P$3)*'Specifications (ICE)'!$P$5*K1121^2</f>
        <v>48.836610856857959</v>
      </c>
      <c r="P1121" s="14">
        <f>IF(B1121="A",'Specifications (ICE)'!$M$12,IF(B1121="G",'Specifications (ICE)'!$M$13))</f>
        <v>84.271039200000004</v>
      </c>
      <c r="Q1121" s="17">
        <v>1</v>
      </c>
      <c r="R1121" s="110">
        <f>'HYB SPECS'!$G$11-O1121-P1121-G1121</f>
        <v>753.62698179837037</v>
      </c>
      <c r="S1121" s="16">
        <f t="shared" si="230"/>
        <v>1.070491443213188</v>
      </c>
      <c r="T1121" s="17">
        <f t="shared" si="231"/>
        <v>753.62698179837037</v>
      </c>
      <c r="U1121" s="110">
        <f t="shared" si="232"/>
        <v>886.73463185522837</v>
      </c>
      <c r="V1121" s="17">
        <f t="shared" si="233"/>
        <v>11.084035741762255</v>
      </c>
      <c r="W1121" s="14">
        <f t="shared" si="234"/>
        <v>2.3387830501840545</v>
      </c>
      <c r="X1121" s="17">
        <f t="shared" si="235"/>
        <v>11.084035741762255</v>
      </c>
      <c r="Y1121" s="17">
        <f t="shared" si="236"/>
        <v>13.657386408067397</v>
      </c>
      <c r="Z1121" s="14">
        <v>474.14230073437511</v>
      </c>
      <c r="AA1121" s="17">
        <f t="shared" si="238"/>
        <v>0.30803221564800753</v>
      </c>
      <c r="AB1121" s="17">
        <f t="shared" si="239"/>
        <v>5.1702112195338625E-5</v>
      </c>
      <c r="AC1121" s="17">
        <f t="shared" si="240"/>
        <v>2.451415842912465E-2</v>
      </c>
      <c r="AD1121" s="17">
        <f t="shared" si="237"/>
        <v>3.2469084012085629E-5</v>
      </c>
      <c r="AE1121" s="14">
        <f t="shared" si="241"/>
        <v>62.095236950064887</v>
      </c>
    </row>
    <row r="1122" spans="1:31" ht="15.75" thickBot="1" x14ac:dyDescent="0.3">
      <c r="A1122" s="14">
        <v>1</v>
      </c>
      <c r="B1122" s="17" t="s">
        <v>33</v>
      </c>
      <c r="C1122" s="17">
        <v>1116</v>
      </c>
      <c r="D1122" s="17">
        <v>98.056541229745633</v>
      </c>
      <c r="E1122" s="14">
        <v>704.00093954631063</v>
      </c>
      <c r="F1122" s="103">
        <v>0</v>
      </c>
      <c r="G1122" s="17">
        <f>'Specifications (ICE)'!$E$16*9.81*SIN(F1122-F1121)</f>
        <v>0</v>
      </c>
      <c r="H1122" s="17">
        <f t="shared" si="229"/>
        <v>0</v>
      </c>
      <c r="I1122" s="17">
        <v>14</v>
      </c>
      <c r="J1122" s="14">
        <v>4000</v>
      </c>
      <c r="K1122" s="100">
        <v>12.571545286833363</v>
      </c>
      <c r="L1122" s="17">
        <v>28.121792513929023</v>
      </c>
      <c r="M1122" s="107">
        <v>1</v>
      </c>
      <c r="N1122" s="17">
        <f>IF(M1122=1,_xlfn.XLOOKUP(L1122,'HYB SPECS'!$O$6:$O$37,'HYB SPECS'!$K$6:$K$37,,1))</f>
        <v>7750</v>
      </c>
      <c r="O1122" s="107">
        <f>0.5*('Specifications (ICE)'!$P$4*'Specifications (ICE)'!$P$3)*'Specifications (ICE)'!$P$5*K1122^2</f>
        <v>49.398567077596013</v>
      </c>
      <c r="P1122" s="14">
        <f>IF(B1122="A",'Specifications (ICE)'!$M$12,IF(B1122="G",'Specifications (ICE)'!$M$13))</f>
        <v>84.271039200000004</v>
      </c>
      <c r="Q1122" s="17">
        <v>1</v>
      </c>
      <c r="R1122" s="110">
        <f>'HYB SPECS'!$G$11-O1122-P1122-G1122</f>
        <v>753.06502557763235</v>
      </c>
      <c r="S1122" s="16">
        <f t="shared" si="230"/>
        <v>1.0696932110104012</v>
      </c>
      <c r="T1122" s="17">
        <f t="shared" si="231"/>
        <v>753.06502557763235</v>
      </c>
      <c r="U1122" s="110">
        <f t="shared" si="232"/>
        <v>886.73463185522837</v>
      </c>
      <c r="V1122" s="17">
        <f t="shared" si="233"/>
        <v>11.147624581771513</v>
      </c>
      <c r="W1122" s="14">
        <f t="shared" si="234"/>
        <v>2.2751942101747953</v>
      </c>
      <c r="X1122" s="17">
        <f t="shared" si="235"/>
        <v>11.147624581771513</v>
      </c>
      <c r="Y1122" s="17">
        <f t="shared" si="236"/>
        <v>13.735738497458003</v>
      </c>
      <c r="Z1122" s="14">
        <v>474.14230073437511</v>
      </c>
      <c r="AA1122" s="17">
        <f t="shared" si="238"/>
        <v>0.2996571715082797</v>
      </c>
      <c r="AB1122" s="17">
        <f t="shared" si="239"/>
        <v>5.0026669112401904E-5</v>
      </c>
      <c r="AC1122" s="17">
        <f t="shared" si="240"/>
        <v>2.3719759991031538E-2</v>
      </c>
      <c r="AD1122" s="17">
        <f t="shared" si="237"/>
        <v>3.1416900650372897E-5</v>
      </c>
      <c r="AE1122" s="14">
        <f t="shared" si="241"/>
        <v>62.118956710055919</v>
      </c>
    </row>
    <row r="1123" spans="1:31" ht="15.75" thickBot="1" x14ac:dyDescent="0.3">
      <c r="A1123" s="14">
        <v>1</v>
      </c>
      <c r="B1123" s="17" t="s">
        <v>33</v>
      </c>
      <c r="C1123" s="17">
        <v>1117</v>
      </c>
      <c r="D1123" s="17">
        <v>98.135278217137255</v>
      </c>
      <c r="E1123" s="14">
        <v>704.00093954631063</v>
      </c>
      <c r="F1123" s="103">
        <v>0</v>
      </c>
      <c r="G1123" s="17">
        <f>'Specifications (ICE)'!$E$16*9.81*SIN(F1123-F1122)</f>
        <v>0</v>
      </c>
      <c r="H1123" s="17">
        <f t="shared" si="229"/>
        <v>0</v>
      </c>
      <c r="I1123" s="17">
        <v>14</v>
      </c>
      <c r="J1123" s="14">
        <v>4000</v>
      </c>
      <c r="K1123" s="100">
        <v>12.642779544668832</v>
      </c>
      <c r="L1123" s="17">
        <v>28.281139274651498</v>
      </c>
      <c r="M1123" s="107">
        <v>1</v>
      </c>
      <c r="N1123" s="17">
        <f>IF(M1123=1,_xlfn.XLOOKUP(L1123,'HYB SPECS'!$O$6:$O$37,'HYB SPECS'!$K$6:$K$37,,1))</f>
        <v>8000</v>
      </c>
      <c r="O1123" s="107">
        <f>0.5*('Specifications (ICE)'!$P$4*'Specifications (ICE)'!$P$3)*'Specifications (ICE)'!$P$5*K1123^2</f>
        <v>49.959968191967512</v>
      </c>
      <c r="P1123" s="14">
        <f>IF(B1123="A",'Specifications (ICE)'!$M$12,IF(B1123="G",'Specifications (ICE)'!$M$13))</f>
        <v>84.271039200000004</v>
      </c>
      <c r="Q1123" s="17">
        <v>1</v>
      </c>
      <c r="R1123" s="110">
        <f>'HYB SPECS'!$G$11-O1123-P1123-G1123</f>
        <v>752.50362446326085</v>
      </c>
      <c r="S1123" s="16">
        <f t="shared" si="230"/>
        <v>1.0688957673099235</v>
      </c>
      <c r="T1123" s="17">
        <f t="shared" si="231"/>
        <v>752.50362446326073</v>
      </c>
      <c r="U1123" s="110">
        <f t="shared" si="232"/>
        <v>886.73463185522826</v>
      </c>
      <c r="V1123" s="17">
        <f t="shared" si="233"/>
        <v>11.210790465168728</v>
      </c>
      <c r="W1123" s="14">
        <f t="shared" si="234"/>
        <v>2.2120283267775811</v>
      </c>
      <c r="X1123" s="17">
        <f t="shared" si="235"/>
        <v>11.210790465168728</v>
      </c>
      <c r="Y1123" s="17">
        <f t="shared" si="236"/>
        <v>13.381895388743189</v>
      </c>
      <c r="Z1123" s="14">
        <v>474.14230073437511</v>
      </c>
      <c r="AA1123" s="17">
        <f t="shared" si="238"/>
        <v>0.2913378333744257</v>
      </c>
      <c r="AB1123" s="17">
        <f t="shared" si="239"/>
        <v>4.8380124020943608E-5</v>
      </c>
      <c r="AC1123" s="17">
        <f t="shared" si="240"/>
        <v>2.2939063313104611E-2</v>
      </c>
      <c r="AD1123" s="17">
        <f t="shared" si="237"/>
        <v>3.0382865315370347E-5</v>
      </c>
      <c r="AE1123" s="14">
        <f t="shared" si="241"/>
        <v>62.141895773369022</v>
      </c>
    </row>
    <row r="1124" spans="1:31" ht="15.75" thickBot="1" x14ac:dyDescent="0.3">
      <c r="A1124" s="14">
        <v>1</v>
      </c>
      <c r="B1124" s="17" t="s">
        <v>33</v>
      </c>
      <c r="C1124" s="17">
        <v>1118</v>
      </c>
      <c r="D1124" s="17">
        <v>98.213603098685468</v>
      </c>
      <c r="E1124" s="14">
        <v>704.00093954631063</v>
      </c>
      <c r="F1124" s="103">
        <v>0</v>
      </c>
      <c r="G1124" s="17">
        <f>'Specifications (ICE)'!$E$16*9.81*SIN(F1124-F1123)</f>
        <v>0</v>
      </c>
      <c r="H1124" s="17">
        <f t="shared" si="229"/>
        <v>0</v>
      </c>
      <c r="I1124" s="17">
        <v>14</v>
      </c>
      <c r="J1124" s="14">
        <v>4000</v>
      </c>
      <c r="K1124" s="100">
        <v>12.713544906951391</v>
      </c>
      <c r="L1124" s="17">
        <v>28.439437144155846</v>
      </c>
      <c r="M1124" s="107">
        <v>1</v>
      </c>
      <c r="N1124" s="17">
        <f>IF(M1124=1,_xlfn.XLOOKUP(L1124,'HYB SPECS'!$O$6:$O$37,'HYB SPECS'!$K$6:$K$37,,1))</f>
        <v>8000</v>
      </c>
      <c r="O1124" s="107">
        <f>0.5*('Specifications (ICE)'!$P$4*'Specifications (ICE)'!$P$3)*'Specifications (ICE)'!$P$5*K1124^2</f>
        <v>50.520814748312461</v>
      </c>
      <c r="P1124" s="14">
        <f>IF(B1124="A",'Specifications (ICE)'!$M$12,IF(B1124="G",'Specifications (ICE)'!$M$13))</f>
        <v>84.271039200000004</v>
      </c>
      <c r="Q1124" s="17">
        <v>1</v>
      </c>
      <c r="R1124" s="110">
        <f>'HYB SPECS'!$G$11-O1124-P1124-G1124</f>
        <v>751.94277790691592</v>
      </c>
      <c r="S1124" s="16">
        <f t="shared" si="230"/>
        <v>1.0680991113328644</v>
      </c>
      <c r="T1124" s="17">
        <f t="shared" si="231"/>
        <v>751.94277790691592</v>
      </c>
      <c r="U1124" s="110">
        <f t="shared" si="232"/>
        <v>886.73463185522837</v>
      </c>
      <c r="V1124" s="17">
        <f t="shared" si="233"/>
        <v>11.273540562640456</v>
      </c>
      <c r="W1124" s="14">
        <f t="shared" si="234"/>
        <v>2.1492782293058537</v>
      </c>
      <c r="X1124" s="17">
        <f t="shared" si="235"/>
        <v>11.273540562640456</v>
      </c>
      <c r="Y1124" s="17">
        <f t="shared" si="236"/>
        <v>13.456797800184116</v>
      </c>
      <c r="Z1124" s="14">
        <v>474.14230073437511</v>
      </c>
      <c r="AA1124" s="17">
        <f t="shared" si="238"/>
        <v>0.28307325682260592</v>
      </c>
      <c r="AB1124" s="17">
        <f t="shared" si="239"/>
        <v>4.6761656312370236E-5</v>
      </c>
      <c r="AC1124" s="17">
        <f t="shared" si="240"/>
        <v>2.217167931009734E-2</v>
      </c>
      <c r="AD1124" s="17">
        <f t="shared" si="237"/>
        <v>2.9366462662380585E-5</v>
      </c>
      <c r="AE1124" s="14">
        <f t="shared" si="241"/>
        <v>62.16406745267912</v>
      </c>
    </row>
    <row r="1125" spans="1:31" ht="15.75" thickBot="1" x14ac:dyDescent="0.3">
      <c r="A1125" s="14">
        <v>1</v>
      </c>
      <c r="B1125" s="17" t="s">
        <v>33</v>
      </c>
      <c r="C1125" s="17">
        <v>1119</v>
      </c>
      <c r="D1125" s="17">
        <v>98.291522903098439</v>
      </c>
      <c r="E1125" s="14">
        <v>704.00093954631063</v>
      </c>
      <c r="F1125" s="103">
        <v>0</v>
      </c>
      <c r="G1125" s="17">
        <f>'Specifications (ICE)'!$E$16*9.81*SIN(F1125-F1124)</f>
        <v>0</v>
      </c>
      <c r="H1125" s="17">
        <f t="shared" si="229"/>
        <v>0</v>
      </c>
      <c r="I1125" s="17">
        <v>14</v>
      </c>
      <c r="J1125" s="14">
        <v>4000</v>
      </c>
      <c r="K1125" s="100">
        <v>12.78384922898517</v>
      </c>
      <c r="L1125" s="17">
        <v>28.596703694286088</v>
      </c>
      <c r="M1125" s="107">
        <v>1</v>
      </c>
      <c r="N1125" s="17">
        <f>IF(M1125=1,_xlfn.XLOOKUP(L1125,'HYB SPECS'!$O$6:$O$37,'HYB SPECS'!$K$6:$K$37,,1))</f>
        <v>8000</v>
      </c>
      <c r="O1125" s="107">
        <f>0.5*('Specifications (ICE)'!$P$4*'Specifications (ICE)'!$P$3)*'Specifications (ICE)'!$P$5*K1125^2</f>
        <v>51.081107294429195</v>
      </c>
      <c r="P1125" s="14">
        <f>IF(B1125="A",'Specifications (ICE)'!$M$12,IF(B1125="G",'Specifications (ICE)'!$M$13))</f>
        <v>84.271039200000004</v>
      </c>
      <c r="Q1125" s="17">
        <v>1</v>
      </c>
      <c r="R1125" s="110">
        <f>'HYB SPECS'!$G$11-O1125-P1125-G1125</f>
        <v>751.38248536079914</v>
      </c>
      <c r="S1125" s="16">
        <f t="shared" si="230"/>
        <v>1.0673032423011015</v>
      </c>
      <c r="T1125" s="17">
        <f t="shared" si="231"/>
        <v>751.38248536079914</v>
      </c>
      <c r="U1125" s="110">
        <f t="shared" si="232"/>
        <v>886.73463185522837</v>
      </c>
      <c r="V1125" s="17">
        <f t="shared" si="233"/>
        <v>11.33588183975691</v>
      </c>
      <c r="W1125" s="14">
        <f t="shared" si="234"/>
        <v>2.0869369521893986</v>
      </c>
      <c r="X1125" s="17">
        <f t="shared" si="235"/>
        <v>11.33588183975691</v>
      </c>
      <c r="Y1125" s="17">
        <f t="shared" si="236"/>
        <v>13.531212218272207</v>
      </c>
      <c r="Z1125" s="14">
        <v>474.14230073437511</v>
      </c>
      <c r="AA1125" s="17">
        <f t="shared" si="238"/>
        <v>0.27486252444407389</v>
      </c>
      <c r="AB1125" s="17">
        <f t="shared" si="239"/>
        <v>4.5170477538000174E-5</v>
      </c>
      <c r="AC1125" s="17">
        <f t="shared" si="240"/>
        <v>2.1417234145137815E-2</v>
      </c>
      <c r="AD1125" s="17">
        <f t="shared" si="237"/>
        <v>2.8367197543228897E-5</v>
      </c>
      <c r="AE1125" s="14">
        <f t="shared" si="241"/>
        <v>62.18548468682426</v>
      </c>
    </row>
    <row r="1126" spans="1:31" ht="15.75" thickBot="1" x14ac:dyDescent="0.3">
      <c r="A1126" s="14">
        <v>1</v>
      </c>
      <c r="B1126" s="17" t="s">
        <v>33</v>
      </c>
      <c r="C1126" s="17">
        <v>1120</v>
      </c>
      <c r="D1126" s="17">
        <v>98.369044465337041</v>
      </c>
      <c r="E1126" s="14">
        <v>704.00093954631063</v>
      </c>
      <c r="F1126" s="103">
        <v>0</v>
      </c>
      <c r="G1126" s="17">
        <f>'Specifications (ICE)'!$E$16*9.81*SIN(F1126-F1125)</f>
        <v>0</v>
      </c>
      <c r="H1126" s="17">
        <f t="shared" si="229"/>
        <v>0</v>
      </c>
      <c r="I1126" s="17">
        <v>14</v>
      </c>
      <c r="J1126" s="14">
        <v>4000</v>
      </c>
      <c r="K1126" s="100">
        <v>12.853700143967661</v>
      </c>
      <c r="L1126" s="17">
        <v>28.752956000047021</v>
      </c>
      <c r="M1126" s="107">
        <v>1</v>
      </c>
      <c r="N1126" s="17">
        <f>IF(M1126=1,_xlfn.XLOOKUP(L1126,'HYB SPECS'!$O$6:$O$37,'HYB SPECS'!$K$6:$K$37,,1))</f>
        <v>8000</v>
      </c>
      <c r="O1126" s="107">
        <f>0.5*('Specifications (ICE)'!$P$4*'Specifications (ICE)'!$P$3)*'Specifications (ICE)'!$P$5*K1126^2</f>
        <v>51.64084637757496</v>
      </c>
      <c r="P1126" s="14">
        <f>IF(B1126="A",'Specifications (ICE)'!$M$12,IF(B1126="G",'Specifications (ICE)'!$M$13))</f>
        <v>84.271039200000004</v>
      </c>
      <c r="Q1126" s="17">
        <v>1</v>
      </c>
      <c r="R1126" s="110">
        <f>'HYB SPECS'!$G$11-O1126-P1126-G1126</f>
        <v>750.82274627765344</v>
      </c>
      <c r="S1126" s="16">
        <f t="shared" si="230"/>
        <v>1.0665081594372827</v>
      </c>
      <c r="T1126" s="17">
        <f t="shared" si="231"/>
        <v>750.82274627765355</v>
      </c>
      <c r="U1126" s="110">
        <f t="shared" si="232"/>
        <v>886.73463185522849</v>
      </c>
      <c r="V1126" s="17">
        <f t="shared" si="233"/>
        <v>11.397821065138661</v>
      </c>
      <c r="W1126" s="14">
        <f t="shared" si="234"/>
        <v>2.0249977268076473</v>
      </c>
      <c r="X1126" s="17">
        <f t="shared" si="235"/>
        <v>11.397821065138661</v>
      </c>
      <c r="Y1126" s="17">
        <f t="shared" si="236"/>
        <v>13.605146722453123</v>
      </c>
      <c r="Z1126" s="14">
        <v>474.14230073437511</v>
      </c>
      <c r="AA1126" s="17">
        <f t="shared" si="238"/>
        <v>0.26670474476957151</v>
      </c>
      <c r="AB1126" s="17">
        <f t="shared" si="239"/>
        <v>4.3605829808818169E-5</v>
      </c>
      <c r="AC1126" s="17">
        <f t="shared" si="240"/>
        <v>2.0675368470984643E-2</v>
      </c>
      <c r="AD1126" s="17">
        <f t="shared" si="237"/>
        <v>2.7384594001304162E-5</v>
      </c>
      <c r="AE1126" s="14">
        <f t="shared" si="241"/>
        <v>62.206160055295243</v>
      </c>
    </row>
    <row r="1127" spans="1:31" ht="15.75" thickBot="1" x14ac:dyDescent="0.3">
      <c r="A1127" s="14">
        <v>1</v>
      </c>
      <c r="B1127" s="17" t="s">
        <v>33</v>
      </c>
      <c r="C1127" s="17">
        <v>1121</v>
      </c>
      <c r="D1127" s="17">
        <v>98.446174433991743</v>
      </c>
      <c r="E1127" s="14">
        <v>704.00093954631063</v>
      </c>
      <c r="F1127" s="103">
        <v>0</v>
      </c>
      <c r="G1127" s="17">
        <f>'Specifications (ICE)'!$E$16*9.81*SIN(F1127-F1126)</f>
        <v>0</v>
      </c>
      <c r="H1127" s="17">
        <f t="shared" si="229"/>
        <v>0</v>
      </c>
      <c r="I1127" s="17">
        <v>14</v>
      </c>
      <c r="J1127" s="14">
        <v>4000</v>
      </c>
      <c r="K1127" s="100">
        <v>12.923105071732611</v>
      </c>
      <c r="L1127" s="17">
        <v>28.908210659161547</v>
      </c>
      <c r="M1127" s="107">
        <v>1</v>
      </c>
      <c r="N1127" s="17">
        <f>IF(M1127=1,_xlfn.XLOOKUP(L1127,'HYB SPECS'!$O$6:$O$37,'HYB SPECS'!$K$6:$K$37,,1))</f>
        <v>8000</v>
      </c>
      <c r="O1127" s="107">
        <f>0.5*('Specifications (ICE)'!$P$4*'Specifications (ICE)'!$P$3)*'Specifications (ICE)'!$P$5*K1127^2</f>
        <v>52.20003254446641</v>
      </c>
      <c r="P1127" s="14">
        <f>IF(B1127="A",'Specifications (ICE)'!$M$12,IF(B1127="G",'Specifications (ICE)'!$M$13))</f>
        <v>84.271039200000004</v>
      </c>
      <c r="Q1127" s="17">
        <v>1</v>
      </c>
      <c r="R1127" s="110">
        <f>'HYB SPECS'!$G$11-O1127-P1127-G1127</f>
        <v>750.26356011076189</v>
      </c>
      <c r="S1127" s="16">
        <f t="shared" si="230"/>
        <v>1.0657138619648221</v>
      </c>
      <c r="T1127" s="17">
        <f t="shared" si="231"/>
        <v>750.263560110762</v>
      </c>
      <c r="U1127" s="110">
        <f t="shared" si="232"/>
        <v>886.73463185522837</v>
      </c>
      <c r="V1127" s="17">
        <f t="shared" si="233"/>
        <v>11.45936481820925</v>
      </c>
      <c r="W1127" s="14">
        <f t="shared" si="234"/>
        <v>1.9634539737370578</v>
      </c>
      <c r="X1127" s="17">
        <f t="shared" si="235"/>
        <v>11.45936481820925</v>
      </c>
      <c r="Y1127" s="17">
        <f t="shared" si="236"/>
        <v>13.678609166335209</v>
      </c>
      <c r="Z1127" s="14">
        <v>474.14230073437511</v>
      </c>
      <c r="AA1127" s="17">
        <f t="shared" si="238"/>
        <v>0.2585990512482611</v>
      </c>
      <c r="AB1127" s="17">
        <f t="shared" si="239"/>
        <v>4.2066984291469511E-5</v>
      </c>
      <c r="AC1127" s="17">
        <f t="shared" si="240"/>
        <v>1.9945736716914169E-2</v>
      </c>
      <c r="AD1127" s="17">
        <f t="shared" si="237"/>
        <v>2.6418194327038632E-5</v>
      </c>
      <c r="AE1127" s="14">
        <f t="shared" si="241"/>
        <v>62.226105792012156</v>
      </c>
    </row>
    <row r="1128" spans="1:31" ht="15.75" thickBot="1" x14ac:dyDescent="0.3">
      <c r="A1128" s="14">
        <v>1</v>
      </c>
      <c r="B1128" s="17" t="s">
        <v>33</v>
      </c>
      <c r="C1128" s="17">
        <v>1122</v>
      </c>
      <c r="D1128" s="17">
        <v>98.52291927830251</v>
      </c>
      <c r="E1128" s="14">
        <v>704.00093954631063</v>
      </c>
      <c r="F1128" s="103">
        <v>0</v>
      </c>
      <c r="G1128" s="17">
        <f>'Specifications (ICE)'!$E$16*9.81*SIN(F1128-F1127)</f>
        <v>0</v>
      </c>
      <c r="H1128" s="17">
        <f t="shared" si="229"/>
        <v>0</v>
      </c>
      <c r="I1128" s="17">
        <v>14</v>
      </c>
      <c r="J1128" s="14">
        <v>4000</v>
      </c>
      <c r="K1128" s="100">
        <v>12.992071227054607</v>
      </c>
      <c r="L1128" s="17">
        <v>29.062483810647535</v>
      </c>
      <c r="M1128" s="107">
        <v>1</v>
      </c>
      <c r="N1128" s="17">
        <f>IF(M1128=1,_xlfn.XLOOKUP(L1128,'HYB SPECS'!$O$6:$O$37,'HYB SPECS'!$K$6:$K$37,,1))</f>
        <v>8000</v>
      </c>
      <c r="O1128" s="107">
        <f>0.5*('Specifications (ICE)'!$P$4*'Specifications (ICE)'!$P$3)*'Specifications (ICE)'!$P$5*K1128^2</f>
        <v>52.758666341280104</v>
      </c>
      <c r="P1128" s="14">
        <f>IF(B1128="A",'Specifications (ICE)'!$M$12,IF(B1128="G",'Specifications (ICE)'!$M$13))</f>
        <v>84.271039200000004</v>
      </c>
      <c r="Q1128" s="17">
        <v>1</v>
      </c>
      <c r="R1128" s="110">
        <f>'HYB SPECS'!$G$11-O1128-P1128-G1128</f>
        <v>749.70492631394825</v>
      </c>
      <c r="S1128" s="16">
        <f t="shared" si="230"/>
        <v>1.0649203491079022</v>
      </c>
      <c r="T1128" s="17">
        <f t="shared" si="231"/>
        <v>749.70492631394825</v>
      </c>
      <c r="U1128" s="110">
        <f t="shared" si="232"/>
        <v>886.73463185522837</v>
      </c>
      <c r="V1128" s="17">
        <f t="shared" si="233"/>
        <v>11.520519496559173</v>
      </c>
      <c r="W1128" s="14">
        <f t="shared" si="234"/>
        <v>1.9022992953871363</v>
      </c>
      <c r="X1128" s="17">
        <f t="shared" si="235"/>
        <v>11.520519496559173</v>
      </c>
      <c r="Y1128" s="17">
        <f t="shared" si="236"/>
        <v>13.751607186479594</v>
      </c>
      <c r="Z1128" s="14">
        <v>474.14230073437511</v>
      </c>
      <c r="AA1128" s="17">
        <f t="shared" si="238"/>
        <v>0.25054460127784373</v>
      </c>
      <c r="AB1128" s="17">
        <f t="shared" si="239"/>
        <v>4.0553239793601977E-5</v>
      </c>
      <c r="AC1128" s="17">
        <f t="shared" si="240"/>
        <v>1.9228006417971257E-2</v>
      </c>
      <c r="AD1128" s="17">
        <f t="shared" si="237"/>
        <v>2.5467558169498352E-5</v>
      </c>
      <c r="AE1128" s="14">
        <f t="shared" si="241"/>
        <v>62.245333798430124</v>
      </c>
    </row>
    <row r="1129" spans="1:31" ht="15.75" thickBot="1" x14ac:dyDescent="0.3">
      <c r="A1129" s="14">
        <v>1</v>
      </c>
      <c r="B1129" s="17" t="s">
        <v>33</v>
      </c>
      <c r="C1129" s="17">
        <v>1123</v>
      </c>
      <c r="D1129" s="17">
        <v>98.599285294842673</v>
      </c>
      <c r="E1129" s="14">
        <v>704.00093954631063</v>
      </c>
      <c r="F1129" s="103">
        <v>0</v>
      </c>
      <c r="G1129" s="17">
        <f>'Specifications (ICE)'!$E$16*9.81*SIN(F1129-F1128)</f>
        <v>0</v>
      </c>
      <c r="H1129" s="17">
        <f t="shared" si="229"/>
        <v>0</v>
      </c>
      <c r="I1129" s="17">
        <v>14</v>
      </c>
      <c r="J1129" s="14">
        <v>4000</v>
      </c>
      <c r="K1129" s="100">
        <v>13.060605627541952</v>
      </c>
      <c r="L1129" s="17">
        <v>29.215791152473695</v>
      </c>
      <c r="M1129" s="107">
        <v>1</v>
      </c>
      <c r="N1129" s="17">
        <f>IF(M1129=1,_xlfn.XLOOKUP(L1129,'HYB SPECS'!$O$6:$O$37,'HYB SPECS'!$K$6:$K$37,,1))</f>
        <v>8500</v>
      </c>
      <c r="O1129" s="107">
        <f>0.5*('Specifications (ICE)'!$P$4*'Specifications (ICE)'!$P$3)*'Specifications (ICE)'!$P$5*K1129^2</f>
        <v>53.31674831365315</v>
      </c>
      <c r="P1129" s="14">
        <f>IF(B1129="A",'Specifications (ICE)'!$M$12,IF(B1129="G",'Specifications (ICE)'!$M$13))</f>
        <v>84.271039200000004</v>
      </c>
      <c r="Q1129" s="17">
        <v>1</v>
      </c>
      <c r="R1129" s="110">
        <f>'HYB SPECS'!$G$11-O1129-P1129-G1129</f>
        <v>749.14684434157516</v>
      </c>
      <c r="S1129" s="16">
        <f t="shared" si="230"/>
        <v>1.0641276200914711</v>
      </c>
      <c r="T1129" s="17">
        <f t="shared" si="231"/>
        <v>749.14684434157516</v>
      </c>
      <c r="U1129" s="110">
        <f t="shared" si="232"/>
        <v>886.73463185522837</v>
      </c>
      <c r="V1129" s="17">
        <f t="shared" si="233"/>
        <v>11.581291322944736</v>
      </c>
      <c r="W1129" s="14">
        <f t="shared" si="234"/>
        <v>1.8415274690015722</v>
      </c>
      <c r="X1129" s="17">
        <f t="shared" si="235"/>
        <v>11.581291322944736</v>
      </c>
      <c r="Y1129" s="17">
        <f t="shared" si="236"/>
        <v>13.010963021886571</v>
      </c>
      <c r="Z1129" s="14">
        <v>474.14230073437511</v>
      </c>
      <c r="AA1129" s="17">
        <f t="shared" si="238"/>
        <v>0.24254057528276557</v>
      </c>
      <c r="AB1129" s="17">
        <f t="shared" si="239"/>
        <v>3.9063921432483023E-5</v>
      </c>
      <c r="AC1129" s="17">
        <f t="shared" si="240"/>
        <v>1.8521857583704369E-2</v>
      </c>
      <c r="AD1129" s="17">
        <f t="shared" si="237"/>
        <v>2.4532261700270688E-5</v>
      </c>
      <c r="AE1129" s="14">
        <f t="shared" si="241"/>
        <v>62.263855656013831</v>
      </c>
    </row>
    <row r="1130" spans="1:31" ht="15.75" thickBot="1" x14ac:dyDescent="0.3">
      <c r="A1130" s="14">
        <v>1</v>
      </c>
      <c r="B1130" s="17" t="s">
        <v>33</v>
      </c>
      <c r="C1130" s="17">
        <v>1124</v>
      </c>
      <c r="D1130" s="17">
        <v>98.675278613886192</v>
      </c>
      <c r="E1130" s="14">
        <v>704.00093954631063</v>
      </c>
      <c r="F1130" s="103">
        <v>0</v>
      </c>
      <c r="G1130" s="17">
        <f>'Specifications (ICE)'!$E$16*9.81*SIN(F1130-F1129)</f>
        <v>0</v>
      </c>
      <c r="H1130" s="17">
        <f t="shared" si="229"/>
        <v>0</v>
      </c>
      <c r="I1130" s="17">
        <v>14</v>
      </c>
      <c r="J1130" s="14">
        <v>4000</v>
      </c>
      <c r="K1130" s="100">
        <v>13.128715101142472</v>
      </c>
      <c r="L1130" s="17">
        <v>29.368147958349642</v>
      </c>
      <c r="M1130" s="107">
        <v>1</v>
      </c>
      <c r="N1130" s="17">
        <f>IF(M1130=1,_xlfn.XLOOKUP(L1130,'HYB SPECS'!$O$6:$O$37,'HYB SPECS'!$K$6:$K$37,,1))</f>
        <v>8500</v>
      </c>
      <c r="O1130" s="107">
        <f>0.5*('Specifications (ICE)'!$P$4*'Specifications (ICE)'!$P$3)*'Specifications (ICE)'!$P$5*K1130^2</f>
        <v>53.874279006683615</v>
      </c>
      <c r="P1130" s="14">
        <f>IF(B1130="A",'Specifications (ICE)'!$M$12,IF(B1130="G",'Specifications (ICE)'!$M$13))</f>
        <v>84.271039200000004</v>
      </c>
      <c r="Q1130" s="17">
        <v>1</v>
      </c>
      <c r="R1130" s="110">
        <f>'HYB SPECS'!$G$11-O1130-P1130-G1130</f>
        <v>748.5893136485447</v>
      </c>
      <c r="S1130" s="16">
        <f t="shared" si="230"/>
        <v>1.063335674141243</v>
      </c>
      <c r="T1130" s="17">
        <f t="shared" si="231"/>
        <v>748.5893136485447</v>
      </c>
      <c r="U1130" s="110">
        <f t="shared" si="232"/>
        <v>886.73463185522837</v>
      </c>
      <c r="V1130" s="17">
        <f t="shared" si="233"/>
        <v>11.641686351943747</v>
      </c>
      <c r="W1130" s="14">
        <f t="shared" si="234"/>
        <v>1.7811324400025623</v>
      </c>
      <c r="X1130" s="17">
        <f t="shared" si="235"/>
        <v>11.641686351943747</v>
      </c>
      <c r="Y1130" s="17">
        <f t="shared" si="236"/>
        <v>13.078813615322129</v>
      </c>
      <c r="Z1130" s="14">
        <v>474.14230073437511</v>
      </c>
      <c r="AA1130" s="17">
        <f t="shared" si="238"/>
        <v>0.23458617583762395</v>
      </c>
      <c r="AB1130" s="17">
        <f t="shared" si="239"/>
        <v>3.7598379381076781E-5</v>
      </c>
      <c r="AC1130" s="17">
        <f t="shared" si="240"/>
        <v>1.7826982103627636E-2</v>
      </c>
      <c r="AD1130" s="17">
        <f t="shared" si="237"/>
        <v>2.3611896825996866E-5</v>
      </c>
      <c r="AE1130" s="14">
        <f t="shared" si="241"/>
        <v>62.281682638117459</v>
      </c>
    </row>
    <row r="1131" spans="1:31" ht="15.75" thickBot="1" x14ac:dyDescent="0.3">
      <c r="A1131" s="14">
        <v>1</v>
      </c>
      <c r="B1131" s="17" t="s">
        <v>33</v>
      </c>
      <c r="C1131" s="17">
        <v>1125</v>
      </c>
      <c r="D1131" s="17">
        <v>98.750905205476442</v>
      </c>
      <c r="E1131" s="14">
        <v>704.00093954631063</v>
      </c>
      <c r="F1131" s="103">
        <v>0</v>
      </c>
      <c r="G1131" s="17">
        <f>'Specifications (ICE)'!$E$16*9.81*SIN(F1131-F1130)</f>
        <v>0</v>
      </c>
      <c r="H1131" s="17">
        <f t="shared" si="229"/>
        <v>0</v>
      </c>
      <c r="I1131" s="17">
        <v>14</v>
      </c>
      <c r="J1131" s="14">
        <v>4000</v>
      </c>
      <c r="K1131" s="100">
        <v>13.196406293285293</v>
      </c>
      <c r="L1131" s="17">
        <v>29.519569093701605</v>
      </c>
      <c r="M1131" s="107">
        <v>1</v>
      </c>
      <c r="N1131" s="17">
        <f>IF(M1131=1,_xlfn.XLOOKUP(L1131,'HYB SPECS'!$O$6:$O$37,'HYB SPECS'!$K$6:$K$37,,1))</f>
        <v>8500</v>
      </c>
      <c r="O1131" s="107">
        <f>0.5*('Specifications (ICE)'!$P$4*'Specifications (ICE)'!$P$3)*'Specifications (ICE)'!$P$5*K1131^2</f>
        <v>54.431258964931118</v>
      </c>
      <c r="P1131" s="14">
        <f>IF(B1131="A",'Specifications (ICE)'!$M$12,IF(B1131="G",'Specifications (ICE)'!$M$13))</f>
        <v>84.271039200000004</v>
      </c>
      <c r="Q1131" s="17">
        <v>1</v>
      </c>
      <c r="R1131" s="110">
        <f>'HYB SPECS'!$G$11-O1131-P1131-G1131</f>
        <v>748.03233369029726</v>
      </c>
      <c r="S1131" s="16">
        <f t="shared" si="230"/>
        <v>1.0625445104836968</v>
      </c>
      <c r="T1131" s="17">
        <f t="shared" si="231"/>
        <v>748.03233369029726</v>
      </c>
      <c r="U1131" s="110">
        <f t="shared" si="232"/>
        <v>886.73463185522837</v>
      </c>
      <c r="V1131" s="17">
        <f t="shared" si="233"/>
        <v>11.701710476288351</v>
      </c>
      <c r="W1131" s="14">
        <f t="shared" si="234"/>
        <v>1.721108315657957</v>
      </c>
      <c r="X1131" s="17">
        <f t="shared" si="235"/>
        <v>11.701710476288351</v>
      </c>
      <c r="Y1131" s="17">
        <f t="shared" si="236"/>
        <v>13.146247517163587</v>
      </c>
      <c r="Z1131" s="14">
        <v>474.14230073437511</v>
      </c>
      <c r="AA1131" s="17">
        <f t="shared" si="238"/>
        <v>0.22668062683309134</v>
      </c>
      <c r="AB1131" s="17">
        <f t="shared" si="239"/>
        <v>3.6155987686346645E-5</v>
      </c>
      <c r="AC1131" s="17">
        <f t="shared" si="240"/>
        <v>1.7143083186928136E-2</v>
      </c>
      <c r="AD1131" s="17">
        <f t="shared" si="237"/>
        <v>2.2706070446262429E-5</v>
      </c>
      <c r="AE1131" s="14">
        <f t="shared" si="241"/>
        <v>62.298825721304389</v>
      </c>
    </row>
    <row r="1132" spans="1:31" ht="15.75" thickBot="1" x14ac:dyDescent="0.3">
      <c r="A1132" s="14">
        <v>1</v>
      </c>
      <c r="B1132" s="17" t="s">
        <v>33</v>
      </c>
      <c r="C1132" s="17">
        <v>1126</v>
      </c>
      <c r="D1132" s="17">
        <v>98.826170885213386</v>
      </c>
      <c r="E1132" s="14">
        <v>704.00093954631063</v>
      </c>
      <c r="F1132" s="103">
        <v>0</v>
      </c>
      <c r="G1132" s="17">
        <f>'Specifications (ICE)'!$E$16*9.81*SIN(F1132-F1131)</f>
        <v>0</v>
      </c>
      <c r="H1132" s="17">
        <f t="shared" si="229"/>
        <v>0</v>
      </c>
      <c r="I1132" s="17">
        <v>14</v>
      </c>
      <c r="J1132" s="14">
        <v>4000</v>
      </c>
      <c r="K1132" s="100">
        <v>13.263685673679889</v>
      </c>
      <c r="L1132" s="17">
        <v>29.670069030881493</v>
      </c>
      <c r="M1132" s="107">
        <v>1</v>
      </c>
      <c r="N1132" s="17">
        <f>IF(M1132=1,_xlfn.XLOOKUP(L1132,'HYB SPECS'!$O$6:$O$37,'HYB SPECS'!$K$6:$K$37,,1))</f>
        <v>8500</v>
      </c>
      <c r="O1132" s="107">
        <f>0.5*('Specifications (ICE)'!$P$4*'Specifications (ICE)'!$P$3)*'Specifications (ICE)'!$P$5*K1132^2</f>
        <v>54.987688732417389</v>
      </c>
      <c r="P1132" s="14">
        <f>IF(B1132="A",'Specifications (ICE)'!$M$12,IF(B1132="G",'Specifications (ICE)'!$M$13))</f>
        <v>84.271039200000004</v>
      </c>
      <c r="Q1132" s="17">
        <v>1</v>
      </c>
      <c r="R1132" s="110">
        <f>'HYB SPECS'!$G$11-O1132-P1132-G1132</f>
        <v>747.47590392281097</v>
      </c>
      <c r="S1132" s="16">
        <f t="shared" si="230"/>
        <v>1.0617541283460752</v>
      </c>
      <c r="T1132" s="17">
        <f t="shared" si="231"/>
        <v>747.47590392281097</v>
      </c>
      <c r="U1132" s="110">
        <f t="shared" si="232"/>
        <v>886.73463185522837</v>
      </c>
      <c r="V1132" s="17">
        <f t="shared" si="233"/>
        <v>11.761369432894003</v>
      </c>
      <c r="W1132" s="14">
        <f t="shared" si="234"/>
        <v>1.6614493590523052</v>
      </c>
      <c r="X1132" s="17">
        <f t="shared" si="235"/>
        <v>11.761369432894003</v>
      </c>
      <c r="Y1132" s="17">
        <f t="shared" si="236"/>
        <v>13.21327117252943</v>
      </c>
      <c r="Z1132" s="14">
        <v>474.14230073437511</v>
      </c>
      <c r="AA1132" s="17">
        <f t="shared" si="238"/>
        <v>0.21882317268186469</v>
      </c>
      <c r="AB1132" s="17">
        <f t="shared" si="239"/>
        <v>3.4736143154883788E-5</v>
      </c>
      <c r="AC1132" s="17">
        <f t="shared" si="240"/>
        <v>1.6469874834095215E-2</v>
      </c>
      <c r="AD1132" s="17">
        <f t="shared" si="237"/>
        <v>2.1814403753768498E-5</v>
      </c>
      <c r="AE1132" s="14">
        <f t="shared" si="241"/>
        <v>62.315295596138483</v>
      </c>
    </row>
    <row r="1133" spans="1:31" ht="15.75" thickBot="1" x14ac:dyDescent="0.3">
      <c r="A1133" s="14">
        <v>1</v>
      </c>
      <c r="B1133" s="17" t="s">
        <v>33</v>
      </c>
      <c r="C1133" s="17">
        <v>1127</v>
      </c>
      <c r="D1133" s="17">
        <v>98.901081319775059</v>
      </c>
      <c r="E1133" s="14">
        <v>704.00093954631063</v>
      </c>
      <c r="F1133" s="103">
        <v>0</v>
      </c>
      <c r="G1133" s="17">
        <f>'Specifications (ICE)'!$E$16*9.81*SIN(F1133-F1132)</f>
        <v>0</v>
      </c>
      <c r="H1133" s="17">
        <f t="shared" si="229"/>
        <v>0</v>
      </c>
      <c r="I1133" s="17">
        <v>14</v>
      </c>
      <c r="J1133" s="14">
        <v>4000</v>
      </c>
      <c r="K1133" s="100">
        <v>13.330559542792351</v>
      </c>
      <c r="L1133" s="17">
        <v>29.819661863653923</v>
      </c>
      <c r="M1133" s="107">
        <v>1</v>
      </c>
      <c r="N1133" s="17">
        <f>IF(M1133=1,_xlfn.XLOOKUP(L1133,'HYB SPECS'!$O$6:$O$37,'HYB SPECS'!$K$6:$K$37,,1))</f>
        <v>8500</v>
      </c>
      <c r="O1133" s="107">
        <f>0.5*('Specifications (ICE)'!$P$4*'Specifications (ICE)'!$P$3)*'Specifications (ICE)'!$P$5*K1133^2</f>
        <v>55.543568852626748</v>
      </c>
      <c r="P1133" s="14">
        <f>IF(B1133="A",'Specifications (ICE)'!$M$12,IF(B1133="G",'Specifications (ICE)'!$M$13))</f>
        <v>84.271039200000004</v>
      </c>
      <c r="Q1133" s="17">
        <v>1</v>
      </c>
      <c r="R1133" s="110">
        <f>'HYB SPECS'!$G$11-O1133-P1133-G1133</f>
        <v>746.92002380260158</v>
      </c>
      <c r="S1133" s="16">
        <f t="shared" si="230"/>
        <v>1.0609645269563843</v>
      </c>
      <c r="T1133" s="17">
        <f t="shared" si="231"/>
        <v>746.92002380260158</v>
      </c>
      <c r="U1133" s="110">
        <f t="shared" si="232"/>
        <v>886.73463185522837</v>
      </c>
      <c r="V1133" s="17">
        <f t="shared" si="233"/>
        <v>11.820668808602177</v>
      </c>
      <c r="W1133" s="14">
        <f t="shared" si="234"/>
        <v>1.6021499833441322</v>
      </c>
      <c r="X1133" s="17">
        <f t="shared" si="235"/>
        <v>11.820668808602177</v>
      </c>
      <c r="Y1133" s="17">
        <f t="shared" si="236"/>
        <v>13.279890857938037</v>
      </c>
      <c r="Z1133" s="14">
        <v>474.14230073437511</v>
      </c>
      <c r="AA1133" s="17">
        <f t="shared" si="238"/>
        <v>0.21101307756231322</v>
      </c>
      <c r="AB1133" s="17">
        <f t="shared" si="239"/>
        <v>3.3338264301468317E-5</v>
      </c>
      <c r="AC1133" s="17">
        <f t="shared" si="240"/>
        <v>1.5807081338388873E-2</v>
      </c>
      <c r="AD1133" s="17">
        <f t="shared" si="237"/>
        <v>2.0936531574024999E-5</v>
      </c>
      <c r="AE1133" s="14">
        <f t="shared" si="241"/>
        <v>62.331102677476871</v>
      </c>
    </row>
    <row r="1134" spans="1:31" ht="15.75" thickBot="1" x14ac:dyDescent="0.3">
      <c r="A1134" s="14">
        <v>1</v>
      </c>
      <c r="B1134" s="17" t="s">
        <v>33</v>
      </c>
      <c r="C1134" s="17">
        <v>1128</v>
      </c>
      <c r="D1134" s="17">
        <v>98.975645862843535</v>
      </c>
      <c r="E1134" s="14">
        <v>704.00093954631063</v>
      </c>
      <c r="F1134" s="103">
        <v>0</v>
      </c>
      <c r="G1134" s="17">
        <f>'Specifications (ICE)'!$E$16*9.81*SIN(F1134-F1133)</f>
        <v>0</v>
      </c>
      <c r="H1134" s="17">
        <f t="shared" si="229"/>
        <v>0</v>
      </c>
      <c r="I1134" s="17">
        <v>14</v>
      </c>
      <c r="J1134" s="14">
        <v>4000</v>
      </c>
      <c r="K1134" s="100">
        <v>13.397034038017399</v>
      </c>
      <c r="L1134" s="17">
        <v>29.968361321002643</v>
      </c>
      <c r="M1134" s="107">
        <v>1</v>
      </c>
      <c r="N1134" s="17">
        <f>IF(M1134=1,_xlfn.XLOOKUP(L1134,'HYB SPECS'!$O$6:$O$37,'HYB SPECS'!$K$6:$K$37,,1))</f>
        <v>8500</v>
      </c>
      <c r="O1134" s="107">
        <f>0.5*('Specifications (ICE)'!$P$4*'Specifications (ICE)'!$P$3)*'Specifications (ICE)'!$P$5*K1134^2</f>
        <v>56.098899868506642</v>
      </c>
      <c r="P1134" s="14">
        <f>IF(B1134="A",'Specifications (ICE)'!$M$12,IF(B1134="G",'Specifications (ICE)'!$M$13))</f>
        <v>84.271039200000004</v>
      </c>
      <c r="Q1134" s="17">
        <v>1</v>
      </c>
      <c r="R1134" s="110">
        <f>'HYB SPECS'!$G$11-O1134-P1134-G1134</f>
        <v>746.36469278672166</v>
      </c>
      <c r="S1134" s="16">
        <f t="shared" si="230"/>
        <v>1.0601757055433934</v>
      </c>
      <c r="T1134" s="17">
        <f t="shared" si="231"/>
        <v>746.36469278672166</v>
      </c>
      <c r="U1134" s="110">
        <f t="shared" si="232"/>
        <v>886.73463185522837</v>
      </c>
      <c r="V1134" s="17">
        <f t="shared" si="233"/>
        <v>11.879614045653321</v>
      </c>
      <c r="W1134" s="14">
        <f t="shared" si="234"/>
        <v>1.5432047462929877</v>
      </c>
      <c r="X1134" s="17">
        <f t="shared" si="235"/>
        <v>11.879614045653321</v>
      </c>
      <c r="Y1134" s="17">
        <f t="shared" si="236"/>
        <v>13.346112687456246</v>
      </c>
      <c r="Z1134" s="14">
        <v>474.14230073437511</v>
      </c>
      <c r="AA1134" s="17">
        <f t="shared" si="238"/>
        <v>0.20324962469765687</v>
      </c>
      <c r="AB1134" s="17">
        <f t="shared" si="239"/>
        <v>3.1963432435677814E-5</v>
      </c>
      <c r="AC1134" s="17">
        <f t="shared" si="240"/>
        <v>1.5155215394420029E-2</v>
      </c>
      <c r="AD1134" s="17">
        <f t="shared" si="237"/>
        <v>2.0073132972741761E-5</v>
      </c>
      <c r="AE1134" s="14">
        <f t="shared" si="241"/>
        <v>62.346257892871293</v>
      </c>
    </row>
    <row r="1135" spans="1:31" ht="15.75" thickBot="1" x14ac:dyDescent="0.3">
      <c r="A1135" s="14">
        <v>1</v>
      </c>
      <c r="B1135" s="17" t="s">
        <v>33</v>
      </c>
      <c r="C1135" s="17">
        <v>1129</v>
      </c>
      <c r="D1135" s="17">
        <v>99.050210405912011</v>
      </c>
      <c r="E1135" s="14">
        <v>704.00093954631063</v>
      </c>
      <c r="F1135" s="103">
        <v>0</v>
      </c>
      <c r="G1135" s="17">
        <f>'Specifications (ICE)'!$E$16*9.81*SIN(F1135-F1134)</f>
        <v>0</v>
      </c>
      <c r="H1135" s="17">
        <f t="shared" si="229"/>
        <v>0</v>
      </c>
      <c r="I1135" s="17">
        <v>14</v>
      </c>
      <c r="J1135" s="14">
        <v>4000</v>
      </c>
      <c r="K1135" s="100">
        <v>13.411199999999999</v>
      </c>
      <c r="L1135" s="17">
        <v>30.000049728</v>
      </c>
      <c r="M1135" s="107">
        <v>1</v>
      </c>
      <c r="N1135" s="17">
        <f>IF(M1135=1,_xlfn.XLOOKUP(L1135,'HYB SPECS'!$O$6:$O$37,'HYB SPECS'!$K$6:$K$37,,1))</f>
        <v>8500</v>
      </c>
      <c r="O1135" s="107">
        <f>0.5*('Specifications (ICE)'!$P$4*'Specifications (ICE)'!$P$3)*'Specifications (ICE)'!$P$5*K1135^2</f>
        <v>56.217600027646043</v>
      </c>
      <c r="P1135" s="14">
        <f>IF(B1135="A",'Specifications (ICE)'!$M$12,IF(B1135="G",'Specifications (ICE)'!$M$13))</f>
        <v>84.271039200000004</v>
      </c>
      <c r="Q1135" s="17">
        <v>1</v>
      </c>
      <c r="R1135" s="110">
        <f>'HYB SPECS'!$G$11-O1135-P1135-G1135</f>
        <v>746.24599262758227</v>
      </c>
      <c r="S1135" s="16">
        <f t="shared" si="230"/>
        <v>1.0600070975878189</v>
      </c>
      <c r="T1135" s="17">
        <f t="shared" si="231"/>
        <v>746.24599262758227</v>
      </c>
      <c r="U1135" s="110">
        <f t="shared" si="232"/>
        <v>886.73463185522837</v>
      </c>
      <c r="V1135" s="17">
        <f t="shared" si="233"/>
        <v>11.892175494736836</v>
      </c>
      <c r="W1135" s="14">
        <f t="shared" si="234"/>
        <v>1.5306432972094717</v>
      </c>
      <c r="X1135" s="17">
        <f t="shared" si="235"/>
        <v>11.892175494736836</v>
      </c>
      <c r="Y1135" s="17">
        <f t="shared" si="236"/>
        <v>13.360224805437698</v>
      </c>
      <c r="Z1135" s="14">
        <v>474.14230073437511</v>
      </c>
      <c r="AA1135" s="17">
        <f t="shared" si="238"/>
        <v>0.20159520403959691</v>
      </c>
      <c r="AB1135" s="17">
        <f t="shared" si="239"/>
        <v>3.1703255015902727E-5</v>
      </c>
      <c r="AC1135" s="17">
        <f t="shared" si="240"/>
        <v>1.5031854274008737E-2</v>
      </c>
      <c r="AD1135" s="17">
        <f t="shared" si="237"/>
        <v>1.9909740760276471E-5</v>
      </c>
      <c r="AE1135" s="14">
        <f t="shared" si="241"/>
        <v>62.3612897471453</v>
      </c>
    </row>
    <row r="1136" spans="1:31" ht="15.75" thickBot="1" x14ac:dyDescent="0.3">
      <c r="A1136" s="14">
        <v>1</v>
      </c>
      <c r="B1136" s="17" t="s">
        <v>33</v>
      </c>
      <c r="C1136" s="17">
        <v>1130</v>
      </c>
      <c r="D1136" s="17">
        <v>99.124774948980487</v>
      </c>
      <c r="E1136" s="14">
        <v>704.00093954631063</v>
      </c>
      <c r="F1136" s="103">
        <v>0</v>
      </c>
      <c r="G1136" s="17">
        <f>'Specifications (ICE)'!$E$16*9.81*SIN(F1136-F1135)</f>
        <v>0</v>
      </c>
      <c r="H1136" s="17">
        <f t="shared" si="229"/>
        <v>0</v>
      </c>
      <c r="I1136" s="17">
        <v>14</v>
      </c>
      <c r="J1136" s="14">
        <v>4000</v>
      </c>
      <c r="K1136" s="100">
        <v>13.411199999999999</v>
      </c>
      <c r="L1136" s="17">
        <v>30.000049728</v>
      </c>
      <c r="M1136" s="107">
        <v>1</v>
      </c>
      <c r="N1136" s="17">
        <f>IF(M1136=1,_xlfn.XLOOKUP(L1136,'HYB SPECS'!$O$6:$O$37,'HYB SPECS'!$K$6:$K$37,,1))</f>
        <v>8500</v>
      </c>
      <c r="O1136" s="107">
        <f>0.5*('Specifications (ICE)'!$P$4*'Specifications (ICE)'!$P$3)*'Specifications (ICE)'!$P$5*K1136^2</f>
        <v>56.217600027646043</v>
      </c>
      <c r="P1136" s="14">
        <f>IF(B1136="A",'Specifications (ICE)'!$M$12,IF(B1136="G",'Specifications (ICE)'!$M$13))</f>
        <v>84.271039200000004</v>
      </c>
      <c r="Q1136" s="17">
        <v>1</v>
      </c>
      <c r="R1136" s="110">
        <f>'HYB SPECS'!$G$11-O1136-P1136-G1136</f>
        <v>746.24599262758227</v>
      </c>
      <c r="S1136" s="16">
        <f t="shared" si="230"/>
        <v>1.0600070975878189</v>
      </c>
      <c r="T1136" s="17">
        <f t="shared" si="231"/>
        <v>746.24599262758227</v>
      </c>
      <c r="U1136" s="110">
        <f t="shared" si="232"/>
        <v>886.73463185522837</v>
      </c>
      <c r="V1136" s="17">
        <f t="shared" si="233"/>
        <v>11.892175494736836</v>
      </c>
      <c r="W1136" s="14">
        <f t="shared" si="234"/>
        <v>1.5306432972094717</v>
      </c>
      <c r="X1136" s="17">
        <f t="shared" si="235"/>
        <v>11.892175494736836</v>
      </c>
      <c r="Y1136" s="17">
        <f t="shared" si="236"/>
        <v>13.360224805437698</v>
      </c>
      <c r="Z1136" s="14">
        <v>474.14230073437511</v>
      </c>
      <c r="AA1136" s="17">
        <f t="shared" si="238"/>
        <v>0.20159520403959691</v>
      </c>
      <c r="AB1136" s="17">
        <f t="shared" si="239"/>
        <v>3.1703255015902727E-5</v>
      </c>
      <c r="AC1136" s="17">
        <f t="shared" si="240"/>
        <v>1.5031854274008737E-2</v>
      </c>
      <c r="AD1136" s="17">
        <f t="shared" si="237"/>
        <v>1.9909740760276471E-5</v>
      </c>
      <c r="AE1136" s="14">
        <f t="shared" si="241"/>
        <v>62.376321601419306</v>
      </c>
    </row>
    <row r="1137" spans="1:31" ht="15.75" thickBot="1" x14ac:dyDescent="0.3">
      <c r="A1137" s="14">
        <v>1</v>
      </c>
      <c r="B1137" s="17" t="s">
        <v>33</v>
      </c>
      <c r="C1137" s="17">
        <v>1131</v>
      </c>
      <c r="D1137" s="17">
        <v>99.199339492048964</v>
      </c>
      <c r="E1137" s="14">
        <v>704.00093954631063</v>
      </c>
      <c r="F1137" s="103">
        <v>0</v>
      </c>
      <c r="G1137" s="17">
        <f>'Specifications (ICE)'!$E$16*9.81*SIN(F1137-F1136)</f>
        <v>0</v>
      </c>
      <c r="H1137" s="17">
        <f t="shared" si="229"/>
        <v>0</v>
      </c>
      <c r="I1137" s="17">
        <v>14</v>
      </c>
      <c r="J1137" s="14">
        <v>4000</v>
      </c>
      <c r="K1137" s="100">
        <v>13.411199999999999</v>
      </c>
      <c r="L1137" s="17">
        <v>30.000049728</v>
      </c>
      <c r="M1137" s="107">
        <v>1</v>
      </c>
      <c r="N1137" s="17">
        <f>IF(M1137=1,_xlfn.XLOOKUP(L1137,'HYB SPECS'!$O$6:$O$37,'HYB SPECS'!$K$6:$K$37,,1))</f>
        <v>8500</v>
      </c>
      <c r="O1137" s="107">
        <f>0.5*('Specifications (ICE)'!$P$4*'Specifications (ICE)'!$P$3)*'Specifications (ICE)'!$P$5*K1137^2</f>
        <v>56.217600027646043</v>
      </c>
      <c r="P1137" s="14">
        <f>IF(B1137="A",'Specifications (ICE)'!$M$12,IF(B1137="G",'Specifications (ICE)'!$M$13))</f>
        <v>84.271039200000004</v>
      </c>
      <c r="Q1137" s="17">
        <v>1</v>
      </c>
      <c r="R1137" s="110">
        <f>'HYB SPECS'!$G$11-O1137-P1137-G1137</f>
        <v>746.24599262758227</v>
      </c>
      <c r="S1137" s="16">
        <f t="shared" si="230"/>
        <v>1.0600070975878189</v>
      </c>
      <c r="T1137" s="17">
        <f t="shared" si="231"/>
        <v>746.24599262758227</v>
      </c>
      <c r="U1137" s="110">
        <f t="shared" si="232"/>
        <v>886.73463185522837</v>
      </c>
      <c r="V1137" s="17">
        <f t="shared" si="233"/>
        <v>11.892175494736836</v>
      </c>
      <c r="W1137" s="14">
        <f t="shared" si="234"/>
        <v>1.5306432972094717</v>
      </c>
      <c r="X1137" s="17">
        <f t="shared" si="235"/>
        <v>11.892175494736836</v>
      </c>
      <c r="Y1137" s="17">
        <f t="shared" si="236"/>
        <v>13.360224805437698</v>
      </c>
      <c r="Z1137" s="14">
        <v>474.14230073437511</v>
      </c>
      <c r="AA1137" s="17">
        <f t="shared" si="238"/>
        <v>0.20159520403959691</v>
      </c>
      <c r="AB1137" s="17">
        <f t="shared" si="239"/>
        <v>3.1703255015902727E-5</v>
      </c>
      <c r="AC1137" s="17">
        <f t="shared" si="240"/>
        <v>1.5031854274008737E-2</v>
      </c>
      <c r="AD1137" s="17">
        <f t="shared" si="237"/>
        <v>1.9909740760276471E-5</v>
      </c>
      <c r="AE1137" s="14">
        <f t="shared" si="241"/>
        <v>62.391353455693313</v>
      </c>
    </row>
    <row r="1138" spans="1:31" ht="15.75" thickBot="1" x14ac:dyDescent="0.3">
      <c r="A1138" s="14">
        <v>1</v>
      </c>
      <c r="B1138" s="17" t="s">
        <v>33</v>
      </c>
      <c r="C1138" s="17">
        <v>1132</v>
      </c>
      <c r="D1138" s="17">
        <v>99.27390403511744</v>
      </c>
      <c r="E1138" s="14">
        <v>704.00093954631063</v>
      </c>
      <c r="F1138" s="103">
        <v>0</v>
      </c>
      <c r="G1138" s="17">
        <f>'Specifications (ICE)'!$E$16*9.81*SIN(F1138-F1137)</f>
        <v>0</v>
      </c>
      <c r="H1138" s="17">
        <f t="shared" si="229"/>
        <v>0</v>
      </c>
      <c r="I1138" s="17">
        <v>14</v>
      </c>
      <c r="J1138" s="14">
        <v>4000</v>
      </c>
      <c r="K1138" s="100">
        <v>13.411199999999999</v>
      </c>
      <c r="L1138" s="17">
        <v>30.000049728</v>
      </c>
      <c r="M1138" s="107">
        <v>1</v>
      </c>
      <c r="N1138" s="17">
        <f>IF(M1138=1,_xlfn.XLOOKUP(L1138,'HYB SPECS'!$O$6:$O$37,'HYB SPECS'!$K$6:$K$37,,1))</f>
        <v>8500</v>
      </c>
      <c r="O1138" s="107">
        <f>0.5*('Specifications (ICE)'!$P$4*'Specifications (ICE)'!$P$3)*'Specifications (ICE)'!$P$5*K1138^2</f>
        <v>56.217600027646043</v>
      </c>
      <c r="P1138" s="14">
        <f>IF(B1138="A",'Specifications (ICE)'!$M$12,IF(B1138="G",'Specifications (ICE)'!$M$13))</f>
        <v>84.271039200000004</v>
      </c>
      <c r="Q1138" s="17">
        <v>1</v>
      </c>
      <c r="R1138" s="110">
        <f>'HYB SPECS'!$G$11-O1138-P1138-G1138</f>
        <v>746.24599262758227</v>
      </c>
      <c r="S1138" s="16">
        <f t="shared" si="230"/>
        <v>1.0600070975878189</v>
      </c>
      <c r="T1138" s="17">
        <f t="shared" si="231"/>
        <v>746.24599262758227</v>
      </c>
      <c r="U1138" s="110">
        <f t="shared" si="232"/>
        <v>886.73463185522837</v>
      </c>
      <c r="V1138" s="17">
        <f t="shared" si="233"/>
        <v>11.892175494736836</v>
      </c>
      <c r="W1138" s="14">
        <f t="shared" si="234"/>
        <v>1.5306432972094717</v>
      </c>
      <c r="X1138" s="17">
        <f t="shared" si="235"/>
        <v>11.892175494736836</v>
      </c>
      <c r="Y1138" s="17">
        <f t="shared" si="236"/>
        <v>13.360224805437698</v>
      </c>
      <c r="Z1138" s="14">
        <v>474.14230073437511</v>
      </c>
      <c r="AA1138" s="17">
        <f t="shared" si="238"/>
        <v>0.20159520403959691</v>
      </c>
      <c r="AB1138" s="17">
        <f t="shared" si="239"/>
        <v>3.1703255015902727E-5</v>
      </c>
      <c r="AC1138" s="17">
        <f t="shared" si="240"/>
        <v>1.5031854274008737E-2</v>
      </c>
      <c r="AD1138" s="17">
        <f t="shared" si="237"/>
        <v>1.9909740760276471E-5</v>
      </c>
      <c r="AE1138" s="14">
        <f t="shared" si="241"/>
        <v>62.40638530996732</v>
      </c>
    </row>
    <row r="1139" spans="1:31" ht="15.75" thickBot="1" x14ac:dyDescent="0.3">
      <c r="A1139" s="14">
        <v>1</v>
      </c>
      <c r="B1139" s="17" t="s">
        <v>33</v>
      </c>
      <c r="C1139" s="17">
        <v>1133</v>
      </c>
      <c r="D1139" s="17">
        <v>99.348468578185916</v>
      </c>
      <c r="E1139" s="14">
        <v>704.00093954631063</v>
      </c>
      <c r="F1139" s="103">
        <v>0</v>
      </c>
      <c r="G1139" s="17">
        <f>'Specifications (ICE)'!$E$16*9.81*SIN(F1139-F1138)</f>
        <v>0</v>
      </c>
      <c r="H1139" s="17">
        <f t="shared" si="229"/>
        <v>0</v>
      </c>
      <c r="I1139" s="17">
        <v>14</v>
      </c>
      <c r="J1139" s="14">
        <v>4000</v>
      </c>
      <c r="K1139" s="100">
        <v>13.411199999999999</v>
      </c>
      <c r="L1139" s="17">
        <v>30.000049728</v>
      </c>
      <c r="M1139" s="107">
        <v>1</v>
      </c>
      <c r="N1139" s="17">
        <f>IF(M1139=1,_xlfn.XLOOKUP(L1139,'HYB SPECS'!$O$6:$O$37,'HYB SPECS'!$K$6:$K$37,,1))</f>
        <v>8500</v>
      </c>
      <c r="O1139" s="107">
        <f>0.5*('Specifications (ICE)'!$P$4*'Specifications (ICE)'!$P$3)*'Specifications (ICE)'!$P$5*K1139^2</f>
        <v>56.217600027646043</v>
      </c>
      <c r="P1139" s="14">
        <f>IF(B1139="A",'Specifications (ICE)'!$M$12,IF(B1139="G",'Specifications (ICE)'!$M$13))</f>
        <v>84.271039200000004</v>
      </c>
      <c r="Q1139" s="17">
        <v>1</v>
      </c>
      <c r="R1139" s="110">
        <f>'HYB SPECS'!$G$11-O1139-P1139-G1139</f>
        <v>746.24599262758227</v>
      </c>
      <c r="S1139" s="16">
        <f t="shared" si="230"/>
        <v>1.0600070975878189</v>
      </c>
      <c r="T1139" s="17">
        <f t="shared" si="231"/>
        <v>746.24599262758227</v>
      </c>
      <c r="U1139" s="110">
        <f t="shared" si="232"/>
        <v>886.73463185522837</v>
      </c>
      <c r="V1139" s="17">
        <f t="shared" si="233"/>
        <v>11.892175494736836</v>
      </c>
      <c r="W1139" s="14">
        <f t="shared" si="234"/>
        <v>1.5306432972094717</v>
      </c>
      <c r="X1139" s="17">
        <f t="shared" si="235"/>
        <v>11.892175494736836</v>
      </c>
      <c r="Y1139" s="17">
        <f t="shared" si="236"/>
        <v>13.360224805437698</v>
      </c>
      <c r="Z1139" s="14">
        <v>474.14230073437511</v>
      </c>
      <c r="AA1139" s="17">
        <f t="shared" si="238"/>
        <v>0.20159520403959691</v>
      </c>
      <c r="AB1139" s="17">
        <f t="shared" si="239"/>
        <v>3.1703255015902727E-5</v>
      </c>
      <c r="AC1139" s="17">
        <f t="shared" si="240"/>
        <v>1.5031854274008737E-2</v>
      </c>
      <c r="AD1139" s="17">
        <f t="shared" si="237"/>
        <v>1.9909740760276471E-5</v>
      </c>
      <c r="AE1139" s="14">
        <f t="shared" si="241"/>
        <v>62.421417164241326</v>
      </c>
    </row>
    <row r="1140" spans="1:31" ht="15.75" thickBot="1" x14ac:dyDescent="0.3">
      <c r="A1140" s="14">
        <v>1</v>
      </c>
      <c r="B1140" s="17" t="s">
        <v>33</v>
      </c>
      <c r="C1140" s="17">
        <v>1134</v>
      </c>
      <c r="D1140" s="17">
        <v>99.423033121254392</v>
      </c>
      <c r="E1140" s="14">
        <v>704.00093954631063</v>
      </c>
      <c r="F1140" s="103">
        <v>0</v>
      </c>
      <c r="G1140" s="17">
        <f>'Specifications (ICE)'!$E$16*9.81*SIN(F1140-F1139)</f>
        <v>0</v>
      </c>
      <c r="H1140" s="17">
        <f t="shared" si="229"/>
        <v>0</v>
      </c>
      <c r="I1140" s="17">
        <v>14</v>
      </c>
      <c r="J1140" s="14">
        <v>4000</v>
      </c>
      <c r="K1140" s="100">
        <v>13.411199999999999</v>
      </c>
      <c r="L1140" s="17">
        <v>30.000049728</v>
      </c>
      <c r="M1140" s="107">
        <v>1</v>
      </c>
      <c r="N1140" s="17">
        <f>IF(M1140=1,_xlfn.XLOOKUP(L1140,'HYB SPECS'!$O$6:$O$37,'HYB SPECS'!$K$6:$K$37,,1))</f>
        <v>8500</v>
      </c>
      <c r="O1140" s="107">
        <f>0.5*('Specifications (ICE)'!$P$4*'Specifications (ICE)'!$P$3)*'Specifications (ICE)'!$P$5*K1140^2</f>
        <v>56.217600027646043</v>
      </c>
      <c r="P1140" s="14">
        <f>IF(B1140="A",'Specifications (ICE)'!$M$12,IF(B1140="G",'Specifications (ICE)'!$M$13))</f>
        <v>84.271039200000004</v>
      </c>
      <c r="Q1140" s="17">
        <v>1</v>
      </c>
      <c r="R1140" s="110">
        <f>'HYB SPECS'!$G$11-O1140-P1140-G1140</f>
        <v>746.24599262758227</v>
      </c>
      <c r="S1140" s="16">
        <f t="shared" si="230"/>
        <v>1.0600070975878189</v>
      </c>
      <c r="T1140" s="17">
        <f t="shared" si="231"/>
        <v>746.24599262758227</v>
      </c>
      <c r="U1140" s="110">
        <f t="shared" si="232"/>
        <v>886.73463185522837</v>
      </c>
      <c r="V1140" s="17">
        <f t="shared" si="233"/>
        <v>11.892175494736836</v>
      </c>
      <c r="W1140" s="14">
        <f t="shared" si="234"/>
        <v>1.5306432972094717</v>
      </c>
      <c r="X1140" s="17">
        <f t="shared" si="235"/>
        <v>11.892175494736836</v>
      </c>
      <c r="Y1140" s="17">
        <f t="shared" si="236"/>
        <v>13.360224805437698</v>
      </c>
      <c r="Z1140" s="14">
        <v>474.14230073437511</v>
      </c>
      <c r="AA1140" s="17">
        <f t="shared" si="238"/>
        <v>0.20159520403959691</v>
      </c>
      <c r="AB1140" s="17">
        <f t="shared" si="239"/>
        <v>3.1703255015902727E-5</v>
      </c>
      <c r="AC1140" s="17">
        <f t="shared" si="240"/>
        <v>1.5031854274008737E-2</v>
      </c>
      <c r="AD1140" s="17">
        <f t="shared" si="237"/>
        <v>1.9909740760276471E-5</v>
      </c>
      <c r="AE1140" s="14">
        <f t="shared" si="241"/>
        <v>62.436449018515333</v>
      </c>
    </row>
    <row r="1141" spans="1:31" ht="15.75" thickBot="1" x14ac:dyDescent="0.3">
      <c r="A1141" s="14">
        <v>1</v>
      </c>
      <c r="B1141" s="17" t="s">
        <v>33</v>
      </c>
      <c r="C1141" s="17">
        <v>1135</v>
      </c>
      <c r="D1141" s="17">
        <v>99.497597664322868</v>
      </c>
      <c r="E1141" s="14">
        <v>704.00093954631063</v>
      </c>
      <c r="F1141" s="103">
        <v>0</v>
      </c>
      <c r="G1141" s="17">
        <f>'Specifications (ICE)'!$E$16*9.81*SIN(F1141-F1140)</f>
        <v>0</v>
      </c>
      <c r="H1141" s="17">
        <f t="shared" si="229"/>
        <v>0</v>
      </c>
      <c r="I1141" s="17">
        <v>14</v>
      </c>
      <c r="J1141" s="14">
        <v>4000</v>
      </c>
      <c r="K1141" s="100">
        <v>13.411199999999999</v>
      </c>
      <c r="L1141" s="17">
        <v>30.000049728</v>
      </c>
      <c r="M1141" s="107">
        <v>1</v>
      </c>
      <c r="N1141" s="17">
        <f>IF(M1141=1,_xlfn.XLOOKUP(L1141,'HYB SPECS'!$O$6:$O$37,'HYB SPECS'!$K$6:$K$37,,1))</f>
        <v>8500</v>
      </c>
      <c r="O1141" s="107">
        <f>0.5*('Specifications (ICE)'!$P$4*'Specifications (ICE)'!$P$3)*'Specifications (ICE)'!$P$5*K1141^2</f>
        <v>56.217600027646043</v>
      </c>
      <c r="P1141" s="14">
        <f>IF(B1141="A",'Specifications (ICE)'!$M$12,IF(B1141="G",'Specifications (ICE)'!$M$13))</f>
        <v>84.271039200000004</v>
      </c>
      <c r="Q1141" s="17">
        <v>1</v>
      </c>
      <c r="R1141" s="110">
        <f>'HYB SPECS'!$G$11-O1141-P1141-G1141</f>
        <v>746.24599262758227</v>
      </c>
      <c r="S1141" s="16">
        <f t="shared" si="230"/>
        <v>1.0600070975878189</v>
      </c>
      <c r="T1141" s="17">
        <f t="shared" si="231"/>
        <v>746.24599262758227</v>
      </c>
      <c r="U1141" s="110">
        <f t="shared" si="232"/>
        <v>886.73463185522837</v>
      </c>
      <c r="V1141" s="17">
        <f t="shared" si="233"/>
        <v>11.892175494736836</v>
      </c>
      <c r="W1141" s="14">
        <f t="shared" si="234"/>
        <v>1.5306432972094717</v>
      </c>
      <c r="X1141" s="17">
        <f t="shared" si="235"/>
        <v>11.892175494736836</v>
      </c>
      <c r="Y1141" s="17">
        <f t="shared" si="236"/>
        <v>13.360224805437698</v>
      </c>
      <c r="Z1141" s="14">
        <v>474.14230073437511</v>
      </c>
      <c r="AA1141" s="17">
        <f t="shared" si="238"/>
        <v>0.20159520403959691</v>
      </c>
      <c r="AB1141" s="17">
        <f t="shared" si="239"/>
        <v>3.1703255015902727E-5</v>
      </c>
      <c r="AC1141" s="17">
        <f t="shared" si="240"/>
        <v>1.5031854274008737E-2</v>
      </c>
      <c r="AD1141" s="17">
        <f t="shared" si="237"/>
        <v>1.9909740760276471E-5</v>
      </c>
      <c r="AE1141" s="14">
        <f t="shared" si="241"/>
        <v>62.45148087278934</v>
      </c>
    </row>
    <row r="1142" spans="1:31" ht="15.75" thickBot="1" x14ac:dyDescent="0.3">
      <c r="A1142" s="14">
        <v>1</v>
      </c>
      <c r="B1142" s="17" t="s">
        <v>33</v>
      </c>
      <c r="C1142" s="17">
        <v>1136</v>
      </c>
      <c r="D1142" s="17">
        <v>99.572162207391344</v>
      </c>
      <c r="E1142" s="14">
        <v>704.00093954631063</v>
      </c>
      <c r="F1142" s="103">
        <v>0</v>
      </c>
      <c r="G1142" s="17">
        <f>'Specifications (ICE)'!$E$16*9.81*SIN(F1142-F1141)</f>
        <v>0</v>
      </c>
      <c r="H1142" s="17">
        <f t="shared" si="229"/>
        <v>0</v>
      </c>
      <c r="I1142" s="17">
        <v>14</v>
      </c>
      <c r="J1142" s="14">
        <v>4000</v>
      </c>
      <c r="K1142" s="100">
        <v>13.411199999999999</v>
      </c>
      <c r="L1142" s="17">
        <v>30.000049728</v>
      </c>
      <c r="M1142" s="107">
        <v>1</v>
      </c>
      <c r="N1142" s="17">
        <f>IF(M1142=1,_xlfn.XLOOKUP(L1142,'HYB SPECS'!$O$6:$O$37,'HYB SPECS'!$K$6:$K$37,,1))</f>
        <v>8500</v>
      </c>
      <c r="O1142" s="107">
        <f>0.5*('Specifications (ICE)'!$P$4*'Specifications (ICE)'!$P$3)*'Specifications (ICE)'!$P$5*K1142^2</f>
        <v>56.217600027646043</v>
      </c>
      <c r="P1142" s="14">
        <f>IF(B1142="A",'Specifications (ICE)'!$M$12,IF(B1142="G",'Specifications (ICE)'!$M$13))</f>
        <v>84.271039200000004</v>
      </c>
      <c r="Q1142" s="17">
        <v>1</v>
      </c>
      <c r="R1142" s="110">
        <f>'HYB SPECS'!$G$11-O1142-P1142-G1142</f>
        <v>746.24599262758227</v>
      </c>
      <c r="S1142" s="16">
        <f t="shared" si="230"/>
        <v>1.0600070975878189</v>
      </c>
      <c r="T1142" s="17">
        <f t="shared" si="231"/>
        <v>746.24599262758227</v>
      </c>
      <c r="U1142" s="110">
        <f t="shared" si="232"/>
        <v>886.73463185522837</v>
      </c>
      <c r="V1142" s="17">
        <f t="shared" si="233"/>
        <v>11.892175494736836</v>
      </c>
      <c r="W1142" s="14">
        <f t="shared" si="234"/>
        <v>1.5306432972094717</v>
      </c>
      <c r="X1142" s="17">
        <f t="shared" si="235"/>
        <v>11.892175494736836</v>
      </c>
      <c r="Y1142" s="17">
        <f t="shared" si="236"/>
        <v>13.360224805437698</v>
      </c>
      <c r="Z1142" s="14">
        <v>474.14230073437511</v>
      </c>
      <c r="AA1142" s="17">
        <f t="shared" si="238"/>
        <v>0.20159520403959691</v>
      </c>
      <c r="AB1142" s="17">
        <f t="shared" si="239"/>
        <v>3.1703255015902727E-5</v>
      </c>
      <c r="AC1142" s="17">
        <f t="shared" si="240"/>
        <v>1.5031854274008737E-2</v>
      </c>
      <c r="AD1142" s="17">
        <f t="shared" si="237"/>
        <v>1.9909740760276471E-5</v>
      </c>
      <c r="AE1142" s="14">
        <f t="shared" si="241"/>
        <v>62.466512727063346</v>
      </c>
    </row>
    <row r="1143" spans="1:31" ht="15.75" thickBot="1" x14ac:dyDescent="0.3">
      <c r="A1143" s="14">
        <v>1</v>
      </c>
      <c r="B1143" s="17" t="s">
        <v>33</v>
      </c>
      <c r="C1143" s="17">
        <v>1137</v>
      </c>
      <c r="D1143" s="17">
        <v>99.64672675045982</v>
      </c>
      <c r="E1143" s="14">
        <v>704.00093954631063</v>
      </c>
      <c r="F1143" s="103">
        <v>0</v>
      </c>
      <c r="G1143" s="17">
        <f>'Specifications (ICE)'!$E$16*9.81*SIN(F1143-F1142)</f>
        <v>0</v>
      </c>
      <c r="H1143" s="17">
        <f t="shared" si="229"/>
        <v>0</v>
      </c>
      <c r="I1143" s="17">
        <v>14</v>
      </c>
      <c r="J1143" s="14">
        <v>4000</v>
      </c>
      <c r="K1143" s="100">
        <v>13.411199999999999</v>
      </c>
      <c r="L1143" s="17">
        <v>30.000049728</v>
      </c>
      <c r="M1143" s="107">
        <v>1</v>
      </c>
      <c r="N1143" s="17">
        <f>IF(M1143=1,_xlfn.XLOOKUP(L1143,'HYB SPECS'!$O$6:$O$37,'HYB SPECS'!$K$6:$K$37,,1))</f>
        <v>8500</v>
      </c>
      <c r="O1143" s="107">
        <f>0.5*('Specifications (ICE)'!$P$4*'Specifications (ICE)'!$P$3)*'Specifications (ICE)'!$P$5*K1143^2</f>
        <v>56.217600027646043</v>
      </c>
      <c r="P1143" s="14">
        <f>IF(B1143="A",'Specifications (ICE)'!$M$12,IF(B1143="G",'Specifications (ICE)'!$M$13))</f>
        <v>84.271039200000004</v>
      </c>
      <c r="Q1143" s="17">
        <v>1</v>
      </c>
      <c r="R1143" s="110">
        <f>'HYB SPECS'!$G$11-O1143-P1143-G1143</f>
        <v>746.24599262758227</v>
      </c>
      <c r="S1143" s="16">
        <f t="shared" si="230"/>
        <v>1.0600070975878189</v>
      </c>
      <c r="T1143" s="17">
        <f t="shared" si="231"/>
        <v>746.24599262758227</v>
      </c>
      <c r="U1143" s="110">
        <f t="shared" si="232"/>
        <v>886.73463185522837</v>
      </c>
      <c r="V1143" s="17">
        <f t="shared" si="233"/>
        <v>11.892175494736836</v>
      </c>
      <c r="W1143" s="14">
        <f t="shared" si="234"/>
        <v>1.5306432972094717</v>
      </c>
      <c r="X1143" s="17">
        <f t="shared" si="235"/>
        <v>11.892175494736836</v>
      </c>
      <c r="Y1143" s="17">
        <f t="shared" si="236"/>
        <v>13.360224805437698</v>
      </c>
      <c r="Z1143" s="14">
        <v>474.14230073437511</v>
      </c>
      <c r="AA1143" s="17">
        <f t="shared" si="238"/>
        <v>0.20159520403959691</v>
      </c>
      <c r="AB1143" s="17">
        <f t="shared" si="239"/>
        <v>3.1703255015902727E-5</v>
      </c>
      <c r="AC1143" s="17">
        <f t="shared" si="240"/>
        <v>1.5031854274008737E-2</v>
      </c>
      <c r="AD1143" s="17">
        <f t="shared" si="237"/>
        <v>1.9909740760276471E-5</v>
      </c>
      <c r="AE1143" s="14">
        <f t="shared" si="241"/>
        <v>62.481544581337353</v>
      </c>
    </row>
    <row r="1144" spans="1:31" ht="15.75" thickBot="1" x14ac:dyDescent="0.3">
      <c r="A1144" s="14">
        <v>1</v>
      </c>
      <c r="B1144" s="17" t="s">
        <v>33</v>
      </c>
      <c r="C1144" s="17">
        <v>1138</v>
      </c>
      <c r="D1144" s="17">
        <v>99.721291293528296</v>
      </c>
      <c r="E1144" s="14">
        <v>704.00093954631063</v>
      </c>
      <c r="F1144" s="103">
        <v>0</v>
      </c>
      <c r="G1144" s="17">
        <f>'Specifications (ICE)'!$E$16*9.81*SIN(F1144-F1143)</f>
        <v>0</v>
      </c>
      <c r="H1144" s="17">
        <f t="shared" si="229"/>
        <v>0</v>
      </c>
      <c r="I1144" s="17">
        <v>14</v>
      </c>
      <c r="J1144" s="14">
        <v>4000</v>
      </c>
      <c r="K1144" s="100">
        <v>13.411199999999999</v>
      </c>
      <c r="L1144" s="17">
        <v>30.000049728</v>
      </c>
      <c r="M1144" s="107">
        <v>1</v>
      </c>
      <c r="N1144" s="17">
        <f>IF(M1144=1,_xlfn.XLOOKUP(L1144,'HYB SPECS'!$O$6:$O$37,'HYB SPECS'!$K$6:$K$37,,1))</f>
        <v>8500</v>
      </c>
      <c r="O1144" s="107">
        <f>0.5*('Specifications (ICE)'!$P$4*'Specifications (ICE)'!$P$3)*'Specifications (ICE)'!$P$5*K1144^2</f>
        <v>56.217600027646043</v>
      </c>
      <c r="P1144" s="14">
        <f>IF(B1144="A",'Specifications (ICE)'!$M$12,IF(B1144="G",'Specifications (ICE)'!$M$13))</f>
        <v>84.271039200000004</v>
      </c>
      <c r="Q1144" s="17">
        <v>1</v>
      </c>
      <c r="R1144" s="110">
        <f>'HYB SPECS'!$G$11-O1144-P1144-G1144</f>
        <v>746.24599262758227</v>
      </c>
      <c r="S1144" s="16">
        <f t="shared" si="230"/>
        <v>1.0600070975878189</v>
      </c>
      <c r="T1144" s="17">
        <f t="shared" si="231"/>
        <v>746.24599262758227</v>
      </c>
      <c r="U1144" s="110">
        <f t="shared" si="232"/>
        <v>886.73463185522837</v>
      </c>
      <c r="V1144" s="17">
        <f t="shared" si="233"/>
        <v>11.892175494736836</v>
      </c>
      <c r="W1144" s="14">
        <f t="shared" si="234"/>
        <v>1.5306432972094717</v>
      </c>
      <c r="X1144" s="17">
        <f t="shared" si="235"/>
        <v>11.892175494736836</v>
      </c>
      <c r="Y1144" s="17">
        <f t="shared" si="236"/>
        <v>13.360224805437698</v>
      </c>
      <c r="Z1144" s="14">
        <v>474.14230073437511</v>
      </c>
      <c r="AA1144" s="17">
        <f t="shared" si="238"/>
        <v>0.20159520403959691</v>
      </c>
      <c r="AB1144" s="17">
        <f t="shared" si="239"/>
        <v>3.1703255015902727E-5</v>
      </c>
      <c r="AC1144" s="17">
        <f t="shared" si="240"/>
        <v>1.5031854274008737E-2</v>
      </c>
      <c r="AD1144" s="17">
        <f t="shared" si="237"/>
        <v>1.9909740760276471E-5</v>
      </c>
      <c r="AE1144" s="14">
        <f t="shared" si="241"/>
        <v>62.49657643561136</v>
      </c>
    </row>
    <row r="1145" spans="1:31" ht="15.75" thickBot="1" x14ac:dyDescent="0.3">
      <c r="A1145" s="14">
        <v>1</v>
      </c>
      <c r="B1145" s="17" t="s">
        <v>33</v>
      </c>
      <c r="C1145" s="17">
        <v>1139</v>
      </c>
      <c r="D1145" s="17">
        <v>99.795855836596772</v>
      </c>
      <c r="E1145" s="14">
        <v>704.00093954631063</v>
      </c>
      <c r="F1145" s="103">
        <v>0</v>
      </c>
      <c r="G1145" s="17">
        <f>'Specifications (ICE)'!$E$16*9.81*SIN(F1145-F1144)</f>
        <v>0</v>
      </c>
      <c r="H1145" s="17">
        <f t="shared" si="229"/>
        <v>0</v>
      </c>
      <c r="I1145" s="17">
        <v>14</v>
      </c>
      <c r="J1145" s="14">
        <v>4000</v>
      </c>
      <c r="K1145" s="100">
        <v>13.411199999999999</v>
      </c>
      <c r="L1145" s="17">
        <v>30.000049728</v>
      </c>
      <c r="M1145" s="107">
        <v>1</v>
      </c>
      <c r="N1145" s="17">
        <f>IF(M1145=1,_xlfn.XLOOKUP(L1145,'HYB SPECS'!$O$6:$O$37,'HYB SPECS'!$K$6:$K$37,,1))</f>
        <v>8500</v>
      </c>
      <c r="O1145" s="107">
        <f>0.5*('Specifications (ICE)'!$P$4*'Specifications (ICE)'!$P$3)*'Specifications (ICE)'!$P$5*K1145^2</f>
        <v>56.217600027646043</v>
      </c>
      <c r="P1145" s="14">
        <f>IF(B1145="A",'Specifications (ICE)'!$M$12,IF(B1145="G",'Specifications (ICE)'!$M$13))</f>
        <v>84.271039200000004</v>
      </c>
      <c r="Q1145" s="17">
        <v>1</v>
      </c>
      <c r="R1145" s="110">
        <f>'HYB SPECS'!$G$11-O1145-P1145-G1145</f>
        <v>746.24599262758227</v>
      </c>
      <c r="S1145" s="16">
        <f t="shared" si="230"/>
        <v>1.0600070975878189</v>
      </c>
      <c r="T1145" s="17">
        <f t="shared" si="231"/>
        <v>746.24599262758227</v>
      </c>
      <c r="U1145" s="110">
        <f t="shared" si="232"/>
        <v>886.73463185522837</v>
      </c>
      <c r="V1145" s="17">
        <f t="shared" si="233"/>
        <v>11.892175494736836</v>
      </c>
      <c r="W1145" s="14">
        <f t="shared" si="234"/>
        <v>1.5306432972094717</v>
      </c>
      <c r="X1145" s="17">
        <f t="shared" si="235"/>
        <v>11.892175494736836</v>
      </c>
      <c r="Y1145" s="17">
        <f t="shared" si="236"/>
        <v>13.360224805437698</v>
      </c>
      <c r="Z1145" s="14">
        <v>474.14230073437511</v>
      </c>
      <c r="AA1145" s="17">
        <f t="shared" si="238"/>
        <v>0.20159520403959691</v>
      </c>
      <c r="AB1145" s="17">
        <f t="shared" si="239"/>
        <v>3.1703255015902727E-5</v>
      </c>
      <c r="AC1145" s="17">
        <f t="shared" si="240"/>
        <v>1.5031854274008737E-2</v>
      </c>
      <c r="AD1145" s="17">
        <f t="shared" si="237"/>
        <v>1.9909740760276471E-5</v>
      </c>
      <c r="AE1145" s="14">
        <f t="shared" si="241"/>
        <v>62.511608289885366</v>
      </c>
    </row>
    <row r="1146" spans="1:31" ht="15.75" thickBot="1" x14ac:dyDescent="0.3">
      <c r="A1146" s="14">
        <v>1</v>
      </c>
      <c r="B1146" s="17" t="s">
        <v>33</v>
      </c>
      <c r="C1146" s="17">
        <v>1140</v>
      </c>
      <c r="D1146" s="17">
        <v>99.870420379665248</v>
      </c>
      <c r="E1146" s="14">
        <v>704.00093954631063</v>
      </c>
      <c r="F1146" s="103">
        <v>0</v>
      </c>
      <c r="G1146" s="17">
        <f>'Specifications (ICE)'!$E$16*9.81*SIN(F1146-F1145)</f>
        <v>0</v>
      </c>
      <c r="H1146" s="17">
        <f t="shared" si="229"/>
        <v>0</v>
      </c>
      <c r="I1146" s="17">
        <v>14</v>
      </c>
      <c r="J1146" s="14">
        <v>4000</v>
      </c>
      <c r="K1146" s="100">
        <v>13.411199999999999</v>
      </c>
      <c r="L1146" s="17">
        <v>30.000049728</v>
      </c>
      <c r="M1146" s="107">
        <v>1</v>
      </c>
      <c r="N1146" s="17">
        <f>IF(M1146=1,_xlfn.XLOOKUP(L1146,'HYB SPECS'!$O$6:$O$37,'HYB SPECS'!$K$6:$K$37,,1))</f>
        <v>8500</v>
      </c>
      <c r="O1146" s="107">
        <f>0.5*('Specifications (ICE)'!$P$4*'Specifications (ICE)'!$P$3)*'Specifications (ICE)'!$P$5*K1146^2</f>
        <v>56.217600027646043</v>
      </c>
      <c r="P1146" s="14">
        <f>IF(B1146="A",'Specifications (ICE)'!$M$12,IF(B1146="G",'Specifications (ICE)'!$M$13))</f>
        <v>84.271039200000004</v>
      </c>
      <c r="Q1146" s="17">
        <v>1</v>
      </c>
      <c r="R1146" s="110">
        <f>'HYB SPECS'!$G$11-O1146-P1146-G1146</f>
        <v>746.24599262758227</v>
      </c>
      <c r="S1146" s="16">
        <f t="shared" si="230"/>
        <v>1.0600070975878189</v>
      </c>
      <c r="T1146" s="17">
        <f t="shared" si="231"/>
        <v>746.24599262758227</v>
      </c>
      <c r="U1146" s="110">
        <f t="shared" si="232"/>
        <v>886.73463185522837</v>
      </c>
      <c r="V1146" s="17">
        <f t="shared" si="233"/>
        <v>11.892175494736836</v>
      </c>
      <c r="W1146" s="14">
        <f t="shared" si="234"/>
        <v>1.5306432972094717</v>
      </c>
      <c r="X1146" s="17">
        <f t="shared" si="235"/>
        <v>11.892175494736836</v>
      </c>
      <c r="Y1146" s="17">
        <f t="shared" si="236"/>
        <v>13.360224805437698</v>
      </c>
      <c r="Z1146" s="14">
        <v>474.14230073437511</v>
      </c>
      <c r="AA1146" s="17">
        <f t="shared" si="238"/>
        <v>0.20159520403959691</v>
      </c>
      <c r="AB1146" s="17">
        <f t="shared" si="239"/>
        <v>3.1703255015902727E-5</v>
      </c>
      <c r="AC1146" s="17">
        <f t="shared" si="240"/>
        <v>1.5031854274008737E-2</v>
      </c>
      <c r="AD1146" s="17">
        <f t="shared" si="237"/>
        <v>1.9909740760276471E-5</v>
      </c>
      <c r="AE1146" s="14">
        <f t="shared" si="241"/>
        <v>62.526640144159373</v>
      </c>
    </row>
    <row r="1147" spans="1:31" ht="15.75" thickBot="1" x14ac:dyDescent="0.3">
      <c r="A1147" s="14">
        <v>1</v>
      </c>
      <c r="B1147" s="17" t="s">
        <v>33</v>
      </c>
      <c r="C1147" s="17">
        <v>1141</v>
      </c>
      <c r="D1147" s="17">
        <v>99.944984922733724</v>
      </c>
      <c r="E1147" s="14">
        <v>704.00093954631063</v>
      </c>
      <c r="F1147" s="103">
        <v>0</v>
      </c>
      <c r="G1147" s="17">
        <f>'Specifications (ICE)'!$E$16*9.81*SIN(F1147-F1146)</f>
        <v>0</v>
      </c>
      <c r="H1147" s="17">
        <f t="shared" si="229"/>
        <v>0</v>
      </c>
      <c r="I1147" s="17">
        <v>14</v>
      </c>
      <c r="J1147" s="14">
        <v>4000</v>
      </c>
      <c r="K1147" s="100">
        <v>13.411199999999999</v>
      </c>
      <c r="L1147" s="17">
        <v>30.000049728</v>
      </c>
      <c r="M1147" s="107">
        <v>1</v>
      </c>
      <c r="N1147" s="17">
        <f>IF(M1147=1,_xlfn.XLOOKUP(L1147,'HYB SPECS'!$O$6:$O$37,'HYB SPECS'!$K$6:$K$37,,1))</f>
        <v>8500</v>
      </c>
      <c r="O1147" s="107">
        <f>0.5*('Specifications (ICE)'!$P$4*'Specifications (ICE)'!$P$3)*'Specifications (ICE)'!$P$5*K1147^2</f>
        <v>56.217600027646043</v>
      </c>
      <c r="P1147" s="14">
        <f>IF(B1147="A",'Specifications (ICE)'!$M$12,IF(B1147="G",'Specifications (ICE)'!$M$13))</f>
        <v>84.271039200000004</v>
      </c>
      <c r="Q1147" s="17">
        <v>1</v>
      </c>
      <c r="R1147" s="110">
        <f>'HYB SPECS'!$G$11-O1147-P1147-G1147</f>
        <v>746.24599262758227</v>
      </c>
      <c r="S1147" s="16">
        <f t="shared" si="230"/>
        <v>1.0600070975878189</v>
      </c>
      <c r="T1147" s="17">
        <f t="shared" si="231"/>
        <v>746.24599262758227</v>
      </c>
      <c r="U1147" s="110">
        <f t="shared" si="232"/>
        <v>886.73463185522837</v>
      </c>
      <c r="V1147" s="17">
        <f t="shared" si="233"/>
        <v>11.892175494736836</v>
      </c>
      <c r="W1147" s="14">
        <f t="shared" si="234"/>
        <v>1.5306432972094717</v>
      </c>
      <c r="X1147" s="17">
        <f t="shared" si="235"/>
        <v>11.892175494736836</v>
      </c>
      <c r="Y1147" s="17">
        <f t="shared" si="236"/>
        <v>13.360224805437698</v>
      </c>
      <c r="Z1147" s="14">
        <v>474.14230073437511</v>
      </c>
      <c r="AA1147" s="17">
        <f t="shared" si="238"/>
        <v>0.20159520403959691</v>
      </c>
      <c r="AB1147" s="17">
        <f t="shared" si="239"/>
        <v>3.1703255015902727E-5</v>
      </c>
      <c r="AC1147" s="17">
        <f t="shared" si="240"/>
        <v>1.5031854274008737E-2</v>
      </c>
      <c r="AD1147" s="17">
        <f t="shared" si="237"/>
        <v>1.9909740760276471E-5</v>
      </c>
      <c r="AE1147" s="14">
        <f t="shared" si="241"/>
        <v>62.54167199843338</v>
      </c>
    </row>
    <row r="1148" spans="1:31" ht="15.75" thickBot="1" x14ac:dyDescent="0.3">
      <c r="A1148" s="14">
        <v>1</v>
      </c>
      <c r="B1148" s="17" t="s">
        <v>33</v>
      </c>
      <c r="C1148" s="17">
        <v>1142</v>
      </c>
      <c r="D1148" s="17">
        <v>100.0195494658022</v>
      </c>
      <c r="E1148" s="14">
        <v>704.00093954631063</v>
      </c>
      <c r="F1148" s="103">
        <v>0</v>
      </c>
      <c r="G1148" s="17">
        <f>'Specifications (ICE)'!$E$16*9.81*SIN(F1148-F1147)</f>
        <v>0</v>
      </c>
      <c r="H1148" s="17">
        <f t="shared" si="229"/>
        <v>0</v>
      </c>
      <c r="I1148" s="17">
        <v>14</v>
      </c>
      <c r="J1148" s="14">
        <v>4000</v>
      </c>
      <c r="K1148" s="100">
        <v>13.411199999999999</v>
      </c>
      <c r="L1148" s="17">
        <v>30.000049728</v>
      </c>
      <c r="M1148" s="107">
        <v>1</v>
      </c>
      <c r="N1148" s="17">
        <f>IF(M1148=1,_xlfn.XLOOKUP(L1148,'HYB SPECS'!$O$6:$O$37,'HYB SPECS'!$K$6:$K$37,,1))</f>
        <v>8500</v>
      </c>
      <c r="O1148" s="107">
        <f>0.5*('Specifications (ICE)'!$P$4*'Specifications (ICE)'!$P$3)*'Specifications (ICE)'!$P$5*K1148^2</f>
        <v>56.217600027646043</v>
      </c>
      <c r="P1148" s="14">
        <f>IF(B1148="A",'Specifications (ICE)'!$M$12,IF(B1148="G",'Specifications (ICE)'!$M$13))</f>
        <v>84.271039200000004</v>
      </c>
      <c r="Q1148" s="17">
        <v>1</v>
      </c>
      <c r="R1148" s="110">
        <f>'HYB SPECS'!$G$11-O1148-P1148-G1148</f>
        <v>746.24599262758227</v>
      </c>
      <c r="S1148" s="16">
        <f t="shared" si="230"/>
        <v>1.0600070975878189</v>
      </c>
      <c r="T1148" s="17">
        <f t="shared" si="231"/>
        <v>746.24599262758227</v>
      </c>
      <c r="U1148" s="110">
        <f t="shared" si="232"/>
        <v>886.73463185522837</v>
      </c>
      <c r="V1148" s="17">
        <f t="shared" si="233"/>
        <v>11.892175494736836</v>
      </c>
      <c r="W1148" s="14">
        <f t="shared" si="234"/>
        <v>1.5306432972094717</v>
      </c>
      <c r="X1148" s="17">
        <f t="shared" si="235"/>
        <v>11.892175494736836</v>
      </c>
      <c r="Y1148" s="17">
        <f t="shared" si="236"/>
        <v>13.360224805437698</v>
      </c>
      <c r="Z1148" s="14">
        <v>474.14230073437511</v>
      </c>
      <c r="AA1148" s="17">
        <f t="shared" si="238"/>
        <v>0.20159520403959691</v>
      </c>
      <c r="AB1148" s="17">
        <f t="shared" si="239"/>
        <v>3.1703255015902727E-5</v>
      </c>
      <c r="AC1148" s="17">
        <f t="shared" si="240"/>
        <v>1.5031854274008737E-2</v>
      </c>
      <c r="AD1148" s="17">
        <f t="shared" si="237"/>
        <v>1.9909740760276471E-5</v>
      </c>
      <c r="AE1148" s="14">
        <f t="shared" si="241"/>
        <v>62.556703852707386</v>
      </c>
    </row>
    <row r="1149" spans="1:31" ht="15.75" thickBot="1" x14ac:dyDescent="0.3">
      <c r="A1149" s="14">
        <v>1</v>
      </c>
      <c r="B1149" s="17" t="s">
        <v>33</v>
      </c>
      <c r="C1149" s="17">
        <v>1143</v>
      </c>
      <c r="D1149" s="17">
        <v>100.09411400887068</v>
      </c>
      <c r="E1149" s="14">
        <v>704.00093954631063</v>
      </c>
      <c r="F1149" s="103">
        <v>0</v>
      </c>
      <c r="G1149" s="17">
        <f>'Specifications (ICE)'!$E$16*9.81*SIN(F1149-F1148)</f>
        <v>0</v>
      </c>
      <c r="H1149" s="17">
        <f t="shared" si="229"/>
        <v>0</v>
      </c>
      <c r="I1149" s="17">
        <v>14</v>
      </c>
      <c r="J1149" s="14">
        <v>4000</v>
      </c>
      <c r="K1149" s="100">
        <v>13.411199999999999</v>
      </c>
      <c r="L1149" s="17">
        <v>30.000049728</v>
      </c>
      <c r="M1149" s="107">
        <v>1</v>
      </c>
      <c r="N1149" s="17">
        <f>IF(M1149=1,_xlfn.XLOOKUP(L1149,'HYB SPECS'!$O$6:$O$37,'HYB SPECS'!$K$6:$K$37,,1))</f>
        <v>8500</v>
      </c>
      <c r="O1149" s="107">
        <f>0.5*('Specifications (ICE)'!$P$4*'Specifications (ICE)'!$P$3)*'Specifications (ICE)'!$P$5*K1149^2</f>
        <v>56.217600027646043</v>
      </c>
      <c r="P1149" s="14">
        <f>IF(B1149="A",'Specifications (ICE)'!$M$12,IF(B1149="G",'Specifications (ICE)'!$M$13))</f>
        <v>84.271039200000004</v>
      </c>
      <c r="Q1149" s="17">
        <v>1</v>
      </c>
      <c r="R1149" s="110">
        <f>'HYB SPECS'!$G$11-O1149-P1149-G1149</f>
        <v>746.24599262758227</v>
      </c>
      <c r="S1149" s="16">
        <f t="shared" si="230"/>
        <v>1.0600070975878189</v>
      </c>
      <c r="T1149" s="17">
        <f t="shared" si="231"/>
        <v>746.24599262758227</v>
      </c>
      <c r="U1149" s="110">
        <f t="shared" si="232"/>
        <v>886.73463185522837</v>
      </c>
      <c r="V1149" s="17">
        <f t="shared" si="233"/>
        <v>11.892175494736836</v>
      </c>
      <c r="W1149" s="14">
        <f t="shared" si="234"/>
        <v>1.5306432972094717</v>
      </c>
      <c r="X1149" s="17">
        <f t="shared" si="235"/>
        <v>11.892175494736836</v>
      </c>
      <c r="Y1149" s="17">
        <f t="shared" si="236"/>
        <v>13.360224805437698</v>
      </c>
      <c r="Z1149" s="14">
        <v>474.14230073437511</v>
      </c>
      <c r="AA1149" s="17">
        <f t="shared" si="238"/>
        <v>0.20159520403959691</v>
      </c>
      <c r="AB1149" s="17">
        <f t="shared" si="239"/>
        <v>3.1703255015902727E-5</v>
      </c>
      <c r="AC1149" s="17">
        <f t="shared" si="240"/>
        <v>1.5031854274008737E-2</v>
      </c>
      <c r="AD1149" s="17">
        <f t="shared" si="237"/>
        <v>1.9909740760276471E-5</v>
      </c>
      <c r="AE1149" s="14">
        <f t="shared" si="241"/>
        <v>62.571735706981393</v>
      </c>
    </row>
    <row r="1150" spans="1:31" ht="15.75" thickBot="1" x14ac:dyDescent="0.3">
      <c r="A1150" s="14">
        <v>1</v>
      </c>
      <c r="B1150" s="17" t="s">
        <v>33</v>
      </c>
      <c r="C1150" s="17">
        <v>1144</v>
      </c>
      <c r="D1150" s="17">
        <v>100.16867855193915</v>
      </c>
      <c r="E1150" s="14">
        <v>704.00093954631063</v>
      </c>
      <c r="F1150" s="103">
        <v>0</v>
      </c>
      <c r="G1150" s="17">
        <f>'Specifications (ICE)'!$E$16*9.81*SIN(F1150-F1149)</f>
        <v>0</v>
      </c>
      <c r="H1150" s="17">
        <f t="shared" si="229"/>
        <v>0</v>
      </c>
      <c r="I1150" s="17">
        <v>14</v>
      </c>
      <c r="J1150" s="14">
        <v>4000</v>
      </c>
      <c r="K1150" s="100">
        <v>13.411199999999999</v>
      </c>
      <c r="L1150" s="17">
        <v>30.000049728</v>
      </c>
      <c r="M1150" s="107">
        <v>1</v>
      </c>
      <c r="N1150" s="17">
        <f>IF(M1150=1,_xlfn.XLOOKUP(L1150,'HYB SPECS'!$O$6:$O$37,'HYB SPECS'!$K$6:$K$37,,1))</f>
        <v>8500</v>
      </c>
      <c r="O1150" s="107">
        <f>0.5*('Specifications (ICE)'!$P$4*'Specifications (ICE)'!$P$3)*'Specifications (ICE)'!$P$5*K1150^2</f>
        <v>56.217600027646043</v>
      </c>
      <c r="P1150" s="14">
        <f>IF(B1150="A",'Specifications (ICE)'!$M$12,IF(B1150="G",'Specifications (ICE)'!$M$13))</f>
        <v>84.271039200000004</v>
      </c>
      <c r="Q1150" s="17">
        <v>1</v>
      </c>
      <c r="R1150" s="110">
        <f>'HYB SPECS'!$G$11-O1150-P1150-G1150</f>
        <v>746.24599262758227</v>
      </c>
      <c r="S1150" s="16">
        <f t="shared" si="230"/>
        <v>1.0600070975878189</v>
      </c>
      <c r="T1150" s="17">
        <f t="shared" si="231"/>
        <v>746.24599262758227</v>
      </c>
      <c r="U1150" s="110">
        <f t="shared" si="232"/>
        <v>886.73463185522837</v>
      </c>
      <c r="V1150" s="17">
        <f t="shared" si="233"/>
        <v>11.892175494736836</v>
      </c>
      <c r="W1150" s="14">
        <f t="shared" si="234"/>
        <v>1.5306432972094717</v>
      </c>
      <c r="X1150" s="17">
        <f t="shared" si="235"/>
        <v>11.892175494736836</v>
      </c>
      <c r="Y1150" s="17">
        <f t="shared" si="236"/>
        <v>13.360224805437698</v>
      </c>
      <c r="Z1150" s="14">
        <v>474.14230073437511</v>
      </c>
      <c r="AA1150" s="17">
        <f t="shared" si="238"/>
        <v>0.20159520403959691</v>
      </c>
      <c r="AB1150" s="17">
        <f t="shared" si="239"/>
        <v>3.1703255015902727E-5</v>
      </c>
      <c r="AC1150" s="17">
        <f t="shared" si="240"/>
        <v>1.5031854274008737E-2</v>
      </c>
      <c r="AD1150" s="17">
        <f t="shared" si="237"/>
        <v>1.9909740760276471E-5</v>
      </c>
      <c r="AE1150" s="14">
        <f t="shared" si="241"/>
        <v>62.5867675612554</v>
      </c>
    </row>
    <row r="1151" spans="1:31" ht="15.75" thickBot="1" x14ac:dyDescent="0.3">
      <c r="A1151" s="14">
        <v>1</v>
      </c>
      <c r="B1151" s="17" t="s">
        <v>33</v>
      </c>
      <c r="C1151" s="17">
        <v>1145</v>
      </c>
      <c r="D1151" s="17">
        <v>100.24324309500763</v>
      </c>
      <c r="E1151" s="14">
        <v>704.00093954631063</v>
      </c>
      <c r="F1151" s="103">
        <v>0</v>
      </c>
      <c r="G1151" s="17">
        <f>'Specifications (ICE)'!$E$16*9.81*SIN(F1151-F1150)</f>
        <v>0</v>
      </c>
      <c r="H1151" s="17">
        <f t="shared" si="229"/>
        <v>0</v>
      </c>
      <c r="I1151" s="17">
        <v>14</v>
      </c>
      <c r="J1151" s="14">
        <v>4000</v>
      </c>
      <c r="K1151" s="100">
        <v>13.411199999999999</v>
      </c>
      <c r="L1151" s="17">
        <v>30.000049728</v>
      </c>
      <c r="M1151" s="107">
        <v>1</v>
      </c>
      <c r="N1151" s="17">
        <f>IF(M1151=1,_xlfn.XLOOKUP(L1151,'HYB SPECS'!$O$6:$O$37,'HYB SPECS'!$K$6:$K$37,,1))</f>
        <v>8500</v>
      </c>
      <c r="O1151" s="107">
        <f>0.5*('Specifications (ICE)'!$P$4*'Specifications (ICE)'!$P$3)*'Specifications (ICE)'!$P$5*K1151^2</f>
        <v>56.217600027646043</v>
      </c>
      <c r="P1151" s="14">
        <f>IF(B1151="A",'Specifications (ICE)'!$M$12,IF(B1151="G",'Specifications (ICE)'!$M$13))</f>
        <v>84.271039200000004</v>
      </c>
      <c r="Q1151" s="17">
        <v>1</v>
      </c>
      <c r="R1151" s="110">
        <f>'HYB SPECS'!$G$11-O1151-P1151-G1151</f>
        <v>746.24599262758227</v>
      </c>
      <c r="S1151" s="16">
        <f t="shared" si="230"/>
        <v>1.0600070975878189</v>
      </c>
      <c r="T1151" s="17">
        <f t="shared" si="231"/>
        <v>746.24599262758227</v>
      </c>
      <c r="U1151" s="110">
        <f t="shared" si="232"/>
        <v>886.73463185522837</v>
      </c>
      <c r="V1151" s="17">
        <f t="shared" si="233"/>
        <v>11.892175494736836</v>
      </c>
      <c r="W1151" s="14">
        <f t="shared" si="234"/>
        <v>1.5306432972094717</v>
      </c>
      <c r="X1151" s="17">
        <f t="shared" si="235"/>
        <v>11.892175494736836</v>
      </c>
      <c r="Y1151" s="17">
        <f t="shared" si="236"/>
        <v>13.360224805437698</v>
      </c>
      <c r="Z1151" s="14">
        <v>474.14230073437511</v>
      </c>
      <c r="AA1151" s="17">
        <f t="shared" si="238"/>
        <v>0.20159520403959691</v>
      </c>
      <c r="AB1151" s="17">
        <f t="shared" si="239"/>
        <v>3.1703255015902727E-5</v>
      </c>
      <c r="AC1151" s="17">
        <f t="shared" si="240"/>
        <v>1.5031854274008737E-2</v>
      </c>
      <c r="AD1151" s="17">
        <f t="shared" si="237"/>
        <v>1.9909740760276471E-5</v>
      </c>
      <c r="AE1151" s="14">
        <f t="shared" si="241"/>
        <v>62.601799415529406</v>
      </c>
    </row>
    <row r="1152" spans="1:31" ht="15.75" thickBot="1" x14ac:dyDescent="0.3">
      <c r="A1152" s="14">
        <v>1</v>
      </c>
      <c r="B1152" s="17" t="s">
        <v>33</v>
      </c>
      <c r="C1152" s="17">
        <v>1146</v>
      </c>
      <c r="D1152" s="17">
        <v>100.3178076380761</v>
      </c>
      <c r="E1152" s="14">
        <v>704.00093954631063</v>
      </c>
      <c r="F1152" s="103">
        <v>0</v>
      </c>
      <c r="G1152" s="17">
        <f>'Specifications (ICE)'!$E$16*9.81*SIN(F1152-F1151)</f>
        <v>0</v>
      </c>
      <c r="H1152" s="17">
        <f t="shared" si="229"/>
        <v>0</v>
      </c>
      <c r="I1152" s="17">
        <v>14</v>
      </c>
      <c r="J1152" s="14">
        <v>4000</v>
      </c>
      <c r="K1152" s="100">
        <v>13.411199999999999</v>
      </c>
      <c r="L1152" s="17">
        <v>30.000049728</v>
      </c>
      <c r="M1152" s="107">
        <v>1</v>
      </c>
      <c r="N1152" s="17">
        <f>IF(M1152=1,_xlfn.XLOOKUP(L1152,'HYB SPECS'!$O$6:$O$37,'HYB SPECS'!$K$6:$K$37,,1))</f>
        <v>8500</v>
      </c>
      <c r="O1152" s="107">
        <f>0.5*('Specifications (ICE)'!$P$4*'Specifications (ICE)'!$P$3)*'Specifications (ICE)'!$P$5*K1152^2</f>
        <v>56.217600027646043</v>
      </c>
      <c r="P1152" s="14">
        <f>IF(B1152="A",'Specifications (ICE)'!$M$12,IF(B1152="G",'Specifications (ICE)'!$M$13))</f>
        <v>84.271039200000004</v>
      </c>
      <c r="Q1152" s="17">
        <v>1</v>
      </c>
      <c r="R1152" s="110">
        <f>'HYB SPECS'!$G$11-O1152-P1152-G1152</f>
        <v>746.24599262758227</v>
      </c>
      <c r="S1152" s="16">
        <f t="shared" si="230"/>
        <v>1.0600070975878189</v>
      </c>
      <c r="T1152" s="17">
        <f t="shared" si="231"/>
        <v>746.24599262758227</v>
      </c>
      <c r="U1152" s="110">
        <f t="shared" si="232"/>
        <v>886.73463185522837</v>
      </c>
      <c r="V1152" s="17">
        <f t="shared" si="233"/>
        <v>11.892175494736836</v>
      </c>
      <c r="W1152" s="14">
        <f t="shared" si="234"/>
        <v>1.5306432972094717</v>
      </c>
      <c r="X1152" s="17">
        <f t="shared" si="235"/>
        <v>11.892175494736836</v>
      </c>
      <c r="Y1152" s="17">
        <f t="shared" si="236"/>
        <v>13.360224805437698</v>
      </c>
      <c r="Z1152" s="14">
        <v>474.14230073437511</v>
      </c>
      <c r="AA1152" s="17">
        <f t="shared" si="238"/>
        <v>0.20159520403959691</v>
      </c>
      <c r="AB1152" s="17">
        <f t="shared" si="239"/>
        <v>3.1703255015902727E-5</v>
      </c>
      <c r="AC1152" s="17">
        <f t="shared" si="240"/>
        <v>1.5031854274008737E-2</v>
      </c>
      <c r="AD1152" s="17">
        <f t="shared" si="237"/>
        <v>1.9909740760276471E-5</v>
      </c>
      <c r="AE1152" s="14">
        <f t="shared" si="241"/>
        <v>62.616831269803413</v>
      </c>
    </row>
    <row r="1153" spans="1:31" ht="15.75" thickBot="1" x14ac:dyDescent="0.3">
      <c r="A1153" s="14">
        <v>1</v>
      </c>
      <c r="B1153" s="17" t="s">
        <v>33</v>
      </c>
      <c r="C1153" s="17">
        <v>1147</v>
      </c>
      <c r="D1153" s="17">
        <v>100.39237218114458</v>
      </c>
      <c r="E1153" s="14">
        <v>704.00093954631063</v>
      </c>
      <c r="F1153" s="103">
        <v>0</v>
      </c>
      <c r="G1153" s="17">
        <f>'Specifications (ICE)'!$E$16*9.81*SIN(F1153-F1152)</f>
        <v>0</v>
      </c>
      <c r="H1153" s="17">
        <f t="shared" si="229"/>
        <v>0</v>
      </c>
      <c r="I1153" s="17">
        <v>14</v>
      </c>
      <c r="J1153" s="14">
        <v>4000</v>
      </c>
      <c r="K1153" s="100">
        <v>13.411199999999999</v>
      </c>
      <c r="L1153" s="17">
        <v>30.000049728</v>
      </c>
      <c r="M1153" s="107">
        <v>1</v>
      </c>
      <c r="N1153" s="17">
        <f>IF(M1153=1,_xlfn.XLOOKUP(L1153,'HYB SPECS'!$O$6:$O$37,'HYB SPECS'!$K$6:$K$37,,1))</f>
        <v>8500</v>
      </c>
      <c r="O1153" s="107">
        <f>0.5*('Specifications (ICE)'!$P$4*'Specifications (ICE)'!$P$3)*'Specifications (ICE)'!$P$5*K1153^2</f>
        <v>56.217600027646043</v>
      </c>
      <c r="P1153" s="14">
        <f>IF(B1153="A",'Specifications (ICE)'!$M$12,IF(B1153="G",'Specifications (ICE)'!$M$13))</f>
        <v>84.271039200000004</v>
      </c>
      <c r="Q1153" s="17">
        <v>1</v>
      </c>
      <c r="R1153" s="110">
        <f>'HYB SPECS'!$G$11-O1153-P1153-G1153</f>
        <v>746.24599262758227</v>
      </c>
      <c r="S1153" s="16">
        <f t="shared" si="230"/>
        <v>1.0600070975878189</v>
      </c>
      <c r="T1153" s="17">
        <f t="shared" si="231"/>
        <v>746.24599262758227</v>
      </c>
      <c r="U1153" s="110">
        <f t="shared" si="232"/>
        <v>886.73463185522837</v>
      </c>
      <c r="V1153" s="17">
        <f t="shared" si="233"/>
        <v>11.892175494736836</v>
      </c>
      <c r="W1153" s="14">
        <f t="shared" si="234"/>
        <v>1.5306432972094717</v>
      </c>
      <c r="X1153" s="17">
        <f t="shared" si="235"/>
        <v>11.892175494736836</v>
      </c>
      <c r="Y1153" s="17">
        <f t="shared" si="236"/>
        <v>13.360224805437698</v>
      </c>
      <c r="Z1153" s="14">
        <v>474.14230073437511</v>
      </c>
      <c r="AA1153" s="17">
        <f t="shared" si="238"/>
        <v>0.20159520403959691</v>
      </c>
      <c r="AB1153" s="17">
        <f t="shared" si="239"/>
        <v>3.1703255015902727E-5</v>
      </c>
      <c r="AC1153" s="17">
        <f t="shared" si="240"/>
        <v>1.5031854274008737E-2</v>
      </c>
      <c r="AD1153" s="17">
        <f t="shared" si="237"/>
        <v>1.9909740760276471E-5</v>
      </c>
      <c r="AE1153" s="14">
        <f t="shared" si="241"/>
        <v>62.63186312407742</v>
      </c>
    </row>
    <row r="1154" spans="1:31" ht="15.75" thickBot="1" x14ac:dyDescent="0.3">
      <c r="A1154" s="14">
        <v>1</v>
      </c>
      <c r="B1154" s="17" t="s">
        <v>33</v>
      </c>
      <c r="C1154" s="17">
        <v>1148</v>
      </c>
      <c r="D1154" s="17">
        <v>100.46693672421306</v>
      </c>
      <c r="E1154" s="14">
        <v>704.00093954631063</v>
      </c>
      <c r="F1154" s="103">
        <v>0</v>
      </c>
      <c r="G1154" s="17">
        <f>'Specifications (ICE)'!$E$16*9.81*SIN(F1154-F1153)</f>
        <v>0</v>
      </c>
      <c r="H1154" s="17">
        <f t="shared" si="229"/>
        <v>0</v>
      </c>
      <c r="I1154" s="17">
        <v>14</v>
      </c>
      <c r="J1154" s="14">
        <v>4000</v>
      </c>
      <c r="K1154" s="100">
        <v>13.411199999999999</v>
      </c>
      <c r="L1154" s="17">
        <v>30.000049728</v>
      </c>
      <c r="M1154" s="107">
        <v>1</v>
      </c>
      <c r="N1154" s="17">
        <f>IF(M1154=1,_xlfn.XLOOKUP(L1154,'HYB SPECS'!$O$6:$O$37,'HYB SPECS'!$K$6:$K$37,,1))</f>
        <v>8500</v>
      </c>
      <c r="O1154" s="107">
        <f>0.5*('Specifications (ICE)'!$P$4*'Specifications (ICE)'!$P$3)*'Specifications (ICE)'!$P$5*K1154^2</f>
        <v>56.217600027646043</v>
      </c>
      <c r="P1154" s="14">
        <f>IF(B1154="A",'Specifications (ICE)'!$M$12,IF(B1154="G",'Specifications (ICE)'!$M$13))</f>
        <v>84.271039200000004</v>
      </c>
      <c r="Q1154" s="17">
        <v>1</v>
      </c>
      <c r="R1154" s="110">
        <f>'HYB SPECS'!$G$11-O1154-P1154-G1154</f>
        <v>746.24599262758227</v>
      </c>
      <c r="S1154" s="16">
        <f t="shared" si="230"/>
        <v>1.0600070975878189</v>
      </c>
      <c r="T1154" s="17">
        <f t="shared" si="231"/>
        <v>746.24599262758227</v>
      </c>
      <c r="U1154" s="110">
        <f t="shared" si="232"/>
        <v>886.73463185522837</v>
      </c>
      <c r="V1154" s="17">
        <f t="shared" si="233"/>
        <v>11.892175494736836</v>
      </c>
      <c r="W1154" s="14">
        <f t="shared" si="234"/>
        <v>1.5306432972094717</v>
      </c>
      <c r="X1154" s="17">
        <f t="shared" si="235"/>
        <v>11.892175494736836</v>
      </c>
      <c r="Y1154" s="17">
        <f t="shared" si="236"/>
        <v>13.360224805437698</v>
      </c>
      <c r="Z1154" s="14">
        <v>474.14230073437511</v>
      </c>
      <c r="AA1154" s="17">
        <f t="shared" si="238"/>
        <v>0.20159520403959691</v>
      </c>
      <c r="AB1154" s="17">
        <f t="shared" si="239"/>
        <v>3.1703255015902727E-5</v>
      </c>
      <c r="AC1154" s="17">
        <f t="shared" si="240"/>
        <v>1.5031854274008737E-2</v>
      </c>
      <c r="AD1154" s="17">
        <f t="shared" si="237"/>
        <v>1.9909740760276471E-5</v>
      </c>
      <c r="AE1154" s="14">
        <f t="shared" si="241"/>
        <v>62.646894978351426</v>
      </c>
    </row>
    <row r="1155" spans="1:31" ht="15.75" thickBot="1" x14ac:dyDescent="0.3">
      <c r="A1155" s="14">
        <v>1</v>
      </c>
      <c r="B1155" s="17" t="s">
        <v>33</v>
      </c>
      <c r="C1155" s="17">
        <v>1149</v>
      </c>
      <c r="D1155" s="17">
        <v>100.54150126728153</v>
      </c>
      <c r="E1155" s="14">
        <v>704.00093954631063</v>
      </c>
      <c r="F1155" s="103">
        <v>0</v>
      </c>
      <c r="G1155" s="17">
        <f>'Specifications (ICE)'!$E$16*9.81*SIN(F1155-F1154)</f>
        <v>0</v>
      </c>
      <c r="H1155" s="17">
        <f t="shared" si="229"/>
        <v>0</v>
      </c>
      <c r="I1155" s="17">
        <v>14</v>
      </c>
      <c r="J1155" s="14">
        <v>4000</v>
      </c>
      <c r="K1155" s="100">
        <v>13.411199999999999</v>
      </c>
      <c r="L1155" s="17">
        <v>30.000049728</v>
      </c>
      <c r="M1155" s="107">
        <v>1</v>
      </c>
      <c r="N1155" s="17">
        <f>IF(M1155=1,_xlfn.XLOOKUP(L1155,'HYB SPECS'!$O$6:$O$37,'HYB SPECS'!$K$6:$K$37,,1))</f>
        <v>8500</v>
      </c>
      <c r="O1155" s="107">
        <f>0.5*('Specifications (ICE)'!$P$4*'Specifications (ICE)'!$P$3)*'Specifications (ICE)'!$P$5*K1155^2</f>
        <v>56.217600027646043</v>
      </c>
      <c r="P1155" s="14">
        <f>IF(B1155="A",'Specifications (ICE)'!$M$12,IF(B1155="G",'Specifications (ICE)'!$M$13))</f>
        <v>84.271039200000004</v>
      </c>
      <c r="Q1155" s="17">
        <v>1</v>
      </c>
      <c r="R1155" s="110">
        <f>'HYB SPECS'!$G$11-O1155-P1155-G1155</f>
        <v>746.24599262758227</v>
      </c>
      <c r="S1155" s="16">
        <f t="shared" si="230"/>
        <v>1.0600070975878189</v>
      </c>
      <c r="T1155" s="17">
        <f t="shared" si="231"/>
        <v>746.24599262758227</v>
      </c>
      <c r="U1155" s="110">
        <f t="shared" si="232"/>
        <v>886.73463185522837</v>
      </c>
      <c r="V1155" s="17">
        <f t="shared" si="233"/>
        <v>11.892175494736836</v>
      </c>
      <c r="W1155" s="14">
        <f t="shared" si="234"/>
        <v>1.5306432972094717</v>
      </c>
      <c r="X1155" s="17">
        <f t="shared" si="235"/>
        <v>11.892175494736836</v>
      </c>
      <c r="Y1155" s="17">
        <f t="shared" si="236"/>
        <v>13.360224805437698</v>
      </c>
      <c r="Z1155" s="14">
        <v>474.14230073437511</v>
      </c>
      <c r="AA1155" s="17">
        <f t="shared" si="238"/>
        <v>0.20159520403959691</v>
      </c>
      <c r="AB1155" s="17">
        <f t="shared" si="239"/>
        <v>3.1703255015902727E-5</v>
      </c>
      <c r="AC1155" s="17">
        <f t="shared" si="240"/>
        <v>1.5031854274008737E-2</v>
      </c>
      <c r="AD1155" s="17">
        <f t="shared" si="237"/>
        <v>1.9909740760276471E-5</v>
      </c>
      <c r="AE1155" s="14">
        <f t="shared" si="241"/>
        <v>62.661926832625433</v>
      </c>
    </row>
    <row r="1156" spans="1:31" ht="15.75" thickBot="1" x14ac:dyDescent="0.3">
      <c r="A1156" s="14">
        <v>1</v>
      </c>
      <c r="B1156" s="17" t="s">
        <v>33</v>
      </c>
      <c r="C1156" s="17">
        <v>1150</v>
      </c>
      <c r="D1156" s="17">
        <v>100.61606581035001</v>
      </c>
      <c r="E1156" s="14">
        <v>704.00093954631063</v>
      </c>
      <c r="F1156" s="103">
        <v>0</v>
      </c>
      <c r="G1156" s="17">
        <f>'Specifications (ICE)'!$E$16*9.81*SIN(F1156-F1155)</f>
        <v>0</v>
      </c>
      <c r="H1156" s="17">
        <f t="shared" si="229"/>
        <v>0</v>
      </c>
      <c r="I1156" s="17">
        <v>14</v>
      </c>
      <c r="J1156" s="14">
        <v>4000</v>
      </c>
      <c r="K1156" s="100">
        <v>13.411199999999999</v>
      </c>
      <c r="L1156" s="17">
        <v>30.000049728</v>
      </c>
      <c r="M1156" s="107">
        <v>1</v>
      </c>
      <c r="N1156" s="17">
        <f>IF(M1156=1,_xlfn.XLOOKUP(L1156,'HYB SPECS'!$O$6:$O$37,'HYB SPECS'!$K$6:$K$37,,1))</f>
        <v>8500</v>
      </c>
      <c r="O1156" s="107">
        <f>0.5*('Specifications (ICE)'!$P$4*'Specifications (ICE)'!$P$3)*'Specifications (ICE)'!$P$5*K1156^2</f>
        <v>56.217600027646043</v>
      </c>
      <c r="P1156" s="14">
        <f>IF(B1156="A",'Specifications (ICE)'!$M$12,IF(B1156="G",'Specifications (ICE)'!$M$13))</f>
        <v>84.271039200000004</v>
      </c>
      <c r="Q1156" s="17">
        <v>1</v>
      </c>
      <c r="R1156" s="110">
        <f>'HYB SPECS'!$G$11-O1156-P1156-G1156</f>
        <v>746.24599262758227</v>
      </c>
      <c r="S1156" s="16">
        <f t="shared" si="230"/>
        <v>1.0600070975878189</v>
      </c>
      <c r="T1156" s="17">
        <f t="shared" si="231"/>
        <v>746.24599262758227</v>
      </c>
      <c r="U1156" s="110">
        <f t="shared" si="232"/>
        <v>886.73463185522837</v>
      </c>
      <c r="V1156" s="17">
        <f t="shared" si="233"/>
        <v>11.892175494736836</v>
      </c>
      <c r="W1156" s="14">
        <f t="shared" si="234"/>
        <v>1.5306432972094717</v>
      </c>
      <c r="X1156" s="17">
        <f t="shared" si="235"/>
        <v>11.892175494736836</v>
      </c>
      <c r="Y1156" s="17">
        <f t="shared" si="236"/>
        <v>13.360224805437698</v>
      </c>
      <c r="Z1156" s="14">
        <v>474.14230073437511</v>
      </c>
      <c r="AA1156" s="17">
        <f t="shared" si="238"/>
        <v>0.20159520403959691</v>
      </c>
      <c r="AB1156" s="17">
        <f t="shared" si="239"/>
        <v>3.1703255015902727E-5</v>
      </c>
      <c r="AC1156" s="17">
        <f t="shared" si="240"/>
        <v>1.5031854274008737E-2</v>
      </c>
      <c r="AD1156" s="17">
        <f t="shared" si="237"/>
        <v>1.9909740760276471E-5</v>
      </c>
      <c r="AE1156" s="14">
        <f t="shared" si="241"/>
        <v>62.676958686899439</v>
      </c>
    </row>
    <row r="1157" spans="1:31" ht="15.75" thickBot="1" x14ac:dyDescent="0.3">
      <c r="A1157" s="14">
        <v>1</v>
      </c>
      <c r="B1157" s="17" t="s">
        <v>33</v>
      </c>
      <c r="C1157" s="17">
        <v>1151</v>
      </c>
      <c r="D1157" s="17">
        <v>100.69063035341848</v>
      </c>
      <c r="E1157" s="14">
        <v>704.00093954631063</v>
      </c>
      <c r="F1157" s="103">
        <v>0</v>
      </c>
      <c r="G1157" s="17">
        <f>'Specifications (ICE)'!$E$16*9.81*SIN(F1157-F1156)</f>
        <v>0</v>
      </c>
      <c r="H1157" s="17">
        <f t="shared" si="229"/>
        <v>0</v>
      </c>
      <c r="I1157" s="17">
        <v>14</v>
      </c>
      <c r="J1157" s="14">
        <v>4000</v>
      </c>
      <c r="K1157" s="100">
        <v>13.411199999999999</v>
      </c>
      <c r="L1157" s="17">
        <v>30.000049728</v>
      </c>
      <c r="M1157" s="107">
        <v>1</v>
      </c>
      <c r="N1157" s="17">
        <f>IF(M1157=1,_xlfn.XLOOKUP(L1157,'HYB SPECS'!$O$6:$O$37,'HYB SPECS'!$K$6:$K$37,,1))</f>
        <v>8500</v>
      </c>
      <c r="O1157" s="107">
        <f>0.5*('Specifications (ICE)'!$P$4*'Specifications (ICE)'!$P$3)*'Specifications (ICE)'!$P$5*K1157^2</f>
        <v>56.217600027646043</v>
      </c>
      <c r="P1157" s="14">
        <f>IF(B1157="A",'Specifications (ICE)'!$M$12,IF(B1157="G",'Specifications (ICE)'!$M$13))</f>
        <v>84.271039200000004</v>
      </c>
      <c r="Q1157" s="17">
        <v>1</v>
      </c>
      <c r="R1157" s="110">
        <f>'HYB SPECS'!$G$11-O1157-P1157-G1157</f>
        <v>746.24599262758227</v>
      </c>
      <c r="S1157" s="16">
        <f t="shared" si="230"/>
        <v>1.0600070975878189</v>
      </c>
      <c r="T1157" s="17">
        <f t="shared" si="231"/>
        <v>746.24599262758227</v>
      </c>
      <c r="U1157" s="110">
        <f t="shared" si="232"/>
        <v>886.73463185522837</v>
      </c>
      <c r="V1157" s="17">
        <f t="shared" si="233"/>
        <v>11.892175494736836</v>
      </c>
      <c r="W1157" s="14">
        <f t="shared" si="234"/>
        <v>1.5306432972094717</v>
      </c>
      <c r="X1157" s="17">
        <f t="shared" si="235"/>
        <v>11.892175494736836</v>
      </c>
      <c r="Y1157" s="17">
        <f t="shared" si="236"/>
        <v>13.360224805437698</v>
      </c>
      <c r="Z1157" s="14">
        <v>474.14230073437511</v>
      </c>
      <c r="AA1157" s="17">
        <f t="shared" si="238"/>
        <v>0.20159520403959691</v>
      </c>
      <c r="AB1157" s="17">
        <f t="shared" si="239"/>
        <v>3.1703255015902727E-5</v>
      </c>
      <c r="AC1157" s="17">
        <f t="shared" si="240"/>
        <v>1.5031854274008737E-2</v>
      </c>
      <c r="AD1157" s="17">
        <f t="shared" si="237"/>
        <v>1.9909740760276471E-5</v>
      </c>
      <c r="AE1157" s="14">
        <f t="shared" si="241"/>
        <v>62.691990541173446</v>
      </c>
    </row>
    <row r="1158" spans="1:31" ht="15.75" thickBot="1" x14ac:dyDescent="0.3">
      <c r="A1158" s="14">
        <v>1</v>
      </c>
      <c r="B1158" s="17" t="s">
        <v>33</v>
      </c>
      <c r="C1158" s="17">
        <v>1152</v>
      </c>
      <c r="D1158" s="17">
        <v>100.76519489648696</v>
      </c>
      <c r="E1158" s="14">
        <v>704.00093954631063</v>
      </c>
      <c r="F1158" s="103">
        <v>0</v>
      </c>
      <c r="G1158" s="17">
        <f>'Specifications (ICE)'!$E$16*9.81*SIN(F1158-F1157)</f>
        <v>0</v>
      </c>
      <c r="H1158" s="17">
        <f t="shared" si="229"/>
        <v>0</v>
      </c>
      <c r="I1158" s="17">
        <v>14</v>
      </c>
      <c r="J1158" s="14">
        <v>4000</v>
      </c>
      <c r="K1158" s="100">
        <v>13.411199999999999</v>
      </c>
      <c r="L1158" s="17">
        <v>30.000049728</v>
      </c>
      <c r="M1158" s="107">
        <v>1</v>
      </c>
      <c r="N1158" s="17">
        <f>IF(M1158=1,_xlfn.XLOOKUP(L1158,'HYB SPECS'!$O$6:$O$37,'HYB SPECS'!$K$6:$K$37,,1))</f>
        <v>8500</v>
      </c>
      <c r="O1158" s="107">
        <f>0.5*('Specifications (ICE)'!$P$4*'Specifications (ICE)'!$P$3)*'Specifications (ICE)'!$P$5*K1158^2</f>
        <v>56.217600027646043</v>
      </c>
      <c r="P1158" s="14">
        <f>IF(B1158="A",'Specifications (ICE)'!$M$12,IF(B1158="G",'Specifications (ICE)'!$M$13))</f>
        <v>84.271039200000004</v>
      </c>
      <c r="Q1158" s="17">
        <v>1</v>
      </c>
      <c r="R1158" s="110">
        <f>'HYB SPECS'!$G$11-O1158-P1158-G1158</f>
        <v>746.24599262758227</v>
      </c>
      <c r="S1158" s="16">
        <f t="shared" si="230"/>
        <v>1.0600070975878189</v>
      </c>
      <c r="T1158" s="17">
        <f t="shared" si="231"/>
        <v>746.24599262758227</v>
      </c>
      <c r="U1158" s="110">
        <f t="shared" si="232"/>
        <v>886.73463185522837</v>
      </c>
      <c r="V1158" s="17">
        <f t="shared" si="233"/>
        <v>11.892175494736836</v>
      </c>
      <c r="W1158" s="14">
        <f t="shared" si="234"/>
        <v>1.5306432972094717</v>
      </c>
      <c r="X1158" s="17">
        <f t="shared" si="235"/>
        <v>11.892175494736836</v>
      </c>
      <c r="Y1158" s="17">
        <f t="shared" si="236"/>
        <v>13.360224805437698</v>
      </c>
      <c r="Z1158" s="14">
        <v>474.14230073437511</v>
      </c>
      <c r="AA1158" s="17">
        <f t="shared" si="238"/>
        <v>0.20159520403959691</v>
      </c>
      <c r="AB1158" s="17">
        <f t="shared" si="239"/>
        <v>3.1703255015902727E-5</v>
      </c>
      <c r="AC1158" s="17">
        <f t="shared" si="240"/>
        <v>1.5031854274008737E-2</v>
      </c>
      <c r="AD1158" s="17">
        <f t="shared" si="237"/>
        <v>1.9909740760276471E-5</v>
      </c>
      <c r="AE1158" s="14">
        <f t="shared" si="241"/>
        <v>62.707022395447453</v>
      </c>
    </row>
    <row r="1159" spans="1:31" ht="15.75" thickBot="1" x14ac:dyDescent="0.3">
      <c r="A1159" s="14">
        <v>1</v>
      </c>
      <c r="B1159" s="17" t="s">
        <v>33</v>
      </c>
      <c r="C1159" s="17">
        <v>1153</v>
      </c>
      <c r="D1159" s="17">
        <v>100.83975943955544</v>
      </c>
      <c r="E1159" s="14">
        <v>704.00093954631063</v>
      </c>
      <c r="F1159" s="103">
        <v>0</v>
      </c>
      <c r="G1159" s="17">
        <f>'Specifications (ICE)'!$E$16*9.81*SIN(F1159-F1158)</f>
        <v>0</v>
      </c>
      <c r="H1159" s="17">
        <f t="shared" ref="H1159:H1222" si="242">RADIANS(F1159)</f>
        <v>0</v>
      </c>
      <c r="I1159" s="17">
        <v>14</v>
      </c>
      <c r="J1159" s="14">
        <v>4000</v>
      </c>
      <c r="K1159" s="100">
        <v>13.411199999999999</v>
      </c>
      <c r="L1159" s="17">
        <v>30.000049728</v>
      </c>
      <c r="M1159" s="107">
        <v>1</v>
      </c>
      <c r="N1159" s="17">
        <f>IF(M1159=1,_xlfn.XLOOKUP(L1159,'HYB SPECS'!$O$6:$O$37,'HYB SPECS'!$K$6:$K$37,,1))</f>
        <v>8500</v>
      </c>
      <c r="O1159" s="107">
        <f>0.5*('Specifications (ICE)'!$P$4*'Specifications (ICE)'!$P$3)*'Specifications (ICE)'!$P$5*K1159^2</f>
        <v>56.217600027646043</v>
      </c>
      <c r="P1159" s="14">
        <f>IF(B1159="A",'Specifications (ICE)'!$M$12,IF(B1159="G",'Specifications (ICE)'!$M$13))</f>
        <v>84.271039200000004</v>
      </c>
      <c r="Q1159" s="17">
        <v>1</v>
      </c>
      <c r="R1159" s="110">
        <f>'HYB SPECS'!$G$11-O1159-P1159-G1159</f>
        <v>746.24599262758227</v>
      </c>
      <c r="S1159" s="16">
        <f t="shared" ref="S1159:S1222" si="243">IF(A1159=1,(R1159/E1159),IF(A1159=2,0,IF(A1159=3,(1.2*(-R1159/E1159)))))</f>
        <v>1.0600070975878189</v>
      </c>
      <c r="T1159" s="17">
        <f t="shared" ref="T1159:T1222" si="244">E1159*S1159</f>
        <v>746.24599262758227</v>
      </c>
      <c r="U1159" s="110">
        <f t="shared" ref="U1159:U1222" si="245">T1159+P1159+O1159+G1159</f>
        <v>886.73463185522837</v>
      </c>
      <c r="V1159" s="17">
        <f t="shared" ref="V1159:V1222" si="246">ABS(((+U1159)*(+K1159))/1000)</f>
        <v>11.892175494736836</v>
      </c>
      <c r="W1159" s="14">
        <f t="shared" ref="W1159:W1222" si="247">(($W$3*1000)-V1159*1000)/1000</f>
        <v>1.5306432972094717</v>
      </c>
      <c r="X1159" s="17">
        <f t="shared" ref="X1159:X1222" si="248">V1159</f>
        <v>11.892175494736836</v>
      </c>
      <c r="Y1159" s="17">
        <f t="shared" ref="Y1159:Y1222" si="249">ABS((X1159*1000)/((2*PI()*N1159)/60))</f>
        <v>13.360224805437698</v>
      </c>
      <c r="Z1159" s="14">
        <v>474.14230073437511</v>
      </c>
      <c r="AA1159" s="17">
        <f t="shared" si="238"/>
        <v>0.20159520403959691</v>
      </c>
      <c r="AB1159" s="17">
        <f t="shared" si="239"/>
        <v>3.1703255015902727E-5</v>
      </c>
      <c r="AC1159" s="17">
        <f t="shared" si="240"/>
        <v>1.5031854274008737E-2</v>
      </c>
      <c r="AD1159" s="17">
        <f t="shared" ref="AD1159:AD1222" si="250">((Z1159*AB1159)/1000)/0.755</f>
        <v>1.9909740760276471E-5</v>
      </c>
      <c r="AE1159" s="14">
        <f t="shared" si="241"/>
        <v>62.722054249721459</v>
      </c>
    </row>
    <row r="1160" spans="1:31" ht="15.75" thickBot="1" x14ac:dyDescent="0.3">
      <c r="A1160" s="14">
        <v>1</v>
      </c>
      <c r="B1160" s="17" t="s">
        <v>33</v>
      </c>
      <c r="C1160" s="17">
        <v>1154</v>
      </c>
      <c r="D1160" s="17">
        <v>100.91432398262391</v>
      </c>
      <c r="E1160" s="14">
        <v>704.00093954631063</v>
      </c>
      <c r="F1160" s="103">
        <v>0</v>
      </c>
      <c r="G1160" s="17">
        <f>'Specifications (ICE)'!$E$16*9.81*SIN(F1160-F1159)</f>
        <v>0</v>
      </c>
      <c r="H1160" s="17">
        <f t="shared" si="242"/>
        <v>0</v>
      </c>
      <c r="I1160" s="17">
        <v>14</v>
      </c>
      <c r="J1160" s="14">
        <v>4000</v>
      </c>
      <c r="K1160" s="100">
        <v>13.411199999999999</v>
      </c>
      <c r="L1160" s="17">
        <v>30.000049728</v>
      </c>
      <c r="M1160" s="107">
        <v>1</v>
      </c>
      <c r="N1160" s="17">
        <f>IF(M1160=1,_xlfn.XLOOKUP(L1160,'HYB SPECS'!$O$6:$O$37,'HYB SPECS'!$K$6:$K$37,,1))</f>
        <v>8500</v>
      </c>
      <c r="O1160" s="107">
        <f>0.5*('Specifications (ICE)'!$P$4*'Specifications (ICE)'!$P$3)*'Specifications (ICE)'!$P$5*K1160^2</f>
        <v>56.217600027646043</v>
      </c>
      <c r="P1160" s="14">
        <f>IF(B1160="A",'Specifications (ICE)'!$M$12,IF(B1160="G",'Specifications (ICE)'!$M$13))</f>
        <v>84.271039200000004</v>
      </c>
      <c r="Q1160" s="17">
        <v>1</v>
      </c>
      <c r="R1160" s="110">
        <f>'HYB SPECS'!$G$11-O1160-P1160-G1160</f>
        <v>746.24599262758227</v>
      </c>
      <c r="S1160" s="16">
        <f t="shared" si="243"/>
        <v>1.0600070975878189</v>
      </c>
      <c r="T1160" s="17">
        <f t="shared" si="244"/>
        <v>746.24599262758227</v>
      </c>
      <c r="U1160" s="110">
        <f t="shared" si="245"/>
        <v>886.73463185522837</v>
      </c>
      <c r="V1160" s="17">
        <f t="shared" si="246"/>
        <v>11.892175494736836</v>
      </c>
      <c r="W1160" s="14">
        <f t="shared" si="247"/>
        <v>1.5306432972094717</v>
      </c>
      <c r="X1160" s="17">
        <f t="shared" si="248"/>
        <v>11.892175494736836</v>
      </c>
      <c r="Y1160" s="17">
        <f t="shared" si="249"/>
        <v>13.360224805437698</v>
      </c>
      <c r="Z1160" s="14">
        <v>474.14230073437511</v>
      </c>
      <c r="AA1160" s="17">
        <f t="shared" ref="AA1160:AA1223" si="251">(Z1160*W1160)/(60*60)</f>
        <v>0.20159520403959691</v>
      </c>
      <c r="AB1160" s="17">
        <f t="shared" ref="AB1160:AB1223" si="252">((D1160-D1159)/3600)*W1160</f>
        <v>3.1703255015902727E-5</v>
      </c>
      <c r="AC1160" s="17">
        <f t="shared" ref="AC1160:AC1223" si="253">AB1160*Z1160</f>
        <v>1.5031854274008737E-2</v>
      </c>
      <c r="AD1160" s="17">
        <f t="shared" si="250"/>
        <v>1.9909740760276471E-5</v>
      </c>
      <c r="AE1160" s="14">
        <f t="shared" ref="AE1160:AE1223" si="254">AE1159+AC1160</f>
        <v>62.737086103995466</v>
      </c>
    </row>
    <row r="1161" spans="1:31" ht="15.75" thickBot="1" x14ac:dyDescent="0.3">
      <c r="A1161" s="14">
        <v>1</v>
      </c>
      <c r="B1161" s="17" t="s">
        <v>33</v>
      </c>
      <c r="C1161" s="17">
        <v>1155</v>
      </c>
      <c r="D1161" s="17">
        <v>100.98888852569239</v>
      </c>
      <c r="E1161" s="14">
        <v>704.00093954631063</v>
      </c>
      <c r="F1161" s="103">
        <v>0</v>
      </c>
      <c r="G1161" s="17">
        <f>'Specifications (ICE)'!$E$16*9.81*SIN(F1161-F1160)</f>
        <v>0</v>
      </c>
      <c r="H1161" s="17">
        <f t="shared" si="242"/>
        <v>0</v>
      </c>
      <c r="I1161" s="17">
        <v>14</v>
      </c>
      <c r="J1161" s="14">
        <v>4000</v>
      </c>
      <c r="K1161" s="100">
        <v>13.411199999999999</v>
      </c>
      <c r="L1161" s="17">
        <v>30.000049728</v>
      </c>
      <c r="M1161" s="107">
        <v>1</v>
      </c>
      <c r="N1161" s="17">
        <f>IF(M1161=1,_xlfn.XLOOKUP(L1161,'HYB SPECS'!$O$6:$O$37,'HYB SPECS'!$K$6:$K$37,,1))</f>
        <v>8500</v>
      </c>
      <c r="O1161" s="107">
        <f>0.5*('Specifications (ICE)'!$P$4*'Specifications (ICE)'!$P$3)*'Specifications (ICE)'!$P$5*K1161^2</f>
        <v>56.217600027646043</v>
      </c>
      <c r="P1161" s="14">
        <f>IF(B1161="A",'Specifications (ICE)'!$M$12,IF(B1161="G",'Specifications (ICE)'!$M$13))</f>
        <v>84.271039200000004</v>
      </c>
      <c r="Q1161" s="17">
        <v>1</v>
      </c>
      <c r="R1161" s="110">
        <f>'HYB SPECS'!$G$11-O1161-P1161-G1161</f>
        <v>746.24599262758227</v>
      </c>
      <c r="S1161" s="16">
        <f t="shared" si="243"/>
        <v>1.0600070975878189</v>
      </c>
      <c r="T1161" s="17">
        <f t="shared" si="244"/>
        <v>746.24599262758227</v>
      </c>
      <c r="U1161" s="110">
        <f t="shared" si="245"/>
        <v>886.73463185522837</v>
      </c>
      <c r="V1161" s="17">
        <f t="shared" si="246"/>
        <v>11.892175494736836</v>
      </c>
      <c r="W1161" s="14">
        <f t="shared" si="247"/>
        <v>1.5306432972094717</v>
      </c>
      <c r="X1161" s="17">
        <f t="shared" si="248"/>
        <v>11.892175494736836</v>
      </c>
      <c r="Y1161" s="17">
        <f t="shared" si="249"/>
        <v>13.360224805437698</v>
      </c>
      <c r="Z1161" s="14">
        <v>474.14230073437511</v>
      </c>
      <c r="AA1161" s="17">
        <f t="shared" si="251"/>
        <v>0.20159520403959691</v>
      </c>
      <c r="AB1161" s="17">
        <f t="shared" si="252"/>
        <v>3.1703255015902727E-5</v>
      </c>
      <c r="AC1161" s="17">
        <f t="shared" si="253"/>
        <v>1.5031854274008737E-2</v>
      </c>
      <c r="AD1161" s="17">
        <f t="shared" si="250"/>
        <v>1.9909740760276471E-5</v>
      </c>
      <c r="AE1161" s="14">
        <f t="shared" si="254"/>
        <v>62.752117958269473</v>
      </c>
    </row>
    <row r="1162" spans="1:31" ht="15.75" thickBot="1" x14ac:dyDescent="0.3">
      <c r="A1162" s="14">
        <v>1</v>
      </c>
      <c r="B1162" s="17" t="s">
        <v>33</v>
      </c>
      <c r="C1162" s="17">
        <v>1156</v>
      </c>
      <c r="D1162" s="17">
        <v>101.06345306876086</v>
      </c>
      <c r="E1162" s="14">
        <v>704.00093954631063</v>
      </c>
      <c r="F1162" s="103">
        <v>0</v>
      </c>
      <c r="G1162" s="17">
        <f>'Specifications (ICE)'!$E$16*9.81*SIN(F1162-F1161)</f>
        <v>0</v>
      </c>
      <c r="H1162" s="17">
        <f t="shared" si="242"/>
        <v>0</v>
      </c>
      <c r="I1162" s="17">
        <v>14</v>
      </c>
      <c r="J1162" s="14">
        <v>4000</v>
      </c>
      <c r="K1162" s="100">
        <v>13.411199999999999</v>
      </c>
      <c r="L1162" s="17">
        <v>30.000049728</v>
      </c>
      <c r="M1162" s="107">
        <v>1</v>
      </c>
      <c r="N1162" s="17">
        <f>IF(M1162=1,_xlfn.XLOOKUP(L1162,'HYB SPECS'!$O$6:$O$37,'HYB SPECS'!$K$6:$K$37,,1))</f>
        <v>8500</v>
      </c>
      <c r="O1162" s="107">
        <f>0.5*('Specifications (ICE)'!$P$4*'Specifications (ICE)'!$P$3)*'Specifications (ICE)'!$P$5*K1162^2</f>
        <v>56.217600027646043</v>
      </c>
      <c r="P1162" s="14">
        <f>IF(B1162="A",'Specifications (ICE)'!$M$12,IF(B1162="G",'Specifications (ICE)'!$M$13))</f>
        <v>84.271039200000004</v>
      </c>
      <c r="Q1162" s="17">
        <v>1</v>
      </c>
      <c r="R1162" s="110">
        <f>'HYB SPECS'!$G$11-O1162-P1162-G1162</f>
        <v>746.24599262758227</v>
      </c>
      <c r="S1162" s="16">
        <f t="shared" si="243"/>
        <v>1.0600070975878189</v>
      </c>
      <c r="T1162" s="17">
        <f t="shared" si="244"/>
        <v>746.24599262758227</v>
      </c>
      <c r="U1162" s="110">
        <f t="shared" si="245"/>
        <v>886.73463185522837</v>
      </c>
      <c r="V1162" s="17">
        <f t="shared" si="246"/>
        <v>11.892175494736836</v>
      </c>
      <c r="W1162" s="14">
        <f t="shared" si="247"/>
        <v>1.5306432972094717</v>
      </c>
      <c r="X1162" s="17">
        <f t="shared" si="248"/>
        <v>11.892175494736836</v>
      </c>
      <c r="Y1162" s="17">
        <f t="shared" si="249"/>
        <v>13.360224805437698</v>
      </c>
      <c r="Z1162" s="14">
        <v>474.14230073437511</v>
      </c>
      <c r="AA1162" s="17">
        <f t="shared" si="251"/>
        <v>0.20159520403959691</v>
      </c>
      <c r="AB1162" s="17">
        <f t="shared" si="252"/>
        <v>3.1703255015902727E-5</v>
      </c>
      <c r="AC1162" s="17">
        <f t="shared" si="253"/>
        <v>1.5031854274008737E-2</v>
      </c>
      <c r="AD1162" s="17">
        <f t="shared" si="250"/>
        <v>1.9909740760276471E-5</v>
      </c>
      <c r="AE1162" s="14">
        <f t="shared" si="254"/>
        <v>62.767149812543479</v>
      </c>
    </row>
    <row r="1163" spans="1:31" ht="15.75" thickBot="1" x14ac:dyDescent="0.3">
      <c r="A1163" s="14">
        <v>1</v>
      </c>
      <c r="B1163" s="17" t="s">
        <v>33</v>
      </c>
      <c r="C1163" s="17">
        <v>1157</v>
      </c>
      <c r="D1163" s="17">
        <v>101.13801761182934</v>
      </c>
      <c r="E1163" s="14">
        <v>704.00093954631063</v>
      </c>
      <c r="F1163" s="103">
        <v>0</v>
      </c>
      <c r="G1163" s="17">
        <f>'Specifications (ICE)'!$E$16*9.81*SIN(F1163-F1162)</f>
        <v>0</v>
      </c>
      <c r="H1163" s="17">
        <f t="shared" si="242"/>
        <v>0</v>
      </c>
      <c r="I1163" s="17">
        <v>14</v>
      </c>
      <c r="J1163" s="14">
        <v>4000</v>
      </c>
      <c r="K1163" s="100">
        <v>13.411199999999999</v>
      </c>
      <c r="L1163" s="17">
        <v>30.000049728</v>
      </c>
      <c r="M1163" s="107">
        <v>1</v>
      </c>
      <c r="N1163" s="17">
        <f>IF(M1163=1,_xlfn.XLOOKUP(L1163,'HYB SPECS'!$O$6:$O$37,'HYB SPECS'!$K$6:$K$37,,1))</f>
        <v>8500</v>
      </c>
      <c r="O1163" s="107">
        <f>0.5*('Specifications (ICE)'!$P$4*'Specifications (ICE)'!$P$3)*'Specifications (ICE)'!$P$5*K1163^2</f>
        <v>56.217600027646043</v>
      </c>
      <c r="P1163" s="14">
        <f>IF(B1163="A",'Specifications (ICE)'!$M$12,IF(B1163="G",'Specifications (ICE)'!$M$13))</f>
        <v>84.271039200000004</v>
      </c>
      <c r="Q1163" s="17">
        <v>1</v>
      </c>
      <c r="R1163" s="110">
        <f>'HYB SPECS'!$G$11-O1163-P1163-G1163</f>
        <v>746.24599262758227</v>
      </c>
      <c r="S1163" s="16">
        <f t="shared" si="243"/>
        <v>1.0600070975878189</v>
      </c>
      <c r="T1163" s="17">
        <f t="shared" si="244"/>
        <v>746.24599262758227</v>
      </c>
      <c r="U1163" s="110">
        <f t="shared" si="245"/>
        <v>886.73463185522837</v>
      </c>
      <c r="V1163" s="17">
        <f t="shared" si="246"/>
        <v>11.892175494736836</v>
      </c>
      <c r="W1163" s="14">
        <f t="shared" si="247"/>
        <v>1.5306432972094717</v>
      </c>
      <c r="X1163" s="17">
        <f t="shared" si="248"/>
        <v>11.892175494736836</v>
      </c>
      <c r="Y1163" s="17">
        <f t="shared" si="249"/>
        <v>13.360224805437698</v>
      </c>
      <c r="Z1163" s="14">
        <v>474.14230073437511</v>
      </c>
      <c r="AA1163" s="17">
        <f t="shared" si="251"/>
        <v>0.20159520403959691</v>
      </c>
      <c r="AB1163" s="17">
        <f t="shared" si="252"/>
        <v>3.1703255015902727E-5</v>
      </c>
      <c r="AC1163" s="17">
        <f t="shared" si="253"/>
        <v>1.5031854274008737E-2</v>
      </c>
      <c r="AD1163" s="17">
        <f t="shared" si="250"/>
        <v>1.9909740760276471E-5</v>
      </c>
      <c r="AE1163" s="14">
        <f t="shared" si="254"/>
        <v>62.782181666817486</v>
      </c>
    </row>
    <row r="1164" spans="1:31" ht="15.75" thickBot="1" x14ac:dyDescent="0.3">
      <c r="A1164" s="14">
        <v>1</v>
      </c>
      <c r="B1164" s="17" t="s">
        <v>33</v>
      </c>
      <c r="C1164" s="17">
        <v>1158</v>
      </c>
      <c r="D1164" s="17">
        <v>101.21258215489782</v>
      </c>
      <c r="E1164" s="14">
        <v>704.00093954631063</v>
      </c>
      <c r="F1164" s="103">
        <v>0</v>
      </c>
      <c r="G1164" s="17">
        <f>'Specifications (ICE)'!$E$16*9.81*SIN(F1164-F1163)</f>
        <v>0</v>
      </c>
      <c r="H1164" s="17">
        <f t="shared" si="242"/>
        <v>0</v>
      </c>
      <c r="I1164" s="17">
        <v>14</v>
      </c>
      <c r="J1164" s="14">
        <v>4000</v>
      </c>
      <c r="K1164" s="100">
        <v>13.411199999999999</v>
      </c>
      <c r="L1164" s="17">
        <v>30.000049728</v>
      </c>
      <c r="M1164" s="107">
        <v>1</v>
      </c>
      <c r="N1164" s="17">
        <f>IF(M1164=1,_xlfn.XLOOKUP(L1164,'HYB SPECS'!$O$6:$O$37,'HYB SPECS'!$K$6:$K$37,,1))</f>
        <v>8500</v>
      </c>
      <c r="O1164" s="107">
        <f>0.5*('Specifications (ICE)'!$P$4*'Specifications (ICE)'!$P$3)*'Specifications (ICE)'!$P$5*K1164^2</f>
        <v>56.217600027646043</v>
      </c>
      <c r="P1164" s="14">
        <f>IF(B1164="A",'Specifications (ICE)'!$M$12,IF(B1164="G",'Specifications (ICE)'!$M$13))</f>
        <v>84.271039200000004</v>
      </c>
      <c r="Q1164" s="17">
        <v>1</v>
      </c>
      <c r="R1164" s="110">
        <f>'HYB SPECS'!$G$11-O1164-P1164-G1164</f>
        <v>746.24599262758227</v>
      </c>
      <c r="S1164" s="16">
        <f t="shared" si="243"/>
        <v>1.0600070975878189</v>
      </c>
      <c r="T1164" s="17">
        <f t="shared" si="244"/>
        <v>746.24599262758227</v>
      </c>
      <c r="U1164" s="110">
        <f t="shared" si="245"/>
        <v>886.73463185522837</v>
      </c>
      <c r="V1164" s="17">
        <f t="shared" si="246"/>
        <v>11.892175494736836</v>
      </c>
      <c r="W1164" s="14">
        <f t="shared" si="247"/>
        <v>1.5306432972094717</v>
      </c>
      <c r="X1164" s="17">
        <f t="shared" si="248"/>
        <v>11.892175494736836</v>
      </c>
      <c r="Y1164" s="17">
        <f t="shared" si="249"/>
        <v>13.360224805437698</v>
      </c>
      <c r="Z1164" s="14">
        <v>474.14230073437511</v>
      </c>
      <c r="AA1164" s="17">
        <f t="shared" si="251"/>
        <v>0.20159520403959691</v>
      </c>
      <c r="AB1164" s="17">
        <f t="shared" si="252"/>
        <v>3.1703255015902727E-5</v>
      </c>
      <c r="AC1164" s="17">
        <f t="shared" si="253"/>
        <v>1.5031854274008737E-2</v>
      </c>
      <c r="AD1164" s="17">
        <f t="shared" si="250"/>
        <v>1.9909740760276471E-5</v>
      </c>
      <c r="AE1164" s="14">
        <f t="shared" si="254"/>
        <v>62.797213521091493</v>
      </c>
    </row>
    <row r="1165" spans="1:31" ht="15.75" thickBot="1" x14ac:dyDescent="0.3">
      <c r="A1165" s="14">
        <v>1</v>
      </c>
      <c r="B1165" s="17" t="s">
        <v>33</v>
      </c>
      <c r="C1165" s="17">
        <v>1159</v>
      </c>
      <c r="D1165" s="17">
        <v>101.28714669796629</v>
      </c>
      <c r="E1165" s="14">
        <v>704.00093954631063</v>
      </c>
      <c r="F1165" s="103">
        <v>0</v>
      </c>
      <c r="G1165" s="17">
        <f>'Specifications (ICE)'!$E$16*9.81*SIN(F1165-F1164)</f>
        <v>0</v>
      </c>
      <c r="H1165" s="17">
        <f t="shared" si="242"/>
        <v>0</v>
      </c>
      <c r="I1165" s="17">
        <v>14</v>
      </c>
      <c r="J1165" s="14">
        <v>4000</v>
      </c>
      <c r="K1165" s="100">
        <v>13.411199999999999</v>
      </c>
      <c r="L1165" s="17">
        <v>30.000049728</v>
      </c>
      <c r="M1165" s="107">
        <v>1</v>
      </c>
      <c r="N1165" s="17">
        <f>IF(M1165=1,_xlfn.XLOOKUP(L1165,'HYB SPECS'!$O$6:$O$37,'HYB SPECS'!$K$6:$K$37,,1))</f>
        <v>8500</v>
      </c>
      <c r="O1165" s="107">
        <f>0.5*('Specifications (ICE)'!$P$4*'Specifications (ICE)'!$P$3)*'Specifications (ICE)'!$P$5*K1165^2</f>
        <v>56.217600027646043</v>
      </c>
      <c r="P1165" s="14">
        <f>IF(B1165="A",'Specifications (ICE)'!$M$12,IF(B1165="G",'Specifications (ICE)'!$M$13))</f>
        <v>84.271039200000004</v>
      </c>
      <c r="Q1165" s="17">
        <v>1</v>
      </c>
      <c r="R1165" s="110">
        <f>'HYB SPECS'!$G$11-O1165-P1165-G1165</f>
        <v>746.24599262758227</v>
      </c>
      <c r="S1165" s="16">
        <f t="shared" si="243"/>
        <v>1.0600070975878189</v>
      </c>
      <c r="T1165" s="17">
        <f t="shared" si="244"/>
        <v>746.24599262758227</v>
      </c>
      <c r="U1165" s="110">
        <f t="shared" si="245"/>
        <v>886.73463185522837</v>
      </c>
      <c r="V1165" s="17">
        <f t="shared" si="246"/>
        <v>11.892175494736836</v>
      </c>
      <c r="W1165" s="14">
        <f t="shared" si="247"/>
        <v>1.5306432972094717</v>
      </c>
      <c r="X1165" s="17">
        <f t="shared" si="248"/>
        <v>11.892175494736836</v>
      </c>
      <c r="Y1165" s="17">
        <f t="shared" si="249"/>
        <v>13.360224805437698</v>
      </c>
      <c r="Z1165" s="14">
        <v>474.14230073437511</v>
      </c>
      <c r="AA1165" s="17">
        <f t="shared" si="251"/>
        <v>0.20159520403959691</v>
      </c>
      <c r="AB1165" s="17">
        <f t="shared" si="252"/>
        <v>3.1703255015902727E-5</v>
      </c>
      <c r="AC1165" s="17">
        <f t="shared" si="253"/>
        <v>1.5031854274008737E-2</v>
      </c>
      <c r="AD1165" s="17">
        <f t="shared" si="250"/>
        <v>1.9909740760276471E-5</v>
      </c>
      <c r="AE1165" s="14">
        <f t="shared" si="254"/>
        <v>62.812245375365499</v>
      </c>
    </row>
    <row r="1166" spans="1:31" ht="15.75" thickBot="1" x14ac:dyDescent="0.3">
      <c r="A1166" s="14">
        <v>1</v>
      </c>
      <c r="B1166" s="17" t="s">
        <v>33</v>
      </c>
      <c r="C1166" s="17">
        <v>1160</v>
      </c>
      <c r="D1166" s="17">
        <v>101.36171124103477</v>
      </c>
      <c r="E1166" s="14">
        <v>704.00093954631063</v>
      </c>
      <c r="F1166" s="103">
        <v>0</v>
      </c>
      <c r="G1166" s="17">
        <f>'Specifications (ICE)'!$E$16*9.81*SIN(F1166-F1165)</f>
        <v>0</v>
      </c>
      <c r="H1166" s="17">
        <f t="shared" si="242"/>
        <v>0</v>
      </c>
      <c r="I1166" s="17">
        <v>14</v>
      </c>
      <c r="J1166" s="14">
        <v>4000</v>
      </c>
      <c r="K1166" s="100">
        <v>13.411199999999999</v>
      </c>
      <c r="L1166" s="17">
        <v>30.000049728</v>
      </c>
      <c r="M1166" s="107">
        <v>1</v>
      </c>
      <c r="N1166" s="17">
        <f>IF(M1166=1,_xlfn.XLOOKUP(L1166,'HYB SPECS'!$O$6:$O$37,'HYB SPECS'!$K$6:$K$37,,1))</f>
        <v>8500</v>
      </c>
      <c r="O1166" s="107">
        <f>0.5*('Specifications (ICE)'!$P$4*'Specifications (ICE)'!$P$3)*'Specifications (ICE)'!$P$5*K1166^2</f>
        <v>56.217600027646043</v>
      </c>
      <c r="P1166" s="14">
        <f>IF(B1166="A",'Specifications (ICE)'!$M$12,IF(B1166="G",'Specifications (ICE)'!$M$13))</f>
        <v>84.271039200000004</v>
      </c>
      <c r="Q1166" s="17">
        <v>1</v>
      </c>
      <c r="R1166" s="110">
        <f>'HYB SPECS'!$G$11-O1166-P1166-G1166</f>
        <v>746.24599262758227</v>
      </c>
      <c r="S1166" s="16">
        <f t="shared" si="243"/>
        <v>1.0600070975878189</v>
      </c>
      <c r="T1166" s="17">
        <f t="shared" si="244"/>
        <v>746.24599262758227</v>
      </c>
      <c r="U1166" s="110">
        <f t="shared" si="245"/>
        <v>886.73463185522837</v>
      </c>
      <c r="V1166" s="17">
        <f t="shared" si="246"/>
        <v>11.892175494736836</v>
      </c>
      <c r="W1166" s="14">
        <f t="shared" si="247"/>
        <v>1.5306432972094717</v>
      </c>
      <c r="X1166" s="17">
        <f t="shared" si="248"/>
        <v>11.892175494736836</v>
      </c>
      <c r="Y1166" s="17">
        <f t="shared" si="249"/>
        <v>13.360224805437698</v>
      </c>
      <c r="Z1166" s="14">
        <v>474.14230073437511</v>
      </c>
      <c r="AA1166" s="17">
        <f t="shared" si="251"/>
        <v>0.20159520403959691</v>
      </c>
      <c r="AB1166" s="17">
        <f t="shared" si="252"/>
        <v>3.1703255015902727E-5</v>
      </c>
      <c r="AC1166" s="17">
        <f t="shared" si="253"/>
        <v>1.5031854274008737E-2</v>
      </c>
      <c r="AD1166" s="17">
        <f t="shared" si="250"/>
        <v>1.9909740760276471E-5</v>
      </c>
      <c r="AE1166" s="14">
        <f t="shared" si="254"/>
        <v>62.827277229639506</v>
      </c>
    </row>
    <row r="1167" spans="1:31" ht="15.75" thickBot="1" x14ac:dyDescent="0.3">
      <c r="A1167" s="14">
        <v>1</v>
      </c>
      <c r="B1167" s="17" t="s">
        <v>33</v>
      </c>
      <c r="C1167" s="17">
        <v>1161</v>
      </c>
      <c r="D1167" s="17">
        <v>101.43627578410324</v>
      </c>
      <c r="E1167" s="14">
        <v>704.00093954631063</v>
      </c>
      <c r="F1167" s="103">
        <v>0</v>
      </c>
      <c r="G1167" s="17">
        <f>'Specifications (ICE)'!$E$16*9.81*SIN(F1167-F1166)</f>
        <v>0</v>
      </c>
      <c r="H1167" s="17">
        <f t="shared" si="242"/>
        <v>0</v>
      </c>
      <c r="I1167" s="17">
        <v>14</v>
      </c>
      <c r="J1167" s="14">
        <v>4000</v>
      </c>
      <c r="K1167" s="100">
        <v>13.411199999999999</v>
      </c>
      <c r="L1167" s="17">
        <v>30.000049728</v>
      </c>
      <c r="M1167" s="107">
        <v>1</v>
      </c>
      <c r="N1167" s="17">
        <f>IF(M1167=1,_xlfn.XLOOKUP(L1167,'HYB SPECS'!$O$6:$O$37,'HYB SPECS'!$K$6:$K$37,,1))</f>
        <v>8500</v>
      </c>
      <c r="O1167" s="107">
        <f>0.5*('Specifications (ICE)'!$P$4*'Specifications (ICE)'!$P$3)*'Specifications (ICE)'!$P$5*K1167^2</f>
        <v>56.217600027646043</v>
      </c>
      <c r="P1167" s="14">
        <f>IF(B1167="A",'Specifications (ICE)'!$M$12,IF(B1167="G",'Specifications (ICE)'!$M$13))</f>
        <v>84.271039200000004</v>
      </c>
      <c r="Q1167" s="17">
        <v>1</v>
      </c>
      <c r="R1167" s="110">
        <f>'HYB SPECS'!$G$11-O1167-P1167-G1167</f>
        <v>746.24599262758227</v>
      </c>
      <c r="S1167" s="16">
        <f t="shared" si="243"/>
        <v>1.0600070975878189</v>
      </c>
      <c r="T1167" s="17">
        <f t="shared" si="244"/>
        <v>746.24599262758227</v>
      </c>
      <c r="U1167" s="110">
        <f t="shared" si="245"/>
        <v>886.73463185522837</v>
      </c>
      <c r="V1167" s="17">
        <f t="shared" si="246"/>
        <v>11.892175494736836</v>
      </c>
      <c r="W1167" s="14">
        <f t="shared" si="247"/>
        <v>1.5306432972094717</v>
      </c>
      <c r="X1167" s="17">
        <f t="shared" si="248"/>
        <v>11.892175494736836</v>
      </c>
      <c r="Y1167" s="17">
        <f t="shared" si="249"/>
        <v>13.360224805437698</v>
      </c>
      <c r="Z1167" s="14">
        <v>474.14230073437511</v>
      </c>
      <c r="AA1167" s="17">
        <f t="shared" si="251"/>
        <v>0.20159520403959691</v>
      </c>
      <c r="AB1167" s="17">
        <f t="shared" si="252"/>
        <v>3.1703255015902727E-5</v>
      </c>
      <c r="AC1167" s="17">
        <f t="shared" si="253"/>
        <v>1.5031854274008737E-2</v>
      </c>
      <c r="AD1167" s="17">
        <f t="shared" si="250"/>
        <v>1.9909740760276471E-5</v>
      </c>
      <c r="AE1167" s="14">
        <f t="shared" si="254"/>
        <v>62.842309083913513</v>
      </c>
    </row>
    <row r="1168" spans="1:31" ht="15.75" thickBot="1" x14ac:dyDescent="0.3">
      <c r="A1168" s="14">
        <v>1</v>
      </c>
      <c r="B1168" s="17" t="s">
        <v>33</v>
      </c>
      <c r="C1168" s="17">
        <v>1162</v>
      </c>
      <c r="D1168" s="17">
        <v>101.51084032717172</v>
      </c>
      <c r="E1168" s="14">
        <v>704.00093954631063</v>
      </c>
      <c r="F1168" s="103">
        <v>0</v>
      </c>
      <c r="G1168" s="17">
        <f>'Specifications (ICE)'!$E$16*9.81*SIN(F1168-F1167)</f>
        <v>0</v>
      </c>
      <c r="H1168" s="17">
        <f t="shared" si="242"/>
        <v>0</v>
      </c>
      <c r="I1168" s="17">
        <v>14</v>
      </c>
      <c r="J1168" s="14">
        <v>4000</v>
      </c>
      <c r="K1168" s="100">
        <v>13.411199999999999</v>
      </c>
      <c r="L1168" s="17">
        <v>30.000049728</v>
      </c>
      <c r="M1168" s="107">
        <v>1</v>
      </c>
      <c r="N1168" s="17">
        <f>IF(M1168=1,_xlfn.XLOOKUP(L1168,'HYB SPECS'!$O$6:$O$37,'HYB SPECS'!$K$6:$K$37,,1))</f>
        <v>8500</v>
      </c>
      <c r="O1168" s="107">
        <f>0.5*('Specifications (ICE)'!$P$4*'Specifications (ICE)'!$P$3)*'Specifications (ICE)'!$P$5*K1168^2</f>
        <v>56.217600027646043</v>
      </c>
      <c r="P1168" s="14">
        <f>IF(B1168="A",'Specifications (ICE)'!$M$12,IF(B1168="G",'Specifications (ICE)'!$M$13))</f>
        <v>84.271039200000004</v>
      </c>
      <c r="Q1168" s="17">
        <v>1</v>
      </c>
      <c r="R1168" s="110">
        <f>'HYB SPECS'!$G$11-O1168-P1168-G1168</f>
        <v>746.24599262758227</v>
      </c>
      <c r="S1168" s="16">
        <f t="shared" si="243"/>
        <v>1.0600070975878189</v>
      </c>
      <c r="T1168" s="17">
        <f t="shared" si="244"/>
        <v>746.24599262758227</v>
      </c>
      <c r="U1168" s="110">
        <f t="shared" si="245"/>
        <v>886.73463185522837</v>
      </c>
      <c r="V1168" s="17">
        <f t="shared" si="246"/>
        <v>11.892175494736836</v>
      </c>
      <c r="W1168" s="14">
        <f t="shared" si="247"/>
        <v>1.5306432972094717</v>
      </c>
      <c r="X1168" s="17">
        <f t="shared" si="248"/>
        <v>11.892175494736836</v>
      </c>
      <c r="Y1168" s="17">
        <f t="shared" si="249"/>
        <v>13.360224805437698</v>
      </c>
      <c r="Z1168" s="14">
        <v>474.14230073437511</v>
      </c>
      <c r="AA1168" s="17">
        <f t="shared" si="251"/>
        <v>0.20159520403959691</v>
      </c>
      <c r="AB1168" s="17">
        <f t="shared" si="252"/>
        <v>3.1703255015902727E-5</v>
      </c>
      <c r="AC1168" s="17">
        <f t="shared" si="253"/>
        <v>1.5031854274008737E-2</v>
      </c>
      <c r="AD1168" s="17">
        <f t="shared" si="250"/>
        <v>1.9909740760276471E-5</v>
      </c>
      <c r="AE1168" s="14">
        <f t="shared" si="254"/>
        <v>62.857340938187519</v>
      </c>
    </row>
    <row r="1169" spans="1:31" ht="15.75" thickBot="1" x14ac:dyDescent="0.3">
      <c r="A1169" s="14">
        <v>1</v>
      </c>
      <c r="B1169" s="17" t="s">
        <v>33</v>
      </c>
      <c r="C1169" s="17">
        <v>1163</v>
      </c>
      <c r="D1169" s="17">
        <v>101.5854048702402</v>
      </c>
      <c r="E1169" s="14">
        <v>704.00093954631063</v>
      </c>
      <c r="F1169" s="103">
        <v>0</v>
      </c>
      <c r="G1169" s="17">
        <f>'Specifications (ICE)'!$E$16*9.81*SIN(F1169-F1168)</f>
        <v>0</v>
      </c>
      <c r="H1169" s="17">
        <f t="shared" si="242"/>
        <v>0</v>
      </c>
      <c r="I1169" s="17">
        <v>14</v>
      </c>
      <c r="J1169" s="14">
        <v>4000</v>
      </c>
      <c r="K1169" s="100">
        <v>13.411199999999999</v>
      </c>
      <c r="L1169" s="17">
        <v>30.000049728</v>
      </c>
      <c r="M1169" s="107">
        <v>1</v>
      </c>
      <c r="N1169" s="17">
        <f>IF(M1169=1,_xlfn.XLOOKUP(L1169,'HYB SPECS'!$O$6:$O$37,'HYB SPECS'!$K$6:$K$37,,1))</f>
        <v>8500</v>
      </c>
      <c r="O1169" s="107">
        <f>0.5*('Specifications (ICE)'!$P$4*'Specifications (ICE)'!$P$3)*'Specifications (ICE)'!$P$5*K1169^2</f>
        <v>56.217600027646043</v>
      </c>
      <c r="P1169" s="14">
        <f>IF(B1169="A",'Specifications (ICE)'!$M$12,IF(B1169="G",'Specifications (ICE)'!$M$13))</f>
        <v>84.271039200000004</v>
      </c>
      <c r="Q1169" s="17">
        <v>1</v>
      </c>
      <c r="R1169" s="110">
        <f>'HYB SPECS'!$G$11-O1169-P1169-G1169</f>
        <v>746.24599262758227</v>
      </c>
      <c r="S1169" s="16">
        <f t="shared" si="243"/>
        <v>1.0600070975878189</v>
      </c>
      <c r="T1169" s="17">
        <f t="shared" si="244"/>
        <v>746.24599262758227</v>
      </c>
      <c r="U1169" s="110">
        <f t="shared" si="245"/>
        <v>886.73463185522837</v>
      </c>
      <c r="V1169" s="17">
        <f t="shared" si="246"/>
        <v>11.892175494736836</v>
      </c>
      <c r="W1169" s="14">
        <f t="shared" si="247"/>
        <v>1.5306432972094717</v>
      </c>
      <c r="X1169" s="17">
        <f t="shared" si="248"/>
        <v>11.892175494736836</v>
      </c>
      <c r="Y1169" s="17">
        <f t="shared" si="249"/>
        <v>13.360224805437698</v>
      </c>
      <c r="Z1169" s="14">
        <v>474.14230073437511</v>
      </c>
      <c r="AA1169" s="17">
        <f t="shared" si="251"/>
        <v>0.20159520403959691</v>
      </c>
      <c r="AB1169" s="17">
        <f t="shared" si="252"/>
        <v>3.1703255015902727E-5</v>
      </c>
      <c r="AC1169" s="17">
        <f t="shared" si="253"/>
        <v>1.5031854274008737E-2</v>
      </c>
      <c r="AD1169" s="17">
        <f t="shared" si="250"/>
        <v>1.9909740760276471E-5</v>
      </c>
      <c r="AE1169" s="14">
        <f t="shared" si="254"/>
        <v>62.872372792461526</v>
      </c>
    </row>
    <row r="1170" spans="1:31" ht="15.75" thickBot="1" x14ac:dyDescent="0.3">
      <c r="A1170" s="14">
        <v>1</v>
      </c>
      <c r="B1170" s="17" t="s">
        <v>33</v>
      </c>
      <c r="C1170" s="17">
        <v>1164</v>
      </c>
      <c r="D1170" s="17">
        <v>101.65996941330867</v>
      </c>
      <c r="E1170" s="14">
        <v>704.00093954631063</v>
      </c>
      <c r="F1170" s="103">
        <v>0</v>
      </c>
      <c r="G1170" s="17">
        <f>'Specifications (ICE)'!$E$16*9.81*SIN(F1170-F1169)</f>
        <v>0</v>
      </c>
      <c r="H1170" s="17">
        <f t="shared" si="242"/>
        <v>0</v>
      </c>
      <c r="I1170" s="17">
        <v>14</v>
      </c>
      <c r="J1170" s="14">
        <v>4000</v>
      </c>
      <c r="K1170" s="100">
        <v>13.411199999999999</v>
      </c>
      <c r="L1170" s="17">
        <v>30.000049728</v>
      </c>
      <c r="M1170" s="107">
        <v>1</v>
      </c>
      <c r="N1170" s="17">
        <f>IF(M1170=1,_xlfn.XLOOKUP(L1170,'HYB SPECS'!$O$6:$O$37,'HYB SPECS'!$K$6:$K$37,,1))</f>
        <v>8500</v>
      </c>
      <c r="O1170" s="107">
        <f>0.5*('Specifications (ICE)'!$P$4*'Specifications (ICE)'!$P$3)*'Specifications (ICE)'!$P$5*K1170^2</f>
        <v>56.217600027646043</v>
      </c>
      <c r="P1170" s="14">
        <f>IF(B1170="A",'Specifications (ICE)'!$M$12,IF(B1170="G",'Specifications (ICE)'!$M$13))</f>
        <v>84.271039200000004</v>
      </c>
      <c r="Q1170" s="17">
        <v>1</v>
      </c>
      <c r="R1170" s="110">
        <f>'HYB SPECS'!$G$11-O1170-P1170-G1170</f>
        <v>746.24599262758227</v>
      </c>
      <c r="S1170" s="16">
        <f t="shared" si="243"/>
        <v>1.0600070975878189</v>
      </c>
      <c r="T1170" s="17">
        <f t="shared" si="244"/>
        <v>746.24599262758227</v>
      </c>
      <c r="U1170" s="110">
        <f t="shared" si="245"/>
        <v>886.73463185522837</v>
      </c>
      <c r="V1170" s="17">
        <f t="shared" si="246"/>
        <v>11.892175494736836</v>
      </c>
      <c r="W1170" s="14">
        <f t="shared" si="247"/>
        <v>1.5306432972094717</v>
      </c>
      <c r="X1170" s="17">
        <f t="shared" si="248"/>
        <v>11.892175494736836</v>
      </c>
      <c r="Y1170" s="17">
        <f t="shared" si="249"/>
        <v>13.360224805437698</v>
      </c>
      <c r="Z1170" s="14">
        <v>474.14230073437511</v>
      </c>
      <c r="AA1170" s="17">
        <f t="shared" si="251"/>
        <v>0.20159520403959691</v>
      </c>
      <c r="AB1170" s="17">
        <f t="shared" si="252"/>
        <v>3.1703255015902727E-5</v>
      </c>
      <c r="AC1170" s="17">
        <f t="shared" si="253"/>
        <v>1.5031854274008737E-2</v>
      </c>
      <c r="AD1170" s="17">
        <f t="shared" si="250"/>
        <v>1.9909740760276471E-5</v>
      </c>
      <c r="AE1170" s="14">
        <f t="shared" si="254"/>
        <v>62.887404646735533</v>
      </c>
    </row>
    <row r="1171" spans="1:31" ht="15.75" thickBot="1" x14ac:dyDescent="0.3">
      <c r="A1171" s="14">
        <v>1</v>
      </c>
      <c r="B1171" s="17" t="s">
        <v>33</v>
      </c>
      <c r="C1171" s="17">
        <v>1165</v>
      </c>
      <c r="D1171" s="17">
        <v>101.73453395637715</v>
      </c>
      <c r="E1171" s="14">
        <v>704.00093954631063</v>
      </c>
      <c r="F1171" s="103">
        <v>0</v>
      </c>
      <c r="G1171" s="17">
        <f>'Specifications (ICE)'!$E$16*9.81*SIN(F1171-F1170)</f>
        <v>0</v>
      </c>
      <c r="H1171" s="17">
        <f t="shared" si="242"/>
        <v>0</v>
      </c>
      <c r="I1171" s="17">
        <v>14</v>
      </c>
      <c r="J1171" s="14">
        <v>4000</v>
      </c>
      <c r="K1171" s="100">
        <v>13.411199999999999</v>
      </c>
      <c r="L1171" s="17">
        <v>30.000049728</v>
      </c>
      <c r="M1171" s="107">
        <v>1</v>
      </c>
      <c r="N1171" s="17">
        <f>IF(M1171=1,_xlfn.XLOOKUP(L1171,'HYB SPECS'!$O$6:$O$37,'HYB SPECS'!$K$6:$K$37,,1))</f>
        <v>8500</v>
      </c>
      <c r="O1171" s="107">
        <f>0.5*('Specifications (ICE)'!$P$4*'Specifications (ICE)'!$P$3)*'Specifications (ICE)'!$P$5*K1171^2</f>
        <v>56.217600027646043</v>
      </c>
      <c r="P1171" s="14">
        <f>IF(B1171="A",'Specifications (ICE)'!$M$12,IF(B1171="G",'Specifications (ICE)'!$M$13))</f>
        <v>84.271039200000004</v>
      </c>
      <c r="Q1171" s="17">
        <v>1</v>
      </c>
      <c r="R1171" s="110">
        <f>'HYB SPECS'!$G$11-O1171-P1171-G1171</f>
        <v>746.24599262758227</v>
      </c>
      <c r="S1171" s="16">
        <f t="shared" si="243"/>
        <v>1.0600070975878189</v>
      </c>
      <c r="T1171" s="17">
        <f t="shared" si="244"/>
        <v>746.24599262758227</v>
      </c>
      <c r="U1171" s="110">
        <f t="shared" si="245"/>
        <v>886.73463185522837</v>
      </c>
      <c r="V1171" s="17">
        <f t="shared" si="246"/>
        <v>11.892175494736836</v>
      </c>
      <c r="W1171" s="14">
        <f t="shared" si="247"/>
        <v>1.5306432972094717</v>
      </c>
      <c r="X1171" s="17">
        <f t="shared" si="248"/>
        <v>11.892175494736836</v>
      </c>
      <c r="Y1171" s="17">
        <f t="shared" si="249"/>
        <v>13.360224805437698</v>
      </c>
      <c r="Z1171" s="14">
        <v>474.14230073437511</v>
      </c>
      <c r="AA1171" s="17">
        <f t="shared" si="251"/>
        <v>0.20159520403959691</v>
      </c>
      <c r="AB1171" s="17">
        <f t="shared" si="252"/>
        <v>3.1703255015902727E-5</v>
      </c>
      <c r="AC1171" s="17">
        <f t="shared" si="253"/>
        <v>1.5031854274008737E-2</v>
      </c>
      <c r="AD1171" s="17">
        <f t="shared" si="250"/>
        <v>1.9909740760276471E-5</v>
      </c>
      <c r="AE1171" s="14">
        <f t="shared" si="254"/>
        <v>62.902436501009539</v>
      </c>
    </row>
    <row r="1172" spans="1:31" ht="15.75" thickBot="1" x14ac:dyDescent="0.3">
      <c r="A1172" s="14">
        <v>1</v>
      </c>
      <c r="B1172" s="17" t="s">
        <v>33</v>
      </c>
      <c r="C1172" s="17">
        <v>1166</v>
      </c>
      <c r="D1172" s="17">
        <v>101.80909849944562</v>
      </c>
      <c r="E1172" s="14">
        <v>704.00093954631063</v>
      </c>
      <c r="F1172" s="103">
        <v>0</v>
      </c>
      <c r="G1172" s="17">
        <f>'Specifications (ICE)'!$E$16*9.81*SIN(F1172-F1171)</f>
        <v>0</v>
      </c>
      <c r="H1172" s="17">
        <f t="shared" si="242"/>
        <v>0</v>
      </c>
      <c r="I1172" s="17">
        <v>14</v>
      </c>
      <c r="J1172" s="14">
        <v>4000</v>
      </c>
      <c r="K1172" s="100">
        <v>13.411199999999999</v>
      </c>
      <c r="L1172" s="17">
        <v>30.000049728</v>
      </c>
      <c r="M1172" s="107">
        <v>1</v>
      </c>
      <c r="N1172" s="17">
        <f>IF(M1172=1,_xlfn.XLOOKUP(L1172,'HYB SPECS'!$O$6:$O$37,'HYB SPECS'!$K$6:$K$37,,1))</f>
        <v>8500</v>
      </c>
      <c r="O1172" s="107">
        <f>0.5*('Specifications (ICE)'!$P$4*'Specifications (ICE)'!$P$3)*'Specifications (ICE)'!$P$5*K1172^2</f>
        <v>56.217600027646043</v>
      </c>
      <c r="P1172" s="14">
        <f>IF(B1172="A",'Specifications (ICE)'!$M$12,IF(B1172="G",'Specifications (ICE)'!$M$13))</f>
        <v>84.271039200000004</v>
      </c>
      <c r="Q1172" s="17">
        <v>1</v>
      </c>
      <c r="R1172" s="110">
        <f>'HYB SPECS'!$G$11-O1172-P1172-G1172</f>
        <v>746.24599262758227</v>
      </c>
      <c r="S1172" s="16">
        <f t="shared" si="243"/>
        <v>1.0600070975878189</v>
      </c>
      <c r="T1172" s="17">
        <f t="shared" si="244"/>
        <v>746.24599262758227</v>
      </c>
      <c r="U1172" s="110">
        <f t="shared" si="245"/>
        <v>886.73463185522837</v>
      </c>
      <c r="V1172" s="17">
        <f t="shared" si="246"/>
        <v>11.892175494736836</v>
      </c>
      <c r="W1172" s="14">
        <f t="shared" si="247"/>
        <v>1.5306432972094717</v>
      </c>
      <c r="X1172" s="17">
        <f t="shared" si="248"/>
        <v>11.892175494736836</v>
      </c>
      <c r="Y1172" s="17">
        <f t="shared" si="249"/>
        <v>13.360224805437698</v>
      </c>
      <c r="Z1172" s="14">
        <v>474.14230073437511</v>
      </c>
      <c r="AA1172" s="17">
        <f t="shared" si="251"/>
        <v>0.20159520403959691</v>
      </c>
      <c r="AB1172" s="17">
        <f t="shared" si="252"/>
        <v>3.1703255015902727E-5</v>
      </c>
      <c r="AC1172" s="17">
        <f t="shared" si="253"/>
        <v>1.5031854274008737E-2</v>
      </c>
      <c r="AD1172" s="17">
        <f t="shared" si="250"/>
        <v>1.9909740760276471E-5</v>
      </c>
      <c r="AE1172" s="14">
        <f t="shared" si="254"/>
        <v>62.917468355283546</v>
      </c>
    </row>
    <row r="1173" spans="1:31" ht="15.75" thickBot="1" x14ac:dyDescent="0.3">
      <c r="A1173" s="14">
        <v>1</v>
      </c>
      <c r="B1173" s="17" t="s">
        <v>33</v>
      </c>
      <c r="C1173" s="17">
        <v>1167</v>
      </c>
      <c r="D1173" s="17">
        <v>101.8836630425141</v>
      </c>
      <c r="E1173" s="14">
        <v>704.00093954631063</v>
      </c>
      <c r="F1173" s="103">
        <v>0</v>
      </c>
      <c r="G1173" s="17">
        <f>'Specifications (ICE)'!$E$16*9.81*SIN(F1173-F1172)</f>
        <v>0</v>
      </c>
      <c r="H1173" s="17">
        <f t="shared" si="242"/>
        <v>0</v>
      </c>
      <c r="I1173" s="17">
        <v>14</v>
      </c>
      <c r="J1173" s="14">
        <v>4000</v>
      </c>
      <c r="K1173" s="100">
        <v>13.411199999999999</v>
      </c>
      <c r="L1173" s="17">
        <v>30.000049728</v>
      </c>
      <c r="M1173" s="107">
        <v>1</v>
      </c>
      <c r="N1173" s="17">
        <f>IF(M1173=1,_xlfn.XLOOKUP(L1173,'HYB SPECS'!$O$6:$O$37,'HYB SPECS'!$K$6:$K$37,,1))</f>
        <v>8500</v>
      </c>
      <c r="O1173" s="107">
        <f>0.5*('Specifications (ICE)'!$P$4*'Specifications (ICE)'!$P$3)*'Specifications (ICE)'!$P$5*K1173^2</f>
        <v>56.217600027646043</v>
      </c>
      <c r="P1173" s="14">
        <f>IF(B1173="A",'Specifications (ICE)'!$M$12,IF(B1173="G",'Specifications (ICE)'!$M$13))</f>
        <v>84.271039200000004</v>
      </c>
      <c r="Q1173" s="17">
        <v>1</v>
      </c>
      <c r="R1173" s="110">
        <f>'HYB SPECS'!$G$11-O1173-P1173-G1173</f>
        <v>746.24599262758227</v>
      </c>
      <c r="S1173" s="16">
        <f t="shared" si="243"/>
        <v>1.0600070975878189</v>
      </c>
      <c r="T1173" s="17">
        <f t="shared" si="244"/>
        <v>746.24599262758227</v>
      </c>
      <c r="U1173" s="110">
        <f t="shared" si="245"/>
        <v>886.73463185522837</v>
      </c>
      <c r="V1173" s="17">
        <f t="shared" si="246"/>
        <v>11.892175494736836</v>
      </c>
      <c r="W1173" s="14">
        <f t="shared" si="247"/>
        <v>1.5306432972094717</v>
      </c>
      <c r="X1173" s="17">
        <f t="shared" si="248"/>
        <v>11.892175494736836</v>
      </c>
      <c r="Y1173" s="17">
        <f t="shared" si="249"/>
        <v>13.360224805437698</v>
      </c>
      <c r="Z1173" s="14">
        <v>474.14230073437511</v>
      </c>
      <c r="AA1173" s="17">
        <f t="shared" si="251"/>
        <v>0.20159520403959691</v>
      </c>
      <c r="AB1173" s="17">
        <f t="shared" si="252"/>
        <v>3.1703255015902727E-5</v>
      </c>
      <c r="AC1173" s="17">
        <f t="shared" si="253"/>
        <v>1.5031854274008737E-2</v>
      </c>
      <c r="AD1173" s="17">
        <f t="shared" si="250"/>
        <v>1.9909740760276471E-5</v>
      </c>
      <c r="AE1173" s="14">
        <f t="shared" si="254"/>
        <v>62.932500209557553</v>
      </c>
    </row>
    <row r="1174" spans="1:31" ht="15.75" thickBot="1" x14ac:dyDescent="0.3">
      <c r="A1174" s="14">
        <v>1</v>
      </c>
      <c r="B1174" s="17" t="s">
        <v>33</v>
      </c>
      <c r="C1174" s="17">
        <v>1168</v>
      </c>
      <c r="D1174" s="17">
        <v>101.95822758558258</v>
      </c>
      <c r="E1174" s="14">
        <v>704.00093954631063</v>
      </c>
      <c r="F1174" s="103">
        <v>0</v>
      </c>
      <c r="G1174" s="17">
        <f>'Specifications (ICE)'!$E$16*9.81*SIN(F1174-F1173)</f>
        <v>0</v>
      </c>
      <c r="H1174" s="17">
        <f t="shared" si="242"/>
        <v>0</v>
      </c>
      <c r="I1174" s="17">
        <v>14</v>
      </c>
      <c r="J1174" s="14">
        <v>4000</v>
      </c>
      <c r="K1174" s="100">
        <v>13.411199999999999</v>
      </c>
      <c r="L1174" s="17">
        <v>30.000049728</v>
      </c>
      <c r="M1174" s="107">
        <v>1</v>
      </c>
      <c r="N1174" s="17">
        <f>IF(M1174=1,_xlfn.XLOOKUP(L1174,'HYB SPECS'!$O$6:$O$37,'HYB SPECS'!$K$6:$K$37,,1))</f>
        <v>8500</v>
      </c>
      <c r="O1174" s="107">
        <f>0.5*('Specifications (ICE)'!$P$4*'Specifications (ICE)'!$P$3)*'Specifications (ICE)'!$P$5*K1174^2</f>
        <v>56.217600027646043</v>
      </c>
      <c r="P1174" s="14">
        <f>IF(B1174="A",'Specifications (ICE)'!$M$12,IF(B1174="G",'Specifications (ICE)'!$M$13))</f>
        <v>84.271039200000004</v>
      </c>
      <c r="Q1174" s="17">
        <v>1</v>
      </c>
      <c r="R1174" s="110">
        <f>'HYB SPECS'!$G$11-O1174-P1174-G1174</f>
        <v>746.24599262758227</v>
      </c>
      <c r="S1174" s="16">
        <f t="shared" si="243"/>
        <v>1.0600070975878189</v>
      </c>
      <c r="T1174" s="17">
        <f t="shared" si="244"/>
        <v>746.24599262758227</v>
      </c>
      <c r="U1174" s="110">
        <f t="shared" si="245"/>
        <v>886.73463185522837</v>
      </c>
      <c r="V1174" s="17">
        <f t="shared" si="246"/>
        <v>11.892175494736836</v>
      </c>
      <c r="W1174" s="14">
        <f t="shared" si="247"/>
        <v>1.5306432972094717</v>
      </c>
      <c r="X1174" s="17">
        <f t="shared" si="248"/>
        <v>11.892175494736836</v>
      </c>
      <c r="Y1174" s="17">
        <f t="shared" si="249"/>
        <v>13.360224805437698</v>
      </c>
      <c r="Z1174" s="14">
        <v>474.14230073437511</v>
      </c>
      <c r="AA1174" s="17">
        <f t="shared" si="251"/>
        <v>0.20159520403959691</v>
      </c>
      <c r="AB1174" s="17">
        <f t="shared" si="252"/>
        <v>3.1703255015902727E-5</v>
      </c>
      <c r="AC1174" s="17">
        <f t="shared" si="253"/>
        <v>1.5031854274008737E-2</v>
      </c>
      <c r="AD1174" s="17">
        <f t="shared" si="250"/>
        <v>1.9909740760276471E-5</v>
      </c>
      <c r="AE1174" s="14">
        <f t="shared" si="254"/>
        <v>62.947532063831559</v>
      </c>
    </row>
    <row r="1175" spans="1:31" ht="15.75" thickBot="1" x14ac:dyDescent="0.3">
      <c r="A1175" s="14">
        <v>1</v>
      </c>
      <c r="B1175" s="17" t="s">
        <v>33</v>
      </c>
      <c r="C1175" s="17">
        <v>1169</v>
      </c>
      <c r="D1175" s="17">
        <v>102.03279212865105</v>
      </c>
      <c r="E1175" s="14">
        <v>704.00093954631063</v>
      </c>
      <c r="F1175" s="103">
        <v>0</v>
      </c>
      <c r="G1175" s="17">
        <f>'Specifications (ICE)'!$E$16*9.81*SIN(F1175-F1174)</f>
        <v>0</v>
      </c>
      <c r="H1175" s="17">
        <f t="shared" si="242"/>
        <v>0</v>
      </c>
      <c r="I1175" s="17">
        <v>14</v>
      </c>
      <c r="J1175" s="14">
        <v>4000</v>
      </c>
      <c r="K1175" s="100">
        <v>13.411199999999999</v>
      </c>
      <c r="L1175" s="17">
        <v>30.000049728</v>
      </c>
      <c r="M1175" s="107">
        <v>1</v>
      </c>
      <c r="N1175" s="17">
        <f>IF(M1175=1,_xlfn.XLOOKUP(L1175,'HYB SPECS'!$O$6:$O$37,'HYB SPECS'!$K$6:$K$37,,1))</f>
        <v>8500</v>
      </c>
      <c r="O1175" s="107">
        <f>0.5*('Specifications (ICE)'!$P$4*'Specifications (ICE)'!$P$3)*'Specifications (ICE)'!$P$5*K1175^2</f>
        <v>56.217600027646043</v>
      </c>
      <c r="P1175" s="14">
        <f>IF(B1175="A",'Specifications (ICE)'!$M$12,IF(B1175="G",'Specifications (ICE)'!$M$13))</f>
        <v>84.271039200000004</v>
      </c>
      <c r="Q1175" s="17">
        <v>1</v>
      </c>
      <c r="R1175" s="110">
        <f>'HYB SPECS'!$G$11-O1175-P1175-G1175</f>
        <v>746.24599262758227</v>
      </c>
      <c r="S1175" s="16">
        <f t="shared" si="243"/>
        <v>1.0600070975878189</v>
      </c>
      <c r="T1175" s="17">
        <f t="shared" si="244"/>
        <v>746.24599262758227</v>
      </c>
      <c r="U1175" s="110">
        <f t="shared" si="245"/>
        <v>886.73463185522837</v>
      </c>
      <c r="V1175" s="17">
        <f t="shared" si="246"/>
        <v>11.892175494736836</v>
      </c>
      <c r="W1175" s="14">
        <f t="shared" si="247"/>
        <v>1.5306432972094717</v>
      </c>
      <c r="X1175" s="17">
        <f t="shared" si="248"/>
        <v>11.892175494736836</v>
      </c>
      <c r="Y1175" s="17">
        <f t="shared" si="249"/>
        <v>13.360224805437698</v>
      </c>
      <c r="Z1175" s="14">
        <v>474.14230073437511</v>
      </c>
      <c r="AA1175" s="17">
        <f t="shared" si="251"/>
        <v>0.20159520403959691</v>
      </c>
      <c r="AB1175" s="17">
        <f t="shared" si="252"/>
        <v>3.1703255015902727E-5</v>
      </c>
      <c r="AC1175" s="17">
        <f t="shared" si="253"/>
        <v>1.5031854274008737E-2</v>
      </c>
      <c r="AD1175" s="17">
        <f t="shared" si="250"/>
        <v>1.9909740760276471E-5</v>
      </c>
      <c r="AE1175" s="14">
        <f t="shared" si="254"/>
        <v>62.962563918105566</v>
      </c>
    </row>
    <row r="1176" spans="1:31" ht="15.75" thickBot="1" x14ac:dyDescent="0.3">
      <c r="A1176" s="14">
        <v>1</v>
      </c>
      <c r="B1176" s="17" t="s">
        <v>33</v>
      </c>
      <c r="C1176" s="17">
        <v>1170</v>
      </c>
      <c r="D1176" s="17">
        <v>102.10735667171953</v>
      </c>
      <c r="E1176" s="14">
        <v>704.00093954631063</v>
      </c>
      <c r="F1176" s="103">
        <v>0</v>
      </c>
      <c r="G1176" s="17">
        <f>'Specifications (ICE)'!$E$16*9.81*SIN(F1176-F1175)</f>
        <v>0</v>
      </c>
      <c r="H1176" s="17">
        <f t="shared" si="242"/>
        <v>0</v>
      </c>
      <c r="I1176" s="17">
        <v>14</v>
      </c>
      <c r="J1176" s="14">
        <v>4000</v>
      </c>
      <c r="K1176" s="100">
        <v>13.411199999999999</v>
      </c>
      <c r="L1176" s="17">
        <v>30.000049728</v>
      </c>
      <c r="M1176" s="107">
        <v>1</v>
      </c>
      <c r="N1176" s="17">
        <f>IF(M1176=1,_xlfn.XLOOKUP(L1176,'HYB SPECS'!$O$6:$O$37,'HYB SPECS'!$K$6:$K$37,,1))</f>
        <v>8500</v>
      </c>
      <c r="O1176" s="107">
        <f>0.5*('Specifications (ICE)'!$P$4*'Specifications (ICE)'!$P$3)*'Specifications (ICE)'!$P$5*K1176^2</f>
        <v>56.217600027646043</v>
      </c>
      <c r="P1176" s="14">
        <f>IF(B1176="A",'Specifications (ICE)'!$M$12,IF(B1176="G",'Specifications (ICE)'!$M$13))</f>
        <v>84.271039200000004</v>
      </c>
      <c r="Q1176" s="17">
        <v>1</v>
      </c>
      <c r="R1176" s="110">
        <f>'HYB SPECS'!$G$11-O1176-P1176-G1176</f>
        <v>746.24599262758227</v>
      </c>
      <c r="S1176" s="16">
        <f t="shared" si="243"/>
        <v>1.0600070975878189</v>
      </c>
      <c r="T1176" s="17">
        <f t="shared" si="244"/>
        <v>746.24599262758227</v>
      </c>
      <c r="U1176" s="110">
        <f t="shared" si="245"/>
        <v>886.73463185522837</v>
      </c>
      <c r="V1176" s="17">
        <f t="shared" si="246"/>
        <v>11.892175494736836</v>
      </c>
      <c r="W1176" s="14">
        <f t="shared" si="247"/>
        <v>1.5306432972094717</v>
      </c>
      <c r="X1176" s="17">
        <f t="shared" si="248"/>
        <v>11.892175494736836</v>
      </c>
      <c r="Y1176" s="17">
        <f t="shared" si="249"/>
        <v>13.360224805437698</v>
      </c>
      <c r="Z1176" s="14">
        <v>474.14230073437511</v>
      </c>
      <c r="AA1176" s="17">
        <f t="shared" si="251"/>
        <v>0.20159520403959691</v>
      </c>
      <c r="AB1176" s="17">
        <f t="shared" si="252"/>
        <v>3.1703255015902727E-5</v>
      </c>
      <c r="AC1176" s="17">
        <f t="shared" si="253"/>
        <v>1.5031854274008737E-2</v>
      </c>
      <c r="AD1176" s="17">
        <f t="shared" si="250"/>
        <v>1.9909740760276471E-5</v>
      </c>
      <c r="AE1176" s="14">
        <f t="shared" si="254"/>
        <v>62.977595772379573</v>
      </c>
    </row>
    <row r="1177" spans="1:31" ht="15.75" thickBot="1" x14ac:dyDescent="0.3">
      <c r="A1177" s="14">
        <v>1</v>
      </c>
      <c r="B1177" s="17" t="s">
        <v>33</v>
      </c>
      <c r="C1177" s="17">
        <v>1171</v>
      </c>
      <c r="D1177" s="17">
        <v>102.18192121478801</v>
      </c>
      <c r="E1177" s="14">
        <v>704.00093954631063</v>
      </c>
      <c r="F1177" s="103">
        <v>0</v>
      </c>
      <c r="G1177" s="17">
        <f>'Specifications (ICE)'!$E$16*9.81*SIN(F1177-F1176)</f>
        <v>0</v>
      </c>
      <c r="H1177" s="17">
        <f t="shared" si="242"/>
        <v>0</v>
      </c>
      <c r="I1177" s="17">
        <v>14</v>
      </c>
      <c r="J1177" s="14">
        <v>4000</v>
      </c>
      <c r="K1177" s="100">
        <v>13.411199999999999</v>
      </c>
      <c r="L1177" s="17">
        <v>30.000049728</v>
      </c>
      <c r="M1177" s="107">
        <v>1</v>
      </c>
      <c r="N1177" s="17">
        <f>IF(M1177=1,_xlfn.XLOOKUP(L1177,'HYB SPECS'!$O$6:$O$37,'HYB SPECS'!$K$6:$K$37,,1))</f>
        <v>8500</v>
      </c>
      <c r="O1177" s="107">
        <f>0.5*('Specifications (ICE)'!$P$4*'Specifications (ICE)'!$P$3)*'Specifications (ICE)'!$P$5*K1177^2</f>
        <v>56.217600027646043</v>
      </c>
      <c r="P1177" s="14">
        <f>IF(B1177="A",'Specifications (ICE)'!$M$12,IF(B1177="G",'Specifications (ICE)'!$M$13))</f>
        <v>84.271039200000004</v>
      </c>
      <c r="Q1177" s="17">
        <v>1</v>
      </c>
      <c r="R1177" s="110">
        <f>'HYB SPECS'!$G$11-O1177-P1177-G1177</f>
        <v>746.24599262758227</v>
      </c>
      <c r="S1177" s="16">
        <f t="shared" si="243"/>
        <v>1.0600070975878189</v>
      </c>
      <c r="T1177" s="17">
        <f t="shared" si="244"/>
        <v>746.24599262758227</v>
      </c>
      <c r="U1177" s="110">
        <f t="shared" si="245"/>
        <v>886.73463185522837</v>
      </c>
      <c r="V1177" s="17">
        <f t="shared" si="246"/>
        <v>11.892175494736836</v>
      </c>
      <c r="W1177" s="14">
        <f t="shared" si="247"/>
        <v>1.5306432972094717</v>
      </c>
      <c r="X1177" s="17">
        <f t="shared" si="248"/>
        <v>11.892175494736836</v>
      </c>
      <c r="Y1177" s="17">
        <f t="shared" si="249"/>
        <v>13.360224805437698</v>
      </c>
      <c r="Z1177" s="14">
        <v>474.14230073437511</v>
      </c>
      <c r="AA1177" s="17">
        <f t="shared" si="251"/>
        <v>0.20159520403959691</v>
      </c>
      <c r="AB1177" s="17">
        <f t="shared" si="252"/>
        <v>3.1703255015902727E-5</v>
      </c>
      <c r="AC1177" s="17">
        <f t="shared" si="253"/>
        <v>1.5031854274008737E-2</v>
      </c>
      <c r="AD1177" s="17">
        <f t="shared" si="250"/>
        <v>1.9909740760276471E-5</v>
      </c>
      <c r="AE1177" s="14">
        <f t="shared" si="254"/>
        <v>62.992627626653579</v>
      </c>
    </row>
    <row r="1178" spans="1:31" ht="15.75" thickBot="1" x14ac:dyDescent="0.3">
      <c r="A1178" s="14">
        <v>1</v>
      </c>
      <c r="B1178" s="17" t="s">
        <v>33</v>
      </c>
      <c r="C1178" s="17">
        <v>1172</v>
      </c>
      <c r="D1178" s="17">
        <v>102.25648575785648</v>
      </c>
      <c r="E1178" s="14">
        <v>704.00093954631063</v>
      </c>
      <c r="F1178" s="103">
        <v>0</v>
      </c>
      <c r="G1178" s="17">
        <f>'Specifications (ICE)'!$E$16*9.81*SIN(F1178-F1177)</f>
        <v>0</v>
      </c>
      <c r="H1178" s="17">
        <f t="shared" si="242"/>
        <v>0</v>
      </c>
      <c r="I1178" s="17">
        <v>14</v>
      </c>
      <c r="J1178" s="14">
        <v>4000</v>
      </c>
      <c r="K1178" s="100">
        <v>13.411199999999999</v>
      </c>
      <c r="L1178" s="17">
        <v>30.000049728</v>
      </c>
      <c r="M1178" s="107">
        <v>1</v>
      </c>
      <c r="N1178" s="17">
        <f>IF(M1178=1,_xlfn.XLOOKUP(L1178,'HYB SPECS'!$O$6:$O$37,'HYB SPECS'!$K$6:$K$37,,1))</f>
        <v>8500</v>
      </c>
      <c r="O1178" s="107">
        <f>0.5*('Specifications (ICE)'!$P$4*'Specifications (ICE)'!$P$3)*'Specifications (ICE)'!$P$5*K1178^2</f>
        <v>56.217600027646043</v>
      </c>
      <c r="P1178" s="14">
        <f>IF(B1178="A",'Specifications (ICE)'!$M$12,IF(B1178="G",'Specifications (ICE)'!$M$13))</f>
        <v>84.271039200000004</v>
      </c>
      <c r="Q1178" s="17">
        <v>1</v>
      </c>
      <c r="R1178" s="110">
        <f>'HYB SPECS'!$G$11-O1178-P1178-G1178</f>
        <v>746.24599262758227</v>
      </c>
      <c r="S1178" s="16">
        <f t="shared" si="243"/>
        <v>1.0600070975878189</v>
      </c>
      <c r="T1178" s="17">
        <f t="shared" si="244"/>
        <v>746.24599262758227</v>
      </c>
      <c r="U1178" s="110">
        <f t="shared" si="245"/>
        <v>886.73463185522837</v>
      </c>
      <c r="V1178" s="17">
        <f t="shared" si="246"/>
        <v>11.892175494736836</v>
      </c>
      <c r="W1178" s="14">
        <f t="shared" si="247"/>
        <v>1.5306432972094717</v>
      </c>
      <c r="X1178" s="17">
        <f t="shared" si="248"/>
        <v>11.892175494736836</v>
      </c>
      <c r="Y1178" s="17">
        <f t="shared" si="249"/>
        <v>13.360224805437698</v>
      </c>
      <c r="Z1178" s="14">
        <v>474.14230073437511</v>
      </c>
      <c r="AA1178" s="17">
        <f t="shared" si="251"/>
        <v>0.20159520403959691</v>
      </c>
      <c r="AB1178" s="17">
        <f t="shared" si="252"/>
        <v>3.1703255015902727E-5</v>
      </c>
      <c r="AC1178" s="17">
        <f t="shared" si="253"/>
        <v>1.5031854274008737E-2</v>
      </c>
      <c r="AD1178" s="17">
        <f t="shared" si="250"/>
        <v>1.9909740760276471E-5</v>
      </c>
      <c r="AE1178" s="14">
        <f t="shared" si="254"/>
        <v>63.007659480927586</v>
      </c>
    </row>
    <row r="1179" spans="1:31" ht="15.75" thickBot="1" x14ac:dyDescent="0.3">
      <c r="A1179" s="14">
        <v>1</v>
      </c>
      <c r="B1179" s="17" t="s">
        <v>33</v>
      </c>
      <c r="C1179" s="17">
        <v>1173</v>
      </c>
      <c r="D1179" s="17">
        <v>102.33105030092496</v>
      </c>
      <c r="E1179" s="14">
        <v>704.00093954631063</v>
      </c>
      <c r="F1179" s="103">
        <v>0</v>
      </c>
      <c r="G1179" s="17">
        <f>'Specifications (ICE)'!$E$16*9.81*SIN(F1179-F1178)</f>
        <v>0</v>
      </c>
      <c r="H1179" s="17">
        <f t="shared" si="242"/>
        <v>0</v>
      </c>
      <c r="I1179" s="17">
        <v>14</v>
      </c>
      <c r="J1179" s="14">
        <v>4000</v>
      </c>
      <c r="K1179" s="100">
        <v>13.411199999999999</v>
      </c>
      <c r="L1179" s="17">
        <v>30.000049728</v>
      </c>
      <c r="M1179" s="107">
        <v>1</v>
      </c>
      <c r="N1179" s="17">
        <f>IF(M1179=1,_xlfn.XLOOKUP(L1179,'HYB SPECS'!$O$6:$O$37,'HYB SPECS'!$K$6:$K$37,,1))</f>
        <v>8500</v>
      </c>
      <c r="O1179" s="107">
        <f>0.5*('Specifications (ICE)'!$P$4*'Specifications (ICE)'!$P$3)*'Specifications (ICE)'!$P$5*K1179^2</f>
        <v>56.217600027646043</v>
      </c>
      <c r="P1179" s="14">
        <f>IF(B1179="A",'Specifications (ICE)'!$M$12,IF(B1179="G",'Specifications (ICE)'!$M$13))</f>
        <v>84.271039200000004</v>
      </c>
      <c r="Q1179" s="17">
        <v>1</v>
      </c>
      <c r="R1179" s="110">
        <f>'HYB SPECS'!$G$11-O1179-P1179-G1179</f>
        <v>746.24599262758227</v>
      </c>
      <c r="S1179" s="16">
        <f t="shared" si="243"/>
        <v>1.0600070975878189</v>
      </c>
      <c r="T1179" s="17">
        <f t="shared" si="244"/>
        <v>746.24599262758227</v>
      </c>
      <c r="U1179" s="110">
        <f t="shared" si="245"/>
        <v>886.73463185522837</v>
      </c>
      <c r="V1179" s="17">
        <f t="shared" si="246"/>
        <v>11.892175494736836</v>
      </c>
      <c r="W1179" s="14">
        <f t="shared" si="247"/>
        <v>1.5306432972094717</v>
      </c>
      <c r="X1179" s="17">
        <f t="shared" si="248"/>
        <v>11.892175494736836</v>
      </c>
      <c r="Y1179" s="17">
        <f t="shared" si="249"/>
        <v>13.360224805437698</v>
      </c>
      <c r="Z1179" s="14">
        <v>474.14230073437511</v>
      </c>
      <c r="AA1179" s="17">
        <f t="shared" si="251"/>
        <v>0.20159520403959691</v>
      </c>
      <c r="AB1179" s="17">
        <f t="shared" si="252"/>
        <v>3.1703255015902727E-5</v>
      </c>
      <c r="AC1179" s="17">
        <f t="shared" si="253"/>
        <v>1.5031854274008737E-2</v>
      </c>
      <c r="AD1179" s="17">
        <f t="shared" si="250"/>
        <v>1.9909740760276471E-5</v>
      </c>
      <c r="AE1179" s="14">
        <f t="shared" si="254"/>
        <v>63.022691335201593</v>
      </c>
    </row>
    <row r="1180" spans="1:31" ht="15.75" thickBot="1" x14ac:dyDescent="0.3">
      <c r="A1180" s="14">
        <v>2</v>
      </c>
      <c r="B1180" s="17" t="s">
        <v>33</v>
      </c>
      <c r="C1180" s="17">
        <v>1174</v>
      </c>
      <c r="D1180" s="17">
        <v>102.40561484399343</v>
      </c>
      <c r="E1180" s="14">
        <v>704.00093954631063</v>
      </c>
      <c r="F1180" s="103">
        <v>0</v>
      </c>
      <c r="G1180" s="17">
        <f>'Specifications (ICE)'!$E$16*9.81*SIN(F1180-F1179)</f>
        <v>0</v>
      </c>
      <c r="H1180" s="17">
        <f t="shared" si="242"/>
        <v>0</v>
      </c>
      <c r="I1180" s="17">
        <v>14</v>
      </c>
      <c r="J1180" s="14">
        <v>4000</v>
      </c>
      <c r="K1180" s="100">
        <v>13.411199999999999</v>
      </c>
      <c r="L1180" s="17">
        <v>30.000049728</v>
      </c>
      <c r="M1180" s="107">
        <v>1</v>
      </c>
      <c r="N1180" s="17">
        <f>IF(M1180=1,_xlfn.XLOOKUP(L1180,'HYB SPECS'!$O$6:$O$37,'HYB SPECS'!$K$6:$K$37,,1))</f>
        <v>8500</v>
      </c>
      <c r="O1180" s="107">
        <f>0.5*('Specifications (ICE)'!$P$4*'Specifications (ICE)'!$P$3)*'Specifications (ICE)'!$P$5*K1180^2</f>
        <v>56.217600027646043</v>
      </c>
      <c r="P1180" s="14">
        <f>IF(B1180="A",'Specifications (ICE)'!$M$12,IF(B1180="G",'Specifications (ICE)'!$M$13))</f>
        <v>84.271039200000004</v>
      </c>
      <c r="Q1180" s="17">
        <v>2</v>
      </c>
      <c r="R1180" s="110">
        <f>'HYB SPECS'!$G$11-O1180-P1180-G1180</f>
        <v>746.24599262758227</v>
      </c>
      <c r="S1180" s="16">
        <f t="shared" si="243"/>
        <v>0</v>
      </c>
      <c r="T1180" s="17">
        <f t="shared" si="244"/>
        <v>0</v>
      </c>
      <c r="U1180" s="110">
        <f t="shared" si="245"/>
        <v>140.48863922764605</v>
      </c>
      <c r="V1180" s="17">
        <f t="shared" si="246"/>
        <v>1.8841212384098065</v>
      </c>
      <c r="W1180" s="14">
        <f t="shared" si="247"/>
        <v>11.538697553536501</v>
      </c>
      <c r="X1180" s="17">
        <f t="shared" si="248"/>
        <v>1.8841212384098065</v>
      </c>
      <c r="Y1180" s="17">
        <f t="shared" si="249"/>
        <v>2.1167097068988996</v>
      </c>
      <c r="Z1180" s="14">
        <v>474.14230073437511</v>
      </c>
      <c r="AA1180" s="17">
        <f t="shared" si="251"/>
        <v>1.5197179459755283</v>
      </c>
      <c r="AB1180" s="17">
        <f t="shared" si="252"/>
        <v>2.3899380852355321E-4</v>
      </c>
      <c r="AC1180" s="17">
        <f t="shared" si="253"/>
        <v>0.11331707423462822</v>
      </c>
      <c r="AD1180" s="17">
        <f t="shared" si="250"/>
        <v>1.5008884004586519E-4</v>
      </c>
      <c r="AE1180" s="14">
        <f t="shared" si="254"/>
        <v>63.136008409436222</v>
      </c>
    </row>
    <row r="1181" spans="1:31" ht="15.75" thickBot="1" x14ac:dyDescent="0.3">
      <c r="A1181" s="14">
        <v>2</v>
      </c>
      <c r="B1181" s="17" t="s">
        <v>33</v>
      </c>
      <c r="C1181" s="17">
        <v>1175</v>
      </c>
      <c r="D1181" s="17">
        <v>102.48017938706191</v>
      </c>
      <c r="E1181" s="14">
        <v>704.00093954631063</v>
      </c>
      <c r="F1181" s="103">
        <v>0</v>
      </c>
      <c r="G1181" s="17">
        <f>'Specifications (ICE)'!$E$16*9.81*SIN(F1181-F1180)</f>
        <v>0</v>
      </c>
      <c r="H1181" s="17">
        <f t="shared" si="242"/>
        <v>0</v>
      </c>
      <c r="I1181" s="17">
        <v>14</v>
      </c>
      <c r="J1181" s="14">
        <v>4000</v>
      </c>
      <c r="K1181" s="100">
        <v>13.411199999999999</v>
      </c>
      <c r="L1181" s="17">
        <v>30.000049728</v>
      </c>
      <c r="M1181" s="107">
        <v>1</v>
      </c>
      <c r="N1181" s="17">
        <f>IF(M1181=1,_xlfn.XLOOKUP(L1181,'HYB SPECS'!$O$6:$O$37,'HYB SPECS'!$K$6:$K$37,,1))</f>
        <v>8500</v>
      </c>
      <c r="O1181" s="107">
        <f>0.5*('Specifications (ICE)'!$P$4*'Specifications (ICE)'!$P$3)*'Specifications (ICE)'!$P$5*K1181^2</f>
        <v>56.217600027646043</v>
      </c>
      <c r="P1181" s="14">
        <f>IF(B1181="A",'Specifications (ICE)'!$M$12,IF(B1181="G",'Specifications (ICE)'!$M$13))</f>
        <v>84.271039200000004</v>
      </c>
      <c r="Q1181" s="17">
        <v>2</v>
      </c>
      <c r="R1181" s="110">
        <f>'HYB SPECS'!$G$11-O1181-P1181-G1181</f>
        <v>746.24599262758227</v>
      </c>
      <c r="S1181" s="16">
        <f t="shared" si="243"/>
        <v>0</v>
      </c>
      <c r="T1181" s="17">
        <f t="shared" si="244"/>
        <v>0</v>
      </c>
      <c r="U1181" s="110">
        <f t="shared" si="245"/>
        <v>140.48863922764605</v>
      </c>
      <c r="V1181" s="17">
        <f t="shared" si="246"/>
        <v>1.8841212384098065</v>
      </c>
      <c r="W1181" s="14">
        <f t="shared" si="247"/>
        <v>11.538697553536501</v>
      </c>
      <c r="X1181" s="17">
        <f t="shared" si="248"/>
        <v>1.8841212384098065</v>
      </c>
      <c r="Y1181" s="17">
        <f t="shared" si="249"/>
        <v>2.1167097068988996</v>
      </c>
      <c r="Z1181" s="14">
        <v>474.14230073437511</v>
      </c>
      <c r="AA1181" s="17">
        <f t="shared" si="251"/>
        <v>1.5197179459755283</v>
      </c>
      <c r="AB1181" s="17">
        <f t="shared" si="252"/>
        <v>2.3899380852355321E-4</v>
      </c>
      <c r="AC1181" s="17">
        <f t="shared" si="253"/>
        <v>0.11331707423462822</v>
      </c>
      <c r="AD1181" s="17">
        <f t="shared" si="250"/>
        <v>1.5008884004586519E-4</v>
      </c>
      <c r="AE1181" s="14">
        <f t="shared" si="254"/>
        <v>63.249325483670852</v>
      </c>
    </row>
    <row r="1182" spans="1:31" ht="15.75" thickBot="1" x14ac:dyDescent="0.3">
      <c r="A1182" s="14">
        <v>2</v>
      </c>
      <c r="B1182" s="17" t="s">
        <v>33</v>
      </c>
      <c r="C1182" s="17">
        <v>1176</v>
      </c>
      <c r="D1182" s="17">
        <v>102.55474393013039</v>
      </c>
      <c r="E1182" s="14">
        <v>704.00093954631063</v>
      </c>
      <c r="F1182" s="103">
        <v>0</v>
      </c>
      <c r="G1182" s="17">
        <f>'Specifications (ICE)'!$E$16*9.81*SIN(F1182-F1181)</f>
        <v>0</v>
      </c>
      <c r="H1182" s="17">
        <f t="shared" si="242"/>
        <v>0</v>
      </c>
      <c r="I1182" s="17">
        <v>14</v>
      </c>
      <c r="J1182" s="14">
        <v>4000</v>
      </c>
      <c r="K1182" s="100">
        <v>13.411199999999999</v>
      </c>
      <c r="L1182" s="17">
        <v>30.000049728</v>
      </c>
      <c r="M1182" s="107">
        <v>1</v>
      </c>
      <c r="N1182" s="17">
        <f>IF(M1182=1,_xlfn.XLOOKUP(L1182,'HYB SPECS'!$O$6:$O$37,'HYB SPECS'!$K$6:$K$37,,1))</f>
        <v>8500</v>
      </c>
      <c r="O1182" s="107">
        <f>0.5*('Specifications (ICE)'!$P$4*'Specifications (ICE)'!$P$3)*'Specifications (ICE)'!$P$5*K1182^2</f>
        <v>56.217600027646043</v>
      </c>
      <c r="P1182" s="14">
        <f>IF(B1182="A",'Specifications (ICE)'!$M$12,IF(B1182="G",'Specifications (ICE)'!$M$13))</f>
        <v>84.271039200000004</v>
      </c>
      <c r="Q1182" s="17">
        <v>2</v>
      </c>
      <c r="R1182" s="110">
        <f>'HYB SPECS'!$G$11-O1182-P1182-G1182</f>
        <v>746.24599262758227</v>
      </c>
      <c r="S1182" s="16">
        <f t="shared" si="243"/>
        <v>0</v>
      </c>
      <c r="T1182" s="17">
        <f t="shared" si="244"/>
        <v>0</v>
      </c>
      <c r="U1182" s="110">
        <f t="shared" si="245"/>
        <v>140.48863922764605</v>
      </c>
      <c r="V1182" s="17">
        <f t="shared" si="246"/>
        <v>1.8841212384098065</v>
      </c>
      <c r="W1182" s="14">
        <f t="shared" si="247"/>
        <v>11.538697553536501</v>
      </c>
      <c r="X1182" s="17">
        <f t="shared" si="248"/>
        <v>1.8841212384098065</v>
      </c>
      <c r="Y1182" s="17">
        <f t="shared" si="249"/>
        <v>2.1167097068988996</v>
      </c>
      <c r="Z1182" s="14">
        <v>474.14230073437511</v>
      </c>
      <c r="AA1182" s="17">
        <f t="shared" si="251"/>
        <v>1.5197179459755283</v>
      </c>
      <c r="AB1182" s="17">
        <f t="shared" si="252"/>
        <v>2.3899380852355321E-4</v>
      </c>
      <c r="AC1182" s="17">
        <f t="shared" si="253"/>
        <v>0.11331707423462822</v>
      </c>
      <c r="AD1182" s="17">
        <f t="shared" si="250"/>
        <v>1.5008884004586519E-4</v>
      </c>
      <c r="AE1182" s="14">
        <f t="shared" si="254"/>
        <v>63.362642557905481</v>
      </c>
    </row>
    <row r="1183" spans="1:31" ht="15.75" thickBot="1" x14ac:dyDescent="0.3">
      <c r="A1183" s="14">
        <v>2</v>
      </c>
      <c r="B1183" s="17" t="s">
        <v>33</v>
      </c>
      <c r="C1183" s="17">
        <v>1177</v>
      </c>
      <c r="D1183" s="17">
        <v>102.62930847319886</v>
      </c>
      <c r="E1183" s="14">
        <v>704.00093954631063</v>
      </c>
      <c r="F1183" s="103">
        <v>0</v>
      </c>
      <c r="G1183" s="17">
        <f>'Specifications (ICE)'!$E$16*9.81*SIN(F1183-F1182)</f>
        <v>0</v>
      </c>
      <c r="H1183" s="17">
        <f t="shared" si="242"/>
        <v>0</v>
      </c>
      <c r="I1183" s="17">
        <v>14</v>
      </c>
      <c r="J1183" s="14">
        <v>4000</v>
      </c>
      <c r="K1183" s="100">
        <v>13.411199999999999</v>
      </c>
      <c r="L1183" s="17">
        <v>30.000049728</v>
      </c>
      <c r="M1183" s="107">
        <v>1</v>
      </c>
      <c r="N1183" s="17">
        <f>IF(M1183=1,_xlfn.XLOOKUP(L1183,'HYB SPECS'!$O$6:$O$37,'HYB SPECS'!$K$6:$K$37,,1))</f>
        <v>8500</v>
      </c>
      <c r="O1183" s="107">
        <f>0.5*('Specifications (ICE)'!$P$4*'Specifications (ICE)'!$P$3)*'Specifications (ICE)'!$P$5*K1183^2</f>
        <v>56.217600027646043</v>
      </c>
      <c r="P1183" s="14">
        <f>IF(B1183="A",'Specifications (ICE)'!$M$12,IF(B1183="G",'Specifications (ICE)'!$M$13))</f>
        <v>84.271039200000004</v>
      </c>
      <c r="Q1183" s="17">
        <v>2</v>
      </c>
      <c r="R1183" s="110">
        <f>'HYB SPECS'!$G$11-O1183-P1183-G1183</f>
        <v>746.24599262758227</v>
      </c>
      <c r="S1183" s="16">
        <f t="shared" si="243"/>
        <v>0</v>
      </c>
      <c r="T1183" s="17">
        <f t="shared" si="244"/>
        <v>0</v>
      </c>
      <c r="U1183" s="110">
        <f t="shared" si="245"/>
        <v>140.48863922764605</v>
      </c>
      <c r="V1183" s="17">
        <f t="shared" si="246"/>
        <v>1.8841212384098065</v>
      </c>
      <c r="W1183" s="14">
        <f t="shared" si="247"/>
        <v>11.538697553536501</v>
      </c>
      <c r="X1183" s="17">
        <f t="shared" si="248"/>
        <v>1.8841212384098065</v>
      </c>
      <c r="Y1183" s="17">
        <f t="shared" si="249"/>
        <v>2.1167097068988996</v>
      </c>
      <c r="Z1183" s="14">
        <v>474.14230073437511</v>
      </c>
      <c r="AA1183" s="17">
        <f t="shared" si="251"/>
        <v>1.5197179459755283</v>
      </c>
      <c r="AB1183" s="17">
        <f t="shared" si="252"/>
        <v>2.3899380852355321E-4</v>
      </c>
      <c r="AC1183" s="17">
        <f t="shared" si="253"/>
        <v>0.11331707423462822</v>
      </c>
      <c r="AD1183" s="17">
        <f t="shared" si="250"/>
        <v>1.5008884004586519E-4</v>
      </c>
      <c r="AE1183" s="14">
        <f t="shared" si="254"/>
        <v>63.475959632140111</v>
      </c>
    </row>
    <row r="1184" spans="1:31" ht="15.75" thickBot="1" x14ac:dyDescent="0.3">
      <c r="A1184" s="14">
        <v>2</v>
      </c>
      <c r="B1184" s="17" t="s">
        <v>33</v>
      </c>
      <c r="C1184" s="17">
        <v>1178</v>
      </c>
      <c r="D1184" s="17">
        <v>102.70387301626734</v>
      </c>
      <c r="E1184" s="14">
        <v>704.00093954631063</v>
      </c>
      <c r="F1184" s="103">
        <v>0</v>
      </c>
      <c r="G1184" s="17">
        <f>'Specifications (ICE)'!$E$16*9.81*SIN(F1184-F1183)</f>
        <v>0</v>
      </c>
      <c r="H1184" s="17">
        <f t="shared" si="242"/>
        <v>0</v>
      </c>
      <c r="I1184" s="17">
        <v>14</v>
      </c>
      <c r="J1184" s="14">
        <v>4000</v>
      </c>
      <c r="K1184" s="100">
        <v>13.411199999999999</v>
      </c>
      <c r="L1184" s="17">
        <v>30.000049728</v>
      </c>
      <c r="M1184" s="107">
        <v>1</v>
      </c>
      <c r="N1184" s="17">
        <f>IF(M1184=1,_xlfn.XLOOKUP(L1184,'HYB SPECS'!$O$6:$O$37,'HYB SPECS'!$K$6:$K$37,,1))</f>
        <v>8500</v>
      </c>
      <c r="O1184" s="107">
        <f>0.5*('Specifications (ICE)'!$P$4*'Specifications (ICE)'!$P$3)*'Specifications (ICE)'!$P$5*K1184^2</f>
        <v>56.217600027646043</v>
      </c>
      <c r="P1184" s="14">
        <f>IF(B1184="A",'Specifications (ICE)'!$M$12,IF(B1184="G",'Specifications (ICE)'!$M$13))</f>
        <v>84.271039200000004</v>
      </c>
      <c r="Q1184" s="17">
        <v>2</v>
      </c>
      <c r="R1184" s="110">
        <f>'HYB SPECS'!$G$11-O1184-P1184-G1184</f>
        <v>746.24599262758227</v>
      </c>
      <c r="S1184" s="16">
        <f t="shared" si="243"/>
        <v>0</v>
      </c>
      <c r="T1184" s="17">
        <f t="shared" si="244"/>
        <v>0</v>
      </c>
      <c r="U1184" s="110">
        <f t="shared" si="245"/>
        <v>140.48863922764605</v>
      </c>
      <c r="V1184" s="17">
        <f t="shared" si="246"/>
        <v>1.8841212384098065</v>
      </c>
      <c r="W1184" s="14">
        <f t="shared" si="247"/>
        <v>11.538697553536501</v>
      </c>
      <c r="X1184" s="17">
        <f t="shared" si="248"/>
        <v>1.8841212384098065</v>
      </c>
      <c r="Y1184" s="17">
        <f t="shared" si="249"/>
        <v>2.1167097068988996</v>
      </c>
      <c r="Z1184" s="14">
        <v>474.14230073437511</v>
      </c>
      <c r="AA1184" s="17">
        <f t="shared" si="251"/>
        <v>1.5197179459755283</v>
      </c>
      <c r="AB1184" s="17">
        <f t="shared" si="252"/>
        <v>2.3899380852355321E-4</v>
      </c>
      <c r="AC1184" s="17">
        <f t="shared" si="253"/>
        <v>0.11331707423462822</v>
      </c>
      <c r="AD1184" s="17">
        <f t="shared" si="250"/>
        <v>1.5008884004586519E-4</v>
      </c>
      <c r="AE1184" s="14">
        <f t="shared" si="254"/>
        <v>63.58927670637474</v>
      </c>
    </row>
    <row r="1185" spans="1:31" ht="15.75" thickBot="1" x14ac:dyDescent="0.3">
      <c r="A1185" s="14">
        <v>2</v>
      </c>
      <c r="B1185" s="17" t="s">
        <v>33</v>
      </c>
      <c r="C1185" s="17">
        <v>1179</v>
      </c>
      <c r="D1185" s="17">
        <v>102.77843755933581</v>
      </c>
      <c r="E1185" s="14">
        <v>704.00093954631063</v>
      </c>
      <c r="F1185" s="103">
        <v>0</v>
      </c>
      <c r="G1185" s="17">
        <f>'Specifications (ICE)'!$E$16*9.81*SIN(F1185-F1184)</f>
        <v>0</v>
      </c>
      <c r="H1185" s="17">
        <f t="shared" si="242"/>
        <v>0</v>
      </c>
      <c r="I1185" s="17">
        <v>14</v>
      </c>
      <c r="J1185" s="14">
        <v>4000</v>
      </c>
      <c r="K1185" s="100">
        <v>13.411199999999999</v>
      </c>
      <c r="L1185" s="17">
        <v>30.000049728</v>
      </c>
      <c r="M1185" s="107">
        <v>1</v>
      </c>
      <c r="N1185" s="17">
        <f>IF(M1185=1,_xlfn.XLOOKUP(L1185,'HYB SPECS'!$O$6:$O$37,'HYB SPECS'!$K$6:$K$37,,1))</f>
        <v>8500</v>
      </c>
      <c r="O1185" s="107">
        <f>0.5*('Specifications (ICE)'!$P$4*'Specifications (ICE)'!$P$3)*'Specifications (ICE)'!$P$5*K1185^2</f>
        <v>56.217600027646043</v>
      </c>
      <c r="P1185" s="14">
        <f>IF(B1185="A",'Specifications (ICE)'!$M$12,IF(B1185="G",'Specifications (ICE)'!$M$13))</f>
        <v>84.271039200000004</v>
      </c>
      <c r="Q1185" s="17">
        <v>2</v>
      </c>
      <c r="R1185" s="110">
        <f>'HYB SPECS'!$G$11-O1185-P1185-G1185</f>
        <v>746.24599262758227</v>
      </c>
      <c r="S1185" s="16">
        <f t="shared" si="243"/>
        <v>0</v>
      </c>
      <c r="T1185" s="17">
        <f t="shared" si="244"/>
        <v>0</v>
      </c>
      <c r="U1185" s="110">
        <f t="shared" si="245"/>
        <v>140.48863922764605</v>
      </c>
      <c r="V1185" s="17">
        <f t="shared" si="246"/>
        <v>1.8841212384098065</v>
      </c>
      <c r="W1185" s="14">
        <f t="shared" si="247"/>
        <v>11.538697553536501</v>
      </c>
      <c r="X1185" s="17">
        <f t="shared" si="248"/>
        <v>1.8841212384098065</v>
      </c>
      <c r="Y1185" s="17">
        <f t="shared" si="249"/>
        <v>2.1167097068988996</v>
      </c>
      <c r="Z1185" s="14">
        <v>474.14230073437511</v>
      </c>
      <c r="AA1185" s="17">
        <f t="shared" si="251"/>
        <v>1.5197179459755283</v>
      </c>
      <c r="AB1185" s="17">
        <f t="shared" si="252"/>
        <v>2.3899380852355321E-4</v>
      </c>
      <c r="AC1185" s="17">
        <f t="shared" si="253"/>
        <v>0.11331707423462822</v>
      </c>
      <c r="AD1185" s="17">
        <f t="shared" si="250"/>
        <v>1.5008884004586519E-4</v>
      </c>
      <c r="AE1185" s="14">
        <f t="shared" si="254"/>
        <v>63.702593780609369</v>
      </c>
    </row>
    <row r="1186" spans="1:31" ht="15.75" thickBot="1" x14ac:dyDescent="0.3">
      <c r="A1186" s="14">
        <v>2</v>
      </c>
      <c r="B1186" s="17" t="s">
        <v>33</v>
      </c>
      <c r="C1186" s="17">
        <v>1180</v>
      </c>
      <c r="D1186" s="17">
        <v>102.85300210240429</v>
      </c>
      <c r="E1186" s="14">
        <v>704.00093954631063</v>
      </c>
      <c r="F1186" s="103">
        <v>0</v>
      </c>
      <c r="G1186" s="17">
        <f>'Specifications (ICE)'!$E$16*9.81*SIN(F1186-F1185)</f>
        <v>0</v>
      </c>
      <c r="H1186" s="17">
        <f t="shared" si="242"/>
        <v>0</v>
      </c>
      <c r="I1186" s="17">
        <v>14</v>
      </c>
      <c r="J1186" s="14">
        <v>4000</v>
      </c>
      <c r="K1186" s="100">
        <v>13.411199999999999</v>
      </c>
      <c r="L1186" s="17">
        <v>30.000049728</v>
      </c>
      <c r="M1186" s="107">
        <v>1</v>
      </c>
      <c r="N1186" s="17">
        <f>IF(M1186=1,_xlfn.XLOOKUP(L1186,'HYB SPECS'!$O$6:$O$37,'HYB SPECS'!$K$6:$K$37,,1))</f>
        <v>8500</v>
      </c>
      <c r="O1186" s="107">
        <f>0.5*('Specifications (ICE)'!$P$4*'Specifications (ICE)'!$P$3)*'Specifications (ICE)'!$P$5*K1186^2</f>
        <v>56.217600027646043</v>
      </c>
      <c r="P1186" s="14">
        <f>IF(B1186="A",'Specifications (ICE)'!$M$12,IF(B1186="G",'Specifications (ICE)'!$M$13))</f>
        <v>84.271039200000004</v>
      </c>
      <c r="Q1186" s="17">
        <v>2</v>
      </c>
      <c r="R1186" s="110">
        <f>'HYB SPECS'!$G$11-O1186-P1186-G1186</f>
        <v>746.24599262758227</v>
      </c>
      <c r="S1186" s="16">
        <f t="shared" si="243"/>
        <v>0</v>
      </c>
      <c r="T1186" s="17">
        <f t="shared" si="244"/>
        <v>0</v>
      </c>
      <c r="U1186" s="110">
        <f t="shared" si="245"/>
        <v>140.48863922764605</v>
      </c>
      <c r="V1186" s="17">
        <f t="shared" si="246"/>
        <v>1.8841212384098065</v>
      </c>
      <c r="W1186" s="14">
        <f t="shared" si="247"/>
        <v>11.538697553536501</v>
      </c>
      <c r="X1186" s="17">
        <f t="shared" si="248"/>
        <v>1.8841212384098065</v>
      </c>
      <c r="Y1186" s="17">
        <f t="shared" si="249"/>
        <v>2.1167097068988996</v>
      </c>
      <c r="Z1186" s="14">
        <v>474.14230073437511</v>
      </c>
      <c r="AA1186" s="17">
        <f t="shared" si="251"/>
        <v>1.5197179459755283</v>
      </c>
      <c r="AB1186" s="17">
        <f t="shared" si="252"/>
        <v>2.3899380852355321E-4</v>
      </c>
      <c r="AC1186" s="17">
        <f t="shared" si="253"/>
        <v>0.11331707423462822</v>
      </c>
      <c r="AD1186" s="17">
        <f t="shared" si="250"/>
        <v>1.5008884004586519E-4</v>
      </c>
      <c r="AE1186" s="14">
        <f t="shared" si="254"/>
        <v>63.815910854843999</v>
      </c>
    </row>
    <row r="1187" spans="1:31" ht="15.75" thickBot="1" x14ac:dyDescent="0.3">
      <c r="A1187" s="14">
        <v>2</v>
      </c>
      <c r="B1187" s="17" t="s">
        <v>33</v>
      </c>
      <c r="C1187" s="17">
        <v>1181</v>
      </c>
      <c r="D1187" s="17">
        <v>102.92756664547277</v>
      </c>
      <c r="E1187" s="14">
        <v>704.00093954631063</v>
      </c>
      <c r="F1187" s="103">
        <v>0</v>
      </c>
      <c r="G1187" s="17">
        <f>'Specifications (ICE)'!$E$16*9.81*SIN(F1187-F1186)</f>
        <v>0</v>
      </c>
      <c r="H1187" s="17">
        <f t="shared" si="242"/>
        <v>0</v>
      </c>
      <c r="I1187" s="17">
        <v>14</v>
      </c>
      <c r="J1187" s="14">
        <v>4000</v>
      </c>
      <c r="K1187" s="100">
        <v>13.411199999999999</v>
      </c>
      <c r="L1187" s="17">
        <v>30.000049728</v>
      </c>
      <c r="M1187" s="107">
        <v>1</v>
      </c>
      <c r="N1187" s="17">
        <f>IF(M1187=1,_xlfn.XLOOKUP(L1187,'HYB SPECS'!$O$6:$O$37,'HYB SPECS'!$K$6:$K$37,,1))</f>
        <v>8500</v>
      </c>
      <c r="O1187" s="107">
        <f>0.5*('Specifications (ICE)'!$P$4*'Specifications (ICE)'!$P$3)*'Specifications (ICE)'!$P$5*K1187^2</f>
        <v>56.217600027646043</v>
      </c>
      <c r="P1187" s="14">
        <f>IF(B1187="A",'Specifications (ICE)'!$M$12,IF(B1187="G",'Specifications (ICE)'!$M$13))</f>
        <v>84.271039200000004</v>
      </c>
      <c r="Q1187" s="17">
        <v>2</v>
      </c>
      <c r="R1187" s="110">
        <f>'HYB SPECS'!$G$11-O1187-P1187-G1187</f>
        <v>746.24599262758227</v>
      </c>
      <c r="S1187" s="16">
        <f t="shared" si="243"/>
        <v>0</v>
      </c>
      <c r="T1187" s="17">
        <f t="shared" si="244"/>
        <v>0</v>
      </c>
      <c r="U1187" s="110">
        <f t="shared" si="245"/>
        <v>140.48863922764605</v>
      </c>
      <c r="V1187" s="17">
        <f t="shared" si="246"/>
        <v>1.8841212384098065</v>
      </c>
      <c r="W1187" s="14">
        <f t="shared" si="247"/>
        <v>11.538697553536501</v>
      </c>
      <c r="X1187" s="17">
        <f t="shared" si="248"/>
        <v>1.8841212384098065</v>
      </c>
      <c r="Y1187" s="17">
        <f t="shared" si="249"/>
        <v>2.1167097068988996</v>
      </c>
      <c r="Z1187" s="14">
        <v>474.14230073437511</v>
      </c>
      <c r="AA1187" s="17">
        <f t="shared" si="251"/>
        <v>1.5197179459755283</v>
      </c>
      <c r="AB1187" s="17">
        <f t="shared" si="252"/>
        <v>2.3899380852355321E-4</v>
      </c>
      <c r="AC1187" s="17">
        <f t="shared" si="253"/>
        <v>0.11331707423462822</v>
      </c>
      <c r="AD1187" s="17">
        <f t="shared" si="250"/>
        <v>1.5008884004586519E-4</v>
      </c>
      <c r="AE1187" s="14">
        <f t="shared" si="254"/>
        <v>63.929227929078628</v>
      </c>
    </row>
    <row r="1188" spans="1:31" ht="15.75" thickBot="1" x14ac:dyDescent="0.3">
      <c r="A1188" s="14">
        <v>2</v>
      </c>
      <c r="B1188" s="17" t="s">
        <v>33</v>
      </c>
      <c r="C1188" s="17">
        <v>1182</v>
      </c>
      <c r="D1188" s="17">
        <v>103.00213118854124</v>
      </c>
      <c r="E1188" s="14">
        <v>704.00093954631063</v>
      </c>
      <c r="F1188" s="103">
        <v>0</v>
      </c>
      <c r="G1188" s="17">
        <f>'Specifications (ICE)'!$E$16*9.81*SIN(F1188-F1187)</f>
        <v>0</v>
      </c>
      <c r="H1188" s="17">
        <f t="shared" si="242"/>
        <v>0</v>
      </c>
      <c r="I1188" s="17">
        <v>14</v>
      </c>
      <c r="J1188" s="14">
        <v>4000</v>
      </c>
      <c r="K1188" s="100">
        <v>13.411199999999999</v>
      </c>
      <c r="L1188" s="17">
        <v>30.000049728</v>
      </c>
      <c r="M1188" s="107">
        <v>1</v>
      </c>
      <c r="N1188" s="17">
        <f>IF(M1188=1,_xlfn.XLOOKUP(L1188,'HYB SPECS'!$O$6:$O$37,'HYB SPECS'!$K$6:$K$37,,1))</f>
        <v>8500</v>
      </c>
      <c r="O1188" s="107">
        <f>0.5*('Specifications (ICE)'!$P$4*'Specifications (ICE)'!$P$3)*'Specifications (ICE)'!$P$5*K1188^2</f>
        <v>56.217600027646043</v>
      </c>
      <c r="P1188" s="14">
        <f>IF(B1188="A",'Specifications (ICE)'!$M$12,IF(B1188="G",'Specifications (ICE)'!$M$13))</f>
        <v>84.271039200000004</v>
      </c>
      <c r="Q1188" s="17">
        <v>2</v>
      </c>
      <c r="R1188" s="110">
        <f>'HYB SPECS'!$G$11-O1188-P1188-G1188</f>
        <v>746.24599262758227</v>
      </c>
      <c r="S1188" s="16">
        <f t="shared" si="243"/>
        <v>0</v>
      </c>
      <c r="T1188" s="17">
        <f t="shared" si="244"/>
        <v>0</v>
      </c>
      <c r="U1188" s="110">
        <f t="shared" si="245"/>
        <v>140.48863922764605</v>
      </c>
      <c r="V1188" s="17">
        <f t="shared" si="246"/>
        <v>1.8841212384098065</v>
      </c>
      <c r="W1188" s="14">
        <f t="shared" si="247"/>
        <v>11.538697553536501</v>
      </c>
      <c r="X1188" s="17">
        <f t="shared" si="248"/>
        <v>1.8841212384098065</v>
      </c>
      <c r="Y1188" s="17">
        <f t="shared" si="249"/>
        <v>2.1167097068988996</v>
      </c>
      <c r="Z1188" s="14">
        <v>474.14230073437511</v>
      </c>
      <c r="AA1188" s="17">
        <f t="shared" si="251"/>
        <v>1.5197179459755283</v>
      </c>
      <c r="AB1188" s="17">
        <f t="shared" si="252"/>
        <v>2.3899380852355321E-4</v>
      </c>
      <c r="AC1188" s="17">
        <f t="shared" si="253"/>
        <v>0.11331707423462822</v>
      </c>
      <c r="AD1188" s="17">
        <f t="shared" si="250"/>
        <v>1.5008884004586519E-4</v>
      </c>
      <c r="AE1188" s="14">
        <f t="shared" si="254"/>
        <v>64.042545003313251</v>
      </c>
    </row>
    <row r="1189" spans="1:31" ht="15.75" thickBot="1" x14ac:dyDescent="0.3">
      <c r="A1189" s="14">
        <v>2</v>
      </c>
      <c r="B1189" s="17" t="s">
        <v>33</v>
      </c>
      <c r="C1189" s="17">
        <v>1183</v>
      </c>
      <c r="D1189" s="17">
        <v>103.07669573160972</v>
      </c>
      <c r="E1189" s="14">
        <v>704.00093954631063</v>
      </c>
      <c r="F1189" s="103">
        <v>0</v>
      </c>
      <c r="G1189" s="17">
        <f>'Specifications (ICE)'!$E$16*9.81*SIN(F1189-F1188)</f>
        <v>0</v>
      </c>
      <c r="H1189" s="17">
        <f t="shared" si="242"/>
        <v>0</v>
      </c>
      <c r="I1189" s="17">
        <v>14</v>
      </c>
      <c r="J1189" s="14">
        <v>4000</v>
      </c>
      <c r="K1189" s="100">
        <v>13.411199999999999</v>
      </c>
      <c r="L1189" s="17">
        <v>30.000049728</v>
      </c>
      <c r="M1189" s="107">
        <v>1</v>
      </c>
      <c r="N1189" s="17">
        <f>IF(M1189=1,_xlfn.XLOOKUP(L1189,'HYB SPECS'!$O$6:$O$37,'HYB SPECS'!$K$6:$K$37,,1))</f>
        <v>8500</v>
      </c>
      <c r="O1189" s="107">
        <f>0.5*('Specifications (ICE)'!$P$4*'Specifications (ICE)'!$P$3)*'Specifications (ICE)'!$P$5*K1189^2</f>
        <v>56.217600027646043</v>
      </c>
      <c r="P1189" s="14">
        <f>IF(B1189="A",'Specifications (ICE)'!$M$12,IF(B1189="G",'Specifications (ICE)'!$M$13))</f>
        <v>84.271039200000004</v>
      </c>
      <c r="Q1189" s="17">
        <v>2</v>
      </c>
      <c r="R1189" s="110">
        <f>'HYB SPECS'!$G$11-O1189-P1189-G1189</f>
        <v>746.24599262758227</v>
      </c>
      <c r="S1189" s="16">
        <f t="shared" si="243"/>
        <v>0</v>
      </c>
      <c r="T1189" s="17">
        <f t="shared" si="244"/>
        <v>0</v>
      </c>
      <c r="U1189" s="110">
        <f t="shared" si="245"/>
        <v>140.48863922764605</v>
      </c>
      <c r="V1189" s="17">
        <f t="shared" si="246"/>
        <v>1.8841212384098065</v>
      </c>
      <c r="W1189" s="14">
        <f t="shared" si="247"/>
        <v>11.538697553536501</v>
      </c>
      <c r="X1189" s="17">
        <f t="shared" si="248"/>
        <v>1.8841212384098065</v>
      </c>
      <c r="Y1189" s="17">
        <f t="shared" si="249"/>
        <v>2.1167097068988996</v>
      </c>
      <c r="Z1189" s="14">
        <v>474.14230073437511</v>
      </c>
      <c r="AA1189" s="17">
        <f t="shared" si="251"/>
        <v>1.5197179459755283</v>
      </c>
      <c r="AB1189" s="17">
        <f t="shared" si="252"/>
        <v>2.3899380852355321E-4</v>
      </c>
      <c r="AC1189" s="17">
        <f t="shared" si="253"/>
        <v>0.11331707423462822</v>
      </c>
      <c r="AD1189" s="17">
        <f t="shared" si="250"/>
        <v>1.5008884004586519E-4</v>
      </c>
      <c r="AE1189" s="14">
        <f t="shared" si="254"/>
        <v>64.15586207754788</v>
      </c>
    </row>
    <row r="1190" spans="1:31" ht="15.75" thickBot="1" x14ac:dyDescent="0.3">
      <c r="A1190" s="14">
        <v>2</v>
      </c>
      <c r="B1190" s="17" t="s">
        <v>33</v>
      </c>
      <c r="C1190" s="17">
        <v>1184</v>
      </c>
      <c r="D1190" s="17">
        <v>103.15126027467819</v>
      </c>
      <c r="E1190" s="14">
        <v>704.00093954631063</v>
      </c>
      <c r="F1190" s="103">
        <v>0</v>
      </c>
      <c r="G1190" s="17">
        <f>'Specifications (ICE)'!$E$16*9.81*SIN(F1190-F1189)</f>
        <v>0</v>
      </c>
      <c r="H1190" s="17">
        <f t="shared" si="242"/>
        <v>0</v>
      </c>
      <c r="I1190" s="17">
        <v>14</v>
      </c>
      <c r="J1190" s="14">
        <v>4000</v>
      </c>
      <c r="K1190" s="100">
        <v>13.411199999999999</v>
      </c>
      <c r="L1190" s="17">
        <v>30.000049728</v>
      </c>
      <c r="M1190" s="107">
        <v>1</v>
      </c>
      <c r="N1190" s="17">
        <f>IF(M1190=1,_xlfn.XLOOKUP(L1190,'HYB SPECS'!$O$6:$O$37,'HYB SPECS'!$K$6:$K$37,,1))</f>
        <v>8500</v>
      </c>
      <c r="O1190" s="107">
        <f>0.5*('Specifications (ICE)'!$P$4*'Specifications (ICE)'!$P$3)*'Specifications (ICE)'!$P$5*K1190^2</f>
        <v>56.217600027646043</v>
      </c>
      <c r="P1190" s="14">
        <f>IF(B1190="A",'Specifications (ICE)'!$M$12,IF(B1190="G",'Specifications (ICE)'!$M$13))</f>
        <v>84.271039200000004</v>
      </c>
      <c r="Q1190" s="17">
        <v>2</v>
      </c>
      <c r="R1190" s="110">
        <f>'HYB SPECS'!$G$11-O1190-P1190-G1190</f>
        <v>746.24599262758227</v>
      </c>
      <c r="S1190" s="16">
        <f t="shared" si="243"/>
        <v>0</v>
      </c>
      <c r="T1190" s="17">
        <f t="shared" si="244"/>
        <v>0</v>
      </c>
      <c r="U1190" s="110">
        <f t="shared" si="245"/>
        <v>140.48863922764605</v>
      </c>
      <c r="V1190" s="17">
        <f t="shared" si="246"/>
        <v>1.8841212384098065</v>
      </c>
      <c r="W1190" s="14">
        <f t="shared" si="247"/>
        <v>11.538697553536501</v>
      </c>
      <c r="X1190" s="17">
        <f t="shared" si="248"/>
        <v>1.8841212384098065</v>
      </c>
      <c r="Y1190" s="17">
        <f t="shared" si="249"/>
        <v>2.1167097068988996</v>
      </c>
      <c r="Z1190" s="14">
        <v>474.14230073437511</v>
      </c>
      <c r="AA1190" s="17">
        <f t="shared" si="251"/>
        <v>1.5197179459755283</v>
      </c>
      <c r="AB1190" s="17">
        <f t="shared" si="252"/>
        <v>2.3899380852355321E-4</v>
      </c>
      <c r="AC1190" s="17">
        <f t="shared" si="253"/>
        <v>0.11331707423462822</v>
      </c>
      <c r="AD1190" s="17">
        <f t="shared" si="250"/>
        <v>1.5008884004586519E-4</v>
      </c>
      <c r="AE1190" s="14">
        <f t="shared" si="254"/>
        <v>64.26917915178251</v>
      </c>
    </row>
    <row r="1191" spans="1:31" ht="15.75" thickBot="1" x14ac:dyDescent="0.3">
      <c r="A1191" s="14">
        <v>2</v>
      </c>
      <c r="B1191" s="17" t="s">
        <v>33</v>
      </c>
      <c r="C1191" s="17">
        <v>1185</v>
      </c>
      <c r="D1191" s="17">
        <v>103.22582481774667</v>
      </c>
      <c r="E1191" s="14">
        <v>704.00093954631063</v>
      </c>
      <c r="F1191" s="103">
        <v>0</v>
      </c>
      <c r="G1191" s="17">
        <f>'Specifications (ICE)'!$E$16*9.81*SIN(F1191-F1190)</f>
        <v>0</v>
      </c>
      <c r="H1191" s="17">
        <f t="shared" si="242"/>
        <v>0</v>
      </c>
      <c r="I1191" s="17">
        <v>14</v>
      </c>
      <c r="J1191" s="14">
        <v>4000</v>
      </c>
      <c r="K1191" s="100">
        <v>13.411199999999999</v>
      </c>
      <c r="L1191" s="17">
        <v>30.000049728</v>
      </c>
      <c r="M1191" s="107">
        <v>1</v>
      </c>
      <c r="N1191" s="17">
        <f>IF(M1191=1,_xlfn.XLOOKUP(L1191,'HYB SPECS'!$O$6:$O$37,'HYB SPECS'!$K$6:$K$37,,1))</f>
        <v>8500</v>
      </c>
      <c r="O1191" s="107">
        <f>0.5*('Specifications (ICE)'!$P$4*'Specifications (ICE)'!$P$3)*'Specifications (ICE)'!$P$5*K1191^2</f>
        <v>56.217600027646043</v>
      </c>
      <c r="P1191" s="14">
        <f>IF(B1191="A",'Specifications (ICE)'!$M$12,IF(B1191="G",'Specifications (ICE)'!$M$13))</f>
        <v>84.271039200000004</v>
      </c>
      <c r="Q1191" s="17">
        <v>2</v>
      </c>
      <c r="R1191" s="110">
        <f>'HYB SPECS'!$G$11-O1191-P1191-G1191</f>
        <v>746.24599262758227</v>
      </c>
      <c r="S1191" s="16">
        <f t="shared" si="243"/>
        <v>0</v>
      </c>
      <c r="T1191" s="17">
        <f t="shared" si="244"/>
        <v>0</v>
      </c>
      <c r="U1191" s="110">
        <f t="shared" si="245"/>
        <v>140.48863922764605</v>
      </c>
      <c r="V1191" s="17">
        <f t="shared" si="246"/>
        <v>1.8841212384098065</v>
      </c>
      <c r="W1191" s="14">
        <f t="shared" si="247"/>
        <v>11.538697553536501</v>
      </c>
      <c r="X1191" s="17">
        <f t="shared" si="248"/>
        <v>1.8841212384098065</v>
      </c>
      <c r="Y1191" s="17">
        <f t="shared" si="249"/>
        <v>2.1167097068988996</v>
      </c>
      <c r="Z1191" s="14">
        <v>474.14230073437511</v>
      </c>
      <c r="AA1191" s="17">
        <f t="shared" si="251"/>
        <v>1.5197179459755283</v>
      </c>
      <c r="AB1191" s="17">
        <f t="shared" si="252"/>
        <v>2.3899380852355321E-4</v>
      </c>
      <c r="AC1191" s="17">
        <f t="shared" si="253"/>
        <v>0.11331707423462822</v>
      </c>
      <c r="AD1191" s="17">
        <f t="shared" si="250"/>
        <v>1.5008884004586519E-4</v>
      </c>
      <c r="AE1191" s="14">
        <f t="shared" si="254"/>
        <v>64.382496226017139</v>
      </c>
    </row>
    <row r="1192" spans="1:31" ht="15.75" thickBot="1" x14ac:dyDescent="0.3">
      <c r="A1192" s="14">
        <v>2</v>
      </c>
      <c r="B1192" s="17" t="s">
        <v>33</v>
      </c>
      <c r="C1192" s="17">
        <v>1186</v>
      </c>
      <c r="D1192" s="17">
        <v>103.30038936081515</v>
      </c>
      <c r="E1192" s="14">
        <v>704.00093954631063</v>
      </c>
      <c r="F1192" s="103">
        <v>0</v>
      </c>
      <c r="G1192" s="17">
        <f>'Specifications (ICE)'!$E$16*9.81*SIN(F1192-F1191)</f>
        <v>0</v>
      </c>
      <c r="H1192" s="17">
        <f t="shared" si="242"/>
        <v>0</v>
      </c>
      <c r="I1192" s="17">
        <v>14</v>
      </c>
      <c r="J1192" s="14">
        <v>4000</v>
      </c>
      <c r="K1192" s="100">
        <v>13.411199999999999</v>
      </c>
      <c r="L1192" s="17">
        <v>30.000049728</v>
      </c>
      <c r="M1192" s="107">
        <v>1</v>
      </c>
      <c r="N1192" s="17">
        <f>IF(M1192=1,_xlfn.XLOOKUP(L1192,'HYB SPECS'!$O$6:$O$37,'HYB SPECS'!$K$6:$K$37,,1))</f>
        <v>8500</v>
      </c>
      <c r="O1192" s="107">
        <f>0.5*('Specifications (ICE)'!$P$4*'Specifications (ICE)'!$P$3)*'Specifications (ICE)'!$P$5*K1192^2</f>
        <v>56.217600027646043</v>
      </c>
      <c r="P1192" s="14">
        <f>IF(B1192="A",'Specifications (ICE)'!$M$12,IF(B1192="G",'Specifications (ICE)'!$M$13))</f>
        <v>84.271039200000004</v>
      </c>
      <c r="Q1192" s="17">
        <v>2</v>
      </c>
      <c r="R1192" s="110">
        <f>'HYB SPECS'!$G$11-O1192-P1192-G1192</f>
        <v>746.24599262758227</v>
      </c>
      <c r="S1192" s="16">
        <f t="shared" si="243"/>
        <v>0</v>
      </c>
      <c r="T1192" s="17">
        <f t="shared" si="244"/>
        <v>0</v>
      </c>
      <c r="U1192" s="110">
        <f t="shared" si="245"/>
        <v>140.48863922764605</v>
      </c>
      <c r="V1192" s="17">
        <f t="shared" si="246"/>
        <v>1.8841212384098065</v>
      </c>
      <c r="W1192" s="14">
        <f t="shared" si="247"/>
        <v>11.538697553536501</v>
      </c>
      <c r="X1192" s="17">
        <f t="shared" si="248"/>
        <v>1.8841212384098065</v>
      </c>
      <c r="Y1192" s="17">
        <f t="shared" si="249"/>
        <v>2.1167097068988996</v>
      </c>
      <c r="Z1192" s="14">
        <v>474.14230073437511</v>
      </c>
      <c r="AA1192" s="17">
        <f t="shared" si="251"/>
        <v>1.5197179459755283</v>
      </c>
      <c r="AB1192" s="17">
        <f t="shared" si="252"/>
        <v>2.3899380852355321E-4</v>
      </c>
      <c r="AC1192" s="17">
        <f t="shared" si="253"/>
        <v>0.11331707423462822</v>
      </c>
      <c r="AD1192" s="17">
        <f t="shared" si="250"/>
        <v>1.5008884004586519E-4</v>
      </c>
      <c r="AE1192" s="14">
        <f t="shared" si="254"/>
        <v>64.495813300251768</v>
      </c>
    </row>
    <row r="1193" spans="1:31" ht="15.75" thickBot="1" x14ac:dyDescent="0.3">
      <c r="A1193" s="14">
        <v>2</v>
      </c>
      <c r="B1193" s="17" t="s">
        <v>33</v>
      </c>
      <c r="C1193" s="17">
        <v>1187</v>
      </c>
      <c r="D1193" s="17">
        <v>103.37495390388362</v>
      </c>
      <c r="E1193" s="14">
        <v>704.00093954631063</v>
      </c>
      <c r="F1193" s="103">
        <v>0</v>
      </c>
      <c r="G1193" s="17">
        <f>'Specifications (ICE)'!$E$16*9.81*SIN(F1193-F1192)</f>
        <v>0</v>
      </c>
      <c r="H1193" s="17">
        <f t="shared" si="242"/>
        <v>0</v>
      </c>
      <c r="I1193" s="17">
        <v>14</v>
      </c>
      <c r="J1193" s="14">
        <v>4000</v>
      </c>
      <c r="K1193" s="100">
        <v>13.411199999999999</v>
      </c>
      <c r="L1193" s="17">
        <v>30.000049728</v>
      </c>
      <c r="M1193" s="107">
        <v>1</v>
      </c>
      <c r="N1193" s="17">
        <f>IF(M1193=1,_xlfn.XLOOKUP(L1193,'HYB SPECS'!$O$6:$O$37,'HYB SPECS'!$K$6:$K$37,,1))</f>
        <v>8500</v>
      </c>
      <c r="O1193" s="107">
        <f>0.5*('Specifications (ICE)'!$P$4*'Specifications (ICE)'!$P$3)*'Specifications (ICE)'!$P$5*K1193^2</f>
        <v>56.217600027646043</v>
      </c>
      <c r="P1193" s="14">
        <f>IF(B1193="A",'Specifications (ICE)'!$M$12,IF(B1193="G",'Specifications (ICE)'!$M$13))</f>
        <v>84.271039200000004</v>
      </c>
      <c r="Q1193" s="17">
        <v>2</v>
      </c>
      <c r="R1193" s="110">
        <f>'HYB SPECS'!$G$11-O1193-P1193-G1193</f>
        <v>746.24599262758227</v>
      </c>
      <c r="S1193" s="16">
        <f t="shared" si="243"/>
        <v>0</v>
      </c>
      <c r="T1193" s="17">
        <f t="shared" si="244"/>
        <v>0</v>
      </c>
      <c r="U1193" s="110">
        <f t="shared" si="245"/>
        <v>140.48863922764605</v>
      </c>
      <c r="V1193" s="17">
        <f t="shared" si="246"/>
        <v>1.8841212384098065</v>
      </c>
      <c r="W1193" s="14">
        <f t="shared" si="247"/>
        <v>11.538697553536501</v>
      </c>
      <c r="X1193" s="17">
        <f t="shared" si="248"/>
        <v>1.8841212384098065</v>
      </c>
      <c r="Y1193" s="17">
        <f t="shared" si="249"/>
        <v>2.1167097068988996</v>
      </c>
      <c r="Z1193" s="14">
        <v>474.14230073437511</v>
      </c>
      <c r="AA1193" s="17">
        <f t="shared" si="251"/>
        <v>1.5197179459755283</v>
      </c>
      <c r="AB1193" s="17">
        <f t="shared" si="252"/>
        <v>2.3899380852355321E-4</v>
      </c>
      <c r="AC1193" s="17">
        <f t="shared" si="253"/>
        <v>0.11331707423462822</v>
      </c>
      <c r="AD1193" s="17">
        <f t="shared" si="250"/>
        <v>1.5008884004586519E-4</v>
      </c>
      <c r="AE1193" s="14">
        <f t="shared" si="254"/>
        <v>64.609130374486398</v>
      </c>
    </row>
    <row r="1194" spans="1:31" ht="15.75" thickBot="1" x14ac:dyDescent="0.3">
      <c r="A1194" s="14">
        <v>2</v>
      </c>
      <c r="B1194" s="17" t="s">
        <v>33</v>
      </c>
      <c r="C1194" s="17">
        <v>1188</v>
      </c>
      <c r="D1194" s="17">
        <v>103.4495184469521</v>
      </c>
      <c r="E1194" s="14">
        <v>704.00093954631063</v>
      </c>
      <c r="F1194" s="103">
        <v>0</v>
      </c>
      <c r="G1194" s="17">
        <f>'Specifications (ICE)'!$E$16*9.81*SIN(F1194-F1193)</f>
        <v>0</v>
      </c>
      <c r="H1194" s="17">
        <f t="shared" si="242"/>
        <v>0</v>
      </c>
      <c r="I1194" s="17">
        <v>14</v>
      </c>
      <c r="J1194" s="14">
        <v>4000</v>
      </c>
      <c r="K1194" s="100">
        <v>13.411199999999999</v>
      </c>
      <c r="L1194" s="17">
        <v>30.000049728</v>
      </c>
      <c r="M1194" s="107">
        <v>1</v>
      </c>
      <c r="N1194" s="17">
        <f>IF(M1194=1,_xlfn.XLOOKUP(L1194,'HYB SPECS'!$O$6:$O$37,'HYB SPECS'!$K$6:$K$37,,1))</f>
        <v>8500</v>
      </c>
      <c r="O1194" s="107">
        <f>0.5*('Specifications (ICE)'!$P$4*'Specifications (ICE)'!$P$3)*'Specifications (ICE)'!$P$5*K1194^2</f>
        <v>56.217600027646043</v>
      </c>
      <c r="P1194" s="14">
        <f>IF(B1194="A",'Specifications (ICE)'!$M$12,IF(B1194="G",'Specifications (ICE)'!$M$13))</f>
        <v>84.271039200000004</v>
      </c>
      <c r="Q1194" s="17">
        <v>2</v>
      </c>
      <c r="R1194" s="110">
        <f>'HYB SPECS'!$G$11-O1194-P1194-G1194</f>
        <v>746.24599262758227</v>
      </c>
      <c r="S1194" s="16">
        <f t="shared" si="243"/>
        <v>0</v>
      </c>
      <c r="T1194" s="17">
        <f t="shared" si="244"/>
        <v>0</v>
      </c>
      <c r="U1194" s="110">
        <f t="shared" si="245"/>
        <v>140.48863922764605</v>
      </c>
      <c r="V1194" s="17">
        <f t="shared" si="246"/>
        <v>1.8841212384098065</v>
      </c>
      <c r="W1194" s="14">
        <f t="shared" si="247"/>
        <v>11.538697553536501</v>
      </c>
      <c r="X1194" s="17">
        <f t="shared" si="248"/>
        <v>1.8841212384098065</v>
      </c>
      <c r="Y1194" s="17">
        <f t="shared" si="249"/>
        <v>2.1167097068988996</v>
      </c>
      <c r="Z1194" s="14">
        <v>474.14230073437511</v>
      </c>
      <c r="AA1194" s="17">
        <f t="shared" si="251"/>
        <v>1.5197179459755283</v>
      </c>
      <c r="AB1194" s="17">
        <f t="shared" si="252"/>
        <v>2.3899380852355321E-4</v>
      </c>
      <c r="AC1194" s="17">
        <f t="shared" si="253"/>
        <v>0.11331707423462822</v>
      </c>
      <c r="AD1194" s="17">
        <f t="shared" si="250"/>
        <v>1.5008884004586519E-4</v>
      </c>
      <c r="AE1194" s="14">
        <f t="shared" si="254"/>
        <v>64.722447448721027</v>
      </c>
    </row>
    <row r="1195" spans="1:31" ht="15.75" thickBot="1" x14ac:dyDescent="0.3">
      <c r="A1195" s="14">
        <v>2</v>
      </c>
      <c r="B1195" s="17" t="s">
        <v>33</v>
      </c>
      <c r="C1195" s="17">
        <v>1189</v>
      </c>
      <c r="D1195" s="17">
        <v>103.52408299002057</v>
      </c>
      <c r="E1195" s="14">
        <v>704.00093954631063</v>
      </c>
      <c r="F1195" s="103">
        <v>0</v>
      </c>
      <c r="G1195" s="17">
        <f>'Specifications (ICE)'!$E$16*9.81*SIN(F1195-F1194)</f>
        <v>0</v>
      </c>
      <c r="H1195" s="17">
        <f t="shared" si="242"/>
        <v>0</v>
      </c>
      <c r="I1195" s="17">
        <v>14</v>
      </c>
      <c r="J1195" s="14">
        <v>4000</v>
      </c>
      <c r="K1195" s="100">
        <v>13.411199999999999</v>
      </c>
      <c r="L1195" s="17">
        <v>30.000049728</v>
      </c>
      <c r="M1195" s="107">
        <v>1</v>
      </c>
      <c r="N1195" s="17">
        <f>IF(M1195=1,_xlfn.XLOOKUP(L1195,'HYB SPECS'!$O$6:$O$37,'HYB SPECS'!$K$6:$K$37,,1))</f>
        <v>8500</v>
      </c>
      <c r="O1195" s="107">
        <f>0.5*('Specifications (ICE)'!$P$4*'Specifications (ICE)'!$P$3)*'Specifications (ICE)'!$P$5*K1195^2</f>
        <v>56.217600027646043</v>
      </c>
      <c r="P1195" s="14">
        <f>IF(B1195="A",'Specifications (ICE)'!$M$12,IF(B1195="G",'Specifications (ICE)'!$M$13))</f>
        <v>84.271039200000004</v>
      </c>
      <c r="Q1195" s="17">
        <v>2</v>
      </c>
      <c r="R1195" s="110">
        <f>'HYB SPECS'!$G$11-O1195-P1195-G1195</f>
        <v>746.24599262758227</v>
      </c>
      <c r="S1195" s="16">
        <f t="shared" si="243"/>
        <v>0</v>
      </c>
      <c r="T1195" s="17">
        <f t="shared" si="244"/>
        <v>0</v>
      </c>
      <c r="U1195" s="110">
        <f t="shared" si="245"/>
        <v>140.48863922764605</v>
      </c>
      <c r="V1195" s="17">
        <f t="shared" si="246"/>
        <v>1.8841212384098065</v>
      </c>
      <c r="W1195" s="14">
        <f t="shared" si="247"/>
        <v>11.538697553536501</v>
      </c>
      <c r="X1195" s="17">
        <f t="shared" si="248"/>
        <v>1.8841212384098065</v>
      </c>
      <c r="Y1195" s="17">
        <f t="shared" si="249"/>
        <v>2.1167097068988996</v>
      </c>
      <c r="Z1195" s="14">
        <v>474.14230073437511</v>
      </c>
      <c r="AA1195" s="17">
        <f t="shared" si="251"/>
        <v>1.5197179459755283</v>
      </c>
      <c r="AB1195" s="17">
        <f t="shared" si="252"/>
        <v>2.3899380852355321E-4</v>
      </c>
      <c r="AC1195" s="17">
        <f t="shared" si="253"/>
        <v>0.11331707423462822</v>
      </c>
      <c r="AD1195" s="17">
        <f t="shared" si="250"/>
        <v>1.5008884004586519E-4</v>
      </c>
      <c r="AE1195" s="14">
        <f t="shared" si="254"/>
        <v>64.835764522955657</v>
      </c>
    </row>
    <row r="1196" spans="1:31" ht="15.75" thickBot="1" x14ac:dyDescent="0.3">
      <c r="A1196" s="14">
        <v>2</v>
      </c>
      <c r="B1196" s="17" t="s">
        <v>33</v>
      </c>
      <c r="C1196" s="17">
        <v>1190</v>
      </c>
      <c r="D1196" s="17">
        <v>103.59864753308905</v>
      </c>
      <c r="E1196" s="14">
        <v>704.00093954631063</v>
      </c>
      <c r="F1196" s="103">
        <v>0</v>
      </c>
      <c r="G1196" s="17">
        <f>'Specifications (ICE)'!$E$16*9.81*SIN(F1196-F1195)</f>
        <v>0</v>
      </c>
      <c r="H1196" s="17">
        <f t="shared" si="242"/>
        <v>0</v>
      </c>
      <c r="I1196" s="17">
        <v>14</v>
      </c>
      <c r="J1196" s="14">
        <v>4000</v>
      </c>
      <c r="K1196" s="100">
        <v>13.411199999999999</v>
      </c>
      <c r="L1196" s="17">
        <v>30.000049728</v>
      </c>
      <c r="M1196" s="107">
        <v>1</v>
      </c>
      <c r="N1196" s="17">
        <f>IF(M1196=1,_xlfn.XLOOKUP(L1196,'HYB SPECS'!$O$6:$O$37,'HYB SPECS'!$K$6:$K$37,,1))</f>
        <v>8500</v>
      </c>
      <c r="O1196" s="107">
        <f>0.5*('Specifications (ICE)'!$P$4*'Specifications (ICE)'!$P$3)*'Specifications (ICE)'!$P$5*K1196^2</f>
        <v>56.217600027646043</v>
      </c>
      <c r="P1196" s="14">
        <f>IF(B1196="A",'Specifications (ICE)'!$M$12,IF(B1196="G",'Specifications (ICE)'!$M$13))</f>
        <v>84.271039200000004</v>
      </c>
      <c r="Q1196" s="17">
        <v>2</v>
      </c>
      <c r="R1196" s="110">
        <f>'HYB SPECS'!$G$11-O1196-P1196-G1196</f>
        <v>746.24599262758227</v>
      </c>
      <c r="S1196" s="16">
        <f t="shared" si="243"/>
        <v>0</v>
      </c>
      <c r="T1196" s="17">
        <f t="shared" si="244"/>
        <v>0</v>
      </c>
      <c r="U1196" s="110">
        <f t="shared" si="245"/>
        <v>140.48863922764605</v>
      </c>
      <c r="V1196" s="17">
        <f t="shared" si="246"/>
        <v>1.8841212384098065</v>
      </c>
      <c r="W1196" s="14">
        <f t="shared" si="247"/>
        <v>11.538697553536501</v>
      </c>
      <c r="X1196" s="17">
        <f t="shared" si="248"/>
        <v>1.8841212384098065</v>
      </c>
      <c r="Y1196" s="17">
        <f t="shared" si="249"/>
        <v>2.1167097068988996</v>
      </c>
      <c r="Z1196" s="14">
        <v>474.14230073437511</v>
      </c>
      <c r="AA1196" s="17">
        <f t="shared" si="251"/>
        <v>1.5197179459755283</v>
      </c>
      <c r="AB1196" s="17">
        <f t="shared" si="252"/>
        <v>2.3899380852355321E-4</v>
      </c>
      <c r="AC1196" s="17">
        <f t="shared" si="253"/>
        <v>0.11331707423462822</v>
      </c>
      <c r="AD1196" s="17">
        <f t="shared" si="250"/>
        <v>1.5008884004586519E-4</v>
      </c>
      <c r="AE1196" s="14">
        <f t="shared" si="254"/>
        <v>64.949081597190286</v>
      </c>
    </row>
    <row r="1197" spans="1:31" ht="15.75" thickBot="1" x14ac:dyDescent="0.3">
      <c r="A1197" s="14">
        <v>2</v>
      </c>
      <c r="B1197" s="17" t="s">
        <v>33</v>
      </c>
      <c r="C1197" s="17">
        <v>1191</v>
      </c>
      <c r="D1197" s="17">
        <v>103.67321207615753</v>
      </c>
      <c r="E1197" s="14">
        <v>704.00093954631063</v>
      </c>
      <c r="F1197" s="103">
        <v>0</v>
      </c>
      <c r="G1197" s="17">
        <f>'Specifications (ICE)'!$E$16*9.81*SIN(F1197-F1196)</f>
        <v>0</v>
      </c>
      <c r="H1197" s="17">
        <f t="shared" si="242"/>
        <v>0</v>
      </c>
      <c r="I1197" s="17">
        <v>14</v>
      </c>
      <c r="J1197" s="14">
        <v>4000</v>
      </c>
      <c r="K1197" s="100">
        <v>13.411199999999999</v>
      </c>
      <c r="L1197" s="17">
        <v>30.000049728</v>
      </c>
      <c r="M1197" s="107">
        <v>1</v>
      </c>
      <c r="N1197" s="17">
        <f>IF(M1197=1,_xlfn.XLOOKUP(L1197,'HYB SPECS'!$O$6:$O$37,'HYB SPECS'!$K$6:$K$37,,1))</f>
        <v>8500</v>
      </c>
      <c r="O1197" s="107">
        <f>0.5*('Specifications (ICE)'!$P$4*'Specifications (ICE)'!$P$3)*'Specifications (ICE)'!$P$5*K1197^2</f>
        <v>56.217600027646043</v>
      </c>
      <c r="P1197" s="14">
        <f>IF(B1197="A",'Specifications (ICE)'!$M$12,IF(B1197="G",'Specifications (ICE)'!$M$13))</f>
        <v>84.271039200000004</v>
      </c>
      <c r="Q1197" s="17">
        <v>2</v>
      </c>
      <c r="R1197" s="110">
        <f>'HYB SPECS'!$G$11-O1197-P1197-G1197</f>
        <v>746.24599262758227</v>
      </c>
      <c r="S1197" s="16">
        <f t="shared" si="243"/>
        <v>0</v>
      </c>
      <c r="T1197" s="17">
        <f t="shared" si="244"/>
        <v>0</v>
      </c>
      <c r="U1197" s="110">
        <f t="shared" si="245"/>
        <v>140.48863922764605</v>
      </c>
      <c r="V1197" s="17">
        <f t="shared" si="246"/>
        <v>1.8841212384098065</v>
      </c>
      <c r="W1197" s="14">
        <f t="shared" si="247"/>
        <v>11.538697553536501</v>
      </c>
      <c r="X1197" s="17">
        <f t="shared" si="248"/>
        <v>1.8841212384098065</v>
      </c>
      <c r="Y1197" s="17">
        <f t="shared" si="249"/>
        <v>2.1167097068988996</v>
      </c>
      <c r="Z1197" s="14">
        <v>474.14230073437511</v>
      </c>
      <c r="AA1197" s="17">
        <f t="shared" si="251"/>
        <v>1.5197179459755283</v>
      </c>
      <c r="AB1197" s="17">
        <f t="shared" si="252"/>
        <v>2.3899380852355321E-4</v>
      </c>
      <c r="AC1197" s="17">
        <f t="shared" si="253"/>
        <v>0.11331707423462822</v>
      </c>
      <c r="AD1197" s="17">
        <f t="shared" si="250"/>
        <v>1.5008884004586519E-4</v>
      </c>
      <c r="AE1197" s="14">
        <f t="shared" si="254"/>
        <v>65.062398671424916</v>
      </c>
    </row>
    <row r="1198" spans="1:31" ht="15.75" thickBot="1" x14ac:dyDescent="0.3">
      <c r="A1198" s="14">
        <v>2</v>
      </c>
      <c r="B1198" s="17" t="s">
        <v>33</v>
      </c>
      <c r="C1198" s="17">
        <v>1192</v>
      </c>
      <c r="D1198" s="17">
        <v>103.747776619226</v>
      </c>
      <c r="E1198" s="14">
        <v>704.00093954631063</v>
      </c>
      <c r="F1198" s="103">
        <v>0</v>
      </c>
      <c r="G1198" s="17">
        <f>'Specifications (ICE)'!$E$16*9.81*SIN(F1198-F1197)</f>
        <v>0</v>
      </c>
      <c r="H1198" s="17">
        <f t="shared" si="242"/>
        <v>0</v>
      </c>
      <c r="I1198" s="17">
        <v>14</v>
      </c>
      <c r="J1198" s="14">
        <v>4000</v>
      </c>
      <c r="K1198" s="100">
        <v>13.411199999999999</v>
      </c>
      <c r="L1198" s="17">
        <v>30.000049728</v>
      </c>
      <c r="M1198" s="107">
        <v>1</v>
      </c>
      <c r="N1198" s="17">
        <f>IF(M1198=1,_xlfn.XLOOKUP(L1198,'HYB SPECS'!$O$6:$O$37,'HYB SPECS'!$K$6:$K$37,,1))</f>
        <v>8500</v>
      </c>
      <c r="O1198" s="107">
        <f>0.5*('Specifications (ICE)'!$P$4*'Specifications (ICE)'!$P$3)*'Specifications (ICE)'!$P$5*K1198^2</f>
        <v>56.217600027646043</v>
      </c>
      <c r="P1198" s="14">
        <f>IF(B1198="A",'Specifications (ICE)'!$M$12,IF(B1198="G",'Specifications (ICE)'!$M$13))</f>
        <v>84.271039200000004</v>
      </c>
      <c r="Q1198" s="17">
        <v>2</v>
      </c>
      <c r="R1198" s="110">
        <f>'HYB SPECS'!$G$11-O1198-P1198-G1198</f>
        <v>746.24599262758227</v>
      </c>
      <c r="S1198" s="16">
        <f t="shared" si="243"/>
        <v>0</v>
      </c>
      <c r="T1198" s="17">
        <f t="shared" si="244"/>
        <v>0</v>
      </c>
      <c r="U1198" s="110">
        <f t="shared" si="245"/>
        <v>140.48863922764605</v>
      </c>
      <c r="V1198" s="17">
        <f t="shared" si="246"/>
        <v>1.8841212384098065</v>
      </c>
      <c r="W1198" s="14">
        <f t="shared" si="247"/>
        <v>11.538697553536501</v>
      </c>
      <c r="X1198" s="17">
        <f t="shared" si="248"/>
        <v>1.8841212384098065</v>
      </c>
      <c r="Y1198" s="17">
        <f t="shared" si="249"/>
        <v>2.1167097068988996</v>
      </c>
      <c r="Z1198" s="14">
        <v>474.14230073437511</v>
      </c>
      <c r="AA1198" s="17">
        <f t="shared" si="251"/>
        <v>1.5197179459755283</v>
      </c>
      <c r="AB1198" s="17">
        <f t="shared" si="252"/>
        <v>2.3899380852355321E-4</v>
      </c>
      <c r="AC1198" s="17">
        <f t="shared" si="253"/>
        <v>0.11331707423462822</v>
      </c>
      <c r="AD1198" s="17">
        <f t="shared" si="250"/>
        <v>1.5008884004586519E-4</v>
      </c>
      <c r="AE1198" s="14">
        <f t="shared" si="254"/>
        <v>65.175715745659545</v>
      </c>
    </row>
    <row r="1199" spans="1:31" ht="15.75" thickBot="1" x14ac:dyDescent="0.3">
      <c r="A1199" s="14">
        <v>2</v>
      </c>
      <c r="B1199" s="17" t="s">
        <v>33</v>
      </c>
      <c r="C1199" s="17">
        <v>1193</v>
      </c>
      <c r="D1199" s="17">
        <v>103.82234116229448</v>
      </c>
      <c r="E1199" s="14">
        <v>704.00093954631063</v>
      </c>
      <c r="F1199" s="103">
        <v>0</v>
      </c>
      <c r="G1199" s="17">
        <f>'Specifications (ICE)'!$E$16*9.81*SIN(F1199-F1198)</f>
        <v>0</v>
      </c>
      <c r="H1199" s="17">
        <f t="shared" si="242"/>
        <v>0</v>
      </c>
      <c r="I1199" s="17">
        <v>14</v>
      </c>
      <c r="J1199" s="14">
        <v>4000</v>
      </c>
      <c r="K1199" s="100">
        <v>13.411199999999999</v>
      </c>
      <c r="L1199" s="17">
        <v>30.000049728</v>
      </c>
      <c r="M1199" s="107">
        <v>1</v>
      </c>
      <c r="N1199" s="17">
        <f>IF(M1199=1,_xlfn.XLOOKUP(L1199,'HYB SPECS'!$O$6:$O$37,'HYB SPECS'!$K$6:$K$37,,1))</f>
        <v>8500</v>
      </c>
      <c r="O1199" s="107">
        <f>0.5*('Specifications (ICE)'!$P$4*'Specifications (ICE)'!$P$3)*'Specifications (ICE)'!$P$5*K1199^2</f>
        <v>56.217600027646043</v>
      </c>
      <c r="P1199" s="14">
        <f>IF(B1199="A",'Specifications (ICE)'!$M$12,IF(B1199="G",'Specifications (ICE)'!$M$13))</f>
        <v>84.271039200000004</v>
      </c>
      <c r="Q1199" s="17">
        <v>2</v>
      </c>
      <c r="R1199" s="110">
        <f>'HYB SPECS'!$G$11-O1199-P1199-G1199</f>
        <v>746.24599262758227</v>
      </c>
      <c r="S1199" s="16">
        <f t="shared" si="243"/>
        <v>0</v>
      </c>
      <c r="T1199" s="17">
        <f t="shared" si="244"/>
        <v>0</v>
      </c>
      <c r="U1199" s="110">
        <f t="shared" si="245"/>
        <v>140.48863922764605</v>
      </c>
      <c r="V1199" s="17">
        <f t="shared" si="246"/>
        <v>1.8841212384098065</v>
      </c>
      <c r="W1199" s="14">
        <f t="shared" si="247"/>
        <v>11.538697553536501</v>
      </c>
      <c r="X1199" s="17">
        <f t="shared" si="248"/>
        <v>1.8841212384098065</v>
      </c>
      <c r="Y1199" s="17">
        <f t="shared" si="249"/>
        <v>2.1167097068988996</v>
      </c>
      <c r="Z1199" s="14">
        <v>474.14230073437511</v>
      </c>
      <c r="AA1199" s="17">
        <f t="shared" si="251"/>
        <v>1.5197179459755283</v>
      </c>
      <c r="AB1199" s="17">
        <f t="shared" si="252"/>
        <v>2.3899380852355321E-4</v>
      </c>
      <c r="AC1199" s="17">
        <f t="shared" si="253"/>
        <v>0.11331707423462822</v>
      </c>
      <c r="AD1199" s="17">
        <f t="shared" si="250"/>
        <v>1.5008884004586519E-4</v>
      </c>
      <c r="AE1199" s="14">
        <f t="shared" si="254"/>
        <v>65.289032819894175</v>
      </c>
    </row>
    <row r="1200" spans="1:31" ht="15.75" thickBot="1" x14ac:dyDescent="0.3">
      <c r="A1200" s="14">
        <v>2</v>
      </c>
      <c r="B1200" s="17" t="s">
        <v>33</v>
      </c>
      <c r="C1200" s="17">
        <v>1194</v>
      </c>
      <c r="D1200" s="17">
        <v>103.89690570536295</v>
      </c>
      <c r="E1200" s="14">
        <v>704.00093954631063</v>
      </c>
      <c r="F1200" s="103">
        <v>0</v>
      </c>
      <c r="G1200" s="17">
        <f>'Specifications (ICE)'!$E$16*9.81*SIN(F1200-F1199)</f>
        <v>0</v>
      </c>
      <c r="H1200" s="17">
        <f t="shared" si="242"/>
        <v>0</v>
      </c>
      <c r="I1200" s="17">
        <v>14</v>
      </c>
      <c r="J1200" s="14">
        <v>4000</v>
      </c>
      <c r="K1200" s="100">
        <v>13.411199999999999</v>
      </c>
      <c r="L1200" s="17">
        <v>30.000049728</v>
      </c>
      <c r="M1200" s="107">
        <v>1</v>
      </c>
      <c r="N1200" s="17">
        <f>IF(M1200=1,_xlfn.XLOOKUP(L1200,'HYB SPECS'!$O$6:$O$37,'HYB SPECS'!$K$6:$K$37,,1))</f>
        <v>8500</v>
      </c>
      <c r="O1200" s="107">
        <f>0.5*('Specifications (ICE)'!$P$4*'Specifications (ICE)'!$P$3)*'Specifications (ICE)'!$P$5*K1200^2</f>
        <v>56.217600027646043</v>
      </c>
      <c r="P1200" s="14">
        <f>IF(B1200="A",'Specifications (ICE)'!$M$12,IF(B1200="G",'Specifications (ICE)'!$M$13))</f>
        <v>84.271039200000004</v>
      </c>
      <c r="Q1200" s="17">
        <v>2</v>
      </c>
      <c r="R1200" s="110">
        <f>'HYB SPECS'!$G$11-O1200-P1200-G1200</f>
        <v>746.24599262758227</v>
      </c>
      <c r="S1200" s="16">
        <f t="shared" si="243"/>
        <v>0</v>
      </c>
      <c r="T1200" s="17">
        <f t="shared" si="244"/>
        <v>0</v>
      </c>
      <c r="U1200" s="110">
        <f t="shared" si="245"/>
        <v>140.48863922764605</v>
      </c>
      <c r="V1200" s="17">
        <f t="shared" si="246"/>
        <v>1.8841212384098065</v>
      </c>
      <c r="W1200" s="14">
        <f t="shared" si="247"/>
        <v>11.538697553536501</v>
      </c>
      <c r="X1200" s="17">
        <f t="shared" si="248"/>
        <v>1.8841212384098065</v>
      </c>
      <c r="Y1200" s="17">
        <f t="shared" si="249"/>
        <v>2.1167097068988996</v>
      </c>
      <c r="Z1200" s="14">
        <v>474.14230073437511</v>
      </c>
      <c r="AA1200" s="17">
        <f t="shared" si="251"/>
        <v>1.5197179459755283</v>
      </c>
      <c r="AB1200" s="17">
        <f t="shared" si="252"/>
        <v>2.3899380852355321E-4</v>
      </c>
      <c r="AC1200" s="17">
        <f t="shared" si="253"/>
        <v>0.11331707423462822</v>
      </c>
      <c r="AD1200" s="17">
        <f t="shared" si="250"/>
        <v>1.5008884004586519E-4</v>
      </c>
      <c r="AE1200" s="14">
        <f t="shared" si="254"/>
        <v>65.402349894128804</v>
      </c>
    </row>
    <row r="1201" spans="1:31" ht="15.75" thickBot="1" x14ac:dyDescent="0.3">
      <c r="A1201" s="14">
        <v>2</v>
      </c>
      <c r="B1201" s="17" t="s">
        <v>33</v>
      </c>
      <c r="C1201" s="17">
        <v>1195</v>
      </c>
      <c r="D1201" s="17">
        <v>103.97147024843143</v>
      </c>
      <c r="E1201" s="14">
        <v>704.00093954631063</v>
      </c>
      <c r="F1201" s="103">
        <v>0</v>
      </c>
      <c r="G1201" s="17">
        <f>'Specifications (ICE)'!$E$16*9.81*SIN(F1201-F1200)</f>
        <v>0</v>
      </c>
      <c r="H1201" s="17">
        <f t="shared" si="242"/>
        <v>0</v>
      </c>
      <c r="I1201" s="17">
        <v>14</v>
      </c>
      <c r="J1201" s="14">
        <v>4000</v>
      </c>
      <c r="K1201" s="100">
        <v>13.411199999999999</v>
      </c>
      <c r="L1201" s="17">
        <v>30.000049728</v>
      </c>
      <c r="M1201" s="107">
        <v>1</v>
      </c>
      <c r="N1201" s="17">
        <f>IF(M1201=1,_xlfn.XLOOKUP(L1201,'HYB SPECS'!$O$6:$O$37,'HYB SPECS'!$K$6:$K$37,,1))</f>
        <v>8500</v>
      </c>
      <c r="O1201" s="107">
        <f>0.5*('Specifications (ICE)'!$P$4*'Specifications (ICE)'!$P$3)*'Specifications (ICE)'!$P$5*K1201^2</f>
        <v>56.217600027646043</v>
      </c>
      <c r="P1201" s="14">
        <f>IF(B1201="A",'Specifications (ICE)'!$M$12,IF(B1201="G",'Specifications (ICE)'!$M$13))</f>
        <v>84.271039200000004</v>
      </c>
      <c r="Q1201" s="17">
        <v>2</v>
      </c>
      <c r="R1201" s="110">
        <f>'HYB SPECS'!$G$11-O1201-P1201-G1201</f>
        <v>746.24599262758227</v>
      </c>
      <c r="S1201" s="16">
        <f t="shared" si="243"/>
        <v>0</v>
      </c>
      <c r="T1201" s="17">
        <f t="shared" si="244"/>
        <v>0</v>
      </c>
      <c r="U1201" s="110">
        <f t="shared" si="245"/>
        <v>140.48863922764605</v>
      </c>
      <c r="V1201" s="17">
        <f t="shared" si="246"/>
        <v>1.8841212384098065</v>
      </c>
      <c r="W1201" s="14">
        <f t="shared" si="247"/>
        <v>11.538697553536501</v>
      </c>
      <c r="X1201" s="17">
        <f t="shared" si="248"/>
        <v>1.8841212384098065</v>
      </c>
      <c r="Y1201" s="17">
        <f t="shared" si="249"/>
        <v>2.1167097068988996</v>
      </c>
      <c r="Z1201" s="14">
        <v>474.14230073437511</v>
      </c>
      <c r="AA1201" s="17">
        <f t="shared" si="251"/>
        <v>1.5197179459755283</v>
      </c>
      <c r="AB1201" s="17">
        <f t="shared" si="252"/>
        <v>2.3899380852355321E-4</v>
      </c>
      <c r="AC1201" s="17">
        <f t="shared" si="253"/>
        <v>0.11331707423462822</v>
      </c>
      <c r="AD1201" s="17">
        <f t="shared" si="250"/>
        <v>1.5008884004586519E-4</v>
      </c>
      <c r="AE1201" s="14">
        <f t="shared" si="254"/>
        <v>65.515666968363433</v>
      </c>
    </row>
    <row r="1202" spans="1:31" ht="15.75" thickBot="1" x14ac:dyDescent="0.3">
      <c r="A1202" s="14">
        <v>2</v>
      </c>
      <c r="B1202" s="17" t="s">
        <v>33</v>
      </c>
      <c r="C1202" s="17">
        <v>1196</v>
      </c>
      <c r="D1202" s="17">
        <v>104.04603479149991</v>
      </c>
      <c r="E1202" s="14">
        <v>704.00093954631063</v>
      </c>
      <c r="F1202" s="103">
        <v>0</v>
      </c>
      <c r="G1202" s="17">
        <f>'Specifications (ICE)'!$E$16*9.81*SIN(F1202-F1201)</f>
        <v>0</v>
      </c>
      <c r="H1202" s="17">
        <f t="shared" si="242"/>
        <v>0</v>
      </c>
      <c r="I1202" s="17">
        <v>14</v>
      </c>
      <c r="J1202" s="14">
        <v>4000</v>
      </c>
      <c r="K1202" s="100">
        <v>13.411199999999999</v>
      </c>
      <c r="L1202" s="17">
        <v>30.000049728</v>
      </c>
      <c r="M1202" s="107">
        <v>1</v>
      </c>
      <c r="N1202" s="17">
        <f>IF(M1202=1,_xlfn.XLOOKUP(L1202,'HYB SPECS'!$O$6:$O$37,'HYB SPECS'!$K$6:$K$37,,1))</f>
        <v>8500</v>
      </c>
      <c r="O1202" s="107">
        <f>0.5*('Specifications (ICE)'!$P$4*'Specifications (ICE)'!$P$3)*'Specifications (ICE)'!$P$5*K1202^2</f>
        <v>56.217600027646043</v>
      </c>
      <c r="P1202" s="14">
        <f>IF(B1202="A",'Specifications (ICE)'!$M$12,IF(B1202="G",'Specifications (ICE)'!$M$13))</f>
        <v>84.271039200000004</v>
      </c>
      <c r="Q1202" s="17">
        <v>2</v>
      </c>
      <c r="R1202" s="110">
        <f>'HYB SPECS'!$G$11-O1202-P1202-G1202</f>
        <v>746.24599262758227</v>
      </c>
      <c r="S1202" s="16">
        <f t="shared" si="243"/>
        <v>0</v>
      </c>
      <c r="T1202" s="17">
        <f t="shared" si="244"/>
        <v>0</v>
      </c>
      <c r="U1202" s="110">
        <f t="shared" si="245"/>
        <v>140.48863922764605</v>
      </c>
      <c r="V1202" s="17">
        <f t="shared" si="246"/>
        <v>1.8841212384098065</v>
      </c>
      <c r="W1202" s="14">
        <f t="shared" si="247"/>
        <v>11.538697553536501</v>
      </c>
      <c r="X1202" s="17">
        <f t="shared" si="248"/>
        <v>1.8841212384098065</v>
      </c>
      <c r="Y1202" s="17">
        <f t="shared" si="249"/>
        <v>2.1167097068988996</v>
      </c>
      <c r="Z1202" s="14">
        <v>474.14230073437511</v>
      </c>
      <c r="AA1202" s="17">
        <f t="shared" si="251"/>
        <v>1.5197179459755283</v>
      </c>
      <c r="AB1202" s="17">
        <f t="shared" si="252"/>
        <v>2.3899380852355321E-4</v>
      </c>
      <c r="AC1202" s="17">
        <f t="shared" si="253"/>
        <v>0.11331707423462822</v>
      </c>
      <c r="AD1202" s="17">
        <f t="shared" si="250"/>
        <v>1.5008884004586519E-4</v>
      </c>
      <c r="AE1202" s="14">
        <f t="shared" si="254"/>
        <v>65.628984042598063</v>
      </c>
    </row>
    <row r="1203" spans="1:31" ht="15.75" thickBot="1" x14ac:dyDescent="0.3">
      <c r="A1203" s="14">
        <v>2</v>
      </c>
      <c r="B1203" s="17" t="s">
        <v>33</v>
      </c>
      <c r="C1203" s="17">
        <v>1197</v>
      </c>
      <c r="D1203" s="17">
        <v>104.12059933456838</v>
      </c>
      <c r="E1203" s="14">
        <v>704.00093954631063</v>
      </c>
      <c r="F1203" s="103">
        <v>0</v>
      </c>
      <c r="G1203" s="17">
        <f>'Specifications (ICE)'!$E$16*9.81*SIN(F1203-F1202)</f>
        <v>0</v>
      </c>
      <c r="H1203" s="17">
        <f t="shared" si="242"/>
        <v>0</v>
      </c>
      <c r="I1203" s="17">
        <v>14</v>
      </c>
      <c r="J1203" s="14">
        <v>4000</v>
      </c>
      <c r="K1203" s="100">
        <v>13.411199999999999</v>
      </c>
      <c r="L1203" s="17">
        <v>30.000049728</v>
      </c>
      <c r="M1203" s="107">
        <v>1</v>
      </c>
      <c r="N1203" s="17">
        <f>IF(M1203=1,_xlfn.XLOOKUP(L1203,'HYB SPECS'!$O$6:$O$37,'HYB SPECS'!$K$6:$K$37,,1))</f>
        <v>8500</v>
      </c>
      <c r="O1203" s="107">
        <f>0.5*('Specifications (ICE)'!$P$4*'Specifications (ICE)'!$P$3)*'Specifications (ICE)'!$P$5*K1203^2</f>
        <v>56.217600027646043</v>
      </c>
      <c r="P1203" s="14">
        <f>IF(B1203="A",'Specifications (ICE)'!$M$12,IF(B1203="G",'Specifications (ICE)'!$M$13))</f>
        <v>84.271039200000004</v>
      </c>
      <c r="Q1203" s="17">
        <v>2</v>
      </c>
      <c r="R1203" s="110">
        <f>'HYB SPECS'!$G$11-O1203-P1203-G1203</f>
        <v>746.24599262758227</v>
      </c>
      <c r="S1203" s="16">
        <f t="shared" si="243"/>
        <v>0</v>
      </c>
      <c r="T1203" s="17">
        <f t="shared" si="244"/>
        <v>0</v>
      </c>
      <c r="U1203" s="110">
        <f t="shared" si="245"/>
        <v>140.48863922764605</v>
      </c>
      <c r="V1203" s="17">
        <f t="shared" si="246"/>
        <v>1.8841212384098065</v>
      </c>
      <c r="W1203" s="14">
        <f t="shared" si="247"/>
        <v>11.538697553536501</v>
      </c>
      <c r="X1203" s="17">
        <f t="shared" si="248"/>
        <v>1.8841212384098065</v>
      </c>
      <c r="Y1203" s="17">
        <f t="shared" si="249"/>
        <v>2.1167097068988996</v>
      </c>
      <c r="Z1203" s="14">
        <v>474.14230073437511</v>
      </c>
      <c r="AA1203" s="17">
        <f t="shared" si="251"/>
        <v>1.5197179459755283</v>
      </c>
      <c r="AB1203" s="17">
        <f t="shared" si="252"/>
        <v>2.3899380852355321E-4</v>
      </c>
      <c r="AC1203" s="17">
        <f t="shared" si="253"/>
        <v>0.11331707423462822</v>
      </c>
      <c r="AD1203" s="17">
        <f t="shared" si="250"/>
        <v>1.5008884004586519E-4</v>
      </c>
      <c r="AE1203" s="14">
        <f t="shared" si="254"/>
        <v>65.742301116832692</v>
      </c>
    </row>
    <row r="1204" spans="1:31" ht="15.75" thickBot="1" x14ac:dyDescent="0.3">
      <c r="A1204" s="14">
        <v>2</v>
      </c>
      <c r="B1204" s="17" t="s">
        <v>33</v>
      </c>
      <c r="C1204" s="17">
        <v>1198</v>
      </c>
      <c r="D1204" s="17">
        <v>104.19516387763686</v>
      </c>
      <c r="E1204" s="14">
        <v>704.00093954631063</v>
      </c>
      <c r="F1204" s="103">
        <v>0</v>
      </c>
      <c r="G1204" s="17">
        <f>'Specifications (ICE)'!$E$16*9.81*SIN(F1204-F1203)</f>
        <v>0</v>
      </c>
      <c r="H1204" s="17">
        <f t="shared" si="242"/>
        <v>0</v>
      </c>
      <c r="I1204" s="17">
        <v>14</v>
      </c>
      <c r="J1204" s="14">
        <v>4000</v>
      </c>
      <c r="K1204" s="100">
        <v>13.411199999999999</v>
      </c>
      <c r="L1204" s="17">
        <v>30.000049728</v>
      </c>
      <c r="M1204" s="107">
        <v>1</v>
      </c>
      <c r="N1204" s="17">
        <f>IF(M1204=1,_xlfn.XLOOKUP(L1204,'HYB SPECS'!$O$6:$O$37,'HYB SPECS'!$K$6:$K$37,,1))</f>
        <v>8500</v>
      </c>
      <c r="O1204" s="107">
        <f>0.5*('Specifications (ICE)'!$P$4*'Specifications (ICE)'!$P$3)*'Specifications (ICE)'!$P$5*K1204^2</f>
        <v>56.217600027646043</v>
      </c>
      <c r="P1204" s="14">
        <f>IF(B1204="A",'Specifications (ICE)'!$M$12,IF(B1204="G",'Specifications (ICE)'!$M$13))</f>
        <v>84.271039200000004</v>
      </c>
      <c r="Q1204" s="17">
        <v>2</v>
      </c>
      <c r="R1204" s="110">
        <f>'HYB SPECS'!$G$11-O1204-P1204-G1204</f>
        <v>746.24599262758227</v>
      </c>
      <c r="S1204" s="16">
        <f t="shared" si="243"/>
        <v>0</v>
      </c>
      <c r="T1204" s="17">
        <f t="shared" si="244"/>
        <v>0</v>
      </c>
      <c r="U1204" s="110">
        <f t="shared" si="245"/>
        <v>140.48863922764605</v>
      </c>
      <c r="V1204" s="17">
        <f t="shared" si="246"/>
        <v>1.8841212384098065</v>
      </c>
      <c r="W1204" s="14">
        <f t="shared" si="247"/>
        <v>11.538697553536501</v>
      </c>
      <c r="X1204" s="17">
        <f t="shared" si="248"/>
        <v>1.8841212384098065</v>
      </c>
      <c r="Y1204" s="17">
        <f t="shared" si="249"/>
        <v>2.1167097068988996</v>
      </c>
      <c r="Z1204" s="14">
        <v>474.14230073437511</v>
      </c>
      <c r="AA1204" s="17">
        <f t="shared" si="251"/>
        <v>1.5197179459755283</v>
      </c>
      <c r="AB1204" s="17">
        <f t="shared" si="252"/>
        <v>2.3899380852355321E-4</v>
      </c>
      <c r="AC1204" s="17">
        <f t="shared" si="253"/>
        <v>0.11331707423462822</v>
      </c>
      <c r="AD1204" s="17">
        <f t="shared" si="250"/>
        <v>1.5008884004586519E-4</v>
      </c>
      <c r="AE1204" s="14">
        <f t="shared" si="254"/>
        <v>65.855618191067322</v>
      </c>
    </row>
    <row r="1205" spans="1:31" ht="15.75" thickBot="1" x14ac:dyDescent="0.3">
      <c r="A1205" s="14">
        <v>2</v>
      </c>
      <c r="B1205" s="17" t="s">
        <v>33</v>
      </c>
      <c r="C1205" s="17">
        <v>1199</v>
      </c>
      <c r="D1205" s="17">
        <v>104.26972842070533</v>
      </c>
      <c r="E1205" s="14">
        <v>704.00093954631063</v>
      </c>
      <c r="F1205" s="103">
        <v>0</v>
      </c>
      <c r="G1205" s="17">
        <f>'Specifications (ICE)'!$E$16*9.81*SIN(F1205-F1204)</f>
        <v>0</v>
      </c>
      <c r="H1205" s="17">
        <f t="shared" si="242"/>
        <v>0</v>
      </c>
      <c r="I1205" s="17">
        <v>14</v>
      </c>
      <c r="J1205" s="14">
        <v>4000</v>
      </c>
      <c r="K1205" s="100">
        <v>13.411199999999999</v>
      </c>
      <c r="L1205" s="17">
        <v>30.000049728</v>
      </c>
      <c r="M1205" s="107">
        <v>1</v>
      </c>
      <c r="N1205" s="17">
        <f>IF(M1205=1,_xlfn.XLOOKUP(L1205,'HYB SPECS'!$O$6:$O$37,'HYB SPECS'!$K$6:$K$37,,1))</f>
        <v>8500</v>
      </c>
      <c r="O1205" s="107">
        <f>0.5*('Specifications (ICE)'!$P$4*'Specifications (ICE)'!$P$3)*'Specifications (ICE)'!$P$5*K1205^2</f>
        <v>56.217600027646043</v>
      </c>
      <c r="P1205" s="14">
        <f>IF(B1205="A",'Specifications (ICE)'!$M$12,IF(B1205="G",'Specifications (ICE)'!$M$13))</f>
        <v>84.271039200000004</v>
      </c>
      <c r="Q1205" s="17">
        <v>2</v>
      </c>
      <c r="R1205" s="110">
        <f>'HYB SPECS'!$G$11-O1205-P1205-G1205</f>
        <v>746.24599262758227</v>
      </c>
      <c r="S1205" s="16">
        <f t="shared" si="243"/>
        <v>0</v>
      </c>
      <c r="T1205" s="17">
        <f t="shared" si="244"/>
        <v>0</v>
      </c>
      <c r="U1205" s="110">
        <f t="shared" si="245"/>
        <v>140.48863922764605</v>
      </c>
      <c r="V1205" s="17">
        <f t="shared" si="246"/>
        <v>1.8841212384098065</v>
      </c>
      <c r="W1205" s="14">
        <f t="shared" si="247"/>
        <v>11.538697553536501</v>
      </c>
      <c r="X1205" s="17">
        <f t="shared" si="248"/>
        <v>1.8841212384098065</v>
      </c>
      <c r="Y1205" s="17">
        <f t="shared" si="249"/>
        <v>2.1167097068988996</v>
      </c>
      <c r="Z1205" s="14">
        <v>474.14230073437511</v>
      </c>
      <c r="AA1205" s="17">
        <f t="shared" si="251"/>
        <v>1.5197179459755283</v>
      </c>
      <c r="AB1205" s="17">
        <f t="shared" si="252"/>
        <v>2.3899380852355321E-4</v>
      </c>
      <c r="AC1205" s="17">
        <f t="shared" si="253"/>
        <v>0.11331707423462822</v>
      </c>
      <c r="AD1205" s="17">
        <f t="shared" si="250"/>
        <v>1.5008884004586519E-4</v>
      </c>
      <c r="AE1205" s="14">
        <f t="shared" si="254"/>
        <v>65.968935265301951</v>
      </c>
    </row>
    <row r="1206" spans="1:31" ht="15.75" thickBot="1" x14ac:dyDescent="0.3">
      <c r="A1206" s="14">
        <v>2</v>
      </c>
      <c r="B1206" s="17" t="s">
        <v>33</v>
      </c>
      <c r="C1206" s="17">
        <v>1200</v>
      </c>
      <c r="D1206" s="17">
        <v>104.34429296377381</v>
      </c>
      <c r="E1206" s="14">
        <v>704.00093954631063</v>
      </c>
      <c r="F1206" s="103">
        <v>0</v>
      </c>
      <c r="G1206" s="17">
        <f>'Specifications (ICE)'!$E$16*9.81*SIN(F1206-F1205)</f>
        <v>0</v>
      </c>
      <c r="H1206" s="17">
        <f t="shared" si="242"/>
        <v>0</v>
      </c>
      <c r="I1206" s="17">
        <v>14</v>
      </c>
      <c r="J1206" s="14">
        <v>4000</v>
      </c>
      <c r="K1206" s="100">
        <v>13.411199999999999</v>
      </c>
      <c r="L1206" s="17">
        <v>30.000049728</v>
      </c>
      <c r="M1206" s="107">
        <v>1</v>
      </c>
      <c r="N1206" s="17">
        <f>IF(M1206=1,_xlfn.XLOOKUP(L1206,'HYB SPECS'!$O$6:$O$37,'HYB SPECS'!$K$6:$K$37,,1))</f>
        <v>8500</v>
      </c>
      <c r="O1206" s="107">
        <f>0.5*('Specifications (ICE)'!$P$4*'Specifications (ICE)'!$P$3)*'Specifications (ICE)'!$P$5*K1206^2</f>
        <v>56.217600027646043</v>
      </c>
      <c r="P1206" s="14">
        <f>IF(B1206="A",'Specifications (ICE)'!$M$12,IF(B1206="G",'Specifications (ICE)'!$M$13))</f>
        <v>84.271039200000004</v>
      </c>
      <c r="Q1206" s="17">
        <v>2</v>
      </c>
      <c r="R1206" s="110">
        <f>'HYB SPECS'!$G$11-O1206-P1206-G1206</f>
        <v>746.24599262758227</v>
      </c>
      <c r="S1206" s="16">
        <f t="shared" si="243"/>
        <v>0</v>
      </c>
      <c r="T1206" s="17">
        <f t="shared" si="244"/>
        <v>0</v>
      </c>
      <c r="U1206" s="110">
        <f t="shared" si="245"/>
        <v>140.48863922764605</v>
      </c>
      <c r="V1206" s="17">
        <f t="shared" si="246"/>
        <v>1.8841212384098065</v>
      </c>
      <c r="W1206" s="14">
        <f t="shared" si="247"/>
        <v>11.538697553536501</v>
      </c>
      <c r="X1206" s="17">
        <f t="shared" si="248"/>
        <v>1.8841212384098065</v>
      </c>
      <c r="Y1206" s="17">
        <f t="shared" si="249"/>
        <v>2.1167097068988996</v>
      </c>
      <c r="Z1206" s="14">
        <v>474.14230073437511</v>
      </c>
      <c r="AA1206" s="17">
        <f t="shared" si="251"/>
        <v>1.5197179459755283</v>
      </c>
      <c r="AB1206" s="17">
        <f t="shared" si="252"/>
        <v>2.3899380852355321E-4</v>
      </c>
      <c r="AC1206" s="17">
        <f t="shared" si="253"/>
        <v>0.11331707423462822</v>
      </c>
      <c r="AD1206" s="17">
        <f t="shared" si="250"/>
        <v>1.5008884004586519E-4</v>
      </c>
      <c r="AE1206" s="14">
        <f t="shared" si="254"/>
        <v>66.082252339536581</v>
      </c>
    </row>
    <row r="1207" spans="1:31" ht="15.75" thickBot="1" x14ac:dyDescent="0.3">
      <c r="A1207" s="14">
        <v>2</v>
      </c>
      <c r="B1207" s="17" t="s">
        <v>33</v>
      </c>
      <c r="C1207" s="17">
        <v>1201</v>
      </c>
      <c r="D1207" s="17">
        <v>104.41885750684229</v>
      </c>
      <c r="E1207" s="14">
        <v>704.00093954631063</v>
      </c>
      <c r="F1207" s="103">
        <v>0</v>
      </c>
      <c r="G1207" s="17">
        <f>'Specifications (ICE)'!$E$16*9.81*SIN(F1207-F1206)</f>
        <v>0</v>
      </c>
      <c r="H1207" s="17">
        <f t="shared" si="242"/>
        <v>0</v>
      </c>
      <c r="I1207" s="17">
        <v>14</v>
      </c>
      <c r="J1207" s="14">
        <v>4000</v>
      </c>
      <c r="K1207" s="100">
        <v>13.411199999999999</v>
      </c>
      <c r="L1207" s="17">
        <v>30.000049728</v>
      </c>
      <c r="M1207" s="107">
        <v>1</v>
      </c>
      <c r="N1207" s="17">
        <f>IF(M1207=1,_xlfn.XLOOKUP(L1207,'HYB SPECS'!$O$6:$O$37,'HYB SPECS'!$K$6:$K$37,,1))</f>
        <v>8500</v>
      </c>
      <c r="O1207" s="107">
        <f>0.5*('Specifications (ICE)'!$P$4*'Specifications (ICE)'!$P$3)*'Specifications (ICE)'!$P$5*K1207^2</f>
        <v>56.217600027646043</v>
      </c>
      <c r="P1207" s="14">
        <f>IF(B1207="A",'Specifications (ICE)'!$M$12,IF(B1207="G",'Specifications (ICE)'!$M$13))</f>
        <v>84.271039200000004</v>
      </c>
      <c r="Q1207" s="17">
        <v>2</v>
      </c>
      <c r="R1207" s="110">
        <f>'HYB SPECS'!$G$11-O1207-P1207-G1207</f>
        <v>746.24599262758227</v>
      </c>
      <c r="S1207" s="16">
        <f t="shared" si="243"/>
        <v>0</v>
      </c>
      <c r="T1207" s="17">
        <f t="shared" si="244"/>
        <v>0</v>
      </c>
      <c r="U1207" s="110">
        <f t="shared" si="245"/>
        <v>140.48863922764605</v>
      </c>
      <c r="V1207" s="17">
        <f t="shared" si="246"/>
        <v>1.8841212384098065</v>
      </c>
      <c r="W1207" s="14">
        <f t="shared" si="247"/>
        <v>11.538697553536501</v>
      </c>
      <c r="X1207" s="17">
        <f t="shared" si="248"/>
        <v>1.8841212384098065</v>
      </c>
      <c r="Y1207" s="17">
        <f t="shared" si="249"/>
        <v>2.1167097068988996</v>
      </c>
      <c r="Z1207" s="14">
        <v>474.14230073437511</v>
      </c>
      <c r="AA1207" s="17">
        <f t="shared" si="251"/>
        <v>1.5197179459755283</v>
      </c>
      <c r="AB1207" s="17">
        <f t="shared" si="252"/>
        <v>2.3899380852355321E-4</v>
      </c>
      <c r="AC1207" s="17">
        <f t="shared" si="253"/>
        <v>0.11331707423462822</v>
      </c>
      <c r="AD1207" s="17">
        <f t="shared" si="250"/>
        <v>1.5008884004586519E-4</v>
      </c>
      <c r="AE1207" s="14">
        <f t="shared" si="254"/>
        <v>66.19556941377121</v>
      </c>
    </row>
    <row r="1208" spans="1:31" ht="15.75" thickBot="1" x14ac:dyDescent="0.3">
      <c r="A1208" s="14">
        <v>2</v>
      </c>
      <c r="B1208" s="17" t="s">
        <v>33</v>
      </c>
      <c r="C1208" s="17">
        <v>1202</v>
      </c>
      <c r="D1208" s="17">
        <v>104.49342204991076</v>
      </c>
      <c r="E1208" s="14">
        <v>704.00093954631063</v>
      </c>
      <c r="F1208" s="103">
        <v>0</v>
      </c>
      <c r="G1208" s="17">
        <f>'Specifications (ICE)'!$E$16*9.81*SIN(F1208-F1207)</f>
        <v>0</v>
      </c>
      <c r="H1208" s="17">
        <f t="shared" si="242"/>
        <v>0</v>
      </c>
      <c r="I1208" s="17">
        <v>14</v>
      </c>
      <c r="J1208" s="14">
        <v>4000</v>
      </c>
      <c r="K1208" s="100">
        <v>13.411199999999999</v>
      </c>
      <c r="L1208" s="17">
        <v>30.000049728</v>
      </c>
      <c r="M1208" s="107">
        <v>1</v>
      </c>
      <c r="N1208" s="17">
        <f>IF(M1208=1,_xlfn.XLOOKUP(L1208,'HYB SPECS'!$O$6:$O$37,'HYB SPECS'!$K$6:$K$37,,1))</f>
        <v>8500</v>
      </c>
      <c r="O1208" s="107">
        <f>0.5*('Specifications (ICE)'!$P$4*'Specifications (ICE)'!$P$3)*'Specifications (ICE)'!$P$5*K1208^2</f>
        <v>56.217600027646043</v>
      </c>
      <c r="P1208" s="14">
        <f>IF(B1208="A",'Specifications (ICE)'!$M$12,IF(B1208="G",'Specifications (ICE)'!$M$13))</f>
        <v>84.271039200000004</v>
      </c>
      <c r="Q1208" s="17">
        <v>2</v>
      </c>
      <c r="R1208" s="110">
        <f>'HYB SPECS'!$G$11-O1208-P1208-G1208</f>
        <v>746.24599262758227</v>
      </c>
      <c r="S1208" s="16">
        <f t="shared" si="243"/>
        <v>0</v>
      </c>
      <c r="T1208" s="17">
        <f t="shared" si="244"/>
        <v>0</v>
      </c>
      <c r="U1208" s="110">
        <f t="shared" si="245"/>
        <v>140.48863922764605</v>
      </c>
      <c r="V1208" s="17">
        <f t="shared" si="246"/>
        <v>1.8841212384098065</v>
      </c>
      <c r="W1208" s="14">
        <f t="shared" si="247"/>
        <v>11.538697553536501</v>
      </c>
      <c r="X1208" s="17">
        <f t="shared" si="248"/>
        <v>1.8841212384098065</v>
      </c>
      <c r="Y1208" s="17">
        <f t="shared" si="249"/>
        <v>2.1167097068988996</v>
      </c>
      <c r="Z1208" s="14">
        <v>474.14230073437511</v>
      </c>
      <c r="AA1208" s="17">
        <f t="shared" si="251"/>
        <v>1.5197179459755283</v>
      </c>
      <c r="AB1208" s="17">
        <f t="shared" si="252"/>
        <v>2.3899380852355321E-4</v>
      </c>
      <c r="AC1208" s="17">
        <f t="shared" si="253"/>
        <v>0.11331707423462822</v>
      </c>
      <c r="AD1208" s="17">
        <f t="shared" si="250"/>
        <v>1.5008884004586519E-4</v>
      </c>
      <c r="AE1208" s="14">
        <f t="shared" si="254"/>
        <v>66.30888648800584</v>
      </c>
    </row>
    <row r="1209" spans="1:31" ht="15.75" thickBot="1" x14ac:dyDescent="0.3">
      <c r="A1209" s="14">
        <v>2</v>
      </c>
      <c r="B1209" s="17" t="s">
        <v>33</v>
      </c>
      <c r="C1209" s="17">
        <v>1203</v>
      </c>
      <c r="D1209" s="17">
        <v>104.56798659297924</v>
      </c>
      <c r="E1209" s="14">
        <v>704.00093954631063</v>
      </c>
      <c r="F1209" s="103">
        <v>0</v>
      </c>
      <c r="G1209" s="17">
        <f>'Specifications (ICE)'!$E$16*9.81*SIN(F1209-F1208)</f>
        <v>0</v>
      </c>
      <c r="H1209" s="17">
        <f t="shared" si="242"/>
        <v>0</v>
      </c>
      <c r="I1209" s="17">
        <v>14</v>
      </c>
      <c r="J1209" s="14">
        <v>4000</v>
      </c>
      <c r="K1209" s="100">
        <v>13.411199999999999</v>
      </c>
      <c r="L1209" s="17">
        <v>30.000049728</v>
      </c>
      <c r="M1209" s="107">
        <v>1</v>
      </c>
      <c r="N1209" s="17">
        <f>IF(M1209=1,_xlfn.XLOOKUP(L1209,'HYB SPECS'!$O$6:$O$37,'HYB SPECS'!$K$6:$K$37,,1))</f>
        <v>8500</v>
      </c>
      <c r="O1209" s="107">
        <f>0.5*('Specifications (ICE)'!$P$4*'Specifications (ICE)'!$P$3)*'Specifications (ICE)'!$P$5*K1209^2</f>
        <v>56.217600027646043</v>
      </c>
      <c r="P1209" s="14">
        <f>IF(B1209="A",'Specifications (ICE)'!$M$12,IF(B1209="G",'Specifications (ICE)'!$M$13))</f>
        <v>84.271039200000004</v>
      </c>
      <c r="Q1209" s="17">
        <v>2</v>
      </c>
      <c r="R1209" s="110">
        <f>'HYB SPECS'!$G$11-O1209-P1209-G1209</f>
        <v>746.24599262758227</v>
      </c>
      <c r="S1209" s="16">
        <f t="shared" si="243"/>
        <v>0</v>
      </c>
      <c r="T1209" s="17">
        <f t="shared" si="244"/>
        <v>0</v>
      </c>
      <c r="U1209" s="110">
        <f t="shared" si="245"/>
        <v>140.48863922764605</v>
      </c>
      <c r="V1209" s="17">
        <f t="shared" si="246"/>
        <v>1.8841212384098065</v>
      </c>
      <c r="W1209" s="14">
        <f t="shared" si="247"/>
        <v>11.538697553536501</v>
      </c>
      <c r="X1209" s="17">
        <f t="shared" si="248"/>
        <v>1.8841212384098065</v>
      </c>
      <c r="Y1209" s="17">
        <f t="shared" si="249"/>
        <v>2.1167097068988996</v>
      </c>
      <c r="Z1209" s="14">
        <v>474.14230073437511</v>
      </c>
      <c r="AA1209" s="17">
        <f t="shared" si="251"/>
        <v>1.5197179459755283</v>
      </c>
      <c r="AB1209" s="17">
        <f t="shared" si="252"/>
        <v>2.3899380852355321E-4</v>
      </c>
      <c r="AC1209" s="17">
        <f t="shared" si="253"/>
        <v>0.11331707423462822</v>
      </c>
      <c r="AD1209" s="17">
        <f t="shared" si="250"/>
        <v>1.5008884004586519E-4</v>
      </c>
      <c r="AE1209" s="14">
        <f t="shared" si="254"/>
        <v>66.422203562240469</v>
      </c>
    </row>
    <row r="1210" spans="1:31" ht="15.75" thickBot="1" x14ac:dyDescent="0.3">
      <c r="A1210" s="14">
        <v>2</v>
      </c>
      <c r="B1210" s="17" t="s">
        <v>33</v>
      </c>
      <c r="C1210" s="17">
        <v>1204</v>
      </c>
      <c r="D1210" s="17">
        <v>104.64255113604771</v>
      </c>
      <c r="E1210" s="14">
        <v>704.00093954631063</v>
      </c>
      <c r="F1210" s="103">
        <v>0</v>
      </c>
      <c r="G1210" s="17">
        <f>'Specifications (ICE)'!$E$16*9.81*SIN(F1210-F1209)</f>
        <v>0</v>
      </c>
      <c r="H1210" s="17">
        <f t="shared" si="242"/>
        <v>0</v>
      </c>
      <c r="I1210" s="17">
        <v>14</v>
      </c>
      <c r="J1210" s="14">
        <v>4000</v>
      </c>
      <c r="K1210" s="100">
        <v>13.411199999999999</v>
      </c>
      <c r="L1210" s="17">
        <v>30.000049728</v>
      </c>
      <c r="M1210" s="107">
        <v>1</v>
      </c>
      <c r="N1210" s="17">
        <f>IF(M1210=1,_xlfn.XLOOKUP(L1210,'HYB SPECS'!$O$6:$O$37,'HYB SPECS'!$K$6:$K$37,,1))</f>
        <v>8500</v>
      </c>
      <c r="O1210" s="107">
        <f>0.5*('Specifications (ICE)'!$P$4*'Specifications (ICE)'!$P$3)*'Specifications (ICE)'!$P$5*K1210^2</f>
        <v>56.217600027646043</v>
      </c>
      <c r="P1210" s="14">
        <f>IF(B1210="A",'Specifications (ICE)'!$M$12,IF(B1210="G",'Specifications (ICE)'!$M$13))</f>
        <v>84.271039200000004</v>
      </c>
      <c r="Q1210" s="17">
        <v>2</v>
      </c>
      <c r="R1210" s="110">
        <f>'HYB SPECS'!$G$11-O1210-P1210-G1210</f>
        <v>746.24599262758227</v>
      </c>
      <c r="S1210" s="16">
        <f t="shared" si="243"/>
        <v>0</v>
      </c>
      <c r="T1210" s="17">
        <f t="shared" si="244"/>
        <v>0</v>
      </c>
      <c r="U1210" s="110">
        <f t="shared" si="245"/>
        <v>140.48863922764605</v>
      </c>
      <c r="V1210" s="17">
        <f t="shared" si="246"/>
        <v>1.8841212384098065</v>
      </c>
      <c r="W1210" s="14">
        <f t="shared" si="247"/>
        <v>11.538697553536501</v>
      </c>
      <c r="X1210" s="17">
        <f t="shared" si="248"/>
        <v>1.8841212384098065</v>
      </c>
      <c r="Y1210" s="17">
        <f t="shared" si="249"/>
        <v>2.1167097068988996</v>
      </c>
      <c r="Z1210" s="14">
        <v>474.14230073437511</v>
      </c>
      <c r="AA1210" s="17">
        <f t="shared" si="251"/>
        <v>1.5197179459755283</v>
      </c>
      <c r="AB1210" s="17">
        <f t="shared" si="252"/>
        <v>2.3899380852355321E-4</v>
      </c>
      <c r="AC1210" s="17">
        <f t="shared" si="253"/>
        <v>0.11331707423462822</v>
      </c>
      <c r="AD1210" s="17">
        <f t="shared" si="250"/>
        <v>1.5008884004586519E-4</v>
      </c>
      <c r="AE1210" s="14">
        <f t="shared" si="254"/>
        <v>66.535520636475098</v>
      </c>
    </row>
    <row r="1211" spans="1:31" ht="15.75" thickBot="1" x14ac:dyDescent="0.3">
      <c r="A1211" s="14">
        <v>2</v>
      </c>
      <c r="B1211" s="17" t="s">
        <v>33</v>
      </c>
      <c r="C1211" s="17">
        <v>1205</v>
      </c>
      <c r="D1211" s="17">
        <v>104.71711567911619</v>
      </c>
      <c r="E1211" s="14">
        <v>704.00093954631063</v>
      </c>
      <c r="F1211" s="103">
        <v>0</v>
      </c>
      <c r="G1211" s="17">
        <f>'Specifications (ICE)'!$E$16*9.81*SIN(F1211-F1210)</f>
        <v>0</v>
      </c>
      <c r="H1211" s="17">
        <f t="shared" si="242"/>
        <v>0</v>
      </c>
      <c r="I1211" s="17">
        <v>14</v>
      </c>
      <c r="J1211" s="14">
        <v>4000</v>
      </c>
      <c r="K1211" s="100">
        <v>13.411199999999999</v>
      </c>
      <c r="L1211" s="17">
        <v>30.000049728</v>
      </c>
      <c r="M1211" s="107">
        <v>1</v>
      </c>
      <c r="N1211" s="17">
        <f>IF(M1211=1,_xlfn.XLOOKUP(L1211,'HYB SPECS'!$O$6:$O$37,'HYB SPECS'!$K$6:$K$37,,1))</f>
        <v>8500</v>
      </c>
      <c r="O1211" s="107">
        <f>0.5*('Specifications (ICE)'!$P$4*'Specifications (ICE)'!$P$3)*'Specifications (ICE)'!$P$5*K1211^2</f>
        <v>56.217600027646043</v>
      </c>
      <c r="P1211" s="14">
        <f>IF(B1211="A",'Specifications (ICE)'!$M$12,IF(B1211="G",'Specifications (ICE)'!$M$13))</f>
        <v>84.271039200000004</v>
      </c>
      <c r="Q1211" s="17">
        <v>2</v>
      </c>
      <c r="R1211" s="110">
        <f>'HYB SPECS'!$G$11-O1211-P1211-G1211</f>
        <v>746.24599262758227</v>
      </c>
      <c r="S1211" s="16">
        <f t="shared" si="243"/>
        <v>0</v>
      </c>
      <c r="T1211" s="17">
        <f t="shared" si="244"/>
        <v>0</v>
      </c>
      <c r="U1211" s="110">
        <f t="shared" si="245"/>
        <v>140.48863922764605</v>
      </c>
      <c r="V1211" s="17">
        <f t="shared" si="246"/>
        <v>1.8841212384098065</v>
      </c>
      <c r="W1211" s="14">
        <f t="shared" si="247"/>
        <v>11.538697553536501</v>
      </c>
      <c r="X1211" s="17">
        <f t="shared" si="248"/>
        <v>1.8841212384098065</v>
      </c>
      <c r="Y1211" s="17">
        <f t="shared" si="249"/>
        <v>2.1167097068988996</v>
      </c>
      <c r="Z1211" s="14">
        <v>474.14230073437511</v>
      </c>
      <c r="AA1211" s="17">
        <f t="shared" si="251"/>
        <v>1.5197179459755283</v>
      </c>
      <c r="AB1211" s="17">
        <f t="shared" si="252"/>
        <v>2.3899380852355321E-4</v>
      </c>
      <c r="AC1211" s="17">
        <f t="shared" si="253"/>
        <v>0.11331707423462822</v>
      </c>
      <c r="AD1211" s="17">
        <f t="shared" si="250"/>
        <v>1.5008884004586519E-4</v>
      </c>
      <c r="AE1211" s="14">
        <f t="shared" si="254"/>
        <v>66.648837710709728</v>
      </c>
    </row>
    <row r="1212" spans="1:31" ht="15.75" thickBot="1" x14ac:dyDescent="0.3">
      <c r="A1212" s="14">
        <v>2</v>
      </c>
      <c r="B1212" s="17" t="s">
        <v>33</v>
      </c>
      <c r="C1212" s="17">
        <v>1206</v>
      </c>
      <c r="D1212" s="17">
        <v>104.79168022218467</v>
      </c>
      <c r="E1212" s="14">
        <v>704.00093954631063</v>
      </c>
      <c r="F1212" s="103">
        <v>0</v>
      </c>
      <c r="G1212" s="17">
        <f>'Specifications (ICE)'!$E$16*9.81*SIN(F1212-F1211)</f>
        <v>0</v>
      </c>
      <c r="H1212" s="17">
        <f t="shared" si="242"/>
        <v>0</v>
      </c>
      <c r="I1212" s="17">
        <v>14</v>
      </c>
      <c r="J1212" s="14">
        <v>4000</v>
      </c>
      <c r="K1212" s="100">
        <v>13.411199999999999</v>
      </c>
      <c r="L1212" s="17">
        <v>30.000049728</v>
      </c>
      <c r="M1212" s="107">
        <v>1</v>
      </c>
      <c r="N1212" s="17">
        <f>IF(M1212=1,_xlfn.XLOOKUP(L1212,'HYB SPECS'!$O$6:$O$37,'HYB SPECS'!$K$6:$K$37,,1))</f>
        <v>8500</v>
      </c>
      <c r="O1212" s="107">
        <f>0.5*('Specifications (ICE)'!$P$4*'Specifications (ICE)'!$P$3)*'Specifications (ICE)'!$P$5*K1212^2</f>
        <v>56.217600027646043</v>
      </c>
      <c r="P1212" s="14">
        <f>IF(B1212="A",'Specifications (ICE)'!$M$12,IF(B1212="G",'Specifications (ICE)'!$M$13))</f>
        <v>84.271039200000004</v>
      </c>
      <c r="Q1212" s="17">
        <v>2</v>
      </c>
      <c r="R1212" s="110">
        <f>'HYB SPECS'!$G$11-O1212-P1212-G1212</f>
        <v>746.24599262758227</v>
      </c>
      <c r="S1212" s="16">
        <f t="shared" si="243"/>
        <v>0</v>
      </c>
      <c r="T1212" s="17">
        <f t="shared" si="244"/>
        <v>0</v>
      </c>
      <c r="U1212" s="110">
        <f t="shared" si="245"/>
        <v>140.48863922764605</v>
      </c>
      <c r="V1212" s="17">
        <f t="shared" si="246"/>
        <v>1.8841212384098065</v>
      </c>
      <c r="W1212" s="14">
        <f t="shared" si="247"/>
        <v>11.538697553536501</v>
      </c>
      <c r="X1212" s="17">
        <f t="shared" si="248"/>
        <v>1.8841212384098065</v>
      </c>
      <c r="Y1212" s="17">
        <f t="shared" si="249"/>
        <v>2.1167097068988996</v>
      </c>
      <c r="Z1212" s="14">
        <v>474.14230073437511</v>
      </c>
      <c r="AA1212" s="17">
        <f t="shared" si="251"/>
        <v>1.5197179459755283</v>
      </c>
      <c r="AB1212" s="17">
        <f t="shared" si="252"/>
        <v>2.3899380852355321E-4</v>
      </c>
      <c r="AC1212" s="17">
        <f t="shared" si="253"/>
        <v>0.11331707423462822</v>
      </c>
      <c r="AD1212" s="17">
        <f t="shared" si="250"/>
        <v>1.5008884004586519E-4</v>
      </c>
      <c r="AE1212" s="14">
        <f t="shared" si="254"/>
        <v>66.762154784944357</v>
      </c>
    </row>
    <row r="1213" spans="1:31" ht="15.75" thickBot="1" x14ac:dyDescent="0.3">
      <c r="A1213" s="14">
        <v>3</v>
      </c>
      <c r="B1213" s="17" t="s">
        <v>33</v>
      </c>
      <c r="C1213" s="17">
        <v>1207</v>
      </c>
      <c r="D1213" s="17">
        <v>104.86624476525314</v>
      </c>
      <c r="E1213" s="14">
        <v>704.00093954631063</v>
      </c>
      <c r="F1213" s="103">
        <v>0</v>
      </c>
      <c r="G1213" s="17">
        <f>'Specifications (ICE)'!$E$16*9.81*SIN(F1213-F1212)</f>
        <v>0</v>
      </c>
      <c r="H1213" s="17">
        <f t="shared" si="242"/>
        <v>0</v>
      </c>
      <c r="I1213" s="17">
        <v>14</v>
      </c>
      <c r="J1213" s="14">
        <v>4000</v>
      </c>
      <c r="K1213" s="100">
        <v>13.411199999999999</v>
      </c>
      <c r="L1213" s="17">
        <v>30.000049728</v>
      </c>
      <c r="M1213" s="107">
        <v>1</v>
      </c>
      <c r="N1213" s="17">
        <f>IF(M1213=1,_xlfn.XLOOKUP(L1213,'HYB SPECS'!$O$6:$O$37,'HYB SPECS'!$K$6:$K$37,,1))</f>
        <v>8500</v>
      </c>
      <c r="O1213" s="107">
        <f>0.5*('Specifications (ICE)'!$P$4*'Specifications (ICE)'!$P$3)*'Specifications (ICE)'!$P$5*K1213^2</f>
        <v>56.217600027646043</v>
      </c>
      <c r="P1213" s="14">
        <f>IF(B1213="A",'Specifications (ICE)'!$M$12,IF(B1213="G",'Specifications (ICE)'!$M$13))</f>
        <v>84.271039200000004</v>
      </c>
      <c r="Q1213" s="17">
        <v>3</v>
      </c>
      <c r="R1213" s="110">
        <f>'HYB SPECS'!$G$11-O1213-P1213-G1213</f>
        <v>746.24599262758227</v>
      </c>
      <c r="S1213" s="16">
        <f t="shared" si="243"/>
        <v>-1.2720085171053825</v>
      </c>
      <c r="T1213" s="17">
        <f t="shared" si="244"/>
        <v>-895.49519115309863</v>
      </c>
      <c r="U1213" s="110">
        <f t="shared" si="245"/>
        <v>-755.00655192545253</v>
      </c>
      <c r="V1213" s="17">
        <f t="shared" si="246"/>
        <v>10.125543869182627</v>
      </c>
      <c r="W1213" s="14">
        <f t="shared" si="247"/>
        <v>3.2972749227636813</v>
      </c>
      <c r="X1213" s="17">
        <f t="shared" si="248"/>
        <v>10.125543869182627</v>
      </c>
      <c r="Y1213" s="17">
        <f t="shared" si="249"/>
        <v>11.375508411347653</v>
      </c>
      <c r="Z1213" s="14">
        <v>474.14230073437511</v>
      </c>
      <c r="AA1213" s="17">
        <f t="shared" si="251"/>
        <v>0.43427153278692521</v>
      </c>
      <c r="AB1213" s="17">
        <f t="shared" si="252"/>
        <v>6.8294388329727363E-5</v>
      </c>
      <c r="AC1213" s="17">
        <f t="shared" si="253"/>
        <v>3.2381258409903788E-2</v>
      </c>
      <c r="AD1213" s="17">
        <f t="shared" si="250"/>
        <v>4.288908398662753E-5</v>
      </c>
      <c r="AE1213" s="14">
        <f t="shared" si="254"/>
        <v>66.794536043354256</v>
      </c>
    </row>
    <row r="1214" spans="1:31" ht="15.75" thickBot="1" x14ac:dyDescent="0.3">
      <c r="A1214" s="14">
        <v>3</v>
      </c>
      <c r="B1214" s="17" t="s">
        <v>33</v>
      </c>
      <c r="C1214" s="17">
        <v>1208</v>
      </c>
      <c r="D1214" s="17">
        <v>104.9412289817007</v>
      </c>
      <c r="E1214" s="14">
        <v>704.00093954631063</v>
      </c>
      <c r="F1214" s="103">
        <v>0</v>
      </c>
      <c r="G1214" s="17">
        <f>'Specifications (ICE)'!$E$16*9.81*SIN(F1214-F1213)</f>
        <v>0</v>
      </c>
      <c r="H1214" s="17">
        <f t="shared" si="242"/>
        <v>0</v>
      </c>
      <c r="I1214" s="17">
        <v>14</v>
      </c>
      <c r="J1214" s="14">
        <v>4000</v>
      </c>
      <c r="K1214" s="100">
        <v>13.331571464310496</v>
      </c>
      <c r="L1214" s="17">
        <v>29.821925471374723</v>
      </c>
      <c r="M1214" s="107">
        <v>1</v>
      </c>
      <c r="N1214" s="17">
        <f>IF(M1214=1,_xlfn.XLOOKUP(L1214,'HYB SPECS'!$O$6:$O$37,'HYB SPECS'!$K$6:$K$37,,1))</f>
        <v>8500</v>
      </c>
      <c r="O1214" s="107">
        <f>0.5*('Specifications (ICE)'!$P$4*'Specifications (ICE)'!$P$3)*'Specifications (ICE)'!$P$5*K1214^2</f>
        <v>55.552001786836605</v>
      </c>
      <c r="P1214" s="14">
        <f>IF(B1214="A",'Specifications (ICE)'!$M$12,IF(B1214="G",'Specifications (ICE)'!$M$13))</f>
        <v>84.271039200000004</v>
      </c>
      <c r="Q1214" s="17">
        <v>3</v>
      </c>
      <c r="R1214" s="110">
        <f>'HYB SPECS'!$G$11-O1214-P1214-G1214</f>
        <v>746.91159086839173</v>
      </c>
      <c r="S1214" s="16">
        <f t="shared" si="243"/>
        <v>-1.2731430580471688</v>
      </c>
      <c r="T1214" s="17">
        <f t="shared" si="244"/>
        <v>-896.29390904206991</v>
      </c>
      <c r="U1214" s="110">
        <f t="shared" si="245"/>
        <v>-756.47086805523327</v>
      </c>
      <c r="V1214" s="17">
        <f t="shared" si="246"/>
        <v>10.084945438147338</v>
      </c>
      <c r="W1214" s="14">
        <f t="shared" si="247"/>
        <v>3.3378733537989702</v>
      </c>
      <c r="X1214" s="17">
        <f t="shared" si="248"/>
        <v>10.084945438147338</v>
      </c>
      <c r="Y1214" s="17">
        <f t="shared" si="249"/>
        <v>11.329898239716771</v>
      </c>
      <c r="Z1214" s="14">
        <v>474.14230073437511</v>
      </c>
      <c r="AA1214" s="17">
        <f t="shared" si="251"/>
        <v>0.43961859764728017</v>
      </c>
      <c r="AB1214" s="17">
        <f t="shared" si="252"/>
        <v>6.952439389883558E-5</v>
      </c>
      <c r="AC1214" s="17">
        <f t="shared" si="253"/>
        <v>3.2964456080356856E-2</v>
      </c>
      <c r="AD1214" s="17">
        <f t="shared" si="250"/>
        <v>4.3661531232260737E-5</v>
      </c>
      <c r="AE1214" s="14">
        <f t="shared" si="254"/>
        <v>66.827500499434606</v>
      </c>
    </row>
    <row r="1215" spans="1:31" ht="15.75" thickBot="1" x14ac:dyDescent="0.3">
      <c r="A1215" s="14">
        <v>3</v>
      </c>
      <c r="B1215" s="17" t="s">
        <v>33</v>
      </c>
      <c r="C1215" s="17">
        <v>1209</v>
      </c>
      <c r="D1215" s="17">
        <v>105.01664084031574</v>
      </c>
      <c r="E1215" s="14">
        <v>704.00093954631063</v>
      </c>
      <c r="F1215" s="103">
        <v>0</v>
      </c>
      <c r="G1215" s="17">
        <f>'Specifications (ICE)'!$E$16*9.81*SIN(F1215-F1214)</f>
        <v>0</v>
      </c>
      <c r="H1215" s="17">
        <f t="shared" si="242"/>
        <v>0</v>
      </c>
      <c r="I1215" s="17">
        <v>14</v>
      </c>
      <c r="J1215" s="14">
        <v>4000</v>
      </c>
      <c r="K1215" s="100">
        <v>13.251369202430395</v>
      </c>
      <c r="L1215" s="17">
        <v>29.642517823684649</v>
      </c>
      <c r="M1215" s="107">
        <v>1</v>
      </c>
      <c r="N1215" s="17">
        <f>IF(M1215=1,_xlfn.XLOOKUP(L1215,'HYB SPECS'!$O$6:$O$37,'HYB SPECS'!$K$6:$K$37,,1))</f>
        <v>8500</v>
      </c>
      <c r="O1215" s="107">
        <f>0.5*('Specifications (ICE)'!$P$4*'Specifications (ICE)'!$P$3)*'Specifications (ICE)'!$P$5*K1215^2</f>
        <v>54.885614563951883</v>
      </c>
      <c r="P1215" s="14">
        <f>IF(B1215="A",'Specifications (ICE)'!$M$12,IF(B1215="G",'Specifications (ICE)'!$M$13))</f>
        <v>84.271039200000004</v>
      </c>
      <c r="Q1215" s="17">
        <v>3</v>
      </c>
      <c r="R1215" s="110">
        <f>'HYB SPECS'!$G$11-O1215-P1215-G1215</f>
        <v>747.57797809127646</v>
      </c>
      <c r="S1215" s="16">
        <f t="shared" si="243"/>
        <v>-1.2742789438429707</v>
      </c>
      <c r="T1215" s="17">
        <f t="shared" si="244"/>
        <v>-897.09357370953182</v>
      </c>
      <c r="U1215" s="110">
        <f t="shared" si="245"/>
        <v>-757.93691994557992</v>
      </c>
      <c r="V1215" s="17">
        <f t="shared" si="246"/>
        <v>10.043701958351809</v>
      </c>
      <c r="W1215" s="14">
        <f t="shared" si="247"/>
        <v>3.3791168335945003</v>
      </c>
      <c r="X1215" s="17">
        <f t="shared" si="248"/>
        <v>10.043701958351809</v>
      </c>
      <c r="Y1215" s="17">
        <f t="shared" si="249"/>
        <v>11.283563390212517</v>
      </c>
      <c r="Z1215" s="14">
        <v>474.14230073437511</v>
      </c>
      <c r="AA1215" s="17">
        <f t="shared" si="251"/>
        <v>0.44505061942520918</v>
      </c>
      <c r="AB1215" s="17">
        <f t="shared" si="252"/>
        <v>7.0784855805203917E-5</v>
      </c>
      <c r="AC1215" s="17">
        <f t="shared" si="253"/>
        <v>3.3562094388630372E-2</v>
      </c>
      <c r="AD1215" s="17">
        <f t="shared" si="250"/>
        <v>4.4453105150503799E-5</v>
      </c>
      <c r="AE1215" s="14">
        <f t="shared" si="254"/>
        <v>66.861062593823235</v>
      </c>
    </row>
    <row r="1216" spans="1:31" ht="15.75" thickBot="1" x14ac:dyDescent="0.3">
      <c r="A1216" s="14">
        <v>3</v>
      </c>
      <c r="B1216" s="17" t="s">
        <v>33</v>
      </c>
      <c r="C1216" s="17">
        <v>1210</v>
      </c>
      <c r="D1216" s="17">
        <v>105.09248855961675</v>
      </c>
      <c r="E1216" s="14">
        <v>704.00093954631063</v>
      </c>
      <c r="F1216" s="103">
        <v>0</v>
      </c>
      <c r="G1216" s="17">
        <f>'Specifications (ICE)'!$E$16*9.81*SIN(F1216-F1215)</f>
        <v>0</v>
      </c>
      <c r="H1216" s="17">
        <f t="shared" si="242"/>
        <v>0</v>
      </c>
      <c r="I1216" s="17">
        <v>14</v>
      </c>
      <c r="J1216" s="14">
        <v>4000</v>
      </c>
      <c r="K1216" s="100">
        <v>13.170582619654555</v>
      </c>
      <c r="L1216" s="17">
        <v>29.461803085210061</v>
      </c>
      <c r="M1216" s="107">
        <v>1</v>
      </c>
      <c r="N1216" s="17">
        <f>IF(M1216=1,_xlfn.XLOOKUP(L1216,'HYB SPECS'!$O$6:$O$37,'HYB SPECS'!$K$6:$K$37,,1))</f>
        <v>8500</v>
      </c>
      <c r="O1216" s="107">
        <f>0.5*('Specifications (ICE)'!$P$4*'Specifications (ICE)'!$P$3)*'Specifications (ICE)'!$P$5*K1216^2</f>
        <v>54.218437423753954</v>
      </c>
      <c r="P1216" s="14">
        <f>IF(B1216="A",'Specifications (ICE)'!$M$12,IF(B1216="G",'Specifications (ICE)'!$M$13))</f>
        <v>84.271039200000004</v>
      </c>
      <c r="Q1216" s="17">
        <v>3</v>
      </c>
      <c r="R1216" s="110">
        <f>'HYB SPECS'!$G$11-O1216-P1216-G1216</f>
        <v>748.24515523147443</v>
      </c>
      <c r="S1216" s="16">
        <f t="shared" si="243"/>
        <v>-1.2754161760869411</v>
      </c>
      <c r="T1216" s="17">
        <f t="shared" si="244"/>
        <v>-897.89418627776934</v>
      </c>
      <c r="U1216" s="110">
        <f t="shared" si="245"/>
        <v>-759.40470965401539</v>
      </c>
      <c r="V1216" s="17">
        <f t="shared" si="246"/>
        <v>10.00180247025299</v>
      </c>
      <c r="W1216" s="14">
        <f t="shared" si="247"/>
        <v>3.4210163216933198</v>
      </c>
      <c r="X1216" s="17">
        <f t="shared" si="248"/>
        <v>10.00180247025299</v>
      </c>
      <c r="Y1216" s="17">
        <f t="shared" si="249"/>
        <v>11.236491550372889</v>
      </c>
      <c r="Z1216" s="14">
        <v>474.14230073437511</v>
      </c>
      <c r="AA1216" s="17">
        <f t="shared" si="251"/>
        <v>0.45056904156042216</v>
      </c>
      <c r="AB1216" s="17">
        <f t="shared" si="252"/>
        <v>7.2076746025546303E-5</v>
      </c>
      <c r="AC1216" s="17">
        <f t="shared" si="253"/>
        <v>3.4174634189999754E-2</v>
      </c>
      <c r="AD1216" s="17">
        <f t="shared" si="250"/>
        <v>4.5264416145695037E-5</v>
      </c>
      <c r="AE1216" s="14">
        <f t="shared" si="254"/>
        <v>66.895237228013229</v>
      </c>
    </row>
    <row r="1217" spans="1:31" ht="15.75" thickBot="1" x14ac:dyDescent="0.3">
      <c r="A1217" s="14">
        <v>3</v>
      </c>
      <c r="B1217" s="17" t="s">
        <v>33</v>
      </c>
      <c r="C1217" s="17">
        <v>1211</v>
      </c>
      <c r="D1217" s="17">
        <v>105.1687806189157</v>
      </c>
      <c r="E1217" s="14">
        <v>704.00093954631063</v>
      </c>
      <c r="F1217" s="103">
        <v>0</v>
      </c>
      <c r="G1217" s="17">
        <f>'Specifications (ICE)'!$E$16*9.81*SIN(F1217-F1216)</f>
        <v>0</v>
      </c>
      <c r="H1217" s="17">
        <f t="shared" si="242"/>
        <v>0</v>
      </c>
      <c r="I1217" s="17">
        <v>14</v>
      </c>
      <c r="J1217" s="14">
        <v>4000</v>
      </c>
      <c r="K1217" s="100">
        <v>13.089200782262715</v>
      </c>
      <c r="L1217" s="17">
        <v>29.279756797874761</v>
      </c>
      <c r="M1217" s="107">
        <v>1</v>
      </c>
      <c r="N1217" s="17">
        <f>IF(M1217=1,_xlfn.XLOOKUP(L1217,'HYB SPECS'!$O$6:$O$37,'HYB SPECS'!$K$6:$K$37,,1))</f>
        <v>8500</v>
      </c>
      <c r="O1217" s="107">
        <f>0.5*('Specifications (ICE)'!$P$4*'Specifications (ICE)'!$P$3)*'Specifications (ICE)'!$P$5*K1217^2</f>
        <v>53.55046942989631</v>
      </c>
      <c r="P1217" s="14">
        <f>IF(B1217="A",'Specifications (ICE)'!$M$12,IF(B1217="G",'Specifications (ICE)'!$M$13))</f>
        <v>84.271039200000004</v>
      </c>
      <c r="Q1217" s="17">
        <v>3</v>
      </c>
      <c r="R1217" s="110">
        <f>'HYB SPECS'!$G$11-O1217-P1217-G1217</f>
        <v>748.91312322533201</v>
      </c>
      <c r="S1217" s="16">
        <f t="shared" si="243"/>
        <v>-1.2765547563751232</v>
      </c>
      <c r="T1217" s="17">
        <f t="shared" si="244"/>
        <v>-898.69574787039835</v>
      </c>
      <c r="U1217" s="110">
        <f t="shared" si="245"/>
        <v>-760.87423924050199</v>
      </c>
      <c r="V1217" s="17">
        <f t="shared" si="246"/>
        <v>9.9592356874703274</v>
      </c>
      <c r="W1217" s="14">
        <f t="shared" si="247"/>
        <v>3.4635831044759815</v>
      </c>
      <c r="X1217" s="17">
        <f t="shared" si="248"/>
        <v>9.9592356874703274</v>
      </c>
      <c r="Y1217" s="17">
        <f t="shared" si="249"/>
        <v>11.188670040551386</v>
      </c>
      <c r="Z1217" s="14">
        <v>474.14230073437511</v>
      </c>
      <c r="AA1217" s="17">
        <f t="shared" si="251"/>
        <v>0.45617535053915315</v>
      </c>
      <c r="AB1217" s="17">
        <f t="shared" si="252"/>
        <v>7.3401079887089915E-5</v>
      </c>
      <c r="AC1217" s="17">
        <f t="shared" si="253"/>
        <v>3.4802556894052476E-2</v>
      </c>
      <c r="AD1217" s="17">
        <f t="shared" si="250"/>
        <v>4.6096101846427119E-5</v>
      </c>
      <c r="AE1217" s="14">
        <f t="shared" si="254"/>
        <v>66.930039784907279</v>
      </c>
    </row>
    <row r="1218" spans="1:31" ht="15.75" thickBot="1" x14ac:dyDescent="0.3">
      <c r="A1218" s="14">
        <v>3</v>
      </c>
      <c r="B1218" s="17" t="s">
        <v>33</v>
      </c>
      <c r="C1218" s="17">
        <v>1212</v>
      </c>
      <c r="D1218" s="17">
        <v>105.24552577001897</v>
      </c>
      <c r="E1218" s="14">
        <v>704.00093954631063</v>
      </c>
      <c r="F1218" s="103">
        <v>0</v>
      </c>
      <c r="G1218" s="17">
        <f>'Specifications (ICE)'!$E$16*9.81*SIN(F1218-F1217)</f>
        <v>0</v>
      </c>
      <c r="H1218" s="17">
        <f t="shared" si="242"/>
        <v>0</v>
      </c>
      <c r="I1218" s="17">
        <v>14</v>
      </c>
      <c r="J1218" s="14">
        <v>4000</v>
      </c>
      <c r="K1218" s="100">
        <v>13.007212402032255</v>
      </c>
      <c r="L1218" s="17">
        <v>29.096353710602035</v>
      </c>
      <c r="M1218" s="107">
        <v>1</v>
      </c>
      <c r="N1218" s="17">
        <f>IF(M1218=1,_xlfn.XLOOKUP(L1218,'HYB SPECS'!$O$6:$O$37,'HYB SPECS'!$K$6:$K$37,,1))</f>
        <v>8500</v>
      </c>
      <c r="O1218" s="107">
        <f>0.5*('Specifications (ICE)'!$P$4*'Specifications (ICE)'!$P$3)*'Specifications (ICE)'!$P$5*K1218^2</f>
        <v>52.881709644922488</v>
      </c>
      <c r="P1218" s="14">
        <f>IF(B1218="A",'Specifications (ICE)'!$M$12,IF(B1218="G",'Specifications (ICE)'!$M$13))</f>
        <v>84.271039200000004</v>
      </c>
      <c r="Q1218" s="17">
        <v>3</v>
      </c>
      <c r="R1218" s="110">
        <f>'HYB SPECS'!$G$11-O1218-P1218-G1218</f>
        <v>749.58188301030589</v>
      </c>
      <c r="S1218" s="16">
        <f t="shared" si="243"/>
        <v>-1.2776946863054521</v>
      </c>
      <c r="T1218" s="17">
        <f t="shared" si="244"/>
        <v>-899.49825961236695</v>
      </c>
      <c r="U1218" s="110">
        <f t="shared" si="245"/>
        <v>-762.34551076744447</v>
      </c>
      <c r="V1218" s="17">
        <f t="shared" si="246"/>
        <v>9.9159899822879183</v>
      </c>
      <c r="W1218" s="14">
        <f t="shared" si="247"/>
        <v>3.5068288096583911</v>
      </c>
      <c r="X1218" s="17">
        <f t="shared" si="248"/>
        <v>9.9159899822879183</v>
      </c>
      <c r="Y1218" s="17">
        <f t="shared" si="249"/>
        <v>11.140085797629444</v>
      </c>
      <c r="Z1218" s="14">
        <v>474.14230073437511</v>
      </c>
      <c r="AA1218" s="17">
        <f t="shared" si="251"/>
        <v>0.46187107780361658</v>
      </c>
      <c r="AB1218" s="17">
        <f t="shared" si="252"/>
        <v>7.475891858070139E-5</v>
      </c>
      <c r="AC1218" s="17">
        <f t="shared" si="253"/>
        <v>3.5446365656267582E-2</v>
      </c>
      <c r="AD1218" s="17">
        <f t="shared" si="250"/>
        <v>4.6948828683798121E-5</v>
      </c>
      <c r="AE1218" s="14">
        <f t="shared" si="254"/>
        <v>66.965486150563549</v>
      </c>
    </row>
    <row r="1219" spans="1:31" ht="15.75" thickBot="1" x14ac:dyDescent="0.3">
      <c r="A1219" s="14">
        <v>3</v>
      </c>
      <c r="B1219" s="17" t="s">
        <v>33</v>
      </c>
      <c r="C1219" s="17">
        <v>1213</v>
      </c>
      <c r="D1219" s="17">
        <v>105.32273304961146</v>
      </c>
      <c r="E1219" s="14">
        <v>704.00093954631063</v>
      </c>
      <c r="F1219" s="103">
        <v>0</v>
      </c>
      <c r="G1219" s="17">
        <f>'Specifications (ICE)'!$E$16*9.81*SIN(F1219-F1218)</f>
        <v>0</v>
      </c>
      <c r="H1219" s="17">
        <f t="shared" si="242"/>
        <v>0</v>
      </c>
      <c r="I1219" s="17">
        <v>14</v>
      </c>
      <c r="J1219" s="14">
        <v>4000</v>
      </c>
      <c r="K1219" s="100">
        <v>12.924605819827397</v>
      </c>
      <c r="L1219" s="17">
        <v>28.911567742604699</v>
      </c>
      <c r="M1219" s="107">
        <v>1</v>
      </c>
      <c r="N1219" s="17">
        <f>IF(M1219=1,_xlfn.XLOOKUP(L1219,'HYB SPECS'!$O$6:$O$37,'HYB SPECS'!$K$6:$K$37,,1))</f>
        <v>8000</v>
      </c>
      <c r="O1219" s="107">
        <f>0.5*('Specifications (ICE)'!$P$4*'Specifications (ICE)'!$P$3)*'Specifications (ICE)'!$P$5*K1219^2</f>
        <v>52.212157130264814</v>
      </c>
      <c r="P1219" s="14">
        <f>IF(B1219="A",'Specifications (ICE)'!$M$12,IF(B1219="G",'Specifications (ICE)'!$M$13))</f>
        <v>84.271039200000004</v>
      </c>
      <c r="Q1219" s="17">
        <v>3</v>
      </c>
      <c r="R1219" s="110">
        <f>'HYB SPECS'!$G$11-O1219-P1219-G1219</f>
        <v>750.25143552496354</v>
      </c>
      <c r="S1219" s="16">
        <f t="shared" si="243"/>
        <v>-1.2788359674777572</v>
      </c>
      <c r="T1219" s="17">
        <f t="shared" si="244"/>
        <v>-900.3017226299562</v>
      </c>
      <c r="U1219" s="110">
        <f t="shared" si="245"/>
        <v>-763.81852629969137</v>
      </c>
      <c r="V1219" s="17">
        <f t="shared" si="246"/>
        <v>9.8720533703049771</v>
      </c>
      <c r="W1219" s="14">
        <f t="shared" si="247"/>
        <v>3.5507654216413322</v>
      </c>
      <c r="X1219" s="17">
        <f t="shared" si="248"/>
        <v>9.8720533703049771</v>
      </c>
      <c r="Y1219" s="17">
        <f t="shared" si="249"/>
        <v>11.783895692632816</v>
      </c>
      <c r="Z1219" s="14">
        <v>474.14230073437511</v>
      </c>
      <c r="AA1219" s="17">
        <f t="shared" si="251"/>
        <v>0.4676578017736347</v>
      </c>
      <c r="AB1219" s="17">
        <f t="shared" si="252"/>
        <v>7.6151371854442349E-5</v>
      </c>
      <c r="AC1219" s="17">
        <f t="shared" si="253"/>
        <v>3.6106586655144234E-2</v>
      </c>
      <c r="AD1219" s="17">
        <f t="shared" si="250"/>
        <v>4.7823293582972494E-5</v>
      </c>
      <c r="AE1219" s="14">
        <f t="shared" si="254"/>
        <v>67.001592737218701</v>
      </c>
    </row>
    <row r="1220" spans="1:31" ht="15.75" thickBot="1" x14ac:dyDescent="0.3">
      <c r="A1220" s="14">
        <v>3</v>
      </c>
      <c r="B1220" s="17" t="s">
        <v>33</v>
      </c>
      <c r="C1220" s="17">
        <v>1214</v>
      </c>
      <c r="D1220" s="17">
        <v>105.40041179237301</v>
      </c>
      <c r="E1220" s="14">
        <v>704.00093954631063</v>
      </c>
      <c r="F1220" s="103">
        <v>0</v>
      </c>
      <c r="G1220" s="17">
        <f>'Specifications (ICE)'!$E$16*9.81*SIN(F1220-F1219)</f>
        <v>0</v>
      </c>
      <c r="H1220" s="17">
        <f t="shared" si="242"/>
        <v>0</v>
      </c>
      <c r="I1220" s="17">
        <v>14</v>
      </c>
      <c r="J1220" s="14">
        <v>4000</v>
      </c>
      <c r="K1220" s="100">
        <v>12.841368988196544</v>
      </c>
      <c r="L1220" s="17">
        <v>28.725371944456381</v>
      </c>
      <c r="M1220" s="107">
        <v>1</v>
      </c>
      <c r="N1220" s="17">
        <f>IF(M1220=1,_xlfn.XLOOKUP(L1220,'HYB SPECS'!$O$6:$O$37,'HYB SPECS'!$K$6:$K$37,,1))</f>
        <v>8000</v>
      </c>
      <c r="O1220" s="107">
        <f>0.5*('Specifications (ICE)'!$P$4*'Specifications (ICE)'!$P$3)*'Specifications (ICE)'!$P$5*K1220^2</f>
        <v>51.541810946243054</v>
      </c>
      <c r="P1220" s="14">
        <f>IF(B1220="A",'Specifications (ICE)'!$M$12,IF(B1220="G",'Specifications (ICE)'!$M$13))</f>
        <v>84.271039200000004</v>
      </c>
      <c r="Q1220" s="17">
        <v>3</v>
      </c>
      <c r="R1220" s="110">
        <f>'HYB SPECS'!$G$11-O1220-P1220-G1220</f>
        <v>750.92178170898535</v>
      </c>
      <c r="S1220" s="16">
        <f t="shared" si="243"/>
        <v>-1.2799786014937637</v>
      </c>
      <c r="T1220" s="17">
        <f t="shared" si="244"/>
        <v>-901.10613805078242</v>
      </c>
      <c r="U1220" s="110">
        <f t="shared" si="245"/>
        <v>-765.2932879045394</v>
      </c>
      <c r="V1220" s="17">
        <f t="shared" si="246"/>
        <v>9.8274134941723226</v>
      </c>
      <c r="W1220" s="14">
        <f t="shared" si="247"/>
        <v>3.5954052977739868</v>
      </c>
      <c r="X1220" s="17">
        <f t="shared" si="248"/>
        <v>9.8274134941723226</v>
      </c>
      <c r="Y1220" s="17">
        <f t="shared" si="249"/>
        <v>11.730610765541403</v>
      </c>
      <c r="Z1220" s="14">
        <v>474.14230073437511</v>
      </c>
      <c r="AA1220" s="17">
        <f t="shared" si="251"/>
        <v>0.47353714998864416</v>
      </c>
      <c r="AB1220" s="17">
        <f t="shared" si="252"/>
        <v>7.7579600902582071E-5</v>
      </c>
      <c r="AC1220" s="17">
        <f t="shared" si="253"/>
        <v>3.6783770462004865E-2</v>
      </c>
      <c r="AD1220" s="17">
        <f t="shared" si="250"/>
        <v>4.8720225777489892E-5</v>
      </c>
      <c r="AE1220" s="14">
        <f t="shared" si="254"/>
        <v>67.038376507680709</v>
      </c>
    </row>
    <row r="1221" spans="1:31" ht="15.75" thickBot="1" x14ac:dyDescent="0.3">
      <c r="A1221" s="14">
        <v>3</v>
      </c>
      <c r="B1221" s="17" t="s">
        <v>33</v>
      </c>
      <c r="C1221" s="17">
        <v>1215</v>
      </c>
      <c r="D1221" s="17">
        <v>105.47857164488101</v>
      </c>
      <c r="E1221" s="14">
        <v>704.00093954631063</v>
      </c>
      <c r="F1221" s="103">
        <v>0</v>
      </c>
      <c r="G1221" s="17">
        <f>'Specifications (ICE)'!$E$16*9.81*SIN(F1221-F1220)</f>
        <v>0</v>
      </c>
      <c r="H1221" s="17">
        <f t="shared" si="242"/>
        <v>0</v>
      </c>
      <c r="I1221" s="17">
        <v>14</v>
      </c>
      <c r="J1221" s="14">
        <v>4000</v>
      </c>
      <c r="K1221" s="100">
        <v>12.757489452903449</v>
      </c>
      <c r="L1221" s="17">
        <v>28.537738456777845</v>
      </c>
      <c r="M1221" s="107">
        <v>1</v>
      </c>
      <c r="N1221" s="17">
        <f>IF(M1221=1,_xlfn.XLOOKUP(L1221,'HYB SPECS'!$O$6:$O$37,'HYB SPECS'!$K$6:$K$37,,1))</f>
        <v>8000</v>
      </c>
      <c r="O1221" s="107">
        <f>0.5*('Specifications (ICE)'!$P$4*'Specifications (ICE)'!$P$3)*'Specifications (ICE)'!$P$5*K1221^2</f>
        <v>50.870670152063092</v>
      </c>
      <c r="P1221" s="14">
        <f>IF(B1221="A",'Specifications (ICE)'!$M$12,IF(B1221="G",'Specifications (ICE)'!$M$13))</f>
        <v>84.271039200000004</v>
      </c>
      <c r="Q1221" s="17">
        <v>3</v>
      </c>
      <c r="R1221" s="110">
        <f>'HYB SPECS'!$G$11-O1221-P1221-G1221</f>
        <v>751.59292250316525</v>
      </c>
      <c r="S1221" s="16">
        <f t="shared" si="243"/>
        <v>-1.2811225899570957</v>
      </c>
      <c r="T1221" s="17">
        <f t="shared" si="244"/>
        <v>-901.91150700379819</v>
      </c>
      <c r="U1221" s="110">
        <f t="shared" si="245"/>
        <v>-766.76979765173508</v>
      </c>
      <c r="V1221" s="17">
        <f t="shared" si="246"/>
        <v>9.7820576063469211</v>
      </c>
      <c r="W1221" s="14">
        <f t="shared" si="247"/>
        <v>3.6407611855993873</v>
      </c>
      <c r="X1221" s="17">
        <f t="shared" si="248"/>
        <v>9.7820576063469211</v>
      </c>
      <c r="Y1221" s="17">
        <f t="shared" si="249"/>
        <v>11.676471162448397</v>
      </c>
      <c r="Z1221" s="14">
        <v>474.14230073437511</v>
      </c>
      <c r="AA1221" s="17">
        <f t="shared" si="251"/>
        <v>0.47951080137902913</v>
      </c>
      <c r="AB1221" s="17">
        <f t="shared" si="252"/>
        <v>7.9044821467591742E-5</v>
      </c>
      <c r="AC1221" s="17">
        <f t="shared" si="253"/>
        <v>3.7478493511781875E-2</v>
      </c>
      <c r="AD1221" s="17">
        <f t="shared" si="250"/>
        <v>4.9640388757326988E-5</v>
      </c>
      <c r="AE1221" s="14">
        <f t="shared" si="254"/>
        <v>67.075855001192494</v>
      </c>
    </row>
    <row r="1222" spans="1:31" ht="15.75" thickBot="1" x14ac:dyDescent="0.3">
      <c r="A1222" s="14">
        <v>3</v>
      </c>
      <c r="B1222" s="17" t="s">
        <v>33</v>
      </c>
      <c r="C1222" s="17">
        <v>1216</v>
      </c>
      <c r="D1222" s="17">
        <v>105.55722258035739</v>
      </c>
      <c r="E1222" s="14">
        <v>704.00093954631063</v>
      </c>
      <c r="F1222" s="103">
        <v>0</v>
      </c>
      <c r="G1222" s="17">
        <f>'Specifications (ICE)'!$E$16*9.81*SIN(F1222-F1221)</f>
        <v>0</v>
      </c>
      <c r="H1222" s="17">
        <f t="shared" si="242"/>
        <v>0</v>
      </c>
      <c r="I1222" s="17">
        <v>14</v>
      </c>
      <c r="J1222" s="14">
        <v>4000</v>
      </c>
      <c r="K1222" s="100">
        <v>12.672954333311182</v>
      </c>
      <c r="L1222" s="17">
        <v>28.348638466357116</v>
      </c>
      <c r="M1222" s="107">
        <v>1</v>
      </c>
      <c r="N1222" s="17">
        <f>IF(M1222=1,_xlfn.XLOOKUP(L1222,'HYB SPECS'!$O$6:$O$37,'HYB SPECS'!$K$6:$K$37,,1))</f>
        <v>8000</v>
      </c>
      <c r="O1222" s="107">
        <f>0.5*('Specifications (ICE)'!$P$4*'Specifications (ICE)'!$P$3)*'Specifications (ICE)'!$P$5*K1222^2</f>
        <v>50.198733805815628</v>
      </c>
      <c r="P1222" s="14">
        <f>IF(B1222="A",'Specifications (ICE)'!$M$12,IF(B1222="G",'Specifications (ICE)'!$M$13))</f>
        <v>84.271039200000004</v>
      </c>
      <c r="Q1222" s="17">
        <v>3</v>
      </c>
      <c r="R1222" s="110">
        <f>'HYB SPECS'!$G$11-O1222-P1222-G1222</f>
        <v>752.26485884941269</v>
      </c>
      <c r="S1222" s="16">
        <f t="shared" si="243"/>
        <v>-1.2822679344732786</v>
      </c>
      <c r="T1222" s="17">
        <f t="shared" si="244"/>
        <v>-902.71783061929523</v>
      </c>
      <c r="U1222" s="110">
        <f t="shared" si="245"/>
        <v>-768.24805761347955</v>
      </c>
      <c r="V1222" s="17">
        <f t="shared" si="246"/>
        <v>9.7359725507906436</v>
      </c>
      <c r="W1222" s="14">
        <f t="shared" si="247"/>
        <v>3.6868462411556648</v>
      </c>
      <c r="X1222" s="17">
        <f t="shared" si="248"/>
        <v>9.7359725507906436</v>
      </c>
      <c r="Y1222" s="17">
        <f t="shared" si="249"/>
        <v>11.621461179490051</v>
      </c>
      <c r="Z1222" s="14">
        <v>474.14230073437511</v>
      </c>
      <c r="AA1222" s="17">
        <f t="shared" si="251"/>
        <v>0.48558048867650827</v>
      </c>
      <c r="AB1222" s="17">
        <f t="shared" si="252"/>
        <v>8.0548307173458451E-5</v>
      </c>
      <c r="AC1222" s="17">
        <f t="shared" si="253"/>
        <v>3.8191359683482765E-2</v>
      </c>
      <c r="AD1222" s="17">
        <f t="shared" si="250"/>
        <v>5.058458236222883E-5</v>
      </c>
      <c r="AE1222" s="14">
        <f t="shared" si="254"/>
        <v>67.114046360875975</v>
      </c>
    </row>
    <row r="1223" spans="1:31" ht="15.75" thickBot="1" x14ac:dyDescent="0.3">
      <c r="A1223" s="14">
        <v>3</v>
      </c>
      <c r="B1223" s="17" t="s">
        <v>33</v>
      </c>
      <c r="C1223" s="17">
        <v>1217</v>
      </c>
      <c r="D1223" s="17">
        <v>105.6363749143234</v>
      </c>
      <c r="E1223" s="14">
        <v>704.00093954631063</v>
      </c>
      <c r="F1223" s="103">
        <v>0</v>
      </c>
      <c r="G1223" s="17">
        <f>'Specifications (ICE)'!$E$16*9.81*SIN(F1223-F1222)</f>
        <v>0</v>
      </c>
      <c r="H1223" s="17">
        <f t="shared" ref="H1223:H1286" si="255">RADIANS(F1223)</f>
        <v>0</v>
      </c>
      <c r="I1223" s="17">
        <v>14</v>
      </c>
      <c r="J1223" s="14">
        <v>4000</v>
      </c>
      <c r="K1223" s="100">
        <v>12.587750301530514</v>
      </c>
      <c r="L1223" s="17">
        <v>28.158042159505669</v>
      </c>
      <c r="M1223" s="107">
        <v>1</v>
      </c>
      <c r="N1223" s="17">
        <f>IF(M1223=1,_xlfn.XLOOKUP(L1223,'HYB SPECS'!$O$6:$O$37,'HYB SPECS'!$K$6:$K$37,,1))</f>
        <v>7750</v>
      </c>
      <c r="O1223" s="107">
        <f>0.5*('Specifications (ICE)'!$P$4*'Specifications (ICE)'!$P$3)*'Specifications (ICE)'!$P$5*K1223^2</f>
        <v>49.526000964474868</v>
      </c>
      <c r="P1223" s="14">
        <f>IF(B1223="A",'Specifications (ICE)'!$M$12,IF(B1223="G",'Specifications (ICE)'!$M$13))</f>
        <v>84.271039200000004</v>
      </c>
      <c r="Q1223" s="17">
        <v>3</v>
      </c>
      <c r="R1223" s="110">
        <f>'HYB SPECS'!$G$11-O1223-P1223-G1223</f>
        <v>752.93759169075349</v>
      </c>
      <c r="S1223" s="16">
        <f t="shared" ref="S1223:S1286" si="256">IF(A1223=1,(R1223/E1223),IF(A1223=2,0,IF(A1223=3,(1.2*(-R1223/E1223)))))</f>
        <v>-1.2834146366497405</v>
      </c>
      <c r="T1223" s="17">
        <f t="shared" ref="T1223:T1286" si="257">E1223*S1223</f>
        <v>-903.52511002890424</v>
      </c>
      <c r="U1223" s="110">
        <f t="shared" ref="U1223:U1286" si="258">T1223+P1223+O1223+G1223</f>
        <v>-769.72806986442936</v>
      </c>
      <c r="V1223" s="17">
        <f t="shared" ref="V1223:V1286" si="259">ABS(((+U1223)*(+K1223))/1000)</f>
        <v>9.6891447435324718</v>
      </c>
      <c r="W1223" s="14">
        <f t="shared" ref="W1223:W1286" si="260">(($W$3*1000)-V1223*1000)/1000</f>
        <v>3.7336740484138371</v>
      </c>
      <c r="X1223" s="17">
        <f t="shared" ref="X1223:X1286" si="261">V1223</f>
        <v>9.6891447435324718</v>
      </c>
      <c r="Y1223" s="17">
        <f t="shared" ref="Y1223:Y1286" si="262">ABS((X1223*1000)/((2*PI()*N1223)/60))</f>
        <v>11.93864733109198</v>
      </c>
      <c r="Z1223" s="14">
        <v>474.14230073437511</v>
      </c>
      <c r="AA1223" s="17">
        <f t="shared" si="251"/>
        <v>0.49174800097421262</v>
      </c>
      <c r="AB1223" s="17">
        <f t="shared" si="252"/>
        <v>8.2091393111185257E-5</v>
      </c>
      <c r="AC1223" s="17">
        <f t="shared" si="253"/>
        <v>3.8923002000227407E-2</v>
      </c>
      <c r="AD1223" s="17">
        <f t="shared" ref="AD1223:AD1286" si="263">((Z1223*AB1223)/1000)/0.755</f>
        <v>5.155364503341378E-5</v>
      </c>
      <c r="AE1223" s="14">
        <f t="shared" si="254"/>
        <v>67.152969362876206</v>
      </c>
    </row>
    <row r="1224" spans="1:31" ht="15.75" thickBot="1" x14ac:dyDescent="0.3">
      <c r="A1224" s="14">
        <v>3</v>
      </c>
      <c r="B1224" s="17" t="s">
        <v>33</v>
      </c>
      <c r="C1224" s="17">
        <v>1218</v>
      </c>
      <c r="D1224" s="17">
        <v>105.71603932123172</v>
      </c>
      <c r="E1224" s="14">
        <v>704.00093954631063</v>
      </c>
      <c r="F1224" s="103">
        <v>0</v>
      </c>
      <c r="G1224" s="17">
        <f>'Specifications (ICE)'!$E$16*9.81*SIN(F1224-F1223)</f>
        <v>0</v>
      </c>
      <c r="H1224" s="17">
        <f t="shared" si="255"/>
        <v>0</v>
      </c>
      <c r="I1224" s="17">
        <v>14</v>
      </c>
      <c r="J1224" s="14">
        <v>4000</v>
      </c>
      <c r="K1224" s="100">
        <v>12.501863560236167</v>
      </c>
      <c r="L1224" s="17">
        <v>27.965918672434693</v>
      </c>
      <c r="M1224" s="107">
        <v>1</v>
      </c>
      <c r="N1224" s="17">
        <f>IF(M1224=1,_xlfn.XLOOKUP(L1224,'HYB SPECS'!$O$6:$O$37,'HYB SPECS'!$K$6:$K$37,,1))</f>
        <v>7750</v>
      </c>
      <c r="O1224" s="107">
        <f>0.5*('Specifications (ICE)'!$P$4*'Specifications (ICE)'!$P$3)*'Specifications (ICE)'!$P$5*K1224^2</f>
        <v>48.852470683897145</v>
      </c>
      <c r="P1224" s="14">
        <f>IF(B1224="A",'Specifications (ICE)'!$M$12,IF(B1224="G",'Specifications (ICE)'!$M$13))</f>
        <v>84.271039200000004</v>
      </c>
      <c r="Q1224" s="17">
        <v>3</v>
      </c>
      <c r="R1224" s="110">
        <f>'HYB SPECS'!$G$11-O1224-P1224-G1224</f>
        <v>753.61112197133116</v>
      </c>
      <c r="S1224" s="16">
        <f t="shared" si="256"/>
        <v>-1.2845626980958147</v>
      </c>
      <c r="T1224" s="17">
        <f t="shared" si="257"/>
        <v>-904.33334636559732</v>
      </c>
      <c r="U1224" s="110">
        <f t="shared" si="258"/>
        <v>-771.20983648170011</v>
      </c>
      <c r="V1224" s="17">
        <f t="shared" si="259"/>
        <v>9.6415601520062584</v>
      </c>
      <c r="W1224" s="14">
        <f t="shared" si="260"/>
        <v>3.7812586399400496</v>
      </c>
      <c r="X1224" s="17">
        <f t="shared" si="261"/>
        <v>9.6415601520062584</v>
      </c>
      <c r="Y1224" s="17">
        <f t="shared" si="262"/>
        <v>11.880015153364971</v>
      </c>
      <c r="Z1224" s="14">
        <v>474.14230073437511</v>
      </c>
      <c r="AA1224" s="17">
        <f t="shared" ref="AA1224:AA1287" si="264">(Z1224*W1224)/(60*60)</f>
        <v>0.49801518644803033</v>
      </c>
      <c r="AB1224" s="17">
        <f t="shared" ref="AB1224:AB1287" si="265">((D1224-D1223)/3600)*W1224</f>
        <v>8.3675479699386171E-5</v>
      </c>
      <c r="AC1224" s="17">
        <f t="shared" ref="AC1224:AC1287" si="266">AB1224*Z1224</f>
        <v>3.9674084459719455E-2</v>
      </c>
      <c r="AD1224" s="17">
        <f t="shared" si="263"/>
        <v>5.2548456238039019E-5</v>
      </c>
      <c r="AE1224" s="14">
        <f t="shared" ref="AE1224:AE1287" si="267">AE1223+AC1224</f>
        <v>67.192643447335925</v>
      </c>
    </row>
    <row r="1225" spans="1:31" ht="15.75" thickBot="1" x14ac:dyDescent="0.3">
      <c r="A1225" s="14">
        <v>3</v>
      </c>
      <c r="B1225" s="17" t="s">
        <v>33</v>
      </c>
      <c r="C1225" s="17">
        <v>1219</v>
      </c>
      <c r="D1225" s="17">
        <v>105.79622685215116</v>
      </c>
      <c r="E1225" s="14">
        <v>704.00093954631063</v>
      </c>
      <c r="F1225" s="103">
        <v>0</v>
      </c>
      <c r="G1225" s="17">
        <f>'Specifications (ICE)'!$E$16*9.81*SIN(F1225-F1224)</f>
        <v>0</v>
      </c>
      <c r="H1225" s="17">
        <f t="shared" si="255"/>
        <v>0</v>
      </c>
      <c r="I1225" s="17">
        <v>14</v>
      </c>
      <c r="J1225" s="14">
        <v>4000</v>
      </c>
      <c r="K1225" s="100">
        <v>12.415279819045306</v>
      </c>
      <c r="L1225" s="17">
        <v>27.772236038415208</v>
      </c>
      <c r="M1225" s="107">
        <v>1</v>
      </c>
      <c r="N1225" s="17">
        <f>IF(M1225=1,_xlfn.XLOOKUP(L1225,'HYB SPECS'!$O$6:$O$37,'HYB SPECS'!$K$6:$K$37,,1))</f>
        <v>7750</v>
      </c>
      <c r="O1225" s="107">
        <f>0.5*('Specifications (ICE)'!$P$4*'Specifications (ICE)'!$P$3)*'Specifications (ICE)'!$P$5*K1225^2</f>
        <v>48.178142018819656</v>
      </c>
      <c r="P1225" s="14">
        <f>IF(B1225="A",'Specifications (ICE)'!$M$12,IF(B1225="G",'Specifications (ICE)'!$M$13))</f>
        <v>84.271039200000004</v>
      </c>
      <c r="Q1225" s="17">
        <v>3</v>
      </c>
      <c r="R1225" s="110">
        <f>'HYB SPECS'!$G$11-O1225-P1225-G1225</f>
        <v>754.28545063640865</v>
      </c>
      <c r="S1225" s="16">
        <f t="shared" si="256"/>
        <v>-1.2857121204227431</v>
      </c>
      <c r="T1225" s="17">
        <f t="shared" si="257"/>
        <v>-905.14254076369036</v>
      </c>
      <c r="U1225" s="110">
        <f t="shared" si="258"/>
        <v>-772.69335954487065</v>
      </c>
      <c r="V1225" s="17">
        <f t="shared" si="259"/>
        <v>9.5932042730677516</v>
      </c>
      <c r="W1225" s="14">
        <f t="shared" si="260"/>
        <v>3.8296145188785577</v>
      </c>
      <c r="X1225" s="17">
        <f t="shared" si="261"/>
        <v>9.5932042730677516</v>
      </c>
      <c r="Y1225" s="17">
        <f t="shared" si="262"/>
        <v>11.820432620508582</v>
      </c>
      <c r="Z1225" s="14">
        <v>474.14230073437511</v>
      </c>
      <c r="AA1225" s="17">
        <f t="shared" si="264"/>
        <v>0.50438395525190183</v>
      </c>
      <c r="AB1225" s="17">
        <f t="shared" si="265"/>
        <v>8.5302036845036859E-5</v>
      </c>
      <c r="AC1225" s="17">
        <f t="shared" si="266"/>
        <v>4.0445304007034215E-2</v>
      </c>
      <c r="AD1225" s="17">
        <f t="shared" si="263"/>
        <v>5.3569939082164524E-5</v>
      </c>
      <c r="AE1225" s="14">
        <f t="shared" si="267"/>
        <v>67.233088751342962</v>
      </c>
    </row>
    <row r="1226" spans="1:31" ht="15.75" thickBot="1" x14ac:dyDescent="0.3">
      <c r="A1226" s="14">
        <v>3</v>
      </c>
      <c r="B1226" s="17" t="s">
        <v>33</v>
      </c>
      <c r="C1226" s="17">
        <v>1220</v>
      </c>
      <c r="D1226" s="17">
        <v>105.87694895358666</v>
      </c>
      <c r="E1226" s="14">
        <v>704.00093954631063</v>
      </c>
      <c r="F1226" s="103">
        <v>0</v>
      </c>
      <c r="G1226" s="17">
        <f>'Specifications (ICE)'!$E$16*9.81*SIN(F1226-F1225)</f>
        <v>0</v>
      </c>
      <c r="H1226" s="17">
        <f t="shared" si="255"/>
        <v>0</v>
      </c>
      <c r="I1226" s="17">
        <v>14</v>
      </c>
      <c r="J1226" s="14">
        <v>4000</v>
      </c>
      <c r="K1226" s="100">
        <v>12.32798426934265</v>
      </c>
      <c r="L1226" s="17">
        <v>27.576961131463349</v>
      </c>
      <c r="M1226" s="107">
        <v>1</v>
      </c>
      <c r="N1226" s="17">
        <f>IF(M1226=1,_xlfn.XLOOKUP(L1226,'HYB SPECS'!$O$6:$O$37,'HYB SPECS'!$K$6:$K$37,,1))</f>
        <v>7750</v>
      </c>
      <c r="O1226" s="107">
        <f>0.5*('Specifications (ICE)'!$P$4*'Specifications (ICE)'!$P$3)*'Specifications (ICE)'!$P$5*K1226^2</f>
        <v>47.503014022859112</v>
      </c>
      <c r="P1226" s="14">
        <f>IF(B1226="A",'Specifications (ICE)'!$M$12,IF(B1226="G",'Specifications (ICE)'!$M$13))</f>
        <v>84.271039200000004</v>
      </c>
      <c r="Q1226" s="17">
        <v>3</v>
      </c>
      <c r="R1226" s="110">
        <f>'HYB SPECS'!$G$11-O1226-P1226-G1226</f>
        <v>754.96057863236922</v>
      </c>
      <c r="S1226" s="16">
        <f t="shared" si="256"/>
        <v>-1.2868629052436764</v>
      </c>
      <c r="T1226" s="17">
        <f t="shared" si="257"/>
        <v>-905.95269435884313</v>
      </c>
      <c r="U1226" s="110">
        <f t="shared" si="258"/>
        <v>-774.17864113598398</v>
      </c>
      <c r="V1226" s="17">
        <f t="shared" si="259"/>
        <v>9.5440621095854787</v>
      </c>
      <c r="W1226" s="14">
        <f t="shared" si="260"/>
        <v>3.8787566823608306</v>
      </c>
      <c r="X1226" s="17">
        <f t="shared" si="261"/>
        <v>9.5440621095854787</v>
      </c>
      <c r="Y1226" s="17">
        <f t="shared" si="262"/>
        <v>11.759881253547805</v>
      </c>
      <c r="Z1226" s="14">
        <v>474.14230073437511</v>
      </c>
      <c r="AA1226" s="17">
        <f t="shared" si="264"/>
        <v>0.51085628260094329</v>
      </c>
      <c r="AB1226" s="17">
        <f t="shared" si="265"/>
        <v>8.6972608432540698E-5</v>
      </c>
      <c r="AC1226" s="17">
        <f t="shared" si="266"/>
        <v>4.1237392663074759E-2</v>
      </c>
      <c r="AD1226" s="17">
        <f t="shared" si="263"/>
        <v>5.4619063129900348E-5</v>
      </c>
      <c r="AE1226" s="14">
        <f t="shared" si="267"/>
        <v>67.274326144006039</v>
      </c>
    </row>
    <row r="1227" spans="1:31" ht="15.75" thickBot="1" x14ac:dyDescent="0.3">
      <c r="A1227" s="14">
        <v>3</v>
      </c>
      <c r="B1227" s="17" t="s">
        <v>33</v>
      </c>
      <c r="C1227" s="17">
        <v>1221</v>
      </c>
      <c r="D1227" s="17">
        <v>105.95821748752491</v>
      </c>
      <c r="E1227" s="14">
        <v>704.00093954631063</v>
      </c>
      <c r="F1227" s="103">
        <v>0</v>
      </c>
      <c r="G1227" s="17">
        <f>'Specifications (ICE)'!$E$16*9.81*SIN(F1227-F1226)</f>
        <v>0</v>
      </c>
      <c r="H1227" s="17">
        <f t="shared" si="255"/>
        <v>0</v>
      </c>
      <c r="I1227" s="17">
        <v>14</v>
      </c>
      <c r="J1227" s="14">
        <v>4000</v>
      </c>
      <c r="K1227" s="100">
        <v>12.239961557425351</v>
      </c>
      <c r="L1227" s="17">
        <v>27.380059606267068</v>
      </c>
      <c r="M1227" s="107">
        <v>1</v>
      </c>
      <c r="N1227" s="17">
        <f>IF(M1227=1,_xlfn.XLOOKUP(L1227,'HYB SPECS'!$O$6:$O$37,'HYB SPECS'!$K$6:$K$37,,1))</f>
        <v>7750</v>
      </c>
      <c r="O1227" s="107">
        <f>0.5*('Specifications (ICE)'!$P$4*'Specifications (ICE)'!$P$3)*'Specifications (ICE)'!$P$5*K1227^2</f>
        <v>46.827085748510378</v>
      </c>
      <c r="P1227" s="14">
        <f>IF(B1227="A",'Specifications (ICE)'!$M$12,IF(B1227="G",'Specifications (ICE)'!$M$13))</f>
        <v>84.271039200000004</v>
      </c>
      <c r="Q1227" s="17">
        <v>3</v>
      </c>
      <c r="R1227" s="110">
        <f>'HYB SPECS'!$G$11-O1227-P1227-G1227</f>
        <v>755.63650690671795</v>
      </c>
      <c r="S1227" s="16">
        <f t="shared" si="256"/>
        <v>-1.2880150541736779</v>
      </c>
      <c r="T1227" s="17">
        <f t="shared" si="257"/>
        <v>-906.76380828806145</v>
      </c>
      <c r="U1227" s="110">
        <f t="shared" si="258"/>
        <v>-775.66568333955104</v>
      </c>
      <c r="V1227" s="17">
        <f t="shared" si="259"/>
        <v>9.4941181454901713</v>
      </c>
      <c r="W1227" s="14">
        <f t="shared" si="260"/>
        <v>3.928700646456138</v>
      </c>
      <c r="X1227" s="17">
        <f t="shared" si="261"/>
        <v>9.4941181454901713</v>
      </c>
      <c r="Y1227" s="17">
        <f t="shared" si="262"/>
        <v>11.698341934089438</v>
      </c>
      <c r="Z1227" s="14">
        <v>474.14230073437511</v>
      </c>
      <c r="AA1227" s="17">
        <f t="shared" si="264"/>
        <v>0.51743421205759443</v>
      </c>
      <c r="AB1227" s="17">
        <f t="shared" si="265"/>
        <v>8.8688817172143445E-5</v>
      </c>
      <c r="AC1227" s="17">
        <f t="shared" si="266"/>
        <v>4.2051119823410449E-2</v>
      </c>
      <c r="AD1227" s="17">
        <f t="shared" si="263"/>
        <v>5.5696847448225767E-5</v>
      </c>
      <c r="AE1227" s="14">
        <f t="shared" si="267"/>
        <v>67.316377263829452</v>
      </c>
    </row>
    <row r="1228" spans="1:31" ht="15.75" thickBot="1" x14ac:dyDescent="0.3">
      <c r="A1228" s="14">
        <v>3</v>
      </c>
      <c r="B1228" s="17" t="s">
        <v>33</v>
      </c>
      <c r="C1228" s="17">
        <v>1222</v>
      </c>
      <c r="D1228" s="17">
        <v>106.04004475280445</v>
      </c>
      <c r="E1228" s="14">
        <v>704.00093954631063</v>
      </c>
      <c r="F1228" s="103">
        <v>0</v>
      </c>
      <c r="G1228" s="17">
        <f>'Specifications (ICE)'!$E$16*9.81*SIN(F1228-F1227)</f>
        <v>0</v>
      </c>
      <c r="H1228" s="17">
        <f t="shared" si="255"/>
        <v>0</v>
      </c>
      <c r="I1228" s="17">
        <v>14</v>
      </c>
      <c r="J1228" s="14">
        <v>4000</v>
      </c>
      <c r="K1228" s="100">
        <v>12.151195755828439</v>
      </c>
      <c r="L1228" s="17">
        <v>27.18149583404287</v>
      </c>
      <c r="M1228" s="107">
        <v>1</v>
      </c>
      <c r="N1228" s="17">
        <f>IF(M1228=1,_xlfn.XLOOKUP(L1228,'HYB SPECS'!$O$6:$O$37,'HYB SPECS'!$K$6:$K$37,,1))</f>
        <v>7500</v>
      </c>
      <c r="O1228" s="107">
        <f>0.5*('Specifications (ICE)'!$P$4*'Specifications (ICE)'!$P$3)*'Specifications (ICE)'!$P$5*K1228^2</f>
        <v>46.150356247145204</v>
      </c>
      <c r="P1228" s="14">
        <f>IF(B1228="A",'Specifications (ICE)'!$M$12,IF(B1228="G",'Specifications (ICE)'!$M$13))</f>
        <v>84.271039200000004</v>
      </c>
      <c r="Q1228" s="17">
        <v>3</v>
      </c>
      <c r="R1228" s="110">
        <f>'HYB SPECS'!$G$11-O1228-P1228-G1228</f>
        <v>756.31323640808318</v>
      </c>
      <c r="S1228" s="16">
        <f t="shared" si="256"/>
        <v>-1.2891685688297261</v>
      </c>
      <c r="T1228" s="17">
        <f t="shared" si="257"/>
        <v>-907.57588368969982</v>
      </c>
      <c r="U1228" s="110">
        <f t="shared" si="258"/>
        <v>-777.15448824255463</v>
      </c>
      <c r="V1228" s="17">
        <f t="shared" si="259"/>
        <v>9.4433563191559529</v>
      </c>
      <c r="W1228" s="14">
        <f t="shared" si="260"/>
        <v>3.9794624727903556</v>
      </c>
      <c r="X1228" s="17">
        <f t="shared" si="261"/>
        <v>9.4433563191559529</v>
      </c>
      <c r="Y1228" s="17">
        <f t="shared" si="262"/>
        <v>12.023654700574047</v>
      </c>
      <c r="Z1228" s="14">
        <v>474.14230073437511</v>
      </c>
      <c r="AA1228" s="17">
        <f t="shared" si="264"/>
        <v>0.52411985903747915</v>
      </c>
      <c r="AB1228" s="17">
        <f t="shared" si="265"/>
        <v>9.0452369841945027E-5</v>
      </c>
      <c r="AC1228" s="17">
        <f t="shared" si="266"/>
        <v>4.2887294743736419E-2</v>
      </c>
      <c r="AD1228" s="17">
        <f t="shared" si="263"/>
        <v>5.6804363898988634E-5</v>
      </c>
      <c r="AE1228" s="14">
        <f t="shared" si="267"/>
        <v>67.359264558573187</v>
      </c>
    </row>
    <row r="1229" spans="1:31" ht="15.75" thickBot="1" x14ac:dyDescent="0.3">
      <c r="A1229" s="14">
        <v>3</v>
      </c>
      <c r="B1229" s="17" t="s">
        <v>33</v>
      </c>
      <c r="C1229" s="17">
        <v>1223</v>
      </c>
      <c r="D1229" s="17">
        <v>106.122443507919</v>
      </c>
      <c r="E1229" s="14">
        <v>704.00093954631063</v>
      </c>
      <c r="F1229" s="103">
        <v>0</v>
      </c>
      <c r="G1229" s="17">
        <f>'Specifications (ICE)'!$E$16*9.81*SIN(F1229-F1228)</f>
        <v>0</v>
      </c>
      <c r="H1229" s="17">
        <f t="shared" si="255"/>
        <v>0</v>
      </c>
      <c r="I1229" s="17">
        <v>14</v>
      </c>
      <c r="J1229" s="14">
        <v>4000</v>
      </c>
      <c r="K1229" s="100">
        <v>12.061670332677714</v>
      </c>
      <c r="L1229" s="17">
        <v>26.981232833980087</v>
      </c>
      <c r="M1229" s="107">
        <v>1</v>
      </c>
      <c r="N1229" s="17">
        <f>IF(M1229=1,_xlfn.XLOOKUP(L1229,'HYB SPECS'!$O$6:$O$37,'HYB SPECS'!$K$6:$K$37,,1))</f>
        <v>7500</v>
      </c>
      <c r="O1229" s="107">
        <f>0.5*('Specifications (ICE)'!$P$4*'Specifications (ICE)'!$P$3)*'Specifications (ICE)'!$P$5*K1229^2</f>
        <v>45.472824569010847</v>
      </c>
      <c r="P1229" s="14">
        <f>IF(B1229="A",'Specifications (ICE)'!$M$12,IF(B1229="G",'Specifications (ICE)'!$M$13))</f>
        <v>84.271039200000004</v>
      </c>
      <c r="Q1229" s="17">
        <v>3</v>
      </c>
      <c r="R1229" s="110">
        <f>'HYB SPECS'!$G$11-O1229-P1229-G1229</f>
        <v>756.99076808621749</v>
      </c>
      <c r="S1229" s="16">
        <f t="shared" si="256"/>
        <v>-1.2903234508307146</v>
      </c>
      <c r="T1229" s="17">
        <f t="shared" si="257"/>
        <v>-908.38892170346082</v>
      </c>
      <c r="U1229" s="110">
        <f t="shared" si="258"/>
        <v>-778.64505793444994</v>
      </c>
      <c r="V1229" s="17">
        <f t="shared" si="259"/>
        <v>9.3917599949740751</v>
      </c>
      <c r="W1229" s="14">
        <f t="shared" si="260"/>
        <v>4.0310587969722347</v>
      </c>
      <c r="X1229" s="17">
        <f t="shared" si="261"/>
        <v>9.3917599949740751</v>
      </c>
      <c r="Y1229" s="17">
        <f t="shared" si="262"/>
        <v>11.957960220262704</v>
      </c>
      <c r="Z1229" s="14">
        <v>474.14230073437511</v>
      </c>
      <c r="AA1229" s="17">
        <f t="shared" si="264"/>
        <v>0.53091541455332159</v>
      </c>
      <c r="AB1229" s="17">
        <f t="shared" si="265"/>
        <v>9.2265062962244967E-5</v>
      </c>
      <c r="AC1229" s="17">
        <f t="shared" si="266"/>
        <v>4.3746769230320809E-2</v>
      </c>
      <c r="AD1229" s="17">
        <f t="shared" si="263"/>
        <v>5.7942740702411666E-5</v>
      </c>
      <c r="AE1229" s="14">
        <f t="shared" si="267"/>
        <v>67.403011327803512</v>
      </c>
    </row>
    <row r="1230" spans="1:31" ht="15.75" thickBot="1" x14ac:dyDescent="0.3">
      <c r="A1230" s="14">
        <v>3</v>
      </c>
      <c r="B1230" s="17" t="s">
        <v>33</v>
      </c>
      <c r="C1230" s="17">
        <v>1224</v>
      </c>
      <c r="D1230" s="17">
        <v>106.20542699537285</v>
      </c>
      <c r="E1230" s="14">
        <v>704.00093954631063</v>
      </c>
      <c r="F1230" s="103">
        <v>0</v>
      </c>
      <c r="G1230" s="17">
        <f>'Specifications (ICE)'!$E$16*9.81*SIN(F1230-F1229)</f>
        <v>0</v>
      </c>
      <c r="H1230" s="17">
        <f t="shared" si="255"/>
        <v>0</v>
      </c>
      <c r="I1230" s="17">
        <v>14</v>
      </c>
      <c r="J1230" s="14">
        <v>4000</v>
      </c>
      <c r="K1230" s="100">
        <v>11.971368118901554</v>
      </c>
      <c r="L1230" s="17">
        <v>26.779232199895642</v>
      </c>
      <c r="M1230" s="107">
        <v>1</v>
      </c>
      <c r="N1230" s="17">
        <f>IF(M1230=1,_xlfn.XLOOKUP(L1230,'HYB SPECS'!$O$6:$O$37,'HYB SPECS'!$K$6:$K$37,,1))</f>
        <v>7500</v>
      </c>
      <c r="O1230" s="107">
        <f>0.5*('Specifications (ICE)'!$P$4*'Specifications (ICE)'!$P$3)*'Specifications (ICE)'!$P$5*K1230^2</f>
        <v>44.794489763228754</v>
      </c>
      <c r="P1230" s="14">
        <f>IF(B1230="A",'Specifications (ICE)'!$M$12,IF(B1230="G",'Specifications (ICE)'!$M$13))</f>
        <v>84.271039200000004</v>
      </c>
      <c r="Q1230" s="17">
        <v>3</v>
      </c>
      <c r="R1230" s="110">
        <f>'HYB SPECS'!$G$11-O1230-P1230-G1230</f>
        <v>757.66910289199961</v>
      </c>
      <c r="S1230" s="16">
        <f t="shared" si="256"/>
        <v>-1.291479701797458</v>
      </c>
      <c r="T1230" s="17">
        <f t="shared" si="257"/>
        <v>-909.20292347039947</v>
      </c>
      <c r="U1230" s="110">
        <f t="shared" si="258"/>
        <v>-780.13739450717071</v>
      </c>
      <c r="V1230" s="17">
        <f t="shared" si="259"/>
        <v>9.3393119329660674</v>
      </c>
      <c r="W1230" s="14">
        <f t="shared" si="260"/>
        <v>4.0835068589802415</v>
      </c>
      <c r="X1230" s="17">
        <f t="shared" si="261"/>
        <v>9.3393119329660674</v>
      </c>
      <c r="Y1230" s="17">
        <f t="shared" si="262"/>
        <v>11.891181273669387</v>
      </c>
      <c r="Z1230" s="14">
        <v>474.14230073437511</v>
      </c>
      <c r="AA1230" s="17">
        <f t="shared" si="264"/>
        <v>0.53782314921708141</v>
      </c>
      <c r="AB1230" s="17">
        <f t="shared" si="265"/>
        <v>9.4128788944410104E-5</v>
      </c>
      <c r="AC1230" s="17">
        <f t="shared" si="266"/>
        <v>4.4630440555443018E-2</v>
      </c>
      <c r="AD1230" s="17">
        <f t="shared" si="263"/>
        <v>5.9113166298600021E-5</v>
      </c>
      <c r="AE1230" s="14">
        <f t="shared" si="267"/>
        <v>67.447641768358949</v>
      </c>
    </row>
    <row r="1231" spans="1:31" ht="15.75" thickBot="1" x14ac:dyDescent="0.3">
      <c r="A1231" s="14">
        <v>3</v>
      </c>
      <c r="B1231" s="17" t="s">
        <v>33</v>
      </c>
      <c r="C1231" s="17">
        <v>1225</v>
      </c>
      <c r="D1231" s="17">
        <v>106.2890089677197</v>
      </c>
      <c r="E1231" s="14">
        <v>704.00093954631063</v>
      </c>
      <c r="F1231" s="103">
        <v>0</v>
      </c>
      <c r="G1231" s="17">
        <f>'Specifications (ICE)'!$E$16*9.81*SIN(F1231-F1230)</f>
        <v>0</v>
      </c>
      <c r="H1231" s="17">
        <f t="shared" si="255"/>
        <v>0</v>
      </c>
      <c r="I1231" s="17">
        <v>14</v>
      </c>
      <c r="J1231" s="14">
        <v>4000</v>
      </c>
      <c r="K1231" s="100">
        <v>11.880271273115756</v>
      </c>
      <c r="L1231" s="17">
        <v>26.575454021683562</v>
      </c>
      <c r="M1231" s="107">
        <v>1</v>
      </c>
      <c r="N1231" s="17">
        <f>IF(M1231=1,_xlfn.XLOOKUP(L1231,'HYB SPECS'!$O$6:$O$37,'HYB SPECS'!$K$6:$K$37,,1))</f>
        <v>7500</v>
      </c>
      <c r="O1231" s="107">
        <f>0.5*('Specifications (ICE)'!$P$4*'Specifications (ICE)'!$P$3)*'Specifications (ICE)'!$P$5*K1231^2</f>
        <v>44.115350877793212</v>
      </c>
      <c r="P1231" s="14">
        <f>IF(B1231="A",'Specifications (ICE)'!$M$12,IF(B1231="G",'Specifications (ICE)'!$M$13))</f>
        <v>84.271039200000004</v>
      </c>
      <c r="Q1231" s="17">
        <v>3</v>
      </c>
      <c r="R1231" s="110">
        <f>'HYB SPECS'!$G$11-O1231-P1231-G1231</f>
        <v>758.34824177743519</v>
      </c>
      <c r="S1231" s="16">
        <f t="shared" si="256"/>
        <v>-1.2926373233526904</v>
      </c>
      <c r="T1231" s="17">
        <f t="shared" si="257"/>
        <v>-910.01789013292216</v>
      </c>
      <c r="U1231" s="110">
        <f t="shared" si="258"/>
        <v>-781.63150005512898</v>
      </c>
      <c r="V1231" s="17">
        <f t="shared" si="259"/>
        <v>9.2859942562673261</v>
      </c>
      <c r="W1231" s="14">
        <f t="shared" si="260"/>
        <v>4.1368245356789828</v>
      </c>
      <c r="X1231" s="17">
        <f t="shared" si="261"/>
        <v>9.2859942562673261</v>
      </c>
      <c r="Y1231" s="17">
        <f t="shared" si="262"/>
        <v>11.823295099263145</v>
      </c>
      <c r="Z1231" s="14">
        <v>474.14230073437511</v>
      </c>
      <c r="AA1231" s="17">
        <f t="shared" si="264"/>
        <v>0.54484541752256832</v>
      </c>
      <c r="AB1231" s="17">
        <f t="shared" si="265"/>
        <v>9.6045542762468602E-5</v>
      </c>
      <c r="AC1231" s="17">
        <f t="shared" si="266"/>
        <v>4.5539254620678669E-2</v>
      </c>
      <c r="AD1231" s="17">
        <f t="shared" si="263"/>
        <v>6.0316893537322736E-5</v>
      </c>
      <c r="AE1231" s="14">
        <f t="shared" si="267"/>
        <v>67.493181022979627</v>
      </c>
    </row>
    <row r="1232" spans="1:31" ht="15.75" thickBot="1" x14ac:dyDescent="0.3">
      <c r="A1232" s="14">
        <v>3</v>
      </c>
      <c r="B1232" s="17" t="s">
        <v>33</v>
      </c>
      <c r="C1232" s="17">
        <v>1226</v>
      </c>
      <c r="D1232" s="17">
        <v>106.37320371542914</v>
      </c>
      <c r="E1232" s="14">
        <v>704.00093954631063</v>
      </c>
      <c r="F1232" s="103">
        <v>0</v>
      </c>
      <c r="G1232" s="17">
        <f>'Specifications (ICE)'!$E$16*9.81*SIN(F1232-F1231)</f>
        <v>0</v>
      </c>
      <c r="H1232" s="17">
        <f t="shared" si="255"/>
        <v>0</v>
      </c>
      <c r="I1232" s="17">
        <v>14</v>
      </c>
      <c r="J1232" s="14">
        <v>4000</v>
      </c>
      <c r="K1232" s="100">
        <v>11.788361243976199</v>
      </c>
      <c r="L1232" s="17">
        <v>26.36985680110012</v>
      </c>
      <c r="M1232" s="107">
        <v>1</v>
      </c>
      <c r="N1232" s="17">
        <f>IF(M1232=1,_xlfn.XLOOKUP(L1232,'HYB SPECS'!$O$6:$O$37,'HYB SPECS'!$K$6:$K$37,,1))</f>
        <v>7500</v>
      </c>
      <c r="O1232" s="107">
        <f>0.5*('Specifications (ICE)'!$P$4*'Specifications (ICE)'!$P$3)*'Specifications (ICE)'!$P$5*K1232^2</f>
        <v>43.435406959570052</v>
      </c>
      <c r="P1232" s="14">
        <f>IF(B1232="A",'Specifications (ICE)'!$M$12,IF(B1232="G",'Specifications (ICE)'!$M$13))</f>
        <v>84.271039200000004</v>
      </c>
      <c r="Q1232" s="17">
        <v>3</v>
      </c>
      <c r="R1232" s="110">
        <f>'HYB SPECS'!$G$11-O1232-P1232-G1232</f>
        <v>759.02818569565829</v>
      </c>
      <c r="S1232" s="16">
        <f t="shared" si="256"/>
        <v>-1.2937963171210702</v>
      </c>
      <c r="T1232" s="17">
        <f t="shared" si="257"/>
        <v>-910.83382283478988</v>
      </c>
      <c r="U1232" s="110">
        <f t="shared" si="258"/>
        <v>-783.12737667521981</v>
      </c>
      <c r="V1232" s="17">
        <f t="shared" si="259"/>
        <v>9.2317884162949113</v>
      </c>
      <c r="W1232" s="14">
        <f t="shared" si="260"/>
        <v>4.1910303756513967</v>
      </c>
      <c r="X1232" s="17">
        <f t="shared" si="261"/>
        <v>9.2317884162949113</v>
      </c>
      <c r="Y1232" s="17">
        <f t="shared" si="262"/>
        <v>11.754278080254682</v>
      </c>
      <c r="Z1232" s="14">
        <v>474.14230073437511</v>
      </c>
      <c r="AA1232" s="17">
        <f t="shared" si="264"/>
        <v>0.5519846624330571</v>
      </c>
      <c r="AB1232" s="17">
        <f t="shared" si="265"/>
        <v>9.8017429200165555E-5</v>
      </c>
      <c r="AC1232" s="17">
        <f t="shared" si="266"/>
        <v>4.6474209393035218E-2</v>
      </c>
      <c r="AD1232" s="17">
        <f t="shared" si="263"/>
        <v>6.155524422918572E-5</v>
      </c>
      <c r="AE1232" s="14">
        <f t="shared" si="267"/>
        <v>67.539655232372667</v>
      </c>
    </row>
    <row r="1233" spans="1:31" ht="15.75" thickBot="1" x14ac:dyDescent="0.3">
      <c r="A1233" s="14">
        <v>3</v>
      </c>
      <c r="B1233" s="17" t="s">
        <v>33</v>
      </c>
      <c r="C1233" s="17">
        <v>1227</v>
      </c>
      <c r="D1233" s="17">
        <v>106.45802609674014</v>
      </c>
      <c r="E1233" s="14">
        <v>704.00093954631063</v>
      </c>
      <c r="F1233" s="103">
        <v>0</v>
      </c>
      <c r="G1233" s="17">
        <f>'Specifications (ICE)'!$E$16*9.81*SIN(F1233-F1232)</f>
        <v>0</v>
      </c>
      <c r="H1233" s="17">
        <f t="shared" si="255"/>
        <v>0</v>
      </c>
      <c r="I1233" s="17">
        <v>14</v>
      </c>
      <c r="J1233" s="14">
        <v>4000</v>
      </c>
      <c r="K1233" s="100">
        <v>11.695618729772329</v>
      </c>
      <c r="L1233" s="17">
        <v>26.162397361376915</v>
      </c>
      <c r="M1233" s="107">
        <v>1</v>
      </c>
      <c r="N1233" s="17">
        <f>IF(M1233=1,_xlfn.XLOOKUP(L1233,'HYB SPECS'!$O$6:$O$37,'HYB SPECS'!$K$6:$K$37,,1))</f>
        <v>7250</v>
      </c>
      <c r="O1233" s="107">
        <f>0.5*('Specifications (ICE)'!$P$4*'Specifications (ICE)'!$P$3)*'Specifications (ICE)'!$P$5*K1233^2</f>
        <v>42.754657054295279</v>
      </c>
      <c r="P1233" s="14">
        <f>IF(B1233="A",'Specifications (ICE)'!$M$12,IF(B1233="G",'Specifications (ICE)'!$M$13))</f>
        <v>84.271039200000004</v>
      </c>
      <c r="Q1233" s="17">
        <v>3</v>
      </c>
      <c r="R1233" s="110">
        <f>'HYB SPECS'!$G$11-O1233-P1233-G1233</f>
        <v>759.70893560093305</v>
      </c>
      <c r="S1233" s="16">
        <f t="shared" si="256"/>
        <v>-1.294956684729182</v>
      </c>
      <c r="T1233" s="17">
        <f t="shared" si="257"/>
        <v>-911.65072272111968</v>
      </c>
      <c r="U1233" s="110">
        <f t="shared" si="258"/>
        <v>-784.62502646682435</v>
      </c>
      <c r="V1233" s="17">
        <f t="shared" si="259"/>
        <v>9.1766751553935002</v>
      </c>
      <c r="W1233" s="14">
        <f t="shared" si="260"/>
        <v>4.2461436365528078</v>
      </c>
      <c r="X1233" s="17">
        <f t="shared" si="261"/>
        <v>9.1766751553935002</v>
      </c>
      <c r="Y1233" s="17">
        <f t="shared" si="262"/>
        <v>12.087005893485207</v>
      </c>
      <c r="Z1233" s="14">
        <v>474.14230073437511</v>
      </c>
      <c r="AA1233" s="17">
        <f t="shared" si="264"/>
        <v>0.55924342030104846</v>
      </c>
      <c r="AB1233" s="17">
        <f t="shared" si="265"/>
        <v>1.0004667073359911E-4</v>
      </c>
      <c r="AC1233" s="17">
        <f t="shared" si="266"/>
        <v>4.7436358642443152E-2</v>
      </c>
      <c r="AD1233" s="17">
        <f t="shared" si="263"/>
        <v>6.2829614095951192E-5</v>
      </c>
      <c r="AE1233" s="14">
        <f t="shared" si="267"/>
        <v>67.58709159101511</v>
      </c>
    </row>
    <row r="1234" spans="1:31" ht="15.75" thickBot="1" x14ac:dyDescent="0.3">
      <c r="A1234" s="14">
        <v>3</v>
      </c>
      <c r="B1234" s="17" t="s">
        <v>33</v>
      </c>
      <c r="C1234" s="17">
        <v>1228</v>
      </c>
      <c r="D1234" s="17">
        <v>106.54349156967717</v>
      </c>
      <c r="E1234" s="14">
        <v>704.00093954631063</v>
      </c>
      <c r="F1234" s="103">
        <v>0</v>
      </c>
      <c r="G1234" s="17">
        <f>'Specifications (ICE)'!$E$16*9.81*SIN(F1234-F1233)</f>
        <v>0</v>
      </c>
      <c r="H1234" s="17">
        <f t="shared" si="255"/>
        <v>0</v>
      </c>
      <c r="I1234" s="17">
        <v>14</v>
      </c>
      <c r="J1234" s="14">
        <v>4000</v>
      </c>
      <c r="K1234" s="100">
        <v>11.602023635010013</v>
      </c>
      <c r="L1234" s="17">
        <v>25.953030750099302</v>
      </c>
      <c r="M1234" s="107">
        <v>1</v>
      </c>
      <c r="N1234" s="17">
        <f>IF(M1234=1,_xlfn.XLOOKUP(L1234,'HYB SPECS'!$O$6:$O$37,'HYB SPECS'!$K$6:$K$37,,1))</f>
        <v>7250</v>
      </c>
      <c r="O1234" s="107">
        <f>0.5*('Specifications (ICE)'!$P$4*'Specifications (ICE)'!$P$3)*'Specifications (ICE)'!$P$5*K1234^2</f>
        <v>42.073100206573713</v>
      </c>
      <c r="P1234" s="14">
        <f>IF(B1234="A",'Specifications (ICE)'!$M$12,IF(B1234="G",'Specifications (ICE)'!$M$13))</f>
        <v>84.271039200000004</v>
      </c>
      <c r="Q1234" s="17">
        <v>3</v>
      </c>
      <c r="R1234" s="110">
        <f>'HYB SPECS'!$G$11-O1234-P1234-G1234</f>
        <v>760.39049244865464</v>
      </c>
      <c r="S1234" s="16">
        <f t="shared" si="256"/>
        <v>-1.2961184278055378</v>
      </c>
      <c r="T1234" s="17">
        <f t="shared" si="257"/>
        <v>-912.46859093838555</v>
      </c>
      <c r="U1234" s="110">
        <f t="shared" si="258"/>
        <v>-786.12445153181181</v>
      </c>
      <c r="V1234" s="17">
        <f t="shared" si="259"/>
        <v>9.1206344667313637</v>
      </c>
      <c r="W1234" s="14">
        <f t="shared" si="260"/>
        <v>4.3021843252149443</v>
      </c>
      <c r="X1234" s="17">
        <f t="shared" si="261"/>
        <v>9.1206344667313637</v>
      </c>
      <c r="Y1234" s="17">
        <f t="shared" si="262"/>
        <v>12.01319221667263</v>
      </c>
      <c r="Z1234" s="14">
        <v>474.14230073437511</v>
      </c>
      <c r="AA1234" s="17">
        <f t="shared" si="264"/>
        <v>0.5666243261502163</v>
      </c>
      <c r="AB1234" s="17">
        <f t="shared" si="265"/>
        <v>1.0213561611577133E-4</v>
      </c>
      <c r="AC1234" s="17">
        <f t="shared" si="266"/>
        <v>4.8426816012054737E-2</v>
      </c>
      <c r="AD1234" s="17">
        <f t="shared" si="263"/>
        <v>6.4141478161661898E-5</v>
      </c>
      <c r="AE1234" s="14">
        <f t="shared" si="267"/>
        <v>67.635518407027163</v>
      </c>
    </row>
    <row r="1235" spans="1:31" ht="15.75" thickBot="1" x14ac:dyDescent="0.3">
      <c r="A1235" s="14">
        <v>3</v>
      </c>
      <c r="B1235" s="17" t="s">
        <v>33</v>
      </c>
      <c r="C1235" s="17">
        <v>1229</v>
      </c>
      <c r="D1235" s="17">
        <v>106.62961622642385</v>
      </c>
      <c r="E1235" s="14">
        <v>704.00093954631063</v>
      </c>
      <c r="F1235" s="103">
        <v>0</v>
      </c>
      <c r="G1235" s="17">
        <f>'Specifications (ICE)'!$E$16*9.81*SIN(F1235-F1234)</f>
        <v>0</v>
      </c>
      <c r="H1235" s="17">
        <f t="shared" si="255"/>
        <v>0</v>
      </c>
      <c r="I1235" s="17">
        <v>14</v>
      </c>
      <c r="J1235" s="14">
        <v>4000</v>
      </c>
      <c r="K1235" s="100">
        <v>11.507555023704803</v>
      </c>
      <c r="L1235" s="17">
        <v>25.741710134726226</v>
      </c>
      <c r="M1235" s="107">
        <v>1</v>
      </c>
      <c r="N1235" s="17">
        <f>IF(M1235=1,_xlfn.XLOOKUP(L1235,'HYB SPECS'!$O$6:$O$37,'HYB SPECS'!$K$6:$K$37,,1))</f>
        <v>7250</v>
      </c>
      <c r="O1235" s="107">
        <f>0.5*('Specifications (ICE)'!$P$4*'Specifications (ICE)'!$P$3)*'Specifications (ICE)'!$P$5*K1235^2</f>
        <v>41.390735459877703</v>
      </c>
      <c r="P1235" s="14">
        <f>IF(B1235="A",'Specifications (ICE)'!$M$12,IF(B1235="G",'Specifications (ICE)'!$M$13))</f>
        <v>84.271039200000004</v>
      </c>
      <c r="Q1235" s="17">
        <v>3</v>
      </c>
      <c r="R1235" s="110">
        <f>'HYB SPECS'!$G$11-O1235-P1235-G1235</f>
        <v>761.07285719535059</v>
      </c>
      <c r="S1235" s="16">
        <f t="shared" si="256"/>
        <v>-1.2972815479805802</v>
      </c>
      <c r="T1235" s="17">
        <f t="shared" si="257"/>
        <v>-913.28742863442073</v>
      </c>
      <c r="U1235" s="110">
        <f t="shared" si="258"/>
        <v>-787.62565397454296</v>
      </c>
      <c r="V1235" s="17">
        <f t="shared" si="259"/>
        <v>9.0636455511935328</v>
      </c>
      <c r="W1235" s="14">
        <f t="shared" si="260"/>
        <v>4.3591732407527761</v>
      </c>
      <c r="X1235" s="17">
        <f t="shared" si="261"/>
        <v>9.0636455511935328</v>
      </c>
      <c r="Y1235" s="17">
        <f t="shared" si="262"/>
        <v>11.938129588181935</v>
      </c>
      <c r="Z1235" s="14">
        <v>474.14230073437511</v>
      </c>
      <c r="AA1235" s="17">
        <f t="shared" si="264"/>
        <v>0.5741301193528453</v>
      </c>
      <c r="AB1235" s="17">
        <f t="shared" si="265"/>
        <v>1.0428674973864725E-4</v>
      </c>
      <c r="AC1235" s="17">
        <f t="shared" si="266"/>
        <v>4.9446759457192201E-2</v>
      </c>
      <c r="AD1235" s="17">
        <f t="shared" si="263"/>
        <v>6.5492396632042655E-5</v>
      </c>
      <c r="AE1235" s="14">
        <f t="shared" si="267"/>
        <v>67.684965166484361</v>
      </c>
    </row>
    <row r="1236" spans="1:31" ht="15.75" thickBot="1" x14ac:dyDescent="0.3">
      <c r="A1236" s="14">
        <v>3</v>
      </c>
      <c r="B1236" s="17" t="s">
        <v>33</v>
      </c>
      <c r="C1236" s="17">
        <v>1230</v>
      </c>
      <c r="D1236" s="17">
        <v>106.71641683026942</v>
      </c>
      <c r="E1236" s="14">
        <v>704.00093954631063</v>
      </c>
      <c r="F1236" s="103">
        <v>0</v>
      </c>
      <c r="G1236" s="17">
        <f>'Specifications (ICE)'!$E$16*9.81*SIN(F1236-F1235)</f>
        <v>0</v>
      </c>
      <c r="H1236" s="17">
        <f t="shared" si="255"/>
        <v>0</v>
      </c>
      <c r="I1236" s="17">
        <v>14</v>
      </c>
      <c r="J1236" s="14">
        <v>4000</v>
      </c>
      <c r="K1236" s="100">
        <v>11.412191069075496</v>
      </c>
      <c r="L1236" s="17">
        <v>25.52838669005774</v>
      </c>
      <c r="M1236" s="107">
        <v>1</v>
      </c>
      <c r="N1236" s="17">
        <f>IF(M1236=1,_xlfn.XLOOKUP(L1236,'HYB SPECS'!$O$6:$O$37,'HYB SPECS'!$K$6:$K$37,,1))</f>
        <v>7250</v>
      </c>
      <c r="O1236" s="107">
        <f>0.5*('Specifications (ICE)'!$P$4*'Specifications (ICE)'!$P$3)*'Specifications (ICE)'!$P$5*K1236^2</f>
        <v>40.707561856545773</v>
      </c>
      <c r="P1236" s="14">
        <f>IF(B1236="A",'Specifications (ICE)'!$M$12,IF(B1236="G",'Specifications (ICE)'!$M$13))</f>
        <v>84.271039200000004</v>
      </c>
      <c r="Q1236" s="17">
        <v>3</v>
      </c>
      <c r="R1236" s="110">
        <f>'HYB SPECS'!$G$11-O1236-P1236-G1236</f>
        <v>761.75603079868256</v>
      </c>
      <c r="S1236" s="16">
        <f t="shared" si="256"/>
        <v>-1.2984460468866847</v>
      </c>
      <c r="T1236" s="17">
        <f t="shared" si="257"/>
        <v>-914.10723695841898</v>
      </c>
      <c r="U1236" s="110">
        <f t="shared" si="258"/>
        <v>-789.12863590187317</v>
      </c>
      <c r="V1236" s="17">
        <f t="shared" si="259"/>
        <v>9.0056867709910851</v>
      </c>
      <c r="W1236" s="14">
        <f t="shared" si="260"/>
        <v>4.4171320209552229</v>
      </c>
      <c r="X1236" s="17">
        <f t="shared" si="261"/>
        <v>9.0056867709910851</v>
      </c>
      <c r="Y1236" s="17">
        <f t="shared" si="262"/>
        <v>11.861789507921554</v>
      </c>
      <c r="Z1236" s="14">
        <v>474.14230073437511</v>
      </c>
      <c r="AA1236" s="17">
        <f t="shared" si="264"/>
        <v>0.58176364973977479</v>
      </c>
      <c r="AB1236" s="17">
        <f t="shared" si="265"/>
        <v>1.0650270185681579E-4</v>
      </c>
      <c r="AC1236" s="17">
        <f t="shared" si="266"/>
        <v>5.0497436092817843E-2</v>
      </c>
      <c r="AD1236" s="17">
        <f t="shared" si="263"/>
        <v>6.6884021314990522E-5</v>
      </c>
      <c r="AE1236" s="14">
        <f t="shared" si="267"/>
        <v>67.735462602577172</v>
      </c>
    </row>
    <row r="1237" spans="1:31" ht="15.75" thickBot="1" x14ac:dyDescent="0.3">
      <c r="A1237" s="14">
        <v>3</v>
      </c>
      <c r="B1237" s="17" t="s">
        <v>33</v>
      </c>
      <c r="C1237" s="17">
        <v>1231</v>
      </c>
      <c r="D1237" s="17">
        <v>106.8039108553676</v>
      </c>
      <c r="E1237" s="14">
        <v>704.00093954631063</v>
      </c>
      <c r="F1237" s="103">
        <v>0</v>
      </c>
      <c r="G1237" s="17">
        <f>'Specifications (ICE)'!$E$16*9.81*SIN(F1237-F1236)</f>
        <v>0</v>
      </c>
      <c r="H1237" s="17">
        <f t="shared" si="255"/>
        <v>0</v>
      </c>
      <c r="I1237" s="17">
        <v>14</v>
      </c>
      <c r="J1237" s="14">
        <v>4000</v>
      </c>
      <c r="K1237" s="100">
        <v>11.315908999292752</v>
      </c>
      <c r="L1237" s="17">
        <v>25.31300947687793</v>
      </c>
      <c r="M1237" s="107">
        <v>1</v>
      </c>
      <c r="N1237" s="17">
        <f>IF(M1237=1,_xlfn.XLOOKUP(L1237,'HYB SPECS'!$O$6:$O$37,'HYB SPECS'!$K$6:$K$37,,1))</f>
        <v>7000</v>
      </c>
      <c r="O1237" s="107">
        <f>0.5*('Specifications (ICE)'!$P$4*'Specifications (ICE)'!$P$3)*'Specifications (ICE)'!$P$5*K1237^2</f>
        <v>40.023578437781232</v>
      </c>
      <c r="P1237" s="14">
        <f>IF(B1237="A",'Specifications (ICE)'!$M$12,IF(B1237="G",'Specifications (ICE)'!$M$13))</f>
        <v>84.271039200000004</v>
      </c>
      <c r="Q1237" s="17">
        <v>3</v>
      </c>
      <c r="R1237" s="110">
        <f>'HYB SPECS'!$G$11-O1237-P1237-G1237</f>
        <v>762.44001421744713</v>
      </c>
      <c r="S1237" s="16">
        <f t="shared" si="256"/>
        <v>-1.299611926158162</v>
      </c>
      <c r="T1237" s="17">
        <f t="shared" si="257"/>
        <v>-914.92801706093655</v>
      </c>
      <c r="U1237" s="110">
        <f t="shared" si="258"/>
        <v>-790.63339942315531</v>
      </c>
      <c r="V1237" s="17">
        <f t="shared" si="259"/>
        <v>8.9467355996739037</v>
      </c>
      <c r="W1237" s="14">
        <f t="shared" si="260"/>
        <v>4.4760831922724043</v>
      </c>
      <c r="X1237" s="17">
        <f t="shared" si="261"/>
        <v>8.9467355996739037</v>
      </c>
      <c r="Y1237" s="17">
        <f t="shared" si="262"/>
        <v>12.205004530494296</v>
      </c>
      <c r="Z1237" s="14">
        <v>474.14230073437511</v>
      </c>
      <c r="AA1237" s="17">
        <f t="shared" si="264"/>
        <v>0.58952788418402891</v>
      </c>
      <c r="AB1237" s="17">
        <f t="shared" si="265"/>
        <v>1.0878625976839642E-4</v>
      </c>
      <c r="AC1237" s="17">
        <f t="shared" si="266"/>
        <v>5.1580167494874866E-2</v>
      </c>
      <c r="AD1237" s="17">
        <f t="shared" si="263"/>
        <v>6.8318102642218366E-5</v>
      </c>
      <c r="AE1237" s="14">
        <f t="shared" si="267"/>
        <v>67.787042770072048</v>
      </c>
    </row>
    <row r="1238" spans="1:31" ht="15.75" thickBot="1" x14ac:dyDescent="0.3">
      <c r="A1238" s="14">
        <v>3</v>
      </c>
      <c r="B1238" s="17" t="s">
        <v>33</v>
      </c>
      <c r="C1238" s="17">
        <v>1232</v>
      </c>
      <c r="D1238" s="17">
        <v>106.8921165295736</v>
      </c>
      <c r="E1238" s="14">
        <v>704.00093954631063</v>
      </c>
      <c r="F1238" s="103">
        <v>0</v>
      </c>
      <c r="G1238" s="17">
        <f>'Specifications (ICE)'!$E$16*9.81*SIN(F1238-F1237)</f>
        <v>0</v>
      </c>
      <c r="H1238" s="17">
        <f t="shared" si="255"/>
        <v>0</v>
      </c>
      <c r="I1238" s="17">
        <v>14</v>
      </c>
      <c r="J1238" s="14">
        <v>4000</v>
      </c>
      <c r="K1238" s="100">
        <v>11.218685038897704</v>
      </c>
      <c r="L1238" s="17">
        <v>25.095525310911832</v>
      </c>
      <c r="M1238" s="107">
        <v>1</v>
      </c>
      <c r="N1238" s="17">
        <f>IF(M1238=1,_xlfn.XLOOKUP(L1238,'HYB SPECS'!$O$6:$O$37,'HYB SPECS'!$K$6:$K$37,,1))</f>
        <v>7000</v>
      </c>
      <c r="O1238" s="107">
        <f>0.5*('Specifications (ICE)'!$P$4*'Specifications (ICE)'!$P$3)*'Specifications (ICE)'!$P$5*K1238^2</f>
        <v>39.338784243650842</v>
      </c>
      <c r="P1238" s="14">
        <f>IF(B1238="A",'Specifications (ICE)'!$M$12,IF(B1238="G",'Specifications (ICE)'!$M$13))</f>
        <v>84.271039200000004</v>
      </c>
      <c r="Q1238" s="17">
        <v>3</v>
      </c>
      <c r="R1238" s="110">
        <f>'HYB SPECS'!$G$11-O1238-P1238-G1238</f>
        <v>763.12480841157753</v>
      </c>
      <c r="S1238" s="16">
        <f t="shared" si="256"/>
        <v>-1.3007791874312593</v>
      </c>
      <c r="T1238" s="17">
        <f t="shared" si="257"/>
        <v>-915.74977009389306</v>
      </c>
      <c r="U1238" s="110">
        <f t="shared" si="258"/>
        <v>-792.13994665024222</v>
      </c>
      <c r="V1238" s="17">
        <f t="shared" si="259"/>
        <v>8.8867685681982973</v>
      </c>
      <c r="W1238" s="14">
        <f t="shared" si="260"/>
        <v>4.5360502237480125</v>
      </c>
      <c r="X1238" s="17">
        <f t="shared" si="261"/>
        <v>8.8867685681982973</v>
      </c>
      <c r="Y1238" s="17">
        <f t="shared" si="262"/>
        <v>12.123198392078093</v>
      </c>
      <c r="Z1238" s="14">
        <v>474.14230073437511</v>
      </c>
      <c r="AA1238" s="17">
        <f t="shared" si="264"/>
        <v>0.59742591370404441</v>
      </c>
      <c r="AB1238" s="17">
        <f t="shared" si="265"/>
        <v>1.111403800605404E-4</v>
      </c>
      <c r="AC1238" s="17">
        <f t="shared" si="266"/>
        <v>5.2696355506397494E-2</v>
      </c>
      <c r="AD1238" s="17">
        <f t="shared" si="263"/>
        <v>6.9796497359466878E-5</v>
      </c>
      <c r="AE1238" s="14">
        <f t="shared" si="267"/>
        <v>67.839739125578447</v>
      </c>
    </row>
    <row r="1239" spans="1:31" ht="15.75" thickBot="1" x14ac:dyDescent="0.3">
      <c r="A1239" s="14">
        <v>3</v>
      </c>
      <c r="B1239" s="17" t="s">
        <v>33</v>
      </c>
      <c r="C1239" s="17">
        <v>1233</v>
      </c>
      <c r="D1239" s="17">
        <v>106.98105288065577</v>
      </c>
      <c r="E1239" s="14">
        <v>704.00093954631063</v>
      </c>
      <c r="F1239" s="103">
        <v>0</v>
      </c>
      <c r="G1239" s="17">
        <f>'Specifications (ICE)'!$E$16*9.81*SIN(F1239-F1238)</f>
        <v>0</v>
      </c>
      <c r="H1239" s="17">
        <f t="shared" si="255"/>
        <v>0</v>
      </c>
      <c r="I1239" s="17">
        <v>14</v>
      </c>
      <c r="J1239" s="14">
        <v>4000</v>
      </c>
      <c r="K1239" s="100">
        <v>11.120494345460209</v>
      </c>
      <c r="L1239" s="17">
        <v>24.875878621133761</v>
      </c>
      <c r="M1239" s="107">
        <v>1</v>
      </c>
      <c r="N1239" s="17">
        <f>IF(M1239=1,_xlfn.XLOOKUP(L1239,'HYB SPECS'!$O$6:$O$37,'HYB SPECS'!$K$6:$K$37,,1))</f>
        <v>7000</v>
      </c>
      <c r="O1239" s="107">
        <f>0.5*('Specifications (ICE)'!$P$4*'Specifications (ICE)'!$P$3)*'Specifications (ICE)'!$P$5*K1239^2</f>
        <v>38.653178313083515</v>
      </c>
      <c r="P1239" s="14">
        <f>IF(B1239="A",'Specifications (ICE)'!$M$12,IF(B1239="G",'Specifications (ICE)'!$M$13))</f>
        <v>84.271039200000004</v>
      </c>
      <c r="Q1239" s="17">
        <v>3</v>
      </c>
      <c r="R1239" s="110">
        <f>'HYB SPECS'!$G$11-O1239-P1239-G1239</f>
        <v>763.81041434214478</v>
      </c>
      <c r="S1239" s="16">
        <f t="shared" si="256"/>
        <v>-1.3019478323441638</v>
      </c>
      <c r="T1239" s="17">
        <f t="shared" si="257"/>
        <v>-916.57249721057383</v>
      </c>
      <c r="U1239" s="110">
        <f t="shared" si="258"/>
        <v>-793.64827969749035</v>
      </c>
      <c r="V1239" s="17">
        <f t="shared" si="259"/>
        <v>8.8257612066601627</v>
      </c>
      <c r="W1239" s="14">
        <f t="shared" si="260"/>
        <v>4.5970575852861453</v>
      </c>
      <c r="X1239" s="17">
        <f t="shared" si="261"/>
        <v>8.8257612066601627</v>
      </c>
      <c r="Y1239" s="17">
        <f t="shared" si="262"/>
        <v>12.039973050759908</v>
      </c>
      <c r="Z1239" s="14">
        <v>474.14230073437511</v>
      </c>
      <c r="AA1239" s="17">
        <f t="shared" si="264"/>
        <v>0.60546096113777326</v>
      </c>
      <c r="AB1239" s="17">
        <f t="shared" si="265"/>
        <v>1.1356820204165352E-4</v>
      </c>
      <c r="AC1239" s="17">
        <f t="shared" si="266"/>
        <v>5.3847488606295957E-2</v>
      </c>
      <c r="AD1239" s="17">
        <f t="shared" si="263"/>
        <v>7.1321176961981395E-5</v>
      </c>
      <c r="AE1239" s="14">
        <f t="shared" si="267"/>
        <v>67.893586614184741</v>
      </c>
    </row>
    <row r="1240" spans="1:31" ht="15.75" thickBot="1" x14ac:dyDescent="0.3">
      <c r="A1240" s="14">
        <v>3</v>
      </c>
      <c r="B1240" s="17" t="s">
        <v>33</v>
      </c>
      <c r="C1240" s="17">
        <v>1234</v>
      </c>
      <c r="D1240" s="17">
        <v>107.07073978621246</v>
      </c>
      <c r="E1240" s="14">
        <v>704.00093954631063</v>
      </c>
      <c r="F1240" s="103">
        <v>0</v>
      </c>
      <c r="G1240" s="17">
        <f>'Specifications (ICE)'!$E$16*9.81*SIN(F1240-F1239)</f>
        <v>0</v>
      </c>
      <c r="H1240" s="17">
        <f t="shared" si="255"/>
        <v>0</v>
      </c>
      <c r="I1240" s="17">
        <v>14</v>
      </c>
      <c r="J1240" s="14">
        <v>4000</v>
      </c>
      <c r="K1240" s="100">
        <v>11.021310940994921</v>
      </c>
      <c r="L1240" s="17">
        <v>24.654011296349179</v>
      </c>
      <c r="M1240" s="107">
        <v>1</v>
      </c>
      <c r="N1240" s="17">
        <f>IF(M1240=1,_xlfn.XLOOKUP(L1240,'HYB SPECS'!$O$6:$O$37,'HYB SPECS'!$K$6:$K$37,,1))</f>
        <v>7000</v>
      </c>
      <c r="O1240" s="107">
        <f>0.5*('Specifications (ICE)'!$P$4*'Specifications (ICE)'!$P$3)*'Specifications (ICE)'!$P$5*K1240^2</f>
        <v>37.966759683868929</v>
      </c>
      <c r="P1240" s="14">
        <f>IF(B1240="A",'Specifications (ICE)'!$M$12,IF(B1240="G",'Specifications (ICE)'!$M$13))</f>
        <v>84.271039200000004</v>
      </c>
      <c r="Q1240" s="17">
        <v>3</v>
      </c>
      <c r="R1240" s="110">
        <f>'HYB SPECS'!$G$11-O1240-P1240-G1240</f>
        <v>764.49683297135937</v>
      </c>
      <c r="S1240" s="16">
        <f t="shared" si="256"/>
        <v>-1.3031178625370043</v>
      </c>
      <c r="T1240" s="17">
        <f t="shared" si="257"/>
        <v>-917.39619956563115</v>
      </c>
      <c r="U1240" s="110">
        <f t="shared" si="258"/>
        <v>-795.15840068176226</v>
      </c>
      <c r="V1240" s="17">
        <f t="shared" si="259"/>
        <v>8.7636879812579291</v>
      </c>
      <c r="W1240" s="14">
        <f t="shared" si="260"/>
        <v>4.6591308106883789</v>
      </c>
      <c r="X1240" s="17">
        <f t="shared" si="261"/>
        <v>8.7636879812579291</v>
      </c>
      <c r="Y1240" s="17">
        <f t="shared" si="262"/>
        <v>11.955293673704855</v>
      </c>
      <c r="Z1240" s="14">
        <v>474.14230073437511</v>
      </c>
      <c r="AA1240" s="17">
        <f t="shared" si="264"/>
        <v>0.61363638944505627</v>
      </c>
      <c r="AB1240" s="17">
        <f t="shared" si="265"/>
        <v>1.1607306249846419E-4</v>
      </c>
      <c r="AC1240" s="17">
        <f t="shared" si="266"/>
        <v>5.503514890630673E-2</v>
      </c>
      <c r="AD1240" s="17">
        <f t="shared" si="263"/>
        <v>7.2894236961995663E-5</v>
      </c>
      <c r="AE1240" s="14">
        <f t="shared" si="267"/>
        <v>67.948621763091055</v>
      </c>
    </row>
    <row r="1241" spans="1:31" ht="15.75" thickBot="1" x14ac:dyDescent="0.3">
      <c r="A1241" s="14">
        <v>3</v>
      </c>
      <c r="B1241" s="17" t="s">
        <v>33</v>
      </c>
      <c r="C1241" s="17">
        <v>1235</v>
      </c>
      <c r="D1241" s="17">
        <v>107.16119802766359</v>
      </c>
      <c r="E1241" s="14">
        <v>704.00093954631063</v>
      </c>
      <c r="F1241" s="103">
        <v>0</v>
      </c>
      <c r="G1241" s="17">
        <f>'Specifications (ICE)'!$E$16*9.81*SIN(F1241-F1240)</f>
        <v>0</v>
      </c>
      <c r="H1241" s="17">
        <f t="shared" si="255"/>
        <v>0</v>
      </c>
      <c r="I1241" s="17">
        <v>14</v>
      </c>
      <c r="J1241" s="14">
        <v>4000</v>
      </c>
      <c r="K1241" s="100">
        <v>10.921107637594615</v>
      </c>
      <c r="L1241" s="17">
        <v>24.429862518840899</v>
      </c>
      <c r="M1241" s="107">
        <v>1</v>
      </c>
      <c r="N1241" s="17">
        <f>IF(M1241=1,_xlfn.XLOOKUP(L1241,'HYB SPECS'!$O$6:$O$37,'HYB SPECS'!$K$6:$K$37,,1))</f>
        <v>6750</v>
      </c>
      <c r="O1241" s="107">
        <f>0.5*('Specifications (ICE)'!$P$4*'Specifications (ICE)'!$P$3)*'Specifications (ICE)'!$P$5*K1241^2</f>
        <v>37.279527392656199</v>
      </c>
      <c r="P1241" s="14">
        <f>IF(B1241="A",'Specifications (ICE)'!$M$12,IF(B1241="G",'Specifications (ICE)'!$M$13))</f>
        <v>84.271039200000004</v>
      </c>
      <c r="Q1241" s="17">
        <v>3</v>
      </c>
      <c r="R1241" s="110">
        <f>'HYB SPECS'!$G$11-O1241-P1241-G1241</f>
        <v>765.18406526257218</v>
      </c>
      <c r="S1241" s="16">
        <f t="shared" si="256"/>
        <v>-1.3042892796518548</v>
      </c>
      <c r="T1241" s="17">
        <f t="shared" si="257"/>
        <v>-918.22087831508645</v>
      </c>
      <c r="U1241" s="110">
        <f t="shared" si="258"/>
        <v>-796.67031172243026</v>
      </c>
      <c r="V1241" s="17">
        <f t="shared" si="259"/>
        <v>8.7005222259967159</v>
      </c>
      <c r="W1241" s="14">
        <f t="shared" si="260"/>
        <v>4.722296565949593</v>
      </c>
      <c r="X1241" s="17">
        <f t="shared" si="261"/>
        <v>8.7005222259967159</v>
      </c>
      <c r="Y1241" s="17">
        <f t="shared" si="262"/>
        <v>12.308721064429138</v>
      </c>
      <c r="Z1241" s="14">
        <v>474.14230073437511</v>
      </c>
      <c r="AA1241" s="17">
        <f t="shared" si="264"/>
        <v>0.62195571070260525</v>
      </c>
      <c r="AB1241" s="17">
        <f t="shared" si="265"/>
        <v>1.186585119351431E-4</v>
      </c>
      <c r="AC1241" s="17">
        <f t="shared" si="266"/>
        <v>5.6261019850646056E-2</v>
      </c>
      <c r="AD1241" s="17">
        <f t="shared" si="263"/>
        <v>7.4517907086948419E-5</v>
      </c>
      <c r="AE1241" s="14">
        <f t="shared" si="267"/>
        <v>68.004882782941706</v>
      </c>
    </row>
    <row r="1242" spans="1:31" ht="15.75" thickBot="1" x14ac:dyDescent="0.3">
      <c r="A1242" s="14">
        <v>3</v>
      </c>
      <c r="B1242" s="17" t="s">
        <v>33</v>
      </c>
      <c r="C1242" s="17">
        <v>1236</v>
      </c>
      <c r="D1242" s="17">
        <v>107.25244934873082</v>
      </c>
      <c r="E1242" s="14">
        <v>704.00093954631063</v>
      </c>
      <c r="F1242" s="103">
        <v>0</v>
      </c>
      <c r="G1242" s="17">
        <f>'Specifications (ICE)'!$E$16*9.81*SIN(F1242-F1241)</f>
        <v>0</v>
      </c>
      <c r="H1242" s="17">
        <f t="shared" si="255"/>
        <v>0</v>
      </c>
      <c r="I1242" s="17">
        <v>14</v>
      </c>
      <c r="J1242" s="14">
        <v>4000</v>
      </c>
      <c r="K1242" s="100">
        <v>10.819855956673029</v>
      </c>
      <c r="L1242" s="17">
        <v>24.203368583720167</v>
      </c>
      <c r="M1242" s="107">
        <v>1</v>
      </c>
      <c r="N1242" s="17">
        <f>IF(M1242=1,_xlfn.XLOOKUP(L1242,'HYB SPECS'!$O$6:$O$37,'HYB SPECS'!$K$6:$K$37,,1))</f>
        <v>6750</v>
      </c>
      <c r="O1242" s="107">
        <f>0.5*('Specifications (ICE)'!$P$4*'Specifications (ICE)'!$P$3)*'Specifications (ICE)'!$P$5*K1242^2</f>
        <v>36.591480474952476</v>
      </c>
      <c r="P1242" s="14">
        <f>IF(B1242="A",'Specifications (ICE)'!$M$12,IF(B1242="G",'Specifications (ICE)'!$M$13))</f>
        <v>84.271039200000004</v>
      </c>
      <c r="Q1242" s="17">
        <v>3</v>
      </c>
      <c r="R1242" s="110">
        <f>'HYB SPECS'!$G$11-O1242-P1242-G1242</f>
        <v>765.87211218027585</v>
      </c>
      <c r="S1242" s="16">
        <f t="shared" si="256"/>
        <v>-1.3054620853327343</v>
      </c>
      <c r="T1242" s="17">
        <f t="shared" si="257"/>
        <v>-919.04653461633097</v>
      </c>
      <c r="U1242" s="110">
        <f t="shared" si="258"/>
        <v>-798.18401494137845</v>
      </c>
      <c r="V1242" s="17">
        <f t="shared" si="259"/>
        <v>8.6362360685846671</v>
      </c>
      <c r="W1242" s="14">
        <f t="shared" si="260"/>
        <v>4.7865827233616418</v>
      </c>
      <c r="X1242" s="17">
        <f t="shared" si="261"/>
        <v>8.6362360685846671</v>
      </c>
      <c r="Y1242" s="17">
        <f t="shared" si="262"/>
        <v>12.217774755766815</v>
      </c>
      <c r="Z1242" s="14">
        <v>474.14230073437511</v>
      </c>
      <c r="AA1242" s="17">
        <f t="shared" si="264"/>
        <v>0.63042259586391669</v>
      </c>
      <c r="AB1242" s="17">
        <f t="shared" si="265"/>
        <v>1.2132833247342879E-4</v>
      </c>
      <c r="AC1242" s="17">
        <f t="shared" si="266"/>
        <v>5.7526894703216723E-2</v>
      </c>
      <c r="AD1242" s="17">
        <f t="shared" si="263"/>
        <v>7.6194562520816856E-5</v>
      </c>
      <c r="AE1242" s="14">
        <f t="shared" si="267"/>
        <v>68.062409677644922</v>
      </c>
    </row>
    <row r="1243" spans="1:31" ht="15.75" thickBot="1" x14ac:dyDescent="0.3">
      <c r="A1243" s="14">
        <v>3</v>
      </c>
      <c r="B1243" s="17" t="s">
        <v>33</v>
      </c>
      <c r="C1243" s="17">
        <v>1237</v>
      </c>
      <c r="D1243" s="17">
        <v>107.34451651887099</v>
      </c>
      <c r="E1243" s="14">
        <v>704.00093954631063</v>
      </c>
      <c r="F1243" s="103">
        <v>0</v>
      </c>
      <c r="G1243" s="17">
        <f>'Specifications (ICE)'!$E$16*9.81*SIN(F1243-F1242)</f>
        <v>0</v>
      </c>
      <c r="H1243" s="17">
        <f t="shared" si="255"/>
        <v>0</v>
      </c>
      <c r="I1243" s="17">
        <v>14</v>
      </c>
      <c r="J1243" s="14">
        <v>4000</v>
      </c>
      <c r="K1243" s="100">
        <v>10.717526041132531</v>
      </c>
      <c r="L1243" s="17">
        <v>23.974462702451007</v>
      </c>
      <c r="M1243" s="107">
        <v>1</v>
      </c>
      <c r="N1243" s="17">
        <f>IF(M1243=1,_xlfn.XLOOKUP(L1243,'HYB SPECS'!$O$6:$O$37,'HYB SPECS'!$K$6:$K$37,,1))</f>
        <v>6750</v>
      </c>
      <c r="O1243" s="107">
        <f>0.5*('Specifications (ICE)'!$P$4*'Specifications (ICE)'!$P$3)*'Specifications (ICE)'!$P$5*K1243^2</f>
        <v>35.902617965121642</v>
      </c>
      <c r="P1243" s="14">
        <f>IF(B1243="A",'Specifications (ICE)'!$M$12,IF(B1243="G",'Specifications (ICE)'!$M$13))</f>
        <v>84.271039200000004</v>
      </c>
      <c r="Q1243" s="17">
        <v>3</v>
      </c>
      <c r="R1243" s="110">
        <f>'HYB SPECS'!$G$11-O1243-P1243-G1243</f>
        <v>766.56097469010672</v>
      </c>
      <c r="S1243" s="16">
        <f t="shared" si="256"/>
        <v>-1.3066362812256118</v>
      </c>
      <c r="T1243" s="17">
        <f t="shared" si="257"/>
        <v>-919.87316962812804</v>
      </c>
      <c r="U1243" s="110">
        <f t="shared" si="258"/>
        <v>-799.69951246300639</v>
      </c>
      <c r="V1243" s="17">
        <f t="shared" si="259"/>
        <v>8.5708003499032603</v>
      </c>
      <c r="W1243" s="14">
        <f t="shared" si="260"/>
        <v>4.8520184420430486</v>
      </c>
      <c r="X1243" s="17">
        <f t="shared" si="261"/>
        <v>8.5708003499032603</v>
      </c>
      <c r="Y1243" s="17">
        <f t="shared" si="262"/>
        <v>12.125202150585334</v>
      </c>
      <c r="Z1243" s="14">
        <v>474.14230073437511</v>
      </c>
      <c r="AA1243" s="17">
        <f t="shared" si="264"/>
        <v>0.63904088536553039</v>
      </c>
      <c r="AB1243" s="17">
        <f t="shared" si="265"/>
        <v>1.2408655761855938E-4</v>
      </c>
      <c r="AC1243" s="17">
        <f t="shared" si="266"/>
        <v>5.8834685919472343E-2</v>
      </c>
      <c r="AD1243" s="17">
        <f t="shared" si="263"/>
        <v>7.7926736317181908E-5</v>
      </c>
      <c r="AE1243" s="14">
        <f t="shared" si="267"/>
        <v>68.121244363564401</v>
      </c>
    </row>
    <row r="1244" spans="1:31" ht="15.75" thickBot="1" x14ac:dyDescent="0.3">
      <c r="A1244" s="14">
        <v>3</v>
      </c>
      <c r="B1244" s="17" t="s">
        <v>33</v>
      </c>
      <c r="C1244" s="17">
        <v>1238</v>
      </c>
      <c r="D1244" s="17">
        <v>107.43742340218513</v>
      </c>
      <c r="E1244" s="14">
        <v>704.00093954631063</v>
      </c>
      <c r="F1244" s="103">
        <v>0</v>
      </c>
      <c r="G1244" s="17">
        <f>'Specifications (ICE)'!$E$16*9.81*SIN(F1244-F1243)</f>
        <v>0</v>
      </c>
      <c r="H1244" s="17">
        <f t="shared" si="255"/>
        <v>0</v>
      </c>
      <c r="I1244" s="17">
        <v>14</v>
      </c>
      <c r="J1244" s="14">
        <v>4000</v>
      </c>
      <c r="K1244" s="100">
        <v>10.614086559683415</v>
      </c>
      <c r="L1244" s="17">
        <v>23.74307478881822</v>
      </c>
      <c r="M1244" s="107">
        <v>1</v>
      </c>
      <c r="N1244" s="17">
        <f>IF(M1244=1,_xlfn.XLOOKUP(L1244,'HYB SPECS'!$O$6:$O$37,'HYB SPECS'!$K$6:$K$37,,1))</f>
        <v>6750</v>
      </c>
      <c r="O1244" s="107">
        <f>0.5*('Specifications (ICE)'!$P$4*'Specifications (ICE)'!$P$3)*'Specifications (ICE)'!$P$5*K1244^2</f>
        <v>35.212938896382958</v>
      </c>
      <c r="P1244" s="14">
        <f>IF(B1244="A",'Specifications (ICE)'!$M$12,IF(B1244="G",'Specifications (ICE)'!$M$13))</f>
        <v>84.271039200000004</v>
      </c>
      <c r="Q1244" s="17">
        <v>3</v>
      </c>
      <c r="R1244" s="110">
        <f>'HYB SPECS'!$G$11-O1244-P1244-G1244</f>
        <v>767.25065375884537</v>
      </c>
      <c r="S1244" s="16">
        <f t="shared" si="256"/>
        <v>-1.307811868978406</v>
      </c>
      <c r="T1244" s="17">
        <f t="shared" si="257"/>
        <v>-920.70078451061431</v>
      </c>
      <c r="U1244" s="110">
        <f t="shared" si="258"/>
        <v>-801.21680641423131</v>
      </c>
      <c r="V1244" s="17">
        <f t="shared" si="259"/>
        <v>8.5041845363537618</v>
      </c>
      <c r="W1244" s="14">
        <f t="shared" si="260"/>
        <v>4.918634255592548</v>
      </c>
      <c r="X1244" s="17">
        <f t="shared" si="261"/>
        <v>8.5041845363537618</v>
      </c>
      <c r="Y1244" s="17">
        <f t="shared" si="262"/>
        <v>12.030960052678749</v>
      </c>
      <c r="Z1244" s="14">
        <v>474.14230073437511</v>
      </c>
      <c r="AA1244" s="17">
        <f t="shared" si="264"/>
        <v>0.64781460067154473</v>
      </c>
      <c r="AB1244" s="17">
        <f t="shared" si="265"/>
        <v>1.2693749412480079E-4</v>
      </c>
      <c r="AC1244" s="17">
        <f t="shared" si="266"/>
        <v>6.0186435513789271E-2</v>
      </c>
      <c r="AD1244" s="17">
        <f t="shared" si="263"/>
        <v>7.9717133130846715E-5</v>
      </c>
      <c r="AE1244" s="14">
        <f t="shared" si="267"/>
        <v>68.181430799078186</v>
      </c>
    </row>
    <row r="1245" spans="1:31" ht="15.75" thickBot="1" x14ac:dyDescent="0.3">
      <c r="A1245" s="14">
        <v>3</v>
      </c>
      <c r="B1245" s="17" t="s">
        <v>33</v>
      </c>
      <c r="C1245" s="17">
        <v>1239</v>
      </c>
      <c r="D1245" s="17">
        <v>107.53119503239192</v>
      </c>
      <c r="E1245" s="14">
        <v>704.00093954631063</v>
      </c>
      <c r="F1245" s="103">
        <v>0</v>
      </c>
      <c r="G1245" s="17">
        <f>'Specifications (ICE)'!$E$16*9.81*SIN(F1245-F1244)</f>
        <v>0</v>
      </c>
      <c r="H1245" s="17">
        <f t="shared" si="255"/>
        <v>0</v>
      </c>
      <c r="I1245" s="17">
        <v>14</v>
      </c>
      <c r="J1245" s="14">
        <v>4000</v>
      </c>
      <c r="K1245" s="100">
        <v>10.50950460243974</v>
      </c>
      <c r="L1245" s="17">
        <v>23.509131225381555</v>
      </c>
      <c r="M1245" s="107">
        <v>1</v>
      </c>
      <c r="N1245" s="17">
        <f>IF(M1245=1,_xlfn.XLOOKUP(L1245,'HYB SPECS'!$O$6:$O$37,'HYB SPECS'!$K$6:$K$37,,1))</f>
        <v>6500</v>
      </c>
      <c r="O1245" s="107">
        <f>0.5*('Specifications (ICE)'!$P$4*'Specifications (ICE)'!$P$3)*'Specifications (ICE)'!$P$5*K1245^2</f>
        <v>34.522442300809658</v>
      </c>
      <c r="P1245" s="14">
        <f>IF(B1245="A",'Specifications (ICE)'!$M$12,IF(B1245="G",'Specifications (ICE)'!$M$13))</f>
        <v>84.271039200000004</v>
      </c>
      <c r="Q1245" s="17">
        <v>3</v>
      </c>
      <c r="R1245" s="110">
        <f>'HYB SPECS'!$G$11-O1245-P1245-G1245</f>
        <v>767.94115035441871</v>
      </c>
      <c r="S1245" s="16">
        <f t="shared" si="256"/>
        <v>-1.3089888502409908</v>
      </c>
      <c r="T1245" s="17">
        <f t="shared" si="257"/>
        <v>-921.52938042530241</v>
      </c>
      <c r="U1245" s="110">
        <f t="shared" si="258"/>
        <v>-802.73589892449274</v>
      </c>
      <c r="V1245" s="17">
        <f t="shared" si="259"/>
        <v>8.4363566242905588</v>
      </c>
      <c r="W1245" s="14">
        <f t="shared" si="260"/>
        <v>4.986462167655751</v>
      </c>
      <c r="X1245" s="17">
        <f t="shared" si="261"/>
        <v>8.4363566242905588</v>
      </c>
      <c r="Y1245" s="17">
        <f t="shared" si="262"/>
        <v>12.394041770232905</v>
      </c>
      <c r="Z1245" s="14">
        <v>474.14230073437511</v>
      </c>
      <c r="AA1245" s="17">
        <f t="shared" si="264"/>
        <v>0.65674795686033804</v>
      </c>
      <c r="AB1245" s="17">
        <f t="shared" si="265"/>
        <v>1.2988574622932092E-4</v>
      </c>
      <c r="AC1245" s="17">
        <f t="shared" si="266"/>
        <v>6.1584326549771411E-2</v>
      </c>
      <c r="AD1245" s="17">
        <f t="shared" si="263"/>
        <v>8.1568644436783318E-5</v>
      </c>
      <c r="AE1245" s="14">
        <f t="shared" si="267"/>
        <v>68.243015125627963</v>
      </c>
    </row>
    <row r="1246" spans="1:31" ht="15.75" thickBot="1" x14ac:dyDescent="0.3">
      <c r="A1246" s="14">
        <v>2</v>
      </c>
      <c r="B1246" s="17" t="s">
        <v>33</v>
      </c>
      <c r="C1246" s="17">
        <v>1240</v>
      </c>
      <c r="D1246" s="17">
        <v>107.62585769453065</v>
      </c>
      <c r="E1246" s="14">
        <v>704.00093954631063</v>
      </c>
      <c r="F1246" s="103">
        <v>0</v>
      </c>
      <c r="G1246" s="17">
        <f>'Specifications (ICE)'!$E$16*9.81*SIN(F1246-F1245)</f>
        <v>0</v>
      </c>
      <c r="H1246" s="17">
        <f t="shared" si="255"/>
        <v>0</v>
      </c>
      <c r="I1246" s="17">
        <v>14</v>
      </c>
      <c r="J1246" s="14">
        <v>4000</v>
      </c>
      <c r="K1246" s="100">
        <v>10.403745566798909</v>
      </c>
      <c r="L1246" s="17">
        <v>23.272554608195154</v>
      </c>
      <c r="M1246" s="107">
        <v>1</v>
      </c>
      <c r="N1246" s="17">
        <f>IF(M1246=1,_xlfn.XLOOKUP(L1246,'HYB SPECS'!$O$6:$O$37,'HYB SPECS'!$K$6:$K$37,,1))</f>
        <v>6500</v>
      </c>
      <c r="O1246" s="107">
        <f>0.5*('Specifications (ICE)'!$P$4*'Specifications (ICE)'!$P$3)*'Specifications (ICE)'!$P$5*K1246^2</f>
        <v>33.831127209327654</v>
      </c>
      <c r="P1246" s="14">
        <f>IF(B1246="A",'Specifications (ICE)'!$M$12,IF(B1246="G",'Specifications (ICE)'!$M$13))</f>
        <v>84.271039200000004</v>
      </c>
      <c r="Q1246" s="17">
        <v>2</v>
      </c>
      <c r="R1246" s="110">
        <f>'HYB SPECS'!$G$11-O1246-P1246-G1246</f>
        <v>768.63246544590072</v>
      </c>
      <c r="S1246" s="16">
        <f t="shared" si="256"/>
        <v>0</v>
      </c>
      <c r="T1246" s="17">
        <f t="shared" si="257"/>
        <v>0</v>
      </c>
      <c r="U1246" s="110">
        <f t="shared" si="258"/>
        <v>118.10216640932765</v>
      </c>
      <c r="V1246" s="17">
        <f t="shared" si="259"/>
        <v>1.2287048902103894</v>
      </c>
      <c r="W1246" s="14">
        <f t="shared" si="260"/>
        <v>12.194113901735919</v>
      </c>
      <c r="X1246" s="17">
        <f t="shared" si="261"/>
        <v>1.2287048902103894</v>
      </c>
      <c r="Y1246" s="17">
        <f t="shared" si="262"/>
        <v>1.805118063490782</v>
      </c>
      <c r="Z1246" s="14">
        <v>474.14230073437511</v>
      </c>
      <c r="AA1246" s="17">
        <f t="shared" si="264"/>
        <v>1.6060403391072491</v>
      </c>
      <c r="AB1246" s="17">
        <f t="shared" si="265"/>
        <v>3.2064646787811945E-4</v>
      </c>
      <c r="AC1246" s="17">
        <f t="shared" si="266"/>
        <v>0.15203205400208247</v>
      </c>
      <c r="AD1246" s="17">
        <f t="shared" si="263"/>
        <v>2.0136695894315559E-4</v>
      </c>
      <c r="AE1246" s="14">
        <f t="shared" si="267"/>
        <v>68.395047179630041</v>
      </c>
    </row>
    <row r="1247" spans="1:31" ht="15.75" thickBot="1" x14ac:dyDescent="0.3">
      <c r="A1247" s="14">
        <v>2</v>
      </c>
      <c r="B1247" s="17" t="s">
        <v>33</v>
      </c>
      <c r="C1247" s="17">
        <v>1241</v>
      </c>
      <c r="D1247" s="17">
        <v>107.72052035666938</v>
      </c>
      <c r="E1247" s="14">
        <v>704.00093954631063</v>
      </c>
      <c r="F1247" s="103">
        <v>0</v>
      </c>
      <c r="G1247" s="17">
        <f>'Specifications (ICE)'!$E$16*9.81*SIN(F1247-F1246)</f>
        <v>0</v>
      </c>
      <c r="H1247" s="17">
        <f t="shared" si="255"/>
        <v>0</v>
      </c>
      <c r="I1247" s="17">
        <v>14</v>
      </c>
      <c r="J1247" s="14">
        <v>4000</v>
      </c>
      <c r="K1247" s="100">
        <v>10.403745566798909</v>
      </c>
      <c r="L1247" s="17">
        <v>23.272554608195154</v>
      </c>
      <c r="M1247" s="107">
        <v>1</v>
      </c>
      <c r="N1247" s="17">
        <f>IF(M1247=1,_xlfn.XLOOKUP(L1247,'HYB SPECS'!$O$6:$O$37,'HYB SPECS'!$K$6:$K$37,,1))</f>
        <v>6500</v>
      </c>
      <c r="O1247" s="107">
        <f>0.5*('Specifications (ICE)'!$P$4*'Specifications (ICE)'!$P$3)*'Specifications (ICE)'!$P$5*K1247^2</f>
        <v>33.831127209327654</v>
      </c>
      <c r="P1247" s="14">
        <f>IF(B1247="A",'Specifications (ICE)'!$M$12,IF(B1247="G",'Specifications (ICE)'!$M$13))</f>
        <v>84.271039200000004</v>
      </c>
      <c r="Q1247" s="17">
        <v>2</v>
      </c>
      <c r="R1247" s="110">
        <f>'HYB SPECS'!$G$11-O1247-P1247-G1247</f>
        <v>768.63246544590072</v>
      </c>
      <c r="S1247" s="16">
        <f t="shared" si="256"/>
        <v>0</v>
      </c>
      <c r="T1247" s="17">
        <f t="shared" si="257"/>
        <v>0</v>
      </c>
      <c r="U1247" s="110">
        <f t="shared" si="258"/>
        <v>118.10216640932765</v>
      </c>
      <c r="V1247" s="17">
        <f t="shared" si="259"/>
        <v>1.2287048902103894</v>
      </c>
      <c r="W1247" s="14">
        <f t="shared" si="260"/>
        <v>12.194113901735919</v>
      </c>
      <c r="X1247" s="17">
        <f t="shared" si="261"/>
        <v>1.2287048902103894</v>
      </c>
      <c r="Y1247" s="17">
        <f t="shared" si="262"/>
        <v>1.805118063490782</v>
      </c>
      <c r="Z1247" s="14">
        <v>474.14230073437511</v>
      </c>
      <c r="AA1247" s="17">
        <f t="shared" si="264"/>
        <v>1.6060403391072491</v>
      </c>
      <c r="AB1247" s="17">
        <f t="shared" si="265"/>
        <v>3.2064646787811945E-4</v>
      </c>
      <c r="AC1247" s="17">
        <f t="shared" si="266"/>
        <v>0.15203205400208247</v>
      </c>
      <c r="AD1247" s="17">
        <f t="shared" si="263"/>
        <v>2.0136695894315559E-4</v>
      </c>
      <c r="AE1247" s="14">
        <f t="shared" si="267"/>
        <v>68.547079233632118</v>
      </c>
    </row>
    <row r="1248" spans="1:31" ht="15.75" thickBot="1" x14ac:dyDescent="0.3">
      <c r="A1248" s="14">
        <v>2</v>
      </c>
      <c r="B1248" s="17" t="s">
        <v>33</v>
      </c>
      <c r="C1248" s="17">
        <v>1242</v>
      </c>
      <c r="D1248" s="17">
        <v>107.81518301880811</v>
      </c>
      <c r="E1248" s="14">
        <v>704.00093954631063</v>
      </c>
      <c r="F1248" s="103">
        <v>0</v>
      </c>
      <c r="G1248" s="17">
        <f>'Specifications (ICE)'!$E$16*9.81*SIN(F1248-F1247)</f>
        <v>0</v>
      </c>
      <c r="H1248" s="17">
        <f t="shared" si="255"/>
        <v>0</v>
      </c>
      <c r="I1248" s="17">
        <v>14</v>
      </c>
      <c r="J1248" s="14">
        <v>4000</v>
      </c>
      <c r="K1248" s="100">
        <v>10.403745566798909</v>
      </c>
      <c r="L1248" s="17">
        <v>23.272554608195154</v>
      </c>
      <c r="M1248" s="107">
        <v>1</v>
      </c>
      <c r="N1248" s="17">
        <f>IF(M1248=1,_xlfn.XLOOKUP(L1248,'HYB SPECS'!$O$6:$O$37,'HYB SPECS'!$K$6:$K$37,,1))</f>
        <v>6500</v>
      </c>
      <c r="O1248" s="107">
        <f>0.5*('Specifications (ICE)'!$P$4*'Specifications (ICE)'!$P$3)*'Specifications (ICE)'!$P$5*K1248^2</f>
        <v>33.831127209327654</v>
      </c>
      <c r="P1248" s="14">
        <f>IF(B1248="A",'Specifications (ICE)'!$M$12,IF(B1248="G",'Specifications (ICE)'!$M$13))</f>
        <v>84.271039200000004</v>
      </c>
      <c r="Q1248" s="17">
        <v>2</v>
      </c>
      <c r="R1248" s="110">
        <f>'HYB SPECS'!$G$11-O1248-P1248-G1248</f>
        <v>768.63246544590072</v>
      </c>
      <c r="S1248" s="16">
        <f t="shared" si="256"/>
        <v>0</v>
      </c>
      <c r="T1248" s="17">
        <f t="shared" si="257"/>
        <v>0</v>
      </c>
      <c r="U1248" s="110">
        <f t="shared" si="258"/>
        <v>118.10216640932765</v>
      </c>
      <c r="V1248" s="17">
        <f t="shared" si="259"/>
        <v>1.2287048902103894</v>
      </c>
      <c r="W1248" s="14">
        <f t="shared" si="260"/>
        <v>12.194113901735919</v>
      </c>
      <c r="X1248" s="17">
        <f t="shared" si="261"/>
        <v>1.2287048902103894</v>
      </c>
      <c r="Y1248" s="17">
        <f t="shared" si="262"/>
        <v>1.805118063490782</v>
      </c>
      <c r="Z1248" s="14">
        <v>474.14230073437511</v>
      </c>
      <c r="AA1248" s="17">
        <f t="shared" si="264"/>
        <v>1.6060403391072491</v>
      </c>
      <c r="AB1248" s="17">
        <f t="shared" si="265"/>
        <v>3.2064646787811945E-4</v>
      </c>
      <c r="AC1248" s="17">
        <f t="shared" si="266"/>
        <v>0.15203205400208247</v>
      </c>
      <c r="AD1248" s="17">
        <f t="shared" si="263"/>
        <v>2.0136695894315559E-4</v>
      </c>
      <c r="AE1248" s="14">
        <f t="shared" si="267"/>
        <v>68.699111287634196</v>
      </c>
    </row>
    <row r="1249" spans="1:31" ht="15.75" thickBot="1" x14ac:dyDescent="0.3">
      <c r="A1249" s="14">
        <v>2</v>
      </c>
      <c r="B1249" s="17" t="s">
        <v>33</v>
      </c>
      <c r="C1249" s="17">
        <v>1243</v>
      </c>
      <c r="D1249" s="17">
        <v>107.90984568094684</v>
      </c>
      <c r="E1249" s="14">
        <v>704.00093954631063</v>
      </c>
      <c r="F1249" s="103">
        <v>0</v>
      </c>
      <c r="G1249" s="17">
        <f>'Specifications (ICE)'!$E$16*9.81*SIN(F1249-F1248)</f>
        <v>0</v>
      </c>
      <c r="H1249" s="17">
        <f t="shared" si="255"/>
        <v>0</v>
      </c>
      <c r="I1249" s="17">
        <v>14</v>
      </c>
      <c r="J1249" s="14">
        <v>4000</v>
      </c>
      <c r="K1249" s="100">
        <v>10.403745566798909</v>
      </c>
      <c r="L1249" s="17">
        <v>23.272554608195154</v>
      </c>
      <c r="M1249" s="107">
        <v>1</v>
      </c>
      <c r="N1249" s="17">
        <f>IF(M1249=1,_xlfn.XLOOKUP(L1249,'HYB SPECS'!$O$6:$O$37,'HYB SPECS'!$K$6:$K$37,,1))</f>
        <v>6500</v>
      </c>
      <c r="O1249" s="107">
        <f>0.5*('Specifications (ICE)'!$P$4*'Specifications (ICE)'!$P$3)*'Specifications (ICE)'!$P$5*K1249^2</f>
        <v>33.831127209327654</v>
      </c>
      <c r="P1249" s="14">
        <f>IF(B1249="A",'Specifications (ICE)'!$M$12,IF(B1249="G",'Specifications (ICE)'!$M$13))</f>
        <v>84.271039200000004</v>
      </c>
      <c r="Q1249" s="17">
        <v>2</v>
      </c>
      <c r="R1249" s="110">
        <f>'HYB SPECS'!$G$11-O1249-P1249-G1249</f>
        <v>768.63246544590072</v>
      </c>
      <c r="S1249" s="16">
        <f t="shared" si="256"/>
        <v>0</v>
      </c>
      <c r="T1249" s="17">
        <f t="shared" si="257"/>
        <v>0</v>
      </c>
      <c r="U1249" s="110">
        <f t="shared" si="258"/>
        <v>118.10216640932765</v>
      </c>
      <c r="V1249" s="17">
        <f t="shared" si="259"/>
        <v>1.2287048902103894</v>
      </c>
      <c r="W1249" s="14">
        <f t="shared" si="260"/>
        <v>12.194113901735919</v>
      </c>
      <c r="X1249" s="17">
        <f t="shared" si="261"/>
        <v>1.2287048902103894</v>
      </c>
      <c r="Y1249" s="17">
        <f t="shared" si="262"/>
        <v>1.805118063490782</v>
      </c>
      <c r="Z1249" s="14">
        <v>474.14230073437511</v>
      </c>
      <c r="AA1249" s="17">
        <f t="shared" si="264"/>
        <v>1.6060403391072491</v>
      </c>
      <c r="AB1249" s="17">
        <f t="shared" si="265"/>
        <v>3.2064646787811945E-4</v>
      </c>
      <c r="AC1249" s="17">
        <f t="shared" si="266"/>
        <v>0.15203205400208247</v>
      </c>
      <c r="AD1249" s="17">
        <f t="shared" si="263"/>
        <v>2.0136695894315559E-4</v>
      </c>
      <c r="AE1249" s="14">
        <f t="shared" si="267"/>
        <v>68.851143341636273</v>
      </c>
    </row>
    <row r="1250" spans="1:31" ht="15.75" thickBot="1" x14ac:dyDescent="0.3">
      <c r="A1250" s="14">
        <v>2</v>
      </c>
      <c r="B1250" s="17" t="s">
        <v>33</v>
      </c>
      <c r="C1250" s="17">
        <v>1244</v>
      </c>
      <c r="D1250" s="17">
        <v>108.00450834308558</v>
      </c>
      <c r="E1250" s="14">
        <v>704.00093954631063</v>
      </c>
      <c r="F1250" s="103">
        <v>0</v>
      </c>
      <c r="G1250" s="17">
        <f>'Specifications (ICE)'!$E$16*9.81*SIN(F1250-F1249)</f>
        <v>0</v>
      </c>
      <c r="H1250" s="17">
        <f t="shared" si="255"/>
        <v>0</v>
      </c>
      <c r="I1250" s="17">
        <v>14</v>
      </c>
      <c r="J1250" s="14">
        <v>4000</v>
      </c>
      <c r="K1250" s="100">
        <v>10.403745566798909</v>
      </c>
      <c r="L1250" s="17">
        <v>23.272554608195154</v>
      </c>
      <c r="M1250" s="107">
        <v>1</v>
      </c>
      <c r="N1250" s="17">
        <f>IF(M1250=1,_xlfn.XLOOKUP(L1250,'HYB SPECS'!$O$6:$O$37,'HYB SPECS'!$K$6:$K$37,,1))</f>
        <v>6500</v>
      </c>
      <c r="O1250" s="107">
        <f>0.5*('Specifications (ICE)'!$P$4*'Specifications (ICE)'!$P$3)*'Specifications (ICE)'!$P$5*K1250^2</f>
        <v>33.831127209327654</v>
      </c>
      <c r="P1250" s="14">
        <f>IF(B1250="A",'Specifications (ICE)'!$M$12,IF(B1250="G",'Specifications (ICE)'!$M$13))</f>
        <v>84.271039200000004</v>
      </c>
      <c r="Q1250" s="17">
        <v>2</v>
      </c>
      <c r="R1250" s="110">
        <f>'HYB SPECS'!$G$11-O1250-P1250-G1250</f>
        <v>768.63246544590072</v>
      </c>
      <c r="S1250" s="16">
        <f t="shared" si="256"/>
        <v>0</v>
      </c>
      <c r="T1250" s="17">
        <f t="shared" si="257"/>
        <v>0</v>
      </c>
      <c r="U1250" s="110">
        <f t="shared" si="258"/>
        <v>118.10216640932765</v>
      </c>
      <c r="V1250" s="17">
        <f t="shared" si="259"/>
        <v>1.2287048902103894</v>
      </c>
      <c r="W1250" s="14">
        <f t="shared" si="260"/>
        <v>12.194113901735919</v>
      </c>
      <c r="X1250" s="17">
        <f t="shared" si="261"/>
        <v>1.2287048902103894</v>
      </c>
      <c r="Y1250" s="17">
        <f t="shared" si="262"/>
        <v>1.805118063490782</v>
      </c>
      <c r="Z1250" s="14">
        <v>474.14230073437511</v>
      </c>
      <c r="AA1250" s="17">
        <f t="shared" si="264"/>
        <v>1.6060403391072491</v>
      </c>
      <c r="AB1250" s="17">
        <f t="shared" si="265"/>
        <v>3.2064646787811945E-4</v>
      </c>
      <c r="AC1250" s="17">
        <f t="shared" si="266"/>
        <v>0.15203205400208247</v>
      </c>
      <c r="AD1250" s="17">
        <f t="shared" si="263"/>
        <v>2.0136695894315559E-4</v>
      </c>
      <c r="AE1250" s="14">
        <f t="shared" si="267"/>
        <v>69.003175395638351</v>
      </c>
    </row>
    <row r="1251" spans="1:31" ht="15.75" thickBot="1" x14ac:dyDescent="0.3">
      <c r="A1251" s="14">
        <v>2</v>
      </c>
      <c r="B1251" s="17" t="s">
        <v>33</v>
      </c>
      <c r="C1251" s="17">
        <v>1245</v>
      </c>
      <c r="D1251" s="17">
        <v>108.09917100522431</v>
      </c>
      <c r="E1251" s="14">
        <v>704.00093954631063</v>
      </c>
      <c r="F1251" s="103">
        <v>0</v>
      </c>
      <c r="G1251" s="17">
        <f>'Specifications (ICE)'!$E$16*9.81*SIN(F1251-F1250)</f>
        <v>0</v>
      </c>
      <c r="H1251" s="17">
        <f t="shared" si="255"/>
        <v>0</v>
      </c>
      <c r="I1251" s="17">
        <v>14</v>
      </c>
      <c r="J1251" s="14">
        <v>4000</v>
      </c>
      <c r="K1251" s="100">
        <v>10.403745566798909</v>
      </c>
      <c r="L1251" s="17">
        <v>23.272554608195154</v>
      </c>
      <c r="M1251" s="107">
        <v>1</v>
      </c>
      <c r="N1251" s="17">
        <f>IF(M1251=1,_xlfn.XLOOKUP(L1251,'HYB SPECS'!$O$6:$O$37,'HYB SPECS'!$K$6:$K$37,,1))</f>
        <v>6500</v>
      </c>
      <c r="O1251" s="107">
        <f>0.5*('Specifications (ICE)'!$P$4*'Specifications (ICE)'!$P$3)*'Specifications (ICE)'!$P$5*K1251^2</f>
        <v>33.831127209327654</v>
      </c>
      <c r="P1251" s="14">
        <f>IF(B1251="A",'Specifications (ICE)'!$M$12,IF(B1251="G",'Specifications (ICE)'!$M$13))</f>
        <v>84.271039200000004</v>
      </c>
      <c r="Q1251" s="17">
        <v>2</v>
      </c>
      <c r="R1251" s="110">
        <f>'HYB SPECS'!$G$11-O1251-P1251-G1251</f>
        <v>768.63246544590072</v>
      </c>
      <c r="S1251" s="16">
        <f t="shared" si="256"/>
        <v>0</v>
      </c>
      <c r="T1251" s="17">
        <f t="shared" si="257"/>
        <v>0</v>
      </c>
      <c r="U1251" s="110">
        <f t="shared" si="258"/>
        <v>118.10216640932765</v>
      </c>
      <c r="V1251" s="17">
        <f t="shared" si="259"/>
        <v>1.2287048902103894</v>
      </c>
      <c r="W1251" s="14">
        <f t="shared" si="260"/>
        <v>12.194113901735919</v>
      </c>
      <c r="X1251" s="17">
        <f t="shared" si="261"/>
        <v>1.2287048902103894</v>
      </c>
      <c r="Y1251" s="17">
        <f t="shared" si="262"/>
        <v>1.805118063490782</v>
      </c>
      <c r="Z1251" s="14">
        <v>474.14230073437511</v>
      </c>
      <c r="AA1251" s="17">
        <f t="shared" si="264"/>
        <v>1.6060403391072491</v>
      </c>
      <c r="AB1251" s="17">
        <f t="shared" si="265"/>
        <v>3.2064646787811945E-4</v>
      </c>
      <c r="AC1251" s="17">
        <f t="shared" si="266"/>
        <v>0.15203205400208247</v>
      </c>
      <c r="AD1251" s="17">
        <f t="shared" si="263"/>
        <v>2.0136695894315559E-4</v>
      </c>
      <c r="AE1251" s="14">
        <f t="shared" si="267"/>
        <v>69.155207449640429</v>
      </c>
    </row>
    <row r="1252" spans="1:31" ht="15.75" thickBot="1" x14ac:dyDescent="0.3">
      <c r="A1252" s="14">
        <v>2</v>
      </c>
      <c r="B1252" s="17" t="s">
        <v>33</v>
      </c>
      <c r="C1252" s="17">
        <v>1246</v>
      </c>
      <c r="D1252" s="17">
        <v>108.19383366736304</v>
      </c>
      <c r="E1252" s="14">
        <v>704.00093954631063</v>
      </c>
      <c r="F1252" s="103">
        <v>0</v>
      </c>
      <c r="G1252" s="17">
        <f>'Specifications (ICE)'!$E$16*9.81*SIN(F1252-F1251)</f>
        <v>0</v>
      </c>
      <c r="H1252" s="17">
        <f t="shared" si="255"/>
        <v>0</v>
      </c>
      <c r="I1252" s="17">
        <v>14</v>
      </c>
      <c r="J1252" s="14">
        <v>4000</v>
      </c>
      <c r="K1252" s="100">
        <v>10.403745566798909</v>
      </c>
      <c r="L1252" s="17">
        <v>23.272554608195154</v>
      </c>
      <c r="M1252" s="107">
        <v>1</v>
      </c>
      <c r="N1252" s="17">
        <f>IF(M1252=1,_xlfn.XLOOKUP(L1252,'HYB SPECS'!$O$6:$O$37,'HYB SPECS'!$K$6:$K$37,,1))</f>
        <v>6500</v>
      </c>
      <c r="O1252" s="107">
        <f>0.5*('Specifications (ICE)'!$P$4*'Specifications (ICE)'!$P$3)*'Specifications (ICE)'!$P$5*K1252^2</f>
        <v>33.831127209327654</v>
      </c>
      <c r="P1252" s="14">
        <f>IF(B1252="A",'Specifications (ICE)'!$M$12,IF(B1252="G",'Specifications (ICE)'!$M$13))</f>
        <v>84.271039200000004</v>
      </c>
      <c r="Q1252" s="17">
        <v>2</v>
      </c>
      <c r="R1252" s="110">
        <f>'HYB SPECS'!$G$11-O1252-P1252-G1252</f>
        <v>768.63246544590072</v>
      </c>
      <c r="S1252" s="16">
        <f t="shared" si="256"/>
        <v>0</v>
      </c>
      <c r="T1252" s="17">
        <f t="shared" si="257"/>
        <v>0</v>
      </c>
      <c r="U1252" s="110">
        <f t="shared" si="258"/>
        <v>118.10216640932765</v>
      </c>
      <c r="V1252" s="17">
        <f t="shared" si="259"/>
        <v>1.2287048902103894</v>
      </c>
      <c r="W1252" s="14">
        <f t="shared" si="260"/>
        <v>12.194113901735919</v>
      </c>
      <c r="X1252" s="17">
        <f t="shared" si="261"/>
        <v>1.2287048902103894</v>
      </c>
      <c r="Y1252" s="17">
        <f t="shared" si="262"/>
        <v>1.805118063490782</v>
      </c>
      <c r="Z1252" s="14">
        <v>474.14230073437511</v>
      </c>
      <c r="AA1252" s="17">
        <f t="shared" si="264"/>
        <v>1.6060403391072491</v>
      </c>
      <c r="AB1252" s="17">
        <f t="shared" si="265"/>
        <v>3.2064646787811945E-4</v>
      </c>
      <c r="AC1252" s="17">
        <f t="shared" si="266"/>
        <v>0.15203205400208247</v>
      </c>
      <c r="AD1252" s="17">
        <f t="shared" si="263"/>
        <v>2.0136695894315559E-4</v>
      </c>
      <c r="AE1252" s="14">
        <f t="shared" si="267"/>
        <v>69.307239503642506</v>
      </c>
    </row>
    <row r="1253" spans="1:31" ht="15.75" thickBot="1" x14ac:dyDescent="0.3">
      <c r="A1253" s="14">
        <v>1</v>
      </c>
      <c r="B1253" s="17" t="s">
        <v>33</v>
      </c>
      <c r="C1253" s="17">
        <v>1247</v>
      </c>
      <c r="D1253" s="17">
        <v>108.28849632950177</v>
      </c>
      <c r="E1253" s="14">
        <v>704.00093954631063</v>
      </c>
      <c r="F1253" s="103">
        <v>0</v>
      </c>
      <c r="G1253" s="17">
        <f>'Specifications (ICE)'!$E$16*9.81*SIN(F1253-F1252)</f>
        <v>0</v>
      </c>
      <c r="H1253" s="17">
        <f t="shared" si="255"/>
        <v>0</v>
      </c>
      <c r="I1253" s="17">
        <v>14</v>
      </c>
      <c r="J1253" s="14">
        <v>4000</v>
      </c>
      <c r="K1253" s="100">
        <v>10.403745566798909</v>
      </c>
      <c r="L1253" s="17">
        <v>23.272554608195154</v>
      </c>
      <c r="M1253" s="107">
        <v>1</v>
      </c>
      <c r="N1253" s="17">
        <f>IF(M1253=1,_xlfn.XLOOKUP(L1253,'HYB SPECS'!$O$6:$O$37,'HYB SPECS'!$K$6:$K$37,,1))</f>
        <v>6500</v>
      </c>
      <c r="O1253" s="107">
        <f>0.5*('Specifications (ICE)'!$P$4*'Specifications (ICE)'!$P$3)*'Specifications (ICE)'!$P$5*K1253^2</f>
        <v>33.831127209327654</v>
      </c>
      <c r="P1253" s="14">
        <f>IF(B1253="A",'Specifications (ICE)'!$M$12,IF(B1253="G",'Specifications (ICE)'!$M$13))</f>
        <v>84.271039200000004</v>
      </c>
      <c r="Q1253" s="17">
        <v>1</v>
      </c>
      <c r="R1253" s="110">
        <f>'HYB SPECS'!$G$11-O1253-P1253-G1253</f>
        <v>768.63246544590072</v>
      </c>
      <c r="S1253" s="16">
        <f t="shared" si="256"/>
        <v>1.0918060222209951</v>
      </c>
      <c r="T1253" s="17">
        <f t="shared" si="257"/>
        <v>768.63246544590061</v>
      </c>
      <c r="U1253" s="110">
        <f t="shared" si="258"/>
        <v>886.73463185522826</v>
      </c>
      <c r="V1253" s="17">
        <f t="shared" si="259"/>
        <v>9.225361495090894</v>
      </c>
      <c r="W1253" s="14">
        <f t="shared" si="260"/>
        <v>4.1974572968554149</v>
      </c>
      <c r="X1253" s="17">
        <f t="shared" si="261"/>
        <v>9.225361495090894</v>
      </c>
      <c r="Y1253" s="17">
        <f t="shared" si="262"/>
        <v>13.553186619261727</v>
      </c>
      <c r="Z1253" s="14">
        <v>474.14230073437511</v>
      </c>
      <c r="AA1253" s="17">
        <f t="shared" si="264"/>
        <v>0.55283112776814369</v>
      </c>
      <c r="AB1253" s="17">
        <f t="shared" si="265"/>
        <v>1.1037291164832644E-4</v>
      </c>
      <c r="AC1253" s="17">
        <f t="shared" si="266"/>
        <v>5.2332466267689413E-2</v>
      </c>
      <c r="AD1253" s="17">
        <f t="shared" si="263"/>
        <v>6.9314524857866771E-5</v>
      </c>
      <c r="AE1253" s="14">
        <f t="shared" si="267"/>
        <v>69.359571969910192</v>
      </c>
    </row>
    <row r="1254" spans="1:31" ht="15.75" thickBot="1" x14ac:dyDescent="0.3">
      <c r="A1254" s="14">
        <v>1</v>
      </c>
      <c r="B1254" s="17" t="s">
        <v>33</v>
      </c>
      <c r="C1254" s="17">
        <v>1248</v>
      </c>
      <c r="D1254" s="17">
        <v>108.3824133486264</v>
      </c>
      <c r="E1254" s="14">
        <v>704.00093954631063</v>
      </c>
      <c r="F1254" s="103">
        <v>0</v>
      </c>
      <c r="G1254" s="17">
        <f>'Specifications (ICE)'!$E$16*9.81*SIN(F1254-F1253)</f>
        <v>0</v>
      </c>
      <c r="H1254" s="17">
        <f t="shared" si="255"/>
        <v>0</v>
      </c>
      <c r="I1254" s="17">
        <v>14</v>
      </c>
      <c r="J1254" s="14">
        <v>4000</v>
      </c>
      <c r="K1254" s="100">
        <v>10.492056245830101</v>
      </c>
      <c r="L1254" s="17">
        <v>23.470100298547187</v>
      </c>
      <c r="M1254" s="107">
        <v>1</v>
      </c>
      <c r="N1254" s="17">
        <f>IF(M1254=1,_xlfn.XLOOKUP(L1254,'HYB SPECS'!$O$6:$O$37,'HYB SPECS'!$K$6:$K$37,,1))</f>
        <v>6500</v>
      </c>
      <c r="O1254" s="107">
        <f>0.5*('Specifications (ICE)'!$P$4*'Specifications (ICE)'!$P$3)*'Specifications (ICE)'!$P$5*K1254^2</f>
        <v>34.40790600733893</v>
      </c>
      <c r="P1254" s="14">
        <f>IF(B1254="A",'Specifications (ICE)'!$M$12,IF(B1254="G",'Specifications (ICE)'!$M$13))</f>
        <v>84.271039200000004</v>
      </c>
      <c r="Q1254" s="17">
        <v>1</v>
      </c>
      <c r="R1254" s="110">
        <f>'HYB SPECS'!$G$11-O1254-P1254-G1254</f>
        <v>768.05568664788939</v>
      </c>
      <c r="S1254" s="16">
        <f t="shared" si="256"/>
        <v>1.0909867352490445</v>
      </c>
      <c r="T1254" s="17">
        <f t="shared" si="257"/>
        <v>768.05568664788939</v>
      </c>
      <c r="U1254" s="110">
        <f t="shared" si="258"/>
        <v>886.73463185522837</v>
      </c>
      <c r="V1254" s="17">
        <f t="shared" si="259"/>
        <v>9.3036696325505037</v>
      </c>
      <c r="W1254" s="14">
        <f t="shared" si="260"/>
        <v>4.1191491593958052</v>
      </c>
      <c r="X1254" s="17">
        <f t="shared" si="261"/>
        <v>9.3036696325505037</v>
      </c>
      <c r="Y1254" s="17">
        <f t="shared" si="262"/>
        <v>13.668230869978801</v>
      </c>
      <c r="Z1254" s="14">
        <v>474.14230073437511</v>
      </c>
      <c r="AA1254" s="17">
        <f t="shared" si="264"/>
        <v>0.54251746097333176</v>
      </c>
      <c r="AB1254" s="17">
        <f t="shared" si="265"/>
        <v>1.0746061399449647E-4</v>
      </c>
      <c r="AC1254" s="17">
        <f t="shared" si="266"/>
        <v>5.0951622757679144E-2</v>
      </c>
      <c r="AD1254" s="17">
        <f t="shared" si="263"/>
        <v>6.7485593056528672E-5</v>
      </c>
      <c r="AE1254" s="14">
        <f t="shared" si="267"/>
        <v>69.410523592667872</v>
      </c>
    </row>
    <row r="1255" spans="1:31" ht="15.75" thickBot="1" x14ac:dyDescent="0.3">
      <c r="A1255" s="14">
        <v>1</v>
      </c>
      <c r="B1255" s="17" t="s">
        <v>33</v>
      </c>
      <c r="C1255" s="17">
        <v>1249</v>
      </c>
      <c r="D1255" s="17">
        <v>108.47560318899683</v>
      </c>
      <c r="E1255" s="14">
        <v>704.00093954631063</v>
      </c>
      <c r="F1255" s="103">
        <v>0</v>
      </c>
      <c r="G1255" s="17">
        <f>'Specifications (ICE)'!$E$16*9.81*SIN(F1255-F1254)</f>
        <v>0</v>
      </c>
      <c r="H1255" s="17">
        <f t="shared" si="255"/>
        <v>0</v>
      </c>
      <c r="I1255" s="17">
        <v>14</v>
      </c>
      <c r="J1255" s="14">
        <v>4000</v>
      </c>
      <c r="K1255" s="100">
        <v>10.579543651943728</v>
      </c>
      <c r="L1255" s="17">
        <v>23.665804376779004</v>
      </c>
      <c r="M1255" s="107">
        <v>1</v>
      </c>
      <c r="N1255" s="17">
        <f>IF(M1255=1,_xlfn.XLOOKUP(L1255,'HYB SPECS'!$O$6:$O$37,'HYB SPECS'!$K$6:$K$37,,1))</f>
        <v>6750</v>
      </c>
      <c r="O1255" s="107">
        <f>0.5*('Specifications (ICE)'!$P$4*'Specifications (ICE)'!$P$3)*'Specifications (ICE)'!$P$5*K1255^2</f>
        <v>34.984115057083251</v>
      </c>
      <c r="P1255" s="14">
        <f>IF(B1255="A",'Specifications (ICE)'!$M$12,IF(B1255="G",'Specifications (ICE)'!$M$13))</f>
        <v>84.271039200000004</v>
      </c>
      <c r="Q1255" s="17">
        <v>1</v>
      </c>
      <c r="R1255" s="110">
        <f>'HYB SPECS'!$G$11-O1255-P1255-G1255</f>
        <v>767.47947759814508</v>
      </c>
      <c r="S1255" s="16">
        <f t="shared" si="256"/>
        <v>1.0901682575775293</v>
      </c>
      <c r="T1255" s="17">
        <f t="shared" si="257"/>
        <v>767.47947759814508</v>
      </c>
      <c r="U1255" s="110">
        <f t="shared" si="258"/>
        <v>886.73463185522837</v>
      </c>
      <c r="V1255" s="17">
        <f t="shared" si="259"/>
        <v>9.3812477454026411</v>
      </c>
      <c r="W1255" s="14">
        <f t="shared" si="260"/>
        <v>4.0415710465436678</v>
      </c>
      <c r="X1255" s="17">
        <f t="shared" si="261"/>
        <v>9.3812477454026411</v>
      </c>
      <c r="Y1255" s="17">
        <f t="shared" si="262"/>
        <v>13.2717506760047</v>
      </c>
      <c r="Z1255" s="14">
        <v>474.14230073437511</v>
      </c>
      <c r="AA1255" s="17">
        <f t="shared" si="264"/>
        <v>0.53229994294156968</v>
      </c>
      <c r="AB1255" s="17">
        <f t="shared" si="265"/>
        <v>1.0462037796476346E-4</v>
      </c>
      <c r="AC1255" s="17">
        <f t="shared" si="266"/>
        <v>4.9604946711912866E-2</v>
      </c>
      <c r="AD1255" s="17">
        <f t="shared" si="263"/>
        <v>6.570191617471903E-5</v>
      </c>
      <c r="AE1255" s="14">
        <f t="shared" si="267"/>
        <v>69.460128539379781</v>
      </c>
    </row>
    <row r="1256" spans="1:31" ht="15.75" thickBot="1" x14ac:dyDescent="0.3">
      <c r="A1256" s="14">
        <v>1</v>
      </c>
      <c r="B1256" s="17" t="s">
        <v>33</v>
      </c>
      <c r="C1256" s="17">
        <v>1250</v>
      </c>
      <c r="D1256" s="17">
        <v>108.56808357474515</v>
      </c>
      <c r="E1256" s="14">
        <v>704.00093954631063</v>
      </c>
      <c r="F1256" s="103">
        <v>0</v>
      </c>
      <c r="G1256" s="17">
        <f>'Specifications (ICE)'!$E$16*9.81*SIN(F1256-F1255)</f>
        <v>0</v>
      </c>
      <c r="H1256" s="17">
        <f t="shared" si="255"/>
        <v>0</v>
      </c>
      <c r="I1256" s="17">
        <v>14</v>
      </c>
      <c r="J1256" s="14">
        <v>4000</v>
      </c>
      <c r="K1256" s="100">
        <v>10.666228127715037</v>
      </c>
      <c r="L1256" s="17">
        <v>23.859712348010877</v>
      </c>
      <c r="M1256" s="107">
        <v>1</v>
      </c>
      <c r="N1256" s="17">
        <f>IF(M1256=1,_xlfn.XLOOKUP(L1256,'HYB SPECS'!$O$6:$O$37,'HYB SPECS'!$K$6:$K$37,,1))</f>
        <v>6750</v>
      </c>
      <c r="O1256" s="107">
        <f>0.5*('Specifications (ICE)'!$P$4*'Specifications (ICE)'!$P$3)*'Specifications (ICE)'!$P$5*K1256^2</f>
        <v>35.559754921364046</v>
      </c>
      <c r="P1256" s="14">
        <f>IF(B1256="A",'Specifications (ICE)'!$M$12,IF(B1256="G",'Specifications (ICE)'!$M$13))</f>
        <v>84.271039200000004</v>
      </c>
      <c r="Q1256" s="17">
        <v>1</v>
      </c>
      <c r="R1256" s="110">
        <f>'HYB SPECS'!$G$11-O1256-P1256-G1256</f>
        <v>766.90383773386429</v>
      </c>
      <c r="S1256" s="16">
        <f t="shared" si="256"/>
        <v>1.0893505884070143</v>
      </c>
      <c r="T1256" s="17">
        <f t="shared" si="257"/>
        <v>766.90383773386441</v>
      </c>
      <c r="U1256" s="110">
        <f t="shared" si="258"/>
        <v>886.73463185522849</v>
      </c>
      <c r="V1256" s="17">
        <f t="shared" si="259"/>
        <v>9.4581138721132749</v>
      </c>
      <c r="W1256" s="14">
        <f t="shared" si="260"/>
        <v>3.9647049198330331</v>
      </c>
      <c r="X1256" s="17">
        <f t="shared" si="261"/>
        <v>9.4581138721132749</v>
      </c>
      <c r="Y1256" s="17">
        <f t="shared" si="262"/>
        <v>13.380494000647595</v>
      </c>
      <c r="Z1256" s="14">
        <v>474.14230073437511</v>
      </c>
      <c r="AA1256" s="17">
        <f t="shared" si="264"/>
        <v>0.52217619789514735</v>
      </c>
      <c r="AB1256" s="17">
        <f t="shared" si="265"/>
        <v>1.0184928899011361E-4</v>
      </c>
      <c r="AC1256" s="17">
        <f t="shared" si="266"/>
        <v>4.829105620993273E-2</v>
      </c>
      <c r="AD1256" s="17">
        <f t="shared" si="263"/>
        <v>6.3961663854215529E-5</v>
      </c>
      <c r="AE1256" s="14">
        <f t="shared" si="267"/>
        <v>69.508419595589714</v>
      </c>
    </row>
    <row r="1257" spans="1:31" ht="15.75" thickBot="1" x14ac:dyDescent="0.3">
      <c r="A1257" s="14">
        <v>1</v>
      </c>
      <c r="B1257" s="17" t="s">
        <v>33</v>
      </c>
      <c r="C1257" s="17">
        <v>1251</v>
      </c>
      <c r="D1257" s="17">
        <v>108.65987153068599</v>
      </c>
      <c r="E1257" s="14">
        <v>704.00093954631063</v>
      </c>
      <c r="F1257" s="103">
        <v>0</v>
      </c>
      <c r="G1257" s="17">
        <f>'Specifications (ICE)'!$E$16*9.81*SIN(F1257-F1256)</f>
        <v>0</v>
      </c>
      <c r="H1257" s="17">
        <f t="shared" si="255"/>
        <v>0</v>
      </c>
      <c r="I1257" s="17">
        <v>14</v>
      </c>
      <c r="J1257" s="14">
        <v>4000</v>
      </c>
      <c r="K1257" s="100">
        <v>10.752129176666532</v>
      </c>
      <c r="L1257" s="17">
        <v>24.051867840452434</v>
      </c>
      <c r="M1257" s="107">
        <v>1</v>
      </c>
      <c r="N1257" s="17">
        <f>IF(M1257=1,_xlfn.XLOOKUP(L1257,'HYB SPECS'!$O$6:$O$37,'HYB SPECS'!$K$6:$K$37,,1))</f>
        <v>6750</v>
      </c>
      <c r="O1257" s="107">
        <f>0.5*('Specifications (ICE)'!$P$4*'Specifications (ICE)'!$P$3)*'Specifications (ICE)'!$P$5*K1257^2</f>
        <v>36.134826162428794</v>
      </c>
      <c r="P1257" s="14">
        <f>IF(B1257="A",'Specifications (ICE)'!$M$12,IF(B1257="G",'Specifications (ICE)'!$M$13))</f>
        <v>84.271039200000004</v>
      </c>
      <c r="Q1257" s="17">
        <v>1</v>
      </c>
      <c r="R1257" s="110">
        <f>'HYB SPECS'!$G$11-O1257-P1257-G1257</f>
        <v>766.32876649279956</v>
      </c>
      <c r="S1257" s="16">
        <f t="shared" si="256"/>
        <v>1.0885337269388529</v>
      </c>
      <c r="T1257" s="17">
        <f t="shared" si="257"/>
        <v>766.32876649279956</v>
      </c>
      <c r="U1257" s="110">
        <f t="shared" si="258"/>
        <v>886.73463185522837</v>
      </c>
      <c r="V1257" s="17">
        <f t="shared" si="259"/>
        <v>9.5342853071312561</v>
      </c>
      <c r="W1257" s="14">
        <f t="shared" si="260"/>
        <v>3.8885334848150523</v>
      </c>
      <c r="X1257" s="17">
        <f t="shared" si="261"/>
        <v>9.5342853071312561</v>
      </c>
      <c r="Y1257" s="17">
        <f t="shared" si="262"/>
        <v>13.488254537585503</v>
      </c>
      <c r="Z1257" s="14">
        <v>474.14230073437511</v>
      </c>
      <c r="AA1257" s="17">
        <f t="shared" si="264"/>
        <v>0.51214394804801844</v>
      </c>
      <c r="AB1257" s="17">
        <f t="shared" si="265"/>
        <v>9.914459449408433E-5</v>
      </c>
      <c r="AC1257" s="17">
        <f t="shared" si="266"/>
        <v>4.7008646138801805E-2</v>
      </c>
      <c r="AD1257" s="17">
        <f t="shared" si="263"/>
        <v>6.226310746861167E-5</v>
      </c>
      <c r="AE1257" s="14">
        <f t="shared" si="267"/>
        <v>69.555428241728521</v>
      </c>
    </row>
    <row r="1258" spans="1:31" ht="15.75" thickBot="1" x14ac:dyDescent="0.3">
      <c r="A1258" s="14">
        <v>1</v>
      </c>
      <c r="B1258" s="17" t="s">
        <v>33</v>
      </c>
      <c r="C1258" s="17">
        <v>1252</v>
      </c>
      <c r="D1258" s="17">
        <v>108.75098342028011</v>
      </c>
      <c r="E1258" s="14">
        <v>704.00093954631063</v>
      </c>
      <c r="F1258" s="103">
        <v>0</v>
      </c>
      <c r="G1258" s="17">
        <f>'Specifications (ICE)'!$E$16*9.81*SIN(F1258-F1257)</f>
        <v>0</v>
      </c>
      <c r="H1258" s="17">
        <f t="shared" si="255"/>
        <v>0</v>
      </c>
      <c r="I1258" s="17">
        <v>14</v>
      </c>
      <c r="J1258" s="14">
        <v>4000</v>
      </c>
      <c r="K1258" s="100">
        <v>10.837265511107054</v>
      </c>
      <c r="L1258" s="17">
        <v>24.242312712415814</v>
      </c>
      <c r="M1258" s="107">
        <v>1</v>
      </c>
      <c r="N1258" s="17">
        <f>IF(M1258=1,_xlfn.XLOOKUP(L1258,'HYB SPECS'!$O$6:$O$37,'HYB SPECS'!$K$6:$K$37,,1))</f>
        <v>6750</v>
      </c>
      <c r="O1258" s="107">
        <f>0.5*('Specifications (ICE)'!$P$4*'Specifications (ICE)'!$P$3)*'Specifications (ICE)'!$P$5*K1258^2</f>
        <v>36.709329341969614</v>
      </c>
      <c r="P1258" s="14">
        <f>IF(B1258="A",'Specifications (ICE)'!$M$12,IF(B1258="G",'Specifications (ICE)'!$M$13))</f>
        <v>84.271039200000004</v>
      </c>
      <c r="Q1258" s="17">
        <v>1</v>
      </c>
      <c r="R1258" s="110">
        <f>'HYB SPECS'!$G$11-O1258-P1258-G1258</f>
        <v>765.75426331325878</v>
      </c>
      <c r="S1258" s="16">
        <f t="shared" si="256"/>
        <v>1.0877176723751885</v>
      </c>
      <c r="T1258" s="17">
        <f t="shared" si="257"/>
        <v>765.75426331325878</v>
      </c>
      <c r="U1258" s="110">
        <f t="shared" si="258"/>
        <v>886.73463185522837</v>
      </c>
      <c r="V1258" s="17">
        <f t="shared" si="259"/>
        <v>9.6097786433088768</v>
      </c>
      <c r="W1258" s="14">
        <f t="shared" si="260"/>
        <v>3.8130401486374321</v>
      </c>
      <c r="X1258" s="17">
        <f t="shared" si="261"/>
        <v>9.6097786433088768</v>
      </c>
      <c r="Y1258" s="17">
        <f t="shared" si="262"/>
        <v>13.595055760902538</v>
      </c>
      <c r="Z1258" s="14">
        <v>474.14230073437511</v>
      </c>
      <c r="AA1258" s="17">
        <f t="shared" si="264"/>
        <v>0.50220100801874878</v>
      </c>
      <c r="AB1258" s="17">
        <f t="shared" si="265"/>
        <v>9.650369251127499E-5</v>
      </c>
      <c r="AC1258" s="17">
        <f t="shared" si="266"/>
        <v>4.5756482796658608E-2</v>
      </c>
      <c r="AD1258" s="17">
        <f t="shared" si="263"/>
        <v>6.0604612975706764E-5</v>
      </c>
      <c r="AE1258" s="14">
        <f t="shared" si="267"/>
        <v>69.601184724525183</v>
      </c>
    </row>
    <row r="1259" spans="1:31" ht="15.75" thickBot="1" x14ac:dyDescent="0.3">
      <c r="A1259" s="14">
        <v>1</v>
      </c>
      <c r="B1259" s="17" t="s">
        <v>33</v>
      </c>
      <c r="C1259" s="17">
        <v>1253</v>
      </c>
      <c r="D1259" s="17">
        <v>108.84143498099014</v>
      </c>
      <c r="E1259" s="14">
        <v>704.00093954631063</v>
      </c>
      <c r="F1259" s="103">
        <v>0</v>
      </c>
      <c r="G1259" s="17">
        <f>'Specifications (ICE)'!$E$16*9.81*SIN(F1259-F1258)</f>
        <v>0</v>
      </c>
      <c r="H1259" s="17">
        <f t="shared" si="255"/>
        <v>0</v>
      </c>
      <c r="I1259" s="17">
        <v>14</v>
      </c>
      <c r="J1259" s="14">
        <v>4000</v>
      </c>
      <c r="K1259" s="100">
        <v>10.921655096516236</v>
      </c>
      <c r="L1259" s="17">
        <v>24.43108715160103</v>
      </c>
      <c r="M1259" s="107">
        <v>1</v>
      </c>
      <c r="N1259" s="17">
        <f>IF(M1259=1,_xlfn.XLOOKUP(L1259,'HYB SPECS'!$O$6:$O$37,'HYB SPECS'!$K$6:$K$37,,1))</f>
        <v>6750</v>
      </c>
      <c r="O1259" s="107">
        <f>0.5*('Specifications (ICE)'!$P$4*'Specifications (ICE)'!$P$3)*'Specifications (ICE)'!$P$5*K1259^2</f>
        <v>37.283265021123739</v>
      </c>
      <c r="P1259" s="14">
        <f>IF(B1259="A",'Specifications (ICE)'!$M$12,IF(B1259="G",'Specifications (ICE)'!$M$13))</f>
        <v>84.271039200000004</v>
      </c>
      <c r="Q1259" s="17">
        <v>1</v>
      </c>
      <c r="R1259" s="110">
        <f>'HYB SPECS'!$G$11-O1259-P1259-G1259</f>
        <v>765.18032763410463</v>
      </c>
      <c r="S1259" s="16">
        <f t="shared" si="256"/>
        <v>1.086902423918952</v>
      </c>
      <c r="T1259" s="17">
        <f t="shared" si="257"/>
        <v>765.18032763410463</v>
      </c>
      <c r="U1259" s="110">
        <f t="shared" si="258"/>
        <v>886.73463185522837</v>
      </c>
      <c r="V1259" s="17">
        <f t="shared" si="259"/>
        <v>9.6846098112591026</v>
      </c>
      <c r="W1259" s="14">
        <f t="shared" si="260"/>
        <v>3.7382089806872063</v>
      </c>
      <c r="X1259" s="17">
        <f t="shared" si="261"/>
        <v>9.6846098112591026</v>
      </c>
      <c r="Y1259" s="17">
        <f t="shared" si="262"/>
        <v>13.700920207805812</v>
      </c>
      <c r="Z1259" s="14">
        <v>474.14230073437511</v>
      </c>
      <c r="AA1259" s="17">
        <f t="shared" si="264"/>
        <v>0.49234527964692643</v>
      </c>
      <c r="AB1259" s="17">
        <f t="shared" si="265"/>
        <v>9.3924121267620095E-5</v>
      </c>
      <c r="AC1259" s="17">
        <f t="shared" si="266"/>
        <v>4.4533398952283844E-2</v>
      </c>
      <c r="AD1259" s="17">
        <f t="shared" si="263"/>
        <v>5.8984634373885883E-5</v>
      </c>
      <c r="AE1259" s="14">
        <f t="shared" si="267"/>
        <v>69.645718123477465</v>
      </c>
    </row>
    <row r="1260" spans="1:31" ht="15.75" thickBot="1" x14ac:dyDescent="0.3">
      <c r="A1260" s="14">
        <v>1</v>
      </c>
      <c r="B1260" s="17" t="s">
        <v>33</v>
      </c>
      <c r="C1260" s="17">
        <v>1254</v>
      </c>
      <c r="D1260" s="17">
        <v>108.93124135724419</v>
      </c>
      <c r="E1260" s="14">
        <v>704.00093954631063</v>
      </c>
      <c r="F1260" s="103">
        <v>0</v>
      </c>
      <c r="G1260" s="17">
        <f>'Specifications (ICE)'!$E$16*9.81*SIN(F1260-F1259)</f>
        <v>0</v>
      </c>
      <c r="H1260" s="17">
        <f t="shared" si="255"/>
        <v>0</v>
      </c>
      <c r="I1260" s="17">
        <v>14</v>
      </c>
      <c r="J1260" s="14">
        <v>4000</v>
      </c>
      <c r="K1260" s="100">
        <v>11.005315192774615</v>
      </c>
      <c r="L1260" s="17">
        <v>24.61822976732525</v>
      </c>
      <c r="M1260" s="107">
        <v>1</v>
      </c>
      <c r="N1260" s="17">
        <f>IF(M1260=1,_xlfn.XLOOKUP(L1260,'HYB SPECS'!$O$6:$O$37,'HYB SPECS'!$K$6:$K$37,,1))</f>
        <v>7000</v>
      </c>
      <c r="O1260" s="107">
        <f>0.5*('Specifications (ICE)'!$P$4*'Specifications (ICE)'!$P$3)*'Specifications (ICE)'!$P$5*K1260^2</f>
        <v>37.856633760474118</v>
      </c>
      <c r="P1260" s="14">
        <f>IF(B1260="A",'Specifications (ICE)'!$M$12,IF(B1260="G",'Specifications (ICE)'!$M$13))</f>
        <v>84.271039200000004</v>
      </c>
      <c r="Q1260" s="17">
        <v>1</v>
      </c>
      <c r="R1260" s="110">
        <f>'HYB SPECS'!$G$11-O1260-P1260-G1260</f>
        <v>764.60695889475426</v>
      </c>
      <c r="S1260" s="16">
        <f t="shared" si="256"/>
        <v>1.0860879807738621</v>
      </c>
      <c r="T1260" s="17">
        <f t="shared" si="257"/>
        <v>764.60695889475426</v>
      </c>
      <c r="U1260" s="110">
        <f t="shared" si="258"/>
        <v>886.73463185522837</v>
      </c>
      <c r="V1260" s="17">
        <f t="shared" si="259"/>
        <v>9.7587941159157516</v>
      </c>
      <c r="W1260" s="14">
        <f t="shared" si="260"/>
        <v>3.6640246760305581</v>
      </c>
      <c r="X1260" s="17">
        <f t="shared" si="261"/>
        <v>9.7587941159157516</v>
      </c>
      <c r="Y1260" s="17">
        <f t="shared" si="262"/>
        <v>13.312802761406525</v>
      </c>
      <c r="Z1260" s="14">
        <v>474.14230073437511</v>
      </c>
      <c r="AA1260" s="17">
        <f t="shared" si="264"/>
        <v>0.48257474717795895</v>
      </c>
      <c r="AB1260" s="17">
        <f t="shared" si="265"/>
        <v>9.1403549627696998E-5</v>
      </c>
      <c r="AC1260" s="17">
        <f t="shared" si="266"/>
        <v>4.3338289315764889E-2</v>
      </c>
      <c r="AD1260" s="17">
        <f t="shared" si="263"/>
        <v>5.7401707702999849E-5</v>
      </c>
      <c r="AE1260" s="14">
        <f t="shared" si="267"/>
        <v>69.689056412793235</v>
      </c>
    </row>
    <row r="1261" spans="1:31" ht="15.75" thickBot="1" x14ac:dyDescent="0.3">
      <c r="A1261" s="14">
        <v>1</v>
      </c>
      <c r="B1261" s="17" t="s">
        <v>33</v>
      </c>
      <c r="C1261" s="17">
        <v>1255</v>
      </c>
      <c r="D1261" s="17">
        <v>109.02041713120201</v>
      </c>
      <c r="E1261" s="14">
        <v>704.00093954631063</v>
      </c>
      <c r="F1261" s="103">
        <v>0</v>
      </c>
      <c r="G1261" s="17">
        <f>'Specifications (ICE)'!$E$16*9.81*SIN(F1261-F1260)</f>
        <v>0</v>
      </c>
      <c r="H1261" s="17">
        <f t="shared" si="255"/>
        <v>0</v>
      </c>
      <c r="I1261" s="17">
        <v>14</v>
      </c>
      <c r="J1261" s="14">
        <v>4000</v>
      </c>
      <c r="K1261" s="100">
        <v>11.08826239250925</v>
      </c>
      <c r="L1261" s="17">
        <v>24.803777676299642</v>
      </c>
      <c r="M1261" s="107">
        <v>1</v>
      </c>
      <c r="N1261" s="17">
        <f>IF(M1261=1,_xlfn.XLOOKUP(L1261,'HYB SPECS'!$O$6:$O$37,'HYB SPECS'!$K$6:$K$37,,1))</f>
        <v>7000</v>
      </c>
      <c r="O1261" s="107">
        <f>0.5*('Specifications (ICE)'!$P$4*'Specifications (ICE)'!$P$3)*'Specifications (ICE)'!$P$5*K1261^2</f>
        <v>38.429436120049964</v>
      </c>
      <c r="P1261" s="14">
        <f>IF(B1261="A",'Specifications (ICE)'!$M$12,IF(B1261="G",'Specifications (ICE)'!$M$13))</f>
        <v>84.271039200000004</v>
      </c>
      <c r="Q1261" s="17">
        <v>1</v>
      </c>
      <c r="R1261" s="110">
        <f>'HYB SPECS'!$G$11-O1261-P1261-G1261</f>
        <v>764.03415653517834</v>
      </c>
      <c r="S1261" s="16">
        <f t="shared" si="256"/>
        <v>1.0852743421444235</v>
      </c>
      <c r="T1261" s="17">
        <f t="shared" si="257"/>
        <v>764.03415653517834</v>
      </c>
      <c r="U1261" s="110">
        <f t="shared" si="258"/>
        <v>886.73463185522837</v>
      </c>
      <c r="V1261" s="17">
        <f t="shared" si="259"/>
        <v>9.8323462705358633</v>
      </c>
      <c r="W1261" s="14">
        <f t="shared" si="260"/>
        <v>3.5904725214104456</v>
      </c>
      <c r="X1261" s="17">
        <f t="shared" si="261"/>
        <v>9.8323462705358633</v>
      </c>
      <c r="Y1261" s="17">
        <f t="shared" si="262"/>
        <v>13.41314152411667</v>
      </c>
      <c r="Z1261" s="14">
        <v>474.14230073437511</v>
      </c>
      <c r="AA1261" s="17">
        <f t="shared" si="264"/>
        <v>0.47288747278475046</v>
      </c>
      <c r="AB1261" s="17">
        <f t="shared" si="265"/>
        <v>8.8939768325294592E-5</v>
      </c>
      <c r="AC1261" s="17">
        <f t="shared" si="266"/>
        <v>4.2170106380537475E-2</v>
      </c>
      <c r="AD1261" s="17">
        <f t="shared" si="263"/>
        <v>5.5854445537135726E-5</v>
      </c>
      <c r="AE1261" s="14">
        <f t="shared" si="267"/>
        <v>69.731226519173774</v>
      </c>
    </row>
    <row r="1262" spans="1:31" ht="15.75" thickBot="1" x14ac:dyDescent="0.3">
      <c r="A1262" s="14">
        <v>1</v>
      </c>
      <c r="B1262" s="17" t="s">
        <v>33</v>
      </c>
      <c r="C1262" s="17">
        <v>1256</v>
      </c>
      <c r="D1262" s="17">
        <v>109.10897635150029</v>
      </c>
      <c r="E1262" s="14">
        <v>704.00093954631063</v>
      </c>
      <c r="F1262" s="103">
        <v>0</v>
      </c>
      <c r="G1262" s="17">
        <f>'Specifications (ICE)'!$E$16*9.81*SIN(F1262-F1261)</f>
        <v>0</v>
      </c>
      <c r="H1262" s="17">
        <f t="shared" si="255"/>
        <v>0</v>
      </c>
      <c r="I1262" s="17">
        <v>14</v>
      </c>
      <c r="J1262" s="14">
        <v>4000</v>
      </c>
      <c r="K1262" s="100">
        <v>11.170512656797865</v>
      </c>
      <c r="L1262" s="17">
        <v>24.987766582497418</v>
      </c>
      <c r="M1262" s="107">
        <v>1</v>
      </c>
      <c r="N1262" s="17">
        <f>IF(M1262=1,_xlfn.XLOOKUP(L1262,'HYB SPECS'!$O$6:$O$37,'HYB SPECS'!$K$6:$K$37,,1))</f>
        <v>7000</v>
      </c>
      <c r="O1262" s="107">
        <f>0.5*('Specifications (ICE)'!$P$4*'Specifications (ICE)'!$P$3)*'Specifications (ICE)'!$P$5*K1262^2</f>
        <v>39.001672659327276</v>
      </c>
      <c r="P1262" s="14">
        <f>IF(B1262="A",'Specifications (ICE)'!$M$12,IF(B1262="G",'Specifications (ICE)'!$M$13))</f>
        <v>84.271039200000004</v>
      </c>
      <c r="Q1262" s="17">
        <v>1</v>
      </c>
      <c r="R1262" s="110">
        <f>'HYB SPECS'!$G$11-O1262-P1262-G1262</f>
        <v>763.4619199959011</v>
      </c>
      <c r="S1262" s="16">
        <f t="shared" si="256"/>
        <v>1.0844615072359274</v>
      </c>
      <c r="T1262" s="17">
        <f t="shared" si="257"/>
        <v>763.46191999590098</v>
      </c>
      <c r="U1262" s="110">
        <f t="shared" si="258"/>
        <v>886.73463185522826</v>
      </c>
      <c r="V1262" s="17">
        <f t="shared" si="259"/>
        <v>9.9052804283598217</v>
      </c>
      <c r="W1262" s="14">
        <f t="shared" si="260"/>
        <v>3.5175383635864872</v>
      </c>
      <c r="X1262" s="17">
        <f t="shared" si="261"/>
        <v>9.9052804283598217</v>
      </c>
      <c r="Y1262" s="17">
        <f t="shared" si="262"/>
        <v>13.512637224727477</v>
      </c>
      <c r="Z1262" s="14">
        <v>474.14230073437511</v>
      </c>
      <c r="AA1262" s="17">
        <f t="shared" si="264"/>
        <v>0.46328159239786826</v>
      </c>
      <c r="AB1262" s="17">
        <f t="shared" si="265"/>
        <v>8.6530681902362321E-5</v>
      </c>
      <c r="AC1262" s="17">
        <f t="shared" si="266"/>
        <v>4.1027856601300428E-2</v>
      </c>
      <c r="AD1262" s="17">
        <f t="shared" si="263"/>
        <v>5.4341531922252224E-5</v>
      </c>
      <c r="AE1262" s="14">
        <f t="shared" si="267"/>
        <v>69.772254375775077</v>
      </c>
    </row>
    <row r="1263" spans="1:31" ht="15.75" thickBot="1" x14ac:dyDescent="0.3">
      <c r="A1263" s="14">
        <v>1</v>
      </c>
      <c r="B1263" s="17" t="s">
        <v>33</v>
      </c>
      <c r="C1263" s="17">
        <v>1257</v>
      </c>
      <c r="D1263" s="17">
        <v>109.19693256013674</v>
      </c>
      <c r="E1263" s="14">
        <v>704.00093954631063</v>
      </c>
      <c r="F1263" s="103">
        <v>0</v>
      </c>
      <c r="G1263" s="17">
        <f>'Specifications (ICE)'!$E$16*9.81*SIN(F1263-F1262)</f>
        <v>0</v>
      </c>
      <c r="H1263" s="17">
        <f t="shared" si="255"/>
        <v>0</v>
      </c>
      <c r="I1263" s="17">
        <v>14</v>
      </c>
      <c r="J1263" s="14">
        <v>4000</v>
      </c>
      <c r="K1263" s="100">
        <v>11.252081348450657</v>
      </c>
      <c r="L1263" s="17">
        <v>25.170230851603215</v>
      </c>
      <c r="M1263" s="107">
        <v>1</v>
      </c>
      <c r="N1263" s="17">
        <f>IF(M1263=1,_xlfn.XLOOKUP(L1263,'HYB SPECS'!$O$6:$O$37,'HYB SPECS'!$K$6:$K$37,,1))</f>
        <v>7000</v>
      </c>
      <c r="O1263" s="107">
        <f>0.5*('Specifications (ICE)'!$P$4*'Specifications (ICE)'!$P$3)*'Specifications (ICE)'!$P$5*K1263^2</f>
        <v>39.573343937229396</v>
      </c>
      <c r="P1263" s="14">
        <f>IF(B1263="A",'Specifications (ICE)'!$M$12,IF(B1263="G",'Specifications (ICE)'!$M$13))</f>
        <v>84.271039200000004</v>
      </c>
      <c r="Q1263" s="17">
        <v>1</v>
      </c>
      <c r="R1263" s="110">
        <f>'HYB SPECS'!$G$11-O1263-P1263-G1263</f>
        <v>762.89024871799893</v>
      </c>
      <c r="S1263" s="16">
        <f t="shared" si="256"/>
        <v>1.0836494752544494</v>
      </c>
      <c r="T1263" s="17">
        <f t="shared" si="257"/>
        <v>762.89024871799893</v>
      </c>
      <c r="U1263" s="110">
        <f t="shared" si="258"/>
        <v>886.73463185522837</v>
      </c>
      <c r="V1263" s="17">
        <f t="shared" si="259"/>
        <v>9.9776102121234747</v>
      </c>
      <c r="W1263" s="14">
        <f t="shared" si="260"/>
        <v>3.4452085798228347</v>
      </c>
      <c r="X1263" s="17">
        <f t="shared" si="261"/>
        <v>9.9776102121234747</v>
      </c>
      <c r="Y1263" s="17">
        <f t="shared" si="262"/>
        <v>13.611308447173933</v>
      </c>
      <c r="Z1263" s="14">
        <v>474.14230073437511</v>
      </c>
      <c r="AA1263" s="17">
        <f t="shared" si="264"/>
        <v>0.45375531181861328</v>
      </c>
      <c r="AB1263" s="17">
        <f t="shared" si="265"/>
        <v>8.4174301289723582E-5</v>
      </c>
      <c r="AC1263" s="17">
        <f t="shared" si="266"/>
        <v>3.9910596876218014E-2</v>
      </c>
      <c r="AD1263" s="17">
        <f t="shared" si="263"/>
        <v>5.2861717716845056E-5</v>
      </c>
      <c r="AE1263" s="14">
        <f t="shared" si="267"/>
        <v>69.812164972651289</v>
      </c>
    </row>
    <row r="1264" spans="1:31" ht="15.75" thickBot="1" x14ac:dyDescent="0.3">
      <c r="A1264" s="14">
        <v>1</v>
      </c>
      <c r="B1264" s="17" t="s">
        <v>33</v>
      </c>
      <c r="C1264" s="17">
        <v>1258</v>
      </c>
      <c r="D1264" s="17">
        <v>109.28429881763827</v>
      </c>
      <c r="E1264" s="14">
        <v>704.00093954631063</v>
      </c>
      <c r="F1264" s="103">
        <v>0</v>
      </c>
      <c r="G1264" s="17">
        <f>'Specifications (ICE)'!$E$16*9.81*SIN(F1264-F1263)</f>
        <v>0</v>
      </c>
      <c r="H1264" s="17">
        <f t="shared" si="255"/>
        <v>0</v>
      </c>
      <c r="I1264" s="17">
        <v>14</v>
      </c>
      <c r="J1264" s="14">
        <v>4000</v>
      </c>
      <c r="K1264" s="100">
        <v>11.332983263067788</v>
      </c>
      <c r="L1264" s="17">
        <v>25.35120358048686</v>
      </c>
      <c r="M1264" s="107">
        <v>1</v>
      </c>
      <c r="N1264" s="17">
        <f>IF(M1264=1,_xlfn.XLOOKUP(L1264,'HYB SPECS'!$O$6:$O$37,'HYB SPECS'!$K$6:$K$37,,1))</f>
        <v>7000</v>
      </c>
      <c r="O1264" s="107">
        <f>0.5*('Specifications (ICE)'!$P$4*'Specifications (ICE)'!$P$3)*'Specifications (ICE)'!$P$5*K1264^2</f>
        <v>40.144450512127555</v>
      </c>
      <c r="P1264" s="14">
        <f>IF(B1264="A",'Specifications (ICE)'!$M$12,IF(B1264="G",'Specifications (ICE)'!$M$13))</f>
        <v>84.271039200000004</v>
      </c>
      <c r="Q1264" s="17">
        <v>1</v>
      </c>
      <c r="R1264" s="110">
        <f>'HYB SPECS'!$G$11-O1264-P1264-G1264</f>
        <v>762.31914214310075</v>
      </c>
      <c r="S1264" s="16">
        <f t="shared" si="256"/>
        <v>1.0828382454068497</v>
      </c>
      <c r="T1264" s="17">
        <f t="shared" si="257"/>
        <v>762.31914214310063</v>
      </c>
      <c r="U1264" s="110">
        <f t="shared" si="258"/>
        <v>886.73463185522826</v>
      </c>
      <c r="V1264" s="17">
        <f t="shared" si="259"/>
        <v>10.04934874159788</v>
      </c>
      <c r="W1264" s="14">
        <f t="shared" si="260"/>
        <v>3.3734700503484292</v>
      </c>
      <c r="X1264" s="17">
        <f t="shared" si="261"/>
        <v>10.04934874159788</v>
      </c>
      <c r="Y1264" s="17">
        <f t="shared" si="262"/>
        <v>13.709173089253893</v>
      </c>
      <c r="Z1264" s="14">
        <v>474.14230073437511</v>
      </c>
      <c r="AA1264" s="17">
        <f t="shared" si="264"/>
        <v>0.4443069030918646</v>
      </c>
      <c r="AB1264" s="17">
        <f t="shared" si="265"/>
        <v>8.1868736970121183E-5</v>
      </c>
      <c r="AC1264" s="17">
        <f t="shared" si="266"/>
        <v>3.8817431305230653E-2</v>
      </c>
      <c r="AD1264" s="17">
        <f t="shared" si="263"/>
        <v>5.1413816298318739E-5</v>
      </c>
      <c r="AE1264" s="14">
        <f t="shared" si="267"/>
        <v>69.850982403956522</v>
      </c>
    </row>
    <row r="1265" spans="1:31" ht="15.75" thickBot="1" x14ac:dyDescent="0.3">
      <c r="A1265" s="14">
        <v>1</v>
      </c>
      <c r="B1265" s="17" t="s">
        <v>33</v>
      </c>
      <c r="C1265" s="17">
        <v>1259</v>
      </c>
      <c r="D1265" s="17">
        <v>109.37108772664513</v>
      </c>
      <c r="E1265" s="14">
        <v>704.00093954631063</v>
      </c>
      <c r="F1265" s="103">
        <v>0</v>
      </c>
      <c r="G1265" s="17">
        <f>'Specifications (ICE)'!$E$16*9.81*SIN(F1265-F1264)</f>
        <v>0</v>
      </c>
      <c r="H1265" s="17">
        <f t="shared" si="255"/>
        <v>0</v>
      </c>
      <c r="I1265" s="17">
        <v>14</v>
      </c>
      <c r="J1265" s="14">
        <v>4000</v>
      </c>
      <c r="K1265" s="100">
        <v>11.413232658051665</v>
      </c>
      <c r="L1265" s="17">
        <v>25.530716662102094</v>
      </c>
      <c r="M1265" s="107">
        <v>1</v>
      </c>
      <c r="N1265" s="17">
        <f>IF(M1265=1,_xlfn.XLOOKUP(L1265,'HYB SPECS'!$O$6:$O$37,'HYB SPECS'!$K$6:$K$37,,1))</f>
        <v>7250</v>
      </c>
      <c r="O1265" s="107">
        <f>0.5*('Specifications (ICE)'!$P$4*'Specifications (ICE)'!$P$3)*'Specifications (ICE)'!$P$5*K1265^2</f>
        <v>40.714992941841437</v>
      </c>
      <c r="P1265" s="14">
        <f>IF(B1265="A",'Specifications (ICE)'!$M$12,IF(B1265="G",'Specifications (ICE)'!$M$13))</f>
        <v>84.271039200000004</v>
      </c>
      <c r="Q1265" s="17">
        <v>1</v>
      </c>
      <c r="R1265" s="110">
        <f>'HYB SPECS'!$G$11-O1265-P1265-G1265</f>
        <v>761.74859971338697</v>
      </c>
      <c r="S1265" s="16">
        <f t="shared" si="256"/>
        <v>1.0820278169007722</v>
      </c>
      <c r="T1265" s="17">
        <f t="shared" si="257"/>
        <v>761.74859971338697</v>
      </c>
      <c r="U1265" s="110">
        <f t="shared" si="258"/>
        <v>886.73463185522837</v>
      </c>
      <c r="V1265" s="17">
        <f t="shared" si="259"/>
        <v>10.120508659315513</v>
      </c>
      <c r="W1265" s="14">
        <f t="shared" si="260"/>
        <v>3.3023101326307951</v>
      </c>
      <c r="X1265" s="17">
        <f t="shared" si="261"/>
        <v>10.120508659315513</v>
      </c>
      <c r="Y1265" s="17">
        <f t="shared" si="262"/>
        <v>13.330170866767403</v>
      </c>
      <c r="Z1265" s="14">
        <v>474.14230073437511</v>
      </c>
      <c r="AA1265" s="17">
        <f t="shared" si="264"/>
        <v>0.43493470111777904</v>
      </c>
      <c r="AB1265" s="17">
        <f t="shared" si="265"/>
        <v>7.9612192670364509E-5</v>
      </c>
      <c r="AC1265" s="17">
        <f t="shared" si="266"/>
        <v>3.7747508199234982E-2</v>
      </c>
      <c r="AD1265" s="17">
        <f t="shared" si="263"/>
        <v>4.9996699601635738E-5</v>
      </c>
      <c r="AE1265" s="14">
        <f t="shared" si="267"/>
        <v>69.888729912155753</v>
      </c>
    </row>
    <row r="1266" spans="1:31" ht="15.75" thickBot="1" x14ac:dyDescent="0.3">
      <c r="A1266" s="14">
        <v>1</v>
      </c>
      <c r="B1266" s="17" t="s">
        <v>33</v>
      </c>
      <c r="C1266" s="17">
        <v>1260</v>
      </c>
      <c r="D1266" s="17">
        <v>109.4573114540312</v>
      </c>
      <c r="E1266" s="14">
        <v>704.00093954631063</v>
      </c>
      <c r="F1266" s="103">
        <v>0</v>
      </c>
      <c r="G1266" s="17">
        <f>'Specifications (ICE)'!$E$16*9.81*SIN(F1266-F1265)</f>
        <v>0</v>
      </c>
      <c r="H1266" s="17">
        <f t="shared" si="255"/>
        <v>0</v>
      </c>
      <c r="I1266" s="17">
        <v>14</v>
      </c>
      <c r="J1266" s="14">
        <v>4000</v>
      </c>
      <c r="K1266" s="100">
        <v>11.492843279736352</v>
      </c>
      <c r="L1266" s="17">
        <v>25.708800846173435</v>
      </c>
      <c r="M1266" s="107">
        <v>1</v>
      </c>
      <c r="N1266" s="17">
        <f>IF(M1266=1,_xlfn.XLOOKUP(L1266,'HYB SPECS'!$O$6:$O$37,'HYB SPECS'!$K$6:$K$37,,1))</f>
        <v>7250</v>
      </c>
      <c r="O1266" s="107">
        <f>0.5*('Specifications (ICE)'!$P$4*'Specifications (ICE)'!$P$3)*'Specifications (ICE)'!$P$5*K1266^2</f>
        <v>41.284971783639683</v>
      </c>
      <c r="P1266" s="14">
        <f>IF(B1266="A",'Specifications (ICE)'!$M$12,IF(B1266="G",'Specifications (ICE)'!$M$13))</f>
        <v>84.271039200000004</v>
      </c>
      <c r="Q1266" s="17">
        <v>1</v>
      </c>
      <c r="R1266" s="110">
        <f>'HYB SPECS'!$G$11-O1266-P1266-G1266</f>
        <v>761.17862087158869</v>
      </c>
      <c r="S1266" s="16">
        <f t="shared" si="256"/>
        <v>1.0812181889446424</v>
      </c>
      <c r="T1266" s="17">
        <f t="shared" si="257"/>
        <v>761.17862087158869</v>
      </c>
      <c r="U1266" s="110">
        <f t="shared" si="258"/>
        <v>886.73463185522837</v>
      </c>
      <c r="V1266" s="17">
        <f t="shared" si="259"/>
        <v>10.191102154626849</v>
      </c>
      <c r="W1266" s="14">
        <f t="shared" si="260"/>
        <v>3.2317166373194595</v>
      </c>
      <c r="X1266" s="17">
        <f t="shared" si="261"/>
        <v>10.191102154626849</v>
      </c>
      <c r="Y1266" s="17">
        <f t="shared" si="262"/>
        <v>13.423152690730992</v>
      </c>
      <c r="Z1266" s="14">
        <v>474.14230073437511</v>
      </c>
      <c r="AA1266" s="17">
        <f t="shared" si="264"/>
        <v>0.42563710048339071</v>
      </c>
      <c r="AB1266" s="17">
        <f t="shared" si="265"/>
        <v>7.7402959534794409E-5</v>
      </c>
      <c r="AC1266" s="17">
        <f t="shared" si="266"/>
        <v>3.6700017317477157E-2</v>
      </c>
      <c r="AD1266" s="17">
        <f t="shared" si="263"/>
        <v>4.860929446023464E-5</v>
      </c>
      <c r="AE1266" s="14">
        <f t="shared" si="267"/>
        <v>69.925429929473225</v>
      </c>
    </row>
    <row r="1267" spans="1:31" ht="15.75" thickBot="1" x14ac:dyDescent="0.3">
      <c r="A1267" s="14">
        <v>1</v>
      </c>
      <c r="B1267" s="17" t="s">
        <v>33</v>
      </c>
      <c r="C1267" s="17">
        <v>1261</v>
      </c>
      <c r="D1267" s="17">
        <v>109.5429817516699</v>
      </c>
      <c r="E1267" s="14">
        <v>704.00093954631063</v>
      </c>
      <c r="F1267" s="103">
        <v>0</v>
      </c>
      <c r="G1267" s="17">
        <f>'Specifications (ICE)'!$E$16*9.81*SIN(F1267-F1266)</f>
        <v>0</v>
      </c>
      <c r="H1267" s="17">
        <f t="shared" si="255"/>
        <v>0</v>
      </c>
      <c r="I1267" s="17">
        <v>14</v>
      </c>
      <c r="J1267" s="14">
        <v>4000</v>
      </c>
      <c r="K1267" s="100">
        <v>11.571828388781423</v>
      </c>
      <c r="L1267" s="17">
        <v>25.885485796000719</v>
      </c>
      <c r="M1267" s="107">
        <v>1</v>
      </c>
      <c r="N1267" s="17">
        <f>IF(M1267=1,_xlfn.XLOOKUP(L1267,'HYB SPECS'!$O$6:$O$37,'HYB SPECS'!$K$6:$K$37,,1))</f>
        <v>7250</v>
      </c>
      <c r="O1267" s="107">
        <f>0.5*('Specifications (ICE)'!$P$4*'Specifications (ICE)'!$P$3)*'Specifications (ICE)'!$P$5*K1267^2</f>
        <v>41.854387594240443</v>
      </c>
      <c r="P1267" s="14">
        <f>IF(B1267="A",'Specifications (ICE)'!$M$12,IF(B1267="G",'Specifications (ICE)'!$M$13))</f>
        <v>84.271039200000004</v>
      </c>
      <c r="Q1267" s="17">
        <v>1</v>
      </c>
      <c r="R1267" s="110">
        <f>'HYB SPECS'!$G$11-O1267-P1267-G1267</f>
        <v>760.60920506098796</v>
      </c>
      <c r="S1267" s="16">
        <f t="shared" si="256"/>
        <v>1.0804093607476692</v>
      </c>
      <c r="T1267" s="17">
        <f t="shared" si="257"/>
        <v>760.60920506098796</v>
      </c>
      <c r="U1267" s="110">
        <f t="shared" si="258"/>
        <v>886.73463185522837</v>
      </c>
      <c r="V1267" s="17">
        <f t="shared" si="259"/>
        <v>10.261140986217976</v>
      </c>
      <c r="W1267" s="14">
        <f t="shared" si="260"/>
        <v>3.1616778057283335</v>
      </c>
      <c r="X1267" s="17">
        <f t="shared" si="261"/>
        <v>10.261140986217976</v>
      </c>
      <c r="Y1267" s="17">
        <f t="shared" si="262"/>
        <v>13.515403942505683</v>
      </c>
      <c r="Z1267" s="14">
        <v>474.14230073437511</v>
      </c>
      <c r="AA1267" s="17">
        <f t="shared" si="264"/>
        <v>0.41641255249690073</v>
      </c>
      <c r="AB1267" s="17">
        <f t="shared" si="265"/>
        <v>7.5239410737338254E-5</v>
      </c>
      <c r="AC1267" s="17">
        <f t="shared" si="266"/>
        <v>3.5674187312900209E-2</v>
      </c>
      <c r="AD1267" s="17">
        <f t="shared" si="263"/>
        <v>4.7250579222384381E-5</v>
      </c>
      <c r="AE1267" s="14">
        <f t="shared" si="267"/>
        <v>69.961104116786132</v>
      </c>
    </row>
    <row r="1268" spans="1:31" ht="15.75" thickBot="1" x14ac:dyDescent="0.3">
      <c r="A1268" s="14">
        <v>1</v>
      </c>
      <c r="B1268" s="17" t="s">
        <v>33</v>
      </c>
      <c r="C1268" s="17">
        <v>1262</v>
      </c>
      <c r="D1268" s="17">
        <v>109.62810997594575</v>
      </c>
      <c r="E1268" s="14">
        <v>704.00093954631063</v>
      </c>
      <c r="F1268" s="103">
        <v>0</v>
      </c>
      <c r="G1268" s="17">
        <f>'Specifications (ICE)'!$E$16*9.81*SIN(F1268-F1267)</f>
        <v>0</v>
      </c>
      <c r="H1268" s="17">
        <f t="shared" si="255"/>
        <v>0</v>
      </c>
      <c r="I1268" s="17">
        <v>14</v>
      </c>
      <c r="J1268" s="14">
        <v>4000</v>
      </c>
      <c r="K1268" s="100">
        <v>11.650200783964152</v>
      </c>
      <c r="L1268" s="17">
        <v>26.060800141680772</v>
      </c>
      <c r="M1268" s="107">
        <v>1</v>
      </c>
      <c r="N1268" s="17">
        <f>IF(M1268=1,_xlfn.XLOOKUP(L1268,'HYB SPECS'!$O$6:$O$37,'HYB SPECS'!$K$6:$K$37,,1))</f>
        <v>7250</v>
      </c>
      <c r="O1268" s="107">
        <f>0.5*('Specifications (ICE)'!$P$4*'Specifications (ICE)'!$P$3)*'Specifications (ICE)'!$P$5*K1268^2</f>
        <v>42.423240929811982</v>
      </c>
      <c r="P1268" s="14">
        <f>IF(B1268="A",'Specifications (ICE)'!$M$12,IF(B1268="G",'Specifications (ICE)'!$M$13))</f>
        <v>84.271039200000004</v>
      </c>
      <c r="Q1268" s="17">
        <v>1</v>
      </c>
      <c r="R1268" s="110">
        <f>'HYB SPECS'!$G$11-O1268-P1268-G1268</f>
        <v>760.04035172541637</v>
      </c>
      <c r="S1268" s="16">
        <f t="shared" si="256"/>
        <v>1.0796013315198414</v>
      </c>
      <c r="T1268" s="17">
        <f t="shared" si="257"/>
        <v>760.04035172541637</v>
      </c>
      <c r="U1268" s="110">
        <f t="shared" si="258"/>
        <v>886.73463185522837</v>
      </c>
      <c r="V1268" s="17">
        <f t="shared" si="259"/>
        <v>10.330636503207945</v>
      </c>
      <c r="W1268" s="14">
        <f t="shared" si="260"/>
        <v>3.0921822887383641</v>
      </c>
      <c r="X1268" s="17">
        <f t="shared" si="261"/>
        <v>10.330636503207945</v>
      </c>
      <c r="Y1268" s="17">
        <f t="shared" si="262"/>
        <v>13.606939570519589</v>
      </c>
      <c r="Z1268" s="14">
        <v>474.14230073437511</v>
      </c>
      <c r="AA1268" s="17">
        <f t="shared" si="264"/>
        <v>0.40725956240902605</v>
      </c>
      <c r="AB1268" s="17">
        <f t="shared" si="265"/>
        <v>7.3119996493757345E-5</v>
      </c>
      <c r="AC1268" s="17">
        <f t="shared" si="266"/>
        <v>3.4669283367239546E-2</v>
      </c>
      <c r="AD1268" s="17">
        <f t="shared" si="263"/>
        <v>4.5919580618860329E-5</v>
      </c>
      <c r="AE1268" s="14">
        <f t="shared" si="267"/>
        <v>69.995773400153368</v>
      </c>
    </row>
    <row r="1269" spans="1:31" ht="15.75" thickBot="1" x14ac:dyDescent="0.3">
      <c r="A1269" s="14">
        <v>1</v>
      </c>
      <c r="B1269" s="17" t="s">
        <v>33</v>
      </c>
      <c r="C1269" s="17">
        <v>1263</v>
      </c>
      <c r="D1269" s="17">
        <v>109.7127071061028</v>
      </c>
      <c r="E1269" s="14">
        <v>704.00093954631063</v>
      </c>
      <c r="F1269" s="103">
        <v>0</v>
      </c>
      <c r="G1269" s="17">
        <f>'Specifications (ICE)'!$E$16*9.81*SIN(F1269-F1268)</f>
        <v>0</v>
      </c>
      <c r="H1269" s="17">
        <f t="shared" si="255"/>
        <v>0</v>
      </c>
      <c r="I1269" s="17">
        <v>14</v>
      </c>
      <c r="J1269" s="14">
        <v>4000</v>
      </c>
      <c r="K1269" s="100">
        <v>11.727972824491838</v>
      </c>
      <c r="L1269" s="17">
        <v>26.234771530018772</v>
      </c>
      <c r="M1269" s="107">
        <v>1</v>
      </c>
      <c r="N1269" s="17">
        <f>IF(M1269=1,_xlfn.XLOOKUP(L1269,'HYB SPECS'!$O$6:$O$37,'HYB SPECS'!$K$6:$K$37,,1))</f>
        <v>7250</v>
      </c>
      <c r="O1269" s="107">
        <f>0.5*('Specifications (ICE)'!$P$4*'Specifications (ICE)'!$P$3)*'Specifications (ICE)'!$P$5*K1269^2</f>
        <v>42.991532345973148</v>
      </c>
      <c r="P1269" s="14">
        <f>IF(B1269="A",'Specifications (ICE)'!$M$12,IF(B1269="G",'Specifications (ICE)'!$M$13))</f>
        <v>84.271039200000004</v>
      </c>
      <c r="Q1269" s="17">
        <v>1</v>
      </c>
      <c r="R1269" s="110">
        <f>'HYB SPECS'!$G$11-O1269-P1269-G1269</f>
        <v>759.4720603092552</v>
      </c>
      <c r="S1269" s="16">
        <f t="shared" si="256"/>
        <v>1.0787941004719293</v>
      </c>
      <c r="T1269" s="17">
        <f t="shared" si="257"/>
        <v>759.4720603092552</v>
      </c>
      <c r="U1269" s="110">
        <f t="shared" si="258"/>
        <v>886.73463185522837</v>
      </c>
      <c r="V1269" s="17">
        <f t="shared" si="259"/>
        <v>10.399599664933891</v>
      </c>
      <c r="W1269" s="14">
        <f t="shared" si="260"/>
        <v>3.0232191270124167</v>
      </c>
      <c r="X1269" s="17">
        <f t="shared" si="261"/>
        <v>10.399599664933891</v>
      </c>
      <c r="Y1269" s="17">
        <f t="shared" si="262"/>
        <v>13.697774009801773</v>
      </c>
      <c r="Z1269" s="14">
        <v>474.14230073437511</v>
      </c>
      <c r="AA1269" s="17">
        <f t="shared" si="264"/>
        <v>0.39817668680717677</v>
      </c>
      <c r="AB1269" s="17">
        <f t="shared" si="265"/>
        <v>7.1043239439209078E-5</v>
      </c>
      <c r="AC1269" s="17">
        <f t="shared" si="266"/>
        <v>3.3684604999329688E-2</v>
      </c>
      <c r="AD1269" s="17">
        <f t="shared" si="263"/>
        <v>4.4615370860039326E-5</v>
      </c>
      <c r="AE1269" s="14">
        <f t="shared" si="267"/>
        <v>70.029458005152691</v>
      </c>
    </row>
    <row r="1270" spans="1:31" ht="15.75" thickBot="1" x14ac:dyDescent="0.3">
      <c r="A1270" s="14">
        <v>1</v>
      </c>
      <c r="B1270" s="17" t="s">
        <v>33</v>
      </c>
      <c r="C1270" s="17">
        <v>1264</v>
      </c>
      <c r="D1270" s="17">
        <v>109.79678376151371</v>
      </c>
      <c r="E1270" s="14">
        <v>704.00093954631063</v>
      </c>
      <c r="F1270" s="103">
        <v>0</v>
      </c>
      <c r="G1270" s="17">
        <f>'Specifications (ICE)'!$E$16*9.81*SIN(F1270-F1269)</f>
        <v>0</v>
      </c>
      <c r="H1270" s="17">
        <f t="shared" si="255"/>
        <v>0</v>
      </c>
      <c r="I1270" s="17">
        <v>14</v>
      </c>
      <c r="J1270" s="14">
        <v>4000</v>
      </c>
      <c r="K1270" s="100">
        <v>11.805156450945331</v>
      </c>
      <c r="L1270" s="17">
        <v>26.40742667137765</v>
      </c>
      <c r="M1270" s="107">
        <v>1</v>
      </c>
      <c r="N1270" s="17">
        <f>IF(M1270=1,_xlfn.XLOOKUP(L1270,'HYB SPECS'!$O$6:$O$37,'HYB SPECS'!$K$6:$K$37,,1))</f>
        <v>7500</v>
      </c>
      <c r="O1270" s="107">
        <f>0.5*('Specifications (ICE)'!$P$4*'Specifications (ICE)'!$P$3)*'Specifications (ICE)'!$P$5*K1270^2</f>
        <v>43.559262397793937</v>
      </c>
      <c r="P1270" s="14">
        <f>IF(B1270="A",'Specifications (ICE)'!$M$12,IF(B1270="G",'Specifications (ICE)'!$M$13))</f>
        <v>84.271039200000004</v>
      </c>
      <c r="Q1270" s="17">
        <v>1</v>
      </c>
      <c r="R1270" s="110">
        <f>'HYB SPECS'!$G$11-O1270-P1270-G1270</f>
        <v>758.90433025743437</v>
      </c>
      <c r="S1270" s="16">
        <f t="shared" si="256"/>
        <v>1.0779876668154817</v>
      </c>
      <c r="T1270" s="17">
        <f t="shared" si="257"/>
        <v>758.90433025743437</v>
      </c>
      <c r="U1270" s="110">
        <f t="shared" si="258"/>
        <v>886.73463185522837</v>
      </c>
      <c r="V1270" s="17">
        <f t="shared" si="259"/>
        <v>10.468041059522381</v>
      </c>
      <c r="W1270" s="14">
        <f t="shared" si="260"/>
        <v>2.9547777324239268</v>
      </c>
      <c r="X1270" s="17">
        <f t="shared" si="261"/>
        <v>10.468041059522381</v>
      </c>
      <c r="Y1270" s="17">
        <f t="shared" si="262"/>
        <v>13.328323832895267</v>
      </c>
      <c r="Z1270" s="14">
        <v>474.14230073437511</v>
      </c>
      <c r="AA1270" s="17">
        <f t="shared" si="264"/>
        <v>0.38916253116949456</v>
      </c>
      <c r="AB1270" s="17">
        <f t="shared" si="265"/>
        <v>6.9007730340233127E-5</v>
      </c>
      <c r="AC1270" s="17">
        <f t="shared" si="266"/>
        <v>3.2719484031975478E-2</v>
      </c>
      <c r="AD1270" s="17">
        <f t="shared" si="263"/>
        <v>4.333706494301388E-5</v>
      </c>
      <c r="AE1270" s="14">
        <f t="shared" si="267"/>
        <v>70.062177489184663</v>
      </c>
    </row>
    <row r="1271" spans="1:31" ht="15.75" thickBot="1" x14ac:dyDescent="0.3">
      <c r="A1271" s="14">
        <v>1</v>
      </c>
      <c r="B1271" s="17" t="s">
        <v>33</v>
      </c>
      <c r="C1271" s="17">
        <v>1265</v>
      </c>
      <c r="D1271" s="17">
        <v>109.88035021794595</v>
      </c>
      <c r="E1271" s="14">
        <v>704.00093954631063</v>
      </c>
      <c r="F1271" s="103">
        <v>0</v>
      </c>
      <c r="G1271" s="17">
        <f>'Specifications (ICE)'!$E$16*9.81*SIN(F1271-F1270)</f>
        <v>0</v>
      </c>
      <c r="H1271" s="17">
        <f t="shared" si="255"/>
        <v>0</v>
      </c>
      <c r="I1271" s="17">
        <v>14</v>
      </c>
      <c r="J1271" s="14">
        <v>4000</v>
      </c>
      <c r="K1271" s="100">
        <v>11.881763204955076</v>
      </c>
      <c r="L1271" s="17">
        <v>26.578791383692209</v>
      </c>
      <c r="M1271" s="107">
        <v>1</v>
      </c>
      <c r="N1271" s="17">
        <f>IF(M1271=1,_xlfn.XLOOKUP(L1271,'HYB SPECS'!$O$6:$O$37,'HYB SPECS'!$K$6:$K$37,,1))</f>
        <v>7500</v>
      </c>
      <c r="O1271" s="107">
        <f>0.5*('Specifications (ICE)'!$P$4*'Specifications (ICE)'!$P$3)*'Specifications (ICE)'!$P$5*K1271^2</f>
        <v>44.12643163979606</v>
      </c>
      <c r="P1271" s="14">
        <f>IF(B1271="A",'Specifications (ICE)'!$M$12,IF(B1271="G",'Specifications (ICE)'!$M$13))</f>
        <v>84.271039200000004</v>
      </c>
      <c r="Q1271" s="17">
        <v>1</v>
      </c>
      <c r="R1271" s="110">
        <f>'HYB SPECS'!$G$11-O1271-P1271-G1271</f>
        <v>758.33716101543234</v>
      </c>
      <c r="S1271" s="16">
        <f t="shared" si="256"/>
        <v>1.0771820297628272</v>
      </c>
      <c r="T1271" s="17">
        <f t="shared" si="257"/>
        <v>758.33716101543223</v>
      </c>
      <c r="U1271" s="110">
        <f t="shared" si="258"/>
        <v>886.73463185522826</v>
      </c>
      <c r="V1271" s="17">
        <f t="shared" si="259"/>
        <v>10.535970921336837</v>
      </c>
      <c r="W1271" s="14">
        <f t="shared" si="260"/>
        <v>2.886847870609472</v>
      </c>
      <c r="X1271" s="17">
        <f t="shared" si="261"/>
        <v>10.535970921336837</v>
      </c>
      <c r="Y1271" s="17">
        <f t="shared" si="262"/>
        <v>13.414814819225827</v>
      </c>
      <c r="Z1271" s="14">
        <v>474.14230073437511</v>
      </c>
      <c r="AA1271" s="17">
        <f t="shared" si="264"/>
        <v>0.38021574756691856</v>
      </c>
      <c r="AB1271" s="17">
        <f t="shared" si="265"/>
        <v>6.7012124112717501E-5</v>
      </c>
      <c r="AC1271" s="17">
        <f t="shared" si="266"/>
        <v>3.1773282703901375E-2</v>
      </c>
      <c r="AD1271" s="17">
        <f t="shared" si="263"/>
        <v>4.2083818150862749E-5</v>
      </c>
      <c r="AE1271" s="14">
        <f t="shared" si="267"/>
        <v>70.093950771888558</v>
      </c>
    </row>
    <row r="1272" spans="1:31" ht="15.75" thickBot="1" x14ac:dyDescent="0.3">
      <c r="A1272" s="14">
        <v>1</v>
      </c>
      <c r="B1272" s="17" t="s">
        <v>33</v>
      </c>
      <c r="C1272" s="17">
        <v>1266</v>
      </c>
      <c r="D1272" s="17">
        <v>109.96341642289535</v>
      </c>
      <c r="E1272" s="14">
        <v>704.00093954631063</v>
      </c>
      <c r="F1272" s="103">
        <v>0</v>
      </c>
      <c r="G1272" s="17">
        <f>'Specifications (ICE)'!$E$16*9.81*SIN(F1272-F1271)</f>
        <v>0</v>
      </c>
      <c r="H1272" s="17">
        <f t="shared" si="255"/>
        <v>0</v>
      </c>
      <c r="I1272" s="17">
        <v>14</v>
      </c>
      <c r="J1272" s="14">
        <v>4000</v>
      </c>
      <c r="K1272" s="100">
        <v>11.957804247702212</v>
      </c>
      <c r="L1272" s="17">
        <v>26.748890633854987</v>
      </c>
      <c r="M1272" s="107">
        <v>1</v>
      </c>
      <c r="N1272" s="17">
        <f>IF(M1272=1,_xlfn.XLOOKUP(L1272,'HYB SPECS'!$O$6:$O$37,'HYB SPECS'!$K$6:$K$37,,1))</f>
        <v>7500</v>
      </c>
      <c r="O1272" s="107">
        <f>0.5*('Specifications (ICE)'!$P$4*'Specifications (ICE)'!$P$3)*'Specifications (ICE)'!$P$5*K1272^2</f>
        <v>44.693040625953444</v>
      </c>
      <c r="P1272" s="14">
        <f>IF(B1272="A",'Specifications (ICE)'!$M$12,IF(B1272="G",'Specifications (ICE)'!$M$13))</f>
        <v>84.271039200000004</v>
      </c>
      <c r="Q1272" s="17">
        <v>1</v>
      </c>
      <c r="R1272" s="110">
        <f>'HYB SPECS'!$G$11-O1272-P1272-G1272</f>
        <v>757.77055202927488</v>
      </c>
      <c r="S1272" s="16">
        <f t="shared" si="256"/>
        <v>1.0763771885270719</v>
      </c>
      <c r="T1272" s="17">
        <f t="shared" si="257"/>
        <v>757.77055202927488</v>
      </c>
      <c r="U1272" s="110">
        <f t="shared" si="258"/>
        <v>886.73463185522837</v>
      </c>
      <c r="V1272" s="17">
        <f t="shared" si="259"/>
        <v>10.603399147383106</v>
      </c>
      <c r="W1272" s="14">
        <f t="shared" si="260"/>
        <v>2.8194196445632023</v>
      </c>
      <c r="X1272" s="17">
        <f t="shared" si="261"/>
        <v>10.603399147383106</v>
      </c>
      <c r="Y1272" s="17">
        <f t="shared" si="262"/>
        <v>13.500667103059278</v>
      </c>
      <c r="Z1272" s="14">
        <v>474.14230073437511</v>
      </c>
      <c r="AA1272" s="17">
        <f t="shared" si="264"/>
        <v>0.37133503250246969</v>
      </c>
      <c r="AB1272" s="17">
        <f t="shared" si="265"/>
        <v>6.5055136120461683E-5</v>
      </c>
      <c r="AC1272" s="17">
        <f t="shared" si="266"/>
        <v>3.0845391914743652E-2</v>
      </c>
      <c r="AD1272" s="17">
        <f t="shared" si="263"/>
        <v>4.0854823728137287E-5</v>
      </c>
      <c r="AE1272" s="14">
        <f t="shared" si="267"/>
        <v>70.124796163803296</v>
      </c>
    </row>
    <row r="1273" spans="1:31" ht="15.75" thickBot="1" x14ac:dyDescent="0.3">
      <c r="A1273" s="14">
        <v>1</v>
      </c>
      <c r="B1273" s="17" t="s">
        <v>33</v>
      </c>
      <c r="C1273" s="17">
        <v>1267</v>
      </c>
      <c r="D1273" s="17">
        <v>110.04599201005165</v>
      </c>
      <c r="E1273" s="14">
        <v>704.00093954631063</v>
      </c>
      <c r="F1273" s="103">
        <v>0</v>
      </c>
      <c r="G1273" s="17">
        <f>'Specifications (ICE)'!$E$16*9.81*SIN(F1273-F1272)</f>
        <v>0</v>
      </c>
      <c r="H1273" s="17">
        <f t="shared" si="255"/>
        <v>0</v>
      </c>
      <c r="I1273" s="17">
        <v>14</v>
      </c>
      <c r="J1273" s="14">
        <v>4000</v>
      </c>
      <c r="K1273" s="100">
        <v>12.033290377329431</v>
      </c>
      <c r="L1273" s="17">
        <v>26.9177485766633</v>
      </c>
      <c r="M1273" s="107">
        <v>1</v>
      </c>
      <c r="N1273" s="17">
        <f>IF(M1273=1,_xlfn.XLOOKUP(L1273,'HYB SPECS'!$O$6:$O$37,'HYB SPECS'!$K$6:$K$37,,1))</f>
        <v>7500</v>
      </c>
      <c r="O1273" s="107">
        <f>0.5*('Specifications (ICE)'!$P$4*'Specifications (ICE)'!$P$3)*'Specifications (ICE)'!$P$5*K1273^2</f>
        <v>45.259089909692811</v>
      </c>
      <c r="P1273" s="14">
        <f>IF(B1273="A",'Specifications (ICE)'!$M$12,IF(B1273="G",'Specifications (ICE)'!$M$13))</f>
        <v>84.271039200000004</v>
      </c>
      <c r="Q1273" s="17">
        <v>1</v>
      </c>
      <c r="R1273" s="110">
        <f>'HYB SPECS'!$G$11-O1273-P1273-G1273</f>
        <v>757.20450274553559</v>
      </c>
      <c r="S1273" s="16">
        <f t="shared" si="256"/>
        <v>1.0755731423220993</v>
      </c>
      <c r="T1273" s="17">
        <f t="shared" si="257"/>
        <v>757.20450274553559</v>
      </c>
      <c r="U1273" s="110">
        <f t="shared" si="258"/>
        <v>886.73463185522837</v>
      </c>
      <c r="V1273" s="17">
        <f t="shared" si="259"/>
        <v>10.670335312748275</v>
      </c>
      <c r="W1273" s="14">
        <f t="shared" si="260"/>
        <v>2.7524834791980339</v>
      </c>
      <c r="X1273" s="17">
        <f t="shared" si="261"/>
        <v>10.670335312748275</v>
      </c>
      <c r="Y1273" s="17">
        <f t="shared" si="262"/>
        <v>13.585892875775142</v>
      </c>
      <c r="Z1273" s="14">
        <v>474.14230073437511</v>
      </c>
      <c r="AA1273" s="17">
        <f t="shared" si="264"/>
        <v>0.36251912487786481</v>
      </c>
      <c r="AB1273" s="17">
        <f t="shared" si="265"/>
        <v>6.3135538731330635E-5</v>
      </c>
      <c r="AC1273" s="17">
        <f t="shared" si="266"/>
        <v>2.9935229592177356E-2</v>
      </c>
      <c r="AD1273" s="17">
        <f t="shared" si="263"/>
        <v>3.9649310718115706E-5</v>
      </c>
      <c r="AE1273" s="14">
        <f t="shared" si="267"/>
        <v>70.15473139339548</v>
      </c>
    </row>
    <row r="1274" spans="1:31" ht="15.75" thickBot="1" x14ac:dyDescent="0.3">
      <c r="A1274" s="14">
        <v>1</v>
      </c>
      <c r="B1274" s="17" t="s">
        <v>33</v>
      </c>
      <c r="C1274" s="17">
        <v>1268</v>
      </c>
      <c r="D1274" s="17">
        <v>110.12808631295518</v>
      </c>
      <c r="E1274" s="14">
        <v>704.00093954631063</v>
      </c>
      <c r="F1274" s="103">
        <v>0</v>
      </c>
      <c r="G1274" s="17">
        <f>'Specifications (ICE)'!$E$16*9.81*SIN(F1274-F1273)</f>
        <v>0</v>
      </c>
      <c r="H1274" s="17">
        <f t="shared" si="255"/>
        <v>0</v>
      </c>
      <c r="I1274" s="17">
        <v>14</v>
      </c>
      <c r="J1274" s="14">
        <v>4000</v>
      </c>
      <c r="K1274" s="100">
        <v>12.108232045339159</v>
      </c>
      <c r="L1274" s="17">
        <v>27.08538859150098</v>
      </c>
      <c r="M1274" s="107">
        <v>1</v>
      </c>
      <c r="N1274" s="17">
        <f>IF(M1274=1,_xlfn.XLOOKUP(L1274,'HYB SPECS'!$O$6:$O$37,'HYB SPECS'!$K$6:$K$37,,1))</f>
        <v>7500</v>
      </c>
      <c r="O1274" s="107">
        <f>0.5*('Specifications (ICE)'!$P$4*'Specifications (ICE)'!$P$3)*'Specifications (ICE)'!$P$5*K1274^2</f>
        <v>45.824580043894201</v>
      </c>
      <c r="P1274" s="14">
        <f>IF(B1274="A",'Specifications (ICE)'!$M$12,IF(B1274="G",'Specifications (ICE)'!$M$13))</f>
        <v>84.271039200000004</v>
      </c>
      <c r="Q1274" s="17">
        <v>1</v>
      </c>
      <c r="R1274" s="110">
        <f>'HYB SPECS'!$G$11-O1274-P1274-G1274</f>
        <v>756.63901261133412</v>
      </c>
      <c r="S1274" s="16">
        <f t="shared" si="256"/>
        <v>1.0747698903625693</v>
      </c>
      <c r="T1274" s="17">
        <f t="shared" si="257"/>
        <v>756.63901261133401</v>
      </c>
      <c r="U1274" s="110">
        <f t="shared" si="258"/>
        <v>886.73463185522826</v>
      </c>
      <c r="V1274" s="17">
        <f t="shared" si="259"/>
        <v>10.736788685141496</v>
      </c>
      <c r="W1274" s="14">
        <f t="shared" si="260"/>
        <v>2.6860301068048118</v>
      </c>
      <c r="X1274" s="17">
        <f t="shared" si="261"/>
        <v>10.736788685141496</v>
      </c>
      <c r="Y1274" s="17">
        <f t="shared" si="262"/>
        <v>13.670503937387204</v>
      </c>
      <c r="Z1274" s="14">
        <v>474.14230073437511</v>
      </c>
      <c r="AA1274" s="17">
        <f t="shared" si="264"/>
        <v>0.353766804078398</v>
      </c>
      <c r="AB1274" s="17">
        <f t="shared" si="265"/>
        <v>6.125215811000808E-5</v>
      </c>
      <c r="AC1274" s="17">
        <f t="shared" si="266"/>
        <v>2.9042239171224945E-2</v>
      </c>
      <c r="AD1274" s="17">
        <f t="shared" si="263"/>
        <v>3.8466541948642309E-5</v>
      </c>
      <c r="AE1274" s="14">
        <f t="shared" si="267"/>
        <v>70.183773632566698</v>
      </c>
    </row>
    <row r="1275" spans="1:31" ht="15.75" thickBot="1" x14ac:dyDescent="0.3">
      <c r="A1275" s="14">
        <v>1</v>
      </c>
      <c r="B1275" s="17" t="s">
        <v>33</v>
      </c>
      <c r="C1275" s="17">
        <v>1269</v>
      </c>
      <c r="D1275" s="17">
        <v>110.20970837789937</v>
      </c>
      <c r="E1275" s="14">
        <v>704.00093954631063</v>
      </c>
      <c r="F1275" s="103">
        <v>0</v>
      </c>
      <c r="G1275" s="17">
        <f>'Specifications (ICE)'!$E$16*9.81*SIN(F1275-F1274)</f>
        <v>0</v>
      </c>
      <c r="H1275" s="17">
        <f t="shared" si="255"/>
        <v>0</v>
      </c>
      <c r="I1275" s="17">
        <v>14</v>
      </c>
      <c r="J1275" s="14">
        <v>4000</v>
      </c>
      <c r="K1275" s="100">
        <v>12.182639372050156</v>
      </c>
      <c r="L1275" s="17">
        <v>27.251833316913878</v>
      </c>
      <c r="M1275" s="107">
        <v>1</v>
      </c>
      <c r="N1275" s="17">
        <f>IF(M1275=1,_xlfn.XLOOKUP(L1275,'HYB SPECS'!$O$6:$O$37,'HYB SPECS'!$K$6:$K$37,,1))</f>
        <v>7500</v>
      </c>
      <c r="O1275" s="107">
        <f>0.5*('Specifications (ICE)'!$P$4*'Specifications (ICE)'!$P$3)*'Specifications (ICE)'!$P$5*K1275^2</f>
        <v>46.389511580891508</v>
      </c>
      <c r="P1275" s="14">
        <f>IF(B1275="A",'Specifications (ICE)'!$M$12,IF(B1275="G",'Specifications (ICE)'!$M$13))</f>
        <v>84.271039200000004</v>
      </c>
      <c r="Q1275" s="17">
        <v>1</v>
      </c>
      <c r="R1275" s="110">
        <f>'HYB SPECS'!$G$11-O1275-P1275-G1275</f>
        <v>756.07408107433685</v>
      </c>
      <c r="S1275" s="16">
        <f t="shared" si="256"/>
        <v>1.0739674318639183</v>
      </c>
      <c r="T1275" s="17">
        <f t="shared" si="257"/>
        <v>756.07408107433685</v>
      </c>
      <c r="U1275" s="110">
        <f t="shared" si="258"/>
        <v>886.73463185522837</v>
      </c>
      <c r="V1275" s="17">
        <f t="shared" si="259"/>
        <v>10.802768238599905</v>
      </c>
      <c r="W1275" s="14">
        <f t="shared" si="260"/>
        <v>2.6200505533464038</v>
      </c>
      <c r="X1275" s="17">
        <f t="shared" si="261"/>
        <v>10.802768238599905</v>
      </c>
      <c r="Y1275" s="17">
        <f t="shared" si="262"/>
        <v>13.754511713994418</v>
      </c>
      <c r="Z1275" s="14">
        <v>474.14230073437511</v>
      </c>
      <c r="AA1275" s="17">
        <f t="shared" si="264"/>
        <v>0.34507688816778792</v>
      </c>
      <c r="AB1275" s="17">
        <f t="shared" si="265"/>
        <v>5.9403871228423355E-5</v>
      </c>
      <c r="AC1275" s="17">
        <f t="shared" si="266"/>
        <v>2.81658881767732E-2</v>
      </c>
      <c r="AD1275" s="17">
        <f t="shared" si="263"/>
        <v>3.7305812154666486E-5</v>
      </c>
      <c r="AE1275" s="14">
        <f t="shared" si="267"/>
        <v>70.211939520743471</v>
      </c>
    </row>
    <row r="1276" spans="1:31" ht="15.75" thickBot="1" x14ac:dyDescent="0.3">
      <c r="A1276" s="14">
        <v>1</v>
      </c>
      <c r="B1276" s="17" t="s">
        <v>33</v>
      </c>
      <c r="C1276" s="17">
        <v>1270</v>
      </c>
      <c r="D1276" s="17">
        <v>110.29086697612935</v>
      </c>
      <c r="E1276" s="14">
        <v>704.00093954631063</v>
      </c>
      <c r="F1276" s="103">
        <v>0</v>
      </c>
      <c r="G1276" s="17">
        <f>'Specifications (ICE)'!$E$16*9.81*SIN(F1276-F1275)</f>
        <v>0</v>
      </c>
      <c r="H1276" s="17">
        <f t="shared" si="255"/>
        <v>0</v>
      </c>
      <c r="I1276" s="17">
        <v>14</v>
      </c>
      <c r="J1276" s="14">
        <v>4000</v>
      </c>
      <c r="K1276" s="100">
        <v>12.256522161177836</v>
      </c>
      <c r="L1276" s="17">
        <v>27.417104683225151</v>
      </c>
      <c r="M1276" s="107">
        <v>1</v>
      </c>
      <c r="N1276" s="17">
        <f>IF(M1276=1,_xlfn.XLOOKUP(L1276,'HYB SPECS'!$O$6:$O$37,'HYB SPECS'!$K$6:$K$37,,1))</f>
        <v>7750</v>
      </c>
      <c r="O1276" s="107">
        <f>0.5*('Specifications (ICE)'!$P$4*'Specifications (ICE)'!$P$3)*'Specifications (ICE)'!$P$5*K1276^2</f>
        <v>46.953885072473021</v>
      </c>
      <c r="P1276" s="14">
        <f>IF(B1276="A",'Specifications (ICE)'!$M$12,IF(B1276="G",'Specifications (ICE)'!$M$13))</f>
        <v>84.271039200000004</v>
      </c>
      <c r="Q1276" s="17">
        <v>1</v>
      </c>
      <c r="R1276" s="110">
        <f>'HYB SPECS'!$G$11-O1276-P1276-G1276</f>
        <v>755.50970758275537</v>
      </c>
      <c r="S1276" s="16">
        <f t="shared" si="256"/>
        <v>1.0731657660423568</v>
      </c>
      <c r="T1276" s="17">
        <f t="shared" si="257"/>
        <v>755.50970758275537</v>
      </c>
      <c r="U1276" s="110">
        <f t="shared" si="258"/>
        <v>886.73463185522837</v>
      </c>
      <c r="V1276" s="17">
        <f t="shared" si="259"/>
        <v>10.868282666417475</v>
      </c>
      <c r="W1276" s="14">
        <f t="shared" si="260"/>
        <v>2.5545361255288337</v>
      </c>
      <c r="X1276" s="17">
        <f t="shared" si="261"/>
        <v>10.868282666417475</v>
      </c>
      <c r="Y1276" s="17">
        <f t="shared" si="262"/>
        <v>13.391542523460432</v>
      </c>
      <c r="Z1276" s="14">
        <v>474.14230073437511</v>
      </c>
      <c r="AA1276" s="17">
        <f t="shared" si="264"/>
        <v>0.33644823218536601</v>
      </c>
      <c r="AB1276" s="17">
        <f t="shared" si="265"/>
        <v>5.7589603076598419E-5</v>
      </c>
      <c r="AC1276" s="17">
        <f t="shared" si="266"/>
        <v>2.7305666901117822E-2</v>
      </c>
      <c r="AD1276" s="17">
        <f t="shared" si="263"/>
        <v>3.6166446226646121E-5</v>
      </c>
      <c r="AE1276" s="14">
        <f t="shared" si="267"/>
        <v>70.239245187644585</v>
      </c>
    </row>
    <row r="1277" spans="1:31" ht="15.75" thickBot="1" x14ac:dyDescent="0.3">
      <c r="A1277" s="14">
        <v>1</v>
      </c>
      <c r="B1277" s="17" t="s">
        <v>33</v>
      </c>
      <c r="C1277" s="17">
        <v>1271</v>
      </c>
      <c r="D1277" s="17">
        <v>110.37157061538288</v>
      </c>
      <c r="E1277" s="14">
        <v>704.00093954631063</v>
      </c>
      <c r="F1277" s="103">
        <v>0</v>
      </c>
      <c r="G1277" s="17">
        <f>'Specifications (ICE)'!$E$16*9.81*SIN(F1277-F1276)</f>
        <v>0</v>
      </c>
      <c r="H1277" s="17">
        <f t="shared" si="255"/>
        <v>0</v>
      </c>
      <c r="I1277" s="17">
        <v>14</v>
      </c>
      <c r="J1277" s="14">
        <v>4000</v>
      </c>
      <c r="K1277" s="100">
        <v>12.329889913598318</v>
      </c>
      <c r="L1277" s="17">
        <v>27.581223943324623</v>
      </c>
      <c r="M1277" s="107">
        <v>1</v>
      </c>
      <c r="N1277" s="17">
        <f>IF(M1277=1,_xlfn.XLOOKUP(L1277,'HYB SPECS'!$O$6:$O$37,'HYB SPECS'!$K$6:$K$37,,1))</f>
        <v>7750</v>
      </c>
      <c r="O1277" s="107">
        <f>0.5*('Specifications (ICE)'!$P$4*'Specifications (ICE)'!$P$3)*'Specifications (ICE)'!$P$5*K1277^2</f>
        <v>47.517701069881973</v>
      </c>
      <c r="P1277" s="14">
        <f>IF(B1277="A",'Specifications (ICE)'!$M$12,IF(B1277="G",'Specifications (ICE)'!$M$13))</f>
        <v>84.271039200000004</v>
      </c>
      <c r="Q1277" s="17">
        <v>1</v>
      </c>
      <c r="R1277" s="110">
        <f>'HYB SPECS'!$G$11-O1277-P1277-G1277</f>
        <v>754.94589158534643</v>
      </c>
      <c r="S1277" s="16">
        <f t="shared" si="256"/>
        <v>1.0723648921148698</v>
      </c>
      <c r="T1277" s="17">
        <f t="shared" si="257"/>
        <v>754.94589158534643</v>
      </c>
      <c r="U1277" s="110">
        <f t="shared" si="258"/>
        <v>886.73463185522837</v>
      </c>
      <c r="V1277" s="17">
        <f t="shared" si="259"/>
        <v>10.933340393350097</v>
      </c>
      <c r="W1277" s="14">
        <f t="shared" si="260"/>
        <v>2.4894783985962112</v>
      </c>
      <c r="X1277" s="17">
        <f t="shared" si="261"/>
        <v>10.933340393350097</v>
      </c>
      <c r="Y1277" s="17">
        <f t="shared" si="262"/>
        <v>13.471704527287397</v>
      </c>
      <c r="Z1277" s="14">
        <v>474.14230073437511</v>
      </c>
      <c r="AA1277" s="17">
        <f t="shared" si="264"/>
        <v>0.32787972653859315</v>
      </c>
      <c r="AB1277" s="17">
        <f t="shared" si="265"/>
        <v>5.5808324058266507E-5</v>
      </c>
      <c r="AC1277" s="17">
        <f t="shared" si="266"/>
        <v>2.6461087169116059E-2</v>
      </c>
      <c r="AD1277" s="17">
        <f t="shared" si="263"/>
        <v>3.5047797574988155E-5</v>
      </c>
      <c r="AE1277" s="14">
        <f t="shared" si="267"/>
        <v>70.265706274813695</v>
      </c>
    </row>
    <row r="1278" spans="1:31" ht="15.75" thickBot="1" x14ac:dyDescent="0.3">
      <c r="A1278" s="14">
        <v>1</v>
      </c>
      <c r="B1278" s="17" t="s">
        <v>33</v>
      </c>
      <c r="C1278" s="17">
        <v>1272</v>
      </c>
      <c r="D1278" s="17">
        <v>110.45182755081657</v>
      </c>
      <c r="E1278" s="14">
        <v>704.00093954631063</v>
      </c>
      <c r="F1278" s="103">
        <v>0</v>
      </c>
      <c r="G1278" s="17">
        <f>'Specifications (ICE)'!$E$16*9.81*SIN(F1278-F1277)</f>
        <v>0</v>
      </c>
      <c r="H1278" s="17">
        <f t="shared" si="255"/>
        <v>0</v>
      </c>
      <c r="I1278" s="17">
        <v>14</v>
      </c>
      <c r="J1278" s="14">
        <v>4000</v>
      </c>
      <c r="K1278" s="100">
        <v>12.402751840351392</v>
      </c>
      <c r="L1278" s="17">
        <v>27.744211701755646</v>
      </c>
      <c r="M1278" s="107">
        <v>1</v>
      </c>
      <c r="N1278" s="17">
        <f>IF(M1278=1,_xlfn.XLOOKUP(L1278,'HYB SPECS'!$O$6:$O$37,'HYB SPECS'!$K$6:$K$37,,1))</f>
        <v>7750</v>
      </c>
      <c r="O1278" s="107">
        <f>0.5*('Specifications (ICE)'!$P$4*'Specifications (ICE)'!$P$3)*'Specifications (ICE)'!$P$5*K1278^2</f>
        <v>48.080960123817079</v>
      </c>
      <c r="P1278" s="14">
        <f>IF(B1278="A",'Specifications (ICE)'!$M$12,IF(B1278="G",'Specifications (ICE)'!$M$13))</f>
        <v>84.271039200000004</v>
      </c>
      <c r="Q1278" s="17">
        <v>1</v>
      </c>
      <c r="R1278" s="110">
        <f>'HYB SPECS'!$G$11-O1278-P1278-G1278</f>
        <v>754.38263253141133</v>
      </c>
      <c r="S1278" s="16">
        <f t="shared" si="256"/>
        <v>1.071564809299216</v>
      </c>
      <c r="T1278" s="17">
        <f t="shared" si="257"/>
        <v>754.38263253141133</v>
      </c>
      <c r="U1278" s="110">
        <f t="shared" si="258"/>
        <v>886.73463185522837</v>
      </c>
      <c r="V1278" s="17">
        <f t="shared" si="259"/>
        <v>10.997949587145747</v>
      </c>
      <c r="W1278" s="14">
        <f t="shared" si="260"/>
        <v>2.4248692048005616</v>
      </c>
      <c r="X1278" s="17">
        <f t="shared" si="261"/>
        <v>10.997949587145747</v>
      </c>
      <c r="Y1278" s="17">
        <f t="shared" si="262"/>
        <v>13.551313863249408</v>
      </c>
      <c r="Z1278" s="14">
        <v>474.14230073437511</v>
      </c>
      <c r="AA1278" s="17">
        <f t="shared" si="264"/>
        <v>0.31937029548446472</v>
      </c>
      <c r="AB1278" s="17">
        <f t="shared" si="265"/>
        <v>5.4059047556898515E-5</v>
      </c>
      <c r="AC1278" s="17">
        <f t="shared" si="266"/>
        <v>2.5631681184136862E-2</v>
      </c>
      <c r="AD1278" s="17">
        <f t="shared" si="263"/>
        <v>3.3949246601505773E-5</v>
      </c>
      <c r="AE1278" s="14">
        <f t="shared" si="267"/>
        <v>70.291337955997832</v>
      </c>
    </row>
    <row r="1279" spans="1:31" ht="15.75" thickBot="1" x14ac:dyDescent="0.3">
      <c r="A1279" s="14">
        <v>1</v>
      </c>
      <c r="B1279" s="17" t="s">
        <v>33</v>
      </c>
      <c r="C1279" s="17">
        <v>1273</v>
      </c>
      <c r="D1279" s="17">
        <v>110.53164579535691</v>
      </c>
      <c r="E1279" s="14">
        <v>704.00093954631063</v>
      </c>
      <c r="F1279" s="103">
        <v>0</v>
      </c>
      <c r="G1279" s="17">
        <f>'Specifications (ICE)'!$E$16*9.81*SIN(F1279-F1278)</f>
        <v>0</v>
      </c>
      <c r="H1279" s="17">
        <f t="shared" si="255"/>
        <v>0</v>
      </c>
      <c r="I1279" s="17">
        <v>14</v>
      </c>
      <c r="J1279" s="14">
        <v>4000</v>
      </c>
      <c r="K1279" s="100">
        <v>12.475116874933271</v>
      </c>
      <c r="L1279" s="17">
        <v>27.906087942213233</v>
      </c>
      <c r="M1279" s="107">
        <v>1</v>
      </c>
      <c r="N1279" s="17">
        <f>IF(M1279=1,_xlfn.XLOOKUP(L1279,'HYB SPECS'!$O$6:$O$37,'HYB SPECS'!$K$6:$K$37,,1))</f>
        <v>7750</v>
      </c>
      <c r="O1279" s="107">
        <f>0.5*('Specifications (ICE)'!$P$4*'Specifications (ICE)'!$P$3)*'Specifications (ICE)'!$P$5*K1279^2</f>
        <v>48.643662784433054</v>
      </c>
      <c r="P1279" s="14">
        <f>IF(B1279="A",'Specifications (ICE)'!$M$12,IF(B1279="G",'Specifications (ICE)'!$M$13))</f>
        <v>84.271039200000004</v>
      </c>
      <c r="Q1279" s="17">
        <v>1</v>
      </c>
      <c r="R1279" s="110">
        <f>'HYB SPECS'!$G$11-O1279-P1279-G1279</f>
        <v>753.81992987079525</v>
      </c>
      <c r="S1279" s="16">
        <f t="shared" si="256"/>
        <v>1.0707655168139267</v>
      </c>
      <c r="T1279" s="17">
        <f t="shared" si="257"/>
        <v>753.81992987079525</v>
      </c>
      <c r="U1279" s="110">
        <f t="shared" si="258"/>
        <v>886.73463185522837</v>
      </c>
      <c r="V1279" s="17">
        <f t="shared" si="259"/>
        <v>11.062118169444901</v>
      </c>
      <c r="W1279" s="14">
        <f t="shared" si="260"/>
        <v>2.3607006225014082</v>
      </c>
      <c r="X1279" s="17">
        <f t="shared" si="261"/>
        <v>11.062118169444901</v>
      </c>
      <c r="Y1279" s="17">
        <f t="shared" si="262"/>
        <v>13.630380292132836</v>
      </c>
      <c r="Z1279" s="14">
        <v>474.14230073437511</v>
      </c>
      <c r="AA1279" s="17">
        <f t="shared" si="264"/>
        <v>0.31091889569385811</v>
      </c>
      <c r="AB1279" s="17">
        <f t="shared" si="265"/>
        <v>5.2340827659260128E-5</v>
      </c>
      <c r="AC1279" s="17">
        <f t="shared" si="266"/>
        <v>2.4817000448703014E-2</v>
      </c>
      <c r="AD1279" s="17">
        <f t="shared" si="263"/>
        <v>3.2870199269805316E-5</v>
      </c>
      <c r="AE1279" s="14">
        <f t="shared" si="267"/>
        <v>70.316154956446539</v>
      </c>
    </row>
    <row r="1280" spans="1:31" ht="15.75" thickBot="1" x14ac:dyDescent="0.3">
      <c r="A1280" s="14">
        <v>1</v>
      </c>
      <c r="B1280" s="17" t="s">
        <v>33</v>
      </c>
      <c r="C1280" s="17">
        <v>1274</v>
      </c>
      <c r="D1280" s="17">
        <v>110.61103312951246</v>
      </c>
      <c r="E1280" s="14">
        <v>704.00093954631063</v>
      </c>
      <c r="F1280" s="103">
        <v>0</v>
      </c>
      <c r="G1280" s="17">
        <f>'Specifications (ICE)'!$E$16*9.81*SIN(F1280-F1279)</f>
        <v>0</v>
      </c>
      <c r="H1280" s="17">
        <f t="shared" si="255"/>
        <v>0</v>
      </c>
      <c r="I1280" s="17">
        <v>14</v>
      </c>
      <c r="J1280" s="14">
        <v>4000</v>
      </c>
      <c r="K1280" s="100">
        <v>12.546993684925974</v>
      </c>
      <c r="L1280" s="17">
        <v>28.06687205355831</v>
      </c>
      <c r="M1280" s="107">
        <v>1</v>
      </c>
      <c r="N1280" s="17">
        <f>IF(M1280=1,_xlfn.XLOOKUP(L1280,'HYB SPECS'!$O$6:$O$37,'HYB SPECS'!$K$6:$K$37,,1))</f>
        <v>7750</v>
      </c>
      <c r="O1280" s="107">
        <f>0.5*('Specifications (ICE)'!$P$4*'Specifications (ICE)'!$P$3)*'Specifications (ICE)'!$P$5*K1280^2</f>
        <v>49.205809601341187</v>
      </c>
      <c r="P1280" s="14">
        <f>IF(B1280="A",'Specifications (ICE)'!$M$12,IF(B1280="G",'Specifications (ICE)'!$M$13))</f>
        <v>84.271039200000004</v>
      </c>
      <c r="Q1280" s="17">
        <v>1</v>
      </c>
      <c r="R1280" s="110">
        <f>'HYB SPECS'!$G$11-O1280-P1280-G1280</f>
        <v>753.25778305388712</v>
      </c>
      <c r="S1280" s="16">
        <f t="shared" si="256"/>
        <v>1.0699670138783051</v>
      </c>
      <c r="T1280" s="17">
        <f t="shared" si="257"/>
        <v>753.25778305388712</v>
      </c>
      <c r="U1280" s="110">
        <f t="shared" si="258"/>
        <v>886.73463185522837</v>
      </c>
      <c r="V1280" s="17">
        <f t="shared" si="259"/>
        <v>11.125853826092708</v>
      </c>
      <c r="W1280" s="14">
        <f t="shared" si="260"/>
        <v>2.2969649658536002</v>
      </c>
      <c r="X1280" s="17">
        <f t="shared" si="261"/>
        <v>11.125853826092708</v>
      </c>
      <c r="Y1280" s="17">
        <f t="shared" si="262"/>
        <v>13.708913284184757</v>
      </c>
      <c r="Z1280" s="14">
        <v>474.14230073437511</v>
      </c>
      <c r="AA1280" s="17">
        <f t="shared" si="264"/>
        <v>0.30252451489335591</v>
      </c>
      <c r="AB1280" s="17">
        <f t="shared" si="265"/>
        <v>5.0652757024395409E-5</v>
      </c>
      <c r="AC1280" s="17">
        <f t="shared" si="266"/>
        <v>2.4016614754086119E-2</v>
      </c>
      <c r="AD1280" s="17">
        <f t="shared" si="263"/>
        <v>3.1810085767001481E-5</v>
      </c>
      <c r="AE1280" s="14">
        <f t="shared" si="267"/>
        <v>70.340171571200628</v>
      </c>
    </row>
    <row r="1281" spans="1:31" ht="15.75" thickBot="1" x14ac:dyDescent="0.3">
      <c r="A1281" s="14">
        <v>1</v>
      </c>
      <c r="B1281" s="17" t="s">
        <v>33</v>
      </c>
      <c r="C1281" s="17">
        <v>1275</v>
      </c>
      <c r="D1281" s="17">
        <v>110.6899971106815</v>
      </c>
      <c r="E1281" s="14">
        <v>704.00093954631063</v>
      </c>
      <c r="F1281" s="103">
        <v>0</v>
      </c>
      <c r="G1281" s="17">
        <f>'Specifications (ICE)'!$E$16*9.81*SIN(F1281-F1280)</f>
        <v>0</v>
      </c>
      <c r="H1281" s="17">
        <f t="shared" si="255"/>
        <v>0</v>
      </c>
      <c r="I1281" s="17">
        <v>14</v>
      </c>
      <c r="J1281" s="14">
        <v>4000</v>
      </c>
      <c r="K1281" s="100">
        <v>12.618390683006647</v>
      </c>
      <c r="L1281" s="17">
        <v>28.226582854444889</v>
      </c>
      <c r="M1281" s="107">
        <v>1</v>
      </c>
      <c r="N1281" s="17">
        <f>IF(M1281=1,_xlfn.XLOOKUP(L1281,'HYB SPECS'!$O$6:$O$37,'HYB SPECS'!$K$6:$K$37,,1))</f>
        <v>8000</v>
      </c>
      <c r="O1281" s="107">
        <f>0.5*('Specifications (ICE)'!$P$4*'Specifications (ICE)'!$P$3)*'Specifications (ICE)'!$P$5*K1281^2</f>
        <v>49.767401123609808</v>
      </c>
      <c r="P1281" s="14">
        <f>IF(B1281="A",'Specifications (ICE)'!$M$12,IF(B1281="G",'Specifications (ICE)'!$M$13))</f>
        <v>84.271039200000004</v>
      </c>
      <c r="Q1281" s="17">
        <v>1</v>
      </c>
      <c r="R1281" s="110">
        <f>'HYB SPECS'!$G$11-O1281-P1281-G1281</f>
        <v>752.69619153161852</v>
      </c>
      <c r="S1281" s="16">
        <f t="shared" si="256"/>
        <v>1.0691692997124256</v>
      </c>
      <c r="T1281" s="17">
        <f t="shared" si="257"/>
        <v>752.69619153161864</v>
      </c>
      <c r="U1281" s="110">
        <f t="shared" si="258"/>
        <v>886.73463185522849</v>
      </c>
      <c r="V1281" s="17">
        <f t="shared" si="259"/>
        <v>11.189164016901344</v>
      </c>
      <c r="W1281" s="14">
        <f t="shared" si="260"/>
        <v>2.2336547750449647</v>
      </c>
      <c r="X1281" s="17">
        <f t="shared" si="261"/>
        <v>11.189164016901344</v>
      </c>
      <c r="Y1281" s="17">
        <f t="shared" si="262"/>
        <v>13.356080717668625</v>
      </c>
      <c r="Z1281" s="14">
        <v>474.14230073437511</v>
      </c>
      <c r="AA1281" s="17">
        <f t="shared" si="264"/>
        <v>0.29418617057948404</v>
      </c>
      <c r="AB1281" s="17">
        <f t="shared" si="265"/>
        <v>4.8993964887440329E-5</v>
      </c>
      <c r="AC1281" s="17">
        <f t="shared" si="266"/>
        <v>2.3230111233830147E-2</v>
      </c>
      <c r="AD1281" s="17">
        <f t="shared" si="263"/>
        <v>3.0768359250106152E-5</v>
      </c>
      <c r="AE1281" s="14">
        <f t="shared" si="267"/>
        <v>70.363401682434457</v>
      </c>
    </row>
    <row r="1282" spans="1:31" ht="15.75" thickBot="1" x14ac:dyDescent="0.3">
      <c r="A1282" s="14">
        <v>1</v>
      </c>
      <c r="B1282" s="17" t="s">
        <v>33</v>
      </c>
      <c r="C1282" s="17">
        <v>1276</v>
      </c>
      <c r="D1282" s="17">
        <v>110.76854508198598</v>
      </c>
      <c r="E1282" s="14">
        <v>704.00093954631063</v>
      </c>
      <c r="F1282" s="103">
        <v>0</v>
      </c>
      <c r="G1282" s="17">
        <f>'Specifications (ICE)'!$E$16*9.81*SIN(F1282-F1281)</f>
        <v>0</v>
      </c>
      <c r="H1282" s="17">
        <f t="shared" si="255"/>
        <v>0</v>
      </c>
      <c r="I1282" s="17">
        <v>14</v>
      </c>
      <c r="J1282" s="14">
        <v>4000</v>
      </c>
      <c r="K1282" s="100">
        <v>12.689316037376736</v>
      </c>
      <c r="L1282" s="17">
        <v>28.385238616649517</v>
      </c>
      <c r="M1282" s="107">
        <v>1</v>
      </c>
      <c r="N1282" s="17">
        <f>IF(M1282=1,_xlfn.XLOOKUP(L1282,'HYB SPECS'!$O$6:$O$37,'HYB SPECS'!$K$6:$K$37,,1))</f>
        <v>8000</v>
      </c>
      <c r="O1282" s="107">
        <f>0.5*('Specifications (ICE)'!$P$4*'Specifications (ICE)'!$P$3)*'Specifications (ICE)'!$P$5*K1282^2</f>
        <v>50.328437899764928</v>
      </c>
      <c r="P1282" s="14">
        <f>IF(B1282="A",'Specifications (ICE)'!$M$12,IF(B1282="G",'Specifications (ICE)'!$M$13))</f>
        <v>84.271039200000004</v>
      </c>
      <c r="Q1282" s="17">
        <v>1</v>
      </c>
      <c r="R1282" s="110">
        <f>'HYB SPECS'!$G$11-O1282-P1282-G1282</f>
        <v>752.13515475546342</v>
      </c>
      <c r="S1282" s="16">
        <f t="shared" si="256"/>
        <v>1.0683723735371329</v>
      </c>
      <c r="T1282" s="17">
        <f t="shared" si="257"/>
        <v>752.13515475546353</v>
      </c>
      <c r="U1282" s="110">
        <f t="shared" si="258"/>
        <v>886.73463185522849</v>
      </c>
      <c r="V1282" s="17">
        <f t="shared" si="259"/>
        <v>11.252055984897906</v>
      </c>
      <c r="W1282" s="14">
        <f t="shared" si="260"/>
        <v>2.1707628070484026</v>
      </c>
      <c r="X1282" s="17">
        <f t="shared" si="261"/>
        <v>11.252055984897906</v>
      </c>
      <c r="Y1282" s="17">
        <f t="shared" si="262"/>
        <v>13.43115247457435</v>
      </c>
      <c r="Z1282" s="14">
        <v>474.14230073437511</v>
      </c>
      <c r="AA1282" s="17">
        <f t="shared" si="264"/>
        <v>0.28590290880070551</v>
      </c>
      <c r="AB1282" s="17">
        <f t="shared" si="265"/>
        <v>4.736361518801573E-5</v>
      </c>
      <c r="AC1282" s="17">
        <f t="shared" si="266"/>
        <v>2.2457093476343372E-2</v>
      </c>
      <c r="AD1282" s="17">
        <f t="shared" si="263"/>
        <v>2.9744494670653471E-5</v>
      </c>
      <c r="AE1282" s="14">
        <f t="shared" si="267"/>
        <v>70.385858775910805</v>
      </c>
    </row>
    <row r="1283" spans="1:31" ht="15.75" thickBot="1" x14ac:dyDescent="0.3">
      <c r="A1283" s="14">
        <v>1</v>
      </c>
      <c r="B1283" s="17" t="s">
        <v>33</v>
      </c>
      <c r="C1283" s="17">
        <v>1277</v>
      </c>
      <c r="D1283" s="17">
        <v>110.84668418066134</v>
      </c>
      <c r="E1283" s="14">
        <v>704.00093954631063</v>
      </c>
      <c r="F1283" s="103">
        <v>0</v>
      </c>
      <c r="G1283" s="17">
        <f>'Specifications (ICE)'!$E$16*9.81*SIN(F1283-F1282)</f>
        <v>0</v>
      </c>
      <c r="H1283" s="17">
        <f t="shared" si="255"/>
        <v>0</v>
      </c>
      <c r="I1283" s="17">
        <v>14</v>
      </c>
      <c r="J1283" s="14">
        <v>4000</v>
      </c>
      <c r="K1283" s="100">
        <v>12.759777681648012</v>
      </c>
      <c r="L1283" s="17">
        <v>28.542857087185705</v>
      </c>
      <c r="M1283" s="107">
        <v>1</v>
      </c>
      <c r="N1283" s="17">
        <f>IF(M1283=1,_xlfn.XLOOKUP(L1283,'HYB SPECS'!$O$6:$O$37,'HYB SPECS'!$K$6:$K$37,,1))</f>
        <v>8000</v>
      </c>
      <c r="O1283" s="107">
        <f>0.5*('Specifications (ICE)'!$P$4*'Specifications (ICE)'!$P$3)*'Specifications (ICE)'!$P$5*K1283^2</f>
        <v>50.888920477790677</v>
      </c>
      <c r="P1283" s="14">
        <f>IF(B1283="A",'Specifications (ICE)'!$M$12,IF(B1283="G",'Specifications (ICE)'!$M$13))</f>
        <v>84.271039200000004</v>
      </c>
      <c r="Q1283" s="17">
        <v>1</v>
      </c>
      <c r="R1283" s="110">
        <f>'HYB SPECS'!$G$11-O1283-P1283-G1283</f>
        <v>751.57467217743772</v>
      </c>
      <c r="S1283" s="16">
        <f t="shared" si="256"/>
        <v>1.0675762345740414</v>
      </c>
      <c r="T1283" s="17">
        <f t="shared" si="257"/>
        <v>751.57467217743761</v>
      </c>
      <c r="U1283" s="110">
        <f t="shared" si="258"/>
        <v>886.73463185522826</v>
      </c>
      <c r="V1283" s="17">
        <f t="shared" si="259"/>
        <v>11.314536765090708</v>
      </c>
      <c r="W1283" s="14">
        <f t="shared" si="260"/>
        <v>2.1082820268556008</v>
      </c>
      <c r="X1283" s="17">
        <f t="shared" si="261"/>
        <v>11.314536765090708</v>
      </c>
      <c r="Y1283" s="17">
        <f t="shared" si="262"/>
        <v>13.50573341219377</v>
      </c>
      <c r="Z1283" s="14">
        <v>474.14230073437511</v>
      </c>
      <c r="AA1283" s="17">
        <f t="shared" si="264"/>
        <v>0.27767380300284616</v>
      </c>
      <c r="AB1283" s="17">
        <f t="shared" si="265"/>
        <v>4.5760904814435618E-5</v>
      </c>
      <c r="AC1283" s="17">
        <f t="shared" si="266"/>
        <v>2.1697180692403246E-2</v>
      </c>
      <c r="AD1283" s="17">
        <f t="shared" si="263"/>
        <v>2.8737987672057278E-5</v>
      </c>
      <c r="AE1283" s="14">
        <f t="shared" si="267"/>
        <v>70.407555956603204</v>
      </c>
    </row>
    <row r="1284" spans="1:31" ht="15.75" thickBot="1" x14ac:dyDescent="0.3">
      <c r="A1284" s="14">
        <v>1</v>
      </c>
      <c r="B1284" s="17" t="s">
        <v>33</v>
      </c>
      <c r="C1284" s="17">
        <v>1278</v>
      </c>
      <c r="D1284" s="17">
        <v>110.92442134602889</v>
      </c>
      <c r="E1284" s="14">
        <v>704.00093954631063</v>
      </c>
      <c r="F1284" s="103">
        <v>0</v>
      </c>
      <c r="G1284" s="17">
        <f>'Specifications (ICE)'!$E$16*9.81*SIN(F1284-F1283)</f>
        <v>0</v>
      </c>
      <c r="H1284" s="17">
        <f t="shared" si="255"/>
        <v>0</v>
      </c>
      <c r="I1284" s="17">
        <v>14</v>
      </c>
      <c r="J1284" s="14">
        <v>4000</v>
      </c>
      <c r="K1284" s="100">
        <v>12.829783324219626</v>
      </c>
      <c r="L1284" s="17">
        <v>28.699455509279854</v>
      </c>
      <c r="M1284" s="107">
        <v>1</v>
      </c>
      <c r="N1284" s="17">
        <f>IF(M1284=1,_xlfn.XLOOKUP(L1284,'HYB SPECS'!$O$6:$O$37,'HYB SPECS'!$K$6:$K$37,,1))</f>
        <v>8000</v>
      </c>
      <c r="O1284" s="107">
        <f>0.5*('Specifications (ICE)'!$P$4*'Specifications (ICE)'!$P$3)*'Specifications (ICE)'!$P$5*K1284^2</f>
        <v>51.448849405129891</v>
      </c>
      <c r="P1284" s="14">
        <f>IF(B1284="A",'Specifications (ICE)'!$M$12,IF(B1284="G",'Specifications (ICE)'!$M$13))</f>
        <v>84.271039200000004</v>
      </c>
      <c r="Q1284" s="17">
        <v>1</v>
      </c>
      <c r="R1284" s="110">
        <f>'HYB SPECS'!$G$11-O1284-P1284-G1284</f>
        <v>751.01474325009849</v>
      </c>
      <c r="S1284" s="16">
        <f t="shared" si="256"/>
        <v>1.0667808820455349</v>
      </c>
      <c r="T1284" s="17">
        <f t="shared" si="257"/>
        <v>751.01474325009849</v>
      </c>
      <c r="U1284" s="110">
        <f t="shared" si="258"/>
        <v>886.73463185522837</v>
      </c>
      <c r="V1284" s="17">
        <f t="shared" si="259"/>
        <v>11.376613192784237</v>
      </c>
      <c r="W1284" s="14">
        <f t="shared" si="260"/>
        <v>2.0462055991620711</v>
      </c>
      <c r="X1284" s="17">
        <f t="shared" si="261"/>
        <v>11.376613192784237</v>
      </c>
      <c r="Y1284" s="17">
        <f t="shared" si="262"/>
        <v>13.579831689570609</v>
      </c>
      <c r="Z1284" s="14">
        <v>474.14230073437511</v>
      </c>
      <c r="AA1284" s="17">
        <f t="shared" si="264"/>
        <v>0.2694979529339625</v>
      </c>
      <c r="AB1284" s="17">
        <f t="shared" si="265"/>
        <v>4.4185061955019976E-5</v>
      </c>
      <c r="AC1284" s="17">
        <f t="shared" si="266"/>
        <v>2.0950006933444079E-2</v>
      </c>
      <c r="AD1284" s="17">
        <f t="shared" si="263"/>
        <v>2.7748353554230566E-5</v>
      </c>
      <c r="AE1284" s="14">
        <f t="shared" si="267"/>
        <v>70.428505963536651</v>
      </c>
    </row>
    <row r="1285" spans="1:31" ht="15.75" thickBot="1" x14ac:dyDescent="0.3">
      <c r="A1285" s="14">
        <v>1</v>
      </c>
      <c r="B1285" s="17" t="s">
        <v>33</v>
      </c>
      <c r="C1285" s="17">
        <v>1279</v>
      </c>
      <c r="D1285" s="17">
        <v>111.00176332707595</v>
      </c>
      <c r="E1285" s="14">
        <v>704.00093954631063</v>
      </c>
      <c r="F1285" s="103">
        <v>0</v>
      </c>
      <c r="G1285" s="17">
        <f>'Specifications (ICE)'!$E$16*9.81*SIN(F1285-F1284)</f>
        <v>0</v>
      </c>
      <c r="H1285" s="17">
        <f t="shared" si="255"/>
        <v>0</v>
      </c>
      <c r="I1285" s="17">
        <v>14</v>
      </c>
      <c r="J1285" s="14">
        <v>4000</v>
      </c>
      <c r="K1285" s="100">
        <v>12.899340457177892</v>
      </c>
      <c r="L1285" s="17">
        <v>28.855050642279515</v>
      </c>
      <c r="M1285" s="107">
        <v>1</v>
      </c>
      <c r="N1285" s="17">
        <f>IF(M1285=1,_xlfn.XLOOKUP(L1285,'HYB SPECS'!$O$6:$O$37,'HYB SPECS'!$K$6:$K$37,,1))</f>
        <v>8000</v>
      </c>
      <c r="O1285" s="107">
        <f>0.5*('Specifications (ICE)'!$P$4*'Specifications (ICE)'!$P$3)*'Specifications (ICE)'!$P$5*K1285^2</f>
        <v>52.008225228684665</v>
      </c>
      <c r="P1285" s="14">
        <f>IF(B1285="A",'Specifications (ICE)'!$M$12,IF(B1285="G",'Specifications (ICE)'!$M$13))</f>
        <v>84.271039200000004</v>
      </c>
      <c r="Q1285" s="17">
        <v>1</v>
      </c>
      <c r="R1285" s="110">
        <f>'HYB SPECS'!$G$11-O1285-P1285-G1285</f>
        <v>750.45536742654372</v>
      </c>
      <c r="S1285" s="16">
        <f t="shared" si="256"/>
        <v>1.0659863151747644</v>
      </c>
      <c r="T1285" s="17">
        <f t="shared" si="257"/>
        <v>750.45536742654372</v>
      </c>
      <c r="U1285" s="110">
        <f t="shared" si="258"/>
        <v>886.73463185522837</v>
      </c>
      <c r="V1285" s="17">
        <f t="shared" si="259"/>
        <v>11.438291911470891</v>
      </c>
      <c r="W1285" s="14">
        <f t="shared" si="260"/>
        <v>1.9845268804754177</v>
      </c>
      <c r="X1285" s="17">
        <f t="shared" si="261"/>
        <v>11.438291911470891</v>
      </c>
      <c r="Y1285" s="17">
        <f t="shared" si="262"/>
        <v>13.653455236789775</v>
      </c>
      <c r="Z1285" s="14">
        <v>474.14230073437511</v>
      </c>
      <c r="AA1285" s="17">
        <f t="shared" si="264"/>
        <v>0.26137448360495191</v>
      </c>
      <c r="AB1285" s="17">
        <f t="shared" si="265"/>
        <v>4.2635344549195091E-5</v>
      </c>
      <c r="AC1285" s="17">
        <f t="shared" si="266"/>
        <v>2.021522035715816E-2</v>
      </c>
      <c r="AD1285" s="17">
        <f t="shared" si="263"/>
        <v>2.6775126300871732E-5</v>
      </c>
      <c r="AE1285" s="14">
        <f t="shared" si="267"/>
        <v>70.448721183893809</v>
      </c>
    </row>
    <row r="1286" spans="1:31" ht="15.75" thickBot="1" x14ac:dyDescent="0.3">
      <c r="A1286" s="14">
        <v>1</v>
      </c>
      <c r="B1286" s="17" t="s">
        <v>33</v>
      </c>
      <c r="C1286" s="17">
        <v>1280</v>
      </c>
      <c r="D1286" s="17">
        <v>111.07871668966709</v>
      </c>
      <c r="E1286" s="14">
        <v>704.00093954631063</v>
      </c>
      <c r="F1286" s="103">
        <v>0</v>
      </c>
      <c r="G1286" s="17">
        <f>'Specifications (ICE)'!$E$16*9.81*SIN(F1286-F1285)</f>
        <v>0</v>
      </c>
      <c r="H1286" s="17">
        <f t="shared" si="255"/>
        <v>0</v>
      </c>
      <c r="I1286" s="17">
        <v>14</v>
      </c>
      <c r="J1286" s="14">
        <v>4000</v>
      </c>
      <c r="K1286" s="100">
        <v>12.968456364748176</v>
      </c>
      <c r="L1286" s="17">
        <v>29.009658780559789</v>
      </c>
      <c r="M1286" s="107">
        <v>1</v>
      </c>
      <c r="N1286" s="17">
        <f>IF(M1286=1,_xlfn.XLOOKUP(L1286,'HYB SPECS'!$O$6:$O$37,'HYB SPECS'!$K$6:$K$37,,1))</f>
        <v>8000</v>
      </c>
      <c r="O1286" s="107">
        <f>0.5*('Specifications (ICE)'!$P$4*'Specifications (ICE)'!$P$3)*'Specifications (ICE)'!$P$5*K1286^2</f>
        <v>52.567048494816824</v>
      </c>
      <c r="P1286" s="14">
        <f>IF(B1286="A",'Specifications (ICE)'!$M$12,IF(B1286="G",'Specifications (ICE)'!$M$13))</f>
        <v>84.271039200000004</v>
      </c>
      <c r="Q1286" s="17">
        <v>1</v>
      </c>
      <c r="R1286" s="110">
        <f>'HYB SPECS'!$G$11-O1286-P1286-G1286</f>
        <v>749.89654416041151</v>
      </c>
      <c r="S1286" s="16">
        <f t="shared" si="256"/>
        <v>1.0651925331856489</v>
      </c>
      <c r="T1286" s="17">
        <f t="shared" si="257"/>
        <v>749.89654416041151</v>
      </c>
      <c r="U1286" s="110">
        <f t="shared" si="258"/>
        <v>886.73463185522837</v>
      </c>
      <c r="V1286" s="17">
        <f t="shared" si="259"/>
        <v>11.499579380325567</v>
      </c>
      <c r="W1286" s="14">
        <f t="shared" si="260"/>
        <v>1.9232394116207414</v>
      </c>
      <c r="X1286" s="17">
        <f t="shared" si="261"/>
        <v>11.499579380325567</v>
      </c>
      <c r="Y1286" s="17">
        <f t="shared" si="262"/>
        <v>13.726611763923367</v>
      </c>
      <c r="Z1286" s="14">
        <v>474.14230073437511</v>
      </c>
      <c r="AA1286" s="17">
        <f t="shared" si="264"/>
        <v>0.25330254430246785</v>
      </c>
      <c r="AB1286" s="17">
        <f t="shared" si="265"/>
        <v>4.1111038831117514E-5</v>
      </c>
      <c r="AC1286" s="17">
        <f t="shared" si="266"/>
        <v>1.9492482536966293E-2</v>
      </c>
      <c r="AD1286" s="17">
        <f t="shared" si="263"/>
        <v>2.5817857664856016E-5</v>
      </c>
      <c r="AE1286" s="14">
        <f t="shared" si="267"/>
        <v>70.468213666430771</v>
      </c>
    </row>
    <row r="1287" spans="1:31" ht="15.75" thickBot="1" x14ac:dyDescent="0.3">
      <c r="A1287" s="14">
        <v>1</v>
      </c>
      <c r="B1287" s="17" t="s">
        <v>33</v>
      </c>
      <c r="C1287" s="17">
        <v>1281</v>
      </c>
      <c r="D1287" s="17">
        <v>111.15528782340814</v>
      </c>
      <c r="E1287" s="14">
        <v>704.00093954631063</v>
      </c>
      <c r="F1287" s="103">
        <v>0</v>
      </c>
      <c r="G1287" s="17">
        <f>'Specifications (ICE)'!$E$16*9.81*SIN(F1287-F1286)</f>
        <v>0</v>
      </c>
      <c r="H1287" s="17">
        <f t="shared" ref="H1287:H1350" si="268">RADIANS(F1287)</f>
        <v>0</v>
      </c>
      <c r="I1287" s="17">
        <v>14</v>
      </c>
      <c r="J1287" s="14">
        <v>4000</v>
      </c>
      <c r="K1287" s="100">
        <v>13.037138131326151</v>
      </c>
      <c r="L1287" s="17">
        <v>29.16329577148872</v>
      </c>
      <c r="M1287" s="107">
        <v>1</v>
      </c>
      <c r="N1287" s="17">
        <f>IF(M1287=1,_xlfn.XLOOKUP(L1287,'HYB SPECS'!$O$6:$O$37,'HYB SPECS'!$K$6:$K$37,,1))</f>
        <v>8500</v>
      </c>
      <c r="O1287" s="107">
        <f>0.5*('Specifications (ICE)'!$P$4*'Specifications (ICE)'!$P$3)*'Specifications (ICE)'!$P$5*K1287^2</f>
        <v>53.125319749348492</v>
      </c>
      <c r="P1287" s="14">
        <f>IF(B1287="A",'Specifications (ICE)'!$M$12,IF(B1287="G",'Specifications (ICE)'!$M$13))</f>
        <v>84.271039200000004</v>
      </c>
      <c r="Q1287" s="17">
        <v>1</v>
      </c>
      <c r="R1287" s="110">
        <f>'HYB SPECS'!$G$11-O1287-P1287-G1287</f>
        <v>749.33827290587988</v>
      </c>
      <c r="S1287" s="16">
        <f t="shared" ref="S1287:S1350" si="269">IF(A1287=1,(R1287/E1287),IF(A1287=2,0,IF(A1287=3,(1.2*(-R1287/E1287)))))</f>
        <v>1.0643995353028741</v>
      </c>
      <c r="T1287" s="17">
        <f t="shared" ref="T1287:T1350" si="270">E1287*S1287</f>
        <v>749.33827290587976</v>
      </c>
      <c r="U1287" s="110">
        <f t="shared" ref="U1287:U1350" si="271">T1287+P1287+O1287+G1287</f>
        <v>886.73463185522826</v>
      </c>
      <c r="V1287" s="17">
        <f t="shared" ref="V1287:V1350" si="272">ABS(((+U1287)*(+K1287))/1000)</f>
        <v>11.560481881327252</v>
      </c>
      <c r="W1287" s="14">
        <f t="shared" ref="W1287:W1350" si="273">(($W$3*1000)-V1287*1000)/1000</f>
        <v>1.8623369106190566</v>
      </c>
      <c r="X1287" s="17">
        <f t="shared" ref="X1287:X1350" si="274">V1287</f>
        <v>11.560481881327252</v>
      </c>
      <c r="Y1287" s="17">
        <f t="shared" ref="Y1287:Y1350" si="275">ABS((X1287*1000)/((2*PI()*N1287)/60))</f>
        <v>12.98758472426489</v>
      </c>
      <c r="Z1287" s="14">
        <v>474.14230073437511</v>
      </c>
      <c r="AA1287" s="17">
        <f t="shared" si="264"/>
        <v>0.24528130765096326</v>
      </c>
      <c r="AB1287" s="17">
        <f t="shared" si="265"/>
        <v>3.9611457959420864E-5</v>
      </c>
      <c r="AC1287" s="17">
        <f t="shared" si="266"/>
        <v>1.8781467812322785E-2</v>
      </c>
      <c r="AD1287" s="17">
        <f t="shared" ref="AD1287:AD1350" si="276">((Z1287*AB1287)/1000)/0.755</f>
        <v>2.4876116307712298E-5</v>
      </c>
      <c r="AE1287" s="14">
        <f t="shared" si="267"/>
        <v>70.486995134243088</v>
      </c>
    </row>
    <row r="1288" spans="1:31" ht="15.75" thickBot="1" x14ac:dyDescent="0.3">
      <c r="A1288" s="14">
        <v>1</v>
      </c>
      <c r="B1288" s="17" t="s">
        <v>33</v>
      </c>
      <c r="C1288" s="17">
        <v>1282</v>
      </c>
      <c r="D1288" s="17">
        <v>111.23148294818321</v>
      </c>
      <c r="E1288" s="14">
        <v>704.00093954631063</v>
      </c>
      <c r="F1288" s="103">
        <v>0</v>
      </c>
      <c r="G1288" s="17">
        <f>'Specifications (ICE)'!$E$16*9.81*SIN(F1288-F1287)</f>
        <v>0</v>
      </c>
      <c r="H1288" s="17">
        <f t="shared" si="268"/>
        <v>0</v>
      </c>
      <c r="I1288" s="17">
        <v>14</v>
      </c>
      <c r="J1288" s="14">
        <v>4000</v>
      </c>
      <c r="K1288" s="100">
        <v>13.105392649113753</v>
      </c>
      <c r="L1288" s="17">
        <v>29.31597703250852</v>
      </c>
      <c r="M1288" s="107">
        <v>1</v>
      </c>
      <c r="N1288" s="17">
        <f>IF(M1288=1,_xlfn.XLOOKUP(L1288,'HYB SPECS'!$O$6:$O$37,'HYB SPECS'!$K$6:$K$37,,1))</f>
        <v>8500</v>
      </c>
      <c r="O1288" s="107">
        <f>0.5*('Specifications (ICE)'!$P$4*'Specifications (ICE)'!$P$3)*'Specifications (ICE)'!$P$5*K1288^2</f>
        <v>53.683039537562635</v>
      </c>
      <c r="P1288" s="14">
        <f>IF(B1288="A",'Specifications (ICE)'!$M$12,IF(B1288="G",'Specifications (ICE)'!$M$13))</f>
        <v>84.271039200000004</v>
      </c>
      <c r="Q1288" s="17">
        <v>1</v>
      </c>
      <c r="R1288" s="110">
        <f>'HYB SPECS'!$G$11-O1288-P1288-G1288</f>
        <v>748.7805531176657</v>
      </c>
      <c r="S1288" s="16">
        <f t="shared" si="269"/>
        <v>1.0636073207518915</v>
      </c>
      <c r="T1288" s="17">
        <f t="shared" si="270"/>
        <v>748.78055311766582</v>
      </c>
      <c r="U1288" s="110">
        <f t="shared" si="271"/>
        <v>886.73463185522849</v>
      </c>
      <c r="V1288" s="17">
        <f t="shared" si="272"/>
        <v>11.621005526030102</v>
      </c>
      <c r="W1288" s="14">
        <f t="shared" si="273"/>
        <v>1.8018132659162074</v>
      </c>
      <c r="X1288" s="17">
        <f t="shared" si="274"/>
        <v>11.621005526030102</v>
      </c>
      <c r="Y1288" s="17">
        <f t="shared" si="275"/>
        <v>13.05557981058298</v>
      </c>
      <c r="Z1288" s="14">
        <v>474.14230073437511</v>
      </c>
      <c r="AA1288" s="17">
        <f t="shared" ref="AA1288:AA1351" si="277">(Z1288*W1288)/(60*60)</f>
        <v>0.23730996872089694</v>
      </c>
      <c r="AB1288" s="17">
        <f t="shared" ref="AB1288:AB1351" si="278">((D1288-D1287)/3600)*W1288</f>
        <v>3.8135940727183197E-5</v>
      </c>
      <c r="AC1288" s="17">
        <f t="shared" ref="AC1288:AC1351" si="279">AB1288*Z1288</f>
        <v>1.8081862677056401E-2</v>
      </c>
      <c r="AD1288" s="17">
        <f t="shared" si="276"/>
        <v>2.3949486989478678E-5</v>
      </c>
      <c r="AE1288" s="14">
        <f t="shared" ref="AE1288:AE1351" si="280">AE1287+AC1288</f>
        <v>70.505076996920138</v>
      </c>
    </row>
    <row r="1289" spans="1:31" ht="15.75" thickBot="1" x14ac:dyDescent="0.3">
      <c r="A1289" s="14">
        <v>1</v>
      </c>
      <c r="B1289" s="17" t="s">
        <v>33</v>
      </c>
      <c r="C1289" s="17">
        <v>1283</v>
      </c>
      <c r="D1289" s="17">
        <v>111.30730812038345</v>
      </c>
      <c r="E1289" s="14">
        <v>704.00093954631063</v>
      </c>
      <c r="F1289" s="103">
        <v>0</v>
      </c>
      <c r="G1289" s="17">
        <f>'Specifications (ICE)'!$E$16*9.81*SIN(F1289-F1288)</f>
        <v>0</v>
      </c>
      <c r="H1289" s="17">
        <f t="shared" si="268"/>
        <v>0</v>
      </c>
      <c r="I1289" s="17">
        <v>14</v>
      </c>
      <c r="J1289" s="14">
        <v>4000</v>
      </c>
      <c r="K1289" s="100">
        <v>13.17322662538338</v>
      </c>
      <c r="L1289" s="17">
        <v>29.467717567385101</v>
      </c>
      <c r="M1289" s="107">
        <v>1</v>
      </c>
      <c r="N1289" s="17">
        <f>IF(M1289=1,_xlfn.XLOOKUP(L1289,'HYB SPECS'!$O$6:$O$37,'HYB SPECS'!$K$6:$K$37,,1))</f>
        <v>8500</v>
      </c>
      <c r="O1289" s="107">
        <f>0.5*('Specifications (ICE)'!$P$4*'Specifications (ICE)'!$P$3)*'Specifications (ICE)'!$P$5*K1289^2</f>
        <v>54.240208404203578</v>
      </c>
      <c r="P1289" s="14">
        <f>IF(B1289="A",'Specifications (ICE)'!$M$12,IF(B1289="G",'Specifications (ICE)'!$M$13))</f>
        <v>84.271039200000004</v>
      </c>
      <c r="Q1289" s="17">
        <v>1</v>
      </c>
      <c r="R1289" s="110">
        <f>'HYB SPECS'!$G$11-O1289-P1289-G1289</f>
        <v>748.22338425102475</v>
      </c>
      <c r="S1289" s="16">
        <f t="shared" si="269"/>
        <v>1.062815888758917</v>
      </c>
      <c r="T1289" s="17">
        <f t="shared" si="270"/>
        <v>748.22338425102475</v>
      </c>
      <c r="U1289" s="110">
        <f t="shared" si="271"/>
        <v>886.73463185522837</v>
      </c>
      <c r="V1289" s="17">
        <f t="shared" si="272"/>
        <v>11.681156262004825</v>
      </c>
      <c r="W1289" s="14">
        <f t="shared" si="273"/>
        <v>1.7416625299414845</v>
      </c>
      <c r="X1289" s="17">
        <f t="shared" si="274"/>
        <v>11.681156262004825</v>
      </c>
      <c r="Y1289" s="17">
        <f t="shared" si="275"/>
        <v>13.123155953837045</v>
      </c>
      <c r="Z1289" s="14">
        <v>474.14230073437511</v>
      </c>
      <c r="AA1289" s="17">
        <f t="shared" si="277"/>
        <v>0.22938774418036331</v>
      </c>
      <c r="AB1289" s="17">
        <f t="shared" si="278"/>
        <v>3.6683850346532915E-5</v>
      </c>
      <c r="AC1289" s="17">
        <f t="shared" si="279"/>
        <v>1.7393365203100621E-2</v>
      </c>
      <c r="AD1289" s="17">
        <f t="shared" si="276"/>
        <v>2.3037569805431286E-5</v>
      </c>
      <c r="AE1289" s="14">
        <f t="shared" si="280"/>
        <v>70.522470362123244</v>
      </c>
    </row>
    <row r="1290" spans="1:31" ht="15.75" thickBot="1" x14ac:dyDescent="0.3">
      <c r="A1290" s="14">
        <v>1</v>
      </c>
      <c r="B1290" s="17" t="s">
        <v>33</v>
      </c>
      <c r="C1290" s="17">
        <v>1284</v>
      </c>
      <c r="D1290" s="17">
        <v>111.38276923884533</v>
      </c>
      <c r="E1290" s="14">
        <v>704.00093954631063</v>
      </c>
      <c r="F1290" s="103">
        <v>0</v>
      </c>
      <c r="G1290" s="17">
        <f>'Specifications (ICE)'!$E$16*9.81*SIN(F1290-F1289)</f>
        <v>0</v>
      </c>
      <c r="H1290" s="17">
        <f t="shared" si="268"/>
        <v>0</v>
      </c>
      <c r="I1290" s="17">
        <v>14</v>
      </c>
      <c r="J1290" s="14">
        <v>4000</v>
      </c>
      <c r="K1290" s="100">
        <v>13.240646589392222</v>
      </c>
      <c r="L1290" s="17">
        <v>29.618531981675041</v>
      </c>
      <c r="M1290" s="107">
        <v>1</v>
      </c>
      <c r="N1290" s="17">
        <f>IF(M1290=1,_xlfn.XLOOKUP(L1290,'HYB SPECS'!$O$6:$O$37,'HYB SPECS'!$K$6:$K$37,,1))</f>
        <v>8500</v>
      </c>
      <c r="O1290" s="107">
        <f>0.5*('Specifications (ICE)'!$P$4*'Specifications (ICE)'!$P$3)*'Specifications (ICE)'!$P$5*K1290^2</f>
        <v>54.796826893477565</v>
      </c>
      <c r="P1290" s="14">
        <f>IF(B1290="A",'Specifications (ICE)'!$M$12,IF(B1290="G",'Specifications (ICE)'!$M$13))</f>
        <v>84.271039200000004</v>
      </c>
      <c r="Q1290" s="17">
        <v>1</v>
      </c>
      <c r="R1290" s="110">
        <f>'HYB SPECS'!$G$11-O1290-P1290-G1290</f>
        <v>747.66676576175075</v>
      </c>
      <c r="S1290" s="16">
        <f t="shared" si="269"/>
        <v>1.0620252385509319</v>
      </c>
      <c r="T1290" s="17">
        <f t="shared" si="270"/>
        <v>747.66676576175075</v>
      </c>
      <c r="U1290" s="110">
        <f t="shared" si="271"/>
        <v>886.73463185522837</v>
      </c>
      <c r="V1290" s="17">
        <f t="shared" si="272"/>
        <v>11.740939878969897</v>
      </c>
      <c r="W1290" s="14">
        <f t="shared" si="273"/>
        <v>1.6818789129764118</v>
      </c>
      <c r="X1290" s="17">
        <f t="shared" si="274"/>
        <v>11.740939878969897</v>
      </c>
      <c r="Y1290" s="17">
        <f t="shared" si="275"/>
        <v>13.190319658466954</v>
      </c>
      <c r="Z1290" s="14">
        <v>474.14230073437511</v>
      </c>
      <c r="AA1290" s="17">
        <f t="shared" si="277"/>
        <v>0.22151387148757382</v>
      </c>
      <c r="AB1290" s="17">
        <f t="shared" si="278"/>
        <v>3.5254573302955739E-5</v>
      </c>
      <c r="AC1290" s="17">
        <f t="shared" si="279"/>
        <v>1.671568449727211E-2</v>
      </c>
      <c r="AD1290" s="17">
        <f t="shared" si="276"/>
        <v>2.2139979466585579E-5</v>
      </c>
      <c r="AE1290" s="14">
        <f t="shared" si="280"/>
        <v>70.539186046620515</v>
      </c>
    </row>
    <row r="1291" spans="1:31" ht="15.75" thickBot="1" x14ac:dyDescent="0.3">
      <c r="A1291" s="14">
        <v>1</v>
      </c>
      <c r="B1291" s="17" t="s">
        <v>33</v>
      </c>
      <c r="C1291" s="17">
        <v>1285</v>
      </c>
      <c r="D1291" s="17">
        <v>111.45787205051457</v>
      </c>
      <c r="E1291" s="14">
        <v>704.00093954631063</v>
      </c>
      <c r="F1291" s="103">
        <v>0</v>
      </c>
      <c r="G1291" s="17">
        <f>'Specifications (ICE)'!$E$16*9.81*SIN(F1291-F1290)</f>
        <v>0</v>
      </c>
      <c r="H1291" s="17">
        <f t="shared" si="268"/>
        <v>0</v>
      </c>
      <c r="I1291" s="17">
        <v>14</v>
      </c>
      <c r="J1291" s="14">
        <v>4000</v>
      </c>
      <c r="K1291" s="100">
        <v>13.307658898967119</v>
      </c>
      <c r="L1291" s="17">
        <v>29.768434497455509</v>
      </c>
      <c r="M1291" s="107">
        <v>1</v>
      </c>
      <c r="N1291" s="17">
        <f>IF(M1291=1,_xlfn.XLOOKUP(L1291,'HYB SPECS'!$O$6:$O$37,'HYB SPECS'!$K$6:$K$37,,1))</f>
        <v>8500</v>
      </c>
      <c r="O1291" s="107">
        <f>0.5*('Specifications (ICE)'!$P$4*'Specifications (ICE)'!$P$3)*'Specifications (ICE)'!$P$5*K1291^2</f>
        <v>55.352895549053237</v>
      </c>
      <c r="P1291" s="14">
        <f>IF(B1291="A",'Specifications (ICE)'!$M$12,IF(B1291="G",'Specifications (ICE)'!$M$13))</f>
        <v>84.271039200000004</v>
      </c>
      <c r="Q1291" s="17">
        <v>1</v>
      </c>
      <c r="R1291" s="110">
        <f>'HYB SPECS'!$G$11-O1291-P1291-G1291</f>
        <v>747.11069710617517</v>
      </c>
      <c r="S1291" s="16">
        <f t="shared" si="269"/>
        <v>1.0612353693556806</v>
      </c>
      <c r="T1291" s="17">
        <f t="shared" si="270"/>
        <v>747.11069710617517</v>
      </c>
      <c r="U1291" s="110">
        <f t="shared" si="271"/>
        <v>886.73463185522837</v>
      </c>
      <c r="V1291" s="17">
        <f t="shared" si="272"/>
        <v>11.800362014630561</v>
      </c>
      <c r="W1291" s="14">
        <f t="shared" si="273"/>
        <v>1.6224567773157468</v>
      </c>
      <c r="X1291" s="17">
        <f t="shared" si="274"/>
        <v>11.800362014630561</v>
      </c>
      <c r="Y1291" s="17">
        <f t="shared" si="275"/>
        <v>13.257077258133815</v>
      </c>
      <c r="Z1291" s="14">
        <v>474.14230073437511</v>
      </c>
      <c r="AA1291" s="17">
        <f t="shared" si="277"/>
        <v>0.21368760812182441</v>
      </c>
      <c r="AB1291" s="17">
        <f t="shared" si="278"/>
        <v>3.3847518274507203E-5</v>
      </c>
      <c r="AC1291" s="17">
        <f t="shared" si="279"/>
        <v>1.6048540188823651E-2</v>
      </c>
      <c r="AD1291" s="17">
        <f t="shared" si="276"/>
        <v>2.1256344620958477E-5</v>
      </c>
      <c r="AE1291" s="14">
        <f t="shared" si="280"/>
        <v>70.555234586809334</v>
      </c>
    </row>
    <row r="1292" spans="1:31" ht="15.75" thickBot="1" x14ac:dyDescent="0.3">
      <c r="A1292" s="14">
        <v>1</v>
      </c>
      <c r="B1292" s="17" t="s">
        <v>33</v>
      </c>
      <c r="C1292" s="17">
        <v>1286</v>
      </c>
      <c r="D1292" s="17">
        <v>111.53262215585129</v>
      </c>
      <c r="E1292" s="14">
        <v>704.00093954631063</v>
      </c>
      <c r="F1292" s="103">
        <v>0</v>
      </c>
      <c r="G1292" s="17">
        <f>'Specifications (ICE)'!$E$16*9.81*SIN(F1292-F1291)</f>
        <v>0</v>
      </c>
      <c r="H1292" s="17">
        <f t="shared" si="268"/>
        <v>0</v>
      </c>
      <c r="I1292" s="17">
        <v>14</v>
      </c>
      <c r="J1292" s="14">
        <v>4000</v>
      </c>
      <c r="K1292" s="100">
        <v>13.374269746778973</v>
      </c>
      <c r="L1292" s="17">
        <v>29.917438967359757</v>
      </c>
      <c r="M1292" s="107">
        <v>1</v>
      </c>
      <c r="N1292" s="17">
        <f>IF(M1292=1,_xlfn.XLOOKUP(L1292,'HYB SPECS'!$O$6:$O$37,'HYB SPECS'!$K$6:$K$37,,1))</f>
        <v>8500</v>
      </c>
      <c r="O1292" s="107">
        <f>0.5*('Specifications (ICE)'!$P$4*'Specifications (ICE)'!$P$3)*'Specifications (ICE)'!$P$5*K1292^2</f>
        <v>55.908414914062178</v>
      </c>
      <c r="P1292" s="14">
        <f>IF(B1292="A",'Specifications (ICE)'!$M$12,IF(B1292="G",'Specifications (ICE)'!$M$13))</f>
        <v>84.271039200000004</v>
      </c>
      <c r="Q1292" s="17">
        <v>1</v>
      </c>
      <c r="R1292" s="110">
        <f>'HYB SPECS'!$G$11-O1292-P1292-G1292</f>
        <v>746.55517774116618</v>
      </c>
      <c r="S1292" s="16">
        <f t="shared" si="269"/>
        <v>1.0604462804016701</v>
      </c>
      <c r="T1292" s="17">
        <f t="shared" si="270"/>
        <v>746.55517774116618</v>
      </c>
      <c r="U1292" s="110">
        <f t="shared" si="271"/>
        <v>886.73463185522837</v>
      </c>
      <c r="V1292" s="17">
        <f t="shared" si="272"/>
        <v>11.859428160242571</v>
      </c>
      <c r="W1292" s="14">
        <f t="shared" si="273"/>
        <v>1.563390631703738</v>
      </c>
      <c r="X1292" s="17">
        <f t="shared" si="274"/>
        <v>11.859428160242571</v>
      </c>
      <c r="Y1292" s="17">
        <f t="shared" si="275"/>
        <v>13.323434921970547</v>
      </c>
      <c r="Z1292" s="14">
        <v>474.14230073437511</v>
      </c>
      <c r="AA1292" s="17">
        <f t="shared" si="277"/>
        <v>0.20590823085071625</v>
      </c>
      <c r="AB1292" s="17">
        <f t="shared" si="278"/>
        <v>3.2462115111748254E-5</v>
      </c>
      <c r="AC1292" s="17">
        <f t="shared" si="279"/>
        <v>1.5391661945788443E-2</v>
      </c>
      <c r="AD1292" s="17">
        <f t="shared" si="276"/>
        <v>2.0386307212964826E-5</v>
      </c>
      <c r="AE1292" s="14">
        <f t="shared" si="280"/>
        <v>70.570626248755119</v>
      </c>
    </row>
    <row r="1293" spans="1:31" ht="15.75" thickBot="1" x14ac:dyDescent="0.3">
      <c r="A1293" s="14">
        <v>1</v>
      </c>
      <c r="B1293" s="17" t="s">
        <v>33</v>
      </c>
      <c r="C1293" s="17">
        <v>1287</v>
      </c>
      <c r="D1293" s="17">
        <v>111.60718669891976</v>
      </c>
      <c r="E1293" s="14">
        <v>704.00093954631063</v>
      </c>
      <c r="F1293" s="103">
        <v>0</v>
      </c>
      <c r="G1293" s="17">
        <f>'Specifications (ICE)'!$E$16*9.81*SIN(F1293-F1292)</f>
        <v>0</v>
      </c>
      <c r="H1293" s="17">
        <f t="shared" si="268"/>
        <v>0</v>
      </c>
      <c r="I1293" s="17">
        <v>14</v>
      </c>
      <c r="J1293" s="14">
        <v>4000</v>
      </c>
      <c r="K1293" s="100">
        <v>13.411199999999999</v>
      </c>
      <c r="L1293" s="17">
        <v>30.000049728</v>
      </c>
      <c r="M1293" s="107">
        <v>1</v>
      </c>
      <c r="N1293" s="17">
        <f>IF(M1293=1,_xlfn.XLOOKUP(L1293,'HYB SPECS'!$O$6:$O$37,'HYB SPECS'!$K$6:$K$37,,1))</f>
        <v>8500</v>
      </c>
      <c r="O1293" s="107">
        <f>0.5*('Specifications (ICE)'!$P$4*'Specifications (ICE)'!$P$3)*'Specifications (ICE)'!$P$5*K1293^2</f>
        <v>56.217600027646043</v>
      </c>
      <c r="P1293" s="14">
        <f>IF(B1293="A",'Specifications (ICE)'!$M$12,IF(B1293="G",'Specifications (ICE)'!$M$13))</f>
        <v>84.271039200000004</v>
      </c>
      <c r="Q1293" s="17">
        <v>1</v>
      </c>
      <c r="R1293" s="110">
        <f>'HYB SPECS'!$G$11-O1293-P1293-G1293</f>
        <v>746.24599262758227</v>
      </c>
      <c r="S1293" s="16">
        <f t="shared" si="269"/>
        <v>1.0600070975878189</v>
      </c>
      <c r="T1293" s="17">
        <f t="shared" si="270"/>
        <v>746.24599262758227</v>
      </c>
      <c r="U1293" s="110">
        <f t="shared" si="271"/>
        <v>886.73463185522837</v>
      </c>
      <c r="V1293" s="17">
        <f t="shared" si="272"/>
        <v>11.892175494736836</v>
      </c>
      <c r="W1293" s="14">
        <f t="shared" si="273"/>
        <v>1.5306432972094717</v>
      </c>
      <c r="X1293" s="17">
        <f t="shared" si="274"/>
        <v>11.892175494736836</v>
      </c>
      <c r="Y1293" s="17">
        <f t="shared" si="275"/>
        <v>13.360224805437698</v>
      </c>
      <c r="Z1293" s="14">
        <v>474.14230073437511</v>
      </c>
      <c r="AA1293" s="17">
        <f t="shared" si="277"/>
        <v>0.20159520403959691</v>
      </c>
      <c r="AB1293" s="17">
        <f t="shared" si="278"/>
        <v>3.1703255015902727E-5</v>
      </c>
      <c r="AC1293" s="17">
        <f t="shared" si="279"/>
        <v>1.5031854274008737E-2</v>
      </c>
      <c r="AD1293" s="17">
        <f t="shared" si="276"/>
        <v>1.9909740760276471E-5</v>
      </c>
      <c r="AE1293" s="14">
        <f t="shared" si="280"/>
        <v>70.585658103029132</v>
      </c>
    </row>
    <row r="1294" spans="1:31" ht="15.75" thickBot="1" x14ac:dyDescent="0.3">
      <c r="A1294" s="14">
        <v>1</v>
      </c>
      <c r="B1294" s="17" t="s">
        <v>33</v>
      </c>
      <c r="C1294" s="17">
        <v>1288</v>
      </c>
      <c r="D1294" s="17">
        <v>111.68175124198824</v>
      </c>
      <c r="E1294" s="14">
        <v>704.00093954631063</v>
      </c>
      <c r="F1294" s="103">
        <v>0</v>
      </c>
      <c r="G1294" s="17">
        <f>'Specifications (ICE)'!$E$16*9.81*SIN(F1294-F1293)</f>
        <v>0</v>
      </c>
      <c r="H1294" s="17">
        <f t="shared" si="268"/>
        <v>0</v>
      </c>
      <c r="I1294" s="17">
        <v>14</v>
      </c>
      <c r="J1294" s="14">
        <v>4000</v>
      </c>
      <c r="K1294" s="100">
        <v>13.411199999999999</v>
      </c>
      <c r="L1294" s="17">
        <v>30.000049728</v>
      </c>
      <c r="M1294" s="107">
        <v>1</v>
      </c>
      <c r="N1294" s="17">
        <f>IF(M1294=1,_xlfn.XLOOKUP(L1294,'HYB SPECS'!$O$6:$O$37,'HYB SPECS'!$K$6:$K$37,,1))</f>
        <v>8500</v>
      </c>
      <c r="O1294" s="107">
        <f>0.5*('Specifications (ICE)'!$P$4*'Specifications (ICE)'!$P$3)*'Specifications (ICE)'!$P$5*K1294^2</f>
        <v>56.217600027646043</v>
      </c>
      <c r="P1294" s="14">
        <f>IF(B1294="A",'Specifications (ICE)'!$M$12,IF(B1294="G",'Specifications (ICE)'!$M$13))</f>
        <v>84.271039200000004</v>
      </c>
      <c r="Q1294" s="17">
        <v>1</v>
      </c>
      <c r="R1294" s="110">
        <f>'HYB SPECS'!$G$11-O1294-P1294-G1294</f>
        <v>746.24599262758227</v>
      </c>
      <c r="S1294" s="16">
        <f t="shared" si="269"/>
        <v>1.0600070975878189</v>
      </c>
      <c r="T1294" s="17">
        <f t="shared" si="270"/>
        <v>746.24599262758227</v>
      </c>
      <c r="U1294" s="110">
        <f t="shared" si="271"/>
        <v>886.73463185522837</v>
      </c>
      <c r="V1294" s="17">
        <f t="shared" si="272"/>
        <v>11.892175494736836</v>
      </c>
      <c r="W1294" s="14">
        <f t="shared" si="273"/>
        <v>1.5306432972094717</v>
      </c>
      <c r="X1294" s="17">
        <f t="shared" si="274"/>
        <v>11.892175494736836</v>
      </c>
      <c r="Y1294" s="17">
        <f t="shared" si="275"/>
        <v>13.360224805437698</v>
      </c>
      <c r="Z1294" s="14">
        <v>474.14230073437511</v>
      </c>
      <c r="AA1294" s="17">
        <f t="shared" si="277"/>
        <v>0.20159520403959691</v>
      </c>
      <c r="AB1294" s="17">
        <f t="shared" si="278"/>
        <v>3.1703255015902727E-5</v>
      </c>
      <c r="AC1294" s="17">
        <f t="shared" si="279"/>
        <v>1.5031854274008737E-2</v>
      </c>
      <c r="AD1294" s="17">
        <f t="shared" si="276"/>
        <v>1.9909740760276471E-5</v>
      </c>
      <c r="AE1294" s="14">
        <f t="shared" si="280"/>
        <v>70.600689957303146</v>
      </c>
    </row>
    <row r="1295" spans="1:31" ht="15.75" thickBot="1" x14ac:dyDescent="0.3">
      <c r="A1295" s="14">
        <v>1</v>
      </c>
      <c r="B1295" s="17" t="s">
        <v>33</v>
      </c>
      <c r="C1295" s="17">
        <v>1289</v>
      </c>
      <c r="D1295" s="17">
        <v>111.75631578505671</v>
      </c>
      <c r="E1295" s="14">
        <v>704.00093954631063</v>
      </c>
      <c r="F1295" s="103">
        <v>0</v>
      </c>
      <c r="G1295" s="17">
        <f>'Specifications (ICE)'!$E$16*9.81*SIN(F1295-F1294)</f>
        <v>0</v>
      </c>
      <c r="H1295" s="17">
        <f t="shared" si="268"/>
        <v>0</v>
      </c>
      <c r="I1295" s="17">
        <v>14</v>
      </c>
      <c r="J1295" s="14">
        <v>4000</v>
      </c>
      <c r="K1295" s="100">
        <v>13.411199999999999</v>
      </c>
      <c r="L1295" s="17">
        <v>30.000049728</v>
      </c>
      <c r="M1295" s="107">
        <v>1</v>
      </c>
      <c r="N1295" s="17">
        <f>IF(M1295=1,_xlfn.XLOOKUP(L1295,'HYB SPECS'!$O$6:$O$37,'HYB SPECS'!$K$6:$K$37,,1))</f>
        <v>8500</v>
      </c>
      <c r="O1295" s="107">
        <f>0.5*('Specifications (ICE)'!$P$4*'Specifications (ICE)'!$P$3)*'Specifications (ICE)'!$P$5*K1295^2</f>
        <v>56.217600027646043</v>
      </c>
      <c r="P1295" s="14">
        <f>IF(B1295="A",'Specifications (ICE)'!$M$12,IF(B1295="G",'Specifications (ICE)'!$M$13))</f>
        <v>84.271039200000004</v>
      </c>
      <c r="Q1295" s="17">
        <v>1</v>
      </c>
      <c r="R1295" s="110">
        <f>'HYB SPECS'!$G$11-O1295-P1295-G1295</f>
        <v>746.24599262758227</v>
      </c>
      <c r="S1295" s="16">
        <f t="shared" si="269"/>
        <v>1.0600070975878189</v>
      </c>
      <c r="T1295" s="17">
        <f t="shared" si="270"/>
        <v>746.24599262758227</v>
      </c>
      <c r="U1295" s="110">
        <f t="shared" si="271"/>
        <v>886.73463185522837</v>
      </c>
      <c r="V1295" s="17">
        <f t="shared" si="272"/>
        <v>11.892175494736836</v>
      </c>
      <c r="W1295" s="14">
        <f t="shared" si="273"/>
        <v>1.5306432972094717</v>
      </c>
      <c r="X1295" s="17">
        <f t="shared" si="274"/>
        <v>11.892175494736836</v>
      </c>
      <c r="Y1295" s="17">
        <f t="shared" si="275"/>
        <v>13.360224805437698</v>
      </c>
      <c r="Z1295" s="14">
        <v>474.14230073437511</v>
      </c>
      <c r="AA1295" s="17">
        <f t="shared" si="277"/>
        <v>0.20159520403959691</v>
      </c>
      <c r="AB1295" s="17">
        <f t="shared" si="278"/>
        <v>3.1703255015902727E-5</v>
      </c>
      <c r="AC1295" s="17">
        <f t="shared" si="279"/>
        <v>1.5031854274008737E-2</v>
      </c>
      <c r="AD1295" s="17">
        <f t="shared" si="276"/>
        <v>1.9909740760276471E-5</v>
      </c>
      <c r="AE1295" s="14">
        <f t="shared" si="280"/>
        <v>70.61572181157716</v>
      </c>
    </row>
    <row r="1296" spans="1:31" ht="15.75" thickBot="1" x14ac:dyDescent="0.3">
      <c r="A1296" s="14">
        <v>1</v>
      </c>
      <c r="B1296" s="17" t="s">
        <v>33</v>
      </c>
      <c r="C1296" s="17">
        <v>1290</v>
      </c>
      <c r="D1296" s="17">
        <v>111.83088032812519</v>
      </c>
      <c r="E1296" s="14">
        <v>704.00093954631063</v>
      </c>
      <c r="F1296" s="103">
        <v>0</v>
      </c>
      <c r="G1296" s="17">
        <f>'Specifications (ICE)'!$E$16*9.81*SIN(F1296-F1295)</f>
        <v>0</v>
      </c>
      <c r="H1296" s="17">
        <f t="shared" si="268"/>
        <v>0</v>
      </c>
      <c r="I1296" s="17">
        <v>14</v>
      </c>
      <c r="J1296" s="14">
        <v>4000</v>
      </c>
      <c r="K1296" s="100">
        <v>13.411199999999999</v>
      </c>
      <c r="L1296" s="17">
        <v>30.000049728</v>
      </c>
      <c r="M1296" s="107">
        <v>1</v>
      </c>
      <c r="N1296" s="17">
        <f>IF(M1296=1,_xlfn.XLOOKUP(L1296,'HYB SPECS'!$O$6:$O$37,'HYB SPECS'!$K$6:$K$37,,1))</f>
        <v>8500</v>
      </c>
      <c r="O1296" s="107">
        <f>0.5*('Specifications (ICE)'!$P$4*'Specifications (ICE)'!$P$3)*'Specifications (ICE)'!$P$5*K1296^2</f>
        <v>56.217600027646043</v>
      </c>
      <c r="P1296" s="14">
        <f>IF(B1296="A",'Specifications (ICE)'!$M$12,IF(B1296="G",'Specifications (ICE)'!$M$13))</f>
        <v>84.271039200000004</v>
      </c>
      <c r="Q1296" s="17">
        <v>1</v>
      </c>
      <c r="R1296" s="110">
        <f>'HYB SPECS'!$G$11-O1296-P1296-G1296</f>
        <v>746.24599262758227</v>
      </c>
      <c r="S1296" s="16">
        <f t="shared" si="269"/>
        <v>1.0600070975878189</v>
      </c>
      <c r="T1296" s="17">
        <f t="shared" si="270"/>
        <v>746.24599262758227</v>
      </c>
      <c r="U1296" s="110">
        <f t="shared" si="271"/>
        <v>886.73463185522837</v>
      </c>
      <c r="V1296" s="17">
        <f t="shared" si="272"/>
        <v>11.892175494736836</v>
      </c>
      <c r="W1296" s="14">
        <f t="shared" si="273"/>
        <v>1.5306432972094717</v>
      </c>
      <c r="X1296" s="17">
        <f t="shared" si="274"/>
        <v>11.892175494736836</v>
      </c>
      <c r="Y1296" s="17">
        <f t="shared" si="275"/>
        <v>13.360224805437698</v>
      </c>
      <c r="Z1296" s="14">
        <v>474.14230073437511</v>
      </c>
      <c r="AA1296" s="17">
        <f t="shared" si="277"/>
        <v>0.20159520403959691</v>
      </c>
      <c r="AB1296" s="17">
        <f t="shared" si="278"/>
        <v>3.1703255015902727E-5</v>
      </c>
      <c r="AC1296" s="17">
        <f t="shared" si="279"/>
        <v>1.5031854274008737E-2</v>
      </c>
      <c r="AD1296" s="17">
        <f t="shared" si="276"/>
        <v>1.9909740760276471E-5</v>
      </c>
      <c r="AE1296" s="14">
        <f t="shared" si="280"/>
        <v>70.630753665851174</v>
      </c>
    </row>
    <row r="1297" spans="1:31" ht="15.75" thickBot="1" x14ac:dyDescent="0.3">
      <c r="A1297" s="14">
        <v>1</v>
      </c>
      <c r="B1297" s="17" t="s">
        <v>33</v>
      </c>
      <c r="C1297" s="17">
        <v>1291</v>
      </c>
      <c r="D1297" s="17">
        <v>111.90544487119367</v>
      </c>
      <c r="E1297" s="14">
        <v>704.00093954631063</v>
      </c>
      <c r="F1297" s="103">
        <v>0</v>
      </c>
      <c r="G1297" s="17">
        <f>'Specifications (ICE)'!$E$16*9.81*SIN(F1297-F1296)</f>
        <v>0</v>
      </c>
      <c r="H1297" s="17">
        <f t="shared" si="268"/>
        <v>0</v>
      </c>
      <c r="I1297" s="17">
        <v>14</v>
      </c>
      <c r="J1297" s="14">
        <v>4000</v>
      </c>
      <c r="K1297" s="100">
        <v>13.411199999999999</v>
      </c>
      <c r="L1297" s="17">
        <v>30.000049728</v>
      </c>
      <c r="M1297" s="107">
        <v>1</v>
      </c>
      <c r="N1297" s="17">
        <f>IF(M1297=1,_xlfn.XLOOKUP(L1297,'HYB SPECS'!$O$6:$O$37,'HYB SPECS'!$K$6:$K$37,,1))</f>
        <v>8500</v>
      </c>
      <c r="O1297" s="107">
        <f>0.5*('Specifications (ICE)'!$P$4*'Specifications (ICE)'!$P$3)*'Specifications (ICE)'!$P$5*K1297^2</f>
        <v>56.217600027646043</v>
      </c>
      <c r="P1297" s="14">
        <f>IF(B1297="A",'Specifications (ICE)'!$M$12,IF(B1297="G",'Specifications (ICE)'!$M$13))</f>
        <v>84.271039200000004</v>
      </c>
      <c r="Q1297" s="17">
        <v>1</v>
      </c>
      <c r="R1297" s="110">
        <f>'HYB SPECS'!$G$11-O1297-P1297-G1297</f>
        <v>746.24599262758227</v>
      </c>
      <c r="S1297" s="16">
        <f t="shared" si="269"/>
        <v>1.0600070975878189</v>
      </c>
      <c r="T1297" s="17">
        <f t="shared" si="270"/>
        <v>746.24599262758227</v>
      </c>
      <c r="U1297" s="110">
        <f t="shared" si="271"/>
        <v>886.73463185522837</v>
      </c>
      <c r="V1297" s="17">
        <f t="shared" si="272"/>
        <v>11.892175494736836</v>
      </c>
      <c r="W1297" s="14">
        <f t="shared" si="273"/>
        <v>1.5306432972094717</v>
      </c>
      <c r="X1297" s="17">
        <f t="shared" si="274"/>
        <v>11.892175494736836</v>
      </c>
      <c r="Y1297" s="17">
        <f t="shared" si="275"/>
        <v>13.360224805437698</v>
      </c>
      <c r="Z1297" s="14">
        <v>474.14230073437511</v>
      </c>
      <c r="AA1297" s="17">
        <f t="shared" si="277"/>
        <v>0.20159520403959691</v>
      </c>
      <c r="AB1297" s="17">
        <f t="shared" si="278"/>
        <v>3.1703255015902727E-5</v>
      </c>
      <c r="AC1297" s="17">
        <f t="shared" si="279"/>
        <v>1.5031854274008737E-2</v>
      </c>
      <c r="AD1297" s="17">
        <f t="shared" si="276"/>
        <v>1.9909740760276471E-5</v>
      </c>
      <c r="AE1297" s="14">
        <f t="shared" si="280"/>
        <v>70.645785520125187</v>
      </c>
    </row>
    <row r="1298" spans="1:31" ht="15.75" thickBot="1" x14ac:dyDescent="0.3">
      <c r="A1298" s="14">
        <v>1</v>
      </c>
      <c r="B1298" s="17" t="s">
        <v>33</v>
      </c>
      <c r="C1298" s="17">
        <v>1292</v>
      </c>
      <c r="D1298" s="17">
        <v>111.98000941426214</v>
      </c>
      <c r="E1298" s="14">
        <v>704.00093954631063</v>
      </c>
      <c r="F1298" s="103">
        <v>0</v>
      </c>
      <c r="G1298" s="17">
        <f>'Specifications (ICE)'!$E$16*9.81*SIN(F1298-F1297)</f>
        <v>0</v>
      </c>
      <c r="H1298" s="17">
        <f t="shared" si="268"/>
        <v>0</v>
      </c>
      <c r="I1298" s="17">
        <v>14</v>
      </c>
      <c r="J1298" s="14">
        <v>4000</v>
      </c>
      <c r="K1298" s="100">
        <v>13.411199999999999</v>
      </c>
      <c r="L1298" s="17">
        <v>30.000049728</v>
      </c>
      <c r="M1298" s="107">
        <v>1</v>
      </c>
      <c r="N1298" s="17">
        <f>IF(M1298=1,_xlfn.XLOOKUP(L1298,'HYB SPECS'!$O$6:$O$37,'HYB SPECS'!$K$6:$K$37,,1))</f>
        <v>8500</v>
      </c>
      <c r="O1298" s="107">
        <f>0.5*('Specifications (ICE)'!$P$4*'Specifications (ICE)'!$P$3)*'Specifications (ICE)'!$P$5*K1298^2</f>
        <v>56.217600027646043</v>
      </c>
      <c r="P1298" s="14">
        <f>IF(B1298="A",'Specifications (ICE)'!$M$12,IF(B1298="G",'Specifications (ICE)'!$M$13))</f>
        <v>84.271039200000004</v>
      </c>
      <c r="Q1298" s="17">
        <v>1</v>
      </c>
      <c r="R1298" s="110">
        <f>'HYB SPECS'!$G$11-O1298-P1298-G1298</f>
        <v>746.24599262758227</v>
      </c>
      <c r="S1298" s="16">
        <f t="shared" si="269"/>
        <v>1.0600070975878189</v>
      </c>
      <c r="T1298" s="17">
        <f t="shared" si="270"/>
        <v>746.24599262758227</v>
      </c>
      <c r="U1298" s="110">
        <f t="shared" si="271"/>
        <v>886.73463185522837</v>
      </c>
      <c r="V1298" s="17">
        <f t="shared" si="272"/>
        <v>11.892175494736836</v>
      </c>
      <c r="W1298" s="14">
        <f t="shared" si="273"/>
        <v>1.5306432972094717</v>
      </c>
      <c r="X1298" s="17">
        <f t="shared" si="274"/>
        <v>11.892175494736836</v>
      </c>
      <c r="Y1298" s="17">
        <f t="shared" si="275"/>
        <v>13.360224805437698</v>
      </c>
      <c r="Z1298" s="14">
        <v>474.14230073437511</v>
      </c>
      <c r="AA1298" s="17">
        <f t="shared" si="277"/>
        <v>0.20159520403959691</v>
      </c>
      <c r="AB1298" s="17">
        <f t="shared" si="278"/>
        <v>3.1703255015902727E-5</v>
      </c>
      <c r="AC1298" s="17">
        <f t="shared" si="279"/>
        <v>1.5031854274008737E-2</v>
      </c>
      <c r="AD1298" s="17">
        <f t="shared" si="276"/>
        <v>1.9909740760276471E-5</v>
      </c>
      <c r="AE1298" s="14">
        <f t="shared" si="280"/>
        <v>70.660817374399201</v>
      </c>
    </row>
    <row r="1299" spans="1:31" ht="15.75" thickBot="1" x14ac:dyDescent="0.3">
      <c r="A1299" s="14">
        <v>1</v>
      </c>
      <c r="B1299" s="17" t="s">
        <v>33</v>
      </c>
      <c r="C1299" s="17">
        <v>1293</v>
      </c>
      <c r="D1299" s="17">
        <v>112.05457395733062</v>
      </c>
      <c r="E1299" s="14">
        <v>704.00093954631063</v>
      </c>
      <c r="F1299" s="103">
        <v>0</v>
      </c>
      <c r="G1299" s="17">
        <f>'Specifications (ICE)'!$E$16*9.81*SIN(F1299-F1298)</f>
        <v>0</v>
      </c>
      <c r="H1299" s="17">
        <f t="shared" si="268"/>
        <v>0</v>
      </c>
      <c r="I1299" s="17">
        <v>14</v>
      </c>
      <c r="J1299" s="14">
        <v>4000</v>
      </c>
      <c r="K1299" s="100">
        <v>13.411199999999999</v>
      </c>
      <c r="L1299" s="17">
        <v>30.000049728</v>
      </c>
      <c r="M1299" s="107">
        <v>1</v>
      </c>
      <c r="N1299" s="17">
        <f>IF(M1299=1,_xlfn.XLOOKUP(L1299,'HYB SPECS'!$O$6:$O$37,'HYB SPECS'!$K$6:$K$37,,1))</f>
        <v>8500</v>
      </c>
      <c r="O1299" s="107">
        <f>0.5*('Specifications (ICE)'!$P$4*'Specifications (ICE)'!$P$3)*'Specifications (ICE)'!$P$5*K1299^2</f>
        <v>56.217600027646043</v>
      </c>
      <c r="P1299" s="14">
        <f>IF(B1299="A",'Specifications (ICE)'!$M$12,IF(B1299="G",'Specifications (ICE)'!$M$13))</f>
        <v>84.271039200000004</v>
      </c>
      <c r="Q1299" s="17">
        <v>1</v>
      </c>
      <c r="R1299" s="110">
        <f>'HYB SPECS'!$G$11-O1299-P1299-G1299</f>
        <v>746.24599262758227</v>
      </c>
      <c r="S1299" s="16">
        <f t="shared" si="269"/>
        <v>1.0600070975878189</v>
      </c>
      <c r="T1299" s="17">
        <f t="shared" si="270"/>
        <v>746.24599262758227</v>
      </c>
      <c r="U1299" s="110">
        <f t="shared" si="271"/>
        <v>886.73463185522837</v>
      </c>
      <c r="V1299" s="17">
        <f t="shared" si="272"/>
        <v>11.892175494736836</v>
      </c>
      <c r="W1299" s="14">
        <f t="shared" si="273"/>
        <v>1.5306432972094717</v>
      </c>
      <c r="X1299" s="17">
        <f t="shared" si="274"/>
        <v>11.892175494736836</v>
      </c>
      <c r="Y1299" s="17">
        <f t="shared" si="275"/>
        <v>13.360224805437698</v>
      </c>
      <c r="Z1299" s="14">
        <v>474.14230073437511</v>
      </c>
      <c r="AA1299" s="17">
        <f t="shared" si="277"/>
        <v>0.20159520403959691</v>
      </c>
      <c r="AB1299" s="17">
        <f t="shared" si="278"/>
        <v>3.1703255015902727E-5</v>
      </c>
      <c r="AC1299" s="17">
        <f t="shared" si="279"/>
        <v>1.5031854274008737E-2</v>
      </c>
      <c r="AD1299" s="17">
        <f t="shared" si="276"/>
        <v>1.9909740760276471E-5</v>
      </c>
      <c r="AE1299" s="14">
        <f t="shared" si="280"/>
        <v>70.675849228673215</v>
      </c>
    </row>
    <row r="1300" spans="1:31" ht="15.75" thickBot="1" x14ac:dyDescent="0.3">
      <c r="A1300" s="14">
        <v>1</v>
      </c>
      <c r="B1300" s="17" t="s">
        <v>33</v>
      </c>
      <c r="C1300" s="17">
        <v>1294</v>
      </c>
      <c r="D1300" s="17">
        <v>112.12913850039909</v>
      </c>
      <c r="E1300" s="14">
        <v>704.00093954631063</v>
      </c>
      <c r="F1300" s="103">
        <v>0</v>
      </c>
      <c r="G1300" s="17">
        <f>'Specifications (ICE)'!$E$16*9.81*SIN(F1300-F1299)</f>
        <v>0</v>
      </c>
      <c r="H1300" s="17">
        <f t="shared" si="268"/>
        <v>0</v>
      </c>
      <c r="I1300" s="17">
        <v>14</v>
      </c>
      <c r="J1300" s="14">
        <v>4000</v>
      </c>
      <c r="K1300" s="100">
        <v>13.411199999999999</v>
      </c>
      <c r="L1300" s="17">
        <v>30.000049728</v>
      </c>
      <c r="M1300" s="107">
        <v>1</v>
      </c>
      <c r="N1300" s="17">
        <f>IF(M1300=1,_xlfn.XLOOKUP(L1300,'HYB SPECS'!$O$6:$O$37,'HYB SPECS'!$K$6:$K$37,,1))</f>
        <v>8500</v>
      </c>
      <c r="O1300" s="107">
        <f>0.5*('Specifications (ICE)'!$P$4*'Specifications (ICE)'!$P$3)*'Specifications (ICE)'!$P$5*K1300^2</f>
        <v>56.217600027646043</v>
      </c>
      <c r="P1300" s="14">
        <f>IF(B1300="A",'Specifications (ICE)'!$M$12,IF(B1300="G",'Specifications (ICE)'!$M$13))</f>
        <v>84.271039200000004</v>
      </c>
      <c r="Q1300" s="17">
        <v>1</v>
      </c>
      <c r="R1300" s="110">
        <f>'HYB SPECS'!$G$11-O1300-P1300-G1300</f>
        <v>746.24599262758227</v>
      </c>
      <c r="S1300" s="16">
        <f t="shared" si="269"/>
        <v>1.0600070975878189</v>
      </c>
      <c r="T1300" s="17">
        <f t="shared" si="270"/>
        <v>746.24599262758227</v>
      </c>
      <c r="U1300" s="110">
        <f t="shared" si="271"/>
        <v>886.73463185522837</v>
      </c>
      <c r="V1300" s="17">
        <f t="shared" si="272"/>
        <v>11.892175494736836</v>
      </c>
      <c r="W1300" s="14">
        <f t="shared" si="273"/>
        <v>1.5306432972094717</v>
      </c>
      <c r="X1300" s="17">
        <f t="shared" si="274"/>
        <v>11.892175494736836</v>
      </c>
      <c r="Y1300" s="17">
        <f t="shared" si="275"/>
        <v>13.360224805437698</v>
      </c>
      <c r="Z1300" s="14">
        <v>474.14230073437511</v>
      </c>
      <c r="AA1300" s="17">
        <f t="shared" si="277"/>
        <v>0.20159520403959691</v>
      </c>
      <c r="AB1300" s="17">
        <f t="shared" si="278"/>
        <v>3.1703255015902727E-5</v>
      </c>
      <c r="AC1300" s="17">
        <f t="shared" si="279"/>
        <v>1.5031854274008737E-2</v>
      </c>
      <c r="AD1300" s="17">
        <f t="shared" si="276"/>
        <v>1.9909740760276471E-5</v>
      </c>
      <c r="AE1300" s="14">
        <f t="shared" si="280"/>
        <v>70.690881082947229</v>
      </c>
    </row>
    <row r="1301" spans="1:31" ht="15.75" thickBot="1" x14ac:dyDescent="0.3">
      <c r="A1301" s="14">
        <v>1</v>
      </c>
      <c r="B1301" s="17" t="s">
        <v>33</v>
      </c>
      <c r="C1301" s="17">
        <v>1295</v>
      </c>
      <c r="D1301" s="17">
        <v>112.20370304346757</v>
      </c>
      <c r="E1301" s="14">
        <v>704.00093954631063</v>
      </c>
      <c r="F1301" s="103">
        <v>0</v>
      </c>
      <c r="G1301" s="17">
        <f>'Specifications (ICE)'!$E$16*9.81*SIN(F1301-F1300)</f>
        <v>0</v>
      </c>
      <c r="H1301" s="17">
        <f t="shared" si="268"/>
        <v>0</v>
      </c>
      <c r="I1301" s="17">
        <v>14</v>
      </c>
      <c r="J1301" s="14">
        <v>4000</v>
      </c>
      <c r="K1301" s="100">
        <v>13.411199999999999</v>
      </c>
      <c r="L1301" s="17">
        <v>30.000049728</v>
      </c>
      <c r="M1301" s="107">
        <v>1</v>
      </c>
      <c r="N1301" s="17">
        <f>IF(M1301=1,_xlfn.XLOOKUP(L1301,'HYB SPECS'!$O$6:$O$37,'HYB SPECS'!$K$6:$K$37,,1))</f>
        <v>8500</v>
      </c>
      <c r="O1301" s="107">
        <f>0.5*('Specifications (ICE)'!$P$4*'Specifications (ICE)'!$P$3)*'Specifications (ICE)'!$P$5*K1301^2</f>
        <v>56.217600027646043</v>
      </c>
      <c r="P1301" s="14">
        <f>IF(B1301="A",'Specifications (ICE)'!$M$12,IF(B1301="G",'Specifications (ICE)'!$M$13))</f>
        <v>84.271039200000004</v>
      </c>
      <c r="Q1301" s="17">
        <v>1</v>
      </c>
      <c r="R1301" s="110">
        <f>'HYB SPECS'!$G$11-O1301-P1301-G1301</f>
        <v>746.24599262758227</v>
      </c>
      <c r="S1301" s="16">
        <f t="shared" si="269"/>
        <v>1.0600070975878189</v>
      </c>
      <c r="T1301" s="17">
        <f t="shared" si="270"/>
        <v>746.24599262758227</v>
      </c>
      <c r="U1301" s="110">
        <f t="shared" si="271"/>
        <v>886.73463185522837</v>
      </c>
      <c r="V1301" s="17">
        <f t="shared" si="272"/>
        <v>11.892175494736836</v>
      </c>
      <c r="W1301" s="14">
        <f t="shared" si="273"/>
        <v>1.5306432972094717</v>
      </c>
      <c r="X1301" s="17">
        <f t="shared" si="274"/>
        <v>11.892175494736836</v>
      </c>
      <c r="Y1301" s="17">
        <f t="shared" si="275"/>
        <v>13.360224805437698</v>
      </c>
      <c r="Z1301" s="14">
        <v>474.14230073437511</v>
      </c>
      <c r="AA1301" s="17">
        <f t="shared" si="277"/>
        <v>0.20159520403959691</v>
      </c>
      <c r="AB1301" s="17">
        <f t="shared" si="278"/>
        <v>3.1703255015902727E-5</v>
      </c>
      <c r="AC1301" s="17">
        <f t="shared" si="279"/>
        <v>1.5031854274008737E-2</v>
      </c>
      <c r="AD1301" s="17">
        <f t="shared" si="276"/>
        <v>1.9909740760276471E-5</v>
      </c>
      <c r="AE1301" s="14">
        <f t="shared" si="280"/>
        <v>70.705912937221242</v>
      </c>
    </row>
    <row r="1302" spans="1:31" ht="15.75" thickBot="1" x14ac:dyDescent="0.3">
      <c r="A1302" s="14">
        <v>1</v>
      </c>
      <c r="B1302" s="17" t="s">
        <v>33</v>
      </c>
      <c r="C1302" s="17">
        <v>1296</v>
      </c>
      <c r="D1302" s="17">
        <v>112.27826758653605</v>
      </c>
      <c r="E1302" s="14">
        <v>704.00093954631063</v>
      </c>
      <c r="F1302" s="103">
        <v>0</v>
      </c>
      <c r="G1302" s="17">
        <f>'Specifications (ICE)'!$E$16*9.81*SIN(F1302-F1301)</f>
        <v>0</v>
      </c>
      <c r="H1302" s="17">
        <f t="shared" si="268"/>
        <v>0</v>
      </c>
      <c r="I1302" s="17">
        <v>14</v>
      </c>
      <c r="J1302" s="14">
        <v>4000</v>
      </c>
      <c r="K1302" s="100">
        <v>13.411199999999999</v>
      </c>
      <c r="L1302" s="17">
        <v>30.000049728</v>
      </c>
      <c r="M1302" s="107">
        <v>1</v>
      </c>
      <c r="N1302" s="17">
        <f>IF(M1302=1,_xlfn.XLOOKUP(L1302,'HYB SPECS'!$O$6:$O$37,'HYB SPECS'!$K$6:$K$37,,1))</f>
        <v>8500</v>
      </c>
      <c r="O1302" s="107">
        <f>0.5*('Specifications (ICE)'!$P$4*'Specifications (ICE)'!$P$3)*'Specifications (ICE)'!$P$5*K1302^2</f>
        <v>56.217600027646043</v>
      </c>
      <c r="P1302" s="14">
        <f>IF(B1302="A",'Specifications (ICE)'!$M$12,IF(B1302="G",'Specifications (ICE)'!$M$13))</f>
        <v>84.271039200000004</v>
      </c>
      <c r="Q1302" s="17">
        <v>1</v>
      </c>
      <c r="R1302" s="110">
        <f>'HYB SPECS'!$G$11-O1302-P1302-G1302</f>
        <v>746.24599262758227</v>
      </c>
      <c r="S1302" s="16">
        <f t="shared" si="269"/>
        <v>1.0600070975878189</v>
      </c>
      <c r="T1302" s="17">
        <f t="shared" si="270"/>
        <v>746.24599262758227</v>
      </c>
      <c r="U1302" s="110">
        <f t="shared" si="271"/>
        <v>886.73463185522837</v>
      </c>
      <c r="V1302" s="17">
        <f t="shared" si="272"/>
        <v>11.892175494736836</v>
      </c>
      <c r="W1302" s="14">
        <f t="shared" si="273"/>
        <v>1.5306432972094717</v>
      </c>
      <c r="X1302" s="17">
        <f t="shared" si="274"/>
        <v>11.892175494736836</v>
      </c>
      <c r="Y1302" s="17">
        <f t="shared" si="275"/>
        <v>13.360224805437698</v>
      </c>
      <c r="Z1302" s="14">
        <v>474.14230073437511</v>
      </c>
      <c r="AA1302" s="17">
        <f t="shared" si="277"/>
        <v>0.20159520403959691</v>
      </c>
      <c r="AB1302" s="17">
        <f t="shared" si="278"/>
        <v>3.1703255015902727E-5</v>
      </c>
      <c r="AC1302" s="17">
        <f t="shared" si="279"/>
        <v>1.5031854274008737E-2</v>
      </c>
      <c r="AD1302" s="17">
        <f t="shared" si="276"/>
        <v>1.9909740760276471E-5</v>
      </c>
      <c r="AE1302" s="14">
        <f t="shared" si="280"/>
        <v>70.720944791495256</v>
      </c>
    </row>
    <row r="1303" spans="1:31" ht="15.75" thickBot="1" x14ac:dyDescent="0.3">
      <c r="A1303" s="14">
        <v>1</v>
      </c>
      <c r="B1303" s="17" t="s">
        <v>33</v>
      </c>
      <c r="C1303" s="17">
        <v>1297</v>
      </c>
      <c r="D1303" s="17">
        <v>112.35283212960452</v>
      </c>
      <c r="E1303" s="14">
        <v>704.00093954631063</v>
      </c>
      <c r="F1303" s="103">
        <v>0</v>
      </c>
      <c r="G1303" s="17">
        <f>'Specifications (ICE)'!$E$16*9.81*SIN(F1303-F1302)</f>
        <v>0</v>
      </c>
      <c r="H1303" s="17">
        <f t="shared" si="268"/>
        <v>0</v>
      </c>
      <c r="I1303" s="17">
        <v>14</v>
      </c>
      <c r="J1303" s="14">
        <v>4000</v>
      </c>
      <c r="K1303" s="100">
        <v>13.411199999999999</v>
      </c>
      <c r="L1303" s="17">
        <v>30.000049728</v>
      </c>
      <c r="M1303" s="107">
        <v>1</v>
      </c>
      <c r="N1303" s="17">
        <f>IF(M1303=1,_xlfn.XLOOKUP(L1303,'HYB SPECS'!$O$6:$O$37,'HYB SPECS'!$K$6:$K$37,,1))</f>
        <v>8500</v>
      </c>
      <c r="O1303" s="107">
        <f>0.5*('Specifications (ICE)'!$P$4*'Specifications (ICE)'!$P$3)*'Specifications (ICE)'!$P$5*K1303^2</f>
        <v>56.217600027646043</v>
      </c>
      <c r="P1303" s="14">
        <f>IF(B1303="A",'Specifications (ICE)'!$M$12,IF(B1303="G",'Specifications (ICE)'!$M$13))</f>
        <v>84.271039200000004</v>
      </c>
      <c r="Q1303" s="17">
        <v>1</v>
      </c>
      <c r="R1303" s="110">
        <f>'HYB SPECS'!$G$11-O1303-P1303-G1303</f>
        <v>746.24599262758227</v>
      </c>
      <c r="S1303" s="16">
        <f t="shared" si="269"/>
        <v>1.0600070975878189</v>
      </c>
      <c r="T1303" s="17">
        <f t="shared" si="270"/>
        <v>746.24599262758227</v>
      </c>
      <c r="U1303" s="110">
        <f t="shared" si="271"/>
        <v>886.73463185522837</v>
      </c>
      <c r="V1303" s="17">
        <f t="shared" si="272"/>
        <v>11.892175494736836</v>
      </c>
      <c r="W1303" s="14">
        <f t="shared" si="273"/>
        <v>1.5306432972094717</v>
      </c>
      <c r="X1303" s="17">
        <f t="shared" si="274"/>
        <v>11.892175494736836</v>
      </c>
      <c r="Y1303" s="17">
        <f t="shared" si="275"/>
        <v>13.360224805437698</v>
      </c>
      <c r="Z1303" s="14">
        <v>474.14230073437511</v>
      </c>
      <c r="AA1303" s="17">
        <f t="shared" si="277"/>
        <v>0.20159520403959691</v>
      </c>
      <c r="AB1303" s="17">
        <f t="shared" si="278"/>
        <v>3.1703255015902727E-5</v>
      </c>
      <c r="AC1303" s="17">
        <f t="shared" si="279"/>
        <v>1.5031854274008737E-2</v>
      </c>
      <c r="AD1303" s="17">
        <f t="shared" si="276"/>
        <v>1.9909740760276471E-5</v>
      </c>
      <c r="AE1303" s="14">
        <f t="shared" si="280"/>
        <v>70.73597664576927</v>
      </c>
    </row>
    <row r="1304" spans="1:31" ht="15.75" thickBot="1" x14ac:dyDescent="0.3">
      <c r="A1304" s="14">
        <v>1</v>
      </c>
      <c r="B1304" s="17" t="s">
        <v>33</v>
      </c>
      <c r="C1304" s="17">
        <v>1298</v>
      </c>
      <c r="D1304" s="17">
        <v>112.427396672673</v>
      </c>
      <c r="E1304" s="14">
        <v>704.00093954631063</v>
      </c>
      <c r="F1304" s="103">
        <v>0</v>
      </c>
      <c r="G1304" s="17">
        <f>'Specifications (ICE)'!$E$16*9.81*SIN(F1304-F1303)</f>
        <v>0</v>
      </c>
      <c r="H1304" s="17">
        <f t="shared" si="268"/>
        <v>0</v>
      </c>
      <c r="I1304" s="17">
        <v>14</v>
      </c>
      <c r="J1304" s="14">
        <v>4000</v>
      </c>
      <c r="K1304" s="100">
        <v>13.411199999999999</v>
      </c>
      <c r="L1304" s="17">
        <v>30.000049728</v>
      </c>
      <c r="M1304" s="107">
        <v>1</v>
      </c>
      <c r="N1304" s="17">
        <f>IF(M1304=1,_xlfn.XLOOKUP(L1304,'HYB SPECS'!$O$6:$O$37,'HYB SPECS'!$K$6:$K$37,,1))</f>
        <v>8500</v>
      </c>
      <c r="O1304" s="107">
        <f>0.5*('Specifications (ICE)'!$P$4*'Specifications (ICE)'!$P$3)*'Specifications (ICE)'!$P$5*K1304^2</f>
        <v>56.217600027646043</v>
      </c>
      <c r="P1304" s="14">
        <f>IF(B1304="A",'Specifications (ICE)'!$M$12,IF(B1304="G",'Specifications (ICE)'!$M$13))</f>
        <v>84.271039200000004</v>
      </c>
      <c r="Q1304" s="17">
        <v>1</v>
      </c>
      <c r="R1304" s="110">
        <f>'HYB SPECS'!$G$11-O1304-P1304-G1304</f>
        <v>746.24599262758227</v>
      </c>
      <c r="S1304" s="16">
        <f t="shared" si="269"/>
        <v>1.0600070975878189</v>
      </c>
      <c r="T1304" s="17">
        <f t="shared" si="270"/>
        <v>746.24599262758227</v>
      </c>
      <c r="U1304" s="110">
        <f t="shared" si="271"/>
        <v>886.73463185522837</v>
      </c>
      <c r="V1304" s="17">
        <f t="shared" si="272"/>
        <v>11.892175494736836</v>
      </c>
      <c r="W1304" s="14">
        <f t="shared" si="273"/>
        <v>1.5306432972094717</v>
      </c>
      <c r="X1304" s="17">
        <f t="shared" si="274"/>
        <v>11.892175494736836</v>
      </c>
      <c r="Y1304" s="17">
        <f t="shared" si="275"/>
        <v>13.360224805437698</v>
      </c>
      <c r="Z1304" s="14">
        <v>474.14230073437511</v>
      </c>
      <c r="AA1304" s="17">
        <f t="shared" si="277"/>
        <v>0.20159520403959691</v>
      </c>
      <c r="AB1304" s="17">
        <f t="shared" si="278"/>
        <v>3.1703255015902727E-5</v>
      </c>
      <c r="AC1304" s="17">
        <f t="shared" si="279"/>
        <v>1.5031854274008737E-2</v>
      </c>
      <c r="AD1304" s="17">
        <f t="shared" si="276"/>
        <v>1.9909740760276471E-5</v>
      </c>
      <c r="AE1304" s="14">
        <f t="shared" si="280"/>
        <v>70.751008500043284</v>
      </c>
    </row>
    <row r="1305" spans="1:31" ht="15.75" thickBot="1" x14ac:dyDescent="0.3">
      <c r="A1305" s="14">
        <v>1</v>
      </c>
      <c r="B1305" s="17" t="s">
        <v>33</v>
      </c>
      <c r="C1305" s="17">
        <v>1299</v>
      </c>
      <c r="D1305" s="17">
        <v>112.50196121574147</v>
      </c>
      <c r="E1305" s="14">
        <v>704.00093954631063</v>
      </c>
      <c r="F1305" s="103">
        <v>0</v>
      </c>
      <c r="G1305" s="17">
        <f>'Specifications (ICE)'!$E$16*9.81*SIN(F1305-F1304)</f>
        <v>0</v>
      </c>
      <c r="H1305" s="17">
        <f t="shared" si="268"/>
        <v>0</v>
      </c>
      <c r="I1305" s="17">
        <v>14</v>
      </c>
      <c r="J1305" s="14">
        <v>4000</v>
      </c>
      <c r="K1305" s="100">
        <v>13.411199999999999</v>
      </c>
      <c r="L1305" s="17">
        <v>30.000049728</v>
      </c>
      <c r="M1305" s="107">
        <v>1</v>
      </c>
      <c r="N1305" s="17">
        <f>IF(M1305=1,_xlfn.XLOOKUP(L1305,'HYB SPECS'!$O$6:$O$37,'HYB SPECS'!$K$6:$K$37,,1))</f>
        <v>8500</v>
      </c>
      <c r="O1305" s="107">
        <f>0.5*('Specifications (ICE)'!$P$4*'Specifications (ICE)'!$P$3)*'Specifications (ICE)'!$P$5*K1305^2</f>
        <v>56.217600027646043</v>
      </c>
      <c r="P1305" s="14">
        <f>IF(B1305="A",'Specifications (ICE)'!$M$12,IF(B1305="G",'Specifications (ICE)'!$M$13))</f>
        <v>84.271039200000004</v>
      </c>
      <c r="Q1305" s="17">
        <v>1</v>
      </c>
      <c r="R1305" s="110">
        <f>'HYB SPECS'!$G$11-O1305-P1305-G1305</f>
        <v>746.24599262758227</v>
      </c>
      <c r="S1305" s="16">
        <f t="shared" si="269"/>
        <v>1.0600070975878189</v>
      </c>
      <c r="T1305" s="17">
        <f t="shared" si="270"/>
        <v>746.24599262758227</v>
      </c>
      <c r="U1305" s="110">
        <f t="shared" si="271"/>
        <v>886.73463185522837</v>
      </c>
      <c r="V1305" s="17">
        <f t="shared" si="272"/>
        <v>11.892175494736836</v>
      </c>
      <c r="W1305" s="14">
        <f t="shared" si="273"/>
        <v>1.5306432972094717</v>
      </c>
      <c r="X1305" s="17">
        <f t="shared" si="274"/>
        <v>11.892175494736836</v>
      </c>
      <c r="Y1305" s="17">
        <f t="shared" si="275"/>
        <v>13.360224805437698</v>
      </c>
      <c r="Z1305" s="14">
        <v>474.14230073437511</v>
      </c>
      <c r="AA1305" s="17">
        <f t="shared" si="277"/>
        <v>0.20159520403959691</v>
      </c>
      <c r="AB1305" s="17">
        <f t="shared" si="278"/>
        <v>3.1703255015902727E-5</v>
      </c>
      <c r="AC1305" s="17">
        <f t="shared" si="279"/>
        <v>1.5031854274008737E-2</v>
      </c>
      <c r="AD1305" s="17">
        <f t="shared" si="276"/>
        <v>1.9909740760276471E-5</v>
      </c>
      <c r="AE1305" s="14">
        <f t="shared" si="280"/>
        <v>70.766040354317298</v>
      </c>
    </row>
    <row r="1306" spans="1:31" ht="15.75" thickBot="1" x14ac:dyDescent="0.3">
      <c r="A1306" s="14">
        <v>1</v>
      </c>
      <c r="B1306" s="17" t="s">
        <v>33</v>
      </c>
      <c r="C1306" s="17">
        <v>1300</v>
      </c>
      <c r="D1306" s="17">
        <v>112.57652575880995</v>
      </c>
      <c r="E1306" s="14">
        <v>704.00093954631063</v>
      </c>
      <c r="F1306" s="103">
        <v>0</v>
      </c>
      <c r="G1306" s="17">
        <f>'Specifications (ICE)'!$E$16*9.81*SIN(F1306-F1305)</f>
        <v>0</v>
      </c>
      <c r="H1306" s="17">
        <f t="shared" si="268"/>
        <v>0</v>
      </c>
      <c r="I1306" s="17">
        <v>14</v>
      </c>
      <c r="J1306" s="14">
        <v>4000</v>
      </c>
      <c r="K1306" s="100">
        <v>13.411199999999999</v>
      </c>
      <c r="L1306" s="17">
        <v>30.000049728</v>
      </c>
      <c r="M1306" s="107">
        <v>1</v>
      </c>
      <c r="N1306" s="17">
        <f>IF(M1306=1,_xlfn.XLOOKUP(L1306,'HYB SPECS'!$O$6:$O$37,'HYB SPECS'!$K$6:$K$37,,1))</f>
        <v>8500</v>
      </c>
      <c r="O1306" s="107">
        <f>0.5*('Specifications (ICE)'!$P$4*'Specifications (ICE)'!$P$3)*'Specifications (ICE)'!$P$5*K1306^2</f>
        <v>56.217600027646043</v>
      </c>
      <c r="P1306" s="14">
        <f>IF(B1306="A",'Specifications (ICE)'!$M$12,IF(B1306="G",'Specifications (ICE)'!$M$13))</f>
        <v>84.271039200000004</v>
      </c>
      <c r="Q1306" s="17">
        <v>1</v>
      </c>
      <c r="R1306" s="110">
        <f>'HYB SPECS'!$G$11-O1306-P1306-G1306</f>
        <v>746.24599262758227</v>
      </c>
      <c r="S1306" s="16">
        <f t="shared" si="269"/>
        <v>1.0600070975878189</v>
      </c>
      <c r="T1306" s="17">
        <f t="shared" si="270"/>
        <v>746.24599262758227</v>
      </c>
      <c r="U1306" s="110">
        <f t="shared" si="271"/>
        <v>886.73463185522837</v>
      </c>
      <c r="V1306" s="17">
        <f t="shared" si="272"/>
        <v>11.892175494736836</v>
      </c>
      <c r="W1306" s="14">
        <f t="shared" si="273"/>
        <v>1.5306432972094717</v>
      </c>
      <c r="X1306" s="17">
        <f t="shared" si="274"/>
        <v>11.892175494736836</v>
      </c>
      <c r="Y1306" s="17">
        <f t="shared" si="275"/>
        <v>13.360224805437698</v>
      </c>
      <c r="Z1306" s="14">
        <v>474.14230073437511</v>
      </c>
      <c r="AA1306" s="17">
        <f t="shared" si="277"/>
        <v>0.20159520403959691</v>
      </c>
      <c r="AB1306" s="17">
        <f t="shared" si="278"/>
        <v>3.1703255015902727E-5</v>
      </c>
      <c r="AC1306" s="17">
        <f t="shared" si="279"/>
        <v>1.5031854274008737E-2</v>
      </c>
      <c r="AD1306" s="17">
        <f t="shared" si="276"/>
        <v>1.9909740760276471E-5</v>
      </c>
      <c r="AE1306" s="14">
        <f t="shared" si="280"/>
        <v>70.781072208591311</v>
      </c>
    </row>
    <row r="1307" spans="1:31" ht="15.75" thickBot="1" x14ac:dyDescent="0.3">
      <c r="A1307" s="14">
        <v>1</v>
      </c>
      <c r="B1307" s="17" t="s">
        <v>33</v>
      </c>
      <c r="C1307" s="17">
        <v>1301</v>
      </c>
      <c r="D1307" s="17">
        <v>112.65109030187843</v>
      </c>
      <c r="E1307" s="14">
        <v>704.00093954631063</v>
      </c>
      <c r="F1307" s="103">
        <v>0</v>
      </c>
      <c r="G1307" s="17">
        <f>'Specifications (ICE)'!$E$16*9.81*SIN(F1307-F1306)</f>
        <v>0</v>
      </c>
      <c r="H1307" s="17">
        <f t="shared" si="268"/>
        <v>0</v>
      </c>
      <c r="I1307" s="17">
        <v>14</v>
      </c>
      <c r="J1307" s="14">
        <v>4000</v>
      </c>
      <c r="K1307" s="100">
        <v>13.411199999999999</v>
      </c>
      <c r="L1307" s="17">
        <v>30.000049728</v>
      </c>
      <c r="M1307" s="107">
        <v>1</v>
      </c>
      <c r="N1307" s="17">
        <f>IF(M1307=1,_xlfn.XLOOKUP(L1307,'HYB SPECS'!$O$6:$O$37,'HYB SPECS'!$K$6:$K$37,,1))</f>
        <v>8500</v>
      </c>
      <c r="O1307" s="107">
        <f>0.5*('Specifications (ICE)'!$P$4*'Specifications (ICE)'!$P$3)*'Specifications (ICE)'!$P$5*K1307^2</f>
        <v>56.217600027646043</v>
      </c>
      <c r="P1307" s="14">
        <f>IF(B1307="A",'Specifications (ICE)'!$M$12,IF(B1307="G",'Specifications (ICE)'!$M$13))</f>
        <v>84.271039200000004</v>
      </c>
      <c r="Q1307" s="17">
        <v>1</v>
      </c>
      <c r="R1307" s="110">
        <f>'HYB SPECS'!$G$11-O1307-P1307-G1307</f>
        <v>746.24599262758227</v>
      </c>
      <c r="S1307" s="16">
        <f t="shared" si="269"/>
        <v>1.0600070975878189</v>
      </c>
      <c r="T1307" s="17">
        <f t="shared" si="270"/>
        <v>746.24599262758227</v>
      </c>
      <c r="U1307" s="110">
        <f t="shared" si="271"/>
        <v>886.73463185522837</v>
      </c>
      <c r="V1307" s="17">
        <f t="shared" si="272"/>
        <v>11.892175494736836</v>
      </c>
      <c r="W1307" s="14">
        <f t="shared" si="273"/>
        <v>1.5306432972094717</v>
      </c>
      <c r="X1307" s="17">
        <f t="shared" si="274"/>
        <v>11.892175494736836</v>
      </c>
      <c r="Y1307" s="17">
        <f t="shared" si="275"/>
        <v>13.360224805437698</v>
      </c>
      <c r="Z1307" s="14">
        <v>474.14230073437511</v>
      </c>
      <c r="AA1307" s="17">
        <f t="shared" si="277"/>
        <v>0.20159520403959691</v>
      </c>
      <c r="AB1307" s="17">
        <f t="shared" si="278"/>
        <v>3.1703255015902727E-5</v>
      </c>
      <c r="AC1307" s="17">
        <f t="shared" si="279"/>
        <v>1.5031854274008737E-2</v>
      </c>
      <c r="AD1307" s="17">
        <f t="shared" si="276"/>
        <v>1.9909740760276471E-5</v>
      </c>
      <c r="AE1307" s="14">
        <f t="shared" si="280"/>
        <v>70.796104062865325</v>
      </c>
    </row>
    <row r="1308" spans="1:31" ht="15.75" thickBot="1" x14ac:dyDescent="0.3">
      <c r="A1308" s="14">
        <v>1</v>
      </c>
      <c r="B1308" s="17" t="s">
        <v>33</v>
      </c>
      <c r="C1308" s="17">
        <v>1302</v>
      </c>
      <c r="D1308" s="17">
        <v>112.7256548449469</v>
      </c>
      <c r="E1308" s="14">
        <v>704.00093954631063</v>
      </c>
      <c r="F1308" s="103">
        <v>0</v>
      </c>
      <c r="G1308" s="17">
        <f>'Specifications (ICE)'!$E$16*9.81*SIN(F1308-F1307)</f>
        <v>0</v>
      </c>
      <c r="H1308" s="17">
        <f t="shared" si="268"/>
        <v>0</v>
      </c>
      <c r="I1308" s="17">
        <v>14</v>
      </c>
      <c r="J1308" s="14">
        <v>4000</v>
      </c>
      <c r="K1308" s="100">
        <v>13.411199999999999</v>
      </c>
      <c r="L1308" s="17">
        <v>30.000049728</v>
      </c>
      <c r="M1308" s="107">
        <v>1</v>
      </c>
      <c r="N1308" s="17">
        <f>IF(M1308=1,_xlfn.XLOOKUP(L1308,'HYB SPECS'!$O$6:$O$37,'HYB SPECS'!$K$6:$K$37,,1))</f>
        <v>8500</v>
      </c>
      <c r="O1308" s="107">
        <f>0.5*('Specifications (ICE)'!$P$4*'Specifications (ICE)'!$P$3)*'Specifications (ICE)'!$P$5*K1308^2</f>
        <v>56.217600027646043</v>
      </c>
      <c r="P1308" s="14">
        <f>IF(B1308="A",'Specifications (ICE)'!$M$12,IF(B1308="G",'Specifications (ICE)'!$M$13))</f>
        <v>84.271039200000004</v>
      </c>
      <c r="Q1308" s="17">
        <v>1</v>
      </c>
      <c r="R1308" s="110">
        <f>'HYB SPECS'!$G$11-O1308-P1308-G1308</f>
        <v>746.24599262758227</v>
      </c>
      <c r="S1308" s="16">
        <f t="shared" si="269"/>
        <v>1.0600070975878189</v>
      </c>
      <c r="T1308" s="17">
        <f t="shared" si="270"/>
        <v>746.24599262758227</v>
      </c>
      <c r="U1308" s="110">
        <f t="shared" si="271"/>
        <v>886.73463185522837</v>
      </c>
      <c r="V1308" s="17">
        <f t="shared" si="272"/>
        <v>11.892175494736836</v>
      </c>
      <c r="W1308" s="14">
        <f t="shared" si="273"/>
        <v>1.5306432972094717</v>
      </c>
      <c r="X1308" s="17">
        <f t="shared" si="274"/>
        <v>11.892175494736836</v>
      </c>
      <c r="Y1308" s="17">
        <f t="shared" si="275"/>
        <v>13.360224805437698</v>
      </c>
      <c r="Z1308" s="14">
        <v>474.14230073437511</v>
      </c>
      <c r="AA1308" s="17">
        <f t="shared" si="277"/>
        <v>0.20159520403959691</v>
      </c>
      <c r="AB1308" s="17">
        <f t="shared" si="278"/>
        <v>3.1703255015902727E-5</v>
      </c>
      <c r="AC1308" s="17">
        <f t="shared" si="279"/>
        <v>1.5031854274008737E-2</v>
      </c>
      <c r="AD1308" s="17">
        <f t="shared" si="276"/>
        <v>1.9909740760276471E-5</v>
      </c>
      <c r="AE1308" s="14">
        <f t="shared" si="280"/>
        <v>70.811135917139339</v>
      </c>
    </row>
    <row r="1309" spans="1:31" ht="15.75" thickBot="1" x14ac:dyDescent="0.3">
      <c r="A1309" s="14">
        <v>1</v>
      </c>
      <c r="B1309" s="17" t="s">
        <v>33</v>
      </c>
      <c r="C1309" s="17">
        <v>1303</v>
      </c>
      <c r="D1309" s="17">
        <v>112.80021938801538</v>
      </c>
      <c r="E1309" s="14">
        <v>704.00093954631063</v>
      </c>
      <c r="F1309" s="103">
        <v>0</v>
      </c>
      <c r="G1309" s="17">
        <f>'Specifications (ICE)'!$E$16*9.81*SIN(F1309-F1308)</f>
        <v>0</v>
      </c>
      <c r="H1309" s="17">
        <f t="shared" si="268"/>
        <v>0</v>
      </c>
      <c r="I1309" s="17">
        <v>14</v>
      </c>
      <c r="J1309" s="14">
        <v>4000</v>
      </c>
      <c r="K1309" s="100">
        <v>13.411199999999999</v>
      </c>
      <c r="L1309" s="17">
        <v>30.000049728</v>
      </c>
      <c r="M1309" s="107">
        <v>1</v>
      </c>
      <c r="N1309" s="17">
        <f>IF(M1309=1,_xlfn.XLOOKUP(L1309,'HYB SPECS'!$O$6:$O$37,'HYB SPECS'!$K$6:$K$37,,1))</f>
        <v>8500</v>
      </c>
      <c r="O1309" s="107">
        <f>0.5*('Specifications (ICE)'!$P$4*'Specifications (ICE)'!$P$3)*'Specifications (ICE)'!$P$5*K1309^2</f>
        <v>56.217600027646043</v>
      </c>
      <c r="P1309" s="14">
        <f>IF(B1309="A",'Specifications (ICE)'!$M$12,IF(B1309="G",'Specifications (ICE)'!$M$13))</f>
        <v>84.271039200000004</v>
      </c>
      <c r="Q1309" s="17">
        <v>1</v>
      </c>
      <c r="R1309" s="110">
        <f>'HYB SPECS'!$G$11-O1309-P1309-G1309</f>
        <v>746.24599262758227</v>
      </c>
      <c r="S1309" s="16">
        <f t="shared" si="269"/>
        <v>1.0600070975878189</v>
      </c>
      <c r="T1309" s="17">
        <f t="shared" si="270"/>
        <v>746.24599262758227</v>
      </c>
      <c r="U1309" s="110">
        <f t="shared" si="271"/>
        <v>886.73463185522837</v>
      </c>
      <c r="V1309" s="17">
        <f t="shared" si="272"/>
        <v>11.892175494736836</v>
      </c>
      <c r="W1309" s="14">
        <f t="shared" si="273"/>
        <v>1.5306432972094717</v>
      </c>
      <c r="X1309" s="17">
        <f t="shared" si="274"/>
        <v>11.892175494736836</v>
      </c>
      <c r="Y1309" s="17">
        <f t="shared" si="275"/>
        <v>13.360224805437698</v>
      </c>
      <c r="Z1309" s="14">
        <v>474.14230073437511</v>
      </c>
      <c r="AA1309" s="17">
        <f t="shared" si="277"/>
        <v>0.20159520403959691</v>
      </c>
      <c r="AB1309" s="17">
        <f t="shared" si="278"/>
        <v>3.1703255015902727E-5</v>
      </c>
      <c r="AC1309" s="17">
        <f t="shared" si="279"/>
        <v>1.5031854274008737E-2</v>
      </c>
      <c r="AD1309" s="17">
        <f t="shared" si="276"/>
        <v>1.9909740760276471E-5</v>
      </c>
      <c r="AE1309" s="14">
        <f t="shared" si="280"/>
        <v>70.826167771413353</v>
      </c>
    </row>
    <row r="1310" spans="1:31" ht="15.75" thickBot="1" x14ac:dyDescent="0.3">
      <c r="A1310" s="14">
        <v>1</v>
      </c>
      <c r="B1310" s="17" t="s">
        <v>33</v>
      </c>
      <c r="C1310" s="17">
        <v>1304</v>
      </c>
      <c r="D1310" s="17">
        <v>112.87478393108385</v>
      </c>
      <c r="E1310" s="14">
        <v>704.00093954631063</v>
      </c>
      <c r="F1310" s="103">
        <v>0</v>
      </c>
      <c r="G1310" s="17">
        <f>'Specifications (ICE)'!$E$16*9.81*SIN(F1310-F1309)</f>
        <v>0</v>
      </c>
      <c r="H1310" s="17">
        <f t="shared" si="268"/>
        <v>0</v>
      </c>
      <c r="I1310" s="17">
        <v>14</v>
      </c>
      <c r="J1310" s="14">
        <v>4000</v>
      </c>
      <c r="K1310" s="100">
        <v>13.411199999999999</v>
      </c>
      <c r="L1310" s="17">
        <v>30.000049728</v>
      </c>
      <c r="M1310" s="107">
        <v>1</v>
      </c>
      <c r="N1310" s="17">
        <f>IF(M1310=1,_xlfn.XLOOKUP(L1310,'HYB SPECS'!$O$6:$O$37,'HYB SPECS'!$K$6:$K$37,,1))</f>
        <v>8500</v>
      </c>
      <c r="O1310" s="107">
        <f>0.5*('Specifications (ICE)'!$P$4*'Specifications (ICE)'!$P$3)*'Specifications (ICE)'!$P$5*K1310^2</f>
        <v>56.217600027646043</v>
      </c>
      <c r="P1310" s="14">
        <f>IF(B1310="A",'Specifications (ICE)'!$M$12,IF(B1310="G",'Specifications (ICE)'!$M$13))</f>
        <v>84.271039200000004</v>
      </c>
      <c r="Q1310" s="17">
        <v>1</v>
      </c>
      <c r="R1310" s="110">
        <f>'HYB SPECS'!$G$11-O1310-P1310-G1310</f>
        <v>746.24599262758227</v>
      </c>
      <c r="S1310" s="16">
        <f t="shared" si="269"/>
        <v>1.0600070975878189</v>
      </c>
      <c r="T1310" s="17">
        <f t="shared" si="270"/>
        <v>746.24599262758227</v>
      </c>
      <c r="U1310" s="110">
        <f t="shared" si="271"/>
        <v>886.73463185522837</v>
      </c>
      <c r="V1310" s="17">
        <f t="shared" si="272"/>
        <v>11.892175494736836</v>
      </c>
      <c r="W1310" s="14">
        <f t="shared" si="273"/>
        <v>1.5306432972094717</v>
      </c>
      <c r="X1310" s="17">
        <f t="shared" si="274"/>
        <v>11.892175494736836</v>
      </c>
      <c r="Y1310" s="17">
        <f t="shared" si="275"/>
        <v>13.360224805437698</v>
      </c>
      <c r="Z1310" s="14">
        <v>474.14230073437511</v>
      </c>
      <c r="AA1310" s="17">
        <f t="shared" si="277"/>
        <v>0.20159520403959691</v>
      </c>
      <c r="AB1310" s="17">
        <f t="shared" si="278"/>
        <v>3.1703255015902727E-5</v>
      </c>
      <c r="AC1310" s="17">
        <f t="shared" si="279"/>
        <v>1.5031854274008737E-2</v>
      </c>
      <c r="AD1310" s="17">
        <f t="shared" si="276"/>
        <v>1.9909740760276471E-5</v>
      </c>
      <c r="AE1310" s="14">
        <f t="shared" si="280"/>
        <v>70.841199625687366</v>
      </c>
    </row>
    <row r="1311" spans="1:31" ht="15.75" thickBot="1" x14ac:dyDescent="0.3">
      <c r="A1311" s="14">
        <v>1</v>
      </c>
      <c r="B1311" s="17" t="s">
        <v>33</v>
      </c>
      <c r="C1311" s="17">
        <v>1305</v>
      </c>
      <c r="D1311" s="17">
        <v>112.94934847415233</v>
      </c>
      <c r="E1311" s="14">
        <v>704.00093954631063</v>
      </c>
      <c r="F1311" s="103">
        <v>0</v>
      </c>
      <c r="G1311" s="17">
        <f>'Specifications (ICE)'!$E$16*9.81*SIN(F1311-F1310)</f>
        <v>0</v>
      </c>
      <c r="H1311" s="17">
        <f t="shared" si="268"/>
        <v>0</v>
      </c>
      <c r="I1311" s="17">
        <v>14</v>
      </c>
      <c r="J1311" s="14">
        <v>4000</v>
      </c>
      <c r="K1311" s="100">
        <v>13.411199999999999</v>
      </c>
      <c r="L1311" s="17">
        <v>30.000049728</v>
      </c>
      <c r="M1311" s="107">
        <v>1</v>
      </c>
      <c r="N1311" s="17">
        <f>IF(M1311=1,_xlfn.XLOOKUP(L1311,'HYB SPECS'!$O$6:$O$37,'HYB SPECS'!$K$6:$K$37,,1))</f>
        <v>8500</v>
      </c>
      <c r="O1311" s="107">
        <f>0.5*('Specifications (ICE)'!$P$4*'Specifications (ICE)'!$P$3)*'Specifications (ICE)'!$P$5*K1311^2</f>
        <v>56.217600027646043</v>
      </c>
      <c r="P1311" s="14">
        <f>IF(B1311="A",'Specifications (ICE)'!$M$12,IF(B1311="G",'Specifications (ICE)'!$M$13))</f>
        <v>84.271039200000004</v>
      </c>
      <c r="Q1311" s="17">
        <v>1</v>
      </c>
      <c r="R1311" s="110">
        <f>'HYB SPECS'!$G$11-O1311-P1311-G1311</f>
        <v>746.24599262758227</v>
      </c>
      <c r="S1311" s="16">
        <f t="shared" si="269"/>
        <v>1.0600070975878189</v>
      </c>
      <c r="T1311" s="17">
        <f t="shared" si="270"/>
        <v>746.24599262758227</v>
      </c>
      <c r="U1311" s="110">
        <f t="shared" si="271"/>
        <v>886.73463185522837</v>
      </c>
      <c r="V1311" s="17">
        <f t="shared" si="272"/>
        <v>11.892175494736836</v>
      </c>
      <c r="W1311" s="14">
        <f t="shared" si="273"/>
        <v>1.5306432972094717</v>
      </c>
      <c r="X1311" s="17">
        <f t="shared" si="274"/>
        <v>11.892175494736836</v>
      </c>
      <c r="Y1311" s="17">
        <f t="shared" si="275"/>
        <v>13.360224805437698</v>
      </c>
      <c r="Z1311" s="14">
        <v>474.14230073437511</v>
      </c>
      <c r="AA1311" s="17">
        <f t="shared" si="277"/>
        <v>0.20159520403959691</v>
      </c>
      <c r="AB1311" s="17">
        <f t="shared" si="278"/>
        <v>3.1703255015902727E-5</v>
      </c>
      <c r="AC1311" s="17">
        <f t="shared" si="279"/>
        <v>1.5031854274008737E-2</v>
      </c>
      <c r="AD1311" s="17">
        <f t="shared" si="276"/>
        <v>1.9909740760276471E-5</v>
      </c>
      <c r="AE1311" s="14">
        <f t="shared" si="280"/>
        <v>70.85623147996138</v>
      </c>
    </row>
    <row r="1312" spans="1:31" ht="15.75" thickBot="1" x14ac:dyDescent="0.3">
      <c r="A1312" s="14">
        <v>1</v>
      </c>
      <c r="B1312" s="17" t="s">
        <v>33</v>
      </c>
      <c r="C1312" s="17">
        <v>1306</v>
      </c>
      <c r="D1312" s="17">
        <v>113.02391301722081</v>
      </c>
      <c r="E1312" s="14">
        <v>704.00093954631063</v>
      </c>
      <c r="F1312" s="103">
        <v>0</v>
      </c>
      <c r="G1312" s="17">
        <f>'Specifications (ICE)'!$E$16*9.81*SIN(F1312-F1311)</f>
        <v>0</v>
      </c>
      <c r="H1312" s="17">
        <f t="shared" si="268"/>
        <v>0</v>
      </c>
      <c r="I1312" s="17">
        <v>14</v>
      </c>
      <c r="J1312" s="14">
        <v>4000</v>
      </c>
      <c r="K1312" s="100">
        <v>13.411199999999999</v>
      </c>
      <c r="L1312" s="17">
        <v>30.000049728</v>
      </c>
      <c r="M1312" s="107">
        <v>1</v>
      </c>
      <c r="N1312" s="17">
        <f>IF(M1312=1,_xlfn.XLOOKUP(L1312,'HYB SPECS'!$O$6:$O$37,'HYB SPECS'!$K$6:$K$37,,1))</f>
        <v>8500</v>
      </c>
      <c r="O1312" s="107">
        <f>0.5*('Specifications (ICE)'!$P$4*'Specifications (ICE)'!$P$3)*'Specifications (ICE)'!$P$5*K1312^2</f>
        <v>56.217600027646043</v>
      </c>
      <c r="P1312" s="14">
        <f>IF(B1312="A",'Specifications (ICE)'!$M$12,IF(B1312="G",'Specifications (ICE)'!$M$13))</f>
        <v>84.271039200000004</v>
      </c>
      <c r="Q1312" s="17">
        <v>1</v>
      </c>
      <c r="R1312" s="110">
        <f>'HYB SPECS'!$G$11-O1312-P1312-G1312</f>
        <v>746.24599262758227</v>
      </c>
      <c r="S1312" s="16">
        <f t="shared" si="269"/>
        <v>1.0600070975878189</v>
      </c>
      <c r="T1312" s="17">
        <f t="shared" si="270"/>
        <v>746.24599262758227</v>
      </c>
      <c r="U1312" s="110">
        <f t="shared" si="271"/>
        <v>886.73463185522837</v>
      </c>
      <c r="V1312" s="17">
        <f t="shared" si="272"/>
        <v>11.892175494736836</v>
      </c>
      <c r="W1312" s="14">
        <f t="shared" si="273"/>
        <v>1.5306432972094717</v>
      </c>
      <c r="X1312" s="17">
        <f t="shared" si="274"/>
        <v>11.892175494736836</v>
      </c>
      <c r="Y1312" s="17">
        <f t="shared" si="275"/>
        <v>13.360224805437698</v>
      </c>
      <c r="Z1312" s="14">
        <v>474.14230073437511</v>
      </c>
      <c r="AA1312" s="17">
        <f t="shared" si="277"/>
        <v>0.20159520403959691</v>
      </c>
      <c r="AB1312" s="17">
        <f t="shared" si="278"/>
        <v>3.1703255015902727E-5</v>
      </c>
      <c r="AC1312" s="17">
        <f t="shared" si="279"/>
        <v>1.5031854274008737E-2</v>
      </c>
      <c r="AD1312" s="17">
        <f t="shared" si="276"/>
        <v>1.9909740760276471E-5</v>
      </c>
      <c r="AE1312" s="14">
        <f t="shared" si="280"/>
        <v>70.871263334235394</v>
      </c>
    </row>
    <row r="1313" spans="1:31" ht="15.75" thickBot="1" x14ac:dyDescent="0.3">
      <c r="A1313" s="14">
        <v>1</v>
      </c>
      <c r="B1313" s="17" t="s">
        <v>33</v>
      </c>
      <c r="C1313" s="17">
        <v>1307</v>
      </c>
      <c r="D1313" s="17">
        <v>113.09847756028928</v>
      </c>
      <c r="E1313" s="14">
        <v>704.00093954631063</v>
      </c>
      <c r="F1313" s="103">
        <v>0</v>
      </c>
      <c r="G1313" s="17">
        <f>'Specifications (ICE)'!$E$16*9.81*SIN(F1313-F1312)</f>
        <v>0</v>
      </c>
      <c r="H1313" s="17">
        <f t="shared" si="268"/>
        <v>0</v>
      </c>
      <c r="I1313" s="17">
        <v>14</v>
      </c>
      <c r="J1313" s="14">
        <v>4000</v>
      </c>
      <c r="K1313" s="100">
        <v>13.411199999999999</v>
      </c>
      <c r="L1313" s="17">
        <v>30.000049728</v>
      </c>
      <c r="M1313" s="107">
        <v>1</v>
      </c>
      <c r="N1313" s="17">
        <f>IF(M1313=1,_xlfn.XLOOKUP(L1313,'HYB SPECS'!$O$6:$O$37,'HYB SPECS'!$K$6:$K$37,,1))</f>
        <v>8500</v>
      </c>
      <c r="O1313" s="107">
        <f>0.5*('Specifications (ICE)'!$P$4*'Specifications (ICE)'!$P$3)*'Specifications (ICE)'!$P$5*K1313^2</f>
        <v>56.217600027646043</v>
      </c>
      <c r="P1313" s="14">
        <f>IF(B1313="A",'Specifications (ICE)'!$M$12,IF(B1313="G",'Specifications (ICE)'!$M$13))</f>
        <v>84.271039200000004</v>
      </c>
      <c r="Q1313" s="17">
        <v>1</v>
      </c>
      <c r="R1313" s="110">
        <f>'HYB SPECS'!$G$11-O1313-P1313-G1313</f>
        <v>746.24599262758227</v>
      </c>
      <c r="S1313" s="16">
        <f t="shared" si="269"/>
        <v>1.0600070975878189</v>
      </c>
      <c r="T1313" s="17">
        <f t="shared" si="270"/>
        <v>746.24599262758227</v>
      </c>
      <c r="U1313" s="110">
        <f t="shared" si="271"/>
        <v>886.73463185522837</v>
      </c>
      <c r="V1313" s="17">
        <f t="shared" si="272"/>
        <v>11.892175494736836</v>
      </c>
      <c r="W1313" s="14">
        <f t="shared" si="273"/>
        <v>1.5306432972094717</v>
      </c>
      <c r="X1313" s="17">
        <f t="shared" si="274"/>
        <v>11.892175494736836</v>
      </c>
      <c r="Y1313" s="17">
        <f t="shared" si="275"/>
        <v>13.360224805437698</v>
      </c>
      <c r="Z1313" s="14">
        <v>474.14230073437511</v>
      </c>
      <c r="AA1313" s="17">
        <f t="shared" si="277"/>
        <v>0.20159520403959691</v>
      </c>
      <c r="AB1313" s="17">
        <f t="shared" si="278"/>
        <v>3.1703255015902727E-5</v>
      </c>
      <c r="AC1313" s="17">
        <f t="shared" si="279"/>
        <v>1.5031854274008737E-2</v>
      </c>
      <c r="AD1313" s="17">
        <f t="shared" si="276"/>
        <v>1.9909740760276471E-5</v>
      </c>
      <c r="AE1313" s="14">
        <f t="shared" si="280"/>
        <v>70.886295188509408</v>
      </c>
    </row>
    <row r="1314" spans="1:31" ht="15.75" thickBot="1" x14ac:dyDescent="0.3">
      <c r="A1314" s="14">
        <v>1</v>
      </c>
      <c r="B1314" s="17" t="s">
        <v>33</v>
      </c>
      <c r="C1314" s="17">
        <v>1308</v>
      </c>
      <c r="D1314" s="17">
        <v>113.17304210335776</v>
      </c>
      <c r="E1314" s="14">
        <v>704.00093954631063</v>
      </c>
      <c r="F1314" s="103">
        <v>0</v>
      </c>
      <c r="G1314" s="17">
        <f>'Specifications (ICE)'!$E$16*9.81*SIN(F1314-F1313)</f>
        <v>0</v>
      </c>
      <c r="H1314" s="17">
        <f t="shared" si="268"/>
        <v>0</v>
      </c>
      <c r="I1314" s="17">
        <v>14</v>
      </c>
      <c r="J1314" s="14">
        <v>4000</v>
      </c>
      <c r="K1314" s="100">
        <v>13.411199999999999</v>
      </c>
      <c r="L1314" s="17">
        <v>30.000049728</v>
      </c>
      <c r="M1314" s="107">
        <v>1</v>
      </c>
      <c r="N1314" s="17">
        <f>IF(M1314=1,_xlfn.XLOOKUP(L1314,'HYB SPECS'!$O$6:$O$37,'HYB SPECS'!$K$6:$K$37,,1))</f>
        <v>8500</v>
      </c>
      <c r="O1314" s="107">
        <f>0.5*('Specifications (ICE)'!$P$4*'Specifications (ICE)'!$P$3)*'Specifications (ICE)'!$P$5*K1314^2</f>
        <v>56.217600027646043</v>
      </c>
      <c r="P1314" s="14">
        <f>IF(B1314="A",'Specifications (ICE)'!$M$12,IF(B1314="G",'Specifications (ICE)'!$M$13))</f>
        <v>84.271039200000004</v>
      </c>
      <c r="Q1314" s="17">
        <v>1</v>
      </c>
      <c r="R1314" s="110">
        <f>'HYB SPECS'!$G$11-O1314-P1314-G1314</f>
        <v>746.24599262758227</v>
      </c>
      <c r="S1314" s="16">
        <f t="shared" si="269"/>
        <v>1.0600070975878189</v>
      </c>
      <c r="T1314" s="17">
        <f t="shared" si="270"/>
        <v>746.24599262758227</v>
      </c>
      <c r="U1314" s="110">
        <f t="shared" si="271"/>
        <v>886.73463185522837</v>
      </c>
      <c r="V1314" s="17">
        <f t="shared" si="272"/>
        <v>11.892175494736836</v>
      </c>
      <c r="W1314" s="14">
        <f t="shared" si="273"/>
        <v>1.5306432972094717</v>
      </c>
      <c r="X1314" s="17">
        <f t="shared" si="274"/>
        <v>11.892175494736836</v>
      </c>
      <c r="Y1314" s="17">
        <f t="shared" si="275"/>
        <v>13.360224805437698</v>
      </c>
      <c r="Z1314" s="14">
        <v>474.14230073437511</v>
      </c>
      <c r="AA1314" s="17">
        <f t="shared" si="277"/>
        <v>0.20159520403959691</v>
      </c>
      <c r="AB1314" s="17">
        <f t="shared" si="278"/>
        <v>3.1703255015902727E-5</v>
      </c>
      <c r="AC1314" s="17">
        <f t="shared" si="279"/>
        <v>1.5031854274008737E-2</v>
      </c>
      <c r="AD1314" s="17">
        <f t="shared" si="276"/>
        <v>1.9909740760276471E-5</v>
      </c>
      <c r="AE1314" s="14">
        <f t="shared" si="280"/>
        <v>70.901327042783421</v>
      </c>
    </row>
    <row r="1315" spans="1:31" ht="15.75" thickBot="1" x14ac:dyDescent="0.3">
      <c r="A1315" s="14">
        <v>1</v>
      </c>
      <c r="B1315" s="17" t="s">
        <v>33</v>
      </c>
      <c r="C1315" s="17">
        <v>1309</v>
      </c>
      <c r="D1315" s="17">
        <v>113.24760664642623</v>
      </c>
      <c r="E1315" s="14">
        <v>704.00093954631063</v>
      </c>
      <c r="F1315" s="103">
        <v>0</v>
      </c>
      <c r="G1315" s="17">
        <f>'Specifications (ICE)'!$E$16*9.81*SIN(F1315-F1314)</f>
        <v>0</v>
      </c>
      <c r="H1315" s="17">
        <f t="shared" si="268"/>
        <v>0</v>
      </c>
      <c r="I1315" s="17">
        <v>14</v>
      </c>
      <c r="J1315" s="14">
        <v>4000</v>
      </c>
      <c r="K1315" s="100">
        <v>13.411199999999999</v>
      </c>
      <c r="L1315" s="17">
        <v>30.000049728</v>
      </c>
      <c r="M1315" s="107">
        <v>1</v>
      </c>
      <c r="N1315" s="17">
        <f>IF(M1315=1,_xlfn.XLOOKUP(L1315,'HYB SPECS'!$O$6:$O$37,'HYB SPECS'!$K$6:$K$37,,1))</f>
        <v>8500</v>
      </c>
      <c r="O1315" s="107">
        <f>0.5*('Specifications (ICE)'!$P$4*'Specifications (ICE)'!$P$3)*'Specifications (ICE)'!$P$5*K1315^2</f>
        <v>56.217600027646043</v>
      </c>
      <c r="P1315" s="14">
        <f>IF(B1315="A",'Specifications (ICE)'!$M$12,IF(B1315="G",'Specifications (ICE)'!$M$13))</f>
        <v>84.271039200000004</v>
      </c>
      <c r="Q1315" s="17">
        <v>1</v>
      </c>
      <c r="R1315" s="110">
        <f>'HYB SPECS'!$G$11-O1315-P1315-G1315</f>
        <v>746.24599262758227</v>
      </c>
      <c r="S1315" s="16">
        <f t="shared" si="269"/>
        <v>1.0600070975878189</v>
      </c>
      <c r="T1315" s="17">
        <f t="shared" si="270"/>
        <v>746.24599262758227</v>
      </c>
      <c r="U1315" s="110">
        <f t="shared" si="271"/>
        <v>886.73463185522837</v>
      </c>
      <c r="V1315" s="17">
        <f t="shared" si="272"/>
        <v>11.892175494736836</v>
      </c>
      <c r="W1315" s="14">
        <f t="shared" si="273"/>
        <v>1.5306432972094717</v>
      </c>
      <c r="X1315" s="17">
        <f t="shared" si="274"/>
        <v>11.892175494736836</v>
      </c>
      <c r="Y1315" s="17">
        <f t="shared" si="275"/>
        <v>13.360224805437698</v>
      </c>
      <c r="Z1315" s="14">
        <v>474.14230073437511</v>
      </c>
      <c r="AA1315" s="17">
        <f t="shared" si="277"/>
        <v>0.20159520403959691</v>
      </c>
      <c r="AB1315" s="17">
        <f t="shared" si="278"/>
        <v>3.1703255015902727E-5</v>
      </c>
      <c r="AC1315" s="17">
        <f t="shared" si="279"/>
        <v>1.5031854274008737E-2</v>
      </c>
      <c r="AD1315" s="17">
        <f t="shared" si="276"/>
        <v>1.9909740760276471E-5</v>
      </c>
      <c r="AE1315" s="14">
        <f t="shared" si="280"/>
        <v>70.916358897057435</v>
      </c>
    </row>
    <row r="1316" spans="1:31" ht="15.75" thickBot="1" x14ac:dyDescent="0.3">
      <c r="A1316" s="14">
        <v>1</v>
      </c>
      <c r="B1316" s="17" t="s">
        <v>33</v>
      </c>
      <c r="C1316" s="17">
        <v>1310</v>
      </c>
      <c r="D1316" s="17">
        <v>113.32217118949471</v>
      </c>
      <c r="E1316" s="14">
        <v>704.00093954631063</v>
      </c>
      <c r="F1316" s="103">
        <v>0</v>
      </c>
      <c r="G1316" s="17">
        <f>'Specifications (ICE)'!$E$16*9.81*SIN(F1316-F1315)</f>
        <v>0</v>
      </c>
      <c r="H1316" s="17">
        <f t="shared" si="268"/>
        <v>0</v>
      </c>
      <c r="I1316" s="17">
        <v>14</v>
      </c>
      <c r="J1316" s="14">
        <v>4000</v>
      </c>
      <c r="K1316" s="100">
        <v>13.411199999999999</v>
      </c>
      <c r="L1316" s="17">
        <v>30.000049728</v>
      </c>
      <c r="M1316" s="107">
        <v>1</v>
      </c>
      <c r="N1316" s="17">
        <f>IF(M1316=1,_xlfn.XLOOKUP(L1316,'HYB SPECS'!$O$6:$O$37,'HYB SPECS'!$K$6:$K$37,,1))</f>
        <v>8500</v>
      </c>
      <c r="O1316" s="107">
        <f>0.5*('Specifications (ICE)'!$P$4*'Specifications (ICE)'!$P$3)*'Specifications (ICE)'!$P$5*K1316^2</f>
        <v>56.217600027646043</v>
      </c>
      <c r="P1316" s="14">
        <f>IF(B1316="A",'Specifications (ICE)'!$M$12,IF(B1316="G",'Specifications (ICE)'!$M$13))</f>
        <v>84.271039200000004</v>
      </c>
      <c r="Q1316" s="17">
        <v>1</v>
      </c>
      <c r="R1316" s="110">
        <f>'HYB SPECS'!$G$11-O1316-P1316-G1316</f>
        <v>746.24599262758227</v>
      </c>
      <c r="S1316" s="16">
        <f t="shared" si="269"/>
        <v>1.0600070975878189</v>
      </c>
      <c r="T1316" s="17">
        <f t="shared" si="270"/>
        <v>746.24599262758227</v>
      </c>
      <c r="U1316" s="110">
        <f t="shared" si="271"/>
        <v>886.73463185522837</v>
      </c>
      <c r="V1316" s="17">
        <f t="shared" si="272"/>
        <v>11.892175494736836</v>
      </c>
      <c r="W1316" s="14">
        <f t="shared" si="273"/>
        <v>1.5306432972094717</v>
      </c>
      <c r="X1316" s="17">
        <f t="shared" si="274"/>
        <v>11.892175494736836</v>
      </c>
      <c r="Y1316" s="17">
        <f t="shared" si="275"/>
        <v>13.360224805437698</v>
      </c>
      <c r="Z1316" s="14">
        <v>474.14230073437511</v>
      </c>
      <c r="AA1316" s="17">
        <f t="shared" si="277"/>
        <v>0.20159520403959691</v>
      </c>
      <c r="AB1316" s="17">
        <f t="shared" si="278"/>
        <v>3.1703255015902727E-5</v>
      </c>
      <c r="AC1316" s="17">
        <f t="shared" si="279"/>
        <v>1.5031854274008737E-2</v>
      </c>
      <c r="AD1316" s="17">
        <f t="shared" si="276"/>
        <v>1.9909740760276471E-5</v>
      </c>
      <c r="AE1316" s="14">
        <f t="shared" si="280"/>
        <v>70.931390751331449</v>
      </c>
    </row>
    <row r="1317" spans="1:31" ht="15.75" thickBot="1" x14ac:dyDescent="0.3">
      <c r="A1317" s="14">
        <v>1</v>
      </c>
      <c r="B1317" s="17" t="s">
        <v>33</v>
      </c>
      <c r="C1317" s="17">
        <v>1311</v>
      </c>
      <c r="D1317" s="17">
        <v>113.39673573256319</v>
      </c>
      <c r="E1317" s="14">
        <v>704.00093954631063</v>
      </c>
      <c r="F1317" s="103">
        <v>0</v>
      </c>
      <c r="G1317" s="17">
        <f>'Specifications (ICE)'!$E$16*9.81*SIN(F1317-F1316)</f>
        <v>0</v>
      </c>
      <c r="H1317" s="17">
        <f t="shared" si="268"/>
        <v>0</v>
      </c>
      <c r="I1317" s="17">
        <v>14</v>
      </c>
      <c r="J1317" s="14">
        <v>4000</v>
      </c>
      <c r="K1317" s="100">
        <v>13.411199999999999</v>
      </c>
      <c r="L1317" s="17">
        <v>30.000049728</v>
      </c>
      <c r="M1317" s="107">
        <v>1</v>
      </c>
      <c r="N1317" s="17">
        <f>IF(M1317=1,_xlfn.XLOOKUP(L1317,'HYB SPECS'!$O$6:$O$37,'HYB SPECS'!$K$6:$K$37,,1))</f>
        <v>8500</v>
      </c>
      <c r="O1317" s="107">
        <f>0.5*('Specifications (ICE)'!$P$4*'Specifications (ICE)'!$P$3)*'Specifications (ICE)'!$P$5*K1317^2</f>
        <v>56.217600027646043</v>
      </c>
      <c r="P1317" s="14">
        <f>IF(B1317="A",'Specifications (ICE)'!$M$12,IF(B1317="G",'Specifications (ICE)'!$M$13))</f>
        <v>84.271039200000004</v>
      </c>
      <c r="Q1317" s="17">
        <v>1</v>
      </c>
      <c r="R1317" s="110">
        <f>'HYB SPECS'!$G$11-O1317-P1317-G1317</f>
        <v>746.24599262758227</v>
      </c>
      <c r="S1317" s="16">
        <f t="shared" si="269"/>
        <v>1.0600070975878189</v>
      </c>
      <c r="T1317" s="17">
        <f t="shared" si="270"/>
        <v>746.24599262758227</v>
      </c>
      <c r="U1317" s="110">
        <f t="shared" si="271"/>
        <v>886.73463185522837</v>
      </c>
      <c r="V1317" s="17">
        <f t="shared" si="272"/>
        <v>11.892175494736836</v>
      </c>
      <c r="W1317" s="14">
        <f t="shared" si="273"/>
        <v>1.5306432972094717</v>
      </c>
      <c r="X1317" s="17">
        <f t="shared" si="274"/>
        <v>11.892175494736836</v>
      </c>
      <c r="Y1317" s="17">
        <f t="shared" si="275"/>
        <v>13.360224805437698</v>
      </c>
      <c r="Z1317" s="14">
        <v>474.14230073437511</v>
      </c>
      <c r="AA1317" s="17">
        <f t="shared" si="277"/>
        <v>0.20159520403959691</v>
      </c>
      <c r="AB1317" s="17">
        <f t="shared" si="278"/>
        <v>3.1703255015902727E-5</v>
      </c>
      <c r="AC1317" s="17">
        <f t="shared" si="279"/>
        <v>1.5031854274008737E-2</v>
      </c>
      <c r="AD1317" s="17">
        <f t="shared" si="276"/>
        <v>1.9909740760276471E-5</v>
      </c>
      <c r="AE1317" s="14">
        <f t="shared" si="280"/>
        <v>70.946422605605463</v>
      </c>
    </row>
    <row r="1318" spans="1:31" ht="15.75" thickBot="1" x14ac:dyDescent="0.3">
      <c r="A1318" s="14">
        <v>1</v>
      </c>
      <c r="B1318" s="17" t="s">
        <v>33</v>
      </c>
      <c r="C1318" s="17">
        <v>1312</v>
      </c>
      <c r="D1318" s="17">
        <v>113.47130027563166</v>
      </c>
      <c r="E1318" s="14">
        <v>704.00093954631063</v>
      </c>
      <c r="F1318" s="103">
        <v>0</v>
      </c>
      <c r="G1318" s="17">
        <f>'Specifications (ICE)'!$E$16*9.81*SIN(F1318-F1317)</f>
        <v>0</v>
      </c>
      <c r="H1318" s="17">
        <f t="shared" si="268"/>
        <v>0</v>
      </c>
      <c r="I1318" s="17">
        <v>14</v>
      </c>
      <c r="J1318" s="14">
        <v>4000</v>
      </c>
      <c r="K1318" s="100">
        <v>13.411199999999999</v>
      </c>
      <c r="L1318" s="17">
        <v>30.000049728</v>
      </c>
      <c r="M1318" s="107">
        <v>1</v>
      </c>
      <c r="N1318" s="17">
        <f>IF(M1318=1,_xlfn.XLOOKUP(L1318,'HYB SPECS'!$O$6:$O$37,'HYB SPECS'!$K$6:$K$37,,1))</f>
        <v>8500</v>
      </c>
      <c r="O1318" s="107">
        <f>0.5*('Specifications (ICE)'!$P$4*'Specifications (ICE)'!$P$3)*'Specifications (ICE)'!$P$5*K1318^2</f>
        <v>56.217600027646043</v>
      </c>
      <c r="P1318" s="14">
        <f>IF(B1318="A",'Specifications (ICE)'!$M$12,IF(B1318="G",'Specifications (ICE)'!$M$13))</f>
        <v>84.271039200000004</v>
      </c>
      <c r="Q1318" s="17">
        <v>1</v>
      </c>
      <c r="R1318" s="110">
        <f>'HYB SPECS'!$G$11-O1318-P1318-G1318</f>
        <v>746.24599262758227</v>
      </c>
      <c r="S1318" s="16">
        <f t="shared" si="269"/>
        <v>1.0600070975878189</v>
      </c>
      <c r="T1318" s="17">
        <f t="shared" si="270"/>
        <v>746.24599262758227</v>
      </c>
      <c r="U1318" s="110">
        <f t="shared" si="271"/>
        <v>886.73463185522837</v>
      </c>
      <c r="V1318" s="17">
        <f t="shared" si="272"/>
        <v>11.892175494736836</v>
      </c>
      <c r="W1318" s="14">
        <f t="shared" si="273"/>
        <v>1.5306432972094717</v>
      </c>
      <c r="X1318" s="17">
        <f t="shared" si="274"/>
        <v>11.892175494736836</v>
      </c>
      <c r="Y1318" s="17">
        <f t="shared" si="275"/>
        <v>13.360224805437698</v>
      </c>
      <c r="Z1318" s="14">
        <v>474.14230073437511</v>
      </c>
      <c r="AA1318" s="17">
        <f t="shared" si="277"/>
        <v>0.20159520403959691</v>
      </c>
      <c r="AB1318" s="17">
        <f t="shared" si="278"/>
        <v>3.1703255015902727E-5</v>
      </c>
      <c r="AC1318" s="17">
        <f t="shared" si="279"/>
        <v>1.5031854274008737E-2</v>
      </c>
      <c r="AD1318" s="17">
        <f t="shared" si="276"/>
        <v>1.9909740760276471E-5</v>
      </c>
      <c r="AE1318" s="14">
        <f t="shared" si="280"/>
        <v>70.961454459879477</v>
      </c>
    </row>
    <row r="1319" spans="1:31" ht="15.75" thickBot="1" x14ac:dyDescent="0.3">
      <c r="A1319" s="14">
        <v>1</v>
      </c>
      <c r="B1319" s="17" t="s">
        <v>33</v>
      </c>
      <c r="C1319" s="17">
        <v>1313</v>
      </c>
      <c r="D1319" s="17">
        <v>113.54586481870014</v>
      </c>
      <c r="E1319" s="14">
        <v>704.00093954631063</v>
      </c>
      <c r="F1319" s="103">
        <v>0</v>
      </c>
      <c r="G1319" s="17">
        <f>'Specifications (ICE)'!$E$16*9.81*SIN(F1319-F1318)</f>
        <v>0</v>
      </c>
      <c r="H1319" s="17">
        <f t="shared" si="268"/>
        <v>0</v>
      </c>
      <c r="I1319" s="17">
        <v>14</v>
      </c>
      <c r="J1319" s="14">
        <v>4000</v>
      </c>
      <c r="K1319" s="100">
        <v>13.411199999999999</v>
      </c>
      <c r="L1319" s="17">
        <v>30.000049728</v>
      </c>
      <c r="M1319" s="107">
        <v>1</v>
      </c>
      <c r="N1319" s="17">
        <f>IF(M1319=1,_xlfn.XLOOKUP(L1319,'HYB SPECS'!$O$6:$O$37,'HYB SPECS'!$K$6:$K$37,,1))</f>
        <v>8500</v>
      </c>
      <c r="O1319" s="107">
        <f>0.5*('Specifications (ICE)'!$P$4*'Specifications (ICE)'!$P$3)*'Specifications (ICE)'!$P$5*K1319^2</f>
        <v>56.217600027646043</v>
      </c>
      <c r="P1319" s="14">
        <f>IF(B1319="A",'Specifications (ICE)'!$M$12,IF(B1319="G",'Specifications (ICE)'!$M$13))</f>
        <v>84.271039200000004</v>
      </c>
      <c r="Q1319" s="17">
        <v>1</v>
      </c>
      <c r="R1319" s="110">
        <f>'HYB SPECS'!$G$11-O1319-P1319-G1319</f>
        <v>746.24599262758227</v>
      </c>
      <c r="S1319" s="16">
        <f t="shared" si="269"/>
        <v>1.0600070975878189</v>
      </c>
      <c r="T1319" s="17">
        <f t="shared" si="270"/>
        <v>746.24599262758227</v>
      </c>
      <c r="U1319" s="110">
        <f t="shared" si="271"/>
        <v>886.73463185522837</v>
      </c>
      <c r="V1319" s="17">
        <f t="shared" si="272"/>
        <v>11.892175494736836</v>
      </c>
      <c r="W1319" s="14">
        <f t="shared" si="273"/>
        <v>1.5306432972094717</v>
      </c>
      <c r="X1319" s="17">
        <f t="shared" si="274"/>
        <v>11.892175494736836</v>
      </c>
      <c r="Y1319" s="17">
        <f t="shared" si="275"/>
        <v>13.360224805437698</v>
      </c>
      <c r="Z1319" s="14">
        <v>474.14230073437511</v>
      </c>
      <c r="AA1319" s="17">
        <f t="shared" si="277"/>
        <v>0.20159520403959691</v>
      </c>
      <c r="AB1319" s="17">
        <f t="shared" si="278"/>
        <v>3.1703255015902727E-5</v>
      </c>
      <c r="AC1319" s="17">
        <f t="shared" si="279"/>
        <v>1.5031854274008737E-2</v>
      </c>
      <c r="AD1319" s="17">
        <f t="shared" si="276"/>
        <v>1.9909740760276471E-5</v>
      </c>
      <c r="AE1319" s="14">
        <f t="shared" si="280"/>
        <v>70.97648631415349</v>
      </c>
    </row>
    <row r="1320" spans="1:31" ht="15.75" thickBot="1" x14ac:dyDescent="0.3">
      <c r="A1320" s="14">
        <v>1</v>
      </c>
      <c r="B1320" s="17" t="s">
        <v>33</v>
      </c>
      <c r="C1320" s="17">
        <v>1314</v>
      </c>
      <c r="D1320" s="17">
        <v>113.62042936176861</v>
      </c>
      <c r="E1320" s="14">
        <v>704.00093954631063</v>
      </c>
      <c r="F1320" s="103">
        <v>0</v>
      </c>
      <c r="G1320" s="17">
        <f>'Specifications (ICE)'!$E$16*9.81*SIN(F1320-F1319)</f>
        <v>0</v>
      </c>
      <c r="H1320" s="17">
        <f t="shared" si="268"/>
        <v>0</v>
      </c>
      <c r="I1320" s="17">
        <v>14</v>
      </c>
      <c r="J1320" s="14">
        <v>4000</v>
      </c>
      <c r="K1320" s="100">
        <v>13.411199999999999</v>
      </c>
      <c r="L1320" s="17">
        <v>30.000049728</v>
      </c>
      <c r="M1320" s="107">
        <v>1</v>
      </c>
      <c r="N1320" s="17">
        <f>IF(M1320=1,_xlfn.XLOOKUP(L1320,'HYB SPECS'!$O$6:$O$37,'HYB SPECS'!$K$6:$K$37,,1))</f>
        <v>8500</v>
      </c>
      <c r="O1320" s="107">
        <f>0.5*('Specifications (ICE)'!$P$4*'Specifications (ICE)'!$P$3)*'Specifications (ICE)'!$P$5*K1320^2</f>
        <v>56.217600027646043</v>
      </c>
      <c r="P1320" s="14">
        <f>IF(B1320="A",'Specifications (ICE)'!$M$12,IF(B1320="G",'Specifications (ICE)'!$M$13))</f>
        <v>84.271039200000004</v>
      </c>
      <c r="Q1320" s="17">
        <v>1</v>
      </c>
      <c r="R1320" s="110">
        <f>'HYB SPECS'!$G$11-O1320-P1320-G1320</f>
        <v>746.24599262758227</v>
      </c>
      <c r="S1320" s="16">
        <f t="shared" si="269"/>
        <v>1.0600070975878189</v>
      </c>
      <c r="T1320" s="17">
        <f t="shared" si="270"/>
        <v>746.24599262758227</v>
      </c>
      <c r="U1320" s="110">
        <f t="shared" si="271"/>
        <v>886.73463185522837</v>
      </c>
      <c r="V1320" s="17">
        <f t="shared" si="272"/>
        <v>11.892175494736836</v>
      </c>
      <c r="W1320" s="14">
        <f t="shared" si="273"/>
        <v>1.5306432972094717</v>
      </c>
      <c r="X1320" s="17">
        <f t="shared" si="274"/>
        <v>11.892175494736836</v>
      </c>
      <c r="Y1320" s="17">
        <f t="shared" si="275"/>
        <v>13.360224805437698</v>
      </c>
      <c r="Z1320" s="14">
        <v>474.14230073437511</v>
      </c>
      <c r="AA1320" s="17">
        <f t="shared" si="277"/>
        <v>0.20159520403959691</v>
      </c>
      <c r="AB1320" s="17">
        <f t="shared" si="278"/>
        <v>3.1703255015902727E-5</v>
      </c>
      <c r="AC1320" s="17">
        <f t="shared" si="279"/>
        <v>1.5031854274008737E-2</v>
      </c>
      <c r="AD1320" s="17">
        <f t="shared" si="276"/>
        <v>1.9909740760276471E-5</v>
      </c>
      <c r="AE1320" s="14">
        <f t="shared" si="280"/>
        <v>70.991518168427504</v>
      </c>
    </row>
    <row r="1321" spans="1:31" ht="15.75" thickBot="1" x14ac:dyDescent="0.3">
      <c r="A1321" s="14">
        <v>1</v>
      </c>
      <c r="B1321" s="17" t="s">
        <v>33</v>
      </c>
      <c r="C1321" s="17">
        <v>1315</v>
      </c>
      <c r="D1321" s="17">
        <v>113.69499390483709</v>
      </c>
      <c r="E1321" s="14">
        <v>704.00093954631063</v>
      </c>
      <c r="F1321" s="103">
        <v>0</v>
      </c>
      <c r="G1321" s="17">
        <f>'Specifications (ICE)'!$E$16*9.81*SIN(F1321-F1320)</f>
        <v>0</v>
      </c>
      <c r="H1321" s="17">
        <f t="shared" si="268"/>
        <v>0</v>
      </c>
      <c r="I1321" s="17">
        <v>14</v>
      </c>
      <c r="J1321" s="14">
        <v>4000</v>
      </c>
      <c r="K1321" s="100">
        <v>13.411199999999999</v>
      </c>
      <c r="L1321" s="17">
        <v>30.000049728</v>
      </c>
      <c r="M1321" s="107">
        <v>1</v>
      </c>
      <c r="N1321" s="17">
        <f>IF(M1321=1,_xlfn.XLOOKUP(L1321,'HYB SPECS'!$O$6:$O$37,'HYB SPECS'!$K$6:$K$37,,1))</f>
        <v>8500</v>
      </c>
      <c r="O1321" s="107">
        <f>0.5*('Specifications (ICE)'!$P$4*'Specifications (ICE)'!$P$3)*'Specifications (ICE)'!$P$5*K1321^2</f>
        <v>56.217600027646043</v>
      </c>
      <c r="P1321" s="14">
        <f>IF(B1321="A",'Specifications (ICE)'!$M$12,IF(B1321="G",'Specifications (ICE)'!$M$13))</f>
        <v>84.271039200000004</v>
      </c>
      <c r="Q1321" s="17">
        <v>1</v>
      </c>
      <c r="R1321" s="110">
        <f>'HYB SPECS'!$G$11-O1321-P1321-G1321</f>
        <v>746.24599262758227</v>
      </c>
      <c r="S1321" s="16">
        <f t="shared" si="269"/>
        <v>1.0600070975878189</v>
      </c>
      <c r="T1321" s="17">
        <f t="shared" si="270"/>
        <v>746.24599262758227</v>
      </c>
      <c r="U1321" s="110">
        <f t="shared" si="271"/>
        <v>886.73463185522837</v>
      </c>
      <c r="V1321" s="17">
        <f t="shared" si="272"/>
        <v>11.892175494736836</v>
      </c>
      <c r="W1321" s="14">
        <f t="shared" si="273"/>
        <v>1.5306432972094717</v>
      </c>
      <c r="X1321" s="17">
        <f t="shared" si="274"/>
        <v>11.892175494736836</v>
      </c>
      <c r="Y1321" s="17">
        <f t="shared" si="275"/>
        <v>13.360224805437698</v>
      </c>
      <c r="Z1321" s="14">
        <v>474.14230073437511</v>
      </c>
      <c r="AA1321" s="17">
        <f t="shared" si="277"/>
        <v>0.20159520403959691</v>
      </c>
      <c r="AB1321" s="17">
        <f t="shared" si="278"/>
        <v>3.1703255015902727E-5</v>
      </c>
      <c r="AC1321" s="17">
        <f t="shared" si="279"/>
        <v>1.5031854274008737E-2</v>
      </c>
      <c r="AD1321" s="17">
        <f t="shared" si="276"/>
        <v>1.9909740760276471E-5</v>
      </c>
      <c r="AE1321" s="14">
        <f t="shared" si="280"/>
        <v>71.006550022701518</v>
      </c>
    </row>
    <row r="1322" spans="1:31" ht="15.75" thickBot="1" x14ac:dyDescent="0.3">
      <c r="A1322" s="14">
        <v>1</v>
      </c>
      <c r="B1322" s="17" t="s">
        <v>33</v>
      </c>
      <c r="C1322" s="17">
        <v>1316</v>
      </c>
      <c r="D1322" s="17">
        <v>113.76955844790557</v>
      </c>
      <c r="E1322" s="14">
        <v>704.00093954631063</v>
      </c>
      <c r="F1322" s="103">
        <v>0</v>
      </c>
      <c r="G1322" s="17">
        <f>'Specifications (ICE)'!$E$16*9.81*SIN(F1322-F1321)</f>
        <v>0</v>
      </c>
      <c r="H1322" s="17">
        <f t="shared" si="268"/>
        <v>0</v>
      </c>
      <c r="I1322" s="17">
        <v>14</v>
      </c>
      <c r="J1322" s="14">
        <v>4000</v>
      </c>
      <c r="K1322" s="100">
        <v>13.411199999999999</v>
      </c>
      <c r="L1322" s="17">
        <v>30.000049728</v>
      </c>
      <c r="M1322" s="107">
        <v>1</v>
      </c>
      <c r="N1322" s="17">
        <f>IF(M1322=1,_xlfn.XLOOKUP(L1322,'HYB SPECS'!$O$6:$O$37,'HYB SPECS'!$K$6:$K$37,,1))</f>
        <v>8500</v>
      </c>
      <c r="O1322" s="107">
        <f>0.5*('Specifications (ICE)'!$P$4*'Specifications (ICE)'!$P$3)*'Specifications (ICE)'!$P$5*K1322^2</f>
        <v>56.217600027646043</v>
      </c>
      <c r="P1322" s="14">
        <f>IF(B1322="A",'Specifications (ICE)'!$M$12,IF(B1322="G",'Specifications (ICE)'!$M$13))</f>
        <v>84.271039200000004</v>
      </c>
      <c r="Q1322" s="17">
        <v>1</v>
      </c>
      <c r="R1322" s="110">
        <f>'HYB SPECS'!$G$11-O1322-P1322-G1322</f>
        <v>746.24599262758227</v>
      </c>
      <c r="S1322" s="16">
        <f t="shared" si="269"/>
        <v>1.0600070975878189</v>
      </c>
      <c r="T1322" s="17">
        <f t="shared" si="270"/>
        <v>746.24599262758227</v>
      </c>
      <c r="U1322" s="110">
        <f t="shared" si="271"/>
        <v>886.73463185522837</v>
      </c>
      <c r="V1322" s="17">
        <f t="shared" si="272"/>
        <v>11.892175494736836</v>
      </c>
      <c r="W1322" s="14">
        <f t="shared" si="273"/>
        <v>1.5306432972094717</v>
      </c>
      <c r="X1322" s="17">
        <f t="shared" si="274"/>
        <v>11.892175494736836</v>
      </c>
      <c r="Y1322" s="17">
        <f t="shared" si="275"/>
        <v>13.360224805437698</v>
      </c>
      <c r="Z1322" s="14">
        <v>474.14230073437511</v>
      </c>
      <c r="AA1322" s="17">
        <f t="shared" si="277"/>
        <v>0.20159520403959691</v>
      </c>
      <c r="AB1322" s="17">
        <f t="shared" si="278"/>
        <v>3.1703255015902727E-5</v>
      </c>
      <c r="AC1322" s="17">
        <f t="shared" si="279"/>
        <v>1.5031854274008737E-2</v>
      </c>
      <c r="AD1322" s="17">
        <f t="shared" si="276"/>
        <v>1.9909740760276471E-5</v>
      </c>
      <c r="AE1322" s="14">
        <f t="shared" si="280"/>
        <v>71.021581876975532</v>
      </c>
    </row>
    <row r="1323" spans="1:31" ht="15.75" thickBot="1" x14ac:dyDescent="0.3">
      <c r="A1323" s="14">
        <v>1</v>
      </c>
      <c r="B1323" s="17" t="s">
        <v>33</v>
      </c>
      <c r="C1323" s="17">
        <v>1317</v>
      </c>
      <c r="D1323" s="17">
        <v>113.84412299097404</v>
      </c>
      <c r="E1323" s="14">
        <v>704.00093954631063</v>
      </c>
      <c r="F1323" s="103">
        <v>0</v>
      </c>
      <c r="G1323" s="17">
        <f>'Specifications (ICE)'!$E$16*9.81*SIN(F1323-F1322)</f>
        <v>0</v>
      </c>
      <c r="H1323" s="17">
        <f t="shared" si="268"/>
        <v>0</v>
      </c>
      <c r="I1323" s="17">
        <v>14</v>
      </c>
      <c r="J1323" s="14">
        <v>4000</v>
      </c>
      <c r="K1323" s="100">
        <v>13.411199999999999</v>
      </c>
      <c r="L1323" s="17">
        <v>30.000049728</v>
      </c>
      <c r="M1323" s="107">
        <v>1</v>
      </c>
      <c r="N1323" s="17">
        <f>IF(M1323=1,_xlfn.XLOOKUP(L1323,'HYB SPECS'!$O$6:$O$37,'HYB SPECS'!$K$6:$K$37,,1))</f>
        <v>8500</v>
      </c>
      <c r="O1323" s="107">
        <f>0.5*('Specifications (ICE)'!$P$4*'Specifications (ICE)'!$P$3)*'Specifications (ICE)'!$P$5*K1323^2</f>
        <v>56.217600027646043</v>
      </c>
      <c r="P1323" s="14">
        <f>IF(B1323="A",'Specifications (ICE)'!$M$12,IF(B1323="G",'Specifications (ICE)'!$M$13))</f>
        <v>84.271039200000004</v>
      </c>
      <c r="Q1323" s="17">
        <v>1</v>
      </c>
      <c r="R1323" s="110">
        <f>'HYB SPECS'!$G$11-O1323-P1323-G1323</f>
        <v>746.24599262758227</v>
      </c>
      <c r="S1323" s="16">
        <f t="shared" si="269"/>
        <v>1.0600070975878189</v>
      </c>
      <c r="T1323" s="17">
        <f t="shared" si="270"/>
        <v>746.24599262758227</v>
      </c>
      <c r="U1323" s="110">
        <f t="shared" si="271"/>
        <v>886.73463185522837</v>
      </c>
      <c r="V1323" s="17">
        <f t="shared" si="272"/>
        <v>11.892175494736836</v>
      </c>
      <c r="W1323" s="14">
        <f t="shared" si="273"/>
        <v>1.5306432972094717</v>
      </c>
      <c r="X1323" s="17">
        <f t="shared" si="274"/>
        <v>11.892175494736836</v>
      </c>
      <c r="Y1323" s="17">
        <f t="shared" si="275"/>
        <v>13.360224805437698</v>
      </c>
      <c r="Z1323" s="14">
        <v>474.14230073437511</v>
      </c>
      <c r="AA1323" s="17">
        <f t="shared" si="277"/>
        <v>0.20159520403959691</v>
      </c>
      <c r="AB1323" s="17">
        <f t="shared" si="278"/>
        <v>3.1703255015902727E-5</v>
      </c>
      <c r="AC1323" s="17">
        <f t="shared" si="279"/>
        <v>1.5031854274008737E-2</v>
      </c>
      <c r="AD1323" s="17">
        <f t="shared" si="276"/>
        <v>1.9909740760276471E-5</v>
      </c>
      <c r="AE1323" s="14">
        <f t="shared" si="280"/>
        <v>71.036613731249545</v>
      </c>
    </row>
    <row r="1324" spans="1:31" ht="15.75" thickBot="1" x14ac:dyDescent="0.3">
      <c r="A1324" s="14">
        <v>1</v>
      </c>
      <c r="B1324" s="17" t="s">
        <v>33</v>
      </c>
      <c r="C1324" s="17">
        <v>1318</v>
      </c>
      <c r="D1324" s="17">
        <v>113.91868753404252</v>
      </c>
      <c r="E1324" s="14">
        <v>704.00093954631063</v>
      </c>
      <c r="F1324" s="103">
        <v>0</v>
      </c>
      <c r="G1324" s="17">
        <f>'Specifications (ICE)'!$E$16*9.81*SIN(F1324-F1323)</f>
        <v>0</v>
      </c>
      <c r="H1324" s="17">
        <f t="shared" si="268"/>
        <v>0</v>
      </c>
      <c r="I1324" s="17">
        <v>14</v>
      </c>
      <c r="J1324" s="14">
        <v>4000</v>
      </c>
      <c r="K1324" s="100">
        <v>13.411199999999999</v>
      </c>
      <c r="L1324" s="17">
        <v>30.000049728</v>
      </c>
      <c r="M1324" s="107">
        <v>1</v>
      </c>
      <c r="N1324" s="17">
        <f>IF(M1324=1,_xlfn.XLOOKUP(L1324,'HYB SPECS'!$O$6:$O$37,'HYB SPECS'!$K$6:$K$37,,1))</f>
        <v>8500</v>
      </c>
      <c r="O1324" s="107">
        <f>0.5*('Specifications (ICE)'!$P$4*'Specifications (ICE)'!$P$3)*'Specifications (ICE)'!$P$5*K1324^2</f>
        <v>56.217600027646043</v>
      </c>
      <c r="P1324" s="14">
        <f>IF(B1324="A",'Specifications (ICE)'!$M$12,IF(B1324="G",'Specifications (ICE)'!$M$13))</f>
        <v>84.271039200000004</v>
      </c>
      <c r="Q1324" s="17">
        <v>1</v>
      </c>
      <c r="R1324" s="110">
        <f>'HYB SPECS'!$G$11-O1324-P1324-G1324</f>
        <v>746.24599262758227</v>
      </c>
      <c r="S1324" s="16">
        <f t="shared" si="269"/>
        <v>1.0600070975878189</v>
      </c>
      <c r="T1324" s="17">
        <f t="shared" si="270"/>
        <v>746.24599262758227</v>
      </c>
      <c r="U1324" s="110">
        <f t="shared" si="271"/>
        <v>886.73463185522837</v>
      </c>
      <c r="V1324" s="17">
        <f t="shared" si="272"/>
        <v>11.892175494736836</v>
      </c>
      <c r="W1324" s="14">
        <f t="shared" si="273"/>
        <v>1.5306432972094717</v>
      </c>
      <c r="X1324" s="17">
        <f t="shared" si="274"/>
        <v>11.892175494736836</v>
      </c>
      <c r="Y1324" s="17">
        <f t="shared" si="275"/>
        <v>13.360224805437698</v>
      </c>
      <c r="Z1324" s="14">
        <v>474.14230073437511</v>
      </c>
      <c r="AA1324" s="17">
        <f t="shared" si="277"/>
        <v>0.20159520403959691</v>
      </c>
      <c r="AB1324" s="17">
        <f t="shared" si="278"/>
        <v>3.1703255015902727E-5</v>
      </c>
      <c r="AC1324" s="17">
        <f t="shared" si="279"/>
        <v>1.5031854274008737E-2</v>
      </c>
      <c r="AD1324" s="17">
        <f t="shared" si="276"/>
        <v>1.9909740760276471E-5</v>
      </c>
      <c r="AE1324" s="14">
        <f t="shared" si="280"/>
        <v>71.051645585523559</v>
      </c>
    </row>
    <row r="1325" spans="1:31" ht="15.75" thickBot="1" x14ac:dyDescent="0.3">
      <c r="A1325" s="14">
        <v>1</v>
      </c>
      <c r="B1325" s="17" t="s">
        <v>33</v>
      </c>
      <c r="C1325" s="17">
        <v>1319</v>
      </c>
      <c r="D1325" s="17">
        <v>113.99325207711099</v>
      </c>
      <c r="E1325" s="14">
        <v>704.00093954631063</v>
      </c>
      <c r="F1325" s="103">
        <v>0</v>
      </c>
      <c r="G1325" s="17">
        <f>'Specifications (ICE)'!$E$16*9.81*SIN(F1325-F1324)</f>
        <v>0</v>
      </c>
      <c r="H1325" s="17">
        <f t="shared" si="268"/>
        <v>0</v>
      </c>
      <c r="I1325" s="17">
        <v>14</v>
      </c>
      <c r="J1325" s="14">
        <v>4000</v>
      </c>
      <c r="K1325" s="100">
        <v>13.411199999999999</v>
      </c>
      <c r="L1325" s="17">
        <v>30.000049728</v>
      </c>
      <c r="M1325" s="107">
        <v>1</v>
      </c>
      <c r="N1325" s="17">
        <f>IF(M1325=1,_xlfn.XLOOKUP(L1325,'HYB SPECS'!$O$6:$O$37,'HYB SPECS'!$K$6:$K$37,,1))</f>
        <v>8500</v>
      </c>
      <c r="O1325" s="107">
        <f>0.5*('Specifications (ICE)'!$P$4*'Specifications (ICE)'!$P$3)*'Specifications (ICE)'!$P$5*K1325^2</f>
        <v>56.217600027646043</v>
      </c>
      <c r="P1325" s="14">
        <f>IF(B1325="A",'Specifications (ICE)'!$M$12,IF(B1325="G",'Specifications (ICE)'!$M$13))</f>
        <v>84.271039200000004</v>
      </c>
      <c r="Q1325" s="17">
        <v>1</v>
      </c>
      <c r="R1325" s="110">
        <f>'HYB SPECS'!$G$11-O1325-P1325-G1325</f>
        <v>746.24599262758227</v>
      </c>
      <c r="S1325" s="16">
        <f t="shared" si="269"/>
        <v>1.0600070975878189</v>
      </c>
      <c r="T1325" s="17">
        <f t="shared" si="270"/>
        <v>746.24599262758227</v>
      </c>
      <c r="U1325" s="110">
        <f t="shared" si="271"/>
        <v>886.73463185522837</v>
      </c>
      <c r="V1325" s="17">
        <f t="shared" si="272"/>
        <v>11.892175494736836</v>
      </c>
      <c r="W1325" s="14">
        <f t="shared" si="273"/>
        <v>1.5306432972094717</v>
      </c>
      <c r="X1325" s="17">
        <f t="shared" si="274"/>
        <v>11.892175494736836</v>
      </c>
      <c r="Y1325" s="17">
        <f t="shared" si="275"/>
        <v>13.360224805437698</v>
      </c>
      <c r="Z1325" s="14">
        <v>474.14230073437511</v>
      </c>
      <c r="AA1325" s="17">
        <f t="shared" si="277"/>
        <v>0.20159520403959691</v>
      </c>
      <c r="AB1325" s="17">
        <f t="shared" si="278"/>
        <v>3.1703255015902727E-5</v>
      </c>
      <c r="AC1325" s="17">
        <f t="shared" si="279"/>
        <v>1.5031854274008737E-2</v>
      </c>
      <c r="AD1325" s="17">
        <f t="shared" si="276"/>
        <v>1.9909740760276471E-5</v>
      </c>
      <c r="AE1325" s="14">
        <f t="shared" si="280"/>
        <v>71.066677439797573</v>
      </c>
    </row>
    <row r="1326" spans="1:31" ht="15.75" thickBot="1" x14ac:dyDescent="0.3">
      <c r="A1326" s="14">
        <v>1</v>
      </c>
      <c r="B1326" s="17" t="s">
        <v>33</v>
      </c>
      <c r="C1326" s="17">
        <v>1320</v>
      </c>
      <c r="D1326" s="17">
        <v>114.06781662017947</v>
      </c>
      <c r="E1326" s="14">
        <v>704.00093954631063</v>
      </c>
      <c r="F1326" s="103">
        <v>0</v>
      </c>
      <c r="G1326" s="17">
        <f>'Specifications (ICE)'!$E$16*9.81*SIN(F1326-F1325)</f>
        <v>0</v>
      </c>
      <c r="H1326" s="17">
        <f t="shared" si="268"/>
        <v>0</v>
      </c>
      <c r="I1326" s="17">
        <v>14</v>
      </c>
      <c r="J1326" s="14">
        <v>4000</v>
      </c>
      <c r="K1326" s="100">
        <v>13.411199999999999</v>
      </c>
      <c r="L1326" s="17">
        <v>30.000049728</v>
      </c>
      <c r="M1326" s="107">
        <v>1</v>
      </c>
      <c r="N1326" s="17">
        <f>IF(M1326=1,_xlfn.XLOOKUP(L1326,'HYB SPECS'!$O$6:$O$37,'HYB SPECS'!$K$6:$K$37,,1))</f>
        <v>8500</v>
      </c>
      <c r="O1326" s="107">
        <f>0.5*('Specifications (ICE)'!$P$4*'Specifications (ICE)'!$P$3)*'Specifications (ICE)'!$P$5*K1326^2</f>
        <v>56.217600027646043</v>
      </c>
      <c r="P1326" s="14">
        <f>IF(B1326="A",'Specifications (ICE)'!$M$12,IF(B1326="G",'Specifications (ICE)'!$M$13))</f>
        <v>84.271039200000004</v>
      </c>
      <c r="Q1326" s="17">
        <v>1</v>
      </c>
      <c r="R1326" s="110">
        <f>'HYB SPECS'!$G$11-O1326-P1326-G1326</f>
        <v>746.24599262758227</v>
      </c>
      <c r="S1326" s="16">
        <f t="shared" si="269"/>
        <v>1.0600070975878189</v>
      </c>
      <c r="T1326" s="17">
        <f t="shared" si="270"/>
        <v>746.24599262758227</v>
      </c>
      <c r="U1326" s="110">
        <f t="shared" si="271"/>
        <v>886.73463185522837</v>
      </c>
      <c r="V1326" s="17">
        <f t="shared" si="272"/>
        <v>11.892175494736836</v>
      </c>
      <c r="W1326" s="14">
        <f t="shared" si="273"/>
        <v>1.5306432972094717</v>
      </c>
      <c r="X1326" s="17">
        <f t="shared" si="274"/>
        <v>11.892175494736836</v>
      </c>
      <c r="Y1326" s="17">
        <f t="shared" si="275"/>
        <v>13.360224805437698</v>
      </c>
      <c r="Z1326" s="14">
        <v>474.14230073437511</v>
      </c>
      <c r="AA1326" s="17">
        <f t="shared" si="277"/>
        <v>0.20159520403959691</v>
      </c>
      <c r="AB1326" s="17">
        <f t="shared" si="278"/>
        <v>3.1703255015902727E-5</v>
      </c>
      <c r="AC1326" s="17">
        <f t="shared" si="279"/>
        <v>1.5031854274008737E-2</v>
      </c>
      <c r="AD1326" s="17">
        <f t="shared" si="276"/>
        <v>1.9909740760276471E-5</v>
      </c>
      <c r="AE1326" s="14">
        <f t="shared" si="280"/>
        <v>71.081709294071587</v>
      </c>
    </row>
    <row r="1327" spans="1:31" ht="15.75" thickBot="1" x14ac:dyDescent="0.3">
      <c r="A1327" s="14">
        <v>1</v>
      </c>
      <c r="B1327" s="17" t="s">
        <v>33</v>
      </c>
      <c r="C1327" s="17">
        <v>1321</v>
      </c>
      <c r="D1327" s="17">
        <v>114.14238116324795</v>
      </c>
      <c r="E1327" s="14">
        <v>704.00093954631063</v>
      </c>
      <c r="F1327" s="103">
        <v>0</v>
      </c>
      <c r="G1327" s="17">
        <f>'Specifications (ICE)'!$E$16*9.81*SIN(F1327-F1326)</f>
        <v>0</v>
      </c>
      <c r="H1327" s="17">
        <f t="shared" si="268"/>
        <v>0</v>
      </c>
      <c r="I1327" s="17">
        <v>14</v>
      </c>
      <c r="J1327" s="14">
        <v>4000</v>
      </c>
      <c r="K1327" s="100">
        <v>13.411199999999999</v>
      </c>
      <c r="L1327" s="17">
        <v>30.000049728</v>
      </c>
      <c r="M1327" s="107">
        <v>1</v>
      </c>
      <c r="N1327" s="17">
        <f>IF(M1327=1,_xlfn.XLOOKUP(L1327,'HYB SPECS'!$O$6:$O$37,'HYB SPECS'!$K$6:$K$37,,1))</f>
        <v>8500</v>
      </c>
      <c r="O1327" s="107">
        <f>0.5*('Specifications (ICE)'!$P$4*'Specifications (ICE)'!$P$3)*'Specifications (ICE)'!$P$5*K1327^2</f>
        <v>56.217600027646043</v>
      </c>
      <c r="P1327" s="14">
        <f>IF(B1327="A",'Specifications (ICE)'!$M$12,IF(B1327="G",'Specifications (ICE)'!$M$13))</f>
        <v>84.271039200000004</v>
      </c>
      <c r="Q1327" s="17">
        <v>1</v>
      </c>
      <c r="R1327" s="110">
        <f>'HYB SPECS'!$G$11-O1327-P1327-G1327</f>
        <v>746.24599262758227</v>
      </c>
      <c r="S1327" s="16">
        <f t="shared" si="269"/>
        <v>1.0600070975878189</v>
      </c>
      <c r="T1327" s="17">
        <f t="shared" si="270"/>
        <v>746.24599262758227</v>
      </c>
      <c r="U1327" s="110">
        <f t="shared" si="271"/>
        <v>886.73463185522837</v>
      </c>
      <c r="V1327" s="17">
        <f t="shared" si="272"/>
        <v>11.892175494736836</v>
      </c>
      <c r="W1327" s="14">
        <f t="shared" si="273"/>
        <v>1.5306432972094717</v>
      </c>
      <c r="X1327" s="17">
        <f t="shared" si="274"/>
        <v>11.892175494736836</v>
      </c>
      <c r="Y1327" s="17">
        <f t="shared" si="275"/>
        <v>13.360224805437698</v>
      </c>
      <c r="Z1327" s="14">
        <v>474.14230073437511</v>
      </c>
      <c r="AA1327" s="17">
        <f t="shared" si="277"/>
        <v>0.20159520403959691</v>
      </c>
      <c r="AB1327" s="17">
        <f t="shared" si="278"/>
        <v>3.1703255015902727E-5</v>
      </c>
      <c r="AC1327" s="17">
        <f t="shared" si="279"/>
        <v>1.5031854274008737E-2</v>
      </c>
      <c r="AD1327" s="17">
        <f t="shared" si="276"/>
        <v>1.9909740760276471E-5</v>
      </c>
      <c r="AE1327" s="14">
        <f t="shared" si="280"/>
        <v>71.0967411483456</v>
      </c>
    </row>
    <row r="1328" spans="1:31" ht="15.75" thickBot="1" x14ac:dyDescent="0.3">
      <c r="A1328" s="14">
        <v>1</v>
      </c>
      <c r="B1328" s="17" t="s">
        <v>33</v>
      </c>
      <c r="C1328" s="17">
        <v>1322</v>
      </c>
      <c r="D1328" s="17">
        <v>114.21694570631642</v>
      </c>
      <c r="E1328" s="14">
        <v>704.00093954631063</v>
      </c>
      <c r="F1328" s="103">
        <v>0</v>
      </c>
      <c r="G1328" s="17">
        <f>'Specifications (ICE)'!$E$16*9.81*SIN(F1328-F1327)</f>
        <v>0</v>
      </c>
      <c r="H1328" s="17">
        <f t="shared" si="268"/>
        <v>0</v>
      </c>
      <c r="I1328" s="17">
        <v>14</v>
      </c>
      <c r="J1328" s="14">
        <v>4000</v>
      </c>
      <c r="K1328" s="100">
        <v>13.411199999999999</v>
      </c>
      <c r="L1328" s="17">
        <v>30.000049728</v>
      </c>
      <c r="M1328" s="107">
        <v>1</v>
      </c>
      <c r="N1328" s="17">
        <f>IF(M1328=1,_xlfn.XLOOKUP(L1328,'HYB SPECS'!$O$6:$O$37,'HYB SPECS'!$K$6:$K$37,,1))</f>
        <v>8500</v>
      </c>
      <c r="O1328" s="107">
        <f>0.5*('Specifications (ICE)'!$P$4*'Specifications (ICE)'!$P$3)*'Specifications (ICE)'!$P$5*K1328^2</f>
        <v>56.217600027646043</v>
      </c>
      <c r="P1328" s="14">
        <f>IF(B1328="A",'Specifications (ICE)'!$M$12,IF(B1328="G",'Specifications (ICE)'!$M$13))</f>
        <v>84.271039200000004</v>
      </c>
      <c r="Q1328" s="17">
        <v>1</v>
      </c>
      <c r="R1328" s="110">
        <f>'HYB SPECS'!$G$11-O1328-P1328-G1328</f>
        <v>746.24599262758227</v>
      </c>
      <c r="S1328" s="16">
        <f t="shared" si="269"/>
        <v>1.0600070975878189</v>
      </c>
      <c r="T1328" s="17">
        <f t="shared" si="270"/>
        <v>746.24599262758227</v>
      </c>
      <c r="U1328" s="110">
        <f t="shared" si="271"/>
        <v>886.73463185522837</v>
      </c>
      <c r="V1328" s="17">
        <f t="shared" si="272"/>
        <v>11.892175494736836</v>
      </c>
      <c r="W1328" s="14">
        <f t="shared" si="273"/>
        <v>1.5306432972094717</v>
      </c>
      <c r="X1328" s="17">
        <f t="shared" si="274"/>
        <v>11.892175494736836</v>
      </c>
      <c r="Y1328" s="17">
        <f t="shared" si="275"/>
        <v>13.360224805437698</v>
      </c>
      <c r="Z1328" s="14">
        <v>474.14230073437511</v>
      </c>
      <c r="AA1328" s="17">
        <f t="shared" si="277"/>
        <v>0.20159520403959691</v>
      </c>
      <c r="AB1328" s="17">
        <f t="shared" si="278"/>
        <v>3.1703255015902727E-5</v>
      </c>
      <c r="AC1328" s="17">
        <f t="shared" si="279"/>
        <v>1.5031854274008737E-2</v>
      </c>
      <c r="AD1328" s="17">
        <f t="shared" si="276"/>
        <v>1.9909740760276471E-5</v>
      </c>
      <c r="AE1328" s="14">
        <f t="shared" si="280"/>
        <v>71.111773002619614</v>
      </c>
    </row>
    <row r="1329" spans="1:31" ht="15.75" thickBot="1" x14ac:dyDescent="0.3">
      <c r="A1329" s="14">
        <v>1</v>
      </c>
      <c r="B1329" s="17" t="s">
        <v>33</v>
      </c>
      <c r="C1329" s="17">
        <v>1323</v>
      </c>
      <c r="D1329" s="17">
        <v>114.2915102493849</v>
      </c>
      <c r="E1329" s="14">
        <v>704.00093954631063</v>
      </c>
      <c r="F1329" s="103">
        <v>0</v>
      </c>
      <c r="G1329" s="17">
        <f>'Specifications (ICE)'!$E$16*9.81*SIN(F1329-F1328)</f>
        <v>0</v>
      </c>
      <c r="H1329" s="17">
        <f t="shared" si="268"/>
        <v>0</v>
      </c>
      <c r="I1329" s="17">
        <v>14</v>
      </c>
      <c r="J1329" s="14">
        <v>4000</v>
      </c>
      <c r="K1329" s="100">
        <v>13.411199999999999</v>
      </c>
      <c r="L1329" s="17">
        <v>30.000049728</v>
      </c>
      <c r="M1329" s="107">
        <v>1</v>
      </c>
      <c r="N1329" s="17">
        <f>IF(M1329=1,_xlfn.XLOOKUP(L1329,'HYB SPECS'!$O$6:$O$37,'HYB SPECS'!$K$6:$K$37,,1))</f>
        <v>8500</v>
      </c>
      <c r="O1329" s="107">
        <f>0.5*('Specifications (ICE)'!$P$4*'Specifications (ICE)'!$P$3)*'Specifications (ICE)'!$P$5*K1329^2</f>
        <v>56.217600027646043</v>
      </c>
      <c r="P1329" s="14">
        <f>IF(B1329="A",'Specifications (ICE)'!$M$12,IF(B1329="G",'Specifications (ICE)'!$M$13))</f>
        <v>84.271039200000004</v>
      </c>
      <c r="Q1329" s="17">
        <v>1</v>
      </c>
      <c r="R1329" s="110">
        <f>'HYB SPECS'!$G$11-O1329-P1329-G1329</f>
        <v>746.24599262758227</v>
      </c>
      <c r="S1329" s="16">
        <f t="shared" si="269"/>
        <v>1.0600070975878189</v>
      </c>
      <c r="T1329" s="17">
        <f t="shared" si="270"/>
        <v>746.24599262758227</v>
      </c>
      <c r="U1329" s="110">
        <f t="shared" si="271"/>
        <v>886.73463185522837</v>
      </c>
      <c r="V1329" s="17">
        <f t="shared" si="272"/>
        <v>11.892175494736836</v>
      </c>
      <c r="W1329" s="14">
        <f t="shared" si="273"/>
        <v>1.5306432972094717</v>
      </c>
      <c r="X1329" s="17">
        <f t="shared" si="274"/>
        <v>11.892175494736836</v>
      </c>
      <c r="Y1329" s="17">
        <f t="shared" si="275"/>
        <v>13.360224805437698</v>
      </c>
      <c r="Z1329" s="14">
        <v>474.14230073437511</v>
      </c>
      <c r="AA1329" s="17">
        <f t="shared" si="277"/>
        <v>0.20159520403959691</v>
      </c>
      <c r="AB1329" s="17">
        <f t="shared" si="278"/>
        <v>3.1703255015902727E-5</v>
      </c>
      <c r="AC1329" s="17">
        <f t="shared" si="279"/>
        <v>1.5031854274008737E-2</v>
      </c>
      <c r="AD1329" s="17">
        <f t="shared" si="276"/>
        <v>1.9909740760276471E-5</v>
      </c>
      <c r="AE1329" s="14">
        <f t="shared" si="280"/>
        <v>71.126804856893628</v>
      </c>
    </row>
    <row r="1330" spans="1:31" ht="15.75" thickBot="1" x14ac:dyDescent="0.3">
      <c r="A1330" s="14">
        <v>1</v>
      </c>
      <c r="B1330" s="17" t="s">
        <v>33</v>
      </c>
      <c r="C1330" s="17">
        <v>1324</v>
      </c>
      <c r="D1330" s="17">
        <v>114.36607479245338</v>
      </c>
      <c r="E1330" s="14">
        <v>704.00093954631063</v>
      </c>
      <c r="F1330" s="103">
        <v>0</v>
      </c>
      <c r="G1330" s="17">
        <f>'Specifications (ICE)'!$E$16*9.81*SIN(F1330-F1329)</f>
        <v>0</v>
      </c>
      <c r="H1330" s="17">
        <f t="shared" si="268"/>
        <v>0</v>
      </c>
      <c r="I1330" s="17">
        <v>14</v>
      </c>
      <c r="J1330" s="14">
        <v>4000</v>
      </c>
      <c r="K1330" s="100">
        <v>13.411199999999999</v>
      </c>
      <c r="L1330" s="17">
        <v>30.000049728</v>
      </c>
      <c r="M1330" s="107">
        <v>1</v>
      </c>
      <c r="N1330" s="17">
        <f>IF(M1330=1,_xlfn.XLOOKUP(L1330,'HYB SPECS'!$O$6:$O$37,'HYB SPECS'!$K$6:$K$37,,1))</f>
        <v>8500</v>
      </c>
      <c r="O1330" s="107">
        <f>0.5*('Specifications (ICE)'!$P$4*'Specifications (ICE)'!$P$3)*'Specifications (ICE)'!$P$5*K1330^2</f>
        <v>56.217600027646043</v>
      </c>
      <c r="P1330" s="14">
        <f>IF(B1330="A",'Specifications (ICE)'!$M$12,IF(B1330="G",'Specifications (ICE)'!$M$13))</f>
        <v>84.271039200000004</v>
      </c>
      <c r="Q1330" s="17">
        <v>1</v>
      </c>
      <c r="R1330" s="110">
        <f>'HYB SPECS'!$G$11-O1330-P1330-G1330</f>
        <v>746.24599262758227</v>
      </c>
      <c r="S1330" s="16">
        <f t="shared" si="269"/>
        <v>1.0600070975878189</v>
      </c>
      <c r="T1330" s="17">
        <f t="shared" si="270"/>
        <v>746.24599262758227</v>
      </c>
      <c r="U1330" s="110">
        <f t="shared" si="271"/>
        <v>886.73463185522837</v>
      </c>
      <c r="V1330" s="17">
        <f t="shared" si="272"/>
        <v>11.892175494736836</v>
      </c>
      <c r="W1330" s="14">
        <f t="shared" si="273"/>
        <v>1.5306432972094717</v>
      </c>
      <c r="X1330" s="17">
        <f t="shared" si="274"/>
        <v>11.892175494736836</v>
      </c>
      <c r="Y1330" s="17">
        <f t="shared" si="275"/>
        <v>13.360224805437698</v>
      </c>
      <c r="Z1330" s="14">
        <v>474.14230073437511</v>
      </c>
      <c r="AA1330" s="17">
        <f t="shared" si="277"/>
        <v>0.20159520403959691</v>
      </c>
      <c r="AB1330" s="17">
        <f t="shared" si="278"/>
        <v>3.1703255015902727E-5</v>
      </c>
      <c r="AC1330" s="17">
        <f t="shared" si="279"/>
        <v>1.5031854274008737E-2</v>
      </c>
      <c r="AD1330" s="17">
        <f t="shared" si="276"/>
        <v>1.9909740760276471E-5</v>
      </c>
      <c r="AE1330" s="14">
        <f t="shared" si="280"/>
        <v>71.141836711167642</v>
      </c>
    </row>
    <row r="1331" spans="1:31" ht="15.75" thickBot="1" x14ac:dyDescent="0.3">
      <c r="A1331" s="14">
        <v>1</v>
      </c>
      <c r="B1331" s="17" t="s">
        <v>33</v>
      </c>
      <c r="C1331" s="17">
        <v>1325</v>
      </c>
      <c r="D1331" s="17">
        <v>114.44063933552185</v>
      </c>
      <c r="E1331" s="14">
        <v>704.00093954631063</v>
      </c>
      <c r="F1331" s="103">
        <v>0</v>
      </c>
      <c r="G1331" s="17">
        <f>'Specifications (ICE)'!$E$16*9.81*SIN(F1331-F1330)</f>
        <v>0</v>
      </c>
      <c r="H1331" s="17">
        <f t="shared" si="268"/>
        <v>0</v>
      </c>
      <c r="I1331" s="17">
        <v>14</v>
      </c>
      <c r="J1331" s="14">
        <v>4000</v>
      </c>
      <c r="K1331" s="100">
        <v>13.411199999999999</v>
      </c>
      <c r="L1331" s="17">
        <v>30.000049728</v>
      </c>
      <c r="M1331" s="107">
        <v>1</v>
      </c>
      <c r="N1331" s="17">
        <f>IF(M1331=1,_xlfn.XLOOKUP(L1331,'HYB SPECS'!$O$6:$O$37,'HYB SPECS'!$K$6:$K$37,,1))</f>
        <v>8500</v>
      </c>
      <c r="O1331" s="107">
        <f>0.5*('Specifications (ICE)'!$P$4*'Specifications (ICE)'!$P$3)*'Specifications (ICE)'!$P$5*K1331^2</f>
        <v>56.217600027646043</v>
      </c>
      <c r="P1331" s="14">
        <f>IF(B1331="A",'Specifications (ICE)'!$M$12,IF(B1331="G",'Specifications (ICE)'!$M$13))</f>
        <v>84.271039200000004</v>
      </c>
      <c r="Q1331" s="17">
        <v>1</v>
      </c>
      <c r="R1331" s="110">
        <f>'HYB SPECS'!$G$11-O1331-P1331-G1331</f>
        <v>746.24599262758227</v>
      </c>
      <c r="S1331" s="16">
        <f t="shared" si="269"/>
        <v>1.0600070975878189</v>
      </c>
      <c r="T1331" s="17">
        <f t="shared" si="270"/>
        <v>746.24599262758227</v>
      </c>
      <c r="U1331" s="110">
        <f t="shared" si="271"/>
        <v>886.73463185522837</v>
      </c>
      <c r="V1331" s="17">
        <f t="shared" si="272"/>
        <v>11.892175494736836</v>
      </c>
      <c r="W1331" s="14">
        <f t="shared" si="273"/>
        <v>1.5306432972094717</v>
      </c>
      <c r="X1331" s="17">
        <f t="shared" si="274"/>
        <v>11.892175494736836</v>
      </c>
      <c r="Y1331" s="17">
        <f t="shared" si="275"/>
        <v>13.360224805437698</v>
      </c>
      <c r="Z1331" s="14">
        <v>474.14230073437511</v>
      </c>
      <c r="AA1331" s="17">
        <f t="shared" si="277"/>
        <v>0.20159520403959691</v>
      </c>
      <c r="AB1331" s="17">
        <f t="shared" si="278"/>
        <v>3.1703255015902727E-5</v>
      </c>
      <c r="AC1331" s="17">
        <f t="shared" si="279"/>
        <v>1.5031854274008737E-2</v>
      </c>
      <c r="AD1331" s="17">
        <f t="shared" si="276"/>
        <v>1.9909740760276471E-5</v>
      </c>
      <c r="AE1331" s="14">
        <f t="shared" si="280"/>
        <v>71.156868565441656</v>
      </c>
    </row>
    <row r="1332" spans="1:31" ht="15.75" thickBot="1" x14ac:dyDescent="0.3">
      <c r="A1332" s="14">
        <v>1</v>
      </c>
      <c r="B1332" s="17" t="s">
        <v>33</v>
      </c>
      <c r="C1332" s="17">
        <v>1326</v>
      </c>
      <c r="D1332" s="17">
        <v>114.51520387859033</v>
      </c>
      <c r="E1332" s="14">
        <v>704.00093954631063</v>
      </c>
      <c r="F1332" s="103">
        <v>0</v>
      </c>
      <c r="G1332" s="17">
        <f>'Specifications (ICE)'!$E$16*9.81*SIN(F1332-F1331)</f>
        <v>0</v>
      </c>
      <c r="H1332" s="17">
        <f t="shared" si="268"/>
        <v>0</v>
      </c>
      <c r="I1332" s="17">
        <v>14</v>
      </c>
      <c r="J1332" s="14">
        <v>4000</v>
      </c>
      <c r="K1332" s="100">
        <v>13.411199999999999</v>
      </c>
      <c r="L1332" s="17">
        <v>30.000049728</v>
      </c>
      <c r="M1332" s="107">
        <v>1</v>
      </c>
      <c r="N1332" s="17">
        <f>IF(M1332=1,_xlfn.XLOOKUP(L1332,'HYB SPECS'!$O$6:$O$37,'HYB SPECS'!$K$6:$K$37,,1))</f>
        <v>8500</v>
      </c>
      <c r="O1332" s="107">
        <f>0.5*('Specifications (ICE)'!$P$4*'Specifications (ICE)'!$P$3)*'Specifications (ICE)'!$P$5*K1332^2</f>
        <v>56.217600027646043</v>
      </c>
      <c r="P1332" s="14">
        <f>IF(B1332="A",'Specifications (ICE)'!$M$12,IF(B1332="G",'Specifications (ICE)'!$M$13))</f>
        <v>84.271039200000004</v>
      </c>
      <c r="Q1332" s="17">
        <v>1</v>
      </c>
      <c r="R1332" s="110">
        <f>'HYB SPECS'!$G$11-O1332-P1332-G1332</f>
        <v>746.24599262758227</v>
      </c>
      <c r="S1332" s="16">
        <f t="shared" si="269"/>
        <v>1.0600070975878189</v>
      </c>
      <c r="T1332" s="17">
        <f t="shared" si="270"/>
        <v>746.24599262758227</v>
      </c>
      <c r="U1332" s="110">
        <f t="shared" si="271"/>
        <v>886.73463185522837</v>
      </c>
      <c r="V1332" s="17">
        <f t="shared" si="272"/>
        <v>11.892175494736836</v>
      </c>
      <c r="W1332" s="14">
        <f t="shared" si="273"/>
        <v>1.5306432972094717</v>
      </c>
      <c r="X1332" s="17">
        <f t="shared" si="274"/>
        <v>11.892175494736836</v>
      </c>
      <c r="Y1332" s="17">
        <f t="shared" si="275"/>
        <v>13.360224805437698</v>
      </c>
      <c r="Z1332" s="14">
        <v>474.14230073437511</v>
      </c>
      <c r="AA1332" s="17">
        <f t="shared" si="277"/>
        <v>0.20159520403959691</v>
      </c>
      <c r="AB1332" s="17">
        <f t="shared" si="278"/>
        <v>3.1703255015902727E-5</v>
      </c>
      <c r="AC1332" s="17">
        <f t="shared" si="279"/>
        <v>1.5031854274008737E-2</v>
      </c>
      <c r="AD1332" s="17">
        <f t="shared" si="276"/>
        <v>1.9909740760276471E-5</v>
      </c>
      <c r="AE1332" s="14">
        <f t="shared" si="280"/>
        <v>71.171900419715669</v>
      </c>
    </row>
    <row r="1333" spans="1:31" ht="15.75" thickBot="1" x14ac:dyDescent="0.3">
      <c r="A1333" s="14">
        <v>1</v>
      </c>
      <c r="B1333" s="17" t="s">
        <v>33</v>
      </c>
      <c r="C1333" s="17">
        <v>1327</v>
      </c>
      <c r="D1333" s="17">
        <v>114.5897684216588</v>
      </c>
      <c r="E1333" s="14">
        <v>704.00093954631063</v>
      </c>
      <c r="F1333" s="103">
        <v>0</v>
      </c>
      <c r="G1333" s="17">
        <f>'Specifications (ICE)'!$E$16*9.81*SIN(F1333-F1332)</f>
        <v>0</v>
      </c>
      <c r="H1333" s="17">
        <f t="shared" si="268"/>
        <v>0</v>
      </c>
      <c r="I1333" s="17">
        <v>14</v>
      </c>
      <c r="J1333" s="14">
        <v>4000</v>
      </c>
      <c r="K1333" s="100">
        <v>13.411199999999999</v>
      </c>
      <c r="L1333" s="17">
        <v>30.000049728</v>
      </c>
      <c r="M1333" s="107">
        <v>1</v>
      </c>
      <c r="N1333" s="17">
        <f>IF(M1333=1,_xlfn.XLOOKUP(L1333,'HYB SPECS'!$O$6:$O$37,'HYB SPECS'!$K$6:$K$37,,1))</f>
        <v>8500</v>
      </c>
      <c r="O1333" s="107">
        <f>0.5*('Specifications (ICE)'!$P$4*'Specifications (ICE)'!$P$3)*'Specifications (ICE)'!$P$5*K1333^2</f>
        <v>56.217600027646043</v>
      </c>
      <c r="P1333" s="14">
        <f>IF(B1333="A",'Specifications (ICE)'!$M$12,IF(B1333="G",'Specifications (ICE)'!$M$13))</f>
        <v>84.271039200000004</v>
      </c>
      <c r="Q1333" s="17">
        <v>1</v>
      </c>
      <c r="R1333" s="110">
        <f>'HYB SPECS'!$G$11-O1333-P1333-G1333</f>
        <v>746.24599262758227</v>
      </c>
      <c r="S1333" s="16">
        <f t="shared" si="269"/>
        <v>1.0600070975878189</v>
      </c>
      <c r="T1333" s="17">
        <f t="shared" si="270"/>
        <v>746.24599262758227</v>
      </c>
      <c r="U1333" s="110">
        <f t="shared" si="271"/>
        <v>886.73463185522837</v>
      </c>
      <c r="V1333" s="17">
        <f t="shared" si="272"/>
        <v>11.892175494736836</v>
      </c>
      <c r="W1333" s="14">
        <f t="shared" si="273"/>
        <v>1.5306432972094717</v>
      </c>
      <c r="X1333" s="17">
        <f t="shared" si="274"/>
        <v>11.892175494736836</v>
      </c>
      <c r="Y1333" s="17">
        <f t="shared" si="275"/>
        <v>13.360224805437698</v>
      </c>
      <c r="Z1333" s="14">
        <v>474.14230073437511</v>
      </c>
      <c r="AA1333" s="17">
        <f t="shared" si="277"/>
        <v>0.20159520403959691</v>
      </c>
      <c r="AB1333" s="17">
        <f t="shared" si="278"/>
        <v>3.1703255015902727E-5</v>
      </c>
      <c r="AC1333" s="17">
        <f t="shared" si="279"/>
        <v>1.5031854274008737E-2</v>
      </c>
      <c r="AD1333" s="17">
        <f t="shared" si="276"/>
        <v>1.9909740760276471E-5</v>
      </c>
      <c r="AE1333" s="14">
        <f t="shared" si="280"/>
        <v>71.186932273989683</v>
      </c>
    </row>
    <row r="1334" spans="1:31" ht="15.75" thickBot="1" x14ac:dyDescent="0.3">
      <c r="A1334" s="14">
        <v>1</v>
      </c>
      <c r="B1334" s="17" t="s">
        <v>33</v>
      </c>
      <c r="C1334" s="17">
        <v>1328</v>
      </c>
      <c r="D1334" s="17">
        <v>114.66433296472728</v>
      </c>
      <c r="E1334" s="14">
        <v>704.00093954631063</v>
      </c>
      <c r="F1334" s="103">
        <v>0</v>
      </c>
      <c r="G1334" s="17">
        <f>'Specifications (ICE)'!$E$16*9.81*SIN(F1334-F1333)</f>
        <v>0</v>
      </c>
      <c r="H1334" s="17">
        <f t="shared" si="268"/>
        <v>0</v>
      </c>
      <c r="I1334" s="17">
        <v>14</v>
      </c>
      <c r="J1334" s="14">
        <v>4000</v>
      </c>
      <c r="K1334" s="100">
        <v>13.411199999999999</v>
      </c>
      <c r="L1334" s="17">
        <v>30.000049728</v>
      </c>
      <c r="M1334" s="107">
        <v>1</v>
      </c>
      <c r="N1334" s="17">
        <f>IF(M1334=1,_xlfn.XLOOKUP(L1334,'HYB SPECS'!$O$6:$O$37,'HYB SPECS'!$K$6:$K$37,,1))</f>
        <v>8500</v>
      </c>
      <c r="O1334" s="107">
        <f>0.5*('Specifications (ICE)'!$P$4*'Specifications (ICE)'!$P$3)*'Specifications (ICE)'!$P$5*K1334^2</f>
        <v>56.217600027646043</v>
      </c>
      <c r="P1334" s="14">
        <f>IF(B1334="A",'Specifications (ICE)'!$M$12,IF(B1334="G",'Specifications (ICE)'!$M$13))</f>
        <v>84.271039200000004</v>
      </c>
      <c r="Q1334" s="17">
        <v>1</v>
      </c>
      <c r="R1334" s="110">
        <f>'HYB SPECS'!$G$11-O1334-P1334-G1334</f>
        <v>746.24599262758227</v>
      </c>
      <c r="S1334" s="16">
        <f t="shared" si="269"/>
        <v>1.0600070975878189</v>
      </c>
      <c r="T1334" s="17">
        <f t="shared" si="270"/>
        <v>746.24599262758227</v>
      </c>
      <c r="U1334" s="110">
        <f t="shared" si="271"/>
        <v>886.73463185522837</v>
      </c>
      <c r="V1334" s="17">
        <f t="shared" si="272"/>
        <v>11.892175494736836</v>
      </c>
      <c r="W1334" s="14">
        <f t="shared" si="273"/>
        <v>1.5306432972094717</v>
      </c>
      <c r="X1334" s="17">
        <f t="shared" si="274"/>
        <v>11.892175494736836</v>
      </c>
      <c r="Y1334" s="17">
        <f t="shared" si="275"/>
        <v>13.360224805437698</v>
      </c>
      <c r="Z1334" s="14">
        <v>474.14230073437511</v>
      </c>
      <c r="AA1334" s="17">
        <f t="shared" si="277"/>
        <v>0.20159520403959691</v>
      </c>
      <c r="AB1334" s="17">
        <f t="shared" si="278"/>
        <v>3.1703255015902727E-5</v>
      </c>
      <c r="AC1334" s="17">
        <f t="shared" si="279"/>
        <v>1.5031854274008737E-2</v>
      </c>
      <c r="AD1334" s="17">
        <f t="shared" si="276"/>
        <v>1.9909740760276471E-5</v>
      </c>
      <c r="AE1334" s="14">
        <f t="shared" si="280"/>
        <v>71.201964128263697</v>
      </c>
    </row>
    <row r="1335" spans="1:31" ht="15.75" thickBot="1" x14ac:dyDescent="0.3">
      <c r="A1335" s="14">
        <v>1</v>
      </c>
      <c r="B1335" s="17" t="s">
        <v>33</v>
      </c>
      <c r="C1335" s="17">
        <v>1329</v>
      </c>
      <c r="D1335" s="17">
        <v>114.73889750779576</v>
      </c>
      <c r="E1335" s="14">
        <v>704.00093954631063</v>
      </c>
      <c r="F1335" s="103">
        <v>0</v>
      </c>
      <c r="G1335" s="17">
        <f>'Specifications (ICE)'!$E$16*9.81*SIN(F1335-F1334)</f>
        <v>0</v>
      </c>
      <c r="H1335" s="17">
        <f t="shared" si="268"/>
        <v>0</v>
      </c>
      <c r="I1335" s="17">
        <v>14</v>
      </c>
      <c r="J1335" s="14">
        <v>4000</v>
      </c>
      <c r="K1335" s="100">
        <v>13.411199999999999</v>
      </c>
      <c r="L1335" s="17">
        <v>30.000049728</v>
      </c>
      <c r="M1335" s="107">
        <v>1</v>
      </c>
      <c r="N1335" s="17">
        <f>IF(M1335=1,_xlfn.XLOOKUP(L1335,'HYB SPECS'!$O$6:$O$37,'HYB SPECS'!$K$6:$K$37,,1))</f>
        <v>8500</v>
      </c>
      <c r="O1335" s="107">
        <f>0.5*('Specifications (ICE)'!$P$4*'Specifications (ICE)'!$P$3)*'Specifications (ICE)'!$P$5*K1335^2</f>
        <v>56.217600027646043</v>
      </c>
      <c r="P1335" s="14">
        <f>IF(B1335="A",'Specifications (ICE)'!$M$12,IF(B1335="G",'Specifications (ICE)'!$M$13))</f>
        <v>84.271039200000004</v>
      </c>
      <c r="Q1335" s="17">
        <v>1</v>
      </c>
      <c r="R1335" s="110">
        <f>'HYB SPECS'!$G$11-O1335-P1335-G1335</f>
        <v>746.24599262758227</v>
      </c>
      <c r="S1335" s="16">
        <f t="shared" si="269"/>
        <v>1.0600070975878189</v>
      </c>
      <c r="T1335" s="17">
        <f t="shared" si="270"/>
        <v>746.24599262758227</v>
      </c>
      <c r="U1335" s="110">
        <f t="shared" si="271"/>
        <v>886.73463185522837</v>
      </c>
      <c r="V1335" s="17">
        <f t="shared" si="272"/>
        <v>11.892175494736836</v>
      </c>
      <c r="W1335" s="14">
        <f t="shared" si="273"/>
        <v>1.5306432972094717</v>
      </c>
      <c r="X1335" s="17">
        <f t="shared" si="274"/>
        <v>11.892175494736836</v>
      </c>
      <c r="Y1335" s="17">
        <f t="shared" si="275"/>
        <v>13.360224805437698</v>
      </c>
      <c r="Z1335" s="14">
        <v>474.14230073437511</v>
      </c>
      <c r="AA1335" s="17">
        <f t="shared" si="277"/>
        <v>0.20159520403959691</v>
      </c>
      <c r="AB1335" s="17">
        <f t="shared" si="278"/>
        <v>3.1703255015902727E-5</v>
      </c>
      <c r="AC1335" s="17">
        <f t="shared" si="279"/>
        <v>1.5031854274008737E-2</v>
      </c>
      <c r="AD1335" s="17">
        <f t="shared" si="276"/>
        <v>1.9909740760276471E-5</v>
      </c>
      <c r="AE1335" s="14">
        <f t="shared" si="280"/>
        <v>71.216995982537711</v>
      </c>
    </row>
    <row r="1336" spans="1:31" ht="15.75" thickBot="1" x14ac:dyDescent="0.3">
      <c r="A1336" s="14">
        <v>1</v>
      </c>
      <c r="B1336" s="17" t="s">
        <v>33</v>
      </c>
      <c r="C1336" s="17">
        <v>1330</v>
      </c>
      <c r="D1336" s="17">
        <v>114.81346205086423</v>
      </c>
      <c r="E1336" s="14">
        <v>704.00093954631063</v>
      </c>
      <c r="F1336" s="103">
        <v>0</v>
      </c>
      <c r="G1336" s="17">
        <f>'Specifications (ICE)'!$E$16*9.81*SIN(F1336-F1335)</f>
        <v>0</v>
      </c>
      <c r="H1336" s="17">
        <f t="shared" si="268"/>
        <v>0</v>
      </c>
      <c r="I1336" s="17">
        <v>14</v>
      </c>
      <c r="J1336" s="14">
        <v>4000</v>
      </c>
      <c r="K1336" s="100">
        <v>13.411199999999999</v>
      </c>
      <c r="L1336" s="17">
        <v>30.000049728</v>
      </c>
      <c r="M1336" s="107">
        <v>1</v>
      </c>
      <c r="N1336" s="17">
        <f>IF(M1336=1,_xlfn.XLOOKUP(L1336,'HYB SPECS'!$O$6:$O$37,'HYB SPECS'!$K$6:$K$37,,1))</f>
        <v>8500</v>
      </c>
      <c r="O1336" s="107">
        <f>0.5*('Specifications (ICE)'!$P$4*'Specifications (ICE)'!$P$3)*'Specifications (ICE)'!$P$5*K1336^2</f>
        <v>56.217600027646043</v>
      </c>
      <c r="P1336" s="14">
        <f>IF(B1336="A",'Specifications (ICE)'!$M$12,IF(B1336="G",'Specifications (ICE)'!$M$13))</f>
        <v>84.271039200000004</v>
      </c>
      <c r="Q1336" s="17">
        <v>1</v>
      </c>
      <c r="R1336" s="110">
        <f>'HYB SPECS'!$G$11-O1336-P1336-G1336</f>
        <v>746.24599262758227</v>
      </c>
      <c r="S1336" s="16">
        <f t="shared" si="269"/>
        <v>1.0600070975878189</v>
      </c>
      <c r="T1336" s="17">
        <f t="shared" si="270"/>
        <v>746.24599262758227</v>
      </c>
      <c r="U1336" s="110">
        <f t="shared" si="271"/>
        <v>886.73463185522837</v>
      </c>
      <c r="V1336" s="17">
        <f t="shared" si="272"/>
        <v>11.892175494736836</v>
      </c>
      <c r="W1336" s="14">
        <f t="shared" si="273"/>
        <v>1.5306432972094717</v>
      </c>
      <c r="X1336" s="17">
        <f t="shared" si="274"/>
        <v>11.892175494736836</v>
      </c>
      <c r="Y1336" s="17">
        <f t="shared" si="275"/>
        <v>13.360224805437698</v>
      </c>
      <c r="Z1336" s="14">
        <v>474.14230073437511</v>
      </c>
      <c r="AA1336" s="17">
        <f t="shared" si="277"/>
        <v>0.20159520403959691</v>
      </c>
      <c r="AB1336" s="17">
        <f t="shared" si="278"/>
        <v>3.1703255015902727E-5</v>
      </c>
      <c r="AC1336" s="17">
        <f t="shared" si="279"/>
        <v>1.5031854274008737E-2</v>
      </c>
      <c r="AD1336" s="17">
        <f t="shared" si="276"/>
        <v>1.9909740760276471E-5</v>
      </c>
      <c r="AE1336" s="14">
        <f t="shared" si="280"/>
        <v>71.232027836811724</v>
      </c>
    </row>
    <row r="1337" spans="1:31" ht="15.75" thickBot="1" x14ac:dyDescent="0.3">
      <c r="A1337" s="14">
        <v>1</v>
      </c>
      <c r="B1337" s="17" t="s">
        <v>33</v>
      </c>
      <c r="C1337" s="17">
        <v>1331</v>
      </c>
      <c r="D1337" s="17">
        <v>114.88802659393271</v>
      </c>
      <c r="E1337" s="14">
        <v>704.00093954631063</v>
      </c>
      <c r="F1337" s="103">
        <v>0</v>
      </c>
      <c r="G1337" s="17">
        <f>'Specifications (ICE)'!$E$16*9.81*SIN(F1337-F1336)</f>
        <v>0</v>
      </c>
      <c r="H1337" s="17">
        <f t="shared" si="268"/>
        <v>0</v>
      </c>
      <c r="I1337" s="17">
        <v>14</v>
      </c>
      <c r="J1337" s="14">
        <v>4000</v>
      </c>
      <c r="K1337" s="100">
        <v>13.411199999999999</v>
      </c>
      <c r="L1337" s="17">
        <v>30.000049728</v>
      </c>
      <c r="M1337" s="107">
        <v>1</v>
      </c>
      <c r="N1337" s="17">
        <f>IF(M1337=1,_xlfn.XLOOKUP(L1337,'HYB SPECS'!$O$6:$O$37,'HYB SPECS'!$K$6:$K$37,,1))</f>
        <v>8500</v>
      </c>
      <c r="O1337" s="107">
        <f>0.5*('Specifications (ICE)'!$P$4*'Specifications (ICE)'!$P$3)*'Specifications (ICE)'!$P$5*K1337^2</f>
        <v>56.217600027646043</v>
      </c>
      <c r="P1337" s="14">
        <f>IF(B1337="A",'Specifications (ICE)'!$M$12,IF(B1337="G",'Specifications (ICE)'!$M$13))</f>
        <v>84.271039200000004</v>
      </c>
      <c r="Q1337" s="17">
        <v>1</v>
      </c>
      <c r="R1337" s="110">
        <f>'HYB SPECS'!$G$11-O1337-P1337-G1337</f>
        <v>746.24599262758227</v>
      </c>
      <c r="S1337" s="16">
        <f t="shared" si="269"/>
        <v>1.0600070975878189</v>
      </c>
      <c r="T1337" s="17">
        <f t="shared" si="270"/>
        <v>746.24599262758227</v>
      </c>
      <c r="U1337" s="110">
        <f t="shared" si="271"/>
        <v>886.73463185522837</v>
      </c>
      <c r="V1337" s="17">
        <f t="shared" si="272"/>
        <v>11.892175494736836</v>
      </c>
      <c r="W1337" s="14">
        <f t="shared" si="273"/>
        <v>1.5306432972094717</v>
      </c>
      <c r="X1337" s="17">
        <f t="shared" si="274"/>
        <v>11.892175494736836</v>
      </c>
      <c r="Y1337" s="17">
        <f t="shared" si="275"/>
        <v>13.360224805437698</v>
      </c>
      <c r="Z1337" s="14">
        <v>474.14230073437511</v>
      </c>
      <c r="AA1337" s="17">
        <f t="shared" si="277"/>
        <v>0.20159520403959691</v>
      </c>
      <c r="AB1337" s="17">
        <f t="shared" si="278"/>
        <v>3.1703255015902727E-5</v>
      </c>
      <c r="AC1337" s="17">
        <f t="shared" si="279"/>
        <v>1.5031854274008737E-2</v>
      </c>
      <c r="AD1337" s="17">
        <f t="shared" si="276"/>
        <v>1.9909740760276471E-5</v>
      </c>
      <c r="AE1337" s="14">
        <f t="shared" si="280"/>
        <v>71.247059691085738</v>
      </c>
    </row>
    <row r="1338" spans="1:31" ht="15.75" thickBot="1" x14ac:dyDescent="0.3">
      <c r="A1338" s="14">
        <v>1</v>
      </c>
      <c r="B1338" s="17" t="s">
        <v>33</v>
      </c>
      <c r="C1338" s="17">
        <v>1332</v>
      </c>
      <c r="D1338" s="17">
        <v>114.96259113700118</v>
      </c>
      <c r="E1338" s="14">
        <v>704.00093954631063</v>
      </c>
      <c r="F1338" s="103">
        <v>0</v>
      </c>
      <c r="G1338" s="17">
        <f>'Specifications (ICE)'!$E$16*9.81*SIN(F1338-F1337)</f>
        <v>0</v>
      </c>
      <c r="H1338" s="17">
        <f t="shared" si="268"/>
        <v>0</v>
      </c>
      <c r="I1338" s="17">
        <v>14</v>
      </c>
      <c r="J1338" s="14">
        <v>4000</v>
      </c>
      <c r="K1338" s="100">
        <v>13.411199999999999</v>
      </c>
      <c r="L1338" s="17">
        <v>30.000049728</v>
      </c>
      <c r="M1338" s="107">
        <v>1</v>
      </c>
      <c r="N1338" s="17">
        <f>IF(M1338=1,_xlfn.XLOOKUP(L1338,'HYB SPECS'!$O$6:$O$37,'HYB SPECS'!$K$6:$K$37,,1))</f>
        <v>8500</v>
      </c>
      <c r="O1338" s="107">
        <f>0.5*('Specifications (ICE)'!$P$4*'Specifications (ICE)'!$P$3)*'Specifications (ICE)'!$P$5*K1338^2</f>
        <v>56.217600027646043</v>
      </c>
      <c r="P1338" s="14">
        <f>IF(B1338="A",'Specifications (ICE)'!$M$12,IF(B1338="G",'Specifications (ICE)'!$M$13))</f>
        <v>84.271039200000004</v>
      </c>
      <c r="Q1338" s="17">
        <v>1</v>
      </c>
      <c r="R1338" s="110">
        <f>'HYB SPECS'!$G$11-O1338-P1338-G1338</f>
        <v>746.24599262758227</v>
      </c>
      <c r="S1338" s="16">
        <f t="shared" si="269"/>
        <v>1.0600070975878189</v>
      </c>
      <c r="T1338" s="17">
        <f t="shared" si="270"/>
        <v>746.24599262758227</v>
      </c>
      <c r="U1338" s="110">
        <f t="shared" si="271"/>
        <v>886.73463185522837</v>
      </c>
      <c r="V1338" s="17">
        <f t="shared" si="272"/>
        <v>11.892175494736836</v>
      </c>
      <c r="W1338" s="14">
        <f t="shared" si="273"/>
        <v>1.5306432972094717</v>
      </c>
      <c r="X1338" s="17">
        <f t="shared" si="274"/>
        <v>11.892175494736836</v>
      </c>
      <c r="Y1338" s="17">
        <f t="shared" si="275"/>
        <v>13.360224805437698</v>
      </c>
      <c r="Z1338" s="14">
        <v>474.14230073437511</v>
      </c>
      <c r="AA1338" s="17">
        <f t="shared" si="277"/>
        <v>0.20159520403959691</v>
      </c>
      <c r="AB1338" s="17">
        <f t="shared" si="278"/>
        <v>3.1703255015902727E-5</v>
      </c>
      <c r="AC1338" s="17">
        <f t="shared" si="279"/>
        <v>1.5031854274008737E-2</v>
      </c>
      <c r="AD1338" s="17">
        <f t="shared" si="276"/>
        <v>1.9909740760276471E-5</v>
      </c>
      <c r="AE1338" s="14">
        <f t="shared" si="280"/>
        <v>71.262091545359752</v>
      </c>
    </row>
    <row r="1339" spans="1:31" ht="15.75" thickBot="1" x14ac:dyDescent="0.3">
      <c r="A1339" s="14">
        <v>1</v>
      </c>
      <c r="B1339" s="17" t="s">
        <v>33</v>
      </c>
      <c r="C1339" s="17">
        <v>1333</v>
      </c>
      <c r="D1339" s="17">
        <v>115.03715568006966</v>
      </c>
      <c r="E1339" s="14">
        <v>704.00093954631063</v>
      </c>
      <c r="F1339" s="103">
        <v>0</v>
      </c>
      <c r="G1339" s="17">
        <f>'Specifications (ICE)'!$E$16*9.81*SIN(F1339-F1338)</f>
        <v>0</v>
      </c>
      <c r="H1339" s="17">
        <f t="shared" si="268"/>
        <v>0</v>
      </c>
      <c r="I1339" s="17">
        <v>14</v>
      </c>
      <c r="J1339" s="14">
        <v>4000</v>
      </c>
      <c r="K1339" s="100">
        <v>13.411199999999999</v>
      </c>
      <c r="L1339" s="17">
        <v>30.000049728</v>
      </c>
      <c r="M1339" s="107">
        <v>1</v>
      </c>
      <c r="N1339" s="17">
        <f>IF(M1339=1,_xlfn.XLOOKUP(L1339,'HYB SPECS'!$O$6:$O$37,'HYB SPECS'!$K$6:$K$37,,1))</f>
        <v>8500</v>
      </c>
      <c r="O1339" s="107">
        <f>0.5*('Specifications (ICE)'!$P$4*'Specifications (ICE)'!$P$3)*'Specifications (ICE)'!$P$5*K1339^2</f>
        <v>56.217600027646043</v>
      </c>
      <c r="P1339" s="14">
        <f>IF(B1339="A",'Specifications (ICE)'!$M$12,IF(B1339="G",'Specifications (ICE)'!$M$13))</f>
        <v>84.271039200000004</v>
      </c>
      <c r="Q1339" s="17">
        <v>1</v>
      </c>
      <c r="R1339" s="110">
        <f>'HYB SPECS'!$G$11-O1339-P1339-G1339</f>
        <v>746.24599262758227</v>
      </c>
      <c r="S1339" s="16">
        <f t="shared" si="269"/>
        <v>1.0600070975878189</v>
      </c>
      <c r="T1339" s="17">
        <f t="shared" si="270"/>
        <v>746.24599262758227</v>
      </c>
      <c r="U1339" s="110">
        <f t="shared" si="271"/>
        <v>886.73463185522837</v>
      </c>
      <c r="V1339" s="17">
        <f t="shared" si="272"/>
        <v>11.892175494736836</v>
      </c>
      <c r="W1339" s="14">
        <f t="shared" si="273"/>
        <v>1.5306432972094717</v>
      </c>
      <c r="X1339" s="17">
        <f t="shared" si="274"/>
        <v>11.892175494736836</v>
      </c>
      <c r="Y1339" s="17">
        <f t="shared" si="275"/>
        <v>13.360224805437698</v>
      </c>
      <c r="Z1339" s="14">
        <v>474.14230073437511</v>
      </c>
      <c r="AA1339" s="17">
        <f t="shared" si="277"/>
        <v>0.20159520403959691</v>
      </c>
      <c r="AB1339" s="17">
        <f t="shared" si="278"/>
        <v>3.1703255015902727E-5</v>
      </c>
      <c r="AC1339" s="17">
        <f t="shared" si="279"/>
        <v>1.5031854274008737E-2</v>
      </c>
      <c r="AD1339" s="17">
        <f t="shared" si="276"/>
        <v>1.9909740760276471E-5</v>
      </c>
      <c r="AE1339" s="14">
        <f t="shared" si="280"/>
        <v>71.277123399633766</v>
      </c>
    </row>
    <row r="1340" spans="1:31" ht="15.75" thickBot="1" x14ac:dyDescent="0.3">
      <c r="A1340" s="14">
        <v>1</v>
      </c>
      <c r="B1340" s="17" t="s">
        <v>33</v>
      </c>
      <c r="C1340" s="17">
        <v>1334</v>
      </c>
      <c r="D1340" s="17">
        <v>115.11172022313814</v>
      </c>
      <c r="E1340" s="14">
        <v>704.00093954631063</v>
      </c>
      <c r="F1340" s="103">
        <v>0</v>
      </c>
      <c r="G1340" s="17">
        <f>'Specifications (ICE)'!$E$16*9.81*SIN(F1340-F1339)</f>
        <v>0</v>
      </c>
      <c r="H1340" s="17">
        <f t="shared" si="268"/>
        <v>0</v>
      </c>
      <c r="I1340" s="17">
        <v>14</v>
      </c>
      <c r="J1340" s="14">
        <v>4000</v>
      </c>
      <c r="K1340" s="100">
        <v>13.411199999999999</v>
      </c>
      <c r="L1340" s="17">
        <v>30.000049728</v>
      </c>
      <c r="M1340" s="107">
        <v>1</v>
      </c>
      <c r="N1340" s="17">
        <f>IF(M1340=1,_xlfn.XLOOKUP(L1340,'HYB SPECS'!$O$6:$O$37,'HYB SPECS'!$K$6:$K$37,,1))</f>
        <v>8500</v>
      </c>
      <c r="O1340" s="107">
        <f>0.5*('Specifications (ICE)'!$P$4*'Specifications (ICE)'!$P$3)*'Specifications (ICE)'!$P$5*K1340^2</f>
        <v>56.217600027646043</v>
      </c>
      <c r="P1340" s="14">
        <f>IF(B1340="A",'Specifications (ICE)'!$M$12,IF(B1340="G",'Specifications (ICE)'!$M$13))</f>
        <v>84.271039200000004</v>
      </c>
      <c r="Q1340" s="17">
        <v>1</v>
      </c>
      <c r="R1340" s="110">
        <f>'HYB SPECS'!$G$11-O1340-P1340-G1340</f>
        <v>746.24599262758227</v>
      </c>
      <c r="S1340" s="16">
        <f t="shared" si="269"/>
        <v>1.0600070975878189</v>
      </c>
      <c r="T1340" s="17">
        <f t="shared" si="270"/>
        <v>746.24599262758227</v>
      </c>
      <c r="U1340" s="110">
        <f t="shared" si="271"/>
        <v>886.73463185522837</v>
      </c>
      <c r="V1340" s="17">
        <f t="shared" si="272"/>
        <v>11.892175494736836</v>
      </c>
      <c r="W1340" s="14">
        <f t="shared" si="273"/>
        <v>1.5306432972094717</v>
      </c>
      <c r="X1340" s="17">
        <f t="shared" si="274"/>
        <v>11.892175494736836</v>
      </c>
      <c r="Y1340" s="17">
        <f t="shared" si="275"/>
        <v>13.360224805437698</v>
      </c>
      <c r="Z1340" s="14">
        <v>474.14230073437511</v>
      </c>
      <c r="AA1340" s="17">
        <f t="shared" si="277"/>
        <v>0.20159520403959691</v>
      </c>
      <c r="AB1340" s="17">
        <f t="shared" si="278"/>
        <v>3.1703255015902727E-5</v>
      </c>
      <c r="AC1340" s="17">
        <f t="shared" si="279"/>
        <v>1.5031854274008737E-2</v>
      </c>
      <c r="AD1340" s="17">
        <f t="shared" si="276"/>
        <v>1.9909740760276471E-5</v>
      </c>
      <c r="AE1340" s="14">
        <f t="shared" si="280"/>
        <v>71.292155253907779</v>
      </c>
    </row>
    <row r="1341" spans="1:31" ht="15.75" thickBot="1" x14ac:dyDescent="0.3">
      <c r="A1341" s="14">
        <v>1</v>
      </c>
      <c r="B1341" s="17" t="s">
        <v>33</v>
      </c>
      <c r="C1341" s="17">
        <v>1335</v>
      </c>
      <c r="D1341" s="17">
        <v>115.18628476620661</v>
      </c>
      <c r="E1341" s="14">
        <v>704.00093954631063</v>
      </c>
      <c r="F1341" s="103">
        <v>0</v>
      </c>
      <c r="G1341" s="17">
        <f>'Specifications (ICE)'!$E$16*9.81*SIN(F1341-F1340)</f>
        <v>0</v>
      </c>
      <c r="H1341" s="17">
        <f t="shared" si="268"/>
        <v>0</v>
      </c>
      <c r="I1341" s="17">
        <v>14</v>
      </c>
      <c r="J1341" s="14">
        <v>4000</v>
      </c>
      <c r="K1341" s="100">
        <v>13.411199999999999</v>
      </c>
      <c r="L1341" s="17">
        <v>30.000049728</v>
      </c>
      <c r="M1341" s="107">
        <v>1</v>
      </c>
      <c r="N1341" s="17">
        <f>IF(M1341=1,_xlfn.XLOOKUP(L1341,'HYB SPECS'!$O$6:$O$37,'HYB SPECS'!$K$6:$K$37,,1))</f>
        <v>8500</v>
      </c>
      <c r="O1341" s="107">
        <f>0.5*('Specifications (ICE)'!$P$4*'Specifications (ICE)'!$P$3)*'Specifications (ICE)'!$P$5*K1341^2</f>
        <v>56.217600027646043</v>
      </c>
      <c r="P1341" s="14">
        <f>IF(B1341="A",'Specifications (ICE)'!$M$12,IF(B1341="G",'Specifications (ICE)'!$M$13))</f>
        <v>84.271039200000004</v>
      </c>
      <c r="Q1341" s="17">
        <v>1</v>
      </c>
      <c r="R1341" s="110">
        <f>'HYB SPECS'!$G$11-O1341-P1341-G1341</f>
        <v>746.24599262758227</v>
      </c>
      <c r="S1341" s="16">
        <f t="shared" si="269"/>
        <v>1.0600070975878189</v>
      </c>
      <c r="T1341" s="17">
        <f t="shared" si="270"/>
        <v>746.24599262758227</v>
      </c>
      <c r="U1341" s="110">
        <f t="shared" si="271"/>
        <v>886.73463185522837</v>
      </c>
      <c r="V1341" s="17">
        <f t="shared" si="272"/>
        <v>11.892175494736836</v>
      </c>
      <c r="W1341" s="14">
        <f t="shared" si="273"/>
        <v>1.5306432972094717</v>
      </c>
      <c r="X1341" s="17">
        <f t="shared" si="274"/>
        <v>11.892175494736836</v>
      </c>
      <c r="Y1341" s="17">
        <f t="shared" si="275"/>
        <v>13.360224805437698</v>
      </c>
      <c r="Z1341" s="14">
        <v>474.14230073437511</v>
      </c>
      <c r="AA1341" s="17">
        <f t="shared" si="277"/>
        <v>0.20159520403959691</v>
      </c>
      <c r="AB1341" s="17">
        <f t="shared" si="278"/>
        <v>3.1703255015902727E-5</v>
      </c>
      <c r="AC1341" s="17">
        <f t="shared" si="279"/>
        <v>1.5031854274008737E-2</v>
      </c>
      <c r="AD1341" s="17">
        <f t="shared" si="276"/>
        <v>1.9909740760276471E-5</v>
      </c>
      <c r="AE1341" s="14">
        <f t="shared" si="280"/>
        <v>71.307187108181793</v>
      </c>
    </row>
    <row r="1342" spans="1:31" ht="15.75" thickBot="1" x14ac:dyDescent="0.3">
      <c r="A1342" s="14">
        <v>1</v>
      </c>
      <c r="B1342" s="17" t="s">
        <v>33</v>
      </c>
      <c r="C1342" s="17">
        <v>1336</v>
      </c>
      <c r="D1342" s="17">
        <v>115.26084930927509</v>
      </c>
      <c r="E1342" s="14">
        <v>704.00093954631063</v>
      </c>
      <c r="F1342" s="103">
        <v>0</v>
      </c>
      <c r="G1342" s="17">
        <f>'Specifications (ICE)'!$E$16*9.81*SIN(F1342-F1341)</f>
        <v>0</v>
      </c>
      <c r="H1342" s="17">
        <f t="shared" si="268"/>
        <v>0</v>
      </c>
      <c r="I1342" s="17">
        <v>14</v>
      </c>
      <c r="J1342" s="14">
        <v>4000</v>
      </c>
      <c r="K1342" s="100">
        <v>13.411199999999999</v>
      </c>
      <c r="L1342" s="17">
        <v>30.000049728</v>
      </c>
      <c r="M1342" s="107">
        <v>1</v>
      </c>
      <c r="N1342" s="17">
        <f>IF(M1342=1,_xlfn.XLOOKUP(L1342,'HYB SPECS'!$O$6:$O$37,'HYB SPECS'!$K$6:$K$37,,1))</f>
        <v>8500</v>
      </c>
      <c r="O1342" s="107">
        <f>0.5*('Specifications (ICE)'!$P$4*'Specifications (ICE)'!$P$3)*'Specifications (ICE)'!$P$5*K1342^2</f>
        <v>56.217600027646043</v>
      </c>
      <c r="P1342" s="14">
        <f>IF(B1342="A",'Specifications (ICE)'!$M$12,IF(B1342="G",'Specifications (ICE)'!$M$13))</f>
        <v>84.271039200000004</v>
      </c>
      <c r="Q1342" s="17">
        <v>1</v>
      </c>
      <c r="R1342" s="110">
        <f>'HYB SPECS'!$G$11-O1342-P1342-G1342</f>
        <v>746.24599262758227</v>
      </c>
      <c r="S1342" s="16">
        <f t="shared" si="269"/>
        <v>1.0600070975878189</v>
      </c>
      <c r="T1342" s="17">
        <f t="shared" si="270"/>
        <v>746.24599262758227</v>
      </c>
      <c r="U1342" s="110">
        <f t="shared" si="271"/>
        <v>886.73463185522837</v>
      </c>
      <c r="V1342" s="17">
        <f t="shared" si="272"/>
        <v>11.892175494736836</v>
      </c>
      <c r="W1342" s="14">
        <f t="shared" si="273"/>
        <v>1.5306432972094717</v>
      </c>
      <c r="X1342" s="17">
        <f t="shared" si="274"/>
        <v>11.892175494736836</v>
      </c>
      <c r="Y1342" s="17">
        <f t="shared" si="275"/>
        <v>13.360224805437698</v>
      </c>
      <c r="Z1342" s="14">
        <v>474.14230073437511</v>
      </c>
      <c r="AA1342" s="17">
        <f t="shared" si="277"/>
        <v>0.20159520403959691</v>
      </c>
      <c r="AB1342" s="17">
        <f t="shared" si="278"/>
        <v>3.1703255015902727E-5</v>
      </c>
      <c r="AC1342" s="17">
        <f t="shared" si="279"/>
        <v>1.5031854274008737E-2</v>
      </c>
      <c r="AD1342" s="17">
        <f t="shared" si="276"/>
        <v>1.9909740760276471E-5</v>
      </c>
      <c r="AE1342" s="14">
        <f t="shared" si="280"/>
        <v>71.322218962455807</v>
      </c>
    </row>
    <row r="1343" spans="1:31" ht="15.75" thickBot="1" x14ac:dyDescent="0.3">
      <c r="A1343" s="14">
        <v>1</v>
      </c>
      <c r="B1343" s="17" t="s">
        <v>33</v>
      </c>
      <c r="C1343" s="17">
        <v>1337</v>
      </c>
      <c r="D1343" s="17">
        <v>115.33541385234356</v>
      </c>
      <c r="E1343" s="14">
        <v>704.00093954631063</v>
      </c>
      <c r="F1343" s="103">
        <v>0</v>
      </c>
      <c r="G1343" s="17">
        <f>'Specifications (ICE)'!$E$16*9.81*SIN(F1343-F1342)</f>
        <v>0</v>
      </c>
      <c r="H1343" s="17">
        <f t="shared" si="268"/>
        <v>0</v>
      </c>
      <c r="I1343" s="17">
        <v>14</v>
      </c>
      <c r="J1343" s="14">
        <v>4000</v>
      </c>
      <c r="K1343" s="100">
        <v>13.411199999999999</v>
      </c>
      <c r="L1343" s="17">
        <v>30.000049728</v>
      </c>
      <c r="M1343" s="107">
        <v>1</v>
      </c>
      <c r="N1343" s="17">
        <f>IF(M1343=1,_xlfn.XLOOKUP(L1343,'HYB SPECS'!$O$6:$O$37,'HYB SPECS'!$K$6:$K$37,,1))</f>
        <v>8500</v>
      </c>
      <c r="O1343" s="107">
        <f>0.5*('Specifications (ICE)'!$P$4*'Specifications (ICE)'!$P$3)*'Specifications (ICE)'!$P$5*K1343^2</f>
        <v>56.217600027646043</v>
      </c>
      <c r="P1343" s="14">
        <f>IF(B1343="A",'Specifications (ICE)'!$M$12,IF(B1343="G",'Specifications (ICE)'!$M$13))</f>
        <v>84.271039200000004</v>
      </c>
      <c r="Q1343" s="17">
        <v>1</v>
      </c>
      <c r="R1343" s="110">
        <f>'HYB SPECS'!$G$11-O1343-P1343-G1343</f>
        <v>746.24599262758227</v>
      </c>
      <c r="S1343" s="16">
        <f t="shared" si="269"/>
        <v>1.0600070975878189</v>
      </c>
      <c r="T1343" s="17">
        <f t="shared" si="270"/>
        <v>746.24599262758227</v>
      </c>
      <c r="U1343" s="110">
        <f t="shared" si="271"/>
        <v>886.73463185522837</v>
      </c>
      <c r="V1343" s="17">
        <f t="shared" si="272"/>
        <v>11.892175494736836</v>
      </c>
      <c r="W1343" s="14">
        <f t="shared" si="273"/>
        <v>1.5306432972094717</v>
      </c>
      <c r="X1343" s="17">
        <f t="shared" si="274"/>
        <v>11.892175494736836</v>
      </c>
      <c r="Y1343" s="17">
        <f t="shared" si="275"/>
        <v>13.360224805437698</v>
      </c>
      <c r="Z1343" s="14">
        <v>474.14230073437511</v>
      </c>
      <c r="AA1343" s="17">
        <f t="shared" si="277"/>
        <v>0.20159520403959691</v>
      </c>
      <c r="AB1343" s="17">
        <f t="shared" si="278"/>
        <v>3.1703255015902727E-5</v>
      </c>
      <c r="AC1343" s="17">
        <f t="shared" si="279"/>
        <v>1.5031854274008737E-2</v>
      </c>
      <c r="AD1343" s="17">
        <f t="shared" si="276"/>
        <v>1.9909740760276471E-5</v>
      </c>
      <c r="AE1343" s="14">
        <f t="shared" si="280"/>
        <v>71.337250816729821</v>
      </c>
    </row>
    <row r="1344" spans="1:31" ht="15.75" thickBot="1" x14ac:dyDescent="0.3">
      <c r="A1344" s="14">
        <v>1</v>
      </c>
      <c r="B1344" s="17" t="s">
        <v>33</v>
      </c>
      <c r="C1344" s="17">
        <v>1338</v>
      </c>
      <c r="D1344" s="17">
        <v>115.40997839541204</v>
      </c>
      <c r="E1344" s="14">
        <v>704.00093954631063</v>
      </c>
      <c r="F1344" s="103">
        <v>0</v>
      </c>
      <c r="G1344" s="17">
        <f>'Specifications (ICE)'!$E$16*9.81*SIN(F1344-F1343)</f>
        <v>0</v>
      </c>
      <c r="H1344" s="17">
        <f t="shared" si="268"/>
        <v>0</v>
      </c>
      <c r="I1344" s="17">
        <v>14</v>
      </c>
      <c r="J1344" s="14">
        <v>4000</v>
      </c>
      <c r="K1344" s="100">
        <v>13.411199999999999</v>
      </c>
      <c r="L1344" s="17">
        <v>30.000049728</v>
      </c>
      <c r="M1344" s="107">
        <v>1</v>
      </c>
      <c r="N1344" s="17">
        <f>IF(M1344=1,_xlfn.XLOOKUP(L1344,'HYB SPECS'!$O$6:$O$37,'HYB SPECS'!$K$6:$K$37,,1))</f>
        <v>8500</v>
      </c>
      <c r="O1344" s="107">
        <f>0.5*('Specifications (ICE)'!$P$4*'Specifications (ICE)'!$P$3)*'Specifications (ICE)'!$P$5*K1344^2</f>
        <v>56.217600027646043</v>
      </c>
      <c r="P1344" s="14">
        <f>IF(B1344="A",'Specifications (ICE)'!$M$12,IF(B1344="G",'Specifications (ICE)'!$M$13))</f>
        <v>84.271039200000004</v>
      </c>
      <c r="Q1344" s="17">
        <v>1</v>
      </c>
      <c r="R1344" s="110">
        <f>'HYB SPECS'!$G$11-O1344-P1344-G1344</f>
        <v>746.24599262758227</v>
      </c>
      <c r="S1344" s="16">
        <f t="shared" si="269"/>
        <v>1.0600070975878189</v>
      </c>
      <c r="T1344" s="17">
        <f t="shared" si="270"/>
        <v>746.24599262758227</v>
      </c>
      <c r="U1344" s="110">
        <f t="shared" si="271"/>
        <v>886.73463185522837</v>
      </c>
      <c r="V1344" s="17">
        <f t="shared" si="272"/>
        <v>11.892175494736836</v>
      </c>
      <c r="W1344" s="14">
        <f t="shared" si="273"/>
        <v>1.5306432972094717</v>
      </c>
      <c r="X1344" s="17">
        <f t="shared" si="274"/>
        <v>11.892175494736836</v>
      </c>
      <c r="Y1344" s="17">
        <f t="shared" si="275"/>
        <v>13.360224805437698</v>
      </c>
      <c r="Z1344" s="14">
        <v>474.14230073437511</v>
      </c>
      <c r="AA1344" s="17">
        <f t="shared" si="277"/>
        <v>0.20159520403959691</v>
      </c>
      <c r="AB1344" s="17">
        <f t="shared" si="278"/>
        <v>3.1703255015902727E-5</v>
      </c>
      <c r="AC1344" s="17">
        <f t="shared" si="279"/>
        <v>1.5031854274008737E-2</v>
      </c>
      <c r="AD1344" s="17">
        <f t="shared" si="276"/>
        <v>1.9909740760276471E-5</v>
      </c>
      <c r="AE1344" s="14">
        <f t="shared" si="280"/>
        <v>71.352282671003834</v>
      </c>
    </row>
    <row r="1345" spans="1:31" ht="15.75" thickBot="1" x14ac:dyDescent="0.3">
      <c r="A1345" s="14">
        <v>1</v>
      </c>
      <c r="B1345" s="17" t="s">
        <v>33</v>
      </c>
      <c r="C1345" s="17">
        <v>1339</v>
      </c>
      <c r="D1345" s="17">
        <v>115.48454293848052</v>
      </c>
      <c r="E1345" s="14">
        <v>704.00093954631063</v>
      </c>
      <c r="F1345" s="103">
        <v>0</v>
      </c>
      <c r="G1345" s="17">
        <f>'Specifications (ICE)'!$E$16*9.81*SIN(F1345-F1344)</f>
        <v>0</v>
      </c>
      <c r="H1345" s="17">
        <f t="shared" si="268"/>
        <v>0</v>
      </c>
      <c r="I1345" s="17">
        <v>14</v>
      </c>
      <c r="J1345" s="14">
        <v>4000</v>
      </c>
      <c r="K1345" s="100">
        <v>13.411199999999999</v>
      </c>
      <c r="L1345" s="17">
        <v>30.000049728</v>
      </c>
      <c r="M1345" s="107">
        <v>1</v>
      </c>
      <c r="N1345" s="17">
        <f>IF(M1345=1,_xlfn.XLOOKUP(L1345,'HYB SPECS'!$O$6:$O$37,'HYB SPECS'!$K$6:$K$37,,1))</f>
        <v>8500</v>
      </c>
      <c r="O1345" s="107">
        <f>0.5*('Specifications (ICE)'!$P$4*'Specifications (ICE)'!$P$3)*'Specifications (ICE)'!$P$5*K1345^2</f>
        <v>56.217600027646043</v>
      </c>
      <c r="P1345" s="14">
        <f>IF(B1345="A",'Specifications (ICE)'!$M$12,IF(B1345="G",'Specifications (ICE)'!$M$13))</f>
        <v>84.271039200000004</v>
      </c>
      <c r="Q1345" s="17">
        <v>1</v>
      </c>
      <c r="R1345" s="110">
        <f>'HYB SPECS'!$G$11-O1345-P1345-G1345</f>
        <v>746.24599262758227</v>
      </c>
      <c r="S1345" s="16">
        <f t="shared" si="269"/>
        <v>1.0600070975878189</v>
      </c>
      <c r="T1345" s="17">
        <f t="shared" si="270"/>
        <v>746.24599262758227</v>
      </c>
      <c r="U1345" s="110">
        <f t="shared" si="271"/>
        <v>886.73463185522837</v>
      </c>
      <c r="V1345" s="17">
        <f t="shared" si="272"/>
        <v>11.892175494736836</v>
      </c>
      <c r="W1345" s="14">
        <f t="shared" si="273"/>
        <v>1.5306432972094717</v>
      </c>
      <c r="X1345" s="17">
        <f t="shared" si="274"/>
        <v>11.892175494736836</v>
      </c>
      <c r="Y1345" s="17">
        <f t="shared" si="275"/>
        <v>13.360224805437698</v>
      </c>
      <c r="Z1345" s="14">
        <v>474.14230073437511</v>
      </c>
      <c r="AA1345" s="17">
        <f t="shared" si="277"/>
        <v>0.20159520403959691</v>
      </c>
      <c r="AB1345" s="17">
        <f t="shared" si="278"/>
        <v>3.1703255015902727E-5</v>
      </c>
      <c r="AC1345" s="17">
        <f t="shared" si="279"/>
        <v>1.5031854274008737E-2</v>
      </c>
      <c r="AD1345" s="17">
        <f t="shared" si="276"/>
        <v>1.9909740760276471E-5</v>
      </c>
      <c r="AE1345" s="14">
        <f t="shared" si="280"/>
        <v>71.367314525277848</v>
      </c>
    </row>
    <row r="1346" spans="1:31" ht="15.75" thickBot="1" x14ac:dyDescent="0.3">
      <c r="A1346" s="14">
        <v>1</v>
      </c>
      <c r="B1346" s="17" t="s">
        <v>33</v>
      </c>
      <c r="C1346" s="17">
        <v>1340</v>
      </c>
      <c r="D1346" s="17">
        <v>115.55910748154899</v>
      </c>
      <c r="E1346" s="14">
        <v>704.00093954631063</v>
      </c>
      <c r="F1346" s="103">
        <v>0</v>
      </c>
      <c r="G1346" s="17">
        <f>'Specifications (ICE)'!$E$16*9.81*SIN(F1346-F1345)</f>
        <v>0</v>
      </c>
      <c r="H1346" s="17">
        <f t="shared" si="268"/>
        <v>0</v>
      </c>
      <c r="I1346" s="17">
        <v>14</v>
      </c>
      <c r="J1346" s="14">
        <v>4000</v>
      </c>
      <c r="K1346" s="100">
        <v>13.411199999999999</v>
      </c>
      <c r="L1346" s="17">
        <v>30.000049728</v>
      </c>
      <c r="M1346" s="107">
        <v>1</v>
      </c>
      <c r="N1346" s="17">
        <f>IF(M1346=1,_xlfn.XLOOKUP(L1346,'HYB SPECS'!$O$6:$O$37,'HYB SPECS'!$K$6:$K$37,,1))</f>
        <v>8500</v>
      </c>
      <c r="O1346" s="107">
        <f>0.5*('Specifications (ICE)'!$P$4*'Specifications (ICE)'!$P$3)*'Specifications (ICE)'!$P$5*K1346^2</f>
        <v>56.217600027646043</v>
      </c>
      <c r="P1346" s="14">
        <f>IF(B1346="A",'Specifications (ICE)'!$M$12,IF(B1346="G",'Specifications (ICE)'!$M$13))</f>
        <v>84.271039200000004</v>
      </c>
      <c r="Q1346" s="17">
        <v>1</v>
      </c>
      <c r="R1346" s="110">
        <f>'HYB SPECS'!$G$11-O1346-P1346-G1346</f>
        <v>746.24599262758227</v>
      </c>
      <c r="S1346" s="16">
        <f t="shared" si="269"/>
        <v>1.0600070975878189</v>
      </c>
      <c r="T1346" s="17">
        <f t="shared" si="270"/>
        <v>746.24599262758227</v>
      </c>
      <c r="U1346" s="110">
        <f t="shared" si="271"/>
        <v>886.73463185522837</v>
      </c>
      <c r="V1346" s="17">
        <f t="shared" si="272"/>
        <v>11.892175494736836</v>
      </c>
      <c r="W1346" s="14">
        <f t="shared" si="273"/>
        <v>1.5306432972094717</v>
      </c>
      <c r="X1346" s="17">
        <f t="shared" si="274"/>
        <v>11.892175494736836</v>
      </c>
      <c r="Y1346" s="17">
        <f t="shared" si="275"/>
        <v>13.360224805437698</v>
      </c>
      <c r="Z1346" s="14">
        <v>474.14230073437511</v>
      </c>
      <c r="AA1346" s="17">
        <f t="shared" si="277"/>
        <v>0.20159520403959691</v>
      </c>
      <c r="AB1346" s="17">
        <f t="shared" si="278"/>
        <v>3.1703255015902727E-5</v>
      </c>
      <c r="AC1346" s="17">
        <f t="shared" si="279"/>
        <v>1.5031854274008737E-2</v>
      </c>
      <c r="AD1346" s="17">
        <f t="shared" si="276"/>
        <v>1.9909740760276471E-5</v>
      </c>
      <c r="AE1346" s="14">
        <f t="shared" si="280"/>
        <v>71.382346379551862</v>
      </c>
    </row>
    <row r="1347" spans="1:31" ht="15.75" thickBot="1" x14ac:dyDescent="0.3">
      <c r="A1347" s="14">
        <v>1</v>
      </c>
      <c r="B1347" s="17" t="s">
        <v>33</v>
      </c>
      <c r="C1347" s="17">
        <v>1341</v>
      </c>
      <c r="D1347" s="17">
        <v>115.63367202461747</v>
      </c>
      <c r="E1347" s="14">
        <v>704.00093954631063</v>
      </c>
      <c r="F1347" s="103">
        <v>0</v>
      </c>
      <c r="G1347" s="17">
        <f>'Specifications (ICE)'!$E$16*9.81*SIN(F1347-F1346)</f>
        <v>0</v>
      </c>
      <c r="H1347" s="17">
        <f t="shared" si="268"/>
        <v>0</v>
      </c>
      <c r="I1347" s="17">
        <v>14</v>
      </c>
      <c r="J1347" s="14">
        <v>4000</v>
      </c>
      <c r="K1347" s="100">
        <v>13.411199999999999</v>
      </c>
      <c r="L1347" s="17">
        <v>30.000049728</v>
      </c>
      <c r="M1347" s="107">
        <v>1</v>
      </c>
      <c r="N1347" s="17">
        <f>IF(M1347=1,_xlfn.XLOOKUP(L1347,'HYB SPECS'!$O$6:$O$37,'HYB SPECS'!$K$6:$K$37,,1))</f>
        <v>8500</v>
      </c>
      <c r="O1347" s="107">
        <f>0.5*('Specifications (ICE)'!$P$4*'Specifications (ICE)'!$P$3)*'Specifications (ICE)'!$P$5*K1347^2</f>
        <v>56.217600027646043</v>
      </c>
      <c r="P1347" s="14">
        <f>IF(B1347="A",'Specifications (ICE)'!$M$12,IF(B1347="G",'Specifications (ICE)'!$M$13))</f>
        <v>84.271039200000004</v>
      </c>
      <c r="Q1347" s="17">
        <v>1</v>
      </c>
      <c r="R1347" s="110">
        <f>'HYB SPECS'!$G$11-O1347-P1347-G1347</f>
        <v>746.24599262758227</v>
      </c>
      <c r="S1347" s="16">
        <f t="shared" si="269"/>
        <v>1.0600070975878189</v>
      </c>
      <c r="T1347" s="17">
        <f t="shared" si="270"/>
        <v>746.24599262758227</v>
      </c>
      <c r="U1347" s="110">
        <f t="shared" si="271"/>
        <v>886.73463185522837</v>
      </c>
      <c r="V1347" s="17">
        <f t="shared" si="272"/>
        <v>11.892175494736836</v>
      </c>
      <c r="W1347" s="14">
        <f t="shared" si="273"/>
        <v>1.5306432972094717</v>
      </c>
      <c r="X1347" s="17">
        <f t="shared" si="274"/>
        <v>11.892175494736836</v>
      </c>
      <c r="Y1347" s="17">
        <f t="shared" si="275"/>
        <v>13.360224805437698</v>
      </c>
      <c r="Z1347" s="14">
        <v>474.14230073437511</v>
      </c>
      <c r="AA1347" s="17">
        <f t="shared" si="277"/>
        <v>0.20159520403959691</v>
      </c>
      <c r="AB1347" s="17">
        <f t="shared" si="278"/>
        <v>3.1703255015902727E-5</v>
      </c>
      <c r="AC1347" s="17">
        <f t="shared" si="279"/>
        <v>1.5031854274008737E-2</v>
      </c>
      <c r="AD1347" s="17">
        <f t="shared" si="276"/>
        <v>1.9909740760276471E-5</v>
      </c>
      <c r="AE1347" s="14">
        <f t="shared" si="280"/>
        <v>71.397378233825876</v>
      </c>
    </row>
    <row r="1348" spans="1:31" ht="15.75" thickBot="1" x14ac:dyDescent="0.3">
      <c r="A1348" s="14">
        <v>1</v>
      </c>
      <c r="B1348" s="17" t="s">
        <v>33</v>
      </c>
      <c r="C1348" s="17">
        <v>1342</v>
      </c>
      <c r="D1348" s="17">
        <v>115.70823656768594</v>
      </c>
      <c r="E1348" s="14">
        <v>704.00093954631063</v>
      </c>
      <c r="F1348" s="103">
        <v>0</v>
      </c>
      <c r="G1348" s="17">
        <f>'Specifications (ICE)'!$E$16*9.81*SIN(F1348-F1347)</f>
        <v>0</v>
      </c>
      <c r="H1348" s="17">
        <f t="shared" si="268"/>
        <v>0</v>
      </c>
      <c r="I1348" s="17">
        <v>14</v>
      </c>
      <c r="J1348" s="14">
        <v>4000</v>
      </c>
      <c r="K1348" s="100">
        <v>13.411199999999999</v>
      </c>
      <c r="L1348" s="17">
        <v>30.000049728</v>
      </c>
      <c r="M1348" s="107">
        <v>1</v>
      </c>
      <c r="N1348" s="17">
        <f>IF(M1348=1,_xlfn.XLOOKUP(L1348,'HYB SPECS'!$O$6:$O$37,'HYB SPECS'!$K$6:$K$37,,1))</f>
        <v>8500</v>
      </c>
      <c r="O1348" s="107">
        <f>0.5*('Specifications (ICE)'!$P$4*'Specifications (ICE)'!$P$3)*'Specifications (ICE)'!$P$5*K1348^2</f>
        <v>56.217600027646043</v>
      </c>
      <c r="P1348" s="14">
        <f>IF(B1348="A",'Specifications (ICE)'!$M$12,IF(B1348="G",'Specifications (ICE)'!$M$13))</f>
        <v>84.271039200000004</v>
      </c>
      <c r="Q1348" s="17">
        <v>1</v>
      </c>
      <c r="R1348" s="110">
        <f>'HYB SPECS'!$G$11-O1348-P1348-G1348</f>
        <v>746.24599262758227</v>
      </c>
      <c r="S1348" s="16">
        <f t="shared" si="269"/>
        <v>1.0600070975878189</v>
      </c>
      <c r="T1348" s="17">
        <f t="shared" si="270"/>
        <v>746.24599262758227</v>
      </c>
      <c r="U1348" s="110">
        <f t="shared" si="271"/>
        <v>886.73463185522837</v>
      </c>
      <c r="V1348" s="17">
        <f t="shared" si="272"/>
        <v>11.892175494736836</v>
      </c>
      <c r="W1348" s="14">
        <f t="shared" si="273"/>
        <v>1.5306432972094717</v>
      </c>
      <c r="X1348" s="17">
        <f t="shared" si="274"/>
        <v>11.892175494736836</v>
      </c>
      <c r="Y1348" s="17">
        <f t="shared" si="275"/>
        <v>13.360224805437698</v>
      </c>
      <c r="Z1348" s="14">
        <v>474.14230073437511</v>
      </c>
      <c r="AA1348" s="17">
        <f t="shared" si="277"/>
        <v>0.20159520403959691</v>
      </c>
      <c r="AB1348" s="17">
        <f t="shared" si="278"/>
        <v>3.1703255015902727E-5</v>
      </c>
      <c r="AC1348" s="17">
        <f t="shared" si="279"/>
        <v>1.5031854274008737E-2</v>
      </c>
      <c r="AD1348" s="17">
        <f t="shared" si="276"/>
        <v>1.9909740760276471E-5</v>
      </c>
      <c r="AE1348" s="14">
        <f t="shared" si="280"/>
        <v>71.41241008809989</v>
      </c>
    </row>
    <row r="1349" spans="1:31" ht="15.75" thickBot="1" x14ac:dyDescent="0.3">
      <c r="A1349" s="14">
        <v>1</v>
      </c>
      <c r="B1349" s="17" t="s">
        <v>33</v>
      </c>
      <c r="C1349" s="17">
        <v>1343</v>
      </c>
      <c r="D1349" s="17">
        <v>115.78280111075442</v>
      </c>
      <c r="E1349" s="14">
        <v>704.00093954631063</v>
      </c>
      <c r="F1349" s="103">
        <v>0</v>
      </c>
      <c r="G1349" s="17">
        <f>'Specifications (ICE)'!$E$16*9.81*SIN(F1349-F1348)</f>
        <v>0</v>
      </c>
      <c r="H1349" s="17">
        <f t="shared" si="268"/>
        <v>0</v>
      </c>
      <c r="I1349" s="17">
        <v>14</v>
      </c>
      <c r="J1349" s="14">
        <v>4000</v>
      </c>
      <c r="K1349" s="100">
        <v>13.411199999999999</v>
      </c>
      <c r="L1349" s="17">
        <v>30.000049728</v>
      </c>
      <c r="M1349" s="107">
        <v>1</v>
      </c>
      <c r="N1349" s="17">
        <f>IF(M1349=1,_xlfn.XLOOKUP(L1349,'HYB SPECS'!$O$6:$O$37,'HYB SPECS'!$K$6:$K$37,,1))</f>
        <v>8500</v>
      </c>
      <c r="O1349" s="107">
        <f>0.5*('Specifications (ICE)'!$P$4*'Specifications (ICE)'!$P$3)*'Specifications (ICE)'!$P$5*K1349^2</f>
        <v>56.217600027646043</v>
      </c>
      <c r="P1349" s="14">
        <f>IF(B1349="A",'Specifications (ICE)'!$M$12,IF(B1349="G",'Specifications (ICE)'!$M$13))</f>
        <v>84.271039200000004</v>
      </c>
      <c r="Q1349" s="17">
        <v>1</v>
      </c>
      <c r="R1349" s="110">
        <f>'HYB SPECS'!$G$11-O1349-P1349-G1349</f>
        <v>746.24599262758227</v>
      </c>
      <c r="S1349" s="16">
        <f t="shared" si="269"/>
        <v>1.0600070975878189</v>
      </c>
      <c r="T1349" s="17">
        <f t="shared" si="270"/>
        <v>746.24599262758227</v>
      </c>
      <c r="U1349" s="110">
        <f t="shared" si="271"/>
        <v>886.73463185522837</v>
      </c>
      <c r="V1349" s="17">
        <f t="shared" si="272"/>
        <v>11.892175494736836</v>
      </c>
      <c r="W1349" s="14">
        <f t="shared" si="273"/>
        <v>1.5306432972094717</v>
      </c>
      <c r="X1349" s="17">
        <f t="shared" si="274"/>
        <v>11.892175494736836</v>
      </c>
      <c r="Y1349" s="17">
        <f t="shared" si="275"/>
        <v>13.360224805437698</v>
      </c>
      <c r="Z1349" s="14">
        <v>474.14230073437511</v>
      </c>
      <c r="AA1349" s="17">
        <f t="shared" si="277"/>
        <v>0.20159520403959691</v>
      </c>
      <c r="AB1349" s="17">
        <f t="shared" si="278"/>
        <v>3.1703255015902727E-5</v>
      </c>
      <c r="AC1349" s="17">
        <f t="shared" si="279"/>
        <v>1.5031854274008737E-2</v>
      </c>
      <c r="AD1349" s="17">
        <f t="shared" si="276"/>
        <v>1.9909740760276471E-5</v>
      </c>
      <c r="AE1349" s="14">
        <f t="shared" si="280"/>
        <v>71.427441942373903</v>
      </c>
    </row>
    <row r="1350" spans="1:31" ht="15.75" thickBot="1" x14ac:dyDescent="0.3">
      <c r="A1350" s="14">
        <v>1</v>
      </c>
      <c r="B1350" s="17" t="s">
        <v>33</v>
      </c>
      <c r="C1350" s="17">
        <v>1344</v>
      </c>
      <c r="D1350" s="17">
        <v>115.8573656538229</v>
      </c>
      <c r="E1350" s="14">
        <v>704.00093954631063</v>
      </c>
      <c r="F1350" s="103">
        <v>0</v>
      </c>
      <c r="G1350" s="17">
        <f>'Specifications (ICE)'!$E$16*9.81*SIN(F1350-F1349)</f>
        <v>0</v>
      </c>
      <c r="H1350" s="17">
        <f t="shared" si="268"/>
        <v>0</v>
      </c>
      <c r="I1350" s="17">
        <v>14</v>
      </c>
      <c r="J1350" s="14">
        <v>4000</v>
      </c>
      <c r="K1350" s="100">
        <v>13.411199999999999</v>
      </c>
      <c r="L1350" s="17">
        <v>30.000049728</v>
      </c>
      <c r="M1350" s="107">
        <v>1</v>
      </c>
      <c r="N1350" s="17">
        <f>IF(M1350=1,_xlfn.XLOOKUP(L1350,'HYB SPECS'!$O$6:$O$37,'HYB SPECS'!$K$6:$K$37,,1))</f>
        <v>8500</v>
      </c>
      <c r="O1350" s="107">
        <f>0.5*('Specifications (ICE)'!$P$4*'Specifications (ICE)'!$P$3)*'Specifications (ICE)'!$P$5*K1350^2</f>
        <v>56.217600027646043</v>
      </c>
      <c r="P1350" s="14">
        <f>IF(B1350="A",'Specifications (ICE)'!$M$12,IF(B1350="G",'Specifications (ICE)'!$M$13))</f>
        <v>84.271039200000004</v>
      </c>
      <c r="Q1350" s="17">
        <v>1</v>
      </c>
      <c r="R1350" s="110">
        <f>'HYB SPECS'!$G$11-O1350-P1350-G1350</f>
        <v>746.24599262758227</v>
      </c>
      <c r="S1350" s="16">
        <f t="shared" si="269"/>
        <v>1.0600070975878189</v>
      </c>
      <c r="T1350" s="17">
        <f t="shared" si="270"/>
        <v>746.24599262758227</v>
      </c>
      <c r="U1350" s="110">
        <f t="shared" si="271"/>
        <v>886.73463185522837</v>
      </c>
      <c r="V1350" s="17">
        <f t="shared" si="272"/>
        <v>11.892175494736836</v>
      </c>
      <c r="W1350" s="14">
        <f t="shared" si="273"/>
        <v>1.5306432972094717</v>
      </c>
      <c r="X1350" s="17">
        <f t="shared" si="274"/>
        <v>11.892175494736836</v>
      </c>
      <c r="Y1350" s="17">
        <f t="shared" si="275"/>
        <v>13.360224805437698</v>
      </c>
      <c r="Z1350" s="14">
        <v>474.14230073437511</v>
      </c>
      <c r="AA1350" s="17">
        <f t="shared" si="277"/>
        <v>0.20159520403959691</v>
      </c>
      <c r="AB1350" s="17">
        <f t="shared" si="278"/>
        <v>3.1703255015902727E-5</v>
      </c>
      <c r="AC1350" s="17">
        <f t="shared" si="279"/>
        <v>1.5031854274008737E-2</v>
      </c>
      <c r="AD1350" s="17">
        <f t="shared" si="276"/>
        <v>1.9909740760276471E-5</v>
      </c>
      <c r="AE1350" s="14">
        <f t="shared" si="280"/>
        <v>71.442473796647917</v>
      </c>
    </row>
    <row r="1351" spans="1:31" ht="15.75" thickBot="1" x14ac:dyDescent="0.3">
      <c r="A1351" s="14">
        <v>1</v>
      </c>
      <c r="B1351" s="17" t="s">
        <v>33</v>
      </c>
      <c r="C1351" s="17">
        <v>1345</v>
      </c>
      <c r="D1351" s="17">
        <v>115.93193019689137</v>
      </c>
      <c r="E1351" s="14">
        <v>704.00093954631063</v>
      </c>
      <c r="F1351" s="103">
        <v>0</v>
      </c>
      <c r="G1351" s="17">
        <f>'Specifications (ICE)'!$E$16*9.81*SIN(F1351-F1350)</f>
        <v>0</v>
      </c>
      <c r="H1351" s="17">
        <f t="shared" ref="H1351:H1414" si="281">RADIANS(F1351)</f>
        <v>0</v>
      </c>
      <c r="I1351" s="17">
        <v>14</v>
      </c>
      <c r="J1351" s="14">
        <v>4000</v>
      </c>
      <c r="K1351" s="100">
        <v>13.411199999999999</v>
      </c>
      <c r="L1351" s="17">
        <v>30.000049728</v>
      </c>
      <c r="M1351" s="107">
        <v>1</v>
      </c>
      <c r="N1351" s="17">
        <f>IF(M1351=1,_xlfn.XLOOKUP(L1351,'HYB SPECS'!$O$6:$O$37,'HYB SPECS'!$K$6:$K$37,,1))</f>
        <v>8500</v>
      </c>
      <c r="O1351" s="107">
        <f>0.5*('Specifications (ICE)'!$P$4*'Specifications (ICE)'!$P$3)*'Specifications (ICE)'!$P$5*K1351^2</f>
        <v>56.217600027646043</v>
      </c>
      <c r="P1351" s="14">
        <f>IF(B1351="A",'Specifications (ICE)'!$M$12,IF(B1351="G",'Specifications (ICE)'!$M$13))</f>
        <v>84.271039200000004</v>
      </c>
      <c r="Q1351" s="17">
        <v>1</v>
      </c>
      <c r="R1351" s="110">
        <f>'HYB SPECS'!$G$11-O1351-P1351-G1351</f>
        <v>746.24599262758227</v>
      </c>
      <c r="S1351" s="16">
        <f t="shared" ref="S1351:S1414" si="282">IF(A1351=1,(R1351/E1351),IF(A1351=2,0,IF(A1351=3,(1.2*(-R1351/E1351)))))</f>
        <v>1.0600070975878189</v>
      </c>
      <c r="T1351" s="17">
        <f t="shared" ref="T1351:T1414" si="283">E1351*S1351</f>
        <v>746.24599262758227</v>
      </c>
      <c r="U1351" s="110">
        <f t="shared" ref="U1351:U1414" si="284">T1351+P1351+O1351+G1351</f>
        <v>886.73463185522837</v>
      </c>
      <c r="V1351" s="17">
        <f t="shared" ref="V1351:V1414" si="285">ABS(((+U1351)*(+K1351))/1000)</f>
        <v>11.892175494736836</v>
      </c>
      <c r="W1351" s="14">
        <f t="shared" ref="W1351:W1414" si="286">(($W$3*1000)-V1351*1000)/1000</f>
        <v>1.5306432972094717</v>
      </c>
      <c r="X1351" s="17">
        <f t="shared" ref="X1351:X1414" si="287">V1351</f>
        <v>11.892175494736836</v>
      </c>
      <c r="Y1351" s="17">
        <f t="shared" ref="Y1351:Y1414" si="288">ABS((X1351*1000)/((2*PI()*N1351)/60))</f>
        <v>13.360224805437698</v>
      </c>
      <c r="Z1351" s="14">
        <v>474.14230073437511</v>
      </c>
      <c r="AA1351" s="17">
        <f t="shared" si="277"/>
        <v>0.20159520403959691</v>
      </c>
      <c r="AB1351" s="17">
        <f t="shared" si="278"/>
        <v>3.1703255015902727E-5</v>
      </c>
      <c r="AC1351" s="17">
        <f t="shared" si="279"/>
        <v>1.5031854274008737E-2</v>
      </c>
      <c r="AD1351" s="17">
        <f t="shared" ref="AD1351:AD1414" si="289">((Z1351*AB1351)/1000)/0.755</f>
        <v>1.9909740760276471E-5</v>
      </c>
      <c r="AE1351" s="14">
        <f t="shared" si="280"/>
        <v>71.457505650921931</v>
      </c>
    </row>
    <row r="1352" spans="1:31" ht="15.75" thickBot="1" x14ac:dyDescent="0.3">
      <c r="A1352" s="14">
        <v>1</v>
      </c>
      <c r="B1352" s="17" t="s">
        <v>33</v>
      </c>
      <c r="C1352" s="17">
        <v>1346</v>
      </c>
      <c r="D1352" s="17">
        <v>116.00649473995985</v>
      </c>
      <c r="E1352" s="14">
        <v>704.00093954631063</v>
      </c>
      <c r="F1352" s="103">
        <v>0</v>
      </c>
      <c r="G1352" s="17">
        <f>'Specifications (ICE)'!$E$16*9.81*SIN(F1352-F1351)</f>
        <v>0</v>
      </c>
      <c r="H1352" s="17">
        <f t="shared" si="281"/>
        <v>0</v>
      </c>
      <c r="I1352" s="17">
        <v>14</v>
      </c>
      <c r="J1352" s="14">
        <v>4000</v>
      </c>
      <c r="K1352" s="100">
        <v>13.411199999999999</v>
      </c>
      <c r="L1352" s="17">
        <v>30.000049728</v>
      </c>
      <c r="M1352" s="107">
        <v>1</v>
      </c>
      <c r="N1352" s="17">
        <f>IF(M1352=1,_xlfn.XLOOKUP(L1352,'HYB SPECS'!$O$6:$O$37,'HYB SPECS'!$K$6:$K$37,,1))</f>
        <v>8500</v>
      </c>
      <c r="O1352" s="107">
        <f>0.5*('Specifications (ICE)'!$P$4*'Specifications (ICE)'!$P$3)*'Specifications (ICE)'!$P$5*K1352^2</f>
        <v>56.217600027646043</v>
      </c>
      <c r="P1352" s="14">
        <f>IF(B1352="A",'Specifications (ICE)'!$M$12,IF(B1352="G",'Specifications (ICE)'!$M$13))</f>
        <v>84.271039200000004</v>
      </c>
      <c r="Q1352" s="17">
        <v>1</v>
      </c>
      <c r="R1352" s="110">
        <f>'HYB SPECS'!$G$11-O1352-P1352-G1352</f>
        <v>746.24599262758227</v>
      </c>
      <c r="S1352" s="16">
        <f t="shared" si="282"/>
        <v>1.0600070975878189</v>
      </c>
      <c r="T1352" s="17">
        <f t="shared" si="283"/>
        <v>746.24599262758227</v>
      </c>
      <c r="U1352" s="110">
        <f t="shared" si="284"/>
        <v>886.73463185522837</v>
      </c>
      <c r="V1352" s="17">
        <f t="shared" si="285"/>
        <v>11.892175494736836</v>
      </c>
      <c r="W1352" s="14">
        <f t="shared" si="286"/>
        <v>1.5306432972094717</v>
      </c>
      <c r="X1352" s="17">
        <f t="shared" si="287"/>
        <v>11.892175494736836</v>
      </c>
      <c r="Y1352" s="17">
        <f t="shared" si="288"/>
        <v>13.360224805437698</v>
      </c>
      <c r="Z1352" s="14">
        <v>474.14230073437511</v>
      </c>
      <c r="AA1352" s="17">
        <f t="shared" ref="AA1352:AA1415" si="290">(Z1352*W1352)/(60*60)</f>
        <v>0.20159520403959691</v>
      </c>
      <c r="AB1352" s="17">
        <f t="shared" ref="AB1352:AB1415" si="291">((D1352-D1351)/3600)*W1352</f>
        <v>3.1703255015902727E-5</v>
      </c>
      <c r="AC1352" s="17">
        <f t="shared" ref="AC1352:AC1415" si="292">AB1352*Z1352</f>
        <v>1.5031854274008737E-2</v>
      </c>
      <c r="AD1352" s="17">
        <f t="shared" si="289"/>
        <v>1.9909740760276471E-5</v>
      </c>
      <c r="AE1352" s="14">
        <f t="shared" ref="AE1352:AE1415" si="293">AE1351+AC1352</f>
        <v>71.472537505195945</v>
      </c>
    </row>
    <row r="1353" spans="1:31" ht="15.75" thickBot="1" x14ac:dyDescent="0.3">
      <c r="A1353" s="14">
        <v>1</v>
      </c>
      <c r="B1353" s="17" t="s">
        <v>33</v>
      </c>
      <c r="C1353" s="17">
        <v>1347</v>
      </c>
      <c r="D1353" s="17">
        <v>116.08105928302832</v>
      </c>
      <c r="E1353" s="14">
        <v>704.00093954631063</v>
      </c>
      <c r="F1353" s="103">
        <v>0</v>
      </c>
      <c r="G1353" s="17">
        <f>'Specifications (ICE)'!$E$16*9.81*SIN(F1353-F1352)</f>
        <v>0</v>
      </c>
      <c r="H1353" s="17">
        <f t="shared" si="281"/>
        <v>0</v>
      </c>
      <c r="I1353" s="17">
        <v>14</v>
      </c>
      <c r="J1353" s="14">
        <v>4000</v>
      </c>
      <c r="K1353" s="100">
        <v>13.411199999999999</v>
      </c>
      <c r="L1353" s="17">
        <v>30.000049728</v>
      </c>
      <c r="M1353" s="107">
        <v>1</v>
      </c>
      <c r="N1353" s="17">
        <f>IF(M1353=1,_xlfn.XLOOKUP(L1353,'HYB SPECS'!$O$6:$O$37,'HYB SPECS'!$K$6:$K$37,,1))</f>
        <v>8500</v>
      </c>
      <c r="O1353" s="107">
        <f>0.5*('Specifications (ICE)'!$P$4*'Specifications (ICE)'!$P$3)*'Specifications (ICE)'!$P$5*K1353^2</f>
        <v>56.217600027646043</v>
      </c>
      <c r="P1353" s="14">
        <f>IF(B1353="A",'Specifications (ICE)'!$M$12,IF(B1353="G",'Specifications (ICE)'!$M$13))</f>
        <v>84.271039200000004</v>
      </c>
      <c r="Q1353" s="17">
        <v>1</v>
      </c>
      <c r="R1353" s="110">
        <f>'HYB SPECS'!$G$11-O1353-P1353-G1353</f>
        <v>746.24599262758227</v>
      </c>
      <c r="S1353" s="16">
        <f t="shared" si="282"/>
        <v>1.0600070975878189</v>
      </c>
      <c r="T1353" s="17">
        <f t="shared" si="283"/>
        <v>746.24599262758227</v>
      </c>
      <c r="U1353" s="110">
        <f t="shared" si="284"/>
        <v>886.73463185522837</v>
      </c>
      <c r="V1353" s="17">
        <f t="shared" si="285"/>
        <v>11.892175494736836</v>
      </c>
      <c r="W1353" s="14">
        <f t="shared" si="286"/>
        <v>1.5306432972094717</v>
      </c>
      <c r="X1353" s="17">
        <f t="shared" si="287"/>
        <v>11.892175494736836</v>
      </c>
      <c r="Y1353" s="17">
        <f t="shared" si="288"/>
        <v>13.360224805437698</v>
      </c>
      <c r="Z1353" s="14">
        <v>474.14230073437511</v>
      </c>
      <c r="AA1353" s="17">
        <f t="shared" si="290"/>
        <v>0.20159520403959691</v>
      </c>
      <c r="AB1353" s="17">
        <f t="shared" si="291"/>
        <v>3.1703255015902727E-5</v>
      </c>
      <c r="AC1353" s="17">
        <f t="shared" si="292"/>
        <v>1.5031854274008737E-2</v>
      </c>
      <c r="AD1353" s="17">
        <f t="shared" si="289"/>
        <v>1.9909740760276471E-5</v>
      </c>
      <c r="AE1353" s="14">
        <f t="shared" si="293"/>
        <v>71.487569359469958</v>
      </c>
    </row>
    <row r="1354" spans="1:31" ht="15.75" thickBot="1" x14ac:dyDescent="0.3">
      <c r="A1354" s="14">
        <v>1</v>
      </c>
      <c r="B1354" s="17" t="s">
        <v>33</v>
      </c>
      <c r="C1354" s="17">
        <v>1348</v>
      </c>
      <c r="D1354" s="17">
        <v>116.1556238260968</v>
      </c>
      <c r="E1354" s="14">
        <v>704.00093954631063</v>
      </c>
      <c r="F1354" s="103">
        <v>0</v>
      </c>
      <c r="G1354" s="17">
        <f>'Specifications (ICE)'!$E$16*9.81*SIN(F1354-F1353)</f>
        <v>0</v>
      </c>
      <c r="H1354" s="17">
        <f t="shared" si="281"/>
        <v>0</v>
      </c>
      <c r="I1354" s="17">
        <v>14</v>
      </c>
      <c r="J1354" s="14">
        <v>4000</v>
      </c>
      <c r="K1354" s="100">
        <v>13.411199999999999</v>
      </c>
      <c r="L1354" s="17">
        <v>30.000049728</v>
      </c>
      <c r="M1354" s="107">
        <v>1</v>
      </c>
      <c r="N1354" s="17">
        <f>IF(M1354=1,_xlfn.XLOOKUP(L1354,'HYB SPECS'!$O$6:$O$37,'HYB SPECS'!$K$6:$K$37,,1))</f>
        <v>8500</v>
      </c>
      <c r="O1354" s="107">
        <f>0.5*('Specifications (ICE)'!$P$4*'Specifications (ICE)'!$P$3)*'Specifications (ICE)'!$P$5*K1354^2</f>
        <v>56.217600027646043</v>
      </c>
      <c r="P1354" s="14">
        <f>IF(B1354="A",'Specifications (ICE)'!$M$12,IF(B1354="G",'Specifications (ICE)'!$M$13))</f>
        <v>84.271039200000004</v>
      </c>
      <c r="Q1354" s="17">
        <v>1</v>
      </c>
      <c r="R1354" s="110">
        <f>'HYB SPECS'!$G$11-O1354-P1354-G1354</f>
        <v>746.24599262758227</v>
      </c>
      <c r="S1354" s="16">
        <f t="shared" si="282"/>
        <v>1.0600070975878189</v>
      </c>
      <c r="T1354" s="17">
        <f t="shared" si="283"/>
        <v>746.24599262758227</v>
      </c>
      <c r="U1354" s="110">
        <f t="shared" si="284"/>
        <v>886.73463185522837</v>
      </c>
      <c r="V1354" s="17">
        <f t="shared" si="285"/>
        <v>11.892175494736836</v>
      </c>
      <c r="W1354" s="14">
        <f t="shared" si="286"/>
        <v>1.5306432972094717</v>
      </c>
      <c r="X1354" s="17">
        <f t="shared" si="287"/>
        <v>11.892175494736836</v>
      </c>
      <c r="Y1354" s="17">
        <f t="shared" si="288"/>
        <v>13.360224805437698</v>
      </c>
      <c r="Z1354" s="14">
        <v>474.14230073437511</v>
      </c>
      <c r="AA1354" s="17">
        <f t="shared" si="290"/>
        <v>0.20159520403959691</v>
      </c>
      <c r="AB1354" s="17">
        <f t="shared" si="291"/>
        <v>3.1703255015902727E-5</v>
      </c>
      <c r="AC1354" s="17">
        <f t="shared" si="292"/>
        <v>1.5031854274008737E-2</v>
      </c>
      <c r="AD1354" s="17">
        <f t="shared" si="289"/>
        <v>1.9909740760276471E-5</v>
      </c>
      <c r="AE1354" s="14">
        <f t="shared" si="293"/>
        <v>71.502601213743972</v>
      </c>
    </row>
    <row r="1355" spans="1:31" ht="15.75" thickBot="1" x14ac:dyDescent="0.3">
      <c r="A1355" s="14">
        <v>1</v>
      </c>
      <c r="B1355" s="17" t="s">
        <v>33</v>
      </c>
      <c r="C1355" s="17">
        <v>1349</v>
      </c>
      <c r="D1355" s="17">
        <v>116.23018836916528</v>
      </c>
      <c r="E1355" s="14">
        <v>704.00093954631063</v>
      </c>
      <c r="F1355" s="103">
        <v>0</v>
      </c>
      <c r="G1355" s="17">
        <f>'Specifications (ICE)'!$E$16*9.81*SIN(F1355-F1354)</f>
        <v>0</v>
      </c>
      <c r="H1355" s="17">
        <f t="shared" si="281"/>
        <v>0</v>
      </c>
      <c r="I1355" s="17">
        <v>14</v>
      </c>
      <c r="J1355" s="14">
        <v>4000</v>
      </c>
      <c r="K1355" s="100">
        <v>13.411199999999999</v>
      </c>
      <c r="L1355" s="17">
        <v>30.000049728</v>
      </c>
      <c r="M1355" s="107">
        <v>1</v>
      </c>
      <c r="N1355" s="17">
        <f>IF(M1355=1,_xlfn.XLOOKUP(L1355,'HYB SPECS'!$O$6:$O$37,'HYB SPECS'!$K$6:$K$37,,1))</f>
        <v>8500</v>
      </c>
      <c r="O1355" s="107">
        <f>0.5*('Specifications (ICE)'!$P$4*'Specifications (ICE)'!$P$3)*'Specifications (ICE)'!$P$5*K1355^2</f>
        <v>56.217600027646043</v>
      </c>
      <c r="P1355" s="14">
        <f>IF(B1355="A",'Specifications (ICE)'!$M$12,IF(B1355="G",'Specifications (ICE)'!$M$13))</f>
        <v>84.271039200000004</v>
      </c>
      <c r="Q1355" s="17">
        <v>1</v>
      </c>
      <c r="R1355" s="110">
        <f>'HYB SPECS'!$G$11-O1355-P1355-G1355</f>
        <v>746.24599262758227</v>
      </c>
      <c r="S1355" s="16">
        <f t="shared" si="282"/>
        <v>1.0600070975878189</v>
      </c>
      <c r="T1355" s="17">
        <f t="shared" si="283"/>
        <v>746.24599262758227</v>
      </c>
      <c r="U1355" s="110">
        <f t="shared" si="284"/>
        <v>886.73463185522837</v>
      </c>
      <c r="V1355" s="17">
        <f t="shared" si="285"/>
        <v>11.892175494736836</v>
      </c>
      <c r="W1355" s="14">
        <f t="shared" si="286"/>
        <v>1.5306432972094717</v>
      </c>
      <c r="X1355" s="17">
        <f t="shared" si="287"/>
        <v>11.892175494736836</v>
      </c>
      <c r="Y1355" s="17">
        <f t="shared" si="288"/>
        <v>13.360224805437698</v>
      </c>
      <c r="Z1355" s="14">
        <v>474.14230073437511</v>
      </c>
      <c r="AA1355" s="17">
        <f t="shared" si="290"/>
        <v>0.20159520403959691</v>
      </c>
      <c r="AB1355" s="17">
        <f t="shared" si="291"/>
        <v>3.1703255015902727E-5</v>
      </c>
      <c r="AC1355" s="17">
        <f t="shared" si="292"/>
        <v>1.5031854274008737E-2</v>
      </c>
      <c r="AD1355" s="17">
        <f t="shared" si="289"/>
        <v>1.9909740760276471E-5</v>
      </c>
      <c r="AE1355" s="14">
        <f t="shared" si="293"/>
        <v>71.517633068017986</v>
      </c>
    </row>
    <row r="1356" spans="1:31" ht="15.75" thickBot="1" x14ac:dyDescent="0.3">
      <c r="A1356" s="14">
        <v>1</v>
      </c>
      <c r="B1356" s="17" t="s">
        <v>33</v>
      </c>
      <c r="C1356" s="17">
        <v>1350</v>
      </c>
      <c r="D1356" s="17">
        <v>116.30475291223375</v>
      </c>
      <c r="E1356" s="14">
        <v>704.00093954631063</v>
      </c>
      <c r="F1356" s="103">
        <v>0</v>
      </c>
      <c r="G1356" s="17">
        <f>'Specifications (ICE)'!$E$16*9.81*SIN(F1356-F1355)</f>
        <v>0</v>
      </c>
      <c r="H1356" s="17">
        <f t="shared" si="281"/>
        <v>0</v>
      </c>
      <c r="I1356" s="17">
        <v>14</v>
      </c>
      <c r="J1356" s="14">
        <v>4000</v>
      </c>
      <c r="K1356" s="100">
        <v>13.411199999999999</v>
      </c>
      <c r="L1356" s="17">
        <v>30.000049728</v>
      </c>
      <c r="M1356" s="107">
        <v>1</v>
      </c>
      <c r="N1356" s="17">
        <f>IF(M1356=1,_xlfn.XLOOKUP(L1356,'HYB SPECS'!$O$6:$O$37,'HYB SPECS'!$K$6:$K$37,,1))</f>
        <v>8500</v>
      </c>
      <c r="O1356" s="107">
        <f>0.5*('Specifications (ICE)'!$P$4*'Specifications (ICE)'!$P$3)*'Specifications (ICE)'!$P$5*K1356^2</f>
        <v>56.217600027646043</v>
      </c>
      <c r="P1356" s="14">
        <f>IF(B1356="A",'Specifications (ICE)'!$M$12,IF(B1356="G",'Specifications (ICE)'!$M$13))</f>
        <v>84.271039200000004</v>
      </c>
      <c r="Q1356" s="17">
        <v>1</v>
      </c>
      <c r="R1356" s="110">
        <f>'HYB SPECS'!$G$11-O1356-P1356-G1356</f>
        <v>746.24599262758227</v>
      </c>
      <c r="S1356" s="16">
        <f t="shared" si="282"/>
        <v>1.0600070975878189</v>
      </c>
      <c r="T1356" s="17">
        <f t="shared" si="283"/>
        <v>746.24599262758227</v>
      </c>
      <c r="U1356" s="110">
        <f t="shared" si="284"/>
        <v>886.73463185522837</v>
      </c>
      <c r="V1356" s="17">
        <f t="shared" si="285"/>
        <v>11.892175494736836</v>
      </c>
      <c r="W1356" s="14">
        <f t="shared" si="286"/>
        <v>1.5306432972094717</v>
      </c>
      <c r="X1356" s="17">
        <f t="shared" si="287"/>
        <v>11.892175494736836</v>
      </c>
      <c r="Y1356" s="17">
        <f t="shared" si="288"/>
        <v>13.360224805437698</v>
      </c>
      <c r="Z1356" s="14">
        <v>474.14230073437511</v>
      </c>
      <c r="AA1356" s="17">
        <f t="shared" si="290"/>
        <v>0.20159520403959691</v>
      </c>
      <c r="AB1356" s="17">
        <f t="shared" si="291"/>
        <v>3.1703255015902727E-5</v>
      </c>
      <c r="AC1356" s="17">
        <f t="shared" si="292"/>
        <v>1.5031854274008737E-2</v>
      </c>
      <c r="AD1356" s="17">
        <f t="shared" si="289"/>
        <v>1.9909740760276471E-5</v>
      </c>
      <c r="AE1356" s="14">
        <f t="shared" si="293"/>
        <v>71.532664922292</v>
      </c>
    </row>
    <row r="1357" spans="1:31" ht="15.75" thickBot="1" x14ac:dyDescent="0.3">
      <c r="A1357" s="14">
        <v>1</v>
      </c>
      <c r="B1357" s="17" t="s">
        <v>33</v>
      </c>
      <c r="C1357" s="17">
        <f>C1356+1</f>
        <v>1351</v>
      </c>
      <c r="D1357" s="17">
        <v>116.37931745530223</v>
      </c>
      <c r="E1357" s="14">
        <v>704.00093954631063</v>
      </c>
      <c r="F1357" s="103">
        <v>0</v>
      </c>
      <c r="G1357" s="17">
        <f>'Specifications (ICE)'!$E$16*9.81*SIN(F1357-F1356)</f>
        <v>0</v>
      </c>
      <c r="H1357" s="17">
        <f t="shared" si="281"/>
        <v>0</v>
      </c>
      <c r="I1357" s="17">
        <v>14</v>
      </c>
      <c r="J1357" s="14">
        <v>4000</v>
      </c>
      <c r="K1357" s="100">
        <v>13.411199999999999</v>
      </c>
      <c r="L1357" s="17">
        <v>30.000049728</v>
      </c>
      <c r="M1357" s="107">
        <v>1</v>
      </c>
      <c r="N1357" s="17">
        <f>IF(M1357=1,_xlfn.XLOOKUP(L1357,'HYB SPECS'!$O$6:$O$37,'HYB SPECS'!$K$6:$K$37,,1))</f>
        <v>8500</v>
      </c>
      <c r="O1357" s="107">
        <f>0.5*('Specifications (ICE)'!$P$4*'Specifications (ICE)'!$P$3)*'Specifications (ICE)'!$P$5*K1357^2</f>
        <v>56.217600027646043</v>
      </c>
      <c r="P1357" s="14">
        <f>IF(B1357="A",'Specifications (ICE)'!$M$12,IF(B1357="G",'Specifications (ICE)'!$M$13))</f>
        <v>84.271039200000004</v>
      </c>
      <c r="Q1357" s="17">
        <v>1</v>
      </c>
      <c r="R1357" s="110">
        <f>'HYB SPECS'!$G$11-O1357-P1357-G1357</f>
        <v>746.24599262758227</v>
      </c>
      <c r="S1357" s="16">
        <f t="shared" si="282"/>
        <v>1.0600070975878189</v>
      </c>
      <c r="T1357" s="17">
        <f t="shared" si="283"/>
        <v>746.24599262758227</v>
      </c>
      <c r="U1357" s="110">
        <f t="shared" si="284"/>
        <v>886.73463185522837</v>
      </c>
      <c r="V1357" s="17">
        <f t="shared" si="285"/>
        <v>11.892175494736836</v>
      </c>
      <c r="W1357" s="14">
        <f t="shared" si="286"/>
        <v>1.5306432972094717</v>
      </c>
      <c r="X1357" s="17">
        <f t="shared" si="287"/>
        <v>11.892175494736836</v>
      </c>
      <c r="Y1357" s="17">
        <f t="shared" si="288"/>
        <v>13.360224805437698</v>
      </c>
      <c r="Z1357" s="14">
        <v>474.14230073437511</v>
      </c>
      <c r="AA1357" s="17">
        <f t="shared" si="290"/>
        <v>0.20159520403959691</v>
      </c>
      <c r="AB1357" s="17">
        <f t="shared" si="291"/>
        <v>3.1703255015902727E-5</v>
      </c>
      <c r="AC1357" s="17">
        <f t="shared" si="292"/>
        <v>1.5031854274008737E-2</v>
      </c>
      <c r="AD1357" s="17">
        <f t="shared" si="289"/>
        <v>1.9909740760276471E-5</v>
      </c>
      <c r="AE1357" s="14">
        <f t="shared" si="293"/>
        <v>71.547696776566013</v>
      </c>
    </row>
    <row r="1358" spans="1:31" ht="15.75" thickBot="1" x14ac:dyDescent="0.3">
      <c r="A1358" s="14">
        <v>1</v>
      </c>
      <c r="B1358" s="17" t="s">
        <v>33</v>
      </c>
      <c r="C1358" s="17">
        <f t="shared" ref="C1358:C1421" si="294">C1357+1</f>
        <v>1352</v>
      </c>
      <c r="D1358" s="17">
        <v>116.4538819983707</v>
      </c>
      <c r="E1358" s="14">
        <v>704.00093954631063</v>
      </c>
      <c r="F1358" s="103">
        <v>0</v>
      </c>
      <c r="G1358" s="17">
        <f>'Specifications (ICE)'!$E$16*9.81*SIN(F1358-F1357)</f>
        <v>0</v>
      </c>
      <c r="H1358" s="17">
        <f t="shared" si="281"/>
        <v>0</v>
      </c>
      <c r="I1358" s="17">
        <v>14</v>
      </c>
      <c r="J1358" s="14">
        <v>4000</v>
      </c>
      <c r="K1358" s="100">
        <v>13.411199999999999</v>
      </c>
      <c r="L1358" s="17">
        <v>30.000049728</v>
      </c>
      <c r="M1358" s="107">
        <v>1</v>
      </c>
      <c r="N1358" s="17">
        <f>IF(M1358=1,_xlfn.XLOOKUP(L1358,'HYB SPECS'!$O$6:$O$37,'HYB SPECS'!$K$6:$K$37,,1))</f>
        <v>8500</v>
      </c>
      <c r="O1358" s="107">
        <f>0.5*('Specifications (ICE)'!$P$4*'Specifications (ICE)'!$P$3)*'Specifications (ICE)'!$P$5*K1358^2</f>
        <v>56.217600027646043</v>
      </c>
      <c r="P1358" s="14">
        <f>IF(B1358="A",'Specifications (ICE)'!$M$12,IF(B1358="G",'Specifications (ICE)'!$M$13))</f>
        <v>84.271039200000004</v>
      </c>
      <c r="Q1358" s="17">
        <v>1</v>
      </c>
      <c r="R1358" s="110">
        <f>'HYB SPECS'!$G$11-O1358-P1358-G1358</f>
        <v>746.24599262758227</v>
      </c>
      <c r="S1358" s="16">
        <f t="shared" si="282"/>
        <v>1.0600070975878189</v>
      </c>
      <c r="T1358" s="17">
        <f t="shared" si="283"/>
        <v>746.24599262758227</v>
      </c>
      <c r="U1358" s="110">
        <f t="shared" si="284"/>
        <v>886.73463185522837</v>
      </c>
      <c r="V1358" s="17">
        <f t="shared" si="285"/>
        <v>11.892175494736836</v>
      </c>
      <c r="W1358" s="14">
        <f t="shared" si="286"/>
        <v>1.5306432972094717</v>
      </c>
      <c r="X1358" s="17">
        <f t="shared" si="287"/>
        <v>11.892175494736836</v>
      </c>
      <c r="Y1358" s="17">
        <f t="shared" si="288"/>
        <v>13.360224805437698</v>
      </c>
      <c r="Z1358" s="14">
        <v>474.14230073437511</v>
      </c>
      <c r="AA1358" s="17">
        <f t="shared" si="290"/>
        <v>0.20159520403959691</v>
      </c>
      <c r="AB1358" s="17">
        <f t="shared" si="291"/>
        <v>3.1703255015902727E-5</v>
      </c>
      <c r="AC1358" s="17">
        <f t="shared" si="292"/>
        <v>1.5031854274008737E-2</v>
      </c>
      <c r="AD1358" s="17">
        <f t="shared" si="289"/>
        <v>1.9909740760276471E-5</v>
      </c>
      <c r="AE1358" s="14">
        <f t="shared" si="293"/>
        <v>71.562728630840027</v>
      </c>
    </row>
    <row r="1359" spans="1:31" ht="15.75" thickBot="1" x14ac:dyDescent="0.3">
      <c r="A1359" s="14">
        <v>1</v>
      </c>
      <c r="B1359" s="17" t="s">
        <v>33</v>
      </c>
      <c r="C1359" s="17">
        <f t="shared" si="294"/>
        <v>1353</v>
      </c>
      <c r="D1359" s="17">
        <v>116.52844654143918</v>
      </c>
      <c r="E1359" s="14">
        <v>704.00093954631063</v>
      </c>
      <c r="F1359" s="103">
        <v>0</v>
      </c>
      <c r="G1359" s="17">
        <f>'Specifications (ICE)'!$E$16*9.81*SIN(F1359-F1358)</f>
        <v>0</v>
      </c>
      <c r="H1359" s="17">
        <f t="shared" si="281"/>
        <v>0</v>
      </c>
      <c r="I1359" s="17">
        <v>14</v>
      </c>
      <c r="J1359" s="14">
        <v>4000</v>
      </c>
      <c r="K1359" s="100">
        <v>13.411199999999999</v>
      </c>
      <c r="L1359" s="17">
        <v>30.000049728</v>
      </c>
      <c r="M1359" s="107">
        <v>1</v>
      </c>
      <c r="N1359" s="17">
        <f>IF(M1359=1,_xlfn.XLOOKUP(L1359,'HYB SPECS'!$O$6:$O$37,'HYB SPECS'!$K$6:$K$37,,1))</f>
        <v>8500</v>
      </c>
      <c r="O1359" s="107">
        <f>0.5*('Specifications (ICE)'!$P$4*'Specifications (ICE)'!$P$3)*'Specifications (ICE)'!$P$5*K1359^2</f>
        <v>56.217600027646043</v>
      </c>
      <c r="P1359" s="14">
        <f>IF(B1359="A",'Specifications (ICE)'!$M$12,IF(B1359="G",'Specifications (ICE)'!$M$13))</f>
        <v>84.271039200000004</v>
      </c>
      <c r="Q1359" s="17">
        <v>1</v>
      </c>
      <c r="R1359" s="110">
        <f>'HYB SPECS'!$G$11-O1359-P1359-G1359</f>
        <v>746.24599262758227</v>
      </c>
      <c r="S1359" s="16">
        <f t="shared" si="282"/>
        <v>1.0600070975878189</v>
      </c>
      <c r="T1359" s="17">
        <f t="shared" si="283"/>
        <v>746.24599262758227</v>
      </c>
      <c r="U1359" s="110">
        <f t="shared" si="284"/>
        <v>886.73463185522837</v>
      </c>
      <c r="V1359" s="17">
        <f t="shared" si="285"/>
        <v>11.892175494736836</v>
      </c>
      <c r="W1359" s="14">
        <f t="shared" si="286"/>
        <v>1.5306432972094717</v>
      </c>
      <c r="X1359" s="17">
        <f t="shared" si="287"/>
        <v>11.892175494736836</v>
      </c>
      <c r="Y1359" s="17">
        <f t="shared" si="288"/>
        <v>13.360224805437698</v>
      </c>
      <c r="Z1359" s="14">
        <v>474.14230073437511</v>
      </c>
      <c r="AA1359" s="17">
        <f t="shared" si="290"/>
        <v>0.20159520403959691</v>
      </c>
      <c r="AB1359" s="17">
        <f t="shared" si="291"/>
        <v>3.1703255015902727E-5</v>
      </c>
      <c r="AC1359" s="17">
        <f t="shared" si="292"/>
        <v>1.5031854274008737E-2</v>
      </c>
      <c r="AD1359" s="17">
        <f t="shared" si="289"/>
        <v>1.9909740760276471E-5</v>
      </c>
      <c r="AE1359" s="14">
        <f t="shared" si="293"/>
        <v>71.577760485114041</v>
      </c>
    </row>
    <row r="1360" spans="1:31" ht="15.75" thickBot="1" x14ac:dyDescent="0.3">
      <c r="A1360" s="14">
        <v>1</v>
      </c>
      <c r="B1360" s="17" t="s">
        <v>33</v>
      </c>
      <c r="C1360" s="17">
        <f t="shared" si="294"/>
        <v>1354</v>
      </c>
      <c r="D1360" s="17">
        <v>116.60301108450766</v>
      </c>
      <c r="E1360" s="14">
        <v>704.00093954631063</v>
      </c>
      <c r="F1360" s="103">
        <v>0</v>
      </c>
      <c r="G1360" s="17">
        <f>'Specifications (ICE)'!$E$16*9.81*SIN(F1360-F1359)</f>
        <v>0</v>
      </c>
      <c r="H1360" s="17">
        <f t="shared" si="281"/>
        <v>0</v>
      </c>
      <c r="I1360" s="17">
        <v>14</v>
      </c>
      <c r="J1360" s="14">
        <v>4000</v>
      </c>
      <c r="K1360" s="100">
        <v>13.411199999999999</v>
      </c>
      <c r="L1360" s="17">
        <v>30.000049728</v>
      </c>
      <c r="M1360" s="107">
        <v>1</v>
      </c>
      <c r="N1360" s="17">
        <f>IF(M1360=1,_xlfn.XLOOKUP(L1360,'HYB SPECS'!$O$6:$O$37,'HYB SPECS'!$K$6:$K$37,,1))</f>
        <v>8500</v>
      </c>
      <c r="O1360" s="107">
        <f>0.5*('Specifications (ICE)'!$P$4*'Specifications (ICE)'!$P$3)*'Specifications (ICE)'!$P$5*K1360^2</f>
        <v>56.217600027646043</v>
      </c>
      <c r="P1360" s="14">
        <f>IF(B1360="A",'Specifications (ICE)'!$M$12,IF(B1360="G",'Specifications (ICE)'!$M$13))</f>
        <v>84.271039200000004</v>
      </c>
      <c r="Q1360" s="17">
        <v>1</v>
      </c>
      <c r="R1360" s="110">
        <f>'HYB SPECS'!$G$11-O1360-P1360-G1360</f>
        <v>746.24599262758227</v>
      </c>
      <c r="S1360" s="16">
        <f t="shared" si="282"/>
        <v>1.0600070975878189</v>
      </c>
      <c r="T1360" s="17">
        <f t="shared" si="283"/>
        <v>746.24599262758227</v>
      </c>
      <c r="U1360" s="110">
        <f t="shared" si="284"/>
        <v>886.73463185522837</v>
      </c>
      <c r="V1360" s="17">
        <f t="shared" si="285"/>
        <v>11.892175494736836</v>
      </c>
      <c r="W1360" s="14">
        <f t="shared" si="286"/>
        <v>1.5306432972094717</v>
      </c>
      <c r="X1360" s="17">
        <f t="shared" si="287"/>
        <v>11.892175494736836</v>
      </c>
      <c r="Y1360" s="17">
        <f t="shared" si="288"/>
        <v>13.360224805437698</v>
      </c>
      <c r="Z1360" s="14">
        <v>474.14230073437511</v>
      </c>
      <c r="AA1360" s="17">
        <f t="shared" si="290"/>
        <v>0.20159520403959691</v>
      </c>
      <c r="AB1360" s="17">
        <f t="shared" si="291"/>
        <v>3.1703255015902727E-5</v>
      </c>
      <c r="AC1360" s="17">
        <f t="shared" si="292"/>
        <v>1.5031854274008737E-2</v>
      </c>
      <c r="AD1360" s="17">
        <f t="shared" si="289"/>
        <v>1.9909740760276471E-5</v>
      </c>
      <c r="AE1360" s="14">
        <f t="shared" si="293"/>
        <v>71.592792339388055</v>
      </c>
    </row>
    <row r="1361" spans="1:31" ht="15.75" thickBot="1" x14ac:dyDescent="0.3">
      <c r="A1361" s="14">
        <v>1</v>
      </c>
      <c r="B1361" s="17" t="s">
        <v>33</v>
      </c>
      <c r="C1361" s="17">
        <f t="shared" si="294"/>
        <v>1355</v>
      </c>
      <c r="D1361" s="17">
        <v>116.67757562757613</v>
      </c>
      <c r="E1361" s="14">
        <v>704.00093954631063</v>
      </c>
      <c r="F1361" s="103">
        <v>0</v>
      </c>
      <c r="G1361" s="17">
        <f>'Specifications (ICE)'!$E$16*9.81*SIN(F1361-F1360)</f>
        <v>0</v>
      </c>
      <c r="H1361" s="17">
        <f t="shared" si="281"/>
        <v>0</v>
      </c>
      <c r="I1361" s="17">
        <v>14</v>
      </c>
      <c r="J1361" s="14">
        <v>4000</v>
      </c>
      <c r="K1361" s="100">
        <v>13.411199999999999</v>
      </c>
      <c r="L1361" s="17">
        <v>30.000049728</v>
      </c>
      <c r="M1361" s="107">
        <v>1</v>
      </c>
      <c r="N1361" s="17">
        <f>IF(M1361=1,_xlfn.XLOOKUP(L1361,'HYB SPECS'!$O$6:$O$37,'HYB SPECS'!$K$6:$K$37,,1))</f>
        <v>8500</v>
      </c>
      <c r="O1361" s="107">
        <f>0.5*('Specifications (ICE)'!$P$4*'Specifications (ICE)'!$P$3)*'Specifications (ICE)'!$P$5*K1361^2</f>
        <v>56.217600027646043</v>
      </c>
      <c r="P1361" s="14">
        <f>IF(B1361="A",'Specifications (ICE)'!$M$12,IF(B1361="G",'Specifications (ICE)'!$M$13))</f>
        <v>84.271039200000004</v>
      </c>
      <c r="Q1361" s="17">
        <v>1</v>
      </c>
      <c r="R1361" s="110">
        <f>'HYB SPECS'!$G$11-O1361-P1361-G1361</f>
        <v>746.24599262758227</v>
      </c>
      <c r="S1361" s="16">
        <f t="shared" si="282"/>
        <v>1.0600070975878189</v>
      </c>
      <c r="T1361" s="17">
        <f t="shared" si="283"/>
        <v>746.24599262758227</v>
      </c>
      <c r="U1361" s="110">
        <f t="shared" si="284"/>
        <v>886.73463185522837</v>
      </c>
      <c r="V1361" s="17">
        <f t="shared" si="285"/>
        <v>11.892175494736836</v>
      </c>
      <c r="W1361" s="14">
        <f t="shared" si="286"/>
        <v>1.5306432972094717</v>
      </c>
      <c r="X1361" s="17">
        <f t="shared" si="287"/>
        <v>11.892175494736836</v>
      </c>
      <c r="Y1361" s="17">
        <f t="shared" si="288"/>
        <v>13.360224805437698</v>
      </c>
      <c r="Z1361" s="14">
        <v>474.14230073437511</v>
      </c>
      <c r="AA1361" s="17">
        <f t="shared" si="290"/>
        <v>0.20159520403959691</v>
      </c>
      <c r="AB1361" s="17">
        <f t="shared" si="291"/>
        <v>3.1703255015902727E-5</v>
      </c>
      <c r="AC1361" s="17">
        <f t="shared" si="292"/>
        <v>1.5031854274008737E-2</v>
      </c>
      <c r="AD1361" s="17">
        <f t="shared" si="289"/>
        <v>1.9909740760276471E-5</v>
      </c>
      <c r="AE1361" s="14">
        <f t="shared" si="293"/>
        <v>71.607824193662069</v>
      </c>
    </row>
    <row r="1362" spans="1:31" ht="15.75" thickBot="1" x14ac:dyDescent="0.3">
      <c r="A1362" s="14">
        <v>1</v>
      </c>
      <c r="B1362" s="17" t="s">
        <v>33</v>
      </c>
      <c r="C1362" s="17">
        <f t="shared" si="294"/>
        <v>1356</v>
      </c>
      <c r="D1362" s="17">
        <v>116.75214017064461</v>
      </c>
      <c r="E1362" s="14">
        <v>704.00093954631063</v>
      </c>
      <c r="F1362" s="103">
        <v>0</v>
      </c>
      <c r="G1362" s="17">
        <f>'Specifications (ICE)'!$E$16*9.81*SIN(F1362-F1361)</f>
        <v>0</v>
      </c>
      <c r="H1362" s="17">
        <f t="shared" si="281"/>
        <v>0</v>
      </c>
      <c r="I1362" s="17">
        <v>14</v>
      </c>
      <c r="J1362" s="14">
        <v>4000</v>
      </c>
      <c r="K1362" s="100">
        <v>13.411199999999999</v>
      </c>
      <c r="L1362" s="17">
        <v>30.000049728</v>
      </c>
      <c r="M1362" s="107">
        <v>1</v>
      </c>
      <c r="N1362" s="17">
        <f>IF(M1362=1,_xlfn.XLOOKUP(L1362,'HYB SPECS'!$O$6:$O$37,'HYB SPECS'!$K$6:$K$37,,1))</f>
        <v>8500</v>
      </c>
      <c r="O1362" s="107">
        <f>0.5*('Specifications (ICE)'!$P$4*'Specifications (ICE)'!$P$3)*'Specifications (ICE)'!$P$5*K1362^2</f>
        <v>56.217600027646043</v>
      </c>
      <c r="P1362" s="14">
        <f>IF(B1362="A",'Specifications (ICE)'!$M$12,IF(B1362="G",'Specifications (ICE)'!$M$13))</f>
        <v>84.271039200000004</v>
      </c>
      <c r="Q1362" s="17">
        <v>1</v>
      </c>
      <c r="R1362" s="110">
        <f>'HYB SPECS'!$G$11-O1362-P1362-G1362</f>
        <v>746.24599262758227</v>
      </c>
      <c r="S1362" s="16">
        <f t="shared" si="282"/>
        <v>1.0600070975878189</v>
      </c>
      <c r="T1362" s="17">
        <f t="shared" si="283"/>
        <v>746.24599262758227</v>
      </c>
      <c r="U1362" s="110">
        <f t="shared" si="284"/>
        <v>886.73463185522837</v>
      </c>
      <c r="V1362" s="17">
        <f t="shared" si="285"/>
        <v>11.892175494736836</v>
      </c>
      <c r="W1362" s="14">
        <f t="shared" si="286"/>
        <v>1.5306432972094717</v>
      </c>
      <c r="X1362" s="17">
        <f t="shared" si="287"/>
        <v>11.892175494736836</v>
      </c>
      <c r="Y1362" s="17">
        <f t="shared" si="288"/>
        <v>13.360224805437698</v>
      </c>
      <c r="Z1362" s="14">
        <v>474.14230073437511</v>
      </c>
      <c r="AA1362" s="17">
        <f t="shared" si="290"/>
        <v>0.20159520403959691</v>
      </c>
      <c r="AB1362" s="17">
        <f t="shared" si="291"/>
        <v>3.1703255015902727E-5</v>
      </c>
      <c r="AC1362" s="17">
        <f t="shared" si="292"/>
        <v>1.5031854274008737E-2</v>
      </c>
      <c r="AD1362" s="17">
        <f t="shared" si="289"/>
        <v>1.9909740760276471E-5</v>
      </c>
      <c r="AE1362" s="14">
        <f t="shared" si="293"/>
        <v>71.622856047936082</v>
      </c>
    </row>
    <row r="1363" spans="1:31" ht="15.75" thickBot="1" x14ac:dyDescent="0.3">
      <c r="A1363" s="14">
        <v>1</v>
      </c>
      <c r="B1363" s="17" t="s">
        <v>33</v>
      </c>
      <c r="C1363" s="17">
        <f t="shared" si="294"/>
        <v>1357</v>
      </c>
      <c r="D1363" s="17">
        <v>116.82670471371308</v>
      </c>
      <c r="E1363" s="14">
        <v>704.00093954631063</v>
      </c>
      <c r="F1363" s="103">
        <v>0</v>
      </c>
      <c r="G1363" s="17">
        <f>'Specifications (ICE)'!$E$16*9.81*SIN(F1363-F1362)</f>
        <v>0</v>
      </c>
      <c r="H1363" s="17">
        <f t="shared" si="281"/>
        <v>0</v>
      </c>
      <c r="I1363" s="17">
        <v>14</v>
      </c>
      <c r="J1363" s="14">
        <v>4000</v>
      </c>
      <c r="K1363" s="100">
        <v>13.411199999999999</v>
      </c>
      <c r="L1363" s="17">
        <v>30.000049728</v>
      </c>
      <c r="M1363" s="107">
        <v>1</v>
      </c>
      <c r="N1363" s="17">
        <f>IF(M1363=1,_xlfn.XLOOKUP(L1363,'HYB SPECS'!$O$6:$O$37,'HYB SPECS'!$K$6:$K$37,,1))</f>
        <v>8500</v>
      </c>
      <c r="O1363" s="107">
        <f>0.5*('Specifications (ICE)'!$P$4*'Specifications (ICE)'!$P$3)*'Specifications (ICE)'!$P$5*K1363^2</f>
        <v>56.217600027646043</v>
      </c>
      <c r="P1363" s="14">
        <f>IF(B1363="A",'Specifications (ICE)'!$M$12,IF(B1363="G",'Specifications (ICE)'!$M$13))</f>
        <v>84.271039200000004</v>
      </c>
      <c r="Q1363" s="17">
        <v>1</v>
      </c>
      <c r="R1363" s="110">
        <f>'HYB SPECS'!$G$11-O1363-P1363-G1363</f>
        <v>746.24599262758227</v>
      </c>
      <c r="S1363" s="16">
        <f t="shared" si="282"/>
        <v>1.0600070975878189</v>
      </c>
      <c r="T1363" s="17">
        <f t="shared" si="283"/>
        <v>746.24599262758227</v>
      </c>
      <c r="U1363" s="110">
        <f t="shared" si="284"/>
        <v>886.73463185522837</v>
      </c>
      <c r="V1363" s="17">
        <f t="shared" si="285"/>
        <v>11.892175494736836</v>
      </c>
      <c r="W1363" s="14">
        <f t="shared" si="286"/>
        <v>1.5306432972094717</v>
      </c>
      <c r="X1363" s="17">
        <f t="shared" si="287"/>
        <v>11.892175494736836</v>
      </c>
      <c r="Y1363" s="17">
        <f t="shared" si="288"/>
        <v>13.360224805437698</v>
      </c>
      <c r="Z1363" s="14">
        <v>474.14230073437511</v>
      </c>
      <c r="AA1363" s="17">
        <f t="shared" si="290"/>
        <v>0.20159520403959691</v>
      </c>
      <c r="AB1363" s="17">
        <f t="shared" si="291"/>
        <v>3.1703255015902727E-5</v>
      </c>
      <c r="AC1363" s="17">
        <f t="shared" si="292"/>
        <v>1.5031854274008737E-2</v>
      </c>
      <c r="AD1363" s="17">
        <f t="shared" si="289"/>
        <v>1.9909740760276471E-5</v>
      </c>
      <c r="AE1363" s="14">
        <f t="shared" si="293"/>
        <v>71.637887902210096</v>
      </c>
    </row>
    <row r="1364" spans="1:31" ht="15.75" thickBot="1" x14ac:dyDescent="0.3">
      <c r="A1364" s="14">
        <v>1</v>
      </c>
      <c r="B1364" s="17" t="s">
        <v>33</v>
      </c>
      <c r="C1364" s="17">
        <f t="shared" si="294"/>
        <v>1358</v>
      </c>
      <c r="D1364" s="17">
        <v>116.90126925678156</v>
      </c>
      <c r="E1364" s="14">
        <v>704.00093954631063</v>
      </c>
      <c r="F1364" s="103">
        <v>0</v>
      </c>
      <c r="G1364" s="17">
        <f>'Specifications (ICE)'!$E$16*9.81*SIN(F1364-F1363)</f>
        <v>0</v>
      </c>
      <c r="H1364" s="17">
        <f t="shared" si="281"/>
        <v>0</v>
      </c>
      <c r="I1364" s="17">
        <v>14</v>
      </c>
      <c r="J1364" s="14">
        <v>4000</v>
      </c>
      <c r="K1364" s="100">
        <v>13.411199999999999</v>
      </c>
      <c r="L1364" s="17">
        <v>30.000049728</v>
      </c>
      <c r="M1364" s="107">
        <v>1</v>
      </c>
      <c r="N1364" s="17">
        <f>IF(M1364=1,_xlfn.XLOOKUP(L1364,'HYB SPECS'!$O$6:$O$37,'HYB SPECS'!$K$6:$K$37,,1))</f>
        <v>8500</v>
      </c>
      <c r="O1364" s="107">
        <f>0.5*('Specifications (ICE)'!$P$4*'Specifications (ICE)'!$P$3)*'Specifications (ICE)'!$P$5*K1364^2</f>
        <v>56.217600027646043</v>
      </c>
      <c r="P1364" s="14">
        <f>IF(B1364="A",'Specifications (ICE)'!$M$12,IF(B1364="G",'Specifications (ICE)'!$M$13))</f>
        <v>84.271039200000004</v>
      </c>
      <c r="Q1364" s="17">
        <v>1</v>
      </c>
      <c r="R1364" s="110">
        <f>'HYB SPECS'!$G$11-O1364-P1364-G1364</f>
        <v>746.24599262758227</v>
      </c>
      <c r="S1364" s="16">
        <f t="shared" si="282"/>
        <v>1.0600070975878189</v>
      </c>
      <c r="T1364" s="17">
        <f t="shared" si="283"/>
        <v>746.24599262758227</v>
      </c>
      <c r="U1364" s="110">
        <f t="shared" si="284"/>
        <v>886.73463185522837</v>
      </c>
      <c r="V1364" s="17">
        <f t="shared" si="285"/>
        <v>11.892175494736836</v>
      </c>
      <c r="W1364" s="14">
        <f t="shared" si="286"/>
        <v>1.5306432972094717</v>
      </c>
      <c r="X1364" s="17">
        <f t="shared" si="287"/>
        <v>11.892175494736836</v>
      </c>
      <c r="Y1364" s="17">
        <f t="shared" si="288"/>
        <v>13.360224805437698</v>
      </c>
      <c r="Z1364" s="14">
        <v>474.14230073437511</v>
      </c>
      <c r="AA1364" s="17">
        <f t="shared" si="290"/>
        <v>0.20159520403959691</v>
      </c>
      <c r="AB1364" s="17">
        <f t="shared" si="291"/>
        <v>3.1703255015902727E-5</v>
      </c>
      <c r="AC1364" s="17">
        <f t="shared" si="292"/>
        <v>1.5031854274008737E-2</v>
      </c>
      <c r="AD1364" s="17">
        <f t="shared" si="289"/>
        <v>1.9909740760276471E-5</v>
      </c>
      <c r="AE1364" s="14">
        <f t="shared" si="293"/>
        <v>71.65291975648411</v>
      </c>
    </row>
    <row r="1365" spans="1:31" ht="15.75" thickBot="1" x14ac:dyDescent="0.3">
      <c r="A1365" s="14">
        <v>1</v>
      </c>
      <c r="B1365" s="17" t="s">
        <v>33</v>
      </c>
      <c r="C1365" s="17">
        <f t="shared" si="294"/>
        <v>1359</v>
      </c>
      <c r="D1365" s="17">
        <v>116.97583379985004</v>
      </c>
      <c r="E1365" s="14">
        <v>704.00093954631063</v>
      </c>
      <c r="F1365" s="103">
        <v>0</v>
      </c>
      <c r="G1365" s="17">
        <f>'Specifications (ICE)'!$E$16*9.81*SIN(F1365-F1364)</f>
        <v>0</v>
      </c>
      <c r="H1365" s="17">
        <f t="shared" si="281"/>
        <v>0</v>
      </c>
      <c r="I1365" s="17">
        <v>14</v>
      </c>
      <c r="J1365" s="14">
        <v>4000</v>
      </c>
      <c r="K1365" s="100">
        <v>13.411199999999999</v>
      </c>
      <c r="L1365" s="17">
        <v>30.000049728</v>
      </c>
      <c r="M1365" s="107">
        <v>1</v>
      </c>
      <c r="N1365" s="17">
        <f>IF(M1365=1,_xlfn.XLOOKUP(L1365,'HYB SPECS'!$O$6:$O$37,'HYB SPECS'!$K$6:$K$37,,1))</f>
        <v>8500</v>
      </c>
      <c r="O1365" s="107">
        <f>0.5*('Specifications (ICE)'!$P$4*'Specifications (ICE)'!$P$3)*'Specifications (ICE)'!$P$5*K1365^2</f>
        <v>56.217600027646043</v>
      </c>
      <c r="P1365" s="14">
        <f>IF(B1365="A",'Specifications (ICE)'!$M$12,IF(B1365="G",'Specifications (ICE)'!$M$13))</f>
        <v>84.271039200000004</v>
      </c>
      <c r="Q1365" s="17">
        <v>1</v>
      </c>
      <c r="R1365" s="110">
        <f>'HYB SPECS'!$G$11-O1365-P1365-G1365</f>
        <v>746.24599262758227</v>
      </c>
      <c r="S1365" s="16">
        <f t="shared" si="282"/>
        <v>1.0600070975878189</v>
      </c>
      <c r="T1365" s="17">
        <f t="shared" si="283"/>
        <v>746.24599262758227</v>
      </c>
      <c r="U1365" s="110">
        <f t="shared" si="284"/>
        <v>886.73463185522837</v>
      </c>
      <c r="V1365" s="17">
        <f t="shared" si="285"/>
        <v>11.892175494736836</v>
      </c>
      <c r="W1365" s="14">
        <f t="shared" si="286"/>
        <v>1.5306432972094717</v>
      </c>
      <c r="X1365" s="17">
        <f t="shared" si="287"/>
        <v>11.892175494736836</v>
      </c>
      <c r="Y1365" s="17">
        <f t="shared" si="288"/>
        <v>13.360224805437698</v>
      </c>
      <c r="Z1365" s="14">
        <v>474.14230073437511</v>
      </c>
      <c r="AA1365" s="17">
        <f t="shared" si="290"/>
        <v>0.20159520403959691</v>
      </c>
      <c r="AB1365" s="17">
        <f t="shared" si="291"/>
        <v>3.1703255015902727E-5</v>
      </c>
      <c r="AC1365" s="17">
        <f t="shared" si="292"/>
        <v>1.5031854274008737E-2</v>
      </c>
      <c r="AD1365" s="17">
        <f t="shared" si="289"/>
        <v>1.9909740760276471E-5</v>
      </c>
      <c r="AE1365" s="14">
        <f t="shared" si="293"/>
        <v>71.667951610758124</v>
      </c>
    </row>
    <row r="1366" spans="1:31" ht="15.75" thickBot="1" x14ac:dyDescent="0.3">
      <c r="A1366" s="14">
        <v>1</v>
      </c>
      <c r="B1366" s="17" t="s">
        <v>33</v>
      </c>
      <c r="C1366" s="17">
        <f t="shared" si="294"/>
        <v>1360</v>
      </c>
      <c r="D1366" s="17">
        <v>117.05039834291851</v>
      </c>
      <c r="E1366" s="14">
        <v>704.00093954631063</v>
      </c>
      <c r="F1366" s="103">
        <v>0</v>
      </c>
      <c r="G1366" s="17">
        <f>'Specifications (ICE)'!$E$16*9.81*SIN(F1366-F1365)</f>
        <v>0</v>
      </c>
      <c r="H1366" s="17">
        <f t="shared" si="281"/>
        <v>0</v>
      </c>
      <c r="I1366" s="17">
        <v>14</v>
      </c>
      <c r="J1366" s="14">
        <v>4000</v>
      </c>
      <c r="K1366" s="100">
        <v>13.411199999999999</v>
      </c>
      <c r="L1366" s="17">
        <v>30.000049728</v>
      </c>
      <c r="M1366" s="107">
        <v>1</v>
      </c>
      <c r="N1366" s="17">
        <f>IF(M1366=1,_xlfn.XLOOKUP(L1366,'HYB SPECS'!$O$6:$O$37,'HYB SPECS'!$K$6:$K$37,,1))</f>
        <v>8500</v>
      </c>
      <c r="O1366" s="107">
        <f>0.5*('Specifications (ICE)'!$P$4*'Specifications (ICE)'!$P$3)*'Specifications (ICE)'!$P$5*K1366^2</f>
        <v>56.217600027646043</v>
      </c>
      <c r="P1366" s="14">
        <f>IF(B1366="A",'Specifications (ICE)'!$M$12,IF(B1366="G",'Specifications (ICE)'!$M$13))</f>
        <v>84.271039200000004</v>
      </c>
      <c r="Q1366" s="17">
        <v>1</v>
      </c>
      <c r="R1366" s="110">
        <f>'HYB SPECS'!$G$11-O1366-P1366-G1366</f>
        <v>746.24599262758227</v>
      </c>
      <c r="S1366" s="16">
        <f t="shared" si="282"/>
        <v>1.0600070975878189</v>
      </c>
      <c r="T1366" s="17">
        <f t="shared" si="283"/>
        <v>746.24599262758227</v>
      </c>
      <c r="U1366" s="110">
        <f t="shared" si="284"/>
        <v>886.73463185522837</v>
      </c>
      <c r="V1366" s="17">
        <f t="shared" si="285"/>
        <v>11.892175494736836</v>
      </c>
      <c r="W1366" s="14">
        <f t="shared" si="286"/>
        <v>1.5306432972094717</v>
      </c>
      <c r="X1366" s="17">
        <f t="shared" si="287"/>
        <v>11.892175494736836</v>
      </c>
      <c r="Y1366" s="17">
        <f t="shared" si="288"/>
        <v>13.360224805437698</v>
      </c>
      <c r="Z1366" s="14">
        <v>474.14230073437511</v>
      </c>
      <c r="AA1366" s="17">
        <f t="shared" si="290"/>
        <v>0.20159520403959691</v>
      </c>
      <c r="AB1366" s="17">
        <f t="shared" si="291"/>
        <v>3.1703255015902727E-5</v>
      </c>
      <c r="AC1366" s="17">
        <f t="shared" si="292"/>
        <v>1.5031854274008737E-2</v>
      </c>
      <c r="AD1366" s="17">
        <f t="shared" si="289"/>
        <v>1.9909740760276471E-5</v>
      </c>
      <c r="AE1366" s="14">
        <f t="shared" si="293"/>
        <v>71.682983465032137</v>
      </c>
    </row>
    <row r="1367" spans="1:31" ht="15.75" thickBot="1" x14ac:dyDescent="0.3">
      <c r="A1367" s="14">
        <v>1</v>
      </c>
      <c r="B1367" s="17" t="s">
        <v>33</v>
      </c>
      <c r="C1367" s="17">
        <f t="shared" si="294"/>
        <v>1361</v>
      </c>
      <c r="D1367" s="17">
        <v>117.12496288598699</v>
      </c>
      <c r="E1367" s="14">
        <v>704.00093954631063</v>
      </c>
      <c r="F1367" s="103">
        <v>0</v>
      </c>
      <c r="G1367" s="17">
        <f>'Specifications (ICE)'!$E$16*9.81*SIN(F1367-F1366)</f>
        <v>0</v>
      </c>
      <c r="H1367" s="17">
        <f t="shared" si="281"/>
        <v>0</v>
      </c>
      <c r="I1367" s="17">
        <v>14</v>
      </c>
      <c r="J1367" s="14">
        <v>4000</v>
      </c>
      <c r="K1367" s="100">
        <v>13.411199999999999</v>
      </c>
      <c r="L1367" s="17">
        <v>30.000049728</v>
      </c>
      <c r="M1367" s="107">
        <v>1</v>
      </c>
      <c r="N1367" s="17">
        <f>IF(M1367=1,_xlfn.XLOOKUP(L1367,'HYB SPECS'!$O$6:$O$37,'HYB SPECS'!$K$6:$K$37,,1))</f>
        <v>8500</v>
      </c>
      <c r="O1367" s="107">
        <f>0.5*('Specifications (ICE)'!$P$4*'Specifications (ICE)'!$P$3)*'Specifications (ICE)'!$P$5*K1367^2</f>
        <v>56.217600027646043</v>
      </c>
      <c r="P1367" s="14">
        <f>IF(B1367="A",'Specifications (ICE)'!$M$12,IF(B1367="G",'Specifications (ICE)'!$M$13))</f>
        <v>84.271039200000004</v>
      </c>
      <c r="Q1367" s="17">
        <v>1</v>
      </c>
      <c r="R1367" s="110">
        <f>'HYB SPECS'!$G$11-O1367-P1367-G1367</f>
        <v>746.24599262758227</v>
      </c>
      <c r="S1367" s="16">
        <f t="shared" si="282"/>
        <v>1.0600070975878189</v>
      </c>
      <c r="T1367" s="17">
        <f t="shared" si="283"/>
        <v>746.24599262758227</v>
      </c>
      <c r="U1367" s="110">
        <f t="shared" si="284"/>
        <v>886.73463185522837</v>
      </c>
      <c r="V1367" s="17">
        <f t="shared" si="285"/>
        <v>11.892175494736836</v>
      </c>
      <c r="W1367" s="14">
        <f t="shared" si="286"/>
        <v>1.5306432972094717</v>
      </c>
      <c r="X1367" s="17">
        <f t="shared" si="287"/>
        <v>11.892175494736836</v>
      </c>
      <c r="Y1367" s="17">
        <f t="shared" si="288"/>
        <v>13.360224805437698</v>
      </c>
      <c r="Z1367" s="14">
        <v>474.14230073437511</v>
      </c>
      <c r="AA1367" s="17">
        <f t="shared" si="290"/>
        <v>0.20159520403959691</v>
      </c>
      <c r="AB1367" s="17">
        <f t="shared" si="291"/>
        <v>3.1703255015902727E-5</v>
      </c>
      <c r="AC1367" s="17">
        <f t="shared" si="292"/>
        <v>1.5031854274008737E-2</v>
      </c>
      <c r="AD1367" s="17">
        <f t="shared" si="289"/>
        <v>1.9909740760276471E-5</v>
      </c>
      <c r="AE1367" s="14">
        <f t="shared" si="293"/>
        <v>71.698015319306151</v>
      </c>
    </row>
    <row r="1368" spans="1:31" ht="15.75" thickBot="1" x14ac:dyDescent="0.3">
      <c r="A1368" s="14">
        <v>1</v>
      </c>
      <c r="B1368" s="17" t="s">
        <v>33</v>
      </c>
      <c r="C1368" s="17">
        <f t="shared" si="294"/>
        <v>1362</v>
      </c>
      <c r="D1368" s="17">
        <v>117.19952742905546</v>
      </c>
      <c r="E1368" s="14">
        <v>704.00093954631063</v>
      </c>
      <c r="F1368" s="103">
        <v>0</v>
      </c>
      <c r="G1368" s="17">
        <f>'Specifications (ICE)'!$E$16*9.81*SIN(F1368-F1367)</f>
        <v>0</v>
      </c>
      <c r="H1368" s="17">
        <f t="shared" si="281"/>
        <v>0</v>
      </c>
      <c r="I1368" s="17">
        <v>14</v>
      </c>
      <c r="J1368" s="14">
        <v>4000</v>
      </c>
      <c r="K1368" s="100">
        <v>13.411199999999999</v>
      </c>
      <c r="L1368" s="17">
        <v>30.000049728</v>
      </c>
      <c r="M1368" s="107">
        <v>1</v>
      </c>
      <c r="N1368" s="17">
        <f>IF(M1368=1,_xlfn.XLOOKUP(L1368,'HYB SPECS'!$O$6:$O$37,'HYB SPECS'!$K$6:$K$37,,1))</f>
        <v>8500</v>
      </c>
      <c r="O1368" s="107">
        <f>0.5*('Specifications (ICE)'!$P$4*'Specifications (ICE)'!$P$3)*'Specifications (ICE)'!$P$5*K1368^2</f>
        <v>56.217600027646043</v>
      </c>
      <c r="P1368" s="14">
        <f>IF(B1368="A",'Specifications (ICE)'!$M$12,IF(B1368="G",'Specifications (ICE)'!$M$13))</f>
        <v>84.271039200000004</v>
      </c>
      <c r="Q1368" s="17">
        <v>1</v>
      </c>
      <c r="R1368" s="110">
        <f>'HYB SPECS'!$G$11-O1368-P1368-G1368</f>
        <v>746.24599262758227</v>
      </c>
      <c r="S1368" s="16">
        <f t="shared" si="282"/>
        <v>1.0600070975878189</v>
      </c>
      <c r="T1368" s="17">
        <f t="shared" si="283"/>
        <v>746.24599262758227</v>
      </c>
      <c r="U1368" s="110">
        <f t="shared" si="284"/>
        <v>886.73463185522837</v>
      </c>
      <c r="V1368" s="17">
        <f t="shared" si="285"/>
        <v>11.892175494736836</v>
      </c>
      <c r="W1368" s="14">
        <f t="shared" si="286"/>
        <v>1.5306432972094717</v>
      </c>
      <c r="X1368" s="17">
        <f t="shared" si="287"/>
        <v>11.892175494736836</v>
      </c>
      <c r="Y1368" s="17">
        <f t="shared" si="288"/>
        <v>13.360224805437698</v>
      </c>
      <c r="Z1368" s="14">
        <v>474.14230073437511</v>
      </c>
      <c r="AA1368" s="17">
        <f t="shared" si="290"/>
        <v>0.20159520403959691</v>
      </c>
      <c r="AB1368" s="17">
        <f t="shared" si="291"/>
        <v>3.1703255015902727E-5</v>
      </c>
      <c r="AC1368" s="17">
        <f t="shared" si="292"/>
        <v>1.5031854274008737E-2</v>
      </c>
      <c r="AD1368" s="17">
        <f t="shared" si="289"/>
        <v>1.9909740760276471E-5</v>
      </c>
      <c r="AE1368" s="14">
        <f t="shared" si="293"/>
        <v>71.713047173580165</v>
      </c>
    </row>
    <row r="1369" spans="1:31" ht="15.75" thickBot="1" x14ac:dyDescent="0.3">
      <c r="A1369" s="14">
        <v>1</v>
      </c>
      <c r="B1369" s="17" t="s">
        <v>33</v>
      </c>
      <c r="C1369" s="17">
        <f t="shared" si="294"/>
        <v>1363</v>
      </c>
      <c r="D1369" s="17">
        <v>117.27409197212394</v>
      </c>
      <c r="E1369" s="14">
        <v>704.00093954631063</v>
      </c>
      <c r="F1369" s="103">
        <v>0</v>
      </c>
      <c r="G1369" s="17">
        <f>'Specifications (ICE)'!$E$16*9.81*SIN(F1369-F1368)</f>
        <v>0</v>
      </c>
      <c r="H1369" s="17">
        <f t="shared" si="281"/>
        <v>0</v>
      </c>
      <c r="I1369" s="17">
        <v>14</v>
      </c>
      <c r="J1369" s="14">
        <v>4000</v>
      </c>
      <c r="K1369" s="100">
        <v>13.411199999999999</v>
      </c>
      <c r="L1369" s="17">
        <v>30.000049728</v>
      </c>
      <c r="M1369" s="107">
        <v>1</v>
      </c>
      <c r="N1369" s="17">
        <f>IF(M1369=1,_xlfn.XLOOKUP(L1369,'HYB SPECS'!$O$6:$O$37,'HYB SPECS'!$K$6:$K$37,,1))</f>
        <v>8500</v>
      </c>
      <c r="O1369" s="107">
        <f>0.5*('Specifications (ICE)'!$P$4*'Specifications (ICE)'!$P$3)*'Specifications (ICE)'!$P$5*K1369^2</f>
        <v>56.217600027646043</v>
      </c>
      <c r="P1369" s="14">
        <f>IF(B1369="A",'Specifications (ICE)'!$M$12,IF(B1369="G",'Specifications (ICE)'!$M$13))</f>
        <v>84.271039200000004</v>
      </c>
      <c r="Q1369" s="17">
        <v>1</v>
      </c>
      <c r="R1369" s="110">
        <f>'HYB SPECS'!$G$11-O1369-P1369-G1369</f>
        <v>746.24599262758227</v>
      </c>
      <c r="S1369" s="16">
        <f t="shared" si="282"/>
        <v>1.0600070975878189</v>
      </c>
      <c r="T1369" s="17">
        <f t="shared" si="283"/>
        <v>746.24599262758227</v>
      </c>
      <c r="U1369" s="110">
        <f t="shared" si="284"/>
        <v>886.73463185522837</v>
      </c>
      <c r="V1369" s="17">
        <f t="shared" si="285"/>
        <v>11.892175494736836</v>
      </c>
      <c r="W1369" s="14">
        <f t="shared" si="286"/>
        <v>1.5306432972094717</v>
      </c>
      <c r="X1369" s="17">
        <f t="shared" si="287"/>
        <v>11.892175494736836</v>
      </c>
      <c r="Y1369" s="17">
        <f t="shared" si="288"/>
        <v>13.360224805437698</v>
      </c>
      <c r="Z1369" s="14">
        <v>474.14230073437511</v>
      </c>
      <c r="AA1369" s="17">
        <f t="shared" si="290"/>
        <v>0.20159520403959691</v>
      </c>
      <c r="AB1369" s="17">
        <f t="shared" si="291"/>
        <v>3.1703255015902727E-5</v>
      </c>
      <c r="AC1369" s="17">
        <f t="shared" si="292"/>
        <v>1.5031854274008737E-2</v>
      </c>
      <c r="AD1369" s="17">
        <f t="shared" si="289"/>
        <v>1.9909740760276471E-5</v>
      </c>
      <c r="AE1369" s="14">
        <f t="shared" si="293"/>
        <v>71.728079027854179</v>
      </c>
    </row>
    <row r="1370" spans="1:31" ht="15.75" thickBot="1" x14ac:dyDescent="0.3">
      <c r="A1370" s="14">
        <v>1</v>
      </c>
      <c r="B1370" s="17" t="s">
        <v>33</v>
      </c>
      <c r="C1370" s="17">
        <f t="shared" si="294"/>
        <v>1364</v>
      </c>
      <c r="D1370" s="17">
        <v>117.34865651519242</v>
      </c>
      <c r="E1370" s="14">
        <v>704.00093954631063</v>
      </c>
      <c r="F1370" s="103">
        <v>0</v>
      </c>
      <c r="G1370" s="17">
        <f>'Specifications (ICE)'!$E$16*9.81*SIN(F1370-F1369)</f>
        <v>0</v>
      </c>
      <c r="H1370" s="17">
        <f t="shared" si="281"/>
        <v>0</v>
      </c>
      <c r="I1370" s="17">
        <v>14</v>
      </c>
      <c r="J1370" s="14">
        <v>4000</v>
      </c>
      <c r="K1370" s="100">
        <v>13.411199999999999</v>
      </c>
      <c r="L1370" s="17">
        <v>30.000049728</v>
      </c>
      <c r="M1370" s="107">
        <v>1</v>
      </c>
      <c r="N1370" s="17">
        <f>IF(M1370=1,_xlfn.XLOOKUP(L1370,'HYB SPECS'!$O$6:$O$37,'HYB SPECS'!$K$6:$K$37,,1))</f>
        <v>8500</v>
      </c>
      <c r="O1370" s="107">
        <f>0.5*('Specifications (ICE)'!$P$4*'Specifications (ICE)'!$P$3)*'Specifications (ICE)'!$P$5*K1370^2</f>
        <v>56.217600027646043</v>
      </c>
      <c r="P1370" s="14">
        <f>IF(B1370="A",'Specifications (ICE)'!$M$12,IF(B1370="G",'Specifications (ICE)'!$M$13))</f>
        <v>84.271039200000004</v>
      </c>
      <c r="Q1370" s="17">
        <v>1</v>
      </c>
      <c r="R1370" s="110">
        <f>'HYB SPECS'!$G$11-O1370-P1370-G1370</f>
        <v>746.24599262758227</v>
      </c>
      <c r="S1370" s="16">
        <f t="shared" si="282"/>
        <v>1.0600070975878189</v>
      </c>
      <c r="T1370" s="17">
        <f t="shared" si="283"/>
        <v>746.24599262758227</v>
      </c>
      <c r="U1370" s="110">
        <f t="shared" si="284"/>
        <v>886.73463185522837</v>
      </c>
      <c r="V1370" s="17">
        <f t="shared" si="285"/>
        <v>11.892175494736836</v>
      </c>
      <c r="W1370" s="14">
        <f t="shared" si="286"/>
        <v>1.5306432972094717</v>
      </c>
      <c r="X1370" s="17">
        <f t="shared" si="287"/>
        <v>11.892175494736836</v>
      </c>
      <c r="Y1370" s="17">
        <f t="shared" si="288"/>
        <v>13.360224805437698</v>
      </c>
      <c r="Z1370" s="14">
        <v>474.14230073437511</v>
      </c>
      <c r="AA1370" s="17">
        <f t="shared" si="290"/>
        <v>0.20159520403959691</v>
      </c>
      <c r="AB1370" s="17">
        <f t="shared" si="291"/>
        <v>3.1703255015902727E-5</v>
      </c>
      <c r="AC1370" s="17">
        <f t="shared" si="292"/>
        <v>1.5031854274008737E-2</v>
      </c>
      <c r="AD1370" s="17">
        <f t="shared" si="289"/>
        <v>1.9909740760276471E-5</v>
      </c>
      <c r="AE1370" s="14">
        <f t="shared" si="293"/>
        <v>71.743110882128192</v>
      </c>
    </row>
    <row r="1371" spans="1:31" ht="15.75" thickBot="1" x14ac:dyDescent="0.3">
      <c r="A1371" s="14">
        <v>1</v>
      </c>
      <c r="B1371" s="17" t="s">
        <v>33</v>
      </c>
      <c r="C1371" s="17">
        <f t="shared" si="294"/>
        <v>1365</v>
      </c>
      <c r="D1371" s="17">
        <v>117.42322105826089</v>
      </c>
      <c r="E1371" s="14">
        <v>704.00093954631063</v>
      </c>
      <c r="F1371" s="103">
        <v>0</v>
      </c>
      <c r="G1371" s="17">
        <f>'Specifications (ICE)'!$E$16*9.81*SIN(F1371-F1370)</f>
        <v>0</v>
      </c>
      <c r="H1371" s="17">
        <f t="shared" si="281"/>
        <v>0</v>
      </c>
      <c r="I1371" s="17">
        <v>14</v>
      </c>
      <c r="J1371" s="14">
        <v>4000</v>
      </c>
      <c r="K1371" s="100">
        <v>13.411199999999999</v>
      </c>
      <c r="L1371" s="17">
        <v>30.000049728</v>
      </c>
      <c r="M1371" s="107">
        <v>1</v>
      </c>
      <c r="N1371" s="17">
        <f>IF(M1371=1,_xlfn.XLOOKUP(L1371,'HYB SPECS'!$O$6:$O$37,'HYB SPECS'!$K$6:$K$37,,1))</f>
        <v>8500</v>
      </c>
      <c r="O1371" s="107">
        <f>0.5*('Specifications (ICE)'!$P$4*'Specifications (ICE)'!$P$3)*'Specifications (ICE)'!$P$5*K1371^2</f>
        <v>56.217600027646043</v>
      </c>
      <c r="P1371" s="14">
        <f>IF(B1371="A",'Specifications (ICE)'!$M$12,IF(B1371="G",'Specifications (ICE)'!$M$13))</f>
        <v>84.271039200000004</v>
      </c>
      <c r="Q1371" s="17">
        <v>1</v>
      </c>
      <c r="R1371" s="110">
        <f>'HYB SPECS'!$G$11-O1371-P1371-G1371</f>
        <v>746.24599262758227</v>
      </c>
      <c r="S1371" s="16">
        <f t="shared" si="282"/>
        <v>1.0600070975878189</v>
      </c>
      <c r="T1371" s="17">
        <f t="shared" si="283"/>
        <v>746.24599262758227</v>
      </c>
      <c r="U1371" s="110">
        <f t="shared" si="284"/>
        <v>886.73463185522837</v>
      </c>
      <c r="V1371" s="17">
        <f t="shared" si="285"/>
        <v>11.892175494736836</v>
      </c>
      <c r="W1371" s="14">
        <f t="shared" si="286"/>
        <v>1.5306432972094717</v>
      </c>
      <c r="X1371" s="17">
        <f t="shared" si="287"/>
        <v>11.892175494736836</v>
      </c>
      <c r="Y1371" s="17">
        <f t="shared" si="288"/>
        <v>13.360224805437698</v>
      </c>
      <c r="Z1371" s="14">
        <v>474.14230073437511</v>
      </c>
      <c r="AA1371" s="17">
        <f t="shared" si="290"/>
        <v>0.20159520403959691</v>
      </c>
      <c r="AB1371" s="17">
        <f t="shared" si="291"/>
        <v>3.1703255015902727E-5</v>
      </c>
      <c r="AC1371" s="17">
        <f t="shared" si="292"/>
        <v>1.5031854274008737E-2</v>
      </c>
      <c r="AD1371" s="17">
        <f t="shared" si="289"/>
        <v>1.9909740760276471E-5</v>
      </c>
      <c r="AE1371" s="14">
        <f t="shared" si="293"/>
        <v>71.758142736402206</v>
      </c>
    </row>
    <row r="1372" spans="1:31" ht="15.75" thickBot="1" x14ac:dyDescent="0.3">
      <c r="A1372" s="14">
        <v>1</v>
      </c>
      <c r="B1372" s="17" t="s">
        <v>33</v>
      </c>
      <c r="C1372" s="17">
        <f t="shared" si="294"/>
        <v>1366</v>
      </c>
      <c r="D1372" s="17">
        <v>117.49778560132937</v>
      </c>
      <c r="E1372" s="14">
        <v>704.00093954631063</v>
      </c>
      <c r="F1372" s="103">
        <v>0</v>
      </c>
      <c r="G1372" s="17">
        <f>'Specifications (ICE)'!$E$16*9.81*SIN(F1372-F1371)</f>
        <v>0</v>
      </c>
      <c r="H1372" s="17">
        <f t="shared" si="281"/>
        <v>0</v>
      </c>
      <c r="I1372" s="17">
        <v>14</v>
      </c>
      <c r="J1372" s="14">
        <v>4000</v>
      </c>
      <c r="K1372" s="100">
        <v>13.411199999999999</v>
      </c>
      <c r="L1372" s="17">
        <v>30.000049728</v>
      </c>
      <c r="M1372" s="107">
        <v>1</v>
      </c>
      <c r="N1372" s="17">
        <f>IF(M1372=1,_xlfn.XLOOKUP(L1372,'HYB SPECS'!$O$6:$O$37,'HYB SPECS'!$K$6:$K$37,,1))</f>
        <v>8500</v>
      </c>
      <c r="O1372" s="107">
        <f>0.5*('Specifications (ICE)'!$P$4*'Specifications (ICE)'!$P$3)*'Specifications (ICE)'!$P$5*K1372^2</f>
        <v>56.217600027646043</v>
      </c>
      <c r="P1372" s="14">
        <f>IF(B1372="A",'Specifications (ICE)'!$M$12,IF(B1372="G",'Specifications (ICE)'!$M$13))</f>
        <v>84.271039200000004</v>
      </c>
      <c r="Q1372" s="17">
        <v>1</v>
      </c>
      <c r="R1372" s="110">
        <f>'HYB SPECS'!$G$11-O1372-P1372-G1372</f>
        <v>746.24599262758227</v>
      </c>
      <c r="S1372" s="16">
        <f t="shared" si="282"/>
        <v>1.0600070975878189</v>
      </c>
      <c r="T1372" s="17">
        <f t="shared" si="283"/>
        <v>746.24599262758227</v>
      </c>
      <c r="U1372" s="110">
        <f t="shared" si="284"/>
        <v>886.73463185522837</v>
      </c>
      <c r="V1372" s="17">
        <f t="shared" si="285"/>
        <v>11.892175494736836</v>
      </c>
      <c r="W1372" s="14">
        <f t="shared" si="286"/>
        <v>1.5306432972094717</v>
      </c>
      <c r="X1372" s="17">
        <f t="shared" si="287"/>
        <v>11.892175494736836</v>
      </c>
      <c r="Y1372" s="17">
        <f t="shared" si="288"/>
        <v>13.360224805437698</v>
      </c>
      <c r="Z1372" s="14">
        <v>474.14230073437511</v>
      </c>
      <c r="AA1372" s="17">
        <f t="shared" si="290"/>
        <v>0.20159520403959691</v>
      </c>
      <c r="AB1372" s="17">
        <f t="shared" si="291"/>
        <v>3.1703255015902727E-5</v>
      </c>
      <c r="AC1372" s="17">
        <f t="shared" si="292"/>
        <v>1.5031854274008737E-2</v>
      </c>
      <c r="AD1372" s="17">
        <f t="shared" si="289"/>
        <v>1.9909740760276471E-5</v>
      </c>
      <c r="AE1372" s="14">
        <f t="shared" si="293"/>
        <v>71.77317459067622</v>
      </c>
    </row>
    <row r="1373" spans="1:31" ht="15.75" thickBot="1" x14ac:dyDescent="0.3">
      <c r="A1373" s="14">
        <v>1</v>
      </c>
      <c r="B1373" s="17" t="s">
        <v>33</v>
      </c>
      <c r="C1373" s="17">
        <f t="shared" si="294"/>
        <v>1367</v>
      </c>
      <c r="D1373" s="17">
        <v>117.57235014439784</v>
      </c>
      <c r="E1373" s="14">
        <v>704.00093954631063</v>
      </c>
      <c r="F1373" s="103">
        <v>0</v>
      </c>
      <c r="G1373" s="17">
        <f>'Specifications (ICE)'!$E$16*9.81*SIN(F1373-F1372)</f>
        <v>0</v>
      </c>
      <c r="H1373" s="17">
        <f t="shared" si="281"/>
        <v>0</v>
      </c>
      <c r="I1373" s="17">
        <v>14</v>
      </c>
      <c r="J1373" s="14">
        <v>4000</v>
      </c>
      <c r="K1373" s="100">
        <v>13.411199999999999</v>
      </c>
      <c r="L1373" s="17">
        <v>30.000049728</v>
      </c>
      <c r="M1373" s="107">
        <v>1</v>
      </c>
      <c r="N1373" s="17">
        <f>IF(M1373=1,_xlfn.XLOOKUP(L1373,'HYB SPECS'!$O$6:$O$37,'HYB SPECS'!$K$6:$K$37,,1))</f>
        <v>8500</v>
      </c>
      <c r="O1373" s="107">
        <f>0.5*('Specifications (ICE)'!$P$4*'Specifications (ICE)'!$P$3)*'Specifications (ICE)'!$P$5*K1373^2</f>
        <v>56.217600027646043</v>
      </c>
      <c r="P1373" s="14">
        <f>IF(B1373="A",'Specifications (ICE)'!$M$12,IF(B1373="G",'Specifications (ICE)'!$M$13))</f>
        <v>84.271039200000004</v>
      </c>
      <c r="Q1373" s="17">
        <v>1</v>
      </c>
      <c r="R1373" s="110">
        <f>'HYB SPECS'!$G$11-O1373-P1373-G1373</f>
        <v>746.24599262758227</v>
      </c>
      <c r="S1373" s="16">
        <f t="shared" si="282"/>
        <v>1.0600070975878189</v>
      </c>
      <c r="T1373" s="17">
        <f t="shared" si="283"/>
        <v>746.24599262758227</v>
      </c>
      <c r="U1373" s="110">
        <f t="shared" si="284"/>
        <v>886.73463185522837</v>
      </c>
      <c r="V1373" s="17">
        <f t="shared" si="285"/>
        <v>11.892175494736836</v>
      </c>
      <c r="W1373" s="14">
        <f t="shared" si="286"/>
        <v>1.5306432972094717</v>
      </c>
      <c r="X1373" s="17">
        <f t="shared" si="287"/>
        <v>11.892175494736836</v>
      </c>
      <c r="Y1373" s="17">
        <f t="shared" si="288"/>
        <v>13.360224805437698</v>
      </c>
      <c r="Z1373" s="14">
        <v>474.14230073437511</v>
      </c>
      <c r="AA1373" s="17">
        <f t="shared" si="290"/>
        <v>0.20159520403959691</v>
      </c>
      <c r="AB1373" s="17">
        <f t="shared" si="291"/>
        <v>3.1703255015902727E-5</v>
      </c>
      <c r="AC1373" s="17">
        <f t="shared" si="292"/>
        <v>1.5031854274008737E-2</v>
      </c>
      <c r="AD1373" s="17">
        <f t="shared" si="289"/>
        <v>1.9909740760276471E-5</v>
      </c>
      <c r="AE1373" s="14">
        <f t="shared" si="293"/>
        <v>71.788206444950234</v>
      </c>
    </row>
    <row r="1374" spans="1:31" ht="15.75" thickBot="1" x14ac:dyDescent="0.3">
      <c r="A1374" s="14">
        <v>1</v>
      </c>
      <c r="B1374" s="17" t="s">
        <v>33</v>
      </c>
      <c r="C1374" s="17">
        <f t="shared" si="294"/>
        <v>1368</v>
      </c>
      <c r="D1374" s="17">
        <v>117.64691468746632</v>
      </c>
      <c r="E1374" s="14">
        <v>704.00093954631063</v>
      </c>
      <c r="F1374" s="103">
        <v>0</v>
      </c>
      <c r="G1374" s="17">
        <f>'Specifications (ICE)'!$E$16*9.81*SIN(F1374-F1373)</f>
        <v>0</v>
      </c>
      <c r="H1374" s="17">
        <f t="shared" si="281"/>
        <v>0</v>
      </c>
      <c r="I1374" s="17">
        <v>14</v>
      </c>
      <c r="J1374" s="14">
        <v>4000</v>
      </c>
      <c r="K1374" s="100">
        <v>13.411199999999999</v>
      </c>
      <c r="L1374" s="17">
        <v>30.000049728</v>
      </c>
      <c r="M1374" s="107">
        <v>1</v>
      </c>
      <c r="N1374" s="17">
        <f>IF(M1374=1,_xlfn.XLOOKUP(L1374,'HYB SPECS'!$O$6:$O$37,'HYB SPECS'!$K$6:$K$37,,1))</f>
        <v>8500</v>
      </c>
      <c r="O1374" s="107">
        <f>0.5*('Specifications (ICE)'!$P$4*'Specifications (ICE)'!$P$3)*'Specifications (ICE)'!$P$5*K1374^2</f>
        <v>56.217600027646043</v>
      </c>
      <c r="P1374" s="14">
        <f>IF(B1374="A",'Specifications (ICE)'!$M$12,IF(B1374="G",'Specifications (ICE)'!$M$13))</f>
        <v>84.271039200000004</v>
      </c>
      <c r="Q1374" s="17">
        <v>1</v>
      </c>
      <c r="R1374" s="110">
        <f>'HYB SPECS'!$G$11-O1374-P1374-G1374</f>
        <v>746.24599262758227</v>
      </c>
      <c r="S1374" s="16">
        <f t="shared" si="282"/>
        <v>1.0600070975878189</v>
      </c>
      <c r="T1374" s="17">
        <f t="shared" si="283"/>
        <v>746.24599262758227</v>
      </c>
      <c r="U1374" s="110">
        <f t="shared" si="284"/>
        <v>886.73463185522837</v>
      </c>
      <c r="V1374" s="17">
        <f t="shared" si="285"/>
        <v>11.892175494736836</v>
      </c>
      <c r="W1374" s="14">
        <f t="shared" si="286"/>
        <v>1.5306432972094717</v>
      </c>
      <c r="X1374" s="17">
        <f t="shared" si="287"/>
        <v>11.892175494736836</v>
      </c>
      <c r="Y1374" s="17">
        <f t="shared" si="288"/>
        <v>13.360224805437698</v>
      </c>
      <c r="Z1374" s="14">
        <v>474.14230073437511</v>
      </c>
      <c r="AA1374" s="17">
        <f t="shared" si="290"/>
        <v>0.20159520403959691</v>
      </c>
      <c r="AB1374" s="17">
        <f t="shared" si="291"/>
        <v>3.1703255015902727E-5</v>
      </c>
      <c r="AC1374" s="17">
        <f t="shared" si="292"/>
        <v>1.5031854274008737E-2</v>
      </c>
      <c r="AD1374" s="17">
        <f t="shared" si="289"/>
        <v>1.9909740760276471E-5</v>
      </c>
      <c r="AE1374" s="14">
        <f t="shared" si="293"/>
        <v>71.803238299224247</v>
      </c>
    </row>
    <row r="1375" spans="1:31" ht="15.75" thickBot="1" x14ac:dyDescent="0.3">
      <c r="A1375" s="14">
        <v>1</v>
      </c>
      <c r="B1375" s="17" t="s">
        <v>33</v>
      </c>
      <c r="C1375" s="17">
        <f t="shared" si="294"/>
        <v>1369</v>
      </c>
      <c r="D1375" s="17">
        <v>117.7214792305348</v>
      </c>
      <c r="E1375" s="14">
        <v>704.00093954631063</v>
      </c>
      <c r="F1375" s="103">
        <v>0</v>
      </c>
      <c r="G1375" s="17">
        <f>'Specifications (ICE)'!$E$16*9.81*SIN(F1375-F1374)</f>
        <v>0</v>
      </c>
      <c r="H1375" s="17">
        <f t="shared" si="281"/>
        <v>0</v>
      </c>
      <c r="I1375" s="17">
        <v>14</v>
      </c>
      <c r="J1375" s="14">
        <v>4000</v>
      </c>
      <c r="K1375" s="100">
        <v>13.411199999999999</v>
      </c>
      <c r="L1375" s="17">
        <v>30.000049728</v>
      </c>
      <c r="M1375" s="107">
        <v>1</v>
      </c>
      <c r="N1375" s="17">
        <f>IF(M1375=1,_xlfn.XLOOKUP(L1375,'HYB SPECS'!$O$6:$O$37,'HYB SPECS'!$K$6:$K$37,,1))</f>
        <v>8500</v>
      </c>
      <c r="O1375" s="107">
        <f>0.5*('Specifications (ICE)'!$P$4*'Specifications (ICE)'!$P$3)*'Specifications (ICE)'!$P$5*K1375^2</f>
        <v>56.217600027646043</v>
      </c>
      <c r="P1375" s="14">
        <f>IF(B1375="A",'Specifications (ICE)'!$M$12,IF(B1375="G",'Specifications (ICE)'!$M$13))</f>
        <v>84.271039200000004</v>
      </c>
      <c r="Q1375" s="17">
        <v>1</v>
      </c>
      <c r="R1375" s="110">
        <f>'HYB SPECS'!$G$11-O1375-P1375-G1375</f>
        <v>746.24599262758227</v>
      </c>
      <c r="S1375" s="16">
        <f t="shared" si="282"/>
        <v>1.0600070975878189</v>
      </c>
      <c r="T1375" s="17">
        <f t="shared" si="283"/>
        <v>746.24599262758227</v>
      </c>
      <c r="U1375" s="110">
        <f t="shared" si="284"/>
        <v>886.73463185522837</v>
      </c>
      <c r="V1375" s="17">
        <f t="shared" si="285"/>
        <v>11.892175494736836</v>
      </c>
      <c r="W1375" s="14">
        <f t="shared" si="286"/>
        <v>1.5306432972094717</v>
      </c>
      <c r="X1375" s="17">
        <f t="shared" si="287"/>
        <v>11.892175494736836</v>
      </c>
      <c r="Y1375" s="17">
        <f t="shared" si="288"/>
        <v>13.360224805437698</v>
      </c>
      <c r="Z1375" s="14">
        <v>474.14230073437511</v>
      </c>
      <c r="AA1375" s="17">
        <f t="shared" si="290"/>
        <v>0.20159520403959691</v>
      </c>
      <c r="AB1375" s="17">
        <f t="shared" si="291"/>
        <v>3.1703255015902727E-5</v>
      </c>
      <c r="AC1375" s="17">
        <f t="shared" si="292"/>
        <v>1.5031854274008737E-2</v>
      </c>
      <c r="AD1375" s="17">
        <f t="shared" si="289"/>
        <v>1.9909740760276471E-5</v>
      </c>
      <c r="AE1375" s="14">
        <f t="shared" si="293"/>
        <v>71.818270153498261</v>
      </c>
    </row>
    <row r="1376" spans="1:31" ht="15.75" thickBot="1" x14ac:dyDescent="0.3">
      <c r="A1376" s="14">
        <v>1</v>
      </c>
      <c r="B1376" s="17" t="s">
        <v>33</v>
      </c>
      <c r="C1376" s="17">
        <f t="shared" si="294"/>
        <v>1370</v>
      </c>
      <c r="D1376" s="17">
        <v>117.79604377360327</v>
      </c>
      <c r="E1376" s="14">
        <v>704.00093954631063</v>
      </c>
      <c r="F1376" s="103">
        <v>0</v>
      </c>
      <c r="G1376" s="17">
        <f>'Specifications (ICE)'!$E$16*9.81*SIN(F1376-F1375)</f>
        <v>0</v>
      </c>
      <c r="H1376" s="17">
        <f t="shared" si="281"/>
        <v>0</v>
      </c>
      <c r="I1376" s="17">
        <v>14</v>
      </c>
      <c r="J1376" s="14">
        <v>4000</v>
      </c>
      <c r="K1376" s="100">
        <v>13.411199999999999</v>
      </c>
      <c r="L1376" s="17">
        <v>30.000049728</v>
      </c>
      <c r="M1376" s="107">
        <v>1</v>
      </c>
      <c r="N1376" s="17">
        <f>IF(M1376=1,_xlfn.XLOOKUP(L1376,'HYB SPECS'!$O$6:$O$37,'HYB SPECS'!$K$6:$K$37,,1))</f>
        <v>8500</v>
      </c>
      <c r="O1376" s="107">
        <f>0.5*('Specifications (ICE)'!$P$4*'Specifications (ICE)'!$P$3)*'Specifications (ICE)'!$P$5*K1376^2</f>
        <v>56.217600027646043</v>
      </c>
      <c r="P1376" s="14">
        <f>IF(B1376="A",'Specifications (ICE)'!$M$12,IF(B1376="G",'Specifications (ICE)'!$M$13))</f>
        <v>84.271039200000004</v>
      </c>
      <c r="Q1376" s="17">
        <v>1</v>
      </c>
      <c r="R1376" s="110">
        <f>'HYB SPECS'!$G$11-O1376-P1376-G1376</f>
        <v>746.24599262758227</v>
      </c>
      <c r="S1376" s="16">
        <f t="shared" si="282"/>
        <v>1.0600070975878189</v>
      </c>
      <c r="T1376" s="17">
        <f t="shared" si="283"/>
        <v>746.24599262758227</v>
      </c>
      <c r="U1376" s="110">
        <f t="shared" si="284"/>
        <v>886.73463185522837</v>
      </c>
      <c r="V1376" s="17">
        <f t="shared" si="285"/>
        <v>11.892175494736836</v>
      </c>
      <c r="W1376" s="14">
        <f t="shared" si="286"/>
        <v>1.5306432972094717</v>
      </c>
      <c r="X1376" s="17">
        <f t="shared" si="287"/>
        <v>11.892175494736836</v>
      </c>
      <c r="Y1376" s="17">
        <f t="shared" si="288"/>
        <v>13.360224805437698</v>
      </c>
      <c r="Z1376" s="14">
        <v>474.14230073437511</v>
      </c>
      <c r="AA1376" s="17">
        <f t="shared" si="290"/>
        <v>0.20159520403959691</v>
      </c>
      <c r="AB1376" s="17">
        <f t="shared" si="291"/>
        <v>3.1703255015902727E-5</v>
      </c>
      <c r="AC1376" s="17">
        <f t="shared" si="292"/>
        <v>1.5031854274008737E-2</v>
      </c>
      <c r="AD1376" s="17">
        <f t="shared" si="289"/>
        <v>1.9909740760276471E-5</v>
      </c>
      <c r="AE1376" s="14">
        <f t="shared" si="293"/>
        <v>71.833302007772275</v>
      </c>
    </row>
    <row r="1377" spans="1:31" ht="15.75" thickBot="1" x14ac:dyDescent="0.3">
      <c r="A1377" s="14">
        <v>1</v>
      </c>
      <c r="B1377" s="17" t="s">
        <v>33</v>
      </c>
      <c r="C1377" s="17">
        <f t="shared" si="294"/>
        <v>1371</v>
      </c>
      <c r="D1377" s="17">
        <v>117.87060831667175</v>
      </c>
      <c r="E1377" s="14">
        <v>704.00093954631063</v>
      </c>
      <c r="F1377" s="103">
        <v>0</v>
      </c>
      <c r="G1377" s="17">
        <f>'Specifications (ICE)'!$E$16*9.81*SIN(F1377-F1376)</f>
        <v>0</v>
      </c>
      <c r="H1377" s="17">
        <f t="shared" si="281"/>
        <v>0</v>
      </c>
      <c r="I1377" s="17">
        <v>14</v>
      </c>
      <c r="J1377" s="14">
        <v>4000</v>
      </c>
      <c r="K1377" s="100">
        <v>13.411199999999999</v>
      </c>
      <c r="L1377" s="17">
        <v>30.000049728</v>
      </c>
      <c r="M1377" s="107">
        <v>1</v>
      </c>
      <c r="N1377" s="17">
        <f>IF(M1377=1,_xlfn.XLOOKUP(L1377,'HYB SPECS'!$O$6:$O$37,'HYB SPECS'!$K$6:$K$37,,1))</f>
        <v>8500</v>
      </c>
      <c r="O1377" s="107">
        <f>0.5*('Specifications (ICE)'!$P$4*'Specifications (ICE)'!$P$3)*'Specifications (ICE)'!$P$5*K1377^2</f>
        <v>56.217600027646043</v>
      </c>
      <c r="P1377" s="14">
        <f>IF(B1377="A",'Specifications (ICE)'!$M$12,IF(B1377="G",'Specifications (ICE)'!$M$13))</f>
        <v>84.271039200000004</v>
      </c>
      <c r="Q1377" s="17">
        <v>1</v>
      </c>
      <c r="R1377" s="110">
        <f>'HYB SPECS'!$G$11-O1377-P1377-G1377</f>
        <v>746.24599262758227</v>
      </c>
      <c r="S1377" s="16">
        <f t="shared" si="282"/>
        <v>1.0600070975878189</v>
      </c>
      <c r="T1377" s="17">
        <f t="shared" si="283"/>
        <v>746.24599262758227</v>
      </c>
      <c r="U1377" s="110">
        <f t="shared" si="284"/>
        <v>886.73463185522837</v>
      </c>
      <c r="V1377" s="17">
        <f t="shared" si="285"/>
        <v>11.892175494736836</v>
      </c>
      <c r="W1377" s="14">
        <f t="shared" si="286"/>
        <v>1.5306432972094717</v>
      </c>
      <c r="X1377" s="17">
        <f t="shared" si="287"/>
        <v>11.892175494736836</v>
      </c>
      <c r="Y1377" s="17">
        <f t="shared" si="288"/>
        <v>13.360224805437698</v>
      </c>
      <c r="Z1377" s="14">
        <v>474.14230073437511</v>
      </c>
      <c r="AA1377" s="17">
        <f t="shared" si="290"/>
        <v>0.20159520403959691</v>
      </c>
      <c r="AB1377" s="17">
        <f t="shared" si="291"/>
        <v>3.1703255015902727E-5</v>
      </c>
      <c r="AC1377" s="17">
        <f t="shared" si="292"/>
        <v>1.5031854274008737E-2</v>
      </c>
      <c r="AD1377" s="17">
        <f t="shared" si="289"/>
        <v>1.9909740760276471E-5</v>
      </c>
      <c r="AE1377" s="14">
        <f t="shared" si="293"/>
        <v>71.848333862046289</v>
      </c>
    </row>
    <row r="1378" spans="1:31" ht="15.75" thickBot="1" x14ac:dyDescent="0.3">
      <c r="A1378" s="14">
        <v>1</v>
      </c>
      <c r="B1378" s="17" t="s">
        <v>33</v>
      </c>
      <c r="C1378" s="17">
        <f t="shared" si="294"/>
        <v>1372</v>
      </c>
      <c r="D1378" s="17">
        <v>117.94517285974023</v>
      </c>
      <c r="E1378" s="14">
        <v>704.00093954631063</v>
      </c>
      <c r="F1378" s="103">
        <v>0</v>
      </c>
      <c r="G1378" s="17">
        <f>'Specifications (ICE)'!$E$16*9.81*SIN(F1378-F1377)</f>
        <v>0</v>
      </c>
      <c r="H1378" s="17">
        <f t="shared" si="281"/>
        <v>0</v>
      </c>
      <c r="I1378" s="17">
        <v>14</v>
      </c>
      <c r="J1378" s="14">
        <v>4000</v>
      </c>
      <c r="K1378" s="100">
        <v>13.411199999999999</v>
      </c>
      <c r="L1378" s="17">
        <v>30.000049728</v>
      </c>
      <c r="M1378" s="107">
        <v>1</v>
      </c>
      <c r="N1378" s="17">
        <f>IF(M1378=1,_xlfn.XLOOKUP(L1378,'HYB SPECS'!$O$6:$O$37,'HYB SPECS'!$K$6:$K$37,,1))</f>
        <v>8500</v>
      </c>
      <c r="O1378" s="107">
        <f>0.5*('Specifications (ICE)'!$P$4*'Specifications (ICE)'!$P$3)*'Specifications (ICE)'!$P$5*K1378^2</f>
        <v>56.217600027646043</v>
      </c>
      <c r="P1378" s="14">
        <f>IF(B1378="A",'Specifications (ICE)'!$M$12,IF(B1378="G",'Specifications (ICE)'!$M$13))</f>
        <v>84.271039200000004</v>
      </c>
      <c r="Q1378" s="17">
        <v>1</v>
      </c>
      <c r="R1378" s="110">
        <f>'HYB SPECS'!$G$11-O1378-P1378-G1378</f>
        <v>746.24599262758227</v>
      </c>
      <c r="S1378" s="16">
        <f t="shared" si="282"/>
        <v>1.0600070975878189</v>
      </c>
      <c r="T1378" s="17">
        <f t="shared" si="283"/>
        <v>746.24599262758227</v>
      </c>
      <c r="U1378" s="110">
        <f t="shared" si="284"/>
        <v>886.73463185522837</v>
      </c>
      <c r="V1378" s="17">
        <f t="shared" si="285"/>
        <v>11.892175494736836</v>
      </c>
      <c r="W1378" s="14">
        <f t="shared" si="286"/>
        <v>1.5306432972094717</v>
      </c>
      <c r="X1378" s="17">
        <f t="shared" si="287"/>
        <v>11.892175494736836</v>
      </c>
      <c r="Y1378" s="17">
        <f t="shared" si="288"/>
        <v>13.360224805437698</v>
      </c>
      <c r="Z1378" s="14">
        <v>474.14230073437511</v>
      </c>
      <c r="AA1378" s="17">
        <f t="shared" si="290"/>
        <v>0.20159520403959691</v>
      </c>
      <c r="AB1378" s="17">
        <f t="shared" si="291"/>
        <v>3.1703255015902727E-5</v>
      </c>
      <c r="AC1378" s="17">
        <f t="shared" si="292"/>
        <v>1.5031854274008737E-2</v>
      </c>
      <c r="AD1378" s="17">
        <f t="shared" si="289"/>
        <v>1.9909740760276471E-5</v>
      </c>
      <c r="AE1378" s="14">
        <f t="shared" si="293"/>
        <v>71.863365716320303</v>
      </c>
    </row>
    <row r="1379" spans="1:31" ht="15.75" thickBot="1" x14ac:dyDescent="0.3">
      <c r="A1379" s="14">
        <v>1</v>
      </c>
      <c r="B1379" s="17" t="s">
        <v>33</v>
      </c>
      <c r="C1379" s="17">
        <f t="shared" si="294"/>
        <v>1373</v>
      </c>
      <c r="D1379" s="17">
        <v>118.0197374028087</v>
      </c>
      <c r="E1379" s="14">
        <v>704.00093954631063</v>
      </c>
      <c r="F1379" s="103">
        <v>0</v>
      </c>
      <c r="G1379" s="17">
        <f>'Specifications (ICE)'!$E$16*9.81*SIN(F1379-F1378)</f>
        <v>0</v>
      </c>
      <c r="H1379" s="17">
        <f t="shared" si="281"/>
        <v>0</v>
      </c>
      <c r="I1379" s="17">
        <v>14</v>
      </c>
      <c r="J1379" s="14">
        <v>4000</v>
      </c>
      <c r="K1379" s="100">
        <v>13.411199999999999</v>
      </c>
      <c r="L1379" s="17">
        <v>30.000049728</v>
      </c>
      <c r="M1379" s="107">
        <v>1</v>
      </c>
      <c r="N1379" s="17">
        <f>IF(M1379=1,_xlfn.XLOOKUP(L1379,'HYB SPECS'!$O$6:$O$37,'HYB SPECS'!$K$6:$K$37,,1))</f>
        <v>8500</v>
      </c>
      <c r="O1379" s="107">
        <f>0.5*('Specifications (ICE)'!$P$4*'Specifications (ICE)'!$P$3)*'Specifications (ICE)'!$P$5*K1379^2</f>
        <v>56.217600027646043</v>
      </c>
      <c r="P1379" s="14">
        <f>IF(B1379="A",'Specifications (ICE)'!$M$12,IF(B1379="G",'Specifications (ICE)'!$M$13))</f>
        <v>84.271039200000004</v>
      </c>
      <c r="Q1379" s="17">
        <v>1</v>
      </c>
      <c r="R1379" s="110">
        <f>'HYB SPECS'!$G$11-O1379-P1379-G1379</f>
        <v>746.24599262758227</v>
      </c>
      <c r="S1379" s="16">
        <f t="shared" si="282"/>
        <v>1.0600070975878189</v>
      </c>
      <c r="T1379" s="17">
        <f t="shared" si="283"/>
        <v>746.24599262758227</v>
      </c>
      <c r="U1379" s="110">
        <f t="shared" si="284"/>
        <v>886.73463185522837</v>
      </c>
      <c r="V1379" s="17">
        <f t="shared" si="285"/>
        <v>11.892175494736836</v>
      </c>
      <c r="W1379" s="14">
        <f t="shared" si="286"/>
        <v>1.5306432972094717</v>
      </c>
      <c r="X1379" s="17">
        <f t="shared" si="287"/>
        <v>11.892175494736836</v>
      </c>
      <c r="Y1379" s="17">
        <f t="shared" si="288"/>
        <v>13.360224805437698</v>
      </c>
      <c r="Z1379" s="14">
        <v>474.14230073437511</v>
      </c>
      <c r="AA1379" s="17">
        <f t="shared" si="290"/>
        <v>0.20159520403959691</v>
      </c>
      <c r="AB1379" s="17">
        <f t="shared" si="291"/>
        <v>3.1703255015902727E-5</v>
      </c>
      <c r="AC1379" s="17">
        <f t="shared" si="292"/>
        <v>1.5031854274008737E-2</v>
      </c>
      <c r="AD1379" s="17">
        <f t="shared" si="289"/>
        <v>1.9909740760276471E-5</v>
      </c>
      <c r="AE1379" s="14">
        <f t="shared" si="293"/>
        <v>71.878397570594316</v>
      </c>
    </row>
    <row r="1380" spans="1:31" ht="15.75" thickBot="1" x14ac:dyDescent="0.3">
      <c r="A1380" s="14">
        <v>1</v>
      </c>
      <c r="B1380" s="17" t="s">
        <v>33</v>
      </c>
      <c r="C1380" s="17">
        <f t="shared" si="294"/>
        <v>1374</v>
      </c>
      <c r="D1380" s="17">
        <v>118.09430194587718</v>
      </c>
      <c r="E1380" s="14">
        <v>704.00093954631063</v>
      </c>
      <c r="F1380" s="103">
        <v>0</v>
      </c>
      <c r="G1380" s="17">
        <f>'Specifications (ICE)'!$E$16*9.81*SIN(F1380-F1379)</f>
        <v>0</v>
      </c>
      <c r="H1380" s="17">
        <f t="shared" si="281"/>
        <v>0</v>
      </c>
      <c r="I1380" s="17">
        <v>14</v>
      </c>
      <c r="J1380" s="14">
        <v>4000</v>
      </c>
      <c r="K1380" s="100">
        <v>13.411199999999999</v>
      </c>
      <c r="L1380" s="17">
        <v>30.000049728</v>
      </c>
      <c r="M1380" s="107">
        <v>1</v>
      </c>
      <c r="N1380" s="17">
        <f>IF(M1380=1,_xlfn.XLOOKUP(L1380,'HYB SPECS'!$O$6:$O$37,'HYB SPECS'!$K$6:$K$37,,1))</f>
        <v>8500</v>
      </c>
      <c r="O1380" s="107">
        <f>0.5*('Specifications (ICE)'!$P$4*'Specifications (ICE)'!$P$3)*'Specifications (ICE)'!$P$5*K1380^2</f>
        <v>56.217600027646043</v>
      </c>
      <c r="P1380" s="14">
        <f>IF(B1380="A",'Specifications (ICE)'!$M$12,IF(B1380="G",'Specifications (ICE)'!$M$13))</f>
        <v>84.271039200000004</v>
      </c>
      <c r="Q1380" s="17">
        <v>1</v>
      </c>
      <c r="R1380" s="110">
        <f>'HYB SPECS'!$G$11-O1380-P1380-G1380</f>
        <v>746.24599262758227</v>
      </c>
      <c r="S1380" s="16">
        <f t="shared" si="282"/>
        <v>1.0600070975878189</v>
      </c>
      <c r="T1380" s="17">
        <f t="shared" si="283"/>
        <v>746.24599262758227</v>
      </c>
      <c r="U1380" s="110">
        <f t="shared" si="284"/>
        <v>886.73463185522837</v>
      </c>
      <c r="V1380" s="17">
        <f t="shared" si="285"/>
        <v>11.892175494736836</v>
      </c>
      <c r="W1380" s="14">
        <f t="shared" si="286"/>
        <v>1.5306432972094717</v>
      </c>
      <c r="X1380" s="17">
        <f t="shared" si="287"/>
        <v>11.892175494736836</v>
      </c>
      <c r="Y1380" s="17">
        <f t="shared" si="288"/>
        <v>13.360224805437698</v>
      </c>
      <c r="Z1380" s="14">
        <v>474.14230073437511</v>
      </c>
      <c r="AA1380" s="17">
        <f t="shared" si="290"/>
        <v>0.20159520403959691</v>
      </c>
      <c r="AB1380" s="17">
        <f t="shared" si="291"/>
        <v>3.1703255015902727E-5</v>
      </c>
      <c r="AC1380" s="17">
        <f t="shared" si="292"/>
        <v>1.5031854274008737E-2</v>
      </c>
      <c r="AD1380" s="17">
        <f t="shared" si="289"/>
        <v>1.9909740760276471E-5</v>
      </c>
      <c r="AE1380" s="14">
        <f t="shared" si="293"/>
        <v>71.89342942486833</v>
      </c>
    </row>
    <row r="1381" spans="1:31" ht="15.75" thickBot="1" x14ac:dyDescent="0.3">
      <c r="A1381" s="14">
        <v>1</v>
      </c>
      <c r="B1381" s="17" t="s">
        <v>33</v>
      </c>
      <c r="C1381" s="17">
        <f t="shared" si="294"/>
        <v>1375</v>
      </c>
      <c r="D1381" s="17">
        <v>118.16886648894565</v>
      </c>
      <c r="E1381" s="14">
        <v>704.00093954631063</v>
      </c>
      <c r="F1381" s="103">
        <v>0</v>
      </c>
      <c r="G1381" s="17">
        <f>'Specifications (ICE)'!$E$16*9.81*SIN(F1381-F1380)</f>
        <v>0</v>
      </c>
      <c r="H1381" s="17">
        <f t="shared" si="281"/>
        <v>0</v>
      </c>
      <c r="I1381" s="17">
        <v>14</v>
      </c>
      <c r="J1381" s="14">
        <v>4000</v>
      </c>
      <c r="K1381" s="100">
        <v>13.411199999999999</v>
      </c>
      <c r="L1381" s="17">
        <v>30.000049728</v>
      </c>
      <c r="M1381" s="107">
        <v>1</v>
      </c>
      <c r="N1381" s="17">
        <f>IF(M1381=1,_xlfn.XLOOKUP(L1381,'HYB SPECS'!$O$6:$O$37,'HYB SPECS'!$K$6:$K$37,,1))</f>
        <v>8500</v>
      </c>
      <c r="O1381" s="107">
        <f>0.5*('Specifications (ICE)'!$P$4*'Specifications (ICE)'!$P$3)*'Specifications (ICE)'!$P$5*K1381^2</f>
        <v>56.217600027646043</v>
      </c>
      <c r="P1381" s="14">
        <f>IF(B1381="A",'Specifications (ICE)'!$M$12,IF(B1381="G",'Specifications (ICE)'!$M$13))</f>
        <v>84.271039200000004</v>
      </c>
      <c r="Q1381" s="17">
        <v>1</v>
      </c>
      <c r="R1381" s="110">
        <f>'HYB SPECS'!$G$11-O1381-P1381-G1381</f>
        <v>746.24599262758227</v>
      </c>
      <c r="S1381" s="16">
        <f t="shared" si="282"/>
        <v>1.0600070975878189</v>
      </c>
      <c r="T1381" s="17">
        <f t="shared" si="283"/>
        <v>746.24599262758227</v>
      </c>
      <c r="U1381" s="110">
        <f t="shared" si="284"/>
        <v>886.73463185522837</v>
      </c>
      <c r="V1381" s="17">
        <f t="shared" si="285"/>
        <v>11.892175494736836</v>
      </c>
      <c r="W1381" s="14">
        <f t="shared" si="286"/>
        <v>1.5306432972094717</v>
      </c>
      <c r="X1381" s="17">
        <f t="shared" si="287"/>
        <v>11.892175494736836</v>
      </c>
      <c r="Y1381" s="17">
        <f t="shared" si="288"/>
        <v>13.360224805437698</v>
      </c>
      <c r="Z1381" s="14">
        <v>474.14230073437511</v>
      </c>
      <c r="AA1381" s="17">
        <f t="shared" si="290"/>
        <v>0.20159520403959691</v>
      </c>
      <c r="AB1381" s="17">
        <f t="shared" si="291"/>
        <v>3.1703255015902727E-5</v>
      </c>
      <c r="AC1381" s="17">
        <f t="shared" si="292"/>
        <v>1.5031854274008737E-2</v>
      </c>
      <c r="AD1381" s="17">
        <f t="shared" si="289"/>
        <v>1.9909740760276471E-5</v>
      </c>
      <c r="AE1381" s="14">
        <f t="shared" si="293"/>
        <v>71.908461279142344</v>
      </c>
    </row>
    <row r="1382" spans="1:31" ht="15.75" thickBot="1" x14ac:dyDescent="0.3">
      <c r="A1382" s="14">
        <v>1</v>
      </c>
      <c r="B1382" s="17" t="s">
        <v>33</v>
      </c>
      <c r="C1382" s="17">
        <f t="shared" si="294"/>
        <v>1376</v>
      </c>
      <c r="D1382" s="17">
        <v>118.24343103201413</v>
      </c>
      <c r="E1382" s="14">
        <v>704.00093954631063</v>
      </c>
      <c r="F1382" s="103">
        <v>0</v>
      </c>
      <c r="G1382" s="17">
        <f>'Specifications (ICE)'!$E$16*9.81*SIN(F1382-F1381)</f>
        <v>0</v>
      </c>
      <c r="H1382" s="17">
        <f t="shared" si="281"/>
        <v>0</v>
      </c>
      <c r="I1382" s="17">
        <v>14</v>
      </c>
      <c r="J1382" s="14">
        <v>4000</v>
      </c>
      <c r="K1382" s="100">
        <v>13.411199999999999</v>
      </c>
      <c r="L1382" s="17">
        <v>30.000049728</v>
      </c>
      <c r="M1382" s="107">
        <v>1</v>
      </c>
      <c r="N1382" s="17">
        <f>IF(M1382=1,_xlfn.XLOOKUP(L1382,'HYB SPECS'!$O$6:$O$37,'HYB SPECS'!$K$6:$K$37,,1))</f>
        <v>8500</v>
      </c>
      <c r="O1382" s="107">
        <f>0.5*('Specifications (ICE)'!$P$4*'Specifications (ICE)'!$P$3)*'Specifications (ICE)'!$P$5*K1382^2</f>
        <v>56.217600027646043</v>
      </c>
      <c r="P1382" s="14">
        <f>IF(B1382="A",'Specifications (ICE)'!$M$12,IF(B1382="G",'Specifications (ICE)'!$M$13))</f>
        <v>84.271039200000004</v>
      </c>
      <c r="Q1382" s="17">
        <v>1</v>
      </c>
      <c r="R1382" s="110">
        <f>'HYB SPECS'!$G$11-O1382-P1382-G1382</f>
        <v>746.24599262758227</v>
      </c>
      <c r="S1382" s="16">
        <f t="shared" si="282"/>
        <v>1.0600070975878189</v>
      </c>
      <c r="T1382" s="17">
        <f t="shared" si="283"/>
        <v>746.24599262758227</v>
      </c>
      <c r="U1382" s="110">
        <f t="shared" si="284"/>
        <v>886.73463185522837</v>
      </c>
      <c r="V1382" s="17">
        <f t="shared" si="285"/>
        <v>11.892175494736836</v>
      </c>
      <c r="W1382" s="14">
        <f t="shared" si="286"/>
        <v>1.5306432972094717</v>
      </c>
      <c r="X1382" s="17">
        <f t="shared" si="287"/>
        <v>11.892175494736836</v>
      </c>
      <c r="Y1382" s="17">
        <f t="shared" si="288"/>
        <v>13.360224805437698</v>
      </c>
      <c r="Z1382" s="14">
        <v>474.14230073437511</v>
      </c>
      <c r="AA1382" s="17">
        <f t="shared" si="290"/>
        <v>0.20159520403959691</v>
      </c>
      <c r="AB1382" s="17">
        <f t="shared" si="291"/>
        <v>3.1703255015902727E-5</v>
      </c>
      <c r="AC1382" s="17">
        <f t="shared" si="292"/>
        <v>1.5031854274008737E-2</v>
      </c>
      <c r="AD1382" s="17">
        <f t="shared" si="289"/>
        <v>1.9909740760276471E-5</v>
      </c>
      <c r="AE1382" s="14">
        <f t="shared" si="293"/>
        <v>71.923493133416358</v>
      </c>
    </row>
    <row r="1383" spans="1:31" ht="15.75" thickBot="1" x14ac:dyDescent="0.3">
      <c r="A1383" s="14">
        <v>1</v>
      </c>
      <c r="B1383" s="17" t="s">
        <v>33</v>
      </c>
      <c r="C1383" s="17">
        <f t="shared" si="294"/>
        <v>1377</v>
      </c>
      <c r="D1383" s="17">
        <v>118.31799557508261</v>
      </c>
      <c r="E1383" s="14">
        <v>704.00093954631063</v>
      </c>
      <c r="F1383" s="103">
        <v>0</v>
      </c>
      <c r="G1383" s="17">
        <f>'Specifications (ICE)'!$E$16*9.81*SIN(F1383-F1382)</f>
        <v>0</v>
      </c>
      <c r="H1383" s="17">
        <f t="shared" si="281"/>
        <v>0</v>
      </c>
      <c r="I1383" s="17">
        <v>14</v>
      </c>
      <c r="J1383" s="14">
        <v>4000</v>
      </c>
      <c r="K1383" s="100">
        <v>13.411199999999999</v>
      </c>
      <c r="L1383" s="17">
        <v>30.000049728</v>
      </c>
      <c r="M1383" s="107">
        <v>1</v>
      </c>
      <c r="N1383" s="17">
        <f>IF(M1383=1,_xlfn.XLOOKUP(L1383,'HYB SPECS'!$O$6:$O$37,'HYB SPECS'!$K$6:$K$37,,1))</f>
        <v>8500</v>
      </c>
      <c r="O1383" s="107">
        <f>0.5*('Specifications (ICE)'!$P$4*'Specifications (ICE)'!$P$3)*'Specifications (ICE)'!$P$5*K1383^2</f>
        <v>56.217600027646043</v>
      </c>
      <c r="P1383" s="14">
        <f>IF(B1383="A",'Specifications (ICE)'!$M$12,IF(B1383="G",'Specifications (ICE)'!$M$13))</f>
        <v>84.271039200000004</v>
      </c>
      <c r="Q1383" s="17">
        <v>1</v>
      </c>
      <c r="R1383" s="110">
        <f>'HYB SPECS'!$G$11-O1383-P1383-G1383</f>
        <v>746.24599262758227</v>
      </c>
      <c r="S1383" s="16">
        <f t="shared" si="282"/>
        <v>1.0600070975878189</v>
      </c>
      <c r="T1383" s="17">
        <f t="shared" si="283"/>
        <v>746.24599262758227</v>
      </c>
      <c r="U1383" s="110">
        <f t="shared" si="284"/>
        <v>886.73463185522837</v>
      </c>
      <c r="V1383" s="17">
        <f t="shared" si="285"/>
        <v>11.892175494736836</v>
      </c>
      <c r="W1383" s="14">
        <f t="shared" si="286"/>
        <v>1.5306432972094717</v>
      </c>
      <c r="X1383" s="17">
        <f t="shared" si="287"/>
        <v>11.892175494736836</v>
      </c>
      <c r="Y1383" s="17">
        <f t="shared" si="288"/>
        <v>13.360224805437698</v>
      </c>
      <c r="Z1383" s="14">
        <v>474.14230073437511</v>
      </c>
      <c r="AA1383" s="17">
        <f t="shared" si="290"/>
        <v>0.20159520403959691</v>
      </c>
      <c r="AB1383" s="17">
        <f t="shared" si="291"/>
        <v>3.1703255015902727E-5</v>
      </c>
      <c r="AC1383" s="17">
        <f t="shared" si="292"/>
        <v>1.5031854274008737E-2</v>
      </c>
      <c r="AD1383" s="17">
        <f t="shared" si="289"/>
        <v>1.9909740760276471E-5</v>
      </c>
      <c r="AE1383" s="14">
        <f t="shared" si="293"/>
        <v>71.938524987690371</v>
      </c>
    </row>
    <row r="1384" spans="1:31" ht="15.75" thickBot="1" x14ac:dyDescent="0.3">
      <c r="A1384" s="14">
        <v>1</v>
      </c>
      <c r="B1384" s="17" t="s">
        <v>33</v>
      </c>
      <c r="C1384" s="17">
        <f t="shared" si="294"/>
        <v>1378</v>
      </c>
      <c r="D1384" s="17">
        <v>118.39256011815108</v>
      </c>
      <c r="E1384" s="14">
        <v>704.00093954631063</v>
      </c>
      <c r="F1384" s="103">
        <v>0</v>
      </c>
      <c r="G1384" s="17">
        <f>'Specifications (ICE)'!$E$16*9.81*SIN(F1384-F1383)</f>
        <v>0</v>
      </c>
      <c r="H1384" s="17">
        <f t="shared" si="281"/>
        <v>0</v>
      </c>
      <c r="I1384" s="17">
        <v>14</v>
      </c>
      <c r="J1384" s="14">
        <v>4000</v>
      </c>
      <c r="K1384" s="100">
        <v>13.411199999999999</v>
      </c>
      <c r="L1384" s="17">
        <v>30.000049728</v>
      </c>
      <c r="M1384" s="107">
        <v>1</v>
      </c>
      <c r="N1384" s="17">
        <f>IF(M1384=1,_xlfn.XLOOKUP(L1384,'HYB SPECS'!$O$6:$O$37,'HYB SPECS'!$K$6:$K$37,,1))</f>
        <v>8500</v>
      </c>
      <c r="O1384" s="107">
        <f>0.5*('Specifications (ICE)'!$P$4*'Specifications (ICE)'!$P$3)*'Specifications (ICE)'!$P$5*K1384^2</f>
        <v>56.217600027646043</v>
      </c>
      <c r="P1384" s="14">
        <f>IF(B1384="A",'Specifications (ICE)'!$M$12,IF(B1384="G",'Specifications (ICE)'!$M$13))</f>
        <v>84.271039200000004</v>
      </c>
      <c r="Q1384" s="17">
        <v>1</v>
      </c>
      <c r="R1384" s="110">
        <f>'HYB SPECS'!$G$11-O1384-P1384-G1384</f>
        <v>746.24599262758227</v>
      </c>
      <c r="S1384" s="16">
        <f t="shared" si="282"/>
        <v>1.0600070975878189</v>
      </c>
      <c r="T1384" s="17">
        <f t="shared" si="283"/>
        <v>746.24599262758227</v>
      </c>
      <c r="U1384" s="110">
        <f t="shared" si="284"/>
        <v>886.73463185522837</v>
      </c>
      <c r="V1384" s="17">
        <f t="shared" si="285"/>
        <v>11.892175494736836</v>
      </c>
      <c r="W1384" s="14">
        <f t="shared" si="286"/>
        <v>1.5306432972094717</v>
      </c>
      <c r="X1384" s="17">
        <f t="shared" si="287"/>
        <v>11.892175494736836</v>
      </c>
      <c r="Y1384" s="17">
        <f t="shared" si="288"/>
        <v>13.360224805437698</v>
      </c>
      <c r="Z1384" s="14">
        <v>474.14230073437511</v>
      </c>
      <c r="AA1384" s="17">
        <f t="shared" si="290"/>
        <v>0.20159520403959691</v>
      </c>
      <c r="AB1384" s="17">
        <f t="shared" si="291"/>
        <v>3.1703255015902727E-5</v>
      </c>
      <c r="AC1384" s="17">
        <f t="shared" si="292"/>
        <v>1.5031854274008737E-2</v>
      </c>
      <c r="AD1384" s="17">
        <f t="shared" si="289"/>
        <v>1.9909740760276471E-5</v>
      </c>
      <c r="AE1384" s="14">
        <f t="shared" si="293"/>
        <v>71.953556841964385</v>
      </c>
    </row>
    <row r="1385" spans="1:31" ht="15.75" thickBot="1" x14ac:dyDescent="0.3">
      <c r="A1385" s="14">
        <v>1</v>
      </c>
      <c r="B1385" s="17" t="s">
        <v>33</v>
      </c>
      <c r="C1385" s="17">
        <f t="shared" si="294"/>
        <v>1379</v>
      </c>
      <c r="D1385" s="17">
        <v>118.46712466121956</v>
      </c>
      <c r="E1385" s="14">
        <v>704.00093954631063</v>
      </c>
      <c r="F1385" s="103">
        <v>0</v>
      </c>
      <c r="G1385" s="17">
        <f>'Specifications (ICE)'!$E$16*9.81*SIN(F1385-F1384)</f>
        <v>0</v>
      </c>
      <c r="H1385" s="17">
        <f t="shared" si="281"/>
        <v>0</v>
      </c>
      <c r="I1385" s="17">
        <v>14</v>
      </c>
      <c r="J1385" s="14">
        <v>4000</v>
      </c>
      <c r="K1385" s="100">
        <v>13.411199999999999</v>
      </c>
      <c r="L1385" s="17">
        <v>30.000049728</v>
      </c>
      <c r="M1385" s="107">
        <v>1</v>
      </c>
      <c r="N1385" s="17">
        <f>IF(M1385=1,_xlfn.XLOOKUP(L1385,'HYB SPECS'!$O$6:$O$37,'HYB SPECS'!$K$6:$K$37,,1))</f>
        <v>8500</v>
      </c>
      <c r="O1385" s="107">
        <f>0.5*('Specifications (ICE)'!$P$4*'Specifications (ICE)'!$P$3)*'Specifications (ICE)'!$P$5*K1385^2</f>
        <v>56.217600027646043</v>
      </c>
      <c r="P1385" s="14">
        <f>IF(B1385="A",'Specifications (ICE)'!$M$12,IF(B1385="G",'Specifications (ICE)'!$M$13))</f>
        <v>84.271039200000004</v>
      </c>
      <c r="Q1385" s="17">
        <v>1</v>
      </c>
      <c r="R1385" s="110">
        <f>'HYB SPECS'!$G$11-O1385-P1385-G1385</f>
        <v>746.24599262758227</v>
      </c>
      <c r="S1385" s="16">
        <f t="shared" si="282"/>
        <v>1.0600070975878189</v>
      </c>
      <c r="T1385" s="17">
        <f t="shared" si="283"/>
        <v>746.24599262758227</v>
      </c>
      <c r="U1385" s="110">
        <f t="shared" si="284"/>
        <v>886.73463185522837</v>
      </c>
      <c r="V1385" s="17">
        <f t="shared" si="285"/>
        <v>11.892175494736836</v>
      </c>
      <c r="W1385" s="14">
        <f t="shared" si="286"/>
        <v>1.5306432972094717</v>
      </c>
      <c r="X1385" s="17">
        <f t="shared" si="287"/>
        <v>11.892175494736836</v>
      </c>
      <c r="Y1385" s="17">
        <f t="shared" si="288"/>
        <v>13.360224805437698</v>
      </c>
      <c r="Z1385" s="14">
        <v>474.14230073437511</v>
      </c>
      <c r="AA1385" s="17">
        <f t="shared" si="290"/>
        <v>0.20159520403959691</v>
      </c>
      <c r="AB1385" s="17">
        <f t="shared" si="291"/>
        <v>3.1703255015902727E-5</v>
      </c>
      <c r="AC1385" s="17">
        <f t="shared" si="292"/>
        <v>1.5031854274008737E-2</v>
      </c>
      <c r="AD1385" s="17">
        <f t="shared" si="289"/>
        <v>1.9909740760276471E-5</v>
      </c>
      <c r="AE1385" s="14">
        <f t="shared" si="293"/>
        <v>71.968588696238399</v>
      </c>
    </row>
    <row r="1386" spans="1:31" ht="15.75" thickBot="1" x14ac:dyDescent="0.3">
      <c r="A1386" s="14">
        <v>1</v>
      </c>
      <c r="B1386" s="17" t="s">
        <v>33</v>
      </c>
      <c r="C1386" s="17">
        <f t="shared" si="294"/>
        <v>1380</v>
      </c>
      <c r="D1386" s="17">
        <v>118.54168920428803</v>
      </c>
      <c r="E1386" s="14">
        <v>704.00093954631063</v>
      </c>
      <c r="F1386" s="103">
        <v>0</v>
      </c>
      <c r="G1386" s="17">
        <f>'Specifications (ICE)'!$E$16*9.81*SIN(F1386-F1385)</f>
        <v>0</v>
      </c>
      <c r="H1386" s="17">
        <f t="shared" si="281"/>
        <v>0</v>
      </c>
      <c r="I1386" s="17">
        <v>14</v>
      </c>
      <c r="J1386" s="14">
        <v>4000</v>
      </c>
      <c r="K1386" s="100">
        <v>13.411199999999999</v>
      </c>
      <c r="L1386" s="17">
        <v>30.000049728</v>
      </c>
      <c r="M1386" s="107">
        <v>1</v>
      </c>
      <c r="N1386" s="17">
        <f>IF(M1386=1,_xlfn.XLOOKUP(L1386,'HYB SPECS'!$O$6:$O$37,'HYB SPECS'!$K$6:$K$37,,1))</f>
        <v>8500</v>
      </c>
      <c r="O1386" s="107">
        <f>0.5*('Specifications (ICE)'!$P$4*'Specifications (ICE)'!$P$3)*'Specifications (ICE)'!$P$5*K1386^2</f>
        <v>56.217600027646043</v>
      </c>
      <c r="P1386" s="14">
        <f>IF(B1386="A",'Specifications (ICE)'!$M$12,IF(B1386="G",'Specifications (ICE)'!$M$13))</f>
        <v>84.271039200000004</v>
      </c>
      <c r="Q1386" s="17">
        <v>1</v>
      </c>
      <c r="R1386" s="110">
        <f>'HYB SPECS'!$G$11-O1386-P1386-G1386</f>
        <v>746.24599262758227</v>
      </c>
      <c r="S1386" s="16">
        <f t="shared" si="282"/>
        <v>1.0600070975878189</v>
      </c>
      <c r="T1386" s="17">
        <f t="shared" si="283"/>
        <v>746.24599262758227</v>
      </c>
      <c r="U1386" s="110">
        <f t="shared" si="284"/>
        <v>886.73463185522837</v>
      </c>
      <c r="V1386" s="17">
        <f t="shared" si="285"/>
        <v>11.892175494736836</v>
      </c>
      <c r="W1386" s="14">
        <f t="shared" si="286"/>
        <v>1.5306432972094717</v>
      </c>
      <c r="X1386" s="17">
        <f t="shared" si="287"/>
        <v>11.892175494736836</v>
      </c>
      <c r="Y1386" s="17">
        <f t="shared" si="288"/>
        <v>13.360224805437698</v>
      </c>
      <c r="Z1386" s="14">
        <v>474.14230073437511</v>
      </c>
      <c r="AA1386" s="17">
        <f t="shared" si="290"/>
        <v>0.20159520403959691</v>
      </c>
      <c r="AB1386" s="17">
        <f t="shared" si="291"/>
        <v>3.1703255015902727E-5</v>
      </c>
      <c r="AC1386" s="17">
        <f t="shared" si="292"/>
        <v>1.5031854274008737E-2</v>
      </c>
      <c r="AD1386" s="17">
        <f t="shared" si="289"/>
        <v>1.9909740760276471E-5</v>
      </c>
      <c r="AE1386" s="14">
        <f t="shared" si="293"/>
        <v>71.983620550512413</v>
      </c>
    </row>
    <row r="1387" spans="1:31" ht="15.75" thickBot="1" x14ac:dyDescent="0.3">
      <c r="A1387" s="14">
        <v>1</v>
      </c>
      <c r="B1387" s="17" t="s">
        <v>33</v>
      </c>
      <c r="C1387" s="17">
        <f t="shared" si="294"/>
        <v>1381</v>
      </c>
      <c r="D1387" s="17">
        <v>118.61625374735651</v>
      </c>
      <c r="E1387" s="14">
        <v>704.00093954631063</v>
      </c>
      <c r="F1387" s="103">
        <v>0</v>
      </c>
      <c r="G1387" s="17">
        <f>'Specifications (ICE)'!$E$16*9.81*SIN(F1387-F1386)</f>
        <v>0</v>
      </c>
      <c r="H1387" s="17">
        <f t="shared" si="281"/>
        <v>0</v>
      </c>
      <c r="I1387" s="17">
        <v>14</v>
      </c>
      <c r="J1387" s="14">
        <v>4000</v>
      </c>
      <c r="K1387" s="100">
        <v>13.411199999999999</v>
      </c>
      <c r="L1387" s="17">
        <v>30.000049728</v>
      </c>
      <c r="M1387" s="107">
        <v>1</v>
      </c>
      <c r="N1387" s="17">
        <f>IF(M1387=1,_xlfn.XLOOKUP(L1387,'HYB SPECS'!$O$6:$O$37,'HYB SPECS'!$K$6:$K$37,,1))</f>
        <v>8500</v>
      </c>
      <c r="O1387" s="107">
        <f>0.5*('Specifications (ICE)'!$P$4*'Specifications (ICE)'!$P$3)*'Specifications (ICE)'!$P$5*K1387^2</f>
        <v>56.217600027646043</v>
      </c>
      <c r="P1387" s="14">
        <f>IF(B1387="A",'Specifications (ICE)'!$M$12,IF(B1387="G",'Specifications (ICE)'!$M$13))</f>
        <v>84.271039200000004</v>
      </c>
      <c r="Q1387" s="17">
        <v>1</v>
      </c>
      <c r="R1387" s="110">
        <f>'HYB SPECS'!$G$11-O1387-P1387-G1387</f>
        <v>746.24599262758227</v>
      </c>
      <c r="S1387" s="16">
        <f t="shared" si="282"/>
        <v>1.0600070975878189</v>
      </c>
      <c r="T1387" s="17">
        <f t="shared" si="283"/>
        <v>746.24599262758227</v>
      </c>
      <c r="U1387" s="110">
        <f t="shared" si="284"/>
        <v>886.73463185522837</v>
      </c>
      <c r="V1387" s="17">
        <f t="shared" si="285"/>
        <v>11.892175494736836</v>
      </c>
      <c r="W1387" s="14">
        <f t="shared" si="286"/>
        <v>1.5306432972094717</v>
      </c>
      <c r="X1387" s="17">
        <f t="shared" si="287"/>
        <v>11.892175494736836</v>
      </c>
      <c r="Y1387" s="17">
        <f t="shared" si="288"/>
        <v>13.360224805437698</v>
      </c>
      <c r="Z1387" s="14">
        <v>474.14230073437511</v>
      </c>
      <c r="AA1387" s="17">
        <f t="shared" si="290"/>
        <v>0.20159520403959691</v>
      </c>
      <c r="AB1387" s="17">
        <f t="shared" si="291"/>
        <v>3.1703255015902727E-5</v>
      </c>
      <c r="AC1387" s="17">
        <f t="shared" si="292"/>
        <v>1.5031854274008737E-2</v>
      </c>
      <c r="AD1387" s="17">
        <f t="shared" si="289"/>
        <v>1.9909740760276471E-5</v>
      </c>
      <c r="AE1387" s="14">
        <f t="shared" si="293"/>
        <v>71.998652404786426</v>
      </c>
    </row>
    <row r="1388" spans="1:31" ht="15.75" thickBot="1" x14ac:dyDescent="0.3">
      <c r="A1388" s="14">
        <v>1</v>
      </c>
      <c r="B1388" s="17" t="s">
        <v>33</v>
      </c>
      <c r="C1388" s="17">
        <f t="shared" si="294"/>
        <v>1382</v>
      </c>
      <c r="D1388" s="17">
        <v>118.69081829042499</v>
      </c>
      <c r="E1388" s="14">
        <v>704.00093954631063</v>
      </c>
      <c r="F1388" s="103">
        <v>0</v>
      </c>
      <c r="G1388" s="17">
        <f>'Specifications (ICE)'!$E$16*9.81*SIN(F1388-F1387)</f>
        <v>0</v>
      </c>
      <c r="H1388" s="17">
        <f t="shared" si="281"/>
        <v>0</v>
      </c>
      <c r="I1388" s="17">
        <v>14</v>
      </c>
      <c r="J1388" s="14">
        <v>4000</v>
      </c>
      <c r="K1388" s="100">
        <v>13.411199999999999</v>
      </c>
      <c r="L1388" s="17">
        <v>30.000049728</v>
      </c>
      <c r="M1388" s="107">
        <v>1</v>
      </c>
      <c r="N1388" s="17">
        <f>IF(M1388=1,_xlfn.XLOOKUP(L1388,'HYB SPECS'!$O$6:$O$37,'HYB SPECS'!$K$6:$K$37,,1))</f>
        <v>8500</v>
      </c>
      <c r="O1388" s="107">
        <f>0.5*('Specifications (ICE)'!$P$4*'Specifications (ICE)'!$P$3)*'Specifications (ICE)'!$P$5*K1388^2</f>
        <v>56.217600027646043</v>
      </c>
      <c r="P1388" s="14">
        <f>IF(B1388="A",'Specifications (ICE)'!$M$12,IF(B1388="G",'Specifications (ICE)'!$M$13))</f>
        <v>84.271039200000004</v>
      </c>
      <c r="Q1388" s="17">
        <v>1</v>
      </c>
      <c r="R1388" s="110">
        <f>'HYB SPECS'!$G$11-O1388-P1388-G1388</f>
        <v>746.24599262758227</v>
      </c>
      <c r="S1388" s="16">
        <f t="shared" si="282"/>
        <v>1.0600070975878189</v>
      </c>
      <c r="T1388" s="17">
        <f t="shared" si="283"/>
        <v>746.24599262758227</v>
      </c>
      <c r="U1388" s="110">
        <f t="shared" si="284"/>
        <v>886.73463185522837</v>
      </c>
      <c r="V1388" s="17">
        <f t="shared" si="285"/>
        <v>11.892175494736836</v>
      </c>
      <c r="W1388" s="14">
        <f t="shared" si="286"/>
        <v>1.5306432972094717</v>
      </c>
      <c r="X1388" s="17">
        <f t="shared" si="287"/>
        <v>11.892175494736836</v>
      </c>
      <c r="Y1388" s="17">
        <f t="shared" si="288"/>
        <v>13.360224805437698</v>
      </c>
      <c r="Z1388" s="14">
        <v>474.14230073437511</v>
      </c>
      <c r="AA1388" s="17">
        <f t="shared" si="290"/>
        <v>0.20159520403959691</v>
      </c>
      <c r="AB1388" s="17">
        <f t="shared" si="291"/>
        <v>3.1703255015902727E-5</v>
      </c>
      <c r="AC1388" s="17">
        <f t="shared" si="292"/>
        <v>1.5031854274008737E-2</v>
      </c>
      <c r="AD1388" s="17">
        <f t="shared" si="289"/>
        <v>1.9909740760276471E-5</v>
      </c>
      <c r="AE1388" s="14">
        <f t="shared" si="293"/>
        <v>72.01368425906044</v>
      </c>
    </row>
    <row r="1389" spans="1:31" ht="15.75" thickBot="1" x14ac:dyDescent="0.3">
      <c r="A1389" s="14">
        <v>1</v>
      </c>
      <c r="B1389" s="17" t="s">
        <v>33</v>
      </c>
      <c r="C1389" s="17">
        <f t="shared" si="294"/>
        <v>1383</v>
      </c>
      <c r="D1389" s="17">
        <v>118.76538283349346</v>
      </c>
      <c r="E1389" s="14">
        <v>704.00093954631063</v>
      </c>
      <c r="F1389" s="103">
        <v>0</v>
      </c>
      <c r="G1389" s="17">
        <f>'Specifications (ICE)'!$E$16*9.81*SIN(F1389-F1388)</f>
        <v>0</v>
      </c>
      <c r="H1389" s="17">
        <f t="shared" si="281"/>
        <v>0</v>
      </c>
      <c r="I1389" s="17">
        <v>14</v>
      </c>
      <c r="J1389" s="14">
        <v>4000</v>
      </c>
      <c r="K1389" s="100">
        <v>13.411199999999999</v>
      </c>
      <c r="L1389" s="17">
        <v>30.000049728</v>
      </c>
      <c r="M1389" s="107">
        <v>1</v>
      </c>
      <c r="N1389" s="17">
        <f>IF(M1389=1,_xlfn.XLOOKUP(L1389,'HYB SPECS'!$O$6:$O$37,'HYB SPECS'!$K$6:$K$37,,1))</f>
        <v>8500</v>
      </c>
      <c r="O1389" s="107">
        <f>0.5*('Specifications (ICE)'!$P$4*'Specifications (ICE)'!$P$3)*'Specifications (ICE)'!$P$5*K1389^2</f>
        <v>56.217600027646043</v>
      </c>
      <c r="P1389" s="14">
        <f>IF(B1389="A",'Specifications (ICE)'!$M$12,IF(B1389="G",'Specifications (ICE)'!$M$13))</f>
        <v>84.271039200000004</v>
      </c>
      <c r="Q1389" s="17">
        <v>1</v>
      </c>
      <c r="R1389" s="110">
        <f>'HYB SPECS'!$G$11-O1389-P1389-G1389</f>
        <v>746.24599262758227</v>
      </c>
      <c r="S1389" s="16">
        <f t="shared" si="282"/>
        <v>1.0600070975878189</v>
      </c>
      <c r="T1389" s="17">
        <f t="shared" si="283"/>
        <v>746.24599262758227</v>
      </c>
      <c r="U1389" s="110">
        <f t="shared" si="284"/>
        <v>886.73463185522837</v>
      </c>
      <c r="V1389" s="17">
        <f t="shared" si="285"/>
        <v>11.892175494736836</v>
      </c>
      <c r="W1389" s="14">
        <f t="shared" si="286"/>
        <v>1.5306432972094717</v>
      </c>
      <c r="X1389" s="17">
        <f t="shared" si="287"/>
        <v>11.892175494736836</v>
      </c>
      <c r="Y1389" s="17">
        <f t="shared" si="288"/>
        <v>13.360224805437698</v>
      </c>
      <c r="Z1389" s="14">
        <v>474.14230073437511</v>
      </c>
      <c r="AA1389" s="17">
        <f t="shared" si="290"/>
        <v>0.20159520403959691</v>
      </c>
      <c r="AB1389" s="17">
        <f t="shared" si="291"/>
        <v>3.1703255015902727E-5</v>
      </c>
      <c r="AC1389" s="17">
        <f t="shared" si="292"/>
        <v>1.5031854274008737E-2</v>
      </c>
      <c r="AD1389" s="17">
        <f t="shared" si="289"/>
        <v>1.9909740760276471E-5</v>
      </c>
      <c r="AE1389" s="14">
        <f t="shared" si="293"/>
        <v>72.028716113334454</v>
      </c>
    </row>
    <row r="1390" spans="1:31" ht="15.75" thickBot="1" x14ac:dyDescent="0.3">
      <c r="A1390" s="14">
        <v>1</v>
      </c>
      <c r="B1390" s="17" t="s">
        <v>33</v>
      </c>
      <c r="C1390" s="17">
        <f t="shared" si="294"/>
        <v>1384</v>
      </c>
      <c r="D1390" s="17">
        <v>118.83994737656194</v>
      </c>
      <c r="E1390" s="14">
        <v>704.00093954631063</v>
      </c>
      <c r="F1390" s="103">
        <v>0</v>
      </c>
      <c r="G1390" s="17">
        <f>'Specifications (ICE)'!$E$16*9.81*SIN(F1390-F1389)</f>
        <v>0</v>
      </c>
      <c r="H1390" s="17">
        <f t="shared" si="281"/>
        <v>0</v>
      </c>
      <c r="I1390" s="17">
        <v>14</v>
      </c>
      <c r="J1390" s="14">
        <v>4000</v>
      </c>
      <c r="K1390" s="100">
        <v>13.411199999999999</v>
      </c>
      <c r="L1390" s="17">
        <v>30.000049728</v>
      </c>
      <c r="M1390" s="107">
        <v>1</v>
      </c>
      <c r="N1390" s="17">
        <f>IF(M1390=1,_xlfn.XLOOKUP(L1390,'HYB SPECS'!$O$6:$O$37,'HYB SPECS'!$K$6:$K$37,,1))</f>
        <v>8500</v>
      </c>
      <c r="O1390" s="107">
        <f>0.5*('Specifications (ICE)'!$P$4*'Specifications (ICE)'!$P$3)*'Specifications (ICE)'!$P$5*K1390^2</f>
        <v>56.217600027646043</v>
      </c>
      <c r="P1390" s="14">
        <f>IF(B1390="A",'Specifications (ICE)'!$M$12,IF(B1390="G",'Specifications (ICE)'!$M$13))</f>
        <v>84.271039200000004</v>
      </c>
      <c r="Q1390" s="17">
        <v>1</v>
      </c>
      <c r="R1390" s="110">
        <f>'HYB SPECS'!$G$11-O1390-P1390-G1390</f>
        <v>746.24599262758227</v>
      </c>
      <c r="S1390" s="16">
        <f t="shared" si="282"/>
        <v>1.0600070975878189</v>
      </c>
      <c r="T1390" s="17">
        <f t="shared" si="283"/>
        <v>746.24599262758227</v>
      </c>
      <c r="U1390" s="110">
        <f t="shared" si="284"/>
        <v>886.73463185522837</v>
      </c>
      <c r="V1390" s="17">
        <f t="shared" si="285"/>
        <v>11.892175494736836</v>
      </c>
      <c r="W1390" s="14">
        <f t="shared" si="286"/>
        <v>1.5306432972094717</v>
      </c>
      <c r="X1390" s="17">
        <f t="shared" si="287"/>
        <v>11.892175494736836</v>
      </c>
      <c r="Y1390" s="17">
        <f t="shared" si="288"/>
        <v>13.360224805437698</v>
      </c>
      <c r="Z1390" s="14">
        <v>474.14230073437511</v>
      </c>
      <c r="AA1390" s="17">
        <f t="shared" si="290"/>
        <v>0.20159520403959691</v>
      </c>
      <c r="AB1390" s="17">
        <f t="shared" si="291"/>
        <v>3.1703255015902727E-5</v>
      </c>
      <c r="AC1390" s="17">
        <f t="shared" si="292"/>
        <v>1.5031854274008737E-2</v>
      </c>
      <c r="AD1390" s="17">
        <f t="shared" si="289"/>
        <v>1.9909740760276471E-5</v>
      </c>
      <c r="AE1390" s="14">
        <f t="shared" si="293"/>
        <v>72.043747967608468</v>
      </c>
    </row>
    <row r="1391" spans="1:31" ht="15.75" thickBot="1" x14ac:dyDescent="0.3">
      <c r="A1391" s="14">
        <v>1</v>
      </c>
      <c r="B1391" s="17" t="s">
        <v>33</v>
      </c>
      <c r="C1391" s="17">
        <f t="shared" si="294"/>
        <v>1385</v>
      </c>
      <c r="D1391" s="17">
        <v>118.91451191963041</v>
      </c>
      <c r="E1391" s="14">
        <v>704.00093954631063</v>
      </c>
      <c r="F1391" s="103">
        <v>0</v>
      </c>
      <c r="G1391" s="17">
        <f>'Specifications (ICE)'!$E$16*9.81*SIN(F1391-F1390)</f>
        <v>0</v>
      </c>
      <c r="H1391" s="17">
        <f t="shared" si="281"/>
        <v>0</v>
      </c>
      <c r="I1391" s="17">
        <v>14</v>
      </c>
      <c r="J1391" s="14">
        <v>4000</v>
      </c>
      <c r="K1391" s="100">
        <v>13.411199999999999</v>
      </c>
      <c r="L1391" s="17">
        <v>30.000049728</v>
      </c>
      <c r="M1391" s="107">
        <v>1</v>
      </c>
      <c r="N1391" s="17">
        <f>IF(M1391=1,_xlfn.XLOOKUP(L1391,'HYB SPECS'!$O$6:$O$37,'HYB SPECS'!$K$6:$K$37,,1))</f>
        <v>8500</v>
      </c>
      <c r="O1391" s="107">
        <f>0.5*('Specifications (ICE)'!$P$4*'Specifications (ICE)'!$P$3)*'Specifications (ICE)'!$P$5*K1391^2</f>
        <v>56.217600027646043</v>
      </c>
      <c r="P1391" s="14">
        <f>IF(B1391="A",'Specifications (ICE)'!$M$12,IF(B1391="G",'Specifications (ICE)'!$M$13))</f>
        <v>84.271039200000004</v>
      </c>
      <c r="Q1391" s="17">
        <v>1</v>
      </c>
      <c r="R1391" s="110">
        <f>'HYB SPECS'!$G$11-O1391-P1391-G1391</f>
        <v>746.24599262758227</v>
      </c>
      <c r="S1391" s="16">
        <f t="shared" si="282"/>
        <v>1.0600070975878189</v>
      </c>
      <c r="T1391" s="17">
        <f t="shared" si="283"/>
        <v>746.24599262758227</v>
      </c>
      <c r="U1391" s="110">
        <f t="shared" si="284"/>
        <v>886.73463185522837</v>
      </c>
      <c r="V1391" s="17">
        <f t="shared" si="285"/>
        <v>11.892175494736836</v>
      </c>
      <c r="W1391" s="14">
        <f t="shared" si="286"/>
        <v>1.5306432972094717</v>
      </c>
      <c r="X1391" s="17">
        <f t="shared" si="287"/>
        <v>11.892175494736836</v>
      </c>
      <c r="Y1391" s="17">
        <f t="shared" si="288"/>
        <v>13.360224805437698</v>
      </c>
      <c r="Z1391" s="14">
        <v>474.14230073437511</v>
      </c>
      <c r="AA1391" s="17">
        <f t="shared" si="290"/>
        <v>0.20159520403959691</v>
      </c>
      <c r="AB1391" s="17">
        <f t="shared" si="291"/>
        <v>3.1703255015902727E-5</v>
      </c>
      <c r="AC1391" s="17">
        <f t="shared" si="292"/>
        <v>1.5031854274008737E-2</v>
      </c>
      <c r="AD1391" s="17">
        <f t="shared" si="289"/>
        <v>1.9909740760276471E-5</v>
      </c>
      <c r="AE1391" s="14">
        <f t="shared" si="293"/>
        <v>72.058779821882482</v>
      </c>
    </row>
    <row r="1392" spans="1:31" ht="15.75" thickBot="1" x14ac:dyDescent="0.3">
      <c r="A1392" s="14">
        <v>1</v>
      </c>
      <c r="B1392" s="17" t="s">
        <v>33</v>
      </c>
      <c r="C1392" s="17">
        <f t="shared" si="294"/>
        <v>1386</v>
      </c>
      <c r="D1392" s="17">
        <v>118.98907646269889</v>
      </c>
      <c r="E1392" s="14">
        <v>704.00093954631063</v>
      </c>
      <c r="F1392" s="103">
        <v>0</v>
      </c>
      <c r="G1392" s="17">
        <f>'Specifications (ICE)'!$E$16*9.81*SIN(F1392-F1391)</f>
        <v>0</v>
      </c>
      <c r="H1392" s="17">
        <f t="shared" si="281"/>
        <v>0</v>
      </c>
      <c r="I1392" s="17">
        <v>14</v>
      </c>
      <c r="J1392" s="14">
        <v>4000</v>
      </c>
      <c r="K1392" s="100">
        <v>13.411199999999999</v>
      </c>
      <c r="L1392" s="17">
        <v>30.000049728</v>
      </c>
      <c r="M1392" s="107">
        <v>1</v>
      </c>
      <c r="N1392" s="17">
        <f>IF(M1392=1,_xlfn.XLOOKUP(L1392,'HYB SPECS'!$O$6:$O$37,'HYB SPECS'!$K$6:$K$37,,1))</f>
        <v>8500</v>
      </c>
      <c r="O1392" s="107">
        <f>0.5*('Specifications (ICE)'!$P$4*'Specifications (ICE)'!$P$3)*'Specifications (ICE)'!$P$5*K1392^2</f>
        <v>56.217600027646043</v>
      </c>
      <c r="P1392" s="14">
        <f>IF(B1392="A",'Specifications (ICE)'!$M$12,IF(B1392="G",'Specifications (ICE)'!$M$13))</f>
        <v>84.271039200000004</v>
      </c>
      <c r="Q1392" s="17">
        <v>1</v>
      </c>
      <c r="R1392" s="110">
        <f>'HYB SPECS'!$G$11-O1392-P1392-G1392</f>
        <v>746.24599262758227</v>
      </c>
      <c r="S1392" s="16">
        <f t="shared" si="282"/>
        <v>1.0600070975878189</v>
      </c>
      <c r="T1392" s="17">
        <f t="shared" si="283"/>
        <v>746.24599262758227</v>
      </c>
      <c r="U1392" s="110">
        <f t="shared" si="284"/>
        <v>886.73463185522837</v>
      </c>
      <c r="V1392" s="17">
        <f t="shared" si="285"/>
        <v>11.892175494736836</v>
      </c>
      <c r="W1392" s="14">
        <f t="shared" si="286"/>
        <v>1.5306432972094717</v>
      </c>
      <c r="X1392" s="17">
        <f t="shared" si="287"/>
        <v>11.892175494736836</v>
      </c>
      <c r="Y1392" s="17">
        <f t="shared" si="288"/>
        <v>13.360224805437698</v>
      </c>
      <c r="Z1392" s="14">
        <v>474.14230073437511</v>
      </c>
      <c r="AA1392" s="17">
        <f t="shared" si="290"/>
        <v>0.20159520403959691</v>
      </c>
      <c r="AB1392" s="17">
        <f t="shared" si="291"/>
        <v>3.1703255015902727E-5</v>
      </c>
      <c r="AC1392" s="17">
        <f t="shared" si="292"/>
        <v>1.5031854274008737E-2</v>
      </c>
      <c r="AD1392" s="17">
        <f t="shared" si="289"/>
        <v>1.9909740760276471E-5</v>
      </c>
      <c r="AE1392" s="14">
        <f t="shared" si="293"/>
        <v>72.073811676156495</v>
      </c>
    </row>
    <row r="1393" spans="1:31" ht="15.75" thickBot="1" x14ac:dyDescent="0.3">
      <c r="A1393" s="14">
        <v>1</v>
      </c>
      <c r="B1393" s="17" t="s">
        <v>33</v>
      </c>
      <c r="C1393" s="17">
        <f t="shared" si="294"/>
        <v>1387</v>
      </c>
      <c r="D1393" s="17">
        <v>119.06364100576737</v>
      </c>
      <c r="E1393" s="14">
        <v>704.00093954631063</v>
      </c>
      <c r="F1393" s="103">
        <v>0</v>
      </c>
      <c r="G1393" s="17">
        <f>'Specifications (ICE)'!$E$16*9.81*SIN(F1393-F1392)</f>
        <v>0</v>
      </c>
      <c r="H1393" s="17">
        <f t="shared" si="281"/>
        <v>0</v>
      </c>
      <c r="I1393" s="17">
        <v>14</v>
      </c>
      <c r="J1393" s="14">
        <v>4000</v>
      </c>
      <c r="K1393" s="100">
        <v>13.411199999999999</v>
      </c>
      <c r="L1393" s="17">
        <v>30.000049728</v>
      </c>
      <c r="M1393" s="107">
        <v>1</v>
      </c>
      <c r="N1393" s="17">
        <f>IF(M1393=1,_xlfn.XLOOKUP(L1393,'HYB SPECS'!$O$6:$O$37,'HYB SPECS'!$K$6:$K$37,,1))</f>
        <v>8500</v>
      </c>
      <c r="O1393" s="107">
        <f>0.5*('Specifications (ICE)'!$P$4*'Specifications (ICE)'!$P$3)*'Specifications (ICE)'!$P$5*K1393^2</f>
        <v>56.217600027646043</v>
      </c>
      <c r="P1393" s="14">
        <f>IF(B1393="A",'Specifications (ICE)'!$M$12,IF(B1393="G",'Specifications (ICE)'!$M$13))</f>
        <v>84.271039200000004</v>
      </c>
      <c r="Q1393" s="17">
        <v>1</v>
      </c>
      <c r="R1393" s="110">
        <f>'HYB SPECS'!$G$11-O1393-P1393-G1393</f>
        <v>746.24599262758227</v>
      </c>
      <c r="S1393" s="16">
        <f t="shared" si="282"/>
        <v>1.0600070975878189</v>
      </c>
      <c r="T1393" s="17">
        <f t="shared" si="283"/>
        <v>746.24599262758227</v>
      </c>
      <c r="U1393" s="110">
        <f t="shared" si="284"/>
        <v>886.73463185522837</v>
      </c>
      <c r="V1393" s="17">
        <f t="shared" si="285"/>
        <v>11.892175494736836</v>
      </c>
      <c r="W1393" s="14">
        <f t="shared" si="286"/>
        <v>1.5306432972094717</v>
      </c>
      <c r="X1393" s="17">
        <f t="shared" si="287"/>
        <v>11.892175494736836</v>
      </c>
      <c r="Y1393" s="17">
        <f t="shared" si="288"/>
        <v>13.360224805437698</v>
      </c>
      <c r="Z1393" s="14">
        <v>474.14230073437511</v>
      </c>
      <c r="AA1393" s="17">
        <f t="shared" si="290"/>
        <v>0.20159520403959691</v>
      </c>
      <c r="AB1393" s="17">
        <f t="shared" si="291"/>
        <v>3.1703255015902727E-5</v>
      </c>
      <c r="AC1393" s="17">
        <f t="shared" si="292"/>
        <v>1.5031854274008737E-2</v>
      </c>
      <c r="AD1393" s="17">
        <f t="shared" si="289"/>
        <v>1.9909740760276471E-5</v>
      </c>
      <c r="AE1393" s="14">
        <f t="shared" si="293"/>
        <v>72.088843530430509</v>
      </c>
    </row>
    <row r="1394" spans="1:31" ht="15.75" thickBot="1" x14ac:dyDescent="0.3">
      <c r="A1394" s="14">
        <v>1</v>
      </c>
      <c r="B1394" s="17" t="s">
        <v>33</v>
      </c>
      <c r="C1394" s="17">
        <f t="shared" si="294"/>
        <v>1388</v>
      </c>
      <c r="D1394" s="17">
        <v>119.13820554883584</v>
      </c>
      <c r="E1394" s="14">
        <v>704.00093954631063</v>
      </c>
      <c r="F1394" s="103">
        <v>0</v>
      </c>
      <c r="G1394" s="17">
        <f>'Specifications (ICE)'!$E$16*9.81*SIN(F1394-F1393)</f>
        <v>0</v>
      </c>
      <c r="H1394" s="17">
        <f t="shared" si="281"/>
        <v>0</v>
      </c>
      <c r="I1394" s="17">
        <v>14</v>
      </c>
      <c r="J1394" s="14">
        <v>4000</v>
      </c>
      <c r="K1394" s="100">
        <v>13.411199999999999</v>
      </c>
      <c r="L1394" s="17">
        <v>30.000049728</v>
      </c>
      <c r="M1394" s="107">
        <v>1</v>
      </c>
      <c r="N1394" s="17">
        <f>IF(M1394=1,_xlfn.XLOOKUP(L1394,'HYB SPECS'!$O$6:$O$37,'HYB SPECS'!$K$6:$K$37,,1))</f>
        <v>8500</v>
      </c>
      <c r="O1394" s="107">
        <f>0.5*('Specifications (ICE)'!$P$4*'Specifications (ICE)'!$P$3)*'Specifications (ICE)'!$P$5*K1394^2</f>
        <v>56.217600027646043</v>
      </c>
      <c r="P1394" s="14">
        <f>IF(B1394="A",'Specifications (ICE)'!$M$12,IF(B1394="G",'Specifications (ICE)'!$M$13))</f>
        <v>84.271039200000004</v>
      </c>
      <c r="Q1394" s="17">
        <v>1</v>
      </c>
      <c r="R1394" s="110">
        <f>'HYB SPECS'!$G$11-O1394-P1394-G1394</f>
        <v>746.24599262758227</v>
      </c>
      <c r="S1394" s="16">
        <f t="shared" si="282"/>
        <v>1.0600070975878189</v>
      </c>
      <c r="T1394" s="17">
        <f t="shared" si="283"/>
        <v>746.24599262758227</v>
      </c>
      <c r="U1394" s="110">
        <f t="shared" si="284"/>
        <v>886.73463185522837</v>
      </c>
      <c r="V1394" s="17">
        <f t="shared" si="285"/>
        <v>11.892175494736836</v>
      </c>
      <c r="W1394" s="14">
        <f t="shared" si="286"/>
        <v>1.5306432972094717</v>
      </c>
      <c r="X1394" s="17">
        <f t="shared" si="287"/>
        <v>11.892175494736836</v>
      </c>
      <c r="Y1394" s="17">
        <f t="shared" si="288"/>
        <v>13.360224805437698</v>
      </c>
      <c r="Z1394" s="14">
        <v>474.14230073437511</v>
      </c>
      <c r="AA1394" s="17">
        <f t="shared" si="290"/>
        <v>0.20159520403959691</v>
      </c>
      <c r="AB1394" s="17">
        <f t="shared" si="291"/>
        <v>3.1703255015902727E-5</v>
      </c>
      <c r="AC1394" s="17">
        <f t="shared" si="292"/>
        <v>1.5031854274008737E-2</v>
      </c>
      <c r="AD1394" s="17">
        <f t="shared" si="289"/>
        <v>1.9909740760276471E-5</v>
      </c>
      <c r="AE1394" s="14">
        <f t="shared" si="293"/>
        <v>72.103875384704523</v>
      </c>
    </row>
    <row r="1395" spans="1:31" ht="15.75" thickBot="1" x14ac:dyDescent="0.3">
      <c r="A1395" s="14">
        <v>1</v>
      </c>
      <c r="B1395" s="17" t="s">
        <v>33</v>
      </c>
      <c r="C1395" s="17">
        <f t="shared" si="294"/>
        <v>1389</v>
      </c>
      <c r="D1395" s="17">
        <v>119.21277009190432</v>
      </c>
      <c r="E1395" s="14">
        <v>704.00093954631063</v>
      </c>
      <c r="F1395" s="103">
        <v>0</v>
      </c>
      <c r="G1395" s="17">
        <f>'Specifications (ICE)'!$E$16*9.81*SIN(F1395-F1394)</f>
        <v>0</v>
      </c>
      <c r="H1395" s="17">
        <f t="shared" si="281"/>
        <v>0</v>
      </c>
      <c r="I1395" s="17">
        <v>14</v>
      </c>
      <c r="J1395" s="14">
        <v>4000</v>
      </c>
      <c r="K1395" s="100">
        <v>13.411199999999999</v>
      </c>
      <c r="L1395" s="17">
        <v>30.000049728</v>
      </c>
      <c r="M1395" s="107">
        <v>1</v>
      </c>
      <c r="N1395" s="17">
        <f>IF(M1395=1,_xlfn.XLOOKUP(L1395,'HYB SPECS'!$O$6:$O$37,'HYB SPECS'!$K$6:$K$37,,1))</f>
        <v>8500</v>
      </c>
      <c r="O1395" s="107">
        <f>0.5*('Specifications (ICE)'!$P$4*'Specifications (ICE)'!$P$3)*'Specifications (ICE)'!$P$5*K1395^2</f>
        <v>56.217600027646043</v>
      </c>
      <c r="P1395" s="14">
        <f>IF(B1395="A",'Specifications (ICE)'!$M$12,IF(B1395="G",'Specifications (ICE)'!$M$13))</f>
        <v>84.271039200000004</v>
      </c>
      <c r="Q1395" s="17">
        <v>1</v>
      </c>
      <c r="R1395" s="110">
        <f>'HYB SPECS'!$G$11-O1395-P1395-G1395</f>
        <v>746.24599262758227</v>
      </c>
      <c r="S1395" s="16">
        <f t="shared" si="282"/>
        <v>1.0600070975878189</v>
      </c>
      <c r="T1395" s="17">
        <f t="shared" si="283"/>
        <v>746.24599262758227</v>
      </c>
      <c r="U1395" s="110">
        <f t="shared" si="284"/>
        <v>886.73463185522837</v>
      </c>
      <c r="V1395" s="17">
        <f t="shared" si="285"/>
        <v>11.892175494736836</v>
      </c>
      <c r="W1395" s="14">
        <f t="shared" si="286"/>
        <v>1.5306432972094717</v>
      </c>
      <c r="X1395" s="17">
        <f t="shared" si="287"/>
        <v>11.892175494736836</v>
      </c>
      <c r="Y1395" s="17">
        <f t="shared" si="288"/>
        <v>13.360224805437698</v>
      </c>
      <c r="Z1395" s="14">
        <v>474.14230073437511</v>
      </c>
      <c r="AA1395" s="17">
        <f t="shared" si="290"/>
        <v>0.20159520403959691</v>
      </c>
      <c r="AB1395" s="17">
        <f t="shared" si="291"/>
        <v>3.1703255015902727E-5</v>
      </c>
      <c r="AC1395" s="17">
        <f t="shared" si="292"/>
        <v>1.5031854274008737E-2</v>
      </c>
      <c r="AD1395" s="17">
        <f t="shared" si="289"/>
        <v>1.9909740760276471E-5</v>
      </c>
      <c r="AE1395" s="14">
        <f t="shared" si="293"/>
        <v>72.118907238978537</v>
      </c>
    </row>
    <row r="1396" spans="1:31" ht="15.75" thickBot="1" x14ac:dyDescent="0.3">
      <c r="A1396" s="14">
        <v>1</v>
      </c>
      <c r="B1396" s="17" t="s">
        <v>33</v>
      </c>
      <c r="C1396" s="17">
        <f t="shared" si="294"/>
        <v>1390</v>
      </c>
      <c r="D1396" s="17">
        <v>119.28733463497279</v>
      </c>
      <c r="E1396" s="14">
        <v>704.00093954631063</v>
      </c>
      <c r="F1396" s="103">
        <v>0</v>
      </c>
      <c r="G1396" s="17">
        <f>'Specifications (ICE)'!$E$16*9.81*SIN(F1396-F1395)</f>
        <v>0</v>
      </c>
      <c r="H1396" s="17">
        <f t="shared" si="281"/>
        <v>0</v>
      </c>
      <c r="I1396" s="17">
        <v>14</v>
      </c>
      <c r="J1396" s="14">
        <v>4000</v>
      </c>
      <c r="K1396" s="100">
        <v>13.411199999999999</v>
      </c>
      <c r="L1396" s="17">
        <v>30.000049728</v>
      </c>
      <c r="M1396" s="107">
        <v>1</v>
      </c>
      <c r="N1396" s="17">
        <f>IF(M1396=1,_xlfn.XLOOKUP(L1396,'HYB SPECS'!$O$6:$O$37,'HYB SPECS'!$K$6:$K$37,,1))</f>
        <v>8500</v>
      </c>
      <c r="O1396" s="107">
        <f>0.5*('Specifications (ICE)'!$P$4*'Specifications (ICE)'!$P$3)*'Specifications (ICE)'!$P$5*K1396^2</f>
        <v>56.217600027646043</v>
      </c>
      <c r="P1396" s="14">
        <f>IF(B1396="A",'Specifications (ICE)'!$M$12,IF(B1396="G",'Specifications (ICE)'!$M$13))</f>
        <v>84.271039200000004</v>
      </c>
      <c r="Q1396" s="17">
        <v>1</v>
      </c>
      <c r="R1396" s="110">
        <f>'HYB SPECS'!$G$11-O1396-P1396-G1396</f>
        <v>746.24599262758227</v>
      </c>
      <c r="S1396" s="16">
        <f t="shared" si="282"/>
        <v>1.0600070975878189</v>
      </c>
      <c r="T1396" s="17">
        <f t="shared" si="283"/>
        <v>746.24599262758227</v>
      </c>
      <c r="U1396" s="110">
        <f t="shared" si="284"/>
        <v>886.73463185522837</v>
      </c>
      <c r="V1396" s="17">
        <f t="shared" si="285"/>
        <v>11.892175494736836</v>
      </c>
      <c r="W1396" s="14">
        <f t="shared" si="286"/>
        <v>1.5306432972094717</v>
      </c>
      <c r="X1396" s="17">
        <f t="shared" si="287"/>
        <v>11.892175494736836</v>
      </c>
      <c r="Y1396" s="17">
        <f t="shared" si="288"/>
        <v>13.360224805437698</v>
      </c>
      <c r="Z1396" s="14">
        <v>474.14230073437511</v>
      </c>
      <c r="AA1396" s="17">
        <f t="shared" si="290"/>
        <v>0.20159520403959691</v>
      </c>
      <c r="AB1396" s="17">
        <f t="shared" si="291"/>
        <v>3.1703255015902727E-5</v>
      </c>
      <c r="AC1396" s="17">
        <f t="shared" si="292"/>
        <v>1.5031854274008737E-2</v>
      </c>
      <c r="AD1396" s="17">
        <f t="shared" si="289"/>
        <v>1.9909740760276471E-5</v>
      </c>
      <c r="AE1396" s="14">
        <f t="shared" si="293"/>
        <v>72.13393909325255</v>
      </c>
    </row>
    <row r="1397" spans="1:31" ht="15.75" thickBot="1" x14ac:dyDescent="0.3">
      <c r="A1397" s="14">
        <v>1</v>
      </c>
      <c r="B1397" s="17" t="s">
        <v>33</v>
      </c>
      <c r="C1397" s="17">
        <f t="shared" si="294"/>
        <v>1391</v>
      </c>
      <c r="D1397" s="17">
        <v>119.36189917804127</v>
      </c>
      <c r="E1397" s="14">
        <v>704.00093954631063</v>
      </c>
      <c r="F1397" s="103">
        <v>0</v>
      </c>
      <c r="G1397" s="17">
        <f>'Specifications (ICE)'!$E$16*9.81*SIN(F1397-F1396)</f>
        <v>0</v>
      </c>
      <c r="H1397" s="17">
        <f t="shared" si="281"/>
        <v>0</v>
      </c>
      <c r="I1397" s="17">
        <v>14</v>
      </c>
      <c r="J1397" s="14">
        <v>4000</v>
      </c>
      <c r="K1397" s="100">
        <v>13.411199999999999</v>
      </c>
      <c r="L1397" s="17">
        <v>30.000049728</v>
      </c>
      <c r="M1397" s="107">
        <v>1</v>
      </c>
      <c r="N1397" s="17">
        <f>IF(M1397=1,_xlfn.XLOOKUP(L1397,'HYB SPECS'!$O$6:$O$37,'HYB SPECS'!$K$6:$K$37,,1))</f>
        <v>8500</v>
      </c>
      <c r="O1397" s="107">
        <f>0.5*('Specifications (ICE)'!$P$4*'Specifications (ICE)'!$P$3)*'Specifications (ICE)'!$P$5*K1397^2</f>
        <v>56.217600027646043</v>
      </c>
      <c r="P1397" s="14">
        <f>IF(B1397="A",'Specifications (ICE)'!$M$12,IF(B1397="G",'Specifications (ICE)'!$M$13))</f>
        <v>84.271039200000004</v>
      </c>
      <c r="Q1397" s="17">
        <v>1</v>
      </c>
      <c r="R1397" s="110">
        <f>'HYB SPECS'!$G$11-O1397-P1397-G1397</f>
        <v>746.24599262758227</v>
      </c>
      <c r="S1397" s="16">
        <f t="shared" si="282"/>
        <v>1.0600070975878189</v>
      </c>
      <c r="T1397" s="17">
        <f t="shared" si="283"/>
        <v>746.24599262758227</v>
      </c>
      <c r="U1397" s="110">
        <f t="shared" si="284"/>
        <v>886.73463185522837</v>
      </c>
      <c r="V1397" s="17">
        <f t="shared" si="285"/>
        <v>11.892175494736836</v>
      </c>
      <c r="W1397" s="14">
        <f t="shared" si="286"/>
        <v>1.5306432972094717</v>
      </c>
      <c r="X1397" s="17">
        <f t="shared" si="287"/>
        <v>11.892175494736836</v>
      </c>
      <c r="Y1397" s="17">
        <f t="shared" si="288"/>
        <v>13.360224805437698</v>
      </c>
      <c r="Z1397" s="14">
        <v>474.14230073437511</v>
      </c>
      <c r="AA1397" s="17">
        <f t="shared" si="290"/>
        <v>0.20159520403959691</v>
      </c>
      <c r="AB1397" s="17">
        <f t="shared" si="291"/>
        <v>3.1703255015902727E-5</v>
      </c>
      <c r="AC1397" s="17">
        <f t="shared" si="292"/>
        <v>1.5031854274008737E-2</v>
      </c>
      <c r="AD1397" s="17">
        <f t="shared" si="289"/>
        <v>1.9909740760276471E-5</v>
      </c>
      <c r="AE1397" s="14">
        <f t="shared" si="293"/>
        <v>72.148970947526564</v>
      </c>
    </row>
    <row r="1398" spans="1:31" ht="15.75" thickBot="1" x14ac:dyDescent="0.3">
      <c r="A1398" s="14">
        <v>1</v>
      </c>
      <c r="B1398" s="17" t="s">
        <v>33</v>
      </c>
      <c r="C1398" s="17">
        <f t="shared" si="294"/>
        <v>1392</v>
      </c>
      <c r="D1398" s="17">
        <v>119.43646372110975</v>
      </c>
      <c r="E1398" s="14">
        <v>704.00093954631063</v>
      </c>
      <c r="F1398" s="103">
        <v>0</v>
      </c>
      <c r="G1398" s="17">
        <f>'Specifications (ICE)'!$E$16*9.81*SIN(F1398-F1397)</f>
        <v>0</v>
      </c>
      <c r="H1398" s="17">
        <f t="shared" si="281"/>
        <v>0</v>
      </c>
      <c r="I1398" s="17">
        <v>14</v>
      </c>
      <c r="J1398" s="14">
        <v>4000</v>
      </c>
      <c r="K1398" s="100">
        <v>13.411199999999999</v>
      </c>
      <c r="L1398" s="17">
        <v>30.000049728</v>
      </c>
      <c r="M1398" s="107">
        <v>1</v>
      </c>
      <c r="N1398" s="17">
        <f>IF(M1398=1,_xlfn.XLOOKUP(L1398,'HYB SPECS'!$O$6:$O$37,'HYB SPECS'!$K$6:$K$37,,1))</f>
        <v>8500</v>
      </c>
      <c r="O1398" s="107">
        <f>0.5*('Specifications (ICE)'!$P$4*'Specifications (ICE)'!$P$3)*'Specifications (ICE)'!$P$5*K1398^2</f>
        <v>56.217600027646043</v>
      </c>
      <c r="P1398" s="14">
        <f>IF(B1398="A",'Specifications (ICE)'!$M$12,IF(B1398="G",'Specifications (ICE)'!$M$13))</f>
        <v>84.271039200000004</v>
      </c>
      <c r="Q1398" s="17">
        <v>1</v>
      </c>
      <c r="R1398" s="110">
        <f>'HYB SPECS'!$G$11-O1398-P1398-G1398</f>
        <v>746.24599262758227</v>
      </c>
      <c r="S1398" s="16">
        <f t="shared" si="282"/>
        <v>1.0600070975878189</v>
      </c>
      <c r="T1398" s="17">
        <f t="shared" si="283"/>
        <v>746.24599262758227</v>
      </c>
      <c r="U1398" s="110">
        <f t="shared" si="284"/>
        <v>886.73463185522837</v>
      </c>
      <c r="V1398" s="17">
        <f t="shared" si="285"/>
        <v>11.892175494736836</v>
      </c>
      <c r="W1398" s="14">
        <f t="shared" si="286"/>
        <v>1.5306432972094717</v>
      </c>
      <c r="X1398" s="17">
        <f t="shared" si="287"/>
        <v>11.892175494736836</v>
      </c>
      <c r="Y1398" s="17">
        <f t="shared" si="288"/>
        <v>13.360224805437698</v>
      </c>
      <c r="Z1398" s="14">
        <v>474.14230073437511</v>
      </c>
      <c r="AA1398" s="17">
        <f t="shared" si="290"/>
        <v>0.20159520403959691</v>
      </c>
      <c r="AB1398" s="17">
        <f t="shared" si="291"/>
        <v>3.1703255015902727E-5</v>
      </c>
      <c r="AC1398" s="17">
        <f t="shared" si="292"/>
        <v>1.5031854274008737E-2</v>
      </c>
      <c r="AD1398" s="17">
        <f t="shared" si="289"/>
        <v>1.9909740760276471E-5</v>
      </c>
      <c r="AE1398" s="14">
        <f t="shared" si="293"/>
        <v>72.164002801800578</v>
      </c>
    </row>
    <row r="1399" spans="1:31" ht="15.75" thickBot="1" x14ac:dyDescent="0.3">
      <c r="A1399" s="14">
        <v>1</v>
      </c>
      <c r="B1399" s="17" t="s">
        <v>33</v>
      </c>
      <c r="C1399" s="17">
        <f t="shared" si="294"/>
        <v>1393</v>
      </c>
      <c r="D1399" s="17">
        <v>119.51102826417822</v>
      </c>
      <c r="E1399" s="14">
        <v>704.00093954631063</v>
      </c>
      <c r="F1399" s="103">
        <v>0</v>
      </c>
      <c r="G1399" s="17">
        <f>'Specifications (ICE)'!$E$16*9.81*SIN(F1399-F1398)</f>
        <v>0</v>
      </c>
      <c r="H1399" s="17">
        <f t="shared" si="281"/>
        <v>0</v>
      </c>
      <c r="I1399" s="17">
        <v>14</v>
      </c>
      <c r="J1399" s="14">
        <v>4000</v>
      </c>
      <c r="K1399" s="100">
        <v>13.411199999999999</v>
      </c>
      <c r="L1399" s="17">
        <v>30.000049728</v>
      </c>
      <c r="M1399" s="107">
        <v>1</v>
      </c>
      <c r="N1399" s="17">
        <f>IF(M1399=1,_xlfn.XLOOKUP(L1399,'HYB SPECS'!$O$6:$O$37,'HYB SPECS'!$K$6:$K$37,,1))</f>
        <v>8500</v>
      </c>
      <c r="O1399" s="107">
        <f>0.5*('Specifications (ICE)'!$P$4*'Specifications (ICE)'!$P$3)*'Specifications (ICE)'!$P$5*K1399^2</f>
        <v>56.217600027646043</v>
      </c>
      <c r="P1399" s="14">
        <f>IF(B1399="A",'Specifications (ICE)'!$M$12,IF(B1399="G",'Specifications (ICE)'!$M$13))</f>
        <v>84.271039200000004</v>
      </c>
      <c r="Q1399" s="17">
        <v>1</v>
      </c>
      <c r="R1399" s="110">
        <f>'HYB SPECS'!$G$11-O1399-P1399-G1399</f>
        <v>746.24599262758227</v>
      </c>
      <c r="S1399" s="16">
        <f t="shared" si="282"/>
        <v>1.0600070975878189</v>
      </c>
      <c r="T1399" s="17">
        <f t="shared" si="283"/>
        <v>746.24599262758227</v>
      </c>
      <c r="U1399" s="110">
        <f t="shared" si="284"/>
        <v>886.73463185522837</v>
      </c>
      <c r="V1399" s="17">
        <f t="shared" si="285"/>
        <v>11.892175494736836</v>
      </c>
      <c r="W1399" s="14">
        <f t="shared" si="286"/>
        <v>1.5306432972094717</v>
      </c>
      <c r="X1399" s="17">
        <f t="shared" si="287"/>
        <v>11.892175494736836</v>
      </c>
      <c r="Y1399" s="17">
        <f t="shared" si="288"/>
        <v>13.360224805437698</v>
      </c>
      <c r="Z1399" s="14">
        <v>474.14230073437511</v>
      </c>
      <c r="AA1399" s="17">
        <f t="shared" si="290"/>
        <v>0.20159520403959691</v>
      </c>
      <c r="AB1399" s="17">
        <f t="shared" si="291"/>
        <v>3.1703255015902727E-5</v>
      </c>
      <c r="AC1399" s="17">
        <f t="shared" si="292"/>
        <v>1.5031854274008737E-2</v>
      </c>
      <c r="AD1399" s="17">
        <f t="shared" si="289"/>
        <v>1.9909740760276471E-5</v>
      </c>
      <c r="AE1399" s="14">
        <f t="shared" si="293"/>
        <v>72.179034656074592</v>
      </c>
    </row>
    <row r="1400" spans="1:31" ht="15.75" thickBot="1" x14ac:dyDescent="0.3">
      <c r="A1400" s="14">
        <v>1</v>
      </c>
      <c r="B1400" s="17" t="s">
        <v>33</v>
      </c>
      <c r="C1400" s="17">
        <f t="shared" si="294"/>
        <v>1394</v>
      </c>
      <c r="D1400" s="17">
        <v>119.5855928072467</v>
      </c>
      <c r="E1400" s="14">
        <v>704.00093954631063</v>
      </c>
      <c r="F1400" s="103">
        <v>0</v>
      </c>
      <c r="G1400" s="17">
        <f>'Specifications (ICE)'!$E$16*9.81*SIN(F1400-F1399)</f>
        <v>0</v>
      </c>
      <c r="H1400" s="17">
        <f t="shared" si="281"/>
        <v>0</v>
      </c>
      <c r="I1400" s="17">
        <v>14</v>
      </c>
      <c r="J1400" s="14">
        <v>4000</v>
      </c>
      <c r="K1400" s="100">
        <v>13.411199999999999</v>
      </c>
      <c r="L1400" s="17">
        <v>30.000049728</v>
      </c>
      <c r="M1400" s="107">
        <v>1</v>
      </c>
      <c r="N1400" s="17">
        <f>IF(M1400=1,_xlfn.XLOOKUP(L1400,'HYB SPECS'!$O$6:$O$37,'HYB SPECS'!$K$6:$K$37,,1))</f>
        <v>8500</v>
      </c>
      <c r="O1400" s="107">
        <f>0.5*('Specifications (ICE)'!$P$4*'Specifications (ICE)'!$P$3)*'Specifications (ICE)'!$P$5*K1400^2</f>
        <v>56.217600027646043</v>
      </c>
      <c r="P1400" s="14">
        <f>IF(B1400="A",'Specifications (ICE)'!$M$12,IF(B1400="G",'Specifications (ICE)'!$M$13))</f>
        <v>84.271039200000004</v>
      </c>
      <c r="Q1400" s="17">
        <v>1</v>
      </c>
      <c r="R1400" s="110">
        <f>'HYB SPECS'!$G$11-O1400-P1400-G1400</f>
        <v>746.24599262758227</v>
      </c>
      <c r="S1400" s="16">
        <f t="shared" si="282"/>
        <v>1.0600070975878189</v>
      </c>
      <c r="T1400" s="17">
        <f t="shared" si="283"/>
        <v>746.24599262758227</v>
      </c>
      <c r="U1400" s="110">
        <f t="shared" si="284"/>
        <v>886.73463185522837</v>
      </c>
      <c r="V1400" s="17">
        <f t="shared" si="285"/>
        <v>11.892175494736836</v>
      </c>
      <c r="W1400" s="14">
        <f t="shared" si="286"/>
        <v>1.5306432972094717</v>
      </c>
      <c r="X1400" s="17">
        <f t="shared" si="287"/>
        <v>11.892175494736836</v>
      </c>
      <c r="Y1400" s="17">
        <f t="shared" si="288"/>
        <v>13.360224805437698</v>
      </c>
      <c r="Z1400" s="14">
        <v>474.14230073437511</v>
      </c>
      <c r="AA1400" s="17">
        <f t="shared" si="290"/>
        <v>0.20159520403959691</v>
      </c>
      <c r="AB1400" s="17">
        <f t="shared" si="291"/>
        <v>3.1703255015902727E-5</v>
      </c>
      <c r="AC1400" s="17">
        <f t="shared" si="292"/>
        <v>1.5031854274008737E-2</v>
      </c>
      <c r="AD1400" s="17">
        <f t="shared" si="289"/>
        <v>1.9909740760276471E-5</v>
      </c>
      <c r="AE1400" s="14">
        <f t="shared" si="293"/>
        <v>72.194066510348605</v>
      </c>
    </row>
    <row r="1401" spans="1:31" ht="15.75" thickBot="1" x14ac:dyDescent="0.3">
      <c r="A1401" s="14">
        <v>1</v>
      </c>
      <c r="B1401" s="17" t="s">
        <v>33</v>
      </c>
      <c r="C1401" s="17">
        <f t="shared" si="294"/>
        <v>1395</v>
      </c>
      <c r="D1401" s="17">
        <v>119.66015735031517</v>
      </c>
      <c r="E1401" s="14">
        <v>704.00093954631063</v>
      </c>
      <c r="F1401" s="103">
        <v>0</v>
      </c>
      <c r="G1401" s="17">
        <f>'Specifications (ICE)'!$E$16*9.81*SIN(F1401-F1400)</f>
        <v>0</v>
      </c>
      <c r="H1401" s="17">
        <f t="shared" si="281"/>
        <v>0</v>
      </c>
      <c r="I1401" s="17">
        <v>14</v>
      </c>
      <c r="J1401" s="14">
        <v>4000</v>
      </c>
      <c r="K1401" s="100">
        <v>13.411199999999999</v>
      </c>
      <c r="L1401" s="17">
        <v>30.000049728</v>
      </c>
      <c r="M1401" s="107">
        <v>1</v>
      </c>
      <c r="N1401" s="17">
        <f>IF(M1401=1,_xlfn.XLOOKUP(L1401,'HYB SPECS'!$O$6:$O$37,'HYB SPECS'!$K$6:$K$37,,1))</f>
        <v>8500</v>
      </c>
      <c r="O1401" s="107">
        <f>0.5*('Specifications (ICE)'!$P$4*'Specifications (ICE)'!$P$3)*'Specifications (ICE)'!$P$5*K1401^2</f>
        <v>56.217600027646043</v>
      </c>
      <c r="P1401" s="14">
        <f>IF(B1401="A",'Specifications (ICE)'!$M$12,IF(B1401="G",'Specifications (ICE)'!$M$13))</f>
        <v>84.271039200000004</v>
      </c>
      <c r="Q1401" s="17">
        <v>1</v>
      </c>
      <c r="R1401" s="110">
        <f>'HYB SPECS'!$G$11-O1401-P1401-G1401</f>
        <v>746.24599262758227</v>
      </c>
      <c r="S1401" s="16">
        <f t="shared" si="282"/>
        <v>1.0600070975878189</v>
      </c>
      <c r="T1401" s="17">
        <f t="shared" si="283"/>
        <v>746.24599262758227</v>
      </c>
      <c r="U1401" s="110">
        <f t="shared" si="284"/>
        <v>886.73463185522837</v>
      </c>
      <c r="V1401" s="17">
        <f t="shared" si="285"/>
        <v>11.892175494736836</v>
      </c>
      <c r="W1401" s="14">
        <f t="shared" si="286"/>
        <v>1.5306432972094717</v>
      </c>
      <c r="X1401" s="17">
        <f t="shared" si="287"/>
        <v>11.892175494736836</v>
      </c>
      <c r="Y1401" s="17">
        <f t="shared" si="288"/>
        <v>13.360224805437698</v>
      </c>
      <c r="Z1401" s="14">
        <v>474.14230073437511</v>
      </c>
      <c r="AA1401" s="17">
        <f t="shared" si="290"/>
        <v>0.20159520403959691</v>
      </c>
      <c r="AB1401" s="17">
        <f t="shared" si="291"/>
        <v>3.1703255015902727E-5</v>
      </c>
      <c r="AC1401" s="17">
        <f t="shared" si="292"/>
        <v>1.5031854274008737E-2</v>
      </c>
      <c r="AD1401" s="17">
        <f t="shared" si="289"/>
        <v>1.9909740760276471E-5</v>
      </c>
      <c r="AE1401" s="14">
        <f t="shared" si="293"/>
        <v>72.209098364622619</v>
      </c>
    </row>
    <row r="1402" spans="1:31" ht="15.75" thickBot="1" x14ac:dyDescent="0.3">
      <c r="A1402" s="14">
        <v>1</v>
      </c>
      <c r="B1402" s="17" t="s">
        <v>33</v>
      </c>
      <c r="C1402" s="17">
        <f t="shared" si="294"/>
        <v>1396</v>
      </c>
      <c r="D1402" s="17">
        <v>119.73472189338365</v>
      </c>
      <c r="E1402" s="14">
        <v>704.00093954631063</v>
      </c>
      <c r="F1402" s="103">
        <v>0</v>
      </c>
      <c r="G1402" s="17">
        <f>'Specifications (ICE)'!$E$16*9.81*SIN(F1402-F1401)</f>
        <v>0</v>
      </c>
      <c r="H1402" s="17">
        <f t="shared" si="281"/>
        <v>0</v>
      </c>
      <c r="I1402" s="17">
        <v>14</v>
      </c>
      <c r="J1402" s="14">
        <v>4000</v>
      </c>
      <c r="K1402" s="100">
        <v>13.411199999999999</v>
      </c>
      <c r="L1402" s="17">
        <v>30.000049728</v>
      </c>
      <c r="M1402" s="107">
        <v>1</v>
      </c>
      <c r="N1402" s="17">
        <f>IF(M1402=1,_xlfn.XLOOKUP(L1402,'HYB SPECS'!$O$6:$O$37,'HYB SPECS'!$K$6:$K$37,,1))</f>
        <v>8500</v>
      </c>
      <c r="O1402" s="107">
        <f>0.5*('Specifications (ICE)'!$P$4*'Specifications (ICE)'!$P$3)*'Specifications (ICE)'!$P$5*K1402^2</f>
        <v>56.217600027646043</v>
      </c>
      <c r="P1402" s="14">
        <f>IF(B1402="A",'Specifications (ICE)'!$M$12,IF(B1402="G",'Specifications (ICE)'!$M$13))</f>
        <v>84.271039200000004</v>
      </c>
      <c r="Q1402" s="17">
        <v>1</v>
      </c>
      <c r="R1402" s="110">
        <f>'HYB SPECS'!$G$11-O1402-P1402-G1402</f>
        <v>746.24599262758227</v>
      </c>
      <c r="S1402" s="16">
        <f t="shared" si="282"/>
        <v>1.0600070975878189</v>
      </c>
      <c r="T1402" s="17">
        <f t="shared" si="283"/>
        <v>746.24599262758227</v>
      </c>
      <c r="U1402" s="110">
        <f t="shared" si="284"/>
        <v>886.73463185522837</v>
      </c>
      <c r="V1402" s="17">
        <f t="shared" si="285"/>
        <v>11.892175494736836</v>
      </c>
      <c r="W1402" s="14">
        <f t="shared" si="286"/>
        <v>1.5306432972094717</v>
      </c>
      <c r="X1402" s="17">
        <f t="shared" si="287"/>
        <v>11.892175494736836</v>
      </c>
      <c r="Y1402" s="17">
        <f t="shared" si="288"/>
        <v>13.360224805437698</v>
      </c>
      <c r="Z1402" s="14">
        <v>474.14230073437511</v>
      </c>
      <c r="AA1402" s="17">
        <f t="shared" si="290"/>
        <v>0.20159520403959691</v>
      </c>
      <c r="AB1402" s="17">
        <f t="shared" si="291"/>
        <v>3.1703255015902727E-5</v>
      </c>
      <c r="AC1402" s="17">
        <f t="shared" si="292"/>
        <v>1.5031854274008737E-2</v>
      </c>
      <c r="AD1402" s="17">
        <f t="shared" si="289"/>
        <v>1.9909740760276471E-5</v>
      </c>
      <c r="AE1402" s="14">
        <f t="shared" si="293"/>
        <v>72.224130218896633</v>
      </c>
    </row>
    <row r="1403" spans="1:31" ht="15.75" thickBot="1" x14ac:dyDescent="0.3">
      <c r="A1403" s="14">
        <v>1</v>
      </c>
      <c r="B1403" s="17" t="s">
        <v>33</v>
      </c>
      <c r="C1403" s="17">
        <f t="shared" si="294"/>
        <v>1397</v>
      </c>
      <c r="D1403" s="17">
        <v>119.80928643645213</v>
      </c>
      <c r="E1403" s="14">
        <v>704.00093954631063</v>
      </c>
      <c r="F1403" s="103">
        <v>0</v>
      </c>
      <c r="G1403" s="17">
        <f>'Specifications (ICE)'!$E$16*9.81*SIN(F1403-F1402)</f>
        <v>0</v>
      </c>
      <c r="H1403" s="17">
        <f t="shared" si="281"/>
        <v>0</v>
      </c>
      <c r="I1403" s="17">
        <v>14</v>
      </c>
      <c r="J1403" s="14">
        <v>4000</v>
      </c>
      <c r="K1403" s="100">
        <v>13.411199999999999</v>
      </c>
      <c r="L1403" s="17">
        <v>30.000049728</v>
      </c>
      <c r="M1403" s="107">
        <v>1</v>
      </c>
      <c r="N1403" s="17">
        <f>IF(M1403=1,_xlfn.XLOOKUP(L1403,'HYB SPECS'!$O$6:$O$37,'HYB SPECS'!$K$6:$K$37,,1))</f>
        <v>8500</v>
      </c>
      <c r="O1403" s="107">
        <f>0.5*('Specifications (ICE)'!$P$4*'Specifications (ICE)'!$P$3)*'Specifications (ICE)'!$P$5*K1403^2</f>
        <v>56.217600027646043</v>
      </c>
      <c r="P1403" s="14">
        <f>IF(B1403="A",'Specifications (ICE)'!$M$12,IF(B1403="G",'Specifications (ICE)'!$M$13))</f>
        <v>84.271039200000004</v>
      </c>
      <c r="Q1403" s="17">
        <v>1</v>
      </c>
      <c r="R1403" s="110">
        <f>'HYB SPECS'!$G$11-O1403-P1403-G1403</f>
        <v>746.24599262758227</v>
      </c>
      <c r="S1403" s="16">
        <f t="shared" si="282"/>
        <v>1.0600070975878189</v>
      </c>
      <c r="T1403" s="17">
        <f t="shared" si="283"/>
        <v>746.24599262758227</v>
      </c>
      <c r="U1403" s="110">
        <f t="shared" si="284"/>
        <v>886.73463185522837</v>
      </c>
      <c r="V1403" s="17">
        <f t="shared" si="285"/>
        <v>11.892175494736836</v>
      </c>
      <c r="W1403" s="14">
        <f t="shared" si="286"/>
        <v>1.5306432972094717</v>
      </c>
      <c r="X1403" s="17">
        <f t="shared" si="287"/>
        <v>11.892175494736836</v>
      </c>
      <c r="Y1403" s="17">
        <f t="shared" si="288"/>
        <v>13.360224805437698</v>
      </c>
      <c r="Z1403" s="14">
        <v>474.14230073437511</v>
      </c>
      <c r="AA1403" s="17">
        <f t="shared" si="290"/>
        <v>0.20159520403959691</v>
      </c>
      <c r="AB1403" s="17">
        <f t="shared" si="291"/>
        <v>3.1703255015902727E-5</v>
      </c>
      <c r="AC1403" s="17">
        <f t="shared" si="292"/>
        <v>1.5031854274008737E-2</v>
      </c>
      <c r="AD1403" s="17">
        <f t="shared" si="289"/>
        <v>1.9909740760276471E-5</v>
      </c>
      <c r="AE1403" s="14">
        <f t="shared" si="293"/>
        <v>72.239162073170647</v>
      </c>
    </row>
    <row r="1404" spans="1:31" ht="15.75" thickBot="1" x14ac:dyDescent="0.3">
      <c r="A1404" s="14">
        <v>1</v>
      </c>
      <c r="B1404" s="17" t="s">
        <v>33</v>
      </c>
      <c r="C1404" s="17">
        <f t="shared" si="294"/>
        <v>1398</v>
      </c>
      <c r="D1404" s="17">
        <v>119.8838509795206</v>
      </c>
      <c r="E1404" s="14">
        <v>704.00093954631063</v>
      </c>
      <c r="F1404" s="103">
        <v>0</v>
      </c>
      <c r="G1404" s="17">
        <f>'Specifications (ICE)'!$E$16*9.81*SIN(F1404-F1403)</f>
        <v>0</v>
      </c>
      <c r="H1404" s="17">
        <f t="shared" si="281"/>
        <v>0</v>
      </c>
      <c r="I1404" s="17">
        <v>14</v>
      </c>
      <c r="J1404" s="14">
        <v>4000</v>
      </c>
      <c r="K1404" s="100">
        <v>13.411199999999999</v>
      </c>
      <c r="L1404" s="17">
        <v>30.000049728</v>
      </c>
      <c r="M1404" s="107">
        <v>1</v>
      </c>
      <c r="N1404" s="17">
        <f>IF(M1404=1,_xlfn.XLOOKUP(L1404,'HYB SPECS'!$O$6:$O$37,'HYB SPECS'!$K$6:$K$37,,1))</f>
        <v>8500</v>
      </c>
      <c r="O1404" s="107">
        <f>0.5*('Specifications (ICE)'!$P$4*'Specifications (ICE)'!$P$3)*'Specifications (ICE)'!$P$5*K1404^2</f>
        <v>56.217600027646043</v>
      </c>
      <c r="P1404" s="14">
        <f>IF(B1404="A",'Specifications (ICE)'!$M$12,IF(B1404="G",'Specifications (ICE)'!$M$13))</f>
        <v>84.271039200000004</v>
      </c>
      <c r="Q1404" s="17">
        <v>1</v>
      </c>
      <c r="R1404" s="110">
        <f>'HYB SPECS'!$G$11-O1404-P1404-G1404</f>
        <v>746.24599262758227</v>
      </c>
      <c r="S1404" s="16">
        <f t="shared" si="282"/>
        <v>1.0600070975878189</v>
      </c>
      <c r="T1404" s="17">
        <f t="shared" si="283"/>
        <v>746.24599262758227</v>
      </c>
      <c r="U1404" s="110">
        <f t="shared" si="284"/>
        <v>886.73463185522837</v>
      </c>
      <c r="V1404" s="17">
        <f t="shared" si="285"/>
        <v>11.892175494736836</v>
      </c>
      <c r="W1404" s="14">
        <f t="shared" si="286"/>
        <v>1.5306432972094717</v>
      </c>
      <c r="X1404" s="17">
        <f t="shared" si="287"/>
        <v>11.892175494736836</v>
      </c>
      <c r="Y1404" s="17">
        <f t="shared" si="288"/>
        <v>13.360224805437698</v>
      </c>
      <c r="Z1404" s="14">
        <v>474.14230073437511</v>
      </c>
      <c r="AA1404" s="17">
        <f t="shared" si="290"/>
        <v>0.20159520403959691</v>
      </c>
      <c r="AB1404" s="17">
        <f t="shared" si="291"/>
        <v>3.1703255015902727E-5</v>
      </c>
      <c r="AC1404" s="17">
        <f t="shared" si="292"/>
        <v>1.5031854274008737E-2</v>
      </c>
      <c r="AD1404" s="17">
        <f t="shared" si="289"/>
        <v>1.9909740760276471E-5</v>
      </c>
      <c r="AE1404" s="14">
        <f t="shared" si="293"/>
        <v>72.254193927444661</v>
      </c>
    </row>
    <row r="1405" spans="1:31" ht="15.75" thickBot="1" x14ac:dyDescent="0.3">
      <c r="A1405" s="14">
        <v>1</v>
      </c>
      <c r="B1405" s="17" t="s">
        <v>33</v>
      </c>
      <c r="C1405" s="17">
        <f t="shared" si="294"/>
        <v>1399</v>
      </c>
      <c r="D1405" s="17">
        <v>119.95841552258908</v>
      </c>
      <c r="E1405" s="14">
        <v>704.00093954631063</v>
      </c>
      <c r="F1405" s="103">
        <v>0</v>
      </c>
      <c r="G1405" s="17">
        <f>'Specifications (ICE)'!$E$16*9.81*SIN(F1405-F1404)</f>
        <v>0</v>
      </c>
      <c r="H1405" s="17">
        <f t="shared" si="281"/>
        <v>0</v>
      </c>
      <c r="I1405" s="17">
        <v>14</v>
      </c>
      <c r="J1405" s="14">
        <v>4000</v>
      </c>
      <c r="K1405" s="100">
        <v>13.411199999999999</v>
      </c>
      <c r="L1405" s="17">
        <v>30.000049728</v>
      </c>
      <c r="M1405" s="107">
        <v>1</v>
      </c>
      <c r="N1405" s="17">
        <f>IF(M1405=1,_xlfn.XLOOKUP(L1405,'HYB SPECS'!$O$6:$O$37,'HYB SPECS'!$K$6:$K$37,,1))</f>
        <v>8500</v>
      </c>
      <c r="O1405" s="107">
        <f>0.5*('Specifications (ICE)'!$P$4*'Specifications (ICE)'!$P$3)*'Specifications (ICE)'!$P$5*K1405^2</f>
        <v>56.217600027646043</v>
      </c>
      <c r="P1405" s="14">
        <f>IF(B1405="A",'Specifications (ICE)'!$M$12,IF(B1405="G",'Specifications (ICE)'!$M$13))</f>
        <v>84.271039200000004</v>
      </c>
      <c r="Q1405" s="17">
        <v>1</v>
      </c>
      <c r="R1405" s="110">
        <f>'HYB SPECS'!$G$11-O1405-P1405-G1405</f>
        <v>746.24599262758227</v>
      </c>
      <c r="S1405" s="16">
        <f t="shared" si="282"/>
        <v>1.0600070975878189</v>
      </c>
      <c r="T1405" s="17">
        <f t="shared" si="283"/>
        <v>746.24599262758227</v>
      </c>
      <c r="U1405" s="110">
        <f t="shared" si="284"/>
        <v>886.73463185522837</v>
      </c>
      <c r="V1405" s="17">
        <f t="shared" si="285"/>
        <v>11.892175494736836</v>
      </c>
      <c r="W1405" s="14">
        <f t="shared" si="286"/>
        <v>1.5306432972094717</v>
      </c>
      <c r="X1405" s="17">
        <f t="shared" si="287"/>
        <v>11.892175494736836</v>
      </c>
      <c r="Y1405" s="17">
        <f t="shared" si="288"/>
        <v>13.360224805437698</v>
      </c>
      <c r="Z1405" s="14">
        <v>474.14230073437511</v>
      </c>
      <c r="AA1405" s="17">
        <f t="shared" si="290"/>
        <v>0.20159520403959691</v>
      </c>
      <c r="AB1405" s="17">
        <f t="shared" si="291"/>
        <v>3.1703255015902727E-5</v>
      </c>
      <c r="AC1405" s="17">
        <f t="shared" si="292"/>
        <v>1.5031854274008737E-2</v>
      </c>
      <c r="AD1405" s="17">
        <f t="shared" si="289"/>
        <v>1.9909740760276471E-5</v>
      </c>
      <c r="AE1405" s="14">
        <f t="shared" si="293"/>
        <v>72.269225781718674</v>
      </c>
    </row>
    <row r="1406" spans="1:31" ht="15.75" thickBot="1" x14ac:dyDescent="0.3">
      <c r="A1406" s="14">
        <v>1</v>
      </c>
      <c r="B1406" s="17" t="s">
        <v>33</v>
      </c>
      <c r="C1406" s="17">
        <f t="shared" si="294"/>
        <v>1400</v>
      </c>
      <c r="D1406" s="17">
        <v>120.03298006565755</v>
      </c>
      <c r="E1406" s="14">
        <v>704.00093954631063</v>
      </c>
      <c r="F1406" s="103">
        <v>0</v>
      </c>
      <c r="G1406" s="17">
        <f>'Specifications (ICE)'!$E$16*9.81*SIN(F1406-F1405)</f>
        <v>0</v>
      </c>
      <c r="H1406" s="17">
        <f t="shared" si="281"/>
        <v>0</v>
      </c>
      <c r="I1406" s="17">
        <v>14</v>
      </c>
      <c r="J1406" s="14">
        <v>4000</v>
      </c>
      <c r="K1406" s="100">
        <v>13.411199999999999</v>
      </c>
      <c r="L1406" s="17">
        <v>30.000049728</v>
      </c>
      <c r="M1406" s="107">
        <v>1</v>
      </c>
      <c r="N1406" s="17">
        <f>IF(M1406=1,_xlfn.XLOOKUP(L1406,'HYB SPECS'!$O$6:$O$37,'HYB SPECS'!$K$6:$K$37,,1))</f>
        <v>8500</v>
      </c>
      <c r="O1406" s="107">
        <f>0.5*('Specifications (ICE)'!$P$4*'Specifications (ICE)'!$P$3)*'Specifications (ICE)'!$P$5*K1406^2</f>
        <v>56.217600027646043</v>
      </c>
      <c r="P1406" s="14">
        <f>IF(B1406="A",'Specifications (ICE)'!$M$12,IF(B1406="G",'Specifications (ICE)'!$M$13))</f>
        <v>84.271039200000004</v>
      </c>
      <c r="Q1406" s="17">
        <v>1</v>
      </c>
      <c r="R1406" s="110">
        <f>'HYB SPECS'!$G$11-O1406-P1406-G1406</f>
        <v>746.24599262758227</v>
      </c>
      <c r="S1406" s="16">
        <f t="shared" si="282"/>
        <v>1.0600070975878189</v>
      </c>
      <c r="T1406" s="17">
        <f t="shared" si="283"/>
        <v>746.24599262758227</v>
      </c>
      <c r="U1406" s="110">
        <f t="shared" si="284"/>
        <v>886.73463185522837</v>
      </c>
      <c r="V1406" s="17">
        <f t="shared" si="285"/>
        <v>11.892175494736836</v>
      </c>
      <c r="W1406" s="14">
        <f t="shared" si="286"/>
        <v>1.5306432972094717</v>
      </c>
      <c r="X1406" s="17">
        <f t="shared" si="287"/>
        <v>11.892175494736836</v>
      </c>
      <c r="Y1406" s="17">
        <f t="shared" si="288"/>
        <v>13.360224805437698</v>
      </c>
      <c r="Z1406" s="14">
        <v>474.14230073437511</v>
      </c>
      <c r="AA1406" s="17">
        <f t="shared" si="290"/>
        <v>0.20159520403959691</v>
      </c>
      <c r="AB1406" s="17">
        <f t="shared" si="291"/>
        <v>3.1703255015902727E-5</v>
      </c>
      <c r="AC1406" s="17">
        <f t="shared" si="292"/>
        <v>1.5031854274008737E-2</v>
      </c>
      <c r="AD1406" s="17">
        <f t="shared" si="289"/>
        <v>1.9909740760276471E-5</v>
      </c>
      <c r="AE1406" s="14">
        <f t="shared" si="293"/>
        <v>72.284257635992688</v>
      </c>
    </row>
    <row r="1407" spans="1:31" ht="15.75" thickBot="1" x14ac:dyDescent="0.3">
      <c r="A1407" s="14">
        <v>1</v>
      </c>
      <c r="B1407" s="17" t="s">
        <v>33</v>
      </c>
      <c r="C1407" s="17">
        <f t="shared" si="294"/>
        <v>1401</v>
      </c>
      <c r="D1407" s="17">
        <v>120.10754460872603</v>
      </c>
      <c r="E1407" s="14">
        <v>704.00093954631063</v>
      </c>
      <c r="F1407" s="103">
        <v>0</v>
      </c>
      <c r="G1407" s="17">
        <f>'Specifications (ICE)'!$E$16*9.81*SIN(F1407-F1406)</f>
        <v>0</v>
      </c>
      <c r="H1407" s="17">
        <f t="shared" si="281"/>
        <v>0</v>
      </c>
      <c r="I1407" s="17">
        <v>14</v>
      </c>
      <c r="J1407" s="14">
        <v>4000</v>
      </c>
      <c r="K1407" s="100">
        <v>13.411199999999999</v>
      </c>
      <c r="L1407" s="17">
        <v>30.000049728</v>
      </c>
      <c r="M1407" s="107">
        <v>1</v>
      </c>
      <c r="N1407" s="17">
        <f>IF(M1407=1,_xlfn.XLOOKUP(L1407,'HYB SPECS'!$O$6:$O$37,'HYB SPECS'!$K$6:$K$37,,1))</f>
        <v>8500</v>
      </c>
      <c r="O1407" s="107">
        <f>0.5*('Specifications (ICE)'!$P$4*'Specifications (ICE)'!$P$3)*'Specifications (ICE)'!$P$5*K1407^2</f>
        <v>56.217600027646043</v>
      </c>
      <c r="P1407" s="14">
        <f>IF(B1407="A",'Specifications (ICE)'!$M$12,IF(B1407="G",'Specifications (ICE)'!$M$13))</f>
        <v>84.271039200000004</v>
      </c>
      <c r="Q1407" s="17">
        <v>1</v>
      </c>
      <c r="R1407" s="110">
        <f>'HYB SPECS'!$G$11-O1407-P1407-G1407</f>
        <v>746.24599262758227</v>
      </c>
      <c r="S1407" s="16">
        <f t="shared" si="282"/>
        <v>1.0600070975878189</v>
      </c>
      <c r="T1407" s="17">
        <f t="shared" si="283"/>
        <v>746.24599262758227</v>
      </c>
      <c r="U1407" s="110">
        <f t="shared" si="284"/>
        <v>886.73463185522837</v>
      </c>
      <c r="V1407" s="17">
        <f t="shared" si="285"/>
        <v>11.892175494736836</v>
      </c>
      <c r="W1407" s="14">
        <f t="shared" si="286"/>
        <v>1.5306432972094717</v>
      </c>
      <c r="X1407" s="17">
        <f t="shared" si="287"/>
        <v>11.892175494736836</v>
      </c>
      <c r="Y1407" s="17">
        <f t="shared" si="288"/>
        <v>13.360224805437698</v>
      </c>
      <c r="Z1407" s="14">
        <v>474.14230073437511</v>
      </c>
      <c r="AA1407" s="17">
        <f t="shared" si="290"/>
        <v>0.20159520403959691</v>
      </c>
      <c r="AB1407" s="17">
        <f t="shared" si="291"/>
        <v>3.1703255015902727E-5</v>
      </c>
      <c r="AC1407" s="17">
        <f t="shared" si="292"/>
        <v>1.5031854274008737E-2</v>
      </c>
      <c r="AD1407" s="17">
        <f t="shared" si="289"/>
        <v>1.9909740760276471E-5</v>
      </c>
      <c r="AE1407" s="14">
        <f t="shared" si="293"/>
        <v>72.299289490266702</v>
      </c>
    </row>
    <row r="1408" spans="1:31" ht="15.75" thickBot="1" x14ac:dyDescent="0.3">
      <c r="A1408" s="14">
        <v>1</v>
      </c>
      <c r="B1408" s="17" t="s">
        <v>33</v>
      </c>
      <c r="C1408" s="17">
        <f t="shared" si="294"/>
        <v>1402</v>
      </c>
      <c r="D1408" s="17">
        <v>120.18210915179451</v>
      </c>
      <c r="E1408" s="14">
        <v>704.00093954631063</v>
      </c>
      <c r="F1408" s="103">
        <v>0</v>
      </c>
      <c r="G1408" s="17">
        <f>'Specifications (ICE)'!$E$16*9.81*SIN(F1408-F1407)</f>
        <v>0</v>
      </c>
      <c r="H1408" s="17">
        <f t="shared" si="281"/>
        <v>0</v>
      </c>
      <c r="I1408" s="17">
        <v>14</v>
      </c>
      <c r="J1408" s="14">
        <v>4000</v>
      </c>
      <c r="K1408" s="100">
        <v>13.411199999999999</v>
      </c>
      <c r="L1408" s="17">
        <v>30.000049728</v>
      </c>
      <c r="M1408" s="107">
        <v>1</v>
      </c>
      <c r="N1408" s="17">
        <f>IF(M1408=1,_xlfn.XLOOKUP(L1408,'HYB SPECS'!$O$6:$O$37,'HYB SPECS'!$K$6:$K$37,,1))</f>
        <v>8500</v>
      </c>
      <c r="O1408" s="107">
        <f>0.5*('Specifications (ICE)'!$P$4*'Specifications (ICE)'!$P$3)*'Specifications (ICE)'!$P$5*K1408^2</f>
        <v>56.217600027646043</v>
      </c>
      <c r="P1408" s="14">
        <f>IF(B1408="A",'Specifications (ICE)'!$M$12,IF(B1408="G",'Specifications (ICE)'!$M$13))</f>
        <v>84.271039200000004</v>
      </c>
      <c r="Q1408" s="17">
        <v>1</v>
      </c>
      <c r="R1408" s="110">
        <f>'HYB SPECS'!$G$11-O1408-P1408-G1408</f>
        <v>746.24599262758227</v>
      </c>
      <c r="S1408" s="16">
        <f t="shared" si="282"/>
        <v>1.0600070975878189</v>
      </c>
      <c r="T1408" s="17">
        <f t="shared" si="283"/>
        <v>746.24599262758227</v>
      </c>
      <c r="U1408" s="110">
        <f t="shared" si="284"/>
        <v>886.73463185522837</v>
      </c>
      <c r="V1408" s="17">
        <f t="shared" si="285"/>
        <v>11.892175494736836</v>
      </c>
      <c r="W1408" s="14">
        <f t="shared" si="286"/>
        <v>1.5306432972094717</v>
      </c>
      <c r="X1408" s="17">
        <f t="shared" si="287"/>
        <v>11.892175494736836</v>
      </c>
      <c r="Y1408" s="17">
        <f t="shared" si="288"/>
        <v>13.360224805437698</v>
      </c>
      <c r="Z1408" s="14">
        <v>474.14230073437511</v>
      </c>
      <c r="AA1408" s="17">
        <f t="shared" si="290"/>
        <v>0.20159520403959691</v>
      </c>
      <c r="AB1408" s="17">
        <f t="shared" si="291"/>
        <v>3.1703255015902727E-5</v>
      </c>
      <c r="AC1408" s="17">
        <f t="shared" si="292"/>
        <v>1.5031854274008737E-2</v>
      </c>
      <c r="AD1408" s="17">
        <f t="shared" si="289"/>
        <v>1.9909740760276471E-5</v>
      </c>
      <c r="AE1408" s="14">
        <f t="shared" si="293"/>
        <v>72.314321344540716</v>
      </c>
    </row>
    <row r="1409" spans="1:31" ht="15.75" thickBot="1" x14ac:dyDescent="0.3">
      <c r="A1409" s="14">
        <v>1</v>
      </c>
      <c r="B1409" s="17" t="s">
        <v>33</v>
      </c>
      <c r="C1409" s="17">
        <f t="shared" si="294"/>
        <v>1403</v>
      </c>
      <c r="D1409" s="17">
        <v>120.25667369486298</v>
      </c>
      <c r="E1409" s="14">
        <v>704.00093954631063</v>
      </c>
      <c r="F1409" s="103">
        <v>0</v>
      </c>
      <c r="G1409" s="17">
        <f>'Specifications (ICE)'!$E$16*9.81*SIN(F1409-F1408)</f>
        <v>0</v>
      </c>
      <c r="H1409" s="17">
        <f t="shared" si="281"/>
        <v>0</v>
      </c>
      <c r="I1409" s="17">
        <v>14</v>
      </c>
      <c r="J1409" s="14">
        <v>4000</v>
      </c>
      <c r="K1409" s="100">
        <v>13.411199999999999</v>
      </c>
      <c r="L1409" s="17">
        <v>30.000049728</v>
      </c>
      <c r="M1409" s="107">
        <v>1</v>
      </c>
      <c r="N1409" s="17">
        <f>IF(M1409=1,_xlfn.XLOOKUP(L1409,'HYB SPECS'!$O$6:$O$37,'HYB SPECS'!$K$6:$K$37,,1))</f>
        <v>8500</v>
      </c>
      <c r="O1409" s="107">
        <f>0.5*('Specifications (ICE)'!$P$4*'Specifications (ICE)'!$P$3)*'Specifications (ICE)'!$P$5*K1409^2</f>
        <v>56.217600027646043</v>
      </c>
      <c r="P1409" s="14">
        <f>IF(B1409="A",'Specifications (ICE)'!$M$12,IF(B1409="G",'Specifications (ICE)'!$M$13))</f>
        <v>84.271039200000004</v>
      </c>
      <c r="Q1409" s="17">
        <v>1</v>
      </c>
      <c r="R1409" s="110">
        <f>'HYB SPECS'!$G$11-O1409-P1409-G1409</f>
        <v>746.24599262758227</v>
      </c>
      <c r="S1409" s="16">
        <f t="shared" si="282"/>
        <v>1.0600070975878189</v>
      </c>
      <c r="T1409" s="17">
        <f t="shared" si="283"/>
        <v>746.24599262758227</v>
      </c>
      <c r="U1409" s="110">
        <f t="shared" si="284"/>
        <v>886.73463185522837</v>
      </c>
      <c r="V1409" s="17">
        <f t="shared" si="285"/>
        <v>11.892175494736836</v>
      </c>
      <c r="W1409" s="14">
        <f t="shared" si="286"/>
        <v>1.5306432972094717</v>
      </c>
      <c r="X1409" s="17">
        <f t="shared" si="287"/>
        <v>11.892175494736836</v>
      </c>
      <c r="Y1409" s="17">
        <f t="shared" si="288"/>
        <v>13.360224805437698</v>
      </c>
      <c r="Z1409" s="14">
        <v>474.14230073437511</v>
      </c>
      <c r="AA1409" s="17">
        <f t="shared" si="290"/>
        <v>0.20159520403959691</v>
      </c>
      <c r="AB1409" s="17">
        <f t="shared" si="291"/>
        <v>3.1703255015902727E-5</v>
      </c>
      <c r="AC1409" s="17">
        <f t="shared" si="292"/>
        <v>1.5031854274008737E-2</v>
      </c>
      <c r="AD1409" s="17">
        <f t="shared" si="289"/>
        <v>1.9909740760276471E-5</v>
      </c>
      <c r="AE1409" s="14">
        <f t="shared" si="293"/>
        <v>72.329353198814729</v>
      </c>
    </row>
    <row r="1410" spans="1:31" ht="15.75" thickBot="1" x14ac:dyDescent="0.3">
      <c r="A1410" s="14">
        <v>1</v>
      </c>
      <c r="B1410" s="17" t="s">
        <v>33</v>
      </c>
      <c r="C1410" s="17">
        <f t="shared" si="294"/>
        <v>1404</v>
      </c>
      <c r="D1410" s="17">
        <v>120.33123823793146</v>
      </c>
      <c r="E1410" s="14">
        <v>704.00093954631063</v>
      </c>
      <c r="F1410" s="103">
        <v>0</v>
      </c>
      <c r="G1410" s="17">
        <f>'Specifications (ICE)'!$E$16*9.81*SIN(F1410-F1409)</f>
        <v>0</v>
      </c>
      <c r="H1410" s="17">
        <f t="shared" si="281"/>
        <v>0</v>
      </c>
      <c r="I1410" s="17">
        <v>14</v>
      </c>
      <c r="J1410" s="14">
        <v>4000</v>
      </c>
      <c r="K1410" s="100">
        <v>13.411199999999999</v>
      </c>
      <c r="L1410" s="17">
        <v>30.000049728</v>
      </c>
      <c r="M1410" s="107">
        <v>1</v>
      </c>
      <c r="N1410" s="17">
        <f>IF(M1410=1,_xlfn.XLOOKUP(L1410,'HYB SPECS'!$O$6:$O$37,'HYB SPECS'!$K$6:$K$37,,1))</f>
        <v>8500</v>
      </c>
      <c r="O1410" s="107">
        <f>0.5*('Specifications (ICE)'!$P$4*'Specifications (ICE)'!$P$3)*'Specifications (ICE)'!$P$5*K1410^2</f>
        <v>56.217600027646043</v>
      </c>
      <c r="P1410" s="14">
        <f>IF(B1410="A",'Specifications (ICE)'!$M$12,IF(B1410="G",'Specifications (ICE)'!$M$13))</f>
        <v>84.271039200000004</v>
      </c>
      <c r="Q1410" s="17">
        <v>1</v>
      </c>
      <c r="R1410" s="110">
        <f>'HYB SPECS'!$G$11-O1410-P1410-G1410</f>
        <v>746.24599262758227</v>
      </c>
      <c r="S1410" s="16">
        <f t="shared" si="282"/>
        <v>1.0600070975878189</v>
      </c>
      <c r="T1410" s="17">
        <f t="shared" si="283"/>
        <v>746.24599262758227</v>
      </c>
      <c r="U1410" s="110">
        <f t="shared" si="284"/>
        <v>886.73463185522837</v>
      </c>
      <c r="V1410" s="17">
        <f t="shared" si="285"/>
        <v>11.892175494736836</v>
      </c>
      <c r="W1410" s="14">
        <f t="shared" si="286"/>
        <v>1.5306432972094717</v>
      </c>
      <c r="X1410" s="17">
        <f t="shared" si="287"/>
        <v>11.892175494736836</v>
      </c>
      <c r="Y1410" s="17">
        <f t="shared" si="288"/>
        <v>13.360224805437698</v>
      </c>
      <c r="Z1410" s="14">
        <v>474.14230073437511</v>
      </c>
      <c r="AA1410" s="17">
        <f t="shared" si="290"/>
        <v>0.20159520403959691</v>
      </c>
      <c r="AB1410" s="17">
        <f t="shared" si="291"/>
        <v>3.1703255015902727E-5</v>
      </c>
      <c r="AC1410" s="17">
        <f t="shared" si="292"/>
        <v>1.5031854274008737E-2</v>
      </c>
      <c r="AD1410" s="17">
        <f t="shared" si="289"/>
        <v>1.9909740760276471E-5</v>
      </c>
      <c r="AE1410" s="14">
        <f t="shared" si="293"/>
        <v>72.344385053088743</v>
      </c>
    </row>
    <row r="1411" spans="1:31" ht="15.75" thickBot="1" x14ac:dyDescent="0.3">
      <c r="A1411" s="14">
        <v>1</v>
      </c>
      <c r="B1411" s="17" t="s">
        <v>33</v>
      </c>
      <c r="C1411" s="17">
        <f t="shared" si="294"/>
        <v>1405</v>
      </c>
      <c r="D1411" s="17">
        <v>120.40580278099993</v>
      </c>
      <c r="E1411" s="14">
        <v>704.00093954631063</v>
      </c>
      <c r="F1411" s="103">
        <v>0</v>
      </c>
      <c r="G1411" s="17">
        <f>'Specifications (ICE)'!$E$16*9.81*SIN(F1411-F1410)</f>
        <v>0</v>
      </c>
      <c r="H1411" s="17">
        <f t="shared" si="281"/>
        <v>0</v>
      </c>
      <c r="I1411" s="17">
        <v>14</v>
      </c>
      <c r="J1411" s="14">
        <v>4000</v>
      </c>
      <c r="K1411" s="100">
        <v>13.411199999999999</v>
      </c>
      <c r="L1411" s="17">
        <v>30.000049728</v>
      </c>
      <c r="M1411" s="107">
        <v>1</v>
      </c>
      <c r="N1411" s="17">
        <f>IF(M1411=1,_xlfn.XLOOKUP(L1411,'HYB SPECS'!$O$6:$O$37,'HYB SPECS'!$K$6:$K$37,,1))</f>
        <v>8500</v>
      </c>
      <c r="O1411" s="107">
        <f>0.5*('Specifications (ICE)'!$P$4*'Specifications (ICE)'!$P$3)*'Specifications (ICE)'!$P$5*K1411^2</f>
        <v>56.217600027646043</v>
      </c>
      <c r="P1411" s="14">
        <f>IF(B1411="A",'Specifications (ICE)'!$M$12,IF(B1411="G",'Specifications (ICE)'!$M$13))</f>
        <v>84.271039200000004</v>
      </c>
      <c r="Q1411" s="17">
        <v>1</v>
      </c>
      <c r="R1411" s="110">
        <f>'HYB SPECS'!$G$11-O1411-P1411-G1411</f>
        <v>746.24599262758227</v>
      </c>
      <c r="S1411" s="16">
        <f t="shared" si="282"/>
        <v>1.0600070975878189</v>
      </c>
      <c r="T1411" s="17">
        <f t="shared" si="283"/>
        <v>746.24599262758227</v>
      </c>
      <c r="U1411" s="110">
        <f t="shared" si="284"/>
        <v>886.73463185522837</v>
      </c>
      <c r="V1411" s="17">
        <f t="shared" si="285"/>
        <v>11.892175494736836</v>
      </c>
      <c r="W1411" s="14">
        <f t="shared" si="286"/>
        <v>1.5306432972094717</v>
      </c>
      <c r="X1411" s="17">
        <f t="shared" si="287"/>
        <v>11.892175494736836</v>
      </c>
      <c r="Y1411" s="17">
        <f t="shared" si="288"/>
        <v>13.360224805437698</v>
      </c>
      <c r="Z1411" s="14">
        <v>474.14230073437511</v>
      </c>
      <c r="AA1411" s="17">
        <f t="shared" si="290"/>
        <v>0.20159520403959691</v>
      </c>
      <c r="AB1411" s="17">
        <f t="shared" si="291"/>
        <v>3.1703255015902727E-5</v>
      </c>
      <c r="AC1411" s="17">
        <f t="shared" si="292"/>
        <v>1.5031854274008737E-2</v>
      </c>
      <c r="AD1411" s="17">
        <f t="shared" si="289"/>
        <v>1.9909740760276471E-5</v>
      </c>
      <c r="AE1411" s="14">
        <f t="shared" si="293"/>
        <v>72.359416907362757</v>
      </c>
    </row>
    <row r="1412" spans="1:31" ht="15.75" thickBot="1" x14ac:dyDescent="0.3">
      <c r="A1412" s="14">
        <v>1</v>
      </c>
      <c r="B1412" s="17" t="s">
        <v>33</v>
      </c>
      <c r="C1412" s="17">
        <f t="shared" si="294"/>
        <v>1406</v>
      </c>
      <c r="D1412" s="17">
        <v>120.48036732406841</v>
      </c>
      <c r="E1412" s="14">
        <v>704.00093954631063</v>
      </c>
      <c r="F1412" s="103">
        <v>0</v>
      </c>
      <c r="G1412" s="17">
        <f>'Specifications (ICE)'!$E$16*9.81*SIN(F1412-F1411)</f>
        <v>0</v>
      </c>
      <c r="H1412" s="17">
        <f t="shared" si="281"/>
        <v>0</v>
      </c>
      <c r="I1412" s="17">
        <v>14</v>
      </c>
      <c r="J1412" s="14">
        <v>4000</v>
      </c>
      <c r="K1412" s="100">
        <v>13.411199999999999</v>
      </c>
      <c r="L1412" s="17">
        <v>30.000049728</v>
      </c>
      <c r="M1412" s="107">
        <v>1</v>
      </c>
      <c r="N1412" s="17">
        <f>IF(M1412=1,_xlfn.XLOOKUP(L1412,'HYB SPECS'!$O$6:$O$37,'HYB SPECS'!$K$6:$K$37,,1))</f>
        <v>8500</v>
      </c>
      <c r="O1412" s="107">
        <f>0.5*('Specifications (ICE)'!$P$4*'Specifications (ICE)'!$P$3)*'Specifications (ICE)'!$P$5*K1412^2</f>
        <v>56.217600027646043</v>
      </c>
      <c r="P1412" s="14">
        <f>IF(B1412="A",'Specifications (ICE)'!$M$12,IF(B1412="G",'Specifications (ICE)'!$M$13))</f>
        <v>84.271039200000004</v>
      </c>
      <c r="Q1412" s="17">
        <v>1</v>
      </c>
      <c r="R1412" s="110">
        <f>'HYB SPECS'!$G$11-O1412-P1412-G1412</f>
        <v>746.24599262758227</v>
      </c>
      <c r="S1412" s="16">
        <f t="shared" si="282"/>
        <v>1.0600070975878189</v>
      </c>
      <c r="T1412" s="17">
        <f t="shared" si="283"/>
        <v>746.24599262758227</v>
      </c>
      <c r="U1412" s="110">
        <f t="shared" si="284"/>
        <v>886.73463185522837</v>
      </c>
      <c r="V1412" s="17">
        <f t="shared" si="285"/>
        <v>11.892175494736836</v>
      </c>
      <c r="W1412" s="14">
        <f t="shared" si="286"/>
        <v>1.5306432972094717</v>
      </c>
      <c r="X1412" s="17">
        <f t="shared" si="287"/>
        <v>11.892175494736836</v>
      </c>
      <c r="Y1412" s="17">
        <f t="shared" si="288"/>
        <v>13.360224805437698</v>
      </c>
      <c r="Z1412" s="14">
        <v>474.14230073437511</v>
      </c>
      <c r="AA1412" s="17">
        <f t="shared" si="290"/>
        <v>0.20159520403959691</v>
      </c>
      <c r="AB1412" s="17">
        <f t="shared" si="291"/>
        <v>3.1703255015902727E-5</v>
      </c>
      <c r="AC1412" s="17">
        <f t="shared" si="292"/>
        <v>1.5031854274008737E-2</v>
      </c>
      <c r="AD1412" s="17">
        <f t="shared" si="289"/>
        <v>1.9909740760276471E-5</v>
      </c>
      <c r="AE1412" s="14">
        <f t="shared" si="293"/>
        <v>72.374448761636771</v>
      </c>
    </row>
    <row r="1413" spans="1:31" ht="15.75" thickBot="1" x14ac:dyDescent="0.3">
      <c r="A1413" s="14">
        <v>1</v>
      </c>
      <c r="B1413" s="17" t="s">
        <v>33</v>
      </c>
      <c r="C1413" s="17">
        <f t="shared" si="294"/>
        <v>1407</v>
      </c>
      <c r="D1413" s="17">
        <v>120.55493186713689</v>
      </c>
      <c r="E1413" s="14">
        <v>704.00093954631063</v>
      </c>
      <c r="F1413" s="103">
        <v>0</v>
      </c>
      <c r="G1413" s="17">
        <f>'Specifications (ICE)'!$E$16*9.81*SIN(F1413-F1412)</f>
        <v>0</v>
      </c>
      <c r="H1413" s="17">
        <f t="shared" si="281"/>
        <v>0</v>
      </c>
      <c r="I1413" s="17">
        <v>14</v>
      </c>
      <c r="J1413" s="14">
        <v>4000</v>
      </c>
      <c r="K1413" s="100">
        <v>13.411199999999999</v>
      </c>
      <c r="L1413" s="17">
        <v>30.000049728</v>
      </c>
      <c r="M1413" s="107">
        <v>1</v>
      </c>
      <c r="N1413" s="17">
        <f>IF(M1413=1,_xlfn.XLOOKUP(L1413,'HYB SPECS'!$O$6:$O$37,'HYB SPECS'!$K$6:$K$37,,1))</f>
        <v>8500</v>
      </c>
      <c r="O1413" s="107">
        <f>0.5*('Specifications (ICE)'!$P$4*'Specifications (ICE)'!$P$3)*'Specifications (ICE)'!$P$5*K1413^2</f>
        <v>56.217600027646043</v>
      </c>
      <c r="P1413" s="14">
        <f>IF(B1413="A",'Specifications (ICE)'!$M$12,IF(B1413="G",'Specifications (ICE)'!$M$13))</f>
        <v>84.271039200000004</v>
      </c>
      <c r="Q1413" s="17">
        <v>1</v>
      </c>
      <c r="R1413" s="110">
        <f>'HYB SPECS'!$G$11-O1413-P1413-G1413</f>
        <v>746.24599262758227</v>
      </c>
      <c r="S1413" s="16">
        <f t="shared" si="282"/>
        <v>1.0600070975878189</v>
      </c>
      <c r="T1413" s="17">
        <f t="shared" si="283"/>
        <v>746.24599262758227</v>
      </c>
      <c r="U1413" s="110">
        <f t="shared" si="284"/>
        <v>886.73463185522837</v>
      </c>
      <c r="V1413" s="17">
        <f t="shared" si="285"/>
        <v>11.892175494736836</v>
      </c>
      <c r="W1413" s="14">
        <f t="shared" si="286"/>
        <v>1.5306432972094717</v>
      </c>
      <c r="X1413" s="17">
        <f t="shared" si="287"/>
        <v>11.892175494736836</v>
      </c>
      <c r="Y1413" s="17">
        <f t="shared" si="288"/>
        <v>13.360224805437698</v>
      </c>
      <c r="Z1413" s="14">
        <v>474.14230073437511</v>
      </c>
      <c r="AA1413" s="17">
        <f t="shared" si="290"/>
        <v>0.20159520403959691</v>
      </c>
      <c r="AB1413" s="17">
        <f t="shared" si="291"/>
        <v>3.1703255015902727E-5</v>
      </c>
      <c r="AC1413" s="17">
        <f t="shared" si="292"/>
        <v>1.5031854274008737E-2</v>
      </c>
      <c r="AD1413" s="17">
        <f t="shared" si="289"/>
        <v>1.9909740760276471E-5</v>
      </c>
      <c r="AE1413" s="14">
        <f t="shared" si="293"/>
        <v>72.389480615910784</v>
      </c>
    </row>
    <row r="1414" spans="1:31" ht="15.75" thickBot="1" x14ac:dyDescent="0.3">
      <c r="A1414" s="14">
        <v>1</v>
      </c>
      <c r="B1414" s="17" t="s">
        <v>33</v>
      </c>
      <c r="C1414" s="17">
        <f t="shared" si="294"/>
        <v>1408</v>
      </c>
      <c r="D1414" s="17">
        <v>120.62949641020536</v>
      </c>
      <c r="E1414" s="14">
        <v>704.00093954631063</v>
      </c>
      <c r="F1414" s="103">
        <v>0</v>
      </c>
      <c r="G1414" s="17">
        <f>'Specifications (ICE)'!$E$16*9.81*SIN(F1414-F1413)</f>
        <v>0</v>
      </c>
      <c r="H1414" s="17">
        <f t="shared" si="281"/>
        <v>0</v>
      </c>
      <c r="I1414" s="17">
        <v>14</v>
      </c>
      <c r="J1414" s="14">
        <v>4000</v>
      </c>
      <c r="K1414" s="100">
        <v>13.411199999999999</v>
      </c>
      <c r="L1414" s="17">
        <v>30.000049728</v>
      </c>
      <c r="M1414" s="107">
        <v>1</v>
      </c>
      <c r="N1414" s="17">
        <f>IF(M1414=1,_xlfn.XLOOKUP(L1414,'HYB SPECS'!$O$6:$O$37,'HYB SPECS'!$K$6:$K$37,,1))</f>
        <v>8500</v>
      </c>
      <c r="O1414" s="107">
        <f>0.5*('Specifications (ICE)'!$P$4*'Specifications (ICE)'!$P$3)*'Specifications (ICE)'!$P$5*K1414^2</f>
        <v>56.217600027646043</v>
      </c>
      <c r="P1414" s="14">
        <f>IF(B1414="A",'Specifications (ICE)'!$M$12,IF(B1414="G",'Specifications (ICE)'!$M$13))</f>
        <v>84.271039200000004</v>
      </c>
      <c r="Q1414" s="17">
        <v>1</v>
      </c>
      <c r="R1414" s="110">
        <f>'HYB SPECS'!$G$11-O1414-P1414-G1414</f>
        <v>746.24599262758227</v>
      </c>
      <c r="S1414" s="16">
        <f t="shared" si="282"/>
        <v>1.0600070975878189</v>
      </c>
      <c r="T1414" s="17">
        <f t="shared" si="283"/>
        <v>746.24599262758227</v>
      </c>
      <c r="U1414" s="110">
        <f t="shared" si="284"/>
        <v>886.73463185522837</v>
      </c>
      <c r="V1414" s="17">
        <f t="shared" si="285"/>
        <v>11.892175494736836</v>
      </c>
      <c r="W1414" s="14">
        <f t="shared" si="286"/>
        <v>1.5306432972094717</v>
      </c>
      <c r="X1414" s="17">
        <f t="shared" si="287"/>
        <v>11.892175494736836</v>
      </c>
      <c r="Y1414" s="17">
        <f t="shared" si="288"/>
        <v>13.360224805437698</v>
      </c>
      <c r="Z1414" s="14">
        <v>474.14230073437511</v>
      </c>
      <c r="AA1414" s="17">
        <f t="shared" si="290"/>
        <v>0.20159520403959691</v>
      </c>
      <c r="AB1414" s="17">
        <f t="shared" si="291"/>
        <v>3.1703255015902727E-5</v>
      </c>
      <c r="AC1414" s="17">
        <f t="shared" si="292"/>
        <v>1.5031854274008737E-2</v>
      </c>
      <c r="AD1414" s="17">
        <f t="shared" si="289"/>
        <v>1.9909740760276471E-5</v>
      </c>
      <c r="AE1414" s="14">
        <f t="shared" si="293"/>
        <v>72.404512470184798</v>
      </c>
    </row>
    <row r="1415" spans="1:31" ht="15.75" thickBot="1" x14ac:dyDescent="0.3">
      <c r="A1415" s="14">
        <v>1</v>
      </c>
      <c r="B1415" s="17" t="s">
        <v>33</v>
      </c>
      <c r="C1415" s="17">
        <f t="shared" si="294"/>
        <v>1409</v>
      </c>
      <c r="D1415" s="17">
        <v>120.70406095327384</v>
      </c>
      <c r="E1415" s="14">
        <v>704.00093954631063</v>
      </c>
      <c r="F1415" s="103">
        <v>0</v>
      </c>
      <c r="G1415" s="17">
        <f>'Specifications (ICE)'!$E$16*9.81*SIN(F1415-F1414)</f>
        <v>0</v>
      </c>
      <c r="H1415" s="17">
        <f t="shared" ref="H1415:H1478" si="295">RADIANS(F1415)</f>
        <v>0</v>
      </c>
      <c r="I1415" s="17">
        <v>14</v>
      </c>
      <c r="J1415" s="14">
        <v>4000</v>
      </c>
      <c r="K1415" s="100">
        <v>13.411199999999999</v>
      </c>
      <c r="L1415" s="17">
        <v>30.000049728</v>
      </c>
      <c r="M1415" s="107">
        <v>1</v>
      </c>
      <c r="N1415" s="17">
        <f>IF(M1415=1,_xlfn.XLOOKUP(L1415,'HYB SPECS'!$O$6:$O$37,'HYB SPECS'!$K$6:$K$37,,1))</f>
        <v>8500</v>
      </c>
      <c r="O1415" s="107">
        <f>0.5*('Specifications (ICE)'!$P$4*'Specifications (ICE)'!$P$3)*'Specifications (ICE)'!$P$5*K1415^2</f>
        <v>56.217600027646043</v>
      </c>
      <c r="P1415" s="14">
        <f>IF(B1415="A",'Specifications (ICE)'!$M$12,IF(B1415="G",'Specifications (ICE)'!$M$13))</f>
        <v>84.271039200000004</v>
      </c>
      <c r="Q1415" s="17">
        <v>1</v>
      </c>
      <c r="R1415" s="110">
        <f>'HYB SPECS'!$G$11-O1415-P1415-G1415</f>
        <v>746.24599262758227</v>
      </c>
      <c r="S1415" s="16">
        <f t="shared" ref="S1415:S1478" si="296">IF(A1415=1,(R1415/E1415),IF(A1415=2,0,IF(A1415=3,(1.2*(-R1415/E1415)))))</f>
        <v>1.0600070975878189</v>
      </c>
      <c r="T1415" s="17">
        <f t="shared" ref="T1415:T1478" si="297">E1415*S1415</f>
        <v>746.24599262758227</v>
      </c>
      <c r="U1415" s="110">
        <f t="shared" ref="U1415:U1478" si="298">T1415+P1415+O1415+G1415</f>
        <v>886.73463185522837</v>
      </c>
      <c r="V1415" s="17">
        <f t="shared" ref="V1415:V1478" si="299">ABS(((+U1415)*(+K1415))/1000)</f>
        <v>11.892175494736836</v>
      </c>
      <c r="W1415" s="14">
        <f t="shared" ref="W1415:W1478" si="300">(($W$3*1000)-V1415*1000)/1000</f>
        <v>1.5306432972094717</v>
      </c>
      <c r="X1415" s="17">
        <f t="shared" ref="X1415:X1478" si="301">V1415</f>
        <v>11.892175494736836</v>
      </c>
      <c r="Y1415" s="17">
        <f t="shared" ref="Y1415:Y1478" si="302">ABS((X1415*1000)/((2*PI()*N1415)/60))</f>
        <v>13.360224805437698</v>
      </c>
      <c r="Z1415" s="14">
        <v>474.14230073437511</v>
      </c>
      <c r="AA1415" s="17">
        <f t="shared" si="290"/>
        <v>0.20159520403959691</v>
      </c>
      <c r="AB1415" s="17">
        <f t="shared" si="291"/>
        <v>3.1703255015902727E-5</v>
      </c>
      <c r="AC1415" s="17">
        <f t="shared" si="292"/>
        <v>1.5031854274008737E-2</v>
      </c>
      <c r="AD1415" s="17">
        <f t="shared" ref="AD1415:AD1478" si="303">((Z1415*AB1415)/1000)/0.755</f>
        <v>1.9909740760276471E-5</v>
      </c>
      <c r="AE1415" s="14">
        <f t="shared" si="293"/>
        <v>72.419544324458812</v>
      </c>
    </row>
    <row r="1416" spans="1:31" ht="15.75" thickBot="1" x14ac:dyDescent="0.3">
      <c r="A1416" s="14">
        <v>1</v>
      </c>
      <c r="B1416" s="17" t="s">
        <v>33</v>
      </c>
      <c r="C1416" s="17">
        <f t="shared" si="294"/>
        <v>1410</v>
      </c>
      <c r="D1416" s="17">
        <v>120.77862549634231</v>
      </c>
      <c r="E1416" s="14">
        <v>704.00093954631063</v>
      </c>
      <c r="F1416" s="103">
        <v>0</v>
      </c>
      <c r="G1416" s="17">
        <f>'Specifications (ICE)'!$E$16*9.81*SIN(F1416-F1415)</f>
        <v>0</v>
      </c>
      <c r="H1416" s="17">
        <f t="shared" si="295"/>
        <v>0</v>
      </c>
      <c r="I1416" s="17">
        <v>14</v>
      </c>
      <c r="J1416" s="14">
        <v>4000</v>
      </c>
      <c r="K1416" s="100">
        <v>13.411199999999999</v>
      </c>
      <c r="L1416" s="17">
        <v>30.000049728</v>
      </c>
      <c r="M1416" s="107">
        <v>1</v>
      </c>
      <c r="N1416" s="17">
        <f>IF(M1416=1,_xlfn.XLOOKUP(L1416,'HYB SPECS'!$O$6:$O$37,'HYB SPECS'!$K$6:$K$37,,1))</f>
        <v>8500</v>
      </c>
      <c r="O1416" s="107">
        <f>0.5*('Specifications (ICE)'!$P$4*'Specifications (ICE)'!$P$3)*'Specifications (ICE)'!$P$5*K1416^2</f>
        <v>56.217600027646043</v>
      </c>
      <c r="P1416" s="14">
        <f>IF(B1416="A",'Specifications (ICE)'!$M$12,IF(B1416="G",'Specifications (ICE)'!$M$13))</f>
        <v>84.271039200000004</v>
      </c>
      <c r="Q1416" s="17">
        <v>1</v>
      </c>
      <c r="R1416" s="110">
        <f>'HYB SPECS'!$G$11-O1416-P1416-G1416</f>
        <v>746.24599262758227</v>
      </c>
      <c r="S1416" s="16">
        <f t="shared" si="296"/>
        <v>1.0600070975878189</v>
      </c>
      <c r="T1416" s="17">
        <f t="shared" si="297"/>
        <v>746.24599262758227</v>
      </c>
      <c r="U1416" s="110">
        <f t="shared" si="298"/>
        <v>886.73463185522837</v>
      </c>
      <c r="V1416" s="17">
        <f t="shared" si="299"/>
        <v>11.892175494736836</v>
      </c>
      <c r="W1416" s="14">
        <f t="shared" si="300"/>
        <v>1.5306432972094717</v>
      </c>
      <c r="X1416" s="17">
        <f t="shared" si="301"/>
        <v>11.892175494736836</v>
      </c>
      <c r="Y1416" s="17">
        <f t="shared" si="302"/>
        <v>13.360224805437698</v>
      </c>
      <c r="Z1416" s="14">
        <v>474.14230073437511</v>
      </c>
      <c r="AA1416" s="17">
        <f t="shared" ref="AA1416:AA1479" si="304">(Z1416*W1416)/(60*60)</f>
        <v>0.20159520403959691</v>
      </c>
      <c r="AB1416" s="17">
        <f t="shared" ref="AB1416:AB1479" si="305">((D1416-D1415)/3600)*W1416</f>
        <v>3.1703255015902727E-5</v>
      </c>
      <c r="AC1416" s="17">
        <f t="shared" ref="AC1416:AC1479" si="306">AB1416*Z1416</f>
        <v>1.5031854274008737E-2</v>
      </c>
      <c r="AD1416" s="17">
        <f t="shared" si="303"/>
        <v>1.9909740760276471E-5</v>
      </c>
      <c r="AE1416" s="14">
        <f t="shared" ref="AE1416:AE1479" si="307">AE1415+AC1416</f>
        <v>72.434576178732826</v>
      </c>
    </row>
    <row r="1417" spans="1:31" ht="15.75" thickBot="1" x14ac:dyDescent="0.3">
      <c r="A1417" s="14">
        <v>1</v>
      </c>
      <c r="B1417" s="17" t="s">
        <v>33</v>
      </c>
      <c r="C1417" s="17">
        <f t="shared" si="294"/>
        <v>1411</v>
      </c>
      <c r="D1417" s="17">
        <v>120.85319003941079</v>
      </c>
      <c r="E1417" s="14">
        <v>704.00093954631063</v>
      </c>
      <c r="F1417" s="103">
        <v>0</v>
      </c>
      <c r="G1417" s="17">
        <f>'Specifications (ICE)'!$E$16*9.81*SIN(F1417-F1416)</f>
        <v>0</v>
      </c>
      <c r="H1417" s="17">
        <f t="shared" si="295"/>
        <v>0</v>
      </c>
      <c r="I1417" s="17">
        <v>14</v>
      </c>
      <c r="J1417" s="14">
        <v>4000</v>
      </c>
      <c r="K1417" s="100">
        <v>13.411199999999999</v>
      </c>
      <c r="L1417" s="17">
        <v>30.000049728</v>
      </c>
      <c r="M1417" s="107">
        <v>1</v>
      </c>
      <c r="N1417" s="17">
        <f>IF(M1417=1,_xlfn.XLOOKUP(L1417,'HYB SPECS'!$O$6:$O$37,'HYB SPECS'!$K$6:$K$37,,1))</f>
        <v>8500</v>
      </c>
      <c r="O1417" s="107">
        <f>0.5*('Specifications (ICE)'!$P$4*'Specifications (ICE)'!$P$3)*'Specifications (ICE)'!$P$5*K1417^2</f>
        <v>56.217600027646043</v>
      </c>
      <c r="P1417" s="14">
        <f>IF(B1417="A",'Specifications (ICE)'!$M$12,IF(B1417="G",'Specifications (ICE)'!$M$13))</f>
        <v>84.271039200000004</v>
      </c>
      <c r="Q1417" s="17">
        <v>1</v>
      </c>
      <c r="R1417" s="110">
        <f>'HYB SPECS'!$G$11-O1417-P1417-G1417</f>
        <v>746.24599262758227</v>
      </c>
      <c r="S1417" s="16">
        <f t="shared" si="296"/>
        <v>1.0600070975878189</v>
      </c>
      <c r="T1417" s="17">
        <f t="shared" si="297"/>
        <v>746.24599262758227</v>
      </c>
      <c r="U1417" s="110">
        <f t="shared" si="298"/>
        <v>886.73463185522837</v>
      </c>
      <c r="V1417" s="17">
        <f t="shared" si="299"/>
        <v>11.892175494736836</v>
      </c>
      <c r="W1417" s="14">
        <f t="shared" si="300"/>
        <v>1.5306432972094717</v>
      </c>
      <c r="X1417" s="17">
        <f t="shared" si="301"/>
        <v>11.892175494736836</v>
      </c>
      <c r="Y1417" s="17">
        <f t="shared" si="302"/>
        <v>13.360224805437698</v>
      </c>
      <c r="Z1417" s="14">
        <v>474.14230073437511</v>
      </c>
      <c r="AA1417" s="17">
        <f t="shared" si="304"/>
        <v>0.20159520403959691</v>
      </c>
      <c r="AB1417" s="17">
        <f t="shared" si="305"/>
        <v>3.1703255015902727E-5</v>
      </c>
      <c r="AC1417" s="17">
        <f t="shared" si="306"/>
        <v>1.5031854274008737E-2</v>
      </c>
      <c r="AD1417" s="17">
        <f t="shared" si="303"/>
        <v>1.9909740760276471E-5</v>
      </c>
      <c r="AE1417" s="14">
        <f t="shared" si="307"/>
        <v>72.449608033006839</v>
      </c>
    </row>
    <row r="1418" spans="1:31" ht="15.75" thickBot="1" x14ac:dyDescent="0.3">
      <c r="A1418" s="14">
        <v>1</v>
      </c>
      <c r="B1418" s="17" t="s">
        <v>33</v>
      </c>
      <c r="C1418" s="17">
        <f t="shared" si="294"/>
        <v>1412</v>
      </c>
      <c r="D1418" s="17">
        <v>120.92775458247927</v>
      </c>
      <c r="E1418" s="14">
        <v>704.00093954631063</v>
      </c>
      <c r="F1418" s="103">
        <v>0</v>
      </c>
      <c r="G1418" s="17">
        <f>'Specifications (ICE)'!$E$16*9.81*SIN(F1418-F1417)</f>
        <v>0</v>
      </c>
      <c r="H1418" s="17">
        <f t="shared" si="295"/>
        <v>0</v>
      </c>
      <c r="I1418" s="17">
        <v>14</v>
      </c>
      <c r="J1418" s="14">
        <v>4000</v>
      </c>
      <c r="K1418" s="100">
        <v>13.411199999999999</v>
      </c>
      <c r="L1418" s="17">
        <v>30.000049728</v>
      </c>
      <c r="M1418" s="107">
        <v>1</v>
      </c>
      <c r="N1418" s="17">
        <f>IF(M1418=1,_xlfn.XLOOKUP(L1418,'HYB SPECS'!$O$6:$O$37,'HYB SPECS'!$K$6:$K$37,,1))</f>
        <v>8500</v>
      </c>
      <c r="O1418" s="107">
        <f>0.5*('Specifications (ICE)'!$P$4*'Specifications (ICE)'!$P$3)*'Specifications (ICE)'!$P$5*K1418^2</f>
        <v>56.217600027646043</v>
      </c>
      <c r="P1418" s="14">
        <f>IF(B1418="A",'Specifications (ICE)'!$M$12,IF(B1418="G",'Specifications (ICE)'!$M$13))</f>
        <v>84.271039200000004</v>
      </c>
      <c r="Q1418" s="17">
        <v>1</v>
      </c>
      <c r="R1418" s="110">
        <f>'HYB SPECS'!$G$11-O1418-P1418-G1418</f>
        <v>746.24599262758227</v>
      </c>
      <c r="S1418" s="16">
        <f t="shared" si="296"/>
        <v>1.0600070975878189</v>
      </c>
      <c r="T1418" s="17">
        <f t="shared" si="297"/>
        <v>746.24599262758227</v>
      </c>
      <c r="U1418" s="110">
        <f t="shared" si="298"/>
        <v>886.73463185522837</v>
      </c>
      <c r="V1418" s="17">
        <f t="shared" si="299"/>
        <v>11.892175494736836</v>
      </c>
      <c r="W1418" s="14">
        <f t="shared" si="300"/>
        <v>1.5306432972094717</v>
      </c>
      <c r="X1418" s="17">
        <f t="shared" si="301"/>
        <v>11.892175494736836</v>
      </c>
      <c r="Y1418" s="17">
        <f t="shared" si="302"/>
        <v>13.360224805437698</v>
      </c>
      <c r="Z1418" s="14">
        <v>474.14230073437511</v>
      </c>
      <c r="AA1418" s="17">
        <f t="shared" si="304"/>
        <v>0.20159520403959691</v>
      </c>
      <c r="AB1418" s="17">
        <f t="shared" si="305"/>
        <v>3.1703255015902727E-5</v>
      </c>
      <c r="AC1418" s="17">
        <f t="shared" si="306"/>
        <v>1.5031854274008737E-2</v>
      </c>
      <c r="AD1418" s="17">
        <f t="shared" si="303"/>
        <v>1.9909740760276471E-5</v>
      </c>
      <c r="AE1418" s="14">
        <f t="shared" si="307"/>
        <v>72.464639887280853</v>
      </c>
    </row>
    <row r="1419" spans="1:31" ht="15.75" thickBot="1" x14ac:dyDescent="0.3">
      <c r="A1419" s="14">
        <v>1</v>
      </c>
      <c r="B1419" s="17" t="s">
        <v>33</v>
      </c>
      <c r="C1419" s="17">
        <f t="shared" si="294"/>
        <v>1413</v>
      </c>
      <c r="D1419" s="17">
        <v>121.00231912554774</v>
      </c>
      <c r="E1419" s="14">
        <v>704.00093954631063</v>
      </c>
      <c r="F1419" s="103">
        <v>0</v>
      </c>
      <c r="G1419" s="17">
        <f>'Specifications (ICE)'!$E$16*9.81*SIN(F1419-F1418)</f>
        <v>0</v>
      </c>
      <c r="H1419" s="17">
        <f t="shared" si="295"/>
        <v>0</v>
      </c>
      <c r="I1419" s="17">
        <v>14</v>
      </c>
      <c r="J1419" s="14">
        <v>4000</v>
      </c>
      <c r="K1419" s="100">
        <v>13.411199999999999</v>
      </c>
      <c r="L1419" s="17">
        <v>30.000049728</v>
      </c>
      <c r="M1419" s="107">
        <v>1</v>
      </c>
      <c r="N1419" s="17">
        <f>IF(M1419=1,_xlfn.XLOOKUP(L1419,'HYB SPECS'!$O$6:$O$37,'HYB SPECS'!$K$6:$K$37,,1))</f>
        <v>8500</v>
      </c>
      <c r="O1419" s="107">
        <f>0.5*('Specifications (ICE)'!$P$4*'Specifications (ICE)'!$P$3)*'Specifications (ICE)'!$P$5*K1419^2</f>
        <v>56.217600027646043</v>
      </c>
      <c r="P1419" s="14">
        <f>IF(B1419="A",'Specifications (ICE)'!$M$12,IF(B1419="G",'Specifications (ICE)'!$M$13))</f>
        <v>84.271039200000004</v>
      </c>
      <c r="Q1419" s="17">
        <v>1</v>
      </c>
      <c r="R1419" s="110">
        <f>'HYB SPECS'!$G$11-O1419-P1419-G1419</f>
        <v>746.24599262758227</v>
      </c>
      <c r="S1419" s="16">
        <f t="shared" si="296"/>
        <v>1.0600070975878189</v>
      </c>
      <c r="T1419" s="17">
        <f t="shared" si="297"/>
        <v>746.24599262758227</v>
      </c>
      <c r="U1419" s="110">
        <f t="shared" si="298"/>
        <v>886.73463185522837</v>
      </c>
      <c r="V1419" s="17">
        <f t="shared" si="299"/>
        <v>11.892175494736836</v>
      </c>
      <c r="W1419" s="14">
        <f t="shared" si="300"/>
        <v>1.5306432972094717</v>
      </c>
      <c r="X1419" s="17">
        <f t="shared" si="301"/>
        <v>11.892175494736836</v>
      </c>
      <c r="Y1419" s="17">
        <f t="shared" si="302"/>
        <v>13.360224805437698</v>
      </c>
      <c r="Z1419" s="14">
        <v>474.14230073437511</v>
      </c>
      <c r="AA1419" s="17">
        <f t="shared" si="304"/>
        <v>0.20159520403959691</v>
      </c>
      <c r="AB1419" s="17">
        <f t="shared" si="305"/>
        <v>3.1703255015902727E-5</v>
      </c>
      <c r="AC1419" s="17">
        <f t="shared" si="306"/>
        <v>1.5031854274008737E-2</v>
      </c>
      <c r="AD1419" s="17">
        <f t="shared" si="303"/>
        <v>1.9909740760276471E-5</v>
      </c>
      <c r="AE1419" s="14">
        <f t="shared" si="307"/>
        <v>72.479671741554867</v>
      </c>
    </row>
    <row r="1420" spans="1:31" ht="15.75" thickBot="1" x14ac:dyDescent="0.3">
      <c r="A1420" s="14">
        <v>1</v>
      </c>
      <c r="B1420" s="17" t="s">
        <v>33</v>
      </c>
      <c r="C1420" s="17">
        <f t="shared" si="294"/>
        <v>1414</v>
      </c>
      <c r="D1420" s="17">
        <v>121.07688366861622</v>
      </c>
      <c r="E1420" s="14">
        <v>704.00093954631063</v>
      </c>
      <c r="F1420" s="103">
        <v>0</v>
      </c>
      <c r="G1420" s="17">
        <f>'Specifications (ICE)'!$E$16*9.81*SIN(F1420-F1419)</f>
        <v>0</v>
      </c>
      <c r="H1420" s="17">
        <f t="shared" si="295"/>
        <v>0</v>
      </c>
      <c r="I1420" s="17">
        <v>14</v>
      </c>
      <c r="J1420" s="14">
        <v>4000</v>
      </c>
      <c r="K1420" s="100">
        <v>13.411199999999999</v>
      </c>
      <c r="L1420" s="17">
        <v>30.000049728</v>
      </c>
      <c r="M1420" s="107">
        <v>1</v>
      </c>
      <c r="N1420" s="17">
        <f>IF(M1420=1,_xlfn.XLOOKUP(L1420,'HYB SPECS'!$O$6:$O$37,'HYB SPECS'!$K$6:$K$37,,1))</f>
        <v>8500</v>
      </c>
      <c r="O1420" s="107">
        <f>0.5*('Specifications (ICE)'!$P$4*'Specifications (ICE)'!$P$3)*'Specifications (ICE)'!$P$5*K1420^2</f>
        <v>56.217600027646043</v>
      </c>
      <c r="P1420" s="14">
        <f>IF(B1420="A",'Specifications (ICE)'!$M$12,IF(B1420="G",'Specifications (ICE)'!$M$13))</f>
        <v>84.271039200000004</v>
      </c>
      <c r="Q1420" s="17">
        <v>1</v>
      </c>
      <c r="R1420" s="110">
        <f>'HYB SPECS'!$G$11-O1420-P1420-G1420</f>
        <v>746.24599262758227</v>
      </c>
      <c r="S1420" s="16">
        <f t="shared" si="296"/>
        <v>1.0600070975878189</v>
      </c>
      <c r="T1420" s="17">
        <f t="shared" si="297"/>
        <v>746.24599262758227</v>
      </c>
      <c r="U1420" s="110">
        <f t="shared" si="298"/>
        <v>886.73463185522837</v>
      </c>
      <c r="V1420" s="17">
        <f t="shared" si="299"/>
        <v>11.892175494736836</v>
      </c>
      <c r="W1420" s="14">
        <f t="shared" si="300"/>
        <v>1.5306432972094717</v>
      </c>
      <c r="X1420" s="17">
        <f t="shared" si="301"/>
        <v>11.892175494736836</v>
      </c>
      <c r="Y1420" s="17">
        <f t="shared" si="302"/>
        <v>13.360224805437698</v>
      </c>
      <c r="Z1420" s="14">
        <v>474.14230073437511</v>
      </c>
      <c r="AA1420" s="17">
        <f t="shared" si="304"/>
        <v>0.20159520403959691</v>
      </c>
      <c r="AB1420" s="17">
        <f t="shared" si="305"/>
        <v>3.1703255015902727E-5</v>
      </c>
      <c r="AC1420" s="17">
        <f t="shared" si="306"/>
        <v>1.5031854274008737E-2</v>
      </c>
      <c r="AD1420" s="17">
        <f t="shared" si="303"/>
        <v>1.9909740760276471E-5</v>
      </c>
      <c r="AE1420" s="14">
        <f t="shared" si="307"/>
        <v>72.494703595828881</v>
      </c>
    </row>
    <row r="1421" spans="1:31" ht="15.75" thickBot="1" x14ac:dyDescent="0.3">
      <c r="A1421" s="14">
        <v>1</v>
      </c>
      <c r="B1421" s="17" t="s">
        <v>33</v>
      </c>
      <c r="C1421" s="17">
        <f t="shared" si="294"/>
        <v>1415</v>
      </c>
      <c r="D1421" s="17">
        <v>121.15144821168469</v>
      </c>
      <c r="E1421" s="14">
        <v>704.00093954631063</v>
      </c>
      <c r="F1421" s="103">
        <v>0</v>
      </c>
      <c r="G1421" s="17">
        <f>'Specifications (ICE)'!$E$16*9.81*SIN(F1421-F1420)</f>
        <v>0</v>
      </c>
      <c r="H1421" s="17">
        <f t="shared" si="295"/>
        <v>0</v>
      </c>
      <c r="I1421" s="17">
        <v>14</v>
      </c>
      <c r="J1421" s="14">
        <v>4000</v>
      </c>
      <c r="K1421" s="100">
        <v>13.411199999999999</v>
      </c>
      <c r="L1421" s="17">
        <v>30.000049728</v>
      </c>
      <c r="M1421" s="107">
        <v>1</v>
      </c>
      <c r="N1421" s="17">
        <f>IF(M1421=1,_xlfn.XLOOKUP(L1421,'HYB SPECS'!$O$6:$O$37,'HYB SPECS'!$K$6:$K$37,,1))</f>
        <v>8500</v>
      </c>
      <c r="O1421" s="107">
        <f>0.5*('Specifications (ICE)'!$P$4*'Specifications (ICE)'!$P$3)*'Specifications (ICE)'!$P$5*K1421^2</f>
        <v>56.217600027646043</v>
      </c>
      <c r="P1421" s="14">
        <f>IF(B1421="A",'Specifications (ICE)'!$M$12,IF(B1421="G",'Specifications (ICE)'!$M$13))</f>
        <v>84.271039200000004</v>
      </c>
      <c r="Q1421" s="17">
        <v>1</v>
      </c>
      <c r="R1421" s="110">
        <f>'HYB SPECS'!$G$11-O1421-P1421-G1421</f>
        <v>746.24599262758227</v>
      </c>
      <c r="S1421" s="16">
        <f t="shared" si="296"/>
        <v>1.0600070975878189</v>
      </c>
      <c r="T1421" s="17">
        <f t="shared" si="297"/>
        <v>746.24599262758227</v>
      </c>
      <c r="U1421" s="110">
        <f t="shared" si="298"/>
        <v>886.73463185522837</v>
      </c>
      <c r="V1421" s="17">
        <f t="shared" si="299"/>
        <v>11.892175494736836</v>
      </c>
      <c r="W1421" s="14">
        <f t="shared" si="300"/>
        <v>1.5306432972094717</v>
      </c>
      <c r="X1421" s="17">
        <f t="shared" si="301"/>
        <v>11.892175494736836</v>
      </c>
      <c r="Y1421" s="17">
        <f t="shared" si="302"/>
        <v>13.360224805437698</v>
      </c>
      <c r="Z1421" s="14">
        <v>474.14230073437511</v>
      </c>
      <c r="AA1421" s="17">
        <f t="shared" si="304"/>
        <v>0.20159520403959691</v>
      </c>
      <c r="AB1421" s="17">
        <f t="shared" si="305"/>
        <v>3.1703255015902727E-5</v>
      </c>
      <c r="AC1421" s="17">
        <f t="shared" si="306"/>
        <v>1.5031854274008737E-2</v>
      </c>
      <c r="AD1421" s="17">
        <f t="shared" si="303"/>
        <v>1.9909740760276471E-5</v>
      </c>
      <c r="AE1421" s="14">
        <f t="shared" si="307"/>
        <v>72.509735450102895</v>
      </c>
    </row>
    <row r="1422" spans="1:31" ht="15.75" thickBot="1" x14ac:dyDescent="0.3">
      <c r="A1422" s="14">
        <v>1</v>
      </c>
      <c r="B1422" s="17" t="s">
        <v>33</v>
      </c>
      <c r="C1422" s="17">
        <f t="shared" ref="C1422:C1485" si="308">C1421+1</f>
        <v>1416</v>
      </c>
      <c r="D1422" s="17">
        <v>121.22601275475317</v>
      </c>
      <c r="E1422" s="14">
        <v>704.00093954631063</v>
      </c>
      <c r="F1422" s="103">
        <v>0</v>
      </c>
      <c r="G1422" s="17">
        <f>'Specifications (ICE)'!$E$16*9.81*SIN(F1422-F1421)</f>
        <v>0</v>
      </c>
      <c r="H1422" s="17">
        <f t="shared" si="295"/>
        <v>0</v>
      </c>
      <c r="I1422" s="17">
        <v>14</v>
      </c>
      <c r="J1422" s="14">
        <v>4000</v>
      </c>
      <c r="K1422" s="100">
        <v>13.411199999999999</v>
      </c>
      <c r="L1422" s="17">
        <v>30.000049728</v>
      </c>
      <c r="M1422" s="107">
        <v>1</v>
      </c>
      <c r="N1422" s="17">
        <f>IF(M1422=1,_xlfn.XLOOKUP(L1422,'HYB SPECS'!$O$6:$O$37,'HYB SPECS'!$K$6:$K$37,,1))</f>
        <v>8500</v>
      </c>
      <c r="O1422" s="107">
        <f>0.5*('Specifications (ICE)'!$P$4*'Specifications (ICE)'!$P$3)*'Specifications (ICE)'!$P$5*K1422^2</f>
        <v>56.217600027646043</v>
      </c>
      <c r="P1422" s="14">
        <f>IF(B1422="A",'Specifications (ICE)'!$M$12,IF(B1422="G",'Specifications (ICE)'!$M$13))</f>
        <v>84.271039200000004</v>
      </c>
      <c r="Q1422" s="17">
        <v>1</v>
      </c>
      <c r="R1422" s="110">
        <f>'HYB SPECS'!$G$11-O1422-P1422-G1422</f>
        <v>746.24599262758227</v>
      </c>
      <c r="S1422" s="16">
        <f t="shared" si="296"/>
        <v>1.0600070975878189</v>
      </c>
      <c r="T1422" s="17">
        <f t="shared" si="297"/>
        <v>746.24599262758227</v>
      </c>
      <c r="U1422" s="110">
        <f t="shared" si="298"/>
        <v>886.73463185522837</v>
      </c>
      <c r="V1422" s="17">
        <f t="shared" si="299"/>
        <v>11.892175494736836</v>
      </c>
      <c r="W1422" s="14">
        <f t="shared" si="300"/>
        <v>1.5306432972094717</v>
      </c>
      <c r="X1422" s="17">
        <f t="shared" si="301"/>
        <v>11.892175494736836</v>
      </c>
      <c r="Y1422" s="17">
        <f t="shared" si="302"/>
        <v>13.360224805437698</v>
      </c>
      <c r="Z1422" s="14">
        <v>474.14230073437511</v>
      </c>
      <c r="AA1422" s="17">
        <f t="shared" si="304"/>
        <v>0.20159520403959691</v>
      </c>
      <c r="AB1422" s="17">
        <f t="shared" si="305"/>
        <v>3.1703255015902727E-5</v>
      </c>
      <c r="AC1422" s="17">
        <f t="shared" si="306"/>
        <v>1.5031854274008737E-2</v>
      </c>
      <c r="AD1422" s="17">
        <f t="shared" si="303"/>
        <v>1.9909740760276471E-5</v>
      </c>
      <c r="AE1422" s="14">
        <f t="shared" si="307"/>
        <v>72.524767304376908</v>
      </c>
    </row>
    <row r="1423" spans="1:31" ht="15.75" thickBot="1" x14ac:dyDescent="0.3">
      <c r="A1423" s="14">
        <v>1</v>
      </c>
      <c r="B1423" s="17" t="s">
        <v>33</v>
      </c>
      <c r="C1423" s="17">
        <f t="shared" si="308"/>
        <v>1417</v>
      </c>
      <c r="D1423" s="17">
        <v>121.30057729782165</v>
      </c>
      <c r="E1423" s="14">
        <v>704.00093954631063</v>
      </c>
      <c r="F1423" s="103">
        <v>0</v>
      </c>
      <c r="G1423" s="17">
        <f>'Specifications (ICE)'!$E$16*9.81*SIN(F1423-F1422)</f>
        <v>0</v>
      </c>
      <c r="H1423" s="17">
        <f t="shared" si="295"/>
        <v>0</v>
      </c>
      <c r="I1423" s="17">
        <v>14</v>
      </c>
      <c r="J1423" s="14">
        <v>4000</v>
      </c>
      <c r="K1423" s="100">
        <v>13.411199999999999</v>
      </c>
      <c r="L1423" s="17">
        <v>30.000049728</v>
      </c>
      <c r="M1423" s="107">
        <v>1</v>
      </c>
      <c r="N1423" s="17">
        <f>IF(M1423=1,_xlfn.XLOOKUP(L1423,'HYB SPECS'!$O$6:$O$37,'HYB SPECS'!$K$6:$K$37,,1))</f>
        <v>8500</v>
      </c>
      <c r="O1423" s="107">
        <f>0.5*('Specifications (ICE)'!$P$4*'Specifications (ICE)'!$P$3)*'Specifications (ICE)'!$P$5*K1423^2</f>
        <v>56.217600027646043</v>
      </c>
      <c r="P1423" s="14">
        <f>IF(B1423="A",'Specifications (ICE)'!$M$12,IF(B1423="G",'Specifications (ICE)'!$M$13))</f>
        <v>84.271039200000004</v>
      </c>
      <c r="Q1423" s="17">
        <v>1</v>
      </c>
      <c r="R1423" s="110">
        <f>'HYB SPECS'!$G$11-O1423-P1423-G1423</f>
        <v>746.24599262758227</v>
      </c>
      <c r="S1423" s="16">
        <f t="shared" si="296"/>
        <v>1.0600070975878189</v>
      </c>
      <c r="T1423" s="17">
        <f t="shared" si="297"/>
        <v>746.24599262758227</v>
      </c>
      <c r="U1423" s="110">
        <f t="shared" si="298"/>
        <v>886.73463185522837</v>
      </c>
      <c r="V1423" s="17">
        <f t="shared" si="299"/>
        <v>11.892175494736836</v>
      </c>
      <c r="W1423" s="14">
        <f t="shared" si="300"/>
        <v>1.5306432972094717</v>
      </c>
      <c r="X1423" s="17">
        <f t="shared" si="301"/>
        <v>11.892175494736836</v>
      </c>
      <c r="Y1423" s="17">
        <f t="shared" si="302"/>
        <v>13.360224805437698</v>
      </c>
      <c r="Z1423" s="14">
        <v>474.14230073437511</v>
      </c>
      <c r="AA1423" s="17">
        <f t="shared" si="304"/>
        <v>0.20159520403959691</v>
      </c>
      <c r="AB1423" s="17">
        <f t="shared" si="305"/>
        <v>3.1703255015902727E-5</v>
      </c>
      <c r="AC1423" s="17">
        <f t="shared" si="306"/>
        <v>1.5031854274008737E-2</v>
      </c>
      <c r="AD1423" s="17">
        <f t="shared" si="303"/>
        <v>1.9909740760276471E-5</v>
      </c>
      <c r="AE1423" s="14">
        <f t="shared" si="307"/>
        <v>72.539799158650922</v>
      </c>
    </row>
    <row r="1424" spans="1:31" ht="15.75" thickBot="1" x14ac:dyDescent="0.3">
      <c r="A1424" s="14">
        <v>2</v>
      </c>
      <c r="B1424" s="17" t="s">
        <v>33</v>
      </c>
      <c r="C1424" s="17">
        <f t="shared" si="308"/>
        <v>1418</v>
      </c>
      <c r="D1424" s="17">
        <v>121.37514184089012</v>
      </c>
      <c r="E1424" s="14">
        <v>704.00093954631063</v>
      </c>
      <c r="F1424" s="103">
        <v>0</v>
      </c>
      <c r="G1424" s="17">
        <f>'Specifications (ICE)'!$E$16*9.81*SIN(F1424-F1423)</f>
        <v>0</v>
      </c>
      <c r="H1424" s="17">
        <f t="shared" si="295"/>
        <v>0</v>
      </c>
      <c r="I1424" s="17">
        <v>14</v>
      </c>
      <c r="J1424" s="14">
        <v>4000</v>
      </c>
      <c r="K1424" s="100">
        <v>13.411199999999999</v>
      </c>
      <c r="L1424" s="17">
        <v>30.000049728</v>
      </c>
      <c r="M1424" s="107">
        <v>1</v>
      </c>
      <c r="N1424" s="17">
        <f>IF(M1424=1,_xlfn.XLOOKUP(L1424,'HYB SPECS'!$O$6:$O$37,'HYB SPECS'!$K$6:$K$37,,1))</f>
        <v>8500</v>
      </c>
      <c r="O1424" s="107">
        <f>0.5*('Specifications (ICE)'!$P$4*'Specifications (ICE)'!$P$3)*'Specifications (ICE)'!$P$5*K1424^2</f>
        <v>56.217600027646043</v>
      </c>
      <c r="P1424" s="14">
        <f>IF(B1424="A",'Specifications (ICE)'!$M$12,IF(B1424="G",'Specifications (ICE)'!$M$13))</f>
        <v>84.271039200000004</v>
      </c>
      <c r="Q1424" s="17">
        <v>2</v>
      </c>
      <c r="R1424" s="110">
        <f>'HYB SPECS'!$G$11-O1424-P1424-G1424</f>
        <v>746.24599262758227</v>
      </c>
      <c r="S1424" s="16">
        <f t="shared" si="296"/>
        <v>0</v>
      </c>
      <c r="T1424" s="17">
        <f t="shared" si="297"/>
        <v>0</v>
      </c>
      <c r="U1424" s="110">
        <f t="shared" si="298"/>
        <v>140.48863922764605</v>
      </c>
      <c r="V1424" s="17">
        <f t="shared" si="299"/>
        <v>1.8841212384098065</v>
      </c>
      <c r="W1424" s="14">
        <f t="shared" si="300"/>
        <v>11.538697553536501</v>
      </c>
      <c r="X1424" s="17">
        <f t="shared" si="301"/>
        <v>1.8841212384098065</v>
      </c>
      <c r="Y1424" s="17">
        <f t="shared" si="302"/>
        <v>2.1167097068988996</v>
      </c>
      <c r="Z1424" s="14">
        <v>474.14230073437511</v>
      </c>
      <c r="AA1424" s="17">
        <f t="shared" si="304"/>
        <v>1.5197179459755283</v>
      </c>
      <c r="AB1424" s="17">
        <f t="shared" si="305"/>
        <v>2.3899380852355321E-4</v>
      </c>
      <c r="AC1424" s="17">
        <f t="shared" si="306"/>
        <v>0.11331707423462822</v>
      </c>
      <c r="AD1424" s="17">
        <f t="shared" si="303"/>
        <v>1.5008884004586519E-4</v>
      </c>
      <c r="AE1424" s="14">
        <f t="shared" si="307"/>
        <v>72.653116232885552</v>
      </c>
    </row>
    <row r="1425" spans="1:31" ht="15.75" thickBot="1" x14ac:dyDescent="0.3">
      <c r="A1425" s="14">
        <v>2</v>
      </c>
      <c r="B1425" s="17" t="s">
        <v>33</v>
      </c>
      <c r="C1425" s="17">
        <f t="shared" si="308"/>
        <v>1419</v>
      </c>
      <c r="D1425" s="17">
        <v>121.4497063839586</v>
      </c>
      <c r="E1425" s="14">
        <v>704.00093954631063</v>
      </c>
      <c r="F1425" s="103">
        <v>0</v>
      </c>
      <c r="G1425" s="17">
        <f>'Specifications (ICE)'!$E$16*9.81*SIN(F1425-F1424)</f>
        <v>0</v>
      </c>
      <c r="H1425" s="17">
        <f t="shared" si="295"/>
        <v>0</v>
      </c>
      <c r="I1425" s="17">
        <v>14</v>
      </c>
      <c r="J1425" s="14">
        <v>4000</v>
      </c>
      <c r="K1425" s="100">
        <v>13.411199999999999</v>
      </c>
      <c r="L1425" s="17">
        <v>30.000049728</v>
      </c>
      <c r="M1425" s="107">
        <v>1</v>
      </c>
      <c r="N1425" s="17">
        <f>IF(M1425=1,_xlfn.XLOOKUP(L1425,'HYB SPECS'!$O$6:$O$37,'HYB SPECS'!$K$6:$K$37,,1))</f>
        <v>8500</v>
      </c>
      <c r="O1425" s="107">
        <f>0.5*('Specifications (ICE)'!$P$4*'Specifications (ICE)'!$P$3)*'Specifications (ICE)'!$P$5*K1425^2</f>
        <v>56.217600027646043</v>
      </c>
      <c r="P1425" s="14">
        <f>IF(B1425="A",'Specifications (ICE)'!$M$12,IF(B1425="G",'Specifications (ICE)'!$M$13))</f>
        <v>84.271039200000004</v>
      </c>
      <c r="Q1425" s="17">
        <v>2</v>
      </c>
      <c r="R1425" s="110">
        <f>'HYB SPECS'!$G$11-O1425-P1425-G1425</f>
        <v>746.24599262758227</v>
      </c>
      <c r="S1425" s="16">
        <f t="shared" si="296"/>
        <v>0</v>
      </c>
      <c r="T1425" s="17">
        <f t="shared" si="297"/>
        <v>0</v>
      </c>
      <c r="U1425" s="110">
        <f t="shared" si="298"/>
        <v>140.48863922764605</v>
      </c>
      <c r="V1425" s="17">
        <f t="shared" si="299"/>
        <v>1.8841212384098065</v>
      </c>
      <c r="W1425" s="14">
        <f t="shared" si="300"/>
        <v>11.538697553536501</v>
      </c>
      <c r="X1425" s="17">
        <f t="shared" si="301"/>
        <v>1.8841212384098065</v>
      </c>
      <c r="Y1425" s="17">
        <f t="shared" si="302"/>
        <v>2.1167097068988996</v>
      </c>
      <c r="Z1425" s="14">
        <v>474.14230073437511</v>
      </c>
      <c r="AA1425" s="17">
        <f t="shared" si="304"/>
        <v>1.5197179459755283</v>
      </c>
      <c r="AB1425" s="17">
        <f t="shared" si="305"/>
        <v>2.3899380852355321E-4</v>
      </c>
      <c r="AC1425" s="17">
        <f t="shared" si="306"/>
        <v>0.11331707423462822</v>
      </c>
      <c r="AD1425" s="17">
        <f t="shared" si="303"/>
        <v>1.5008884004586519E-4</v>
      </c>
      <c r="AE1425" s="14">
        <f t="shared" si="307"/>
        <v>72.766433307120181</v>
      </c>
    </row>
    <row r="1426" spans="1:31" ht="15.75" thickBot="1" x14ac:dyDescent="0.3">
      <c r="A1426" s="14">
        <v>2</v>
      </c>
      <c r="B1426" s="17" t="s">
        <v>33</v>
      </c>
      <c r="C1426" s="17">
        <f t="shared" si="308"/>
        <v>1420</v>
      </c>
      <c r="D1426" s="17">
        <v>121.52427092702708</v>
      </c>
      <c r="E1426" s="14">
        <v>704.00093954631063</v>
      </c>
      <c r="F1426" s="103">
        <v>0</v>
      </c>
      <c r="G1426" s="17">
        <f>'Specifications (ICE)'!$E$16*9.81*SIN(F1426-F1425)</f>
        <v>0</v>
      </c>
      <c r="H1426" s="17">
        <f t="shared" si="295"/>
        <v>0</v>
      </c>
      <c r="I1426" s="17">
        <v>14</v>
      </c>
      <c r="J1426" s="14">
        <v>4000</v>
      </c>
      <c r="K1426" s="100">
        <v>13.411199999999999</v>
      </c>
      <c r="L1426" s="17">
        <v>30.000049728</v>
      </c>
      <c r="M1426" s="107">
        <v>1</v>
      </c>
      <c r="N1426" s="17">
        <f>IF(M1426=1,_xlfn.XLOOKUP(L1426,'HYB SPECS'!$O$6:$O$37,'HYB SPECS'!$K$6:$K$37,,1))</f>
        <v>8500</v>
      </c>
      <c r="O1426" s="107">
        <f>0.5*('Specifications (ICE)'!$P$4*'Specifications (ICE)'!$P$3)*'Specifications (ICE)'!$P$5*K1426^2</f>
        <v>56.217600027646043</v>
      </c>
      <c r="P1426" s="14">
        <f>IF(B1426="A",'Specifications (ICE)'!$M$12,IF(B1426="G",'Specifications (ICE)'!$M$13))</f>
        <v>84.271039200000004</v>
      </c>
      <c r="Q1426" s="17">
        <v>2</v>
      </c>
      <c r="R1426" s="110">
        <f>'HYB SPECS'!$G$11-O1426-P1426-G1426</f>
        <v>746.24599262758227</v>
      </c>
      <c r="S1426" s="16">
        <f t="shared" si="296"/>
        <v>0</v>
      </c>
      <c r="T1426" s="17">
        <f t="shared" si="297"/>
        <v>0</v>
      </c>
      <c r="U1426" s="110">
        <f t="shared" si="298"/>
        <v>140.48863922764605</v>
      </c>
      <c r="V1426" s="17">
        <f t="shared" si="299"/>
        <v>1.8841212384098065</v>
      </c>
      <c r="W1426" s="14">
        <f t="shared" si="300"/>
        <v>11.538697553536501</v>
      </c>
      <c r="X1426" s="17">
        <f t="shared" si="301"/>
        <v>1.8841212384098065</v>
      </c>
      <c r="Y1426" s="17">
        <f t="shared" si="302"/>
        <v>2.1167097068988996</v>
      </c>
      <c r="Z1426" s="14">
        <v>474.14230073437511</v>
      </c>
      <c r="AA1426" s="17">
        <f t="shared" si="304"/>
        <v>1.5197179459755283</v>
      </c>
      <c r="AB1426" s="17">
        <f t="shared" si="305"/>
        <v>2.3899380852355321E-4</v>
      </c>
      <c r="AC1426" s="17">
        <f t="shared" si="306"/>
        <v>0.11331707423462822</v>
      </c>
      <c r="AD1426" s="17">
        <f t="shared" si="303"/>
        <v>1.5008884004586519E-4</v>
      </c>
      <c r="AE1426" s="14">
        <f t="shared" si="307"/>
        <v>72.87975038135481</v>
      </c>
    </row>
    <row r="1427" spans="1:31" ht="15.75" thickBot="1" x14ac:dyDescent="0.3">
      <c r="A1427" s="14">
        <v>2</v>
      </c>
      <c r="B1427" s="17" t="s">
        <v>33</v>
      </c>
      <c r="C1427" s="17">
        <f t="shared" si="308"/>
        <v>1421</v>
      </c>
      <c r="D1427" s="17">
        <v>121.59883547009555</v>
      </c>
      <c r="E1427" s="14">
        <v>704.00093954631063</v>
      </c>
      <c r="F1427" s="103">
        <v>0</v>
      </c>
      <c r="G1427" s="17">
        <f>'Specifications (ICE)'!$E$16*9.81*SIN(F1427-F1426)</f>
        <v>0</v>
      </c>
      <c r="H1427" s="17">
        <f t="shared" si="295"/>
        <v>0</v>
      </c>
      <c r="I1427" s="17">
        <v>14</v>
      </c>
      <c r="J1427" s="14">
        <v>4000</v>
      </c>
      <c r="K1427" s="100">
        <v>13.411199999999999</v>
      </c>
      <c r="L1427" s="17">
        <v>30.000049728</v>
      </c>
      <c r="M1427" s="107">
        <v>1</v>
      </c>
      <c r="N1427" s="17">
        <f>IF(M1427=1,_xlfn.XLOOKUP(L1427,'HYB SPECS'!$O$6:$O$37,'HYB SPECS'!$K$6:$K$37,,1))</f>
        <v>8500</v>
      </c>
      <c r="O1427" s="107">
        <f>0.5*('Specifications (ICE)'!$P$4*'Specifications (ICE)'!$P$3)*'Specifications (ICE)'!$P$5*K1427^2</f>
        <v>56.217600027646043</v>
      </c>
      <c r="P1427" s="14">
        <f>IF(B1427="A",'Specifications (ICE)'!$M$12,IF(B1427="G",'Specifications (ICE)'!$M$13))</f>
        <v>84.271039200000004</v>
      </c>
      <c r="Q1427" s="17">
        <v>2</v>
      </c>
      <c r="R1427" s="110">
        <f>'HYB SPECS'!$G$11-O1427-P1427-G1427</f>
        <v>746.24599262758227</v>
      </c>
      <c r="S1427" s="16">
        <f t="shared" si="296"/>
        <v>0</v>
      </c>
      <c r="T1427" s="17">
        <f t="shared" si="297"/>
        <v>0</v>
      </c>
      <c r="U1427" s="110">
        <f t="shared" si="298"/>
        <v>140.48863922764605</v>
      </c>
      <c r="V1427" s="17">
        <f t="shared" si="299"/>
        <v>1.8841212384098065</v>
      </c>
      <c r="W1427" s="14">
        <f t="shared" si="300"/>
        <v>11.538697553536501</v>
      </c>
      <c r="X1427" s="17">
        <f t="shared" si="301"/>
        <v>1.8841212384098065</v>
      </c>
      <c r="Y1427" s="17">
        <f t="shared" si="302"/>
        <v>2.1167097068988996</v>
      </c>
      <c r="Z1427" s="14">
        <v>474.14230073437511</v>
      </c>
      <c r="AA1427" s="17">
        <f t="shared" si="304"/>
        <v>1.5197179459755283</v>
      </c>
      <c r="AB1427" s="17">
        <f t="shared" si="305"/>
        <v>2.3899380852355321E-4</v>
      </c>
      <c r="AC1427" s="17">
        <f t="shared" si="306"/>
        <v>0.11331707423462822</v>
      </c>
      <c r="AD1427" s="17">
        <f t="shared" si="303"/>
        <v>1.5008884004586519E-4</v>
      </c>
      <c r="AE1427" s="14">
        <f t="shared" si="307"/>
        <v>72.99306745558944</v>
      </c>
    </row>
    <row r="1428" spans="1:31" ht="15.75" thickBot="1" x14ac:dyDescent="0.3">
      <c r="A1428" s="14">
        <v>2</v>
      </c>
      <c r="B1428" s="17" t="s">
        <v>33</v>
      </c>
      <c r="C1428" s="17">
        <f t="shared" si="308"/>
        <v>1422</v>
      </c>
      <c r="D1428" s="17">
        <v>121.67340001316403</v>
      </c>
      <c r="E1428" s="14">
        <v>704.00093954631063</v>
      </c>
      <c r="F1428" s="103">
        <v>0</v>
      </c>
      <c r="G1428" s="17">
        <f>'Specifications (ICE)'!$E$16*9.81*SIN(F1428-F1427)</f>
        <v>0</v>
      </c>
      <c r="H1428" s="17">
        <f t="shared" si="295"/>
        <v>0</v>
      </c>
      <c r="I1428" s="17">
        <v>14</v>
      </c>
      <c r="J1428" s="14">
        <v>4000</v>
      </c>
      <c r="K1428" s="100">
        <v>13.411199999999999</v>
      </c>
      <c r="L1428" s="17">
        <v>30.000049728</v>
      </c>
      <c r="M1428" s="107">
        <v>1</v>
      </c>
      <c r="N1428" s="17">
        <f>IF(M1428=1,_xlfn.XLOOKUP(L1428,'HYB SPECS'!$O$6:$O$37,'HYB SPECS'!$K$6:$K$37,,1))</f>
        <v>8500</v>
      </c>
      <c r="O1428" s="107">
        <f>0.5*('Specifications (ICE)'!$P$4*'Specifications (ICE)'!$P$3)*'Specifications (ICE)'!$P$5*K1428^2</f>
        <v>56.217600027646043</v>
      </c>
      <c r="P1428" s="14">
        <f>IF(B1428="A",'Specifications (ICE)'!$M$12,IF(B1428="G",'Specifications (ICE)'!$M$13))</f>
        <v>84.271039200000004</v>
      </c>
      <c r="Q1428" s="17">
        <v>2</v>
      </c>
      <c r="R1428" s="110">
        <f>'HYB SPECS'!$G$11-O1428-P1428-G1428</f>
        <v>746.24599262758227</v>
      </c>
      <c r="S1428" s="16">
        <f t="shared" si="296"/>
        <v>0</v>
      </c>
      <c r="T1428" s="17">
        <f t="shared" si="297"/>
        <v>0</v>
      </c>
      <c r="U1428" s="110">
        <f t="shared" si="298"/>
        <v>140.48863922764605</v>
      </c>
      <c r="V1428" s="17">
        <f t="shared" si="299"/>
        <v>1.8841212384098065</v>
      </c>
      <c r="W1428" s="14">
        <f t="shared" si="300"/>
        <v>11.538697553536501</v>
      </c>
      <c r="X1428" s="17">
        <f t="shared" si="301"/>
        <v>1.8841212384098065</v>
      </c>
      <c r="Y1428" s="17">
        <f t="shared" si="302"/>
        <v>2.1167097068988996</v>
      </c>
      <c r="Z1428" s="14">
        <v>474.14230073437511</v>
      </c>
      <c r="AA1428" s="17">
        <f t="shared" si="304"/>
        <v>1.5197179459755283</v>
      </c>
      <c r="AB1428" s="17">
        <f t="shared" si="305"/>
        <v>2.3899380852355321E-4</v>
      </c>
      <c r="AC1428" s="17">
        <f t="shared" si="306"/>
        <v>0.11331707423462822</v>
      </c>
      <c r="AD1428" s="17">
        <f t="shared" si="303"/>
        <v>1.5008884004586519E-4</v>
      </c>
      <c r="AE1428" s="14">
        <f t="shared" si="307"/>
        <v>73.106384529824069</v>
      </c>
    </row>
    <row r="1429" spans="1:31" ht="15.75" thickBot="1" x14ac:dyDescent="0.3">
      <c r="A1429" s="14">
        <v>2</v>
      </c>
      <c r="B1429" s="17" t="s">
        <v>33</v>
      </c>
      <c r="C1429" s="17">
        <f t="shared" si="308"/>
        <v>1423</v>
      </c>
      <c r="D1429" s="17">
        <v>121.7479645562325</v>
      </c>
      <c r="E1429" s="14">
        <v>704.00093954631063</v>
      </c>
      <c r="F1429" s="103">
        <v>0</v>
      </c>
      <c r="G1429" s="17">
        <f>'Specifications (ICE)'!$E$16*9.81*SIN(F1429-F1428)</f>
        <v>0</v>
      </c>
      <c r="H1429" s="17">
        <f t="shared" si="295"/>
        <v>0</v>
      </c>
      <c r="I1429" s="17">
        <v>14</v>
      </c>
      <c r="J1429" s="14">
        <v>4000</v>
      </c>
      <c r="K1429" s="100">
        <v>13.411199999999999</v>
      </c>
      <c r="L1429" s="17">
        <v>30.000049728</v>
      </c>
      <c r="M1429" s="107">
        <v>1</v>
      </c>
      <c r="N1429" s="17">
        <f>IF(M1429=1,_xlfn.XLOOKUP(L1429,'HYB SPECS'!$O$6:$O$37,'HYB SPECS'!$K$6:$K$37,,1))</f>
        <v>8500</v>
      </c>
      <c r="O1429" s="107">
        <f>0.5*('Specifications (ICE)'!$P$4*'Specifications (ICE)'!$P$3)*'Specifications (ICE)'!$P$5*K1429^2</f>
        <v>56.217600027646043</v>
      </c>
      <c r="P1429" s="14">
        <f>IF(B1429="A",'Specifications (ICE)'!$M$12,IF(B1429="G",'Specifications (ICE)'!$M$13))</f>
        <v>84.271039200000004</v>
      </c>
      <c r="Q1429" s="17">
        <v>2</v>
      </c>
      <c r="R1429" s="110">
        <f>'HYB SPECS'!$G$11-O1429-P1429-G1429</f>
        <v>746.24599262758227</v>
      </c>
      <c r="S1429" s="16">
        <f t="shared" si="296"/>
        <v>0</v>
      </c>
      <c r="T1429" s="17">
        <f t="shared" si="297"/>
        <v>0</v>
      </c>
      <c r="U1429" s="110">
        <f t="shared" si="298"/>
        <v>140.48863922764605</v>
      </c>
      <c r="V1429" s="17">
        <f t="shared" si="299"/>
        <v>1.8841212384098065</v>
      </c>
      <c r="W1429" s="14">
        <f t="shared" si="300"/>
        <v>11.538697553536501</v>
      </c>
      <c r="X1429" s="17">
        <f t="shared" si="301"/>
        <v>1.8841212384098065</v>
      </c>
      <c r="Y1429" s="17">
        <f t="shared" si="302"/>
        <v>2.1167097068988996</v>
      </c>
      <c r="Z1429" s="14">
        <v>474.14230073437511</v>
      </c>
      <c r="AA1429" s="17">
        <f t="shared" si="304"/>
        <v>1.5197179459755283</v>
      </c>
      <c r="AB1429" s="17">
        <f t="shared" si="305"/>
        <v>2.3899380852355321E-4</v>
      </c>
      <c r="AC1429" s="17">
        <f t="shared" si="306"/>
        <v>0.11331707423462822</v>
      </c>
      <c r="AD1429" s="17">
        <f t="shared" si="303"/>
        <v>1.5008884004586519E-4</v>
      </c>
      <c r="AE1429" s="14">
        <f t="shared" si="307"/>
        <v>73.219701604058699</v>
      </c>
    </row>
    <row r="1430" spans="1:31" ht="15.75" thickBot="1" x14ac:dyDescent="0.3">
      <c r="A1430" s="14">
        <v>2</v>
      </c>
      <c r="B1430" s="17" t="s">
        <v>33</v>
      </c>
      <c r="C1430" s="17">
        <f t="shared" si="308"/>
        <v>1424</v>
      </c>
      <c r="D1430" s="17">
        <v>121.82252909930098</v>
      </c>
      <c r="E1430" s="14">
        <v>704.00093954631063</v>
      </c>
      <c r="F1430" s="103">
        <v>0</v>
      </c>
      <c r="G1430" s="17">
        <f>'Specifications (ICE)'!$E$16*9.81*SIN(F1430-F1429)</f>
        <v>0</v>
      </c>
      <c r="H1430" s="17">
        <f t="shared" si="295"/>
        <v>0</v>
      </c>
      <c r="I1430" s="17">
        <v>14</v>
      </c>
      <c r="J1430" s="14">
        <v>4000</v>
      </c>
      <c r="K1430" s="100">
        <v>13.411199999999999</v>
      </c>
      <c r="L1430" s="17">
        <v>30.000049728</v>
      </c>
      <c r="M1430" s="107">
        <v>1</v>
      </c>
      <c r="N1430" s="17">
        <f>IF(M1430=1,_xlfn.XLOOKUP(L1430,'HYB SPECS'!$O$6:$O$37,'HYB SPECS'!$K$6:$K$37,,1))</f>
        <v>8500</v>
      </c>
      <c r="O1430" s="107">
        <f>0.5*('Specifications (ICE)'!$P$4*'Specifications (ICE)'!$P$3)*'Specifications (ICE)'!$P$5*K1430^2</f>
        <v>56.217600027646043</v>
      </c>
      <c r="P1430" s="14">
        <f>IF(B1430="A",'Specifications (ICE)'!$M$12,IF(B1430="G",'Specifications (ICE)'!$M$13))</f>
        <v>84.271039200000004</v>
      </c>
      <c r="Q1430" s="17">
        <v>2</v>
      </c>
      <c r="R1430" s="110">
        <f>'HYB SPECS'!$G$11-O1430-P1430-G1430</f>
        <v>746.24599262758227</v>
      </c>
      <c r="S1430" s="16">
        <f t="shared" si="296"/>
        <v>0</v>
      </c>
      <c r="T1430" s="17">
        <f t="shared" si="297"/>
        <v>0</v>
      </c>
      <c r="U1430" s="110">
        <f t="shared" si="298"/>
        <v>140.48863922764605</v>
      </c>
      <c r="V1430" s="17">
        <f t="shared" si="299"/>
        <v>1.8841212384098065</v>
      </c>
      <c r="W1430" s="14">
        <f t="shared" si="300"/>
        <v>11.538697553536501</v>
      </c>
      <c r="X1430" s="17">
        <f t="shared" si="301"/>
        <v>1.8841212384098065</v>
      </c>
      <c r="Y1430" s="17">
        <f t="shared" si="302"/>
        <v>2.1167097068988996</v>
      </c>
      <c r="Z1430" s="14">
        <v>474.14230073437511</v>
      </c>
      <c r="AA1430" s="17">
        <f t="shared" si="304"/>
        <v>1.5197179459755283</v>
      </c>
      <c r="AB1430" s="17">
        <f t="shared" si="305"/>
        <v>2.3899380852355321E-4</v>
      </c>
      <c r="AC1430" s="17">
        <f t="shared" si="306"/>
        <v>0.11331707423462822</v>
      </c>
      <c r="AD1430" s="17">
        <f t="shared" si="303"/>
        <v>1.5008884004586519E-4</v>
      </c>
      <c r="AE1430" s="14">
        <f t="shared" si="307"/>
        <v>73.333018678293328</v>
      </c>
    </row>
    <row r="1431" spans="1:31" ht="15.75" thickBot="1" x14ac:dyDescent="0.3">
      <c r="A1431" s="14">
        <v>2</v>
      </c>
      <c r="B1431" s="17" t="s">
        <v>33</v>
      </c>
      <c r="C1431" s="17">
        <f t="shared" si="308"/>
        <v>1425</v>
      </c>
      <c r="D1431" s="17">
        <v>121.89709364236946</v>
      </c>
      <c r="E1431" s="14">
        <v>704.00093954631063</v>
      </c>
      <c r="F1431" s="103">
        <v>0</v>
      </c>
      <c r="G1431" s="17">
        <f>'Specifications (ICE)'!$E$16*9.81*SIN(F1431-F1430)</f>
        <v>0</v>
      </c>
      <c r="H1431" s="17">
        <f t="shared" si="295"/>
        <v>0</v>
      </c>
      <c r="I1431" s="17">
        <v>14</v>
      </c>
      <c r="J1431" s="14">
        <v>4000</v>
      </c>
      <c r="K1431" s="100">
        <v>13.411199999999999</v>
      </c>
      <c r="L1431" s="17">
        <v>30.000049728</v>
      </c>
      <c r="M1431" s="107">
        <v>1</v>
      </c>
      <c r="N1431" s="17">
        <f>IF(M1431=1,_xlfn.XLOOKUP(L1431,'HYB SPECS'!$O$6:$O$37,'HYB SPECS'!$K$6:$K$37,,1))</f>
        <v>8500</v>
      </c>
      <c r="O1431" s="107">
        <f>0.5*('Specifications (ICE)'!$P$4*'Specifications (ICE)'!$P$3)*'Specifications (ICE)'!$P$5*K1431^2</f>
        <v>56.217600027646043</v>
      </c>
      <c r="P1431" s="14">
        <f>IF(B1431="A",'Specifications (ICE)'!$M$12,IF(B1431="G",'Specifications (ICE)'!$M$13))</f>
        <v>84.271039200000004</v>
      </c>
      <c r="Q1431" s="17">
        <v>2</v>
      </c>
      <c r="R1431" s="110">
        <f>'HYB SPECS'!$G$11-O1431-P1431-G1431</f>
        <v>746.24599262758227</v>
      </c>
      <c r="S1431" s="16">
        <f t="shared" si="296"/>
        <v>0</v>
      </c>
      <c r="T1431" s="17">
        <f t="shared" si="297"/>
        <v>0</v>
      </c>
      <c r="U1431" s="110">
        <f t="shared" si="298"/>
        <v>140.48863922764605</v>
      </c>
      <c r="V1431" s="17">
        <f t="shared" si="299"/>
        <v>1.8841212384098065</v>
      </c>
      <c r="W1431" s="14">
        <f t="shared" si="300"/>
        <v>11.538697553536501</v>
      </c>
      <c r="X1431" s="17">
        <f t="shared" si="301"/>
        <v>1.8841212384098065</v>
      </c>
      <c r="Y1431" s="17">
        <f t="shared" si="302"/>
        <v>2.1167097068988996</v>
      </c>
      <c r="Z1431" s="14">
        <v>474.14230073437511</v>
      </c>
      <c r="AA1431" s="17">
        <f t="shared" si="304"/>
        <v>1.5197179459755283</v>
      </c>
      <c r="AB1431" s="17">
        <f t="shared" si="305"/>
        <v>2.3899380852355321E-4</v>
      </c>
      <c r="AC1431" s="17">
        <f t="shared" si="306"/>
        <v>0.11331707423462822</v>
      </c>
      <c r="AD1431" s="17">
        <f t="shared" si="303"/>
        <v>1.5008884004586519E-4</v>
      </c>
      <c r="AE1431" s="14">
        <f t="shared" si="307"/>
        <v>73.446335752527958</v>
      </c>
    </row>
    <row r="1432" spans="1:31" ht="15.75" thickBot="1" x14ac:dyDescent="0.3">
      <c r="A1432" s="14">
        <v>2</v>
      </c>
      <c r="B1432" s="17" t="s">
        <v>33</v>
      </c>
      <c r="C1432" s="17">
        <f t="shared" si="308"/>
        <v>1426</v>
      </c>
      <c r="D1432" s="17">
        <v>121.97165818543793</v>
      </c>
      <c r="E1432" s="14">
        <v>704.00093954631063</v>
      </c>
      <c r="F1432" s="103">
        <v>0</v>
      </c>
      <c r="G1432" s="17">
        <f>'Specifications (ICE)'!$E$16*9.81*SIN(F1432-F1431)</f>
        <v>0</v>
      </c>
      <c r="H1432" s="17">
        <f t="shared" si="295"/>
        <v>0</v>
      </c>
      <c r="I1432" s="17">
        <v>14</v>
      </c>
      <c r="J1432" s="14">
        <v>4000</v>
      </c>
      <c r="K1432" s="100">
        <v>13.411199999999999</v>
      </c>
      <c r="L1432" s="17">
        <v>30.000049728</v>
      </c>
      <c r="M1432" s="107">
        <v>1</v>
      </c>
      <c r="N1432" s="17">
        <f>IF(M1432=1,_xlfn.XLOOKUP(L1432,'HYB SPECS'!$O$6:$O$37,'HYB SPECS'!$K$6:$K$37,,1))</f>
        <v>8500</v>
      </c>
      <c r="O1432" s="107">
        <f>0.5*('Specifications (ICE)'!$P$4*'Specifications (ICE)'!$P$3)*'Specifications (ICE)'!$P$5*K1432^2</f>
        <v>56.217600027646043</v>
      </c>
      <c r="P1432" s="14">
        <f>IF(B1432="A",'Specifications (ICE)'!$M$12,IF(B1432="G",'Specifications (ICE)'!$M$13))</f>
        <v>84.271039200000004</v>
      </c>
      <c r="Q1432" s="17">
        <v>2</v>
      </c>
      <c r="R1432" s="110">
        <f>'HYB SPECS'!$G$11-O1432-P1432-G1432</f>
        <v>746.24599262758227</v>
      </c>
      <c r="S1432" s="16">
        <f t="shared" si="296"/>
        <v>0</v>
      </c>
      <c r="T1432" s="17">
        <f t="shared" si="297"/>
        <v>0</v>
      </c>
      <c r="U1432" s="110">
        <f t="shared" si="298"/>
        <v>140.48863922764605</v>
      </c>
      <c r="V1432" s="17">
        <f t="shared" si="299"/>
        <v>1.8841212384098065</v>
      </c>
      <c r="W1432" s="14">
        <f t="shared" si="300"/>
        <v>11.538697553536501</v>
      </c>
      <c r="X1432" s="17">
        <f t="shared" si="301"/>
        <v>1.8841212384098065</v>
      </c>
      <c r="Y1432" s="17">
        <f t="shared" si="302"/>
        <v>2.1167097068988996</v>
      </c>
      <c r="Z1432" s="14">
        <v>474.14230073437511</v>
      </c>
      <c r="AA1432" s="17">
        <f t="shared" si="304"/>
        <v>1.5197179459755283</v>
      </c>
      <c r="AB1432" s="17">
        <f t="shared" si="305"/>
        <v>2.3899380852355321E-4</v>
      </c>
      <c r="AC1432" s="17">
        <f t="shared" si="306"/>
        <v>0.11331707423462822</v>
      </c>
      <c r="AD1432" s="17">
        <f t="shared" si="303"/>
        <v>1.5008884004586519E-4</v>
      </c>
      <c r="AE1432" s="14">
        <f t="shared" si="307"/>
        <v>73.559652826762587</v>
      </c>
    </row>
    <row r="1433" spans="1:31" ht="15.75" thickBot="1" x14ac:dyDescent="0.3">
      <c r="A1433" s="14">
        <v>2</v>
      </c>
      <c r="B1433" s="17" t="s">
        <v>33</v>
      </c>
      <c r="C1433" s="17">
        <f t="shared" si="308"/>
        <v>1427</v>
      </c>
      <c r="D1433" s="17">
        <v>122.04622272850641</v>
      </c>
      <c r="E1433" s="14">
        <v>704.00093954631063</v>
      </c>
      <c r="F1433" s="103">
        <v>0</v>
      </c>
      <c r="G1433" s="17">
        <f>'Specifications (ICE)'!$E$16*9.81*SIN(F1433-F1432)</f>
        <v>0</v>
      </c>
      <c r="H1433" s="17">
        <f t="shared" si="295"/>
        <v>0</v>
      </c>
      <c r="I1433" s="17">
        <v>14</v>
      </c>
      <c r="J1433" s="14">
        <v>4000</v>
      </c>
      <c r="K1433" s="100">
        <v>13.411199999999999</v>
      </c>
      <c r="L1433" s="17">
        <v>30.000049728</v>
      </c>
      <c r="M1433" s="107">
        <v>1</v>
      </c>
      <c r="N1433" s="17">
        <f>IF(M1433=1,_xlfn.XLOOKUP(L1433,'HYB SPECS'!$O$6:$O$37,'HYB SPECS'!$K$6:$K$37,,1))</f>
        <v>8500</v>
      </c>
      <c r="O1433" s="107">
        <f>0.5*('Specifications (ICE)'!$P$4*'Specifications (ICE)'!$P$3)*'Specifications (ICE)'!$P$5*K1433^2</f>
        <v>56.217600027646043</v>
      </c>
      <c r="P1433" s="14">
        <f>IF(B1433="A",'Specifications (ICE)'!$M$12,IF(B1433="G",'Specifications (ICE)'!$M$13))</f>
        <v>84.271039200000004</v>
      </c>
      <c r="Q1433" s="17">
        <v>2</v>
      </c>
      <c r="R1433" s="110">
        <f>'HYB SPECS'!$G$11-O1433-P1433-G1433</f>
        <v>746.24599262758227</v>
      </c>
      <c r="S1433" s="16">
        <f t="shared" si="296"/>
        <v>0</v>
      </c>
      <c r="T1433" s="17">
        <f t="shared" si="297"/>
        <v>0</v>
      </c>
      <c r="U1433" s="110">
        <f t="shared" si="298"/>
        <v>140.48863922764605</v>
      </c>
      <c r="V1433" s="17">
        <f t="shared" si="299"/>
        <v>1.8841212384098065</v>
      </c>
      <c r="W1433" s="14">
        <f t="shared" si="300"/>
        <v>11.538697553536501</v>
      </c>
      <c r="X1433" s="17">
        <f t="shared" si="301"/>
        <v>1.8841212384098065</v>
      </c>
      <c r="Y1433" s="17">
        <f t="shared" si="302"/>
        <v>2.1167097068988996</v>
      </c>
      <c r="Z1433" s="14">
        <v>474.14230073437511</v>
      </c>
      <c r="AA1433" s="17">
        <f t="shared" si="304"/>
        <v>1.5197179459755283</v>
      </c>
      <c r="AB1433" s="17">
        <f t="shared" si="305"/>
        <v>2.3899380852355321E-4</v>
      </c>
      <c r="AC1433" s="17">
        <f t="shared" si="306"/>
        <v>0.11331707423462822</v>
      </c>
      <c r="AD1433" s="17">
        <f t="shared" si="303"/>
        <v>1.5008884004586519E-4</v>
      </c>
      <c r="AE1433" s="14">
        <f t="shared" si="307"/>
        <v>73.672969900997217</v>
      </c>
    </row>
    <row r="1434" spans="1:31" ht="15.75" thickBot="1" x14ac:dyDescent="0.3">
      <c r="A1434" s="14">
        <v>2</v>
      </c>
      <c r="B1434" s="17" t="s">
        <v>33</v>
      </c>
      <c r="C1434" s="17">
        <f t="shared" si="308"/>
        <v>1428</v>
      </c>
      <c r="D1434" s="17">
        <v>122.12078727157488</v>
      </c>
      <c r="E1434" s="14">
        <v>704.00093954631063</v>
      </c>
      <c r="F1434" s="103">
        <v>0</v>
      </c>
      <c r="G1434" s="17">
        <f>'Specifications (ICE)'!$E$16*9.81*SIN(F1434-F1433)</f>
        <v>0</v>
      </c>
      <c r="H1434" s="17">
        <f t="shared" si="295"/>
        <v>0</v>
      </c>
      <c r="I1434" s="17">
        <v>14</v>
      </c>
      <c r="J1434" s="14">
        <v>4000</v>
      </c>
      <c r="K1434" s="100">
        <v>13.411199999999999</v>
      </c>
      <c r="L1434" s="17">
        <v>30.000049728</v>
      </c>
      <c r="M1434" s="107">
        <v>1</v>
      </c>
      <c r="N1434" s="17">
        <f>IF(M1434=1,_xlfn.XLOOKUP(L1434,'HYB SPECS'!$O$6:$O$37,'HYB SPECS'!$K$6:$K$37,,1))</f>
        <v>8500</v>
      </c>
      <c r="O1434" s="107">
        <f>0.5*('Specifications (ICE)'!$P$4*'Specifications (ICE)'!$P$3)*'Specifications (ICE)'!$P$5*K1434^2</f>
        <v>56.217600027646043</v>
      </c>
      <c r="P1434" s="14">
        <f>IF(B1434="A",'Specifications (ICE)'!$M$12,IF(B1434="G",'Specifications (ICE)'!$M$13))</f>
        <v>84.271039200000004</v>
      </c>
      <c r="Q1434" s="17">
        <v>2</v>
      </c>
      <c r="R1434" s="110">
        <f>'HYB SPECS'!$G$11-O1434-P1434-G1434</f>
        <v>746.24599262758227</v>
      </c>
      <c r="S1434" s="16">
        <f t="shared" si="296"/>
        <v>0</v>
      </c>
      <c r="T1434" s="17">
        <f t="shared" si="297"/>
        <v>0</v>
      </c>
      <c r="U1434" s="110">
        <f t="shared" si="298"/>
        <v>140.48863922764605</v>
      </c>
      <c r="V1434" s="17">
        <f t="shared" si="299"/>
        <v>1.8841212384098065</v>
      </c>
      <c r="W1434" s="14">
        <f t="shared" si="300"/>
        <v>11.538697553536501</v>
      </c>
      <c r="X1434" s="17">
        <f t="shared" si="301"/>
        <v>1.8841212384098065</v>
      </c>
      <c r="Y1434" s="17">
        <f t="shared" si="302"/>
        <v>2.1167097068988996</v>
      </c>
      <c r="Z1434" s="14">
        <v>474.14230073437511</v>
      </c>
      <c r="AA1434" s="17">
        <f t="shared" si="304"/>
        <v>1.5197179459755283</v>
      </c>
      <c r="AB1434" s="17">
        <f t="shared" si="305"/>
        <v>2.3899380852355321E-4</v>
      </c>
      <c r="AC1434" s="17">
        <f t="shared" si="306"/>
        <v>0.11331707423462822</v>
      </c>
      <c r="AD1434" s="17">
        <f t="shared" si="303"/>
        <v>1.5008884004586519E-4</v>
      </c>
      <c r="AE1434" s="14">
        <f t="shared" si="307"/>
        <v>73.786286975231846</v>
      </c>
    </row>
    <row r="1435" spans="1:31" ht="15.75" thickBot="1" x14ac:dyDescent="0.3">
      <c r="A1435" s="14">
        <v>2</v>
      </c>
      <c r="B1435" s="17" t="s">
        <v>33</v>
      </c>
      <c r="C1435" s="17">
        <f t="shared" si="308"/>
        <v>1429</v>
      </c>
      <c r="D1435" s="17">
        <v>122.19535181464336</v>
      </c>
      <c r="E1435" s="14">
        <v>704.00093954631063</v>
      </c>
      <c r="F1435" s="103">
        <v>0</v>
      </c>
      <c r="G1435" s="17">
        <f>'Specifications (ICE)'!$E$16*9.81*SIN(F1435-F1434)</f>
        <v>0</v>
      </c>
      <c r="H1435" s="17">
        <f t="shared" si="295"/>
        <v>0</v>
      </c>
      <c r="I1435" s="17">
        <v>14</v>
      </c>
      <c r="J1435" s="14">
        <v>4000</v>
      </c>
      <c r="K1435" s="100">
        <v>13.411199999999999</v>
      </c>
      <c r="L1435" s="17">
        <v>30.000049728</v>
      </c>
      <c r="M1435" s="107">
        <v>1</v>
      </c>
      <c r="N1435" s="17">
        <f>IF(M1435=1,_xlfn.XLOOKUP(L1435,'HYB SPECS'!$O$6:$O$37,'HYB SPECS'!$K$6:$K$37,,1))</f>
        <v>8500</v>
      </c>
      <c r="O1435" s="107">
        <f>0.5*('Specifications (ICE)'!$P$4*'Specifications (ICE)'!$P$3)*'Specifications (ICE)'!$P$5*K1435^2</f>
        <v>56.217600027646043</v>
      </c>
      <c r="P1435" s="14">
        <f>IF(B1435="A",'Specifications (ICE)'!$M$12,IF(B1435="G",'Specifications (ICE)'!$M$13))</f>
        <v>84.271039200000004</v>
      </c>
      <c r="Q1435" s="17">
        <v>2</v>
      </c>
      <c r="R1435" s="110">
        <f>'HYB SPECS'!$G$11-O1435-P1435-G1435</f>
        <v>746.24599262758227</v>
      </c>
      <c r="S1435" s="16">
        <f t="shared" si="296"/>
        <v>0</v>
      </c>
      <c r="T1435" s="17">
        <f t="shared" si="297"/>
        <v>0</v>
      </c>
      <c r="U1435" s="110">
        <f t="shared" si="298"/>
        <v>140.48863922764605</v>
      </c>
      <c r="V1435" s="17">
        <f t="shared" si="299"/>
        <v>1.8841212384098065</v>
      </c>
      <c r="W1435" s="14">
        <f t="shared" si="300"/>
        <v>11.538697553536501</v>
      </c>
      <c r="X1435" s="17">
        <f t="shared" si="301"/>
        <v>1.8841212384098065</v>
      </c>
      <c r="Y1435" s="17">
        <f t="shared" si="302"/>
        <v>2.1167097068988996</v>
      </c>
      <c r="Z1435" s="14">
        <v>474.14230073437511</v>
      </c>
      <c r="AA1435" s="17">
        <f t="shared" si="304"/>
        <v>1.5197179459755283</v>
      </c>
      <c r="AB1435" s="17">
        <f t="shared" si="305"/>
        <v>2.3899380852355321E-4</v>
      </c>
      <c r="AC1435" s="17">
        <f t="shared" si="306"/>
        <v>0.11331707423462822</v>
      </c>
      <c r="AD1435" s="17">
        <f t="shared" si="303"/>
        <v>1.5008884004586519E-4</v>
      </c>
      <c r="AE1435" s="14">
        <f t="shared" si="307"/>
        <v>73.899604049466475</v>
      </c>
    </row>
    <row r="1436" spans="1:31" ht="15.75" thickBot="1" x14ac:dyDescent="0.3">
      <c r="A1436" s="14">
        <v>2</v>
      </c>
      <c r="B1436" s="17" t="s">
        <v>33</v>
      </c>
      <c r="C1436" s="17">
        <f t="shared" si="308"/>
        <v>1430</v>
      </c>
      <c r="D1436" s="17">
        <v>122.26991635771184</v>
      </c>
      <c r="E1436" s="14">
        <v>704.00093954631063</v>
      </c>
      <c r="F1436" s="103">
        <v>0</v>
      </c>
      <c r="G1436" s="17">
        <f>'Specifications (ICE)'!$E$16*9.81*SIN(F1436-F1435)</f>
        <v>0</v>
      </c>
      <c r="H1436" s="17">
        <f t="shared" si="295"/>
        <v>0</v>
      </c>
      <c r="I1436" s="17">
        <v>14</v>
      </c>
      <c r="J1436" s="14">
        <v>4000</v>
      </c>
      <c r="K1436" s="100">
        <v>13.411199999999999</v>
      </c>
      <c r="L1436" s="17">
        <v>30.000049728</v>
      </c>
      <c r="M1436" s="107">
        <v>1</v>
      </c>
      <c r="N1436" s="17">
        <f>IF(M1436=1,_xlfn.XLOOKUP(L1436,'HYB SPECS'!$O$6:$O$37,'HYB SPECS'!$K$6:$K$37,,1))</f>
        <v>8500</v>
      </c>
      <c r="O1436" s="107">
        <f>0.5*('Specifications (ICE)'!$P$4*'Specifications (ICE)'!$P$3)*'Specifications (ICE)'!$P$5*K1436^2</f>
        <v>56.217600027646043</v>
      </c>
      <c r="P1436" s="14">
        <f>IF(B1436="A",'Specifications (ICE)'!$M$12,IF(B1436="G",'Specifications (ICE)'!$M$13))</f>
        <v>84.271039200000004</v>
      </c>
      <c r="Q1436" s="17">
        <v>2</v>
      </c>
      <c r="R1436" s="110">
        <f>'HYB SPECS'!$G$11-O1436-P1436-G1436</f>
        <v>746.24599262758227</v>
      </c>
      <c r="S1436" s="16">
        <f t="shared" si="296"/>
        <v>0</v>
      </c>
      <c r="T1436" s="17">
        <f t="shared" si="297"/>
        <v>0</v>
      </c>
      <c r="U1436" s="110">
        <f t="shared" si="298"/>
        <v>140.48863922764605</v>
      </c>
      <c r="V1436" s="17">
        <f t="shared" si="299"/>
        <v>1.8841212384098065</v>
      </c>
      <c r="W1436" s="14">
        <f t="shared" si="300"/>
        <v>11.538697553536501</v>
      </c>
      <c r="X1436" s="17">
        <f t="shared" si="301"/>
        <v>1.8841212384098065</v>
      </c>
      <c r="Y1436" s="17">
        <f t="shared" si="302"/>
        <v>2.1167097068988996</v>
      </c>
      <c r="Z1436" s="14">
        <v>474.14230073437511</v>
      </c>
      <c r="AA1436" s="17">
        <f t="shared" si="304"/>
        <v>1.5197179459755283</v>
      </c>
      <c r="AB1436" s="17">
        <f t="shared" si="305"/>
        <v>2.3899380852355321E-4</v>
      </c>
      <c r="AC1436" s="17">
        <f t="shared" si="306"/>
        <v>0.11331707423462822</v>
      </c>
      <c r="AD1436" s="17">
        <f t="shared" si="303"/>
        <v>1.5008884004586519E-4</v>
      </c>
      <c r="AE1436" s="14">
        <f t="shared" si="307"/>
        <v>74.012921123701105</v>
      </c>
    </row>
    <row r="1437" spans="1:31" ht="15.75" thickBot="1" x14ac:dyDescent="0.3">
      <c r="A1437" s="14">
        <v>2</v>
      </c>
      <c r="B1437" s="17" t="s">
        <v>33</v>
      </c>
      <c r="C1437" s="17">
        <f t="shared" si="308"/>
        <v>1431</v>
      </c>
      <c r="D1437" s="17">
        <v>122.34448090078031</v>
      </c>
      <c r="E1437" s="14">
        <v>704.00093954631063</v>
      </c>
      <c r="F1437" s="103">
        <v>0</v>
      </c>
      <c r="G1437" s="17">
        <f>'Specifications (ICE)'!$E$16*9.81*SIN(F1437-F1436)</f>
        <v>0</v>
      </c>
      <c r="H1437" s="17">
        <f t="shared" si="295"/>
        <v>0</v>
      </c>
      <c r="I1437" s="17">
        <v>14</v>
      </c>
      <c r="J1437" s="14">
        <v>4000</v>
      </c>
      <c r="K1437" s="100">
        <v>13.411199999999999</v>
      </c>
      <c r="L1437" s="17">
        <v>30.000049728</v>
      </c>
      <c r="M1437" s="107">
        <v>1</v>
      </c>
      <c r="N1437" s="17">
        <f>IF(M1437=1,_xlfn.XLOOKUP(L1437,'HYB SPECS'!$O$6:$O$37,'HYB SPECS'!$K$6:$K$37,,1))</f>
        <v>8500</v>
      </c>
      <c r="O1437" s="107">
        <f>0.5*('Specifications (ICE)'!$P$4*'Specifications (ICE)'!$P$3)*'Specifications (ICE)'!$P$5*K1437^2</f>
        <v>56.217600027646043</v>
      </c>
      <c r="P1437" s="14">
        <f>IF(B1437="A",'Specifications (ICE)'!$M$12,IF(B1437="G",'Specifications (ICE)'!$M$13))</f>
        <v>84.271039200000004</v>
      </c>
      <c r="Q1437" s="17">
        <v>2</v>
      </c>
      <c r="R1437" s="110">
        <f>'HYB SPECS'!$G$11-O1437-P1437-G1437</f>
        <v>746.24599262758227</v>
      </c>
      <c r="S1437" s="16">
        <f t="shared" si="296"/>
        <v>0</v>
      </c>
      <c r="T1437" s="17">
        <f t="shared" si="297"/>
        <v>0</v>
      </c>
      <c r="U1437" s="110">
        <f t="shared" si="298"/>
        <v>140.48863922764605</v>
      </c>
      <c r="V1437" s="17">
        <f t="shared" si="299"/>
        <v>1.8841212384098065</v>
      </c>
      <c r="W1437" s="14">
        <f t="shared" si="300"/>
        <v>11.538697553536501</v>
      </c>
      <c r="X1437" s="17">
        <f t="shared" si="301"/>
        <v>1.8841212384098065</v>
      </c>
      <c r="Y1437" s="17">
        <f t="shared" si="302"/>
        <v>2.1167097068988996</v>
      </c>
      <c r="Z1437" s="14">
        <v>474.14230073437511</v>
      </c>
      <c r="AA1437" s="17">
        <f t="shared" si="304"/>
        <v>1.5197179459755283</v>
      </c>
      <c r="AB1437" s="17">
        <f t="shared" si="305"/>
        <v>2.3899380852355321E-4</v>
      </c>
      <c r="AC1437" s="17">
        <f t="shared" si="306"/>
        <v>0.11331707423462822</v>
      </c>
      <c r="AD1437" s="17">
        <f t="shared" si="303"/>
        <v>1.5008884004586519E-4</v>
      </c>
      <c r="AE1437" s="14">
        <f t="shared" si="307"/>
        <v>74.126238197935734</v>
      </c>
    </row>
    <row r="1438" spans="1:31" ht="15.75" thickBot="1" x14ac:dyDescent="0.3">
      <c r="A1438" s="14">
        <v>2</v>
      </c>
      <c r="B1438" s="17" t="s">
        <v>33</v>
      </c>
      <c r="C1438" s="17">
        <f t="shared" si="308"/>
        <v>1432</v>
      </c>
      <c r="D1438" s="17">
        <v>122.41904544384879</v>
      </c>
      <c r="E1438" s="14">
        <v>704.00093954631063</v>
      </c>
      <c r="F1438" s="103">
        <v>0</v>
      </c>
      <c r="G1438" s="17">
        <f>'Specifications (ICE)'!$E$16*9.81*SIN(F1438-F1437)</f>
        <v>0</v>
      </c>
      <c r="H1438" s="17">
        <f t="shared" si="295"/>
        <v>0</v>
      </c>
      <c r="I1438" s="17">
        <v>14</v>
      </c>
      <c r="J1438" s="14">
        <v>4000</v>
      </c>
      <c r="K1438" s="100">
        <v>13.411199999999999</v>
      </c>
      <c r="L1438" s="17">
        <v>30.000049728</v>
      </c>
      <c r="M1438" s="107">
        <v>1</v>
      </c>
      <c r="N1438" s="17">
        <f>IF(M1438=1,_xlfn.XLOOKUP(L1438,'HYB SPECS'!$O$6:$O$37,'HYB SPECS'!$K$6:$K$37,,1))</f>
        <v>8500</v>
      </c>
      <c r="O1438" s="107">
        <f>0.5*('Specifications (ICE)'!$P$4*'Specifications (ICE)'!$P$3)*'Specifications (ICE)'!$P$5*K1438^2</f>
        <v>56.217600027646043</v>
      </c>
      <c r="P1438" s="14">
        <f>IF(B1438="A",'Specifications (ICE)'!$M$12,IF(B1438="G",'Specifications (ICE)'!$M$13))</f>
        <v>84.271039200000004</v>
      </c>
      <c r="Q1438" s="17">
        <v>2</v>
      </c>
      <c r="R1438" s="110">
        <f>'HYB SPECS'!$G$11-O1438-P1438-G1438</f>
        <v>746.24599262758227</v>
      </c>
      <c r="S1438" s="16">
        <f t="shared" si="296"/>
        <v>0</v>
      </c>
      <c r="T1438" s="17">
        <f t="shared" si="297"/>
        <v>0</v>
      </c>
      <c r="U1438" s="110">
        <f t="shared" si="298"/>
        <v>140.48863922764605</v>
      </c>
      <c r="V1438" s="17">
        <f t="shared" si="299"/>
        <v>1.8841212384098065</v>
      </c>
      <c r="W1438" s="14">
        <f t="shared" si="300"/>
        <v>11.538697553536501</v>
      </c>
      <c r="X1438" s="17">
        <f t="shared" si="301"/>
        <v>1.8841212384098065</v>
      </c>
      <c r="Y1438" s="17">
        <f t="shared" si="302"/>
        <v>2.1167097068988996</v>
      </c>
      <c r="Z1438" s="14">
        <v>474.14230073437511</v>
      </c>
      <c r="AA1438" s="17">
        <f t="shared" si="304"/>
        <v>1.5197179459755283</v>
      </c>
      <c r="AB1438" s="17">
        <f t="shared" si="305"/>
        <v>2.3899380852355321E-4</v>
      </c>
      <c r="AC1438" s="17">
        <f t="shared" si="306"/>
        <v>0.11331707423462822</v>
      </c>
      <c r="AD1438" s="17">
        <f t="shared" si="303"/>
        <v>1.5008884004586519E-4</v>
      </c>
      <c r="AE1438" s="14">
        <f t="shared" si="307"/>
        <v>74.239555272170364</v>
      </c>
    </row>
    <row r="1439" spans="1:31" ht="15.75" thickBot="1" x14ac:dyDescent="0.3">
      <c r="A1439" s="14">
        <v>2</v>
      </c>
      <c r="B1439" s="17" t="s">
        <v>33</v>
      </c>
      <c r="C1439" s="17">
        <f t="shared" si="308"/>
        <v>1433</v>
      </c>
      <c r="D1439" s="17">
        <v>122.49360998691726</v>
      </c>
      <c r="E1439" s="14">
        <v>704.00093954631063</v>
      </c>
      <c r="F1439" s="103">
        <v>0</v>
      </c>
      <c r="G1439" s="17">
        <f>'Specifications (ICE)'!$E$16*9.81*SIN(F1439-F1438)</f>
        <v>0</v>
      </c>
      <c r="H1439" s="17">
        <f t="shared" si="295"/>
        <v>0</v>
      </c>
      <c r="I1439" s="17">
        <v>14</v>
      </c>
      <c r="J1439" s="14">
        <v>4000</v>
      </c>
      <c r="K1439" s="100">
        <v>13.411199999999999</v>
      </c>
      <c r="L1439" s="17">
        <v>30.000049728</v>
      </c>
      <c r="M1439" s="107">
        <v>1</v>
      </c>
      <c r="N1439" s="17">
        <f>IF(M1439=1,_xlfn.XLOOKUP(L1439,'HYB SPECS'!$O$6:$O$37,'HYB SPECS'!$K$6:$K$37,,1))</f>
        <v>8500</v>
      </c>
      <c r="O1439" s="107">
        <f>0.5*('Specifications (ICE)'!$P$4*'Specifications (ICE)'!$P$3)*'Specifications (ICE)'!$P$5*K1439^2</f>
        <v>56.217600027646043</v>
      </c>
      <c r="P1439" s="14">
        <f>IF(B1439="A",'Specifications (ICE)'!$M$12,IF(B1439="G",'Specifications (ICE)'!$M$13))</f>
        <v>84.271039200000004</v>
      </c>
      <c r="Q1439" s="17">
        <v>2</v>
      </c>
      <c r="R1439" s="110">
        <f>'HYB SPECS'!$G$11-O1439-P1439-G1439</f>
        <v>746.24599262758227</v>
      </c>
      <c r="S1439" s="16">
        <f t="shared" si="296"/>
        <v>0</v>
      </c>
      <c r="T1439" s="17">
        <f t="shared" si="297"/>
        <v>0</v>
      </c>
      <c r="U1439" s="110">
        <f t="shared" si="298"/>
        <v>140.48863922764605</v>
      </c>
      <c r="V1439" s="17">
        <f t="shared" si="299"/>
        <v>1.8841212384098065</v>
      </c>
      <c r="W1439" s="14">
        <f t="shared" si="300"/>
        <v>11.538697553536501</v>
      </c>
      <c r="X1439" s="17">
        <f t="shared" si="301"/>
        <v>1.8841212384098065</v>
      </c>
      <c r="Y1439" s="17">
        <f t="shared" si="302"/>
        <v>2.1167097068988996</v>
      </c>
      <c r="Z1439" s="14">
        <v>474.14230073437511</v>
      </c>
      <c r="AA1439" s="17">
        <f t="shared" si="304"/>
        <v>1.5197179459755283</v>
      </c>
      <c r="AB1439" s="17">
        <f t="shared" si="305"/>
        <v>2.3899380852355321E-4</v>
      </c>
      <c r="AC1439" s="17">
        <f t="shared" si="306"/>
        <v>0.11331707423462822</v>
      </c>
      <c r="AD1439" s="17">
        <f t="shared" si="303"/>
        <v>1.5008884004586519E-4</v>
      </c>
      <c r="AE1439" s="14">
        <f t="shared" si="307"/>
        <v>74.352872346404993</v>
      </c>
    </row>
    <row r="1440" spans="1:31" ht="15.75" thickBot="1" x14ac:dyDescent="0.3">
      <c r="A1440" s="14">
        <v>2</v>
      </c>
      <c r="B1440" s="17" t="s">
        <v>33</v>
      </c>
      <c r="C1440" s="17">
        <f t="shared" si="308"/>
        <v>1434</v>
      </c>
      <c r="D1440" s="17">
        <v>122.56817452998574</v>
      </c>
      <c r="E1440" s="14">
        <v>704.00093954631063</v>
      </c>
      <c r="F1440" s="103">
        <v>0</v>
      </c>
      <c r="G1440" s="17">
        <f>'Specifications (ICE)'!$E$16*9.81*SIN(F1440-F1439)</f>
        <v>0</v>
      </c>
      <c r="H1440" s="17">
        <f t="shared" si="295"/>
        <v>0</v>
      </c>
      <c r="I1440" s="17">
        <v>14</v>
      </c>
      <c r="J1440" s="14">
        <v>4000</v>
      </c>
      <c r="K1440" s="100">
        <v>13.411199999999999</v>
      </c>
      <c r="L1440" s="17">
        <v>30.000049728</v>
      </c>
      <c r="M1440" s="107">
        <v>1</v>
      </c>
      <c r="N1440" s="17">
        <f>IF(M1440=1,_xlfn.XLOOKUP(L1440,'HYB SPECS'!$O$6:$O$37,'HYB SPECS'!$K$6:$K$37,,1))</f>
        <v>8500</v>
      </c>
      <c r="O1440" s="107">
        <f>0.5*('Specifications (ICE)'!$P$4*'Specifications (ICE)'!$P$3)*'Specifications (ICE)'!$P$5*K1440^2</f>
        <v>56.217600027646043</v>
      </c>
      <c r="P1440" s="14">
        <f>IF(B1440="A",'Specifications (ICE)'!$M$12,IF(B1440="G",'Specifications (ICE)'!$M$13))</f>
        <v>84.271039200000004</v>
      </c>
      <c r="Q1440" s="17">
        <v>2</v>
      </c>
      <c r="R1440" s="110">
        <f>'HYB SPECS'!$G$11-O1440-P1440-G1440</f>
        <v>746.24599262758227</v>
      </c>
      <c r="S1440" s="16">
        <f t="shared" si="296"/>
        <v>0</v>
      </c>
      <c r="T1440" s="17">
        <f t="shared" si="297"/>
        <v>0</v>
      </c>
      <c r="U1440" s="110">
        <f t="shared" si="298"/>
        <v>140.48863922764605</v>
      </c>
      <c r="V1440" s="17">
        <f t="shared" si="299"/>
        <v>1.8841212384098065</v>
      </c>
      <c r="W1440" s="14">
        <f t="shared" si="300"/>
        <v>11.538697553536501</v>
      </c>
      <c r="X1440" s="17">
        <f t="shared" si="301"/>
        <v>1.8841212384098065</v>
      </c>
      <c r="Y1440" s="17">
        <f t="shared" si="302"/>
        <v>2.1167097068988996</v>
      </c>
      <c r="Z1440" s="14">
        <v>474.14230073437511</v>
      </c>
      <c r="AA1440" s="17">
        <f t="shared" si="304"/>
        <v>1.5197179459755283</v>
      </c>
      <c r="AB1440" s="17">
        <f t="shared" si="305"/>
        <v>2.3899380852355321E-4</v>
      </c>
      <c r="AC1440" s="17">
        <f t="shared" si="306"/>
        <v>0.11331707423462822</v>
      </c>
      <c r="AD1440" s="17">
        <f t="shared" si="303"/>
        <v>1.5008884004586519E-4</v>
      </c>
      <c r="AE1440" s="14">
        <f t="shared" si="307"/>
        <v>74.466189420639623</v>
      </c>
    </row>
    <row r="1441" spans="1:31" ht="15.75" thickBot="1" x14ac:dyDescent="0.3">
      <c r="A1441" s="14">
        <v>2</v>
      </c>
      <c r="B1441" s="17" t="s">
        <v>33</v>
      </c>
      <c r="C1441" s="17">
        <f t="shared" si="308"/>
        <v>1435</v>
      </c>
      <c r="D1441" s="17">
        <v>122.64273907305422</v>
      </c>
      <c r="E1441" s="14">
        <v>704.00093954631063</v>
      </c>
      <c r="F1441" s="103">
        <v>0</v>
      </c>
      <c r="G1441" s="17">
        <f>'Specifications (ICE)'!$E$16*9.81*SIN(F1441-F1440)</f>
        <v>0</v>
      </c>
      <c r="H1441" s="17">
        <f t="shared" si="295"/>
        <v>0</v>
      </c>
      <c r="I1441" s="17">
        <v>14</v>
      </c>
      <c r="J1441" s="14">
        <v>4000</v>
      </c>
      <c r="K1441" s="100">
        <v>13.411199999999999</v>
      </c>
      <c r="L1441" s="17">
        <v>30.000049728</v>
      </c>
      <c r="M1441" s="107">
        <v>1</v>
      </c>
      <c r="N1441" s="17">
        <f>IF(M1441=1,_xlfn.XLOOKUP(L1441,'HYB SPECS'!$O$6:$O$37,'HYB SPECS'!$K$6:$K$37,,1))</f>
        <v>8500</v>
      </c>
      <c r="O1441" s="107">
        <f>0.5*('Specifications (ICE)'!$P$4*'Specifications (ICE)'!$P$3)*'Specifications (ICE)'!$P$5*K1441^2</f>
        <v>56.217600027646043</v>
      </c>
      <c r="P1441" s="14">
        <f>IF(B1441="A",'Specifications (ICE)'!$M$12,IF(B1441="G",'Specifications (ICE)'!$M$13))</f>
        <v>84.271039200000004</v>
      </c>
      <c r="Q1441" s="17">
        <v>2</v>
      </c>
      <c r="R1441" s="110">
        <f>'HYB SPECS'!$G$11-O1441-P1441-G1441</f>
        <v>746.24599262758227</v>
      </c>
      <c r="S1441" s="16">
        <f t="shared" si="296"/>
        <v>0</v>
      </c>
      <c r="T1441" s="17">
        <f t="shared" si="297"/>
        <v>0</v>
      </c>
      <c r="U1441" s="110">
        <f t="shared" si="298"/>
        <v>140.48863922764605</v>
      </c>
      <c r="V1441" s="17">
        <f t="shared" si="299"/>
        <v>1.8841212384098065</v>
      </c>
      <c r="W1441" s="14">
        <f t="shared" si="300"/>
        <v>11.538697553536501</v>
      </c>
      <c r="X1441" s="17">
        <f t="shared" si="301"/>
        <v>1.8841212384098065</v>
      </c>
      <c r="Y1441" s="17">
        <f t="shared" si="302"/>
        <v>2.1167097068988996</v>
      </c>
      <c r="Z1441" s="14">
        <v>474.14230073437511</v>
      </c>
      <c r="AA1441" s="17">
        <f t="shared" si="304"/>
        <v>1.5197179459755283</v>
      </c>
      <c r="AB1441" s="17">
        <f t="shared" si="305"/>
        <v>2.3899380852355321E-4</v>
      </c>
      <c r="AC1441" s="17">
        <f t="shared" si="306"/>
        <v>0.11331707423462822</v>
      </c>
      <c r="AD1441" s="17">
        <f t="shared" si="303"/>
        <v>1.5008884004586519E-4</v>
      </c>
      <c r="AE1441" s="14">
        <f t="shared" si="307"/>
        <v>74.579506494874252</v>
      </c>
    </row>
    <row r="1442" spans="1:31" ht="15.75" thickBot="1" x14ac:dyDescent="0.3">
      <c r="A1442" s="14">
        <v>2</v>
      </c>
      <c r="B1442" s="17" t="s">
        <v>33</v>
      </c>
      <c r="C1442" s="17">
        <f t="shared" si="308"/>
        <v>1436</v>
      </c>
      <c r="D1442" s="17">
        <v>122.71730361612269</v>
      </c>
      <c r="E1442" s="14">
        <v>704.00093954631063</v>
      </c>
      <c r="F1442" s="103">
        <v>0</v>
      </c>
      <c r="G1442" s="17">
        <f>'Specifications (ICE)'!$E$16*9.81*SIN(F1442-F1441)</f>
        <v>0</v>
      </c>
      <c r="H1442" s="17">
        <f t="shared" si="295"/>
        <v>0</v>
      </c>
      <c r="I1442" s="17">
        <v>14</v>
      </c>
      <c r="J1442" s="14">
        <v>4000</v>
      </c>
      <c r="K1442" s="100">
        <v>13.411199999999999</v>
      </c>
      <c r="L1442" s="17">
        <v>30.000049728</v>
      </c>
      <c r="M1442" s="107">
        <v>1</v>
      </c>
      <c r="N1442" s="17">
        <f>IF(M1442=1,_xlfn.XLOOKUP(L1442,'HYB SPECS'!$O$6:$O$37,'HYB SPECS'!$K$6:$K$37,,1))</f>
        <v>8500</v>
      </c>
      <c r="O1442" s="107">
        <f>0.5*('Specifications (ICE)'!$P$4*'Specifications (ICE)'!$P$3)*'Specifications (ICE)'!$P$5*K1442^2</f>
        <v>56.217600027646043</v>
      </c>
      <c r="P1442" s="14">
        <f>IF(B1442="A",'Specifications (ICE)'!$M$12,IF(B1442="G",'Specifications (ICE)'!$M$13))</f>
        <v>84.271039200000004</v>
      </c>
      <c r="Q1442" s="17">
        <v>2</v>
      </c>
      <c r="R1442" s="110">
        <f>'HYB SPECS'!$G$11-O1442-P1442-G1442</f>
        <v>746.24599262758227</v>
      </c>
      <c r="S1442" s="16">
        <f t="shared" si="296"/>
        <v>0</v>
      </c>
      <c r="T1442" s="17">
        <f t="shared" si="297"/>
        <v>0</v>
      </c>
      <c r="U1442" s="110">
        <f t="shared" si="298"/>
        <v>140.48863922764605</v>
      </c>
      <c r="V1442" s="17">
        <f t="shared" si="299"/>
        <v>1.8841212384098065</v>
      </c>
      <c r="W1442" s="14">
        <f t="shared" si="300"/>
        <v>11.538697553536501</v>
      </c>
      <c r="X1442" s="17">
        <f t="shared" si="301"/>
        <v>1.8841212384098065</v>
      </c>
      <c r="Y1442" s="17">
        <f t="shared" si="302"/>
        <v>2.1167097068988996</v>
      </c>
      <c r="Z1442" s="14">
        <v>474.14230073437511</v>
      </c>
      <c r="AA1442" s="17">
        <f t="shared" si="304"/>
        <v>1.5197179459755283</v>
      </c>
      <c r="AB1442" s="17">
        <f t="shared" si="305"/>
        <v>2.3899380852355321E-4</v>
      </c>
      <c r="AC1442" s="17">
        <f t="shared" si="306"/>
        <v>0.11331707423462822</v>
      </c>
      <c r="AD1442" s="17">
        <f t="shared" si="303"/>
        <v>1.5008884004586519E-4</v>
      </c>
      <c r="AE1442" s="14">
        <f t="shared" si="307"/>
        <v>74.692823569108882</v>
      </c>
    </row>
    <row r="1443" spans="1:31" ht="15.75" thickBot="1" x14ac:dyDescent="0.3">
      <c r="A1443" s="14">
        <v>2</v>
      </c>
      <c r="B1443" s="17" t="s">
        <v>33</v>
      </c>
      <c r="C1443" s="17">
        <f t="shared" si="308"/>
        <v>1437</v>
      </c>
      <c r="D1443" s="17">
        <v>122.79186815919117</v>
      </c>
      <c r="E1443" s="14">
        <v>704.00093954631063</v>
      </c>
      <c r="F1443" s="103">
        <v>0</v>
      </c>
      <c r="G1443" s="17">
        <f>'Specifications (ICE)'!$E$16*9.81*SIN(F1443-F1442)</f>
        <v>0</v>
      </c>
      <c r="H1443" s="17">
        <f t="shared" si="295"/>
        <v>0</v>
      </c>
      <c r="I1443" s="17">
        <v>14</v>
      </c>
      <c r="J1443" s="14">
        <v>4000</v>
      </c>
      <c r="K1443" s="100">
        <v>13.411199999999999</v>
      </c>
      <c r="L1443" s="17">
        <v>30.000049728</v>
      </c>
      <c r="M1443" s="107">
        <v>1</v>
      </c>
      <c r="N1443" s="17">
        <f>IF(M1443=1,_xlfn.XLOOKUP(L1443,'HYB SPECS'!$O$6:$O$37,'HYB SPECS'!$K$6:$K$37,,1))</f>
        <v>8500</v>
      </c>
      <c r="O1443" s="107">
        <f>0.5*('Specifications (ICE)'!$P$4*'Specifications (ICE)'!$P$3)*'Specifications (ICE)'!$P$5*K1443^2</f>
        <v>56.217600027646043</v>
      </c>
      <c r="P1443" s="14">
        <f>IF(B1443="A",'Specifications (ICE)'!$M$12,IF(B1443="G",'Specifications (ICE)'!$M$13))</f>
        <v>84.271039200000004</v>
      </c>
      <c r="Q1443" s="17">
        <v>2</v>
      </c>
      <c r="R1443" s="110">
        <f>'HYB SPECS'!$G$11-O1443-P1443-G1443</f>
        <v>746.24599262758227</v>
      </c>
      <c r="S1443" s="16">
        <f t="shared" si="296"/>
        <v>0</v>
      </c>
      <c r="T1443" s="17">
        <f t="shared" si="297"/>
        <v>0</v>
      </c>
      <c r="U1443" s="110">
        <f t="shared" si="298"/>
        <v>140.48863922764605</v>
      </c>
      <c r="V1443" s="17">
        <f t="shared" si="299"/>
        <v>1.8841212384098065</v>
      </c>
      <c r="W1443" s="14">
        <f t="shared" si="300"/>
        <v>11.538697553536501</v>
      </c>
      <c r="X1443" s="17">
        <f t="shared" si="301"/>
        <v>1.8841212384098065</v>
      </c>
      <c r="Y1443" s="17">
        <f t="shared" si="302"/>
        <v>2.1167097068988996</v>
      </c>
      <c r="Z1443" s="14">
        <v>474.14230073437511</v>
      </c>
      <c r="AA1443" s="17">
        <f t="shared" si="304"/>
        <v>1.5197179459755283</v>
      </c>
      <c r="AB1443" s="17">
        <f t="shared" si="305"/>
        <v>2.3899380852355321E-4</v>
      </c>
      <c r="AC1443" s="17">
        <f t="shared" si="306"/>
        <v>0.11331707423462822</v>
      </c>
      <c r="AD1443" s="17">
        <f t="shared" si="303"/>
        <v>1.5008884004586519E-4</v>
      </c>
      <c r="AE1443" s="14">
        <f t="shared" si="307"/>
        <v>74.806140643343511</v>
      </c>
    </row>
    <row r="1444" spans="1:31" ht="15.75" thickBot="1" x14ac:dyDescent="0.3">
      <c r="A1444" s="14">
        <v>2</v>
      </c>
      <c r="B1444" s="17" t="s">
        <v>33</v>
      </c>
      <c r="C1444" s="17">
        <f t="shared" si="308"/>
        <v>1438</v>
      </c>
      <c r="D1444" s="17">
        <v>122.86643270225964</v>
      </c>
      <c r="E1444" s="14">
        <v>704.00093954631063</v>
      </c>
      <c r="F1444" s="103">
        <v>0</v>
      </c>
      <c r="G1444" s="17">
        <f>'Specifications (ICE)'!$E$16*9.81*SIN(F1444-F1443)</f>
        <v>0</v>
      </c>
      <c r="H1444" s="17">
        <f t="shared" si="295"/>
        <v>0</v>
      </c>
      <c r="I1444" s="17">
        <v>14</v>
      </c>
      <c r="J1444" s="14">
        <v>4000</v>
      </c>
      <c r="K1444" s="100">
        <v>13.411199999999999</v>
      </c>
      <c r="L1444" s="17">
        <v>30.000049728</v>
      </c>
      <c r="M1444" s="107">
        <v>1</v>
      </c>
      <c r="N1444" s="17">
        <f>IF(M1444=1,_xlfn.XLOOKUP(L1444,'HYB SPECS'!$O$6:$O$37,'HYB SPECS'!$K$6:$K$37,,1))</f>
        <v>8500</v>
      </c>
      <c r="O1444" s="107">
        <f>0.5*('Specifications (ICE)'!$P$4*'Specifications (ICE)'!$P$3)*'Specifications (ICE)'!$P$5*K1444^2</f>
        <v>56.217600027646043</v>
      </c>
      <c r="P1444" s="14">
        <f>IF(B1444="A",'Specifications (ICE)'!$M$12,IF(B1444="G",'Specifications (ICE)'!$M$13))</f>
        <v>84.271039200000004</v>
      </c>
      <c r="Q1444" s="17">
        <v>2</v>
      </c>
      <c r="R1444" s="110">
        <f>'HYB SPECS'!$G$11-O1444-P1444-G1444</f>
        <v>746.24599262758227</v>
      </c>
      <c r="S1444" s="16">
        <f t="shared" si="296"/>
        <v>0</v>
      </c>
      <c r="T1444" s="17">
        <f t="shared" si="297"/>
        <v>0</v>
      </c>
      <c r="U1444" s="110">
        <f t="shared" si="298"/>
        <v>140.48863922764605</v>
      </c>
      <c r="V1444" s="17">
        <f t="shared" si="299"/>
        <v>1.8841212384098065</v>
      </c>
      <c r="W1444" s="14">
        <f t="shared" si="300"/>
        <v>11.538697553536501</v>
      </c>
      <c r="X1444" s="17">
        <f t="shared" si="301"/>
        <v>1.8841212384098065</v>
      </c>
      <c r="Y1444" s="17">
        <f t="shared" si="302"/>
        <v>2.1167097068988996</v>
      </c>
      <c r="Z1444" s="14">
        <v>474.14230073437511</v>
      </c>
      <c r="AA1444" s="17">
        <f t="shared" si="304"/>
        <v>1.5197179459755283</v>
      </c>
      <c r="AB1444" s="17">
        <f t="shared" si="305"/>
        <v>2.3899380852355321E-4</v>
      </c>
      <c r="AC1444" s="17">
        <f t="shared" si="306"/>
        <v>0.11331707423462822</v>
      </c>
      <c r="AD1444" s="17">
        <f t="shared" si="303"/>
        <v>1.5008884004586519E-4</v>
      </c>
      <c r="AE1444" s="14">
        <f t="shared" si="307"/>
        <v>74.91945771757814</v>
      </c>
    </row>
    <row r="1445" spans="1:31" ht="15.75" thickBot="1" x14ac:dyDescent="0.3">
      <c r="A1445" s="14">
        <v>2</v>
      </c>
      <c r="B1445" s="17" t="s">
        <v>33</v>
      </c>
      <c r="C1445" s="17">
        <f t="shared" si="308"/>
        <v>1439</v>
      </c>
      <c r="D1445" s="17">
        <v>122.94099724532812</v>
      </c>
      <c r="E1445" s="14">
        <v>704.00093954631063</v>
      </c>
      <c r="F1445" s="103">
        <v>0</v>
      </c>
      <c r="G1445" s="17">
        <f>'Specifications (ICE)'!$E$16*9.81*SIN(F1445-F1444)</f>
        <v>0</v>
      </c>
      <c r="H1445" s="17">
        <f t="shared" si="295"/>
        <v>0</v>
      </c>
      <c r="I1445" s="17">
        <v>14</v>
      </c>
      <c r="J1445" s="14">
        <v>4000</v>
      </c>
      <c r="K1445" s="100">
        <v>13.411199999999999</v>
      </c>
      <c r="L1445" s="17">
        <v>30.000049728</v>
      </c>
      <c r="M1445" s="107">
        <v>1</v>
      </c>
      <c r="N1445" s="17">
        <f>IF(M1445=1,_xlfn.XLOOKUP(L1445,'HYB SPECS'!$O$6:$O$37,'HYB SPECS'!$K$6:$K$37,,1))</f>
        <v>8500</v>
      </c>
      <c r="O1445" s="107">
        <f>0.5*('Specifications (ICE)'!$P$4*'Specifications (ICE)'!$P$3)*'Specifications (ICE)'!$P$5*K1445^2</f>
        <v>56.217600027646043</v>
      </c>
      <c r="P1445" s="14">
        <f>IF(B1445="A",'Specifications (ICE)'!$M$12,IF(B1445="G",'Specifications (ICE)'!$M$13))</f>
        <v>84.271039200000004</v>
      </c>
      <c r="Q1445" s="17">
        <v>2</v>
      </c>
      <c r="R1445" s="110">
        <f>'HYB SPECS'!$G$11-O1445-P1445-G1445</f>
        <v>746.24599262758227</v>
      </c>
      <c r="S1445" s="16">
        <f t="shared" si="296"/>
        <v>0</v>
      </c>
      <c r="T1445" s="17">
        <f t="shared" si="297"/>
        <v>0</v>
      </c>
      <c r="U1445" s="110">
        <f t="shared" si="298"/>
        <v>140.48863922764605</v>
      </c>
      <c r="V1445" s="17">
        <f t="shared" si="299"/>
        <v>1.8841212384098065</v>
      </c>
      <c r="W1445" s="14">
        <f t="shared" si="300"/>
        <v>11.538697553536501</v>
      </c>
      <c r="X1445" s="17">
        <f t="shared" si="301"/>
        <v>1.8841212384098065</v>
      </c>
      <c r="Y1445" s="17">
        <f t="shared" si="302"/>
        <v>2.1167097068988996</v>
      </c>
      <c r="Z1445" s="14">
        <v>474.14230073437511</v>
      </c>
      <c r="AA1445" s="17">
        <f t="shared" si="304"/>
        <v>1.5197179459755283</v>
      </c>
      <c r="AB1445" s="17">
        <f t="shared" si="305"/>
        <v>2.3899380852355321E-4</v>
      </c>
      <c r="AC1445" s="17">
        <f t="shared" si="306"/>
        <v>0.11331707423462822</v>
      </c>
      <c r="AD1445" s="17">
        <f t="shared" si="303"/>
        <v>1.5008884004586519E-4</v>
      </c>
      <c r="AE1445" s="14">
        <f t="shared" si="307"/>
        <v>75.03277479181277</v>
      </c>
    </row>
    <row r="1446" spans="1:31" ht="15.75" thickBot="1" x14ac:dyDescent="0.3">
      <c r="A1446" s="14">
        <v>2</v>
      </c>
      <c r="B1446" s="17" t="s">
        <v>33</v>
      </c>
      <c r="C1446" s="17">
        <f t="shared" si="308"/>
        <v>1440</v>
      </c>
      <c r="D1446" s="17">
        <v>123.0155617883966</v>
      </c>
      <c r="E1446" s="14">
        <v>704.00093954631063</v>
      </c>
      <c r="F1446" s="103">
        <v>0</v>
      </c>
      <c r="G1446" s="17">
        <f>'Specifications (ICE)'!$E$16*9.81*SIN(F1446-F1445)</f>
        <v>0</v>
      </c>
      <c r="H1446" s="17">
        <f t="shared" si="295"/>
        <v>0</v>
      </c>
      <c r="I1446" s="17">
        <v>14</v>
      </c>
      <c r="J1446" s="14">
        <v>4000</v>
      </c>
      <c r="K1446" s="100">
        <v>13.411199999999999</v>
      </c>
      <c r="L1446" s="17">
        <v>30.000049728</v>
      </c>
      <c r="M1446" s="107">
        <v>1</v>
      </c>
      <c r="N1446" s="17">
        <f>IF(M1446=1,_xlfn.XLOOKUP(L1446,'HYB SPECS'!$O$6:$O$37,'HYB SPECS'!$K$6:$K$37,,1))</f>
        <v>8500</v>
      </c>
      <c r="O1446" s="107">
        <f>0.5*('Specifications (ICE)'!$P$4*'Specifications (ICE)'!$P$3)*'Specifications (ICE)'!$P$5*K1446^2</f>
        <v>56.217600027646043</v>
      </c>
      <c r="P1446" s="14">
        <f>IF(B1446="A",'Specifications (ICE)'!$M$12,IF(B1446="G",'Specifications (ICE)'!$M$13))</f>
        <v>84.271039200000004</v>
      </c>
      <c r="Q1446" s="17">
        <v>2</v>
      </c>
      <c r="R1446" s="110">
        <f>'HYB SPECS'!$G$11-O1446-P1446-G1446</f>
        <v>746.24599262758227</v>
      </c>
      <c r="S1446" s="16">
        <f t="shared" si="296"/>
        <v>0</v>
      </c>
      <c r="T1446" s="17">
        <f t="shared" si="297"/>
        <v>0</v>
      </c>
      <c r="U1446" s="110">
        <f t="shared" si="298"/>
        <v>140.48863922764605</v>
      </c>
      <c r="V1446" s="17">
        <f t="shared" si="299"/>
        <v>1.8841212384098065</v>
      </c>
      <c r="W1446" s="14">
        <f t="shared" si="300"/>
        <v>11.538697553536501</v>
      </c>
      <c r="X1446" s="17">
        <f t="shared" si="301"/>
        <v>1.8841212384098065</v>
      </c>
      <c r="Y1446" s="17">
        <f t="shared" si="302"/>
        <v>2.1167097068988996</v>
      </c>
      <c r="Z1446" s="14">
        <v>474.14230073437511</v>
      </c>
      <c r="AA1446" s="17">
        <f t="shared" si="304"/>
        <v>1.5197179459755283</v>
      </c>
      <c r="AB1446" s="17">
        <f t="shared" si="305"/>
        <v>2.3899380852355321E-4</v>
      </c>
      <c r="AC1446" s="17">
        <f t="shared" si="306"/>
        <v>0.11331707423462822</v>
      </c>
      <c r="AD1446" s="17">
        <f t="shared" si="303"/>
        <v>1.5008884004586519E-4</v>
      </c>
      <c r="AE1446" s="14">
        <f t="shared" si="307"/>
        <v>75.146091866047399</v>
      </c>
    </row>
    <row r="1447" spans="1:31" ht="15.75" thickBot="1" x14ac:dyDescent="0.3">
      <c r="A1447" s="14">
        <v>2</v>
      </c>
      <c r="B1447" s="17" t="s">
        <v>33</v>
      </c>
      <c r="C1447" s="17">
        <f t="shared" si="308"/>
        <v>1441</v>
      </c>
      <c r="D1447" s="17">
        <v>123.09012633146507</v>
      </c>
      <c r="E1447" s="14">
        <v>704.00093954631063</v>
      </c>
      <c r="F1447" s="103">
        <v>0</v>
      </c>
      <c r="G1447" s="17">
        <f>'Specifications (ICE)'!$E$16*9.81*SIN(F1447-F1446)</f>
        <v>0</v>
      </c>
      <c r="H1447" s="17">
        <f t="shared" si="295"/>
        <v>0</v>
      </c>
      <c r="I1447" s="17">
        <v>14</v>
      </c>
      <c r="J1447" s="14">
        <v>4000</v>
      </c>
      <c r="K1447" s="100">
        <v>13.411199999999999</v>
      </c>
      <c r="L1447" s="17">
        <v>30.000049728</v>
      </c>
      <c r="M1447" s="107">
        <v>1</v>
      </c>
      <c r="N1447" s="17">
        <f>IF(M1447=1,_xlfn.XLOOKUP(L1447,'HYB SPECS'!$O$6:$O$37,'HYB SPECS'!$K$6:$K$37,,1))</f>
        <v>8500</v>
      </c>
      <c r="O1447" s="107">
        <f>0.5*('Specifications (ICE)'!$P$4*'Specifications (ICE)'!$P$3)*'Specifications (ICE)'!$P$5*K1447^2</f>
        <v>56.217600027646043</v>
      </c>
      <c r="P1447" s="14">
        <f>IF(B1447="A",'Specifications (ICE)'!$M$12,IF(B1447="G",'Specifications (ICE)'!$M$13))</f>
        <v>84.271039200000004</v>
      </c>
      <c r="Q1447" s="17">
        <v>2</v>
      </c>
      <c r="R1447" s="110">
        <f>'HYB SPECS'!$G$11-O1447-P1447-G1447</f>
        <v>746.24599262758227</v>
      </c>
      <c r="S1447" s="16">
        <f t="shared" si="296"/>
        <v>0</v>
      </c>
      <c r="T1447" s="17">
        <f t="shared" si="297"/>
        <v>0</v>
      </c>
      <c r="U1447" s="110">
        <f t="shared" si="298"/>
        <v>140.48863922764605</v>
      </c>
      <c r="V1447" s="17">
        <f t="shared" si="299"/>
        <v>1.8841212384098065</v>
      </c>
      <c r="W1447" s="14">
        <f t="shared" si="300"/>
        <v>11.538697553536501</v>
      </c>
      <c r="X1447" s="17">
        <f t="shared" si="301"/>
        <v>1.8841212384098065</v>
      </c>
      <c r="Y1447" s="17">
        <f t="shared" si="302"/>
        <v>2.1167097068988996</v>
      </c>
      <c r="Z1447" s="14">
        <v>474.14230073437511</v>
      </c>
      <c r="AA1447" s="17">
        <f t="shared" si="304"/>
        <v>1.5197179459755283</v>
      </c>
      <c r="AB1447" s="17">
        <f t="shared" si="305"/>
        <v>2.3899380852355321E-4</v>
      </c>
      <c r="AC1447" s="17">
        <f t="shared" si="306"/>
        <v>0.11331707423462822</v>
      </c>
      <c r="AD1447" s="17">
        <f t="shared" si="303"/>
        <v>1.5008884004586519E-4</v>
      </c>
      <c r="AE1447" s="14">
        <f t="shared" si="307"/>
        <v>75.259408940282029</v>
      </c>
    </row>
    <row r="1448" spans="1:31" ht="15.75" thickBot="1" x14ac:dyDescent="0.3">
      <c r="A1448" s="14">
        <v>2</v>
      </c>
      <c r="B1448" s="17" t="s">
        <v>33</v>
      </c>
      <c r="C1448" s="17">
        <f t="shared" si="308"/>
        <v>1442</v>
      </c>
      <c r="D1448" s="17">
        <v>123.16469087453355</v>
      </c>
      <c r="E1448" s="14">
        <v>704.00093954631063</v>
      </c>
      <c r="F1448" s="103">
        <v>0</v>
      </c>
      <c r="G1448" s="17">
        <f>'Specifications (ICE)'!$E$16*9.81*SIN(F1448-F1447)</f>
        <v>0</v>
      </c>
      <c r="H1448" s="17">
        <f t="shared" si="295"/>
        <v>0</v>
      </c>
      <c r="I1448" s="17">
        <v>14</v>
      </c>
      <c r="J1448" s="14">
        <v>4000</v>
      </c>
      <c r="K1448" s="100">
        <v>13.411199999999999</v>
      </c>
      <c r="L1448" s="17">
        <v>30.000049728</v>
      </c>
      <c r="M1448" s="107">
        <v>1</v>
      </c>
      <c r="N1448" s="17">
        <f>IF(M1448=1,_xlfn.XLOOKUP(L1448,'HYB SPECS'!$O$6:$O$37,'HYB SPECS'!$K$6:$K$37,,1))</f>
        <v>8500</v>
      </c>
      <c r="O1448" s="107">
        <f>0.5*('Specifications (ICE)'!$P$4*'Specifications (ICE)'!$P$3)*'Specifications (ICE)'!$P$5*K1448^2</f>
        <v>56.217600027646043</v>
      </c>
      <c r="P1448" s="14">
        <f>IF(B1448="A",'Specifications (ICE)'!$M$12,IF(B1448="G",'Specifications (ICE)'!$M$13))</f>
        <v>84.271039200000004</v>
      </c>
      <c r="Q1448" s="17">
        <v>2</v>
      </c>
      <c r="R1448" s="110">
        <f>'HYB SPECS'!$G$11-O1448-P1448-G1448</f>
        <v>746.24599262758227</v>
      </c>
      <c r="S1448" s="16">
        <f t="shared" si="296"/>
        <v>0</v>
      </c>
      <c r="T1448" s="17">
        <f t="shared" si="297"/>
        <v>0</v>
      </c>
      <c r="U1448" s="110">
        <f t="shared" si="298"/>
        <v>140.48863922764605</v>
      </c>
      <c r="V1448" s="17">
        <f t="shared" si="299"/>
        <v>1.8841212384098065</v>
      </c>
      <c r="W1448" s="14">
        <f t="shared" si="300"/>
        <v>11.538697553536501</v>
      </c>
      <c r="X1448" s="17">
        <f t="shared" si="301"/>
        <v>1.8841212384098065</v>
      </c>
      <c r="Y1448" s="17">
        <f t="shared" si="302"/>
        <v>2.1167097068988996</v>
      </c>
      <c r="Z1448" s="14">
        <v>474.14230073437511</v>
      </c>
      <c r="AA1448" s="17">
        <f t="shared" si="304"/>
        <v>1.5197179459755283</v>
      </c>
      <c r="AB1448" s="17">
        <f t="shared" si="305"/>
        <v>2.3899380852355321E-4</v>
      </c>
      <c r="AC1448" s="17">
        <f t="shared" si="306"/>
        <v>0.11331707423462822</v>
      </c>
      <c r="AD1448" s="17">
        <f t="shared" si="303"/>
        <v>1.5008884004586519E-4</v>
      </c>
      <c r="AE1448" s="14">
        <f t="shared" si="307"/>
        <v>75.372726014516658</v>
      </c>
    </row>
    <row r="1449" spans="1:31" ht="15.75" thickBot="1" x14ac:dyDescent="0.3">
      <c r="A1449" s="14">
        <v>2</v>
      </c>
      <c r="B1449" s="17" t="s">
        <v>33</v>
      </c>
      <c r="C1449" s="17">
        <f t="shared" si="308"/>
        <v>1443</v>
      </c>
      <c r="D1449" s="17">
        <v>123.23925541760202</v>
      </c>
      <c r="E1449" s="14">
        <v>704.00093954631063</v>
      </c>
      <c r="F1449" s="103">
        <v>0</v>
      </c>
      <c r="G1449" s="17">
        <f>'Specifications (ICE)'!$E$16*9.81*SIN(F1449-F1448)</f>
        <v>0</v>
      </c>
      <c r="H1449" s="17">
        <f t="shared" si="295"/>
        <v>0</v>
      </c>
      <c r="I1449" s="17">
        <v>14</v>
      </c>
      <c r="J1449" s="14">
        <v>4000</v>
      </c>
      <c r="K1449" s="100">
        <v>13.411199999999999</v>
      </c>
      <c r="L1449" s="17">
        <v>30.000049728</v>
      </c>
      <c r="M1449" s="107">
        <v>1</v>
      </c>
      <c r="N1449" s="17">
        <f>IF(M1449=1,_xlfn.XLOOKUP(L1449,'HYB SPECS'!$O$6:$O$37,'HYB SPECS'!$K$6:$K$37,,1))</f>
        <v>8500</v>
      </c>
      <c r="O1449" s="107">
        <f>0.5*('Specifications (ICE)'!$P$4*'Specifications (ICE)'!$P$3)*'Specifications (ICE)'!$P$5*K1449^2</f>
        <v>56.217600027646043</v>
      </c>
      <c r="P1449" s="14">
        <f>IF(B1449="A",'Specifications (ICE)'!$M$12,IF(B1449="G",'Specifications (ICE)'!$M$13))</f>
        <v>84.271039200000004</v>
      </c>
      <c r="Q1449" s="17">
        <v>2</v>
      </c>
      <c r="R1449" s="110">
        <f>'HYB SPECS'!$G$11-O1449-P1449-G1449</f>
        <v>746.24599262758227</v>
      </c>
      <c r="S1449" s="16">
        <f t="shared" si="296"/>
        <v>0</v>
      </c>
      <c r="T1449" s="17">
        <f t="shared" si="297"/>
        <v>0</v>
      </c>
      <c r="U1449" s="110">
        <f t="shared" si="298"/>
        <v>140.48863922764605</v>
      </c>
      <c r="V1449" s="17">
        <f t="shared" si="299"/>
        <v>1.8841212384098065</v>
      </c>
      <c r="W1449" s="14">
        <f t="shared" si="300"/>
        <v>11.538697553536501</v>
      </c>
      <c r="X1449" s="17">
        <f t="shared" si="301"/>
        <v>1.8841212384098065</v>
      </c>
      <c r="Y1449" s="17">
        <f t="shared" si="302"/>
        <v>2.1167097068988996</v>
      </c>
      <c r="Z1449" s="14">
        <v>474.14230073437511</v>
      </c>
      <c r="AA1449" s="17">
        <f t="shared" si="304"/>
        <v>1.5197179459755283</v>
      </c>
      <c r="AB1449" s="17">
        <f t="shared" si="305"/>
        <v>2.3899380852355321E-4</v>
      </c>
      <c r="AC1449" s="17">
        <f t="shared" si="306"/>
        <v>0.11331707423462822</v>
      </c>
      <c r="AD1449" s="17">
        <f t="shared" si="303"/>
        <v>1.5008884004586519E-4</v>
      </c>
      <c r="AE1449" s="14">
        <f t="shared" si="307"/>
        <v>75.486043088751288</v>
      </c>
    </row>
    <row r="1450" spans="1:31" ht="15.75" thickBot="1" x14ac:dyDescent="0.3">
      <c r="A1450" s="14">
        <v>2</v>
      </c>
      <c r="B1450" s="17" t="s">
        <v>33</v>
      </c>
      <c r="C1450" s="17">
        <f t="shared" si="308"/>
        <v>1444</v>
      </c>
      <c r="D1450" s="17">
        <v>123.3138199606705</v>
      </c>
      <c r="E1450" s="14">
        <v>704.00093954631063</v>
      </c>
      <c r="F1450" s="103">
        <v>0</v>
      </c>
      <c r="G1450" s="17">
        <f>'Specifications (ICE)'!$E$16*9.81*SIN(F1450-F1449)</f>
        <v>0</v>
      </c>
      <c r="H1450" s="17">
        <f t="shared" si="295"/>
        <v>0</v>
      </c>
      <c r="I1450" s="17">
        <v>14</v>
      </c>
      <c r="J1450" s="14">
        <v>4000</v>
      </c>
      <c r="K1450" s="100">
        <v>13.411199999999999</v>
      </c>
      <c r="L1450" s="17">
        <v>30.000049728</v>
      </c>
      <c r="M1450" s="107">
        <v>1</v>
      </c>
      <c r="N1450" s="17">
        <f>IF(M1450=1,_xlfn.XLOOKUP(L1450,'HYB SPECS'!$O$6:$O$37,'HYB SPECS'!$K$6:$K$37,,1))</f>
        <v>8500</v>
      </c>
      <c r="O1450" s="107">
        <f>0.5*('Specifications (ICE)'!$P$4*'Specifications (ICE)'!$P$3)*'Specifications (ICE)'!$P$5*K1450^2</f>
        <v>56.217600027646043</v>
      </c>
      <c r="P1450" s="14">
        <f>IF(B1450="A",'Specifications (ICE)'!$M$12,IF(B1450="G",'Specifications (ICE)'!$M$13))</f>
        <v>84.271039200000004</v>
      </c>
      <c r="Q1450" s="17">
        <v>2</v>
      </c>
      <c r="R1450" s="110">
        <f>'HYB SPECS'!$G$11-O1450-P1450-G1450</f>
        <v>746.24599262758227</v>
      </c>
      <c r="S1450" s="16">
        <f t="shared" si="296"/>
        <v>0</v>
      </c>
      <c r="T1450" s="17">
        <f t="shared" si="297"/>
        <v>0</v>
      </c>
      <c r="U1450" s="110">
        <f t="shared" si="298"/>
        <v>140.48863922764605</v>
      </c>
      <c r="V1450" s="17">
        <f t="shared" si="299"/>
        <v>1.8841212384098065</v>
      </c>
      <c r="W1450" s="14">
        <f t="shared" si="300"/>
        <v>11.538697553536501</v>
      </c>
      <c r="X1450" s="17">
        <f t="shared" si="301"/>
        <v>1.8841212384098065</v>
      </c>
      <c r="Y1450" s="17">
        <f t="shared" si="302"/>
        <v>2.1167097068988996</v>
      </c>
      <c r="Z1450" s="14">
        <v>474.14230073437511</v>
      </c>
      <c r="AA1450" s="17">
        <f t="shared" si="304"/>
        <v>1.5197179459755283</v>
      </c>
      <c r="AB1450" s="17">
        <f t="shared" si="305"/>
        <v>2.3899380852355321E-4</v>
      </c>
      <c r="AC1450" s="17">
        <f t="shared" si="306"/>
        <v>0.11331707423462822</v>
      </c>
      <c r="AD1450" s="17">
        <f t="shared" si="303"/>
        <v>1.5008884004586519E-4</v>
      </c>
      <c r="AE1450" s="14">
        <f t="shared" si="307"/>
        <v>75.599360162985917</v>
      </c>
    </row>
    <row r="1451" spans="1:31" ht="15.75" thickBot="1" x14ac:dyDescent="0.3">
      <c r="A1451" s="14">
        <v>2</v>
      </c>
      <c r="B1451" s="17" t="s">
        <v>33</v>
      </c>
      <c r="C1451" s="17">
        <f t="shared" si="308"/>
        <v>1445</v>
      </c>
      <c r="D1451" s="17">
        <v>123.38838450373898</v>
      </c>
      <c r="E1451" s="14">
        <v>704.00093954631063</v>
      </c>
      <c r="F1451" s="103">
        <v>0</v>
      </c>
      <c r="G1451" s="17">
        <f>'Specifications (ICE)'!$E$16*9.81*SIN(F1451-F1450)</f>
        <v>0</v>
      </c>
      <c r="H1451" s="17">
        <f t="shared" si="295"/>
        <v>0</v>
      </c>
      <c r="I1451" s="17">
        <v>14</v>
      </c>
      <c r="J1451" s="14">
        <v>4000</v>
      </c>
      <c r="K1451" s="100">
        <v>13.411199999999999</v>
      </c>
      <c r="L1451" s="17">
        <v>30.000049728</v>
      </c>
      <c r="M1451" s="107">
        <v>1</v>
      </c>
      <c r="N1451" s="17">
        <f>IF(M1451=1,_xlfn.XLOOKUP(L1451,'HYB SPECS'!$O$6:$O$37,'HYB SPECS'!$K$6:$K$37,,1))</f>
        <v>8500</v>
      </c>
      <c r="O1451" s="107">
        <f>0.5*('Specifications (ICE)'!$P$4*'Specifications (ICE)'!$P$3)*'Specifications (ICE)'!$P$5*K1451^2</f>
        <v>56.217600027646043</v>
      </c>
      <c r="P1451" s="14">
        <f>IF(B1451="A",'Specifications (ICE)'!$M$12,IF(B1451="G",'Specifications (ICE)'!$M$13))</f>
        <v>84.271039200000004</v>
      </c>
      <c r="Q1451" s="17">
        <v>2</v>
      </c>
      <c r="R1451" s="110">
        <f>'HYB SPECS'!$G$11-O1451-P1451-G1451</f>
        <v>746.24599262758227</v>
      </c>
      <c r="S1451" s="16">
        <f t="shared" si="296"/>
        <v>0</v>
      </c>
      <c r="T1451" s="17">
        <f t="shared" si="297"/>
        <v>0</v>
      </c>
      <c r="U1451" s="110">
        <f t="shared" si="298"/>
        <v>140.48863922764605</v>
      </c>
      <c r="V1451" s="17">
        <f t="shared" si="299"/>
        <v>1.8841212384098065</v>
      </c>
      <c r="W1451" s="14">
        <f t="shared" si="300"/>
        <v>11.538697553536501</v>
      </c>
      <c r="X1451" s="17">
        <f t="shared" si="301"/>
        <v>1.8841212384098065</v>
      </c>
      <c r="Y1451" s="17">
        <f t="shared" si="302"/>
        <v>2.1167097068988996</v>
      </c>
      <c r="Z1451" s="14">
        <v>474.14230073437511</v>
      </c>
      <c r="AA1451" s="17">
        <f t="shared" si="304"/>
        <v>1.5197179459755283</v>
      </c>
      <c r="AB1451" s="17">
        <f t="shared" si="305"/>
        <v>2.3899380852355321E-4</v>
      </c>
      <c r="AC1451" s="17">
        <f t="shared" si="306"/>
        <v>0.11331707423462822</v>
      </c>
      <c r="AD1451" s="17">
        <f t="shared" si="303"/>
        <v>1.5008884004586519E-4</v>
      </c>
      <c r="AE1451" s="14">
        <f t="shared" si="307"/>
        <v>75.712677237220547</v>
      </c>
    </row>
    <row r="1452" spans="1:31" ht="15.75" thickBot="1" x14ac:dyDescent="0.3">
      <c r="A1452" s="14">
        <v>2</v>
      </c>
      <c r="B1452" s="17" t="s">
        <v>33</v>
      </c>
      <c r="C1452" s="17">
        <f t="shared" si="308"/>
        <v>1446</v>
      </c>
      <c r="D1452" s="17">
        <v>123.46294904680745</v>
      </c>
      <c r="E1452" s="14">
        <v>704.00093954631063</v>
      </c>
      <c r="F1452" s="103">
        <v>0</v>
      </c>
      <c r="G1452" s="17">
        <f>'Specifications (ICE)'!$E$16*9.81*SIN(F1452-F1451)</f>
        <v>0</v>
      </c>
      <c r="H1452" s="17">
        <f t="shared" si="295"/>
        <v>0</v>
      </c>
      <c r="I1452" s="17">
        <v>14</v>
      </c>
      <c r="J1452" s="14">
        <v>4000</v>
      </c>
      <c r="K1452" s="100">
        <v>13.411199999999999</v>
      </c>
      <c r="L1452" s="17">
        <v>30.000049728</v>
      </c>
      <c r="M1452" s="107">
        <v>1</v>
      </c>
      <c r="N1452" s="17">
        <f>IF(M1452=1,_xlfn.XLOOKUP(L1452,'HYB SPECS'!$O$6:$O$37,'HYB SPECS'!$K$6:$K$37,,1))</f>
        <v>8500</v>
      </c>
      <c r="O1452" s="107">
        <f>0.5*('Specifications (ICE)'!$P$4*'Specifications (ICE)'!$P$3)*'Specifications (ICE)'!$P$5*K1452^2</f>
        <v>56.217600027646043</v>
      </c>
      <c r="P1452" s="14">
        <f>IF(B1452="A",'Specifications (ICE)'!$M$12,IF(B1452="G",'Specifications (ICE)'!$M$13))</f>
        <v>84.271039200000004</v>
      </c>
      <c r="Q1452" s="17">
        <v>2</v>
      </c>
      <c r="R1452" s="110">
        <f>'HYB SPECS'!$G$11-O1452-P1452-G1452</f>
        <v>746.24599262758227</v>
      </c>
      <c r="S1452" s="16">
        <f t="shared" si="296"/>
        <v>0</v>
      </c>
      <c r="T1452" s="17">
        <f t="shared" si="297"/>
        <v>0</v>
      </c>
      <c r="U1452" s="110">
        <f t="shared" si="298"/>
        <v>140.48863922764605</v>
      </c>
      <c r="V1452" s="17">
        <f t="shared" si="299"/>
        <v>1.8841212384098065</v>
      </c>
      <c r="W1452" s="14">
        <f t="shared" si="300"/>
        <v>11.538697553536501</v>
      </c>
      <c r="X1452" s="17">
        <f t="shared" si="301"/>
        <v>1.8841212384098065</v>
      </c>
      <c r="Y1452" s="17">
        <f t="shared" si="302"/>
        <v>2.1167097068988996</v>
      </c>
      <c r="Z1452" s="14">
        <v>474.14230073437511</v>
      </c>
      <c r="AA1452" s="17">
        <f t="shared" si="304"/>
        <v>1.5197179459755283</v>
      </c>
      <c r="AB1452" s="17">
        <f t="shared" si="305"/>
        <v>2.3899380852355321E-4</v>
      </c>
      <c r="AC1452" s="17">
        <f t="shared" si="306"/>
        <v>0.11331707423462822</v>
      </c>
      <c r="AD1452" s="17">
        <f t="shared" si="303"/>
        <v>1.5008884004586519E-4</v>
      </c>
      <c r="AE1452" s="14">
        <f t="shared" si="307"/>
        <v>75.825994311455176</v>
      </c>
    </row>
    <row r="1453" spans="1:31" ht="15.75" thickBot="1" x14ac:dyDescent="0.3">
      <c r="A1453" s="14">
        <v>2</v>
      </c>
      <c r="B1453" s="17" t="s">
        <v>33</v>
      </c>
      <c r="C1453" s="17">
        <f t="shared" si="308"/>
        <v>1447</v>
      </c>
      <c r="D1453" s="17">
        <v>123.53751358987593</v>
      </c>
      <c r="E1453" s="14">
        <v>704.00093954631063</v>
      </c>
      <c r="F1453" s="103">
        <v>0</v>
      </c>
      <c r="G1453" s="17">
        <f>'Specifications (ICE)'!$E$16*9.81*SIN(F1453-F1452)</f>
        <v>0</v>
      </c>
      <c r="H1453" s="17">
        <f t="shared" si="295"/>
        <v>0</v>
      </c>
      <c r="I1453" s="17">
        <v>14</v>
      </c>
      <c r="J1453" s="14">
        <v>4000</v>
      </c>
      <c r="K1453" s="100">
        <v>13.411199999999999</v>
      </c>
      <c r="L1453" s="17">
        <v>30.000049728</v>
      </c>
      <c r="M1453" s="107">
        <v>1</v>
      </c>
      <c r="N1453" s="17">
        <f>IF(M1453=1,_xlfn.XLOOKUP(L1453,'HYB SPECS'!$O$6:$O$37,'HYB SPECS'!$K$6:$K$37,,1))</f>
        <v>8500</v>
      </c>
      <c r="O1453" s="107">
        <f>0.5*('Specifications (ICE)'!$P$4*'Specifications (ICE)'!$P$3)*'Specifications (ICE)'!$P$5*K1453^2</f>
        <v>56.217600027646043</v>
      </c>
      <c r="P1453" s="14">
        <f>IF(B1453="A",'Specifications (ICE)'!$M$12,IF(B1453="G",'Specifications (ICE)'!$M$13))</f>
        <v>84.271039200000004</v>
      </c>
      <c r="Q1453" s="17">
        <v>2</v>
      </c>
      <c r="R1453" s="110">
        <f>'HYB SPECS'!$G$11-O1453-P1453-G1453</f>
        <v>746.24599262758227</v>
      </c>
      <c r="S1453" s="16">
        <f t="shared" si="296"/>
        <v>0</v>
      </c>
      <c r="T1453" s="17">
        <f t="shared" si="297"/>
        <v>0</v>
      </c>
      <c r="U1453" s="110">
        <f t="shared" si="298"/>
        <v>140.48863922764605</v>
      </c>
      <c r="V1453" s="17">
        <f t="shared" si="299"/>
        <v>1.8841212384098065</v>
      </c>
      <c r="W1453" s="14">
        <f t="shared" si="300"/>
        <v>11.538697553536501</v>
      </c>
      <c r="X1453" s="17">
        <f t="shared" si="301"/>
        <v>1.8841212384098065</v>
      </c>
      <c r="Y1453" s="17">
        <f t="shared" si="302"/>
        <v>2.1167097068988996</v>
      </c>
      <c r="Z1453" s="14">
        <v>474.14230073437511</v>
      </c>
      <c r="AA1453" s="17">
        <f t="shared" si="304"/>
        <v>1.5197179459755283</v>
      </c>
      <c r="AB1453" s="17">
        <f t="shared" si="305"/>
        <v>2.3899380852355321E-4</v>
      </c>
      <c r="AC1453" s="17">
        <f t="shared" si="306"/>
        <v>0.11331707423462822</v>
      </c>
      <c r="AD1453" s="17">
        <f t="shared" si="303"/>
        <v>1.5008884004586519E-4</v>
      </c>
      <c r="AE1453" s="14">
        <f t="shared" si="307"/>
        <v>75.939311385689805</v>
      </c>
    </row>
    <row r="1454" spans="1:31" ht="15.75" thickBot="1" x14ac:dyDescent="0.3">
      <c r="A1454" s="14">
        <v>2</v>
      </c>
      <c r="B1454" s="17" t="s">
        <v>33</v>
      </c>
      <c r="C1454" s="17">
        <f t="shared" si="308"/>
        <v>1448</v>
      </c>
      <c r="D1454" s="17">
        <v>123.6120781329444</v>
      </c>
      <c r="E1454" s="14">
        <v>704.00093954631063</v>
      </c>
      <c r="F1454" s="103">
        <v>0</v>
      </c>
      <c r="G1454" s="17">
        <f>'Specifications (ICE)'!$E$16*9.81*SIN(F1454-F1453)</f>
        <v>0</v>
      </c>
      <c r="H1454" s="17">
        <f t="shared" si="295"/>
        <v>0</v>
      </c>
      <c r="I1454" s="17">
        <v>14</v>
      </c>
      <c r="J1454" s="14">
        <v>4000</v>
      </c>
      <c r="K1454" s="100">
        <v>13.411199999999999</v>
      </c>
      <c r="L1454" s="17">
        <v>30.000049728</v>
      </c>
      <c r="M1454" s="107">
        <v>1</v>
      </c>
      <c r="N1454" s="17">
        <f>IF(M1454=1,_xlfn.XLOOKUP(L1454,'HYB SPECS'!$O$6:$O$37,'HYB SPECS'!$K$6:$K$37,,1))</f>
        <v>8500</v>
      </c>
      <c r="O1454" s="107">
        <f>0.5*('Specifications (ICE)'!$P$4*'Specifications (ICE)'!$P$3)*'Specifications (ICE)'!$P$5*K1454^2</f>
        <v>56.217600027646043</v>
      </c>
      <c r="P1454" s="14">
        <f>IF(B1454="A",'Specifications (ICE)'!$M$12,IF(B1454="G",'Specifications (ICE)'!$M$13))</f>
        <v>84.271039200000004</v>
      </c>
      <c r="Q1454" s="17">
        <v>2</v>
      </c>
      <c r="R1454" s="110">
        <f>'HYB SPECS'!$G$11-O1454-P1454-G1454</f>
        <v>746.24599262758227</v>
      </c>
      <c r="S1454" s="16">
        <f t="shared" si="296"/>
        <v>0</v>
      </c>
      <c r="T1454" s="17">
        <f t="shared" si="297"/>
        <v>0</v>
      </c>
      <c r="U1454" s="110">
        <f t="shared" si="298"/>
        <v>140.48863922764605</v>
      </c>
      <c r="V1454" s="17">
        <f t="shared" si="299"/>
        <v>1.8841212384098065</v>
      </c>
      <c r="W1454" s="14">
        <f t="shared" si="300"/>
        <v>11.538697553536501</v>
      </c>
      <c r="X1454" s="17">
        <f t="shared" si="301"/>
        <v>1.8841212384098065</v>
      </c>
      <c r="Y1454" s="17">
        <f t="shared" si="302"/>
        <v>2.1167097068988996</v>
      </c>
      <c r="Z1454" s="14">
        <v>474.14230073437511</v>
      </c>
      <c r="AA1454" s="17">
        <f t="shared" si="304"/>
        <v>1.5197179459755283</v>
      </c>
      <c r="AB1454" s="17">
        <f t="shared" si="305"/>
        <v>2.3899380852355321E-4</v>
      </c>
      <c r="AC1454" s="17">
        <f t="shared" si="306"/>
        <v>0.11331707423462822</v>
      </c>
      <c r="AD1454" s="17">
        <f t="shared" si="303"/>
        <v>1.5008884004586519E-4</v>
      </c>
      <c r="AE1454" s="14">
        <f t="shared" si="307"/>
        <v>76.052628459924435</v>
      </c>
    </row>
    <row r="1455" spans="1:31" ht="15.75" thickBot="1" x14ac:dyDescent="0.3">
      <c r="A1455" s="14">
        <v>2</v>
      </c>
      <c r="B1455" s="17" t="s">
        <v>33</v>
      </c>
      <c r="C1455" s="17">
        <f t="shared" si="308"/>
        <v>1449</v>
      </c>
      <c r="D1455" s="17">
        <v>123.68664267601288</v>
      </c>
      <c r="E1455" s="14">
        <v>704.00093954631063</v>
      </c>
      <c r="F1455" s="103">
        <v>0</v>
      </c>
      <c r="G1455" s="17">
        <f>'Specifications (ICE)'!$E$16*9.81*SIN(F1455-F1454)</f>
        <v>0</v>
      </c>
      <c r="H1455" s="17">
        <f t="shared" si="295"/>
        <v>0</v>
      </c>
      <c r="I1455" s="17">
        <v>14</v>
      </c>
      <c r="J1455" s="14">
        <v>4000</v>
      </c>
      <c r="K1455" s="100">
        <v>13.411199999999999</v>
      </c>
      <c r="L1455" s="17">
        <v>30.000049728</v>
      </c>
      <c r="M1455" s="107">
        <v>1</v>
      </c>
      <c r="N1455" s="17">
        <f>IF(M1455=1,_xlfn.XLOOKUP(L1455,'HYB SPECS'!$O$6:$O$37,'HYB SPECS'!$K$6:$K$37,,1))</f>
        <v>8500</v>
      </c>
      <c r="O1455" s="107">
        <f>0.5*('Specifications (ICE)'!$P$4*'Specifications (ICE)'!$P$3)*'Specifications (ICE)'!$P$5*K1455^2</f>
        <v>56.217600027646043</v>
      </c>
      <c r="P1455" s="14">
        <f>IF(B1455="A",'Specifications (ICE)'!$M$12,IF(B1455="G",'Specifications (ICE)'!$M$13))</f>
        <v>84.271039200000004</v>
      </c>
      <c r="Q1455" s="17">
        <v>2</v>
      </c>
      <c r="R1455" s="110">
        <f>'HYB SPECS'!$G$11-O1455-P1455-G1455</f>
        <v>746.24599262758227</v>
      </c>
      <c r="S1455" s="16">
        <f t="shared" si="296"/>
        <v>0</v>
      </c>
      <c r="T1455" s="17">
        <f t="shared" si="297"/>
        <v>0</v>
      </c>
      <c r="U1455" s="110">
        <f t="shared" si="298"/>
        <v>140.48863922764605</v>
      </c>
      <c r="V1455" s="17">
        <f t="shared" si="299"/>
        <v>1.8841212384098065</v>
      </c>
      <c r="W1455" s="14">
        <f t="shared" si="300"/>
        <v>11.538697553536501</v>
      </c>
      <c r="X1455" s="17">
        <f t="shared" si="301"/>
        <v>1.8841212384098065</v>
      </c>
      <c r="Y1455" s="17">
        <f t="shared" si="302"/>
        <v>2.1167097068988996</v>
      </c>
      <c r="Z1455" s="14">
        <v>474.14230073437511</v>
      </c>
      <c r="AA1455" s="17">
        <f t="shared" si="304"/>
        <v>1.5197179459755283</v>
      </c>
      <c r="AB1455" s="17">
        <f t="shared" si="305"/>
        <v>2.3899380852355321E-4</v>
      </c>
      <c r="AC1455" s="17">
        <f t="shared" si="306"/>
        <v>0.11331707423462822</v>
      </c>
      <c r="AD1455" s="17">
        <f t="shared" si="303"/>
        <v>1.5008884004586519E-4</v>
      </c>
      <c r="AE1455" s="14">
        <f t="shared" si="307"/>
        <v>76.165945534159064</v>
      </c>
    </row>
    <row r="1456" spans="1:31" ht="15.75" thickBot="1" x14ac:dyDescent="0.3">
      <c r="A1456" s="14">
        <v>2</v>
      </c>
      <c r="B1456" s="17" t="s">
        <v>33</v>
      </c>
      <c r="C1456" s="17">
        <f t="shared" si="308"/>
        <v>1450</v>
      </c>
      <c r="D1456" s="17">
        <v>123.76120721908136</v>
      </c>
      <c r="E1456" s="14">
        <v>704.00093954631063</v>
      </c>
      <c r="F1456" s="103">
        <v>0</v>
      </c>
      <c r="G1456" s="17">
        <f>'Specifications (ICE)'!$E$16*9.81*SIN(F1456-F1455)</f>
        <v>0</v>
      </c>
      <c r="H1456" s="17">
        <f t="shared" si="295"/>
        <v>0</v>
      </c>
      <c r="I1456" s="17">
        <v>14</v>
      </c>
      <c r="J1456" s="14">
        <v>4000</v>
      </c>
      <c r="K1456" s="100">
        <v>13.411199999999999</v>
      </c>
      <c r="L1456" s="17">
        <v>30.000049728</v>
      </c>
      <c r="M1456" s="107">
        <v>1</v>
      </c>
      <c r="N1456" s="17">
        <f>IF(M1456=1,_xlfn.XLOOKUP(L1456,'HYB SPECS'!$O$6:$O$37,'HYB SPECS'!$K$6:$K$37,,1))</f>
        <v>8500</v>
      </c>
      <c r="O1456" s="107">
        <f>0.5*('Specifications (ICE)'!$P$4*'Specifications (ICE)'!$P$3)*'Specifications (ICE)'!$P$5*K1456^2</f>
        <v>56.217600027646043</v>
      </c>
      <c r="P1456" s="14">
        <f>IF(B1456="A",'Specifications (ICE)'!$M$12,IF(B1456="G",'Specifications (ICE)'!$M$13))</f>
        <v>84.271039200000004</v>
      </c>
      <c r="Q1456" s="17">
        <v>2</v>
      </c>
      <c r="R1456" s="110">
        <f>'HYB SPECS'!$G$11-O1456-P1456-G1456</f>
        <v>746.24599262758227</v>
      </c>
      <c r="S1456" s="16">
        <f t="shared" si="296"/>
        <v>0</v>
      </c>
      <c r="T1456" s="17">
        <f t="shared" si="297"/>
        <v>0</v>
      </c>
      <c r="U1456" s="110">
        <f t="shared" si="298"/>
        <v>140.48863922764605</v>
      </c>
      <c r="V1456" s="17">
        <f t="shared" si="299"/>
        <v>1.8841212384098065</v>
      </c>
      <c r="W1456" s="14">
        <f t="shared" si="300"/>
        <v>11.538697553536501</v>
      </c>
      <c r="X1456" s="17">
        <f t="shared" si="301"/>
        <v>1.8841212384098065</v>
      </c>
      <c r="Y1456" s="17">
        <f t="shared" si="302"/>
        <v>2.1167097068988996</v>
      </c>
      <c r="Z1456" s="14">
        <v>474.14230073437511</v>
      </c>
      <c r="AA1456" s="17">
        <f t="shared" si="304"/>
        <v>1.5197179459755283</v>
      </c>
      <c r="AB1456" s="17">
        <f t="shared" si="305"/>
        <v>2.3899380852355321E-4</v>
      </c>
      <c r="AC1456" s="17">
        <f t="shared" si="306"/>
        <v>0.11331707423462822</v>
      </c>
      <c r="AD1456" s="17">
        <f t="shared" si="303"/>
        <v>1.5008884004586519E-4</v>
      </c>
      <c r="AE1456" s="14">
        <f t="shared" si="307"/>
        <v>76.279262608393694</v>
      </c>
    </row>
    <row r="1457" spans="1:31" ht="15.75" thickBot="1" x14ac:dyDescent="0.3">
      <c r="A1457" s="14">
        <v>2</v>
      </c>
      <c r="B1457" s="17" t="s">
        <v>33</v>
      </c>
      <c r="C1457" s="17">
        <f t="shared" si="308"/>
        <v>1451</v>
      </c>
      <c r="D1457" s="17">
        <v>123.83577176214983</v>
      </c>
      <c r="E1457" s="14">
        <v>704.00093954631063</v>
      </c>
      <c r="F1457" s="103">
        <v>0</v>
      </c>
      <c r="G1457" s="17">
        <f>'Specifications (ICE)'!$E$16*9.81*SIN(F1457-F1456)</f>
        <v>0</v>
      </c>
      <c r="H1457" s="17">
        <f t="shared" si="295"/>
        <v>0</v>
      </c>
      <c r="I1457" s="17">
        <v>14</v>
      </c>
      <c r="J1457" s="14">
        <v>4000</v>
      </c>
      <c r="K1457" s="100">
        <v>13.411199999999999</v>
      </c>
      <c r="L1457" s="17">
        <v>30.000049728</v>
      </c>
      <c r="M1457" s="107">
        <v>1</v>
      </c>
      <c r="N1457" s="17">
        <f>IF(M1457=1,_xlfn.XLOOKUP(L1457,'HYB SPECS'!$O$6:$O$37,'HYB SPECS'!$K$6:$K$37,,1))</f>
        <v>8500</v>
      </c>
      <c r="O1457" s="107">
        <f>0.5*('Specifications (ICE)'!$P$4*'Specifications (ICE)'!$P$3)*'Specifications (ICE)'!$P$5*K1457^2</f>
        <v>56.217600027646043</v>
      </c>
      <c r="P1457" s="14">
        <f>IF(B1457="A",'Specifications (ICE)'!$M$12,IF(B1457="G",'Specifications (ICE)'!$M$13))</f>
        <v>84.271039200000004</v>
      </c>
      <c r="Q1457" s="17">
        <v>2</v>
      </c>
      <c r="R1457" s="110">
        <f>'HYB SPECS'!$G$11-O1457-P1457-G1457</f>
        <v>746.24599262758227</v>
      </c>
      <c r="S1457" s="16">
        <f t="shared" si="296"/>
        <v>0</v>
      </c>
      <c r="T1457" s="17">
        <f t="shared" si="297"/>
        <v>0</v>
      </c>
      <c r="U1457" s="110">
        <f t="shared" si="298"/>
        <v>140.48863922764605</v>
      </c>
      <c r="V1457" s="17">
        <f t="shared" si="299"/>
        <v>1.8841212384098065</v>
      </c>
      <c r="W1457" s="14">
        <f t="shared" si="300"/>
        <v>11.538697553536501</v>
      </c>
      <c r="X1457" s="17">
        <f t="shared" si="301"/>
        <v>1.8841212384098065</v>
      </c>
      <c r="Y1457" s="17">
        <f t="shared" si="302"/>
        <v>2.1167097068988996</v>
      </c>
      <c r="Z1457" s="14">
        <v>474.14230073437511</v>
      </c>
      <c r="AA1457" s="17">
        <f t="shared" si="304"/>
        <v>1.5197179459755283</v>
      </c>
      <c r="AB1457" s="17">
        <f t="shared" si="305"/>
        <v>2.3899380852355321E-4</v>
      </c>
      <c r="AC1457" s="17">
        <f t="shared" si="306"/>
        <v>0.11331707423462822</v>
      </c>
      <c r="AD1457" s="17">
        <f t="shared" si="303"/>
        <v>1.5008884004586519E-4</v>
      </c>
      <c r="AE1457" s="14">
        <f t="shared" si="307"/>
        <v>76.392579682628323</v>
      </c>
    </row>
    <row r="1458" spans="1:31" ht="15.75" thickBot="1" x14ac:dyDescent="0.3">
      <c r="A1458" s="14">
        <v>2</v>
      </c>
      <c r="B1458" s="17" t="s">
        <v>33</v>
      </c>
      <c r="C1458" s="17">
        <f t="shared" si="308"/>
        <v>1452</v>
      </c>
      <c r="D1458" s="17">
        <v>123.91033630521831</v>
      </c>
      <c r="E1458" s="14">
        <v>704.00093954631063</v>
      </c>
      <c r="F1458" s="103">
        <v>0</v>
      </c>
      <c r="G1458" s="17">
        <f>'Specifications (ICE)'!$E$16*9.81*SIN(F1458-F1457)</f>
        <v>0</v>
      </c>
      <c r="H1458" s="17">
        <f t="shared" si="295"/>
        <v>0</v>
      </c>
      <c r="I1458" s="17">
        <v>14</v>
      </c>
      <c r="J1458" s="14">
        <v>4000</v>
      </c>
      <c r="K1458" s="100">
        <v>13.411199999999999</v>
      </c>
      <c r="L1458" s="17">
        <v>30.000049728</v>
      </c>
      <c r="M1458" s="107">
        <v>1</v>
      </c>
      <c r="N1458" s="17">
        <f>IF(M1458=1,_xlfn.XLOOKUP(L1458,'HYB SPECS'!$O$6:$O$37,'HYB SPECS'!$K$6:$K$37,,1))</f>
        <v>8500</v>
      </c>
      <c r="O1458" s="107">
        <f>0.5*('Specifications (ICE)'!$P$4*'Specifications (ICE)'!$P$3)*'Specifications (ICE)'!$P$5*K1458^2</f>
        <v>56.217600027646043</v>
      </c>
      <c r="P1458" s="14">
        <f>IF(B1458="A",'Specifications (ICE)'!$M$12,IF(B1458="G",'Specifications (ICE)'!$M$13))</f>
        <v>84.271039200000004</v>
      </c>
      <c r="Q1458" s="17">
        <v>2</v>
      </c>
      <c r="R1458" s="110">
        <f>'HYB SPECS'!$G$11-O1458-P1458-G1458</f>
        <v>746.24599262758227</v>
      </c>
      <c r="S1458" s="16">
        <f t="shared" si="296"/>
        <v>0</v>
      </c>
      <c r="T1458" s="17">
        <f t="shared" si="297"/>
        <v>0</v>
      </c>
      <c r="U1458" s="110">
        <f t="shared" si="298"/>
        <v>140.48863922764605</v>
      </c>
      <c r="V1458" s="17">
        <f t="shared" si="299"/>
        <v>1.8841212384098065</v>
      </c>
      <c r="W1458" s="14">
        <f t="shared" si="300"/>
        <v>11.538697553536501</v>
      </c>
      <c r="X1458" s="17">
        <f t="shared" si="301"/>
        <v>1.8841212384098065</v>
      </c>
      <c r="Y1458" s="17">
        <f t="shared" si="302"/>
        <v>2.1167097068988996</v>
      </c>
      <c r="Z1458" s="14">
        <v>474.14230073437511</v>
      </c>
      <c r="AA1458" s="17">
        <f t="shared" si="304"/>
        <v>1.5197179459755283</v>
      </c>
      <c r="AB1458" s="17">
        <f t="shared" si="305"/>
        <v>2.3899380852355321E-4</v>
      </c>
      <c r="AC1458" s="17">
        <f t="shared" si="306"/>
        <v>0.11331707423462822</v>
      </c>
      <c r="AD1458" s="17">
        <f t="shared" si="303"/>
        <v>1.5008884004586519E-4</v>
      </c>
      <c r="AE1458" s="14">
        <f t="shared" si="307"/>
        <v>76.505896756862953</v>
      </c>
    </row>
    <row r="1459" spans="1:31" ht="15.75" thickBot="1" x14ac:dyDescent="0.3">
      <c r="A1459" s="14">
        <v>2</v>
      </c>
      <c r="B1459" s="17" t="s">
        <v>33</v>
      </c>
      <c r="C1459" s="17">
        <f t="shared" si="308"/>
        <v>1453</v>
      </c>
      <c r="D1459" s="17">
        <v>123.98490084828678</v>
      </c>
      <c r="E1459" s="14">
        <v>704.00093954631063</v>
      </c>
      <c r="F1459" s="103">
        <v>0</v>
      </c>
      <c r="G1459" s="17">
        <f>'Specifications (ICE)'!$E$16*9.81*SIN(F1459-F1458)</f>
        <v>0</v>
      </c>
      <c r="H1459" s="17">
        <f t="shared" si="295"/>
        <v>0</v>
      </c>
      <c r="I1459" s="17">
        <v>14</v>
      </c>
      <c r="J1459" s="14">
        <v>4000</v>
      </c>
      <c r="K1459" s="100">
        <v>13.411199999999999</v>
      </c>
      <c r="L1459" s="17">
        <v>30.000049728</v>
      </c>
      <c r="M1459" s="107">
        <v>1</v>
      </c>
      <c r="N1459" s="17">
        <f>IF(M1459=1,_xlfn.XLOOKUP(L1459,'HYB SPECS'!$O$6:$O$37,'HYB SPECS'!$K$6:$K$37,,1))</f>
        <v>8500</v>
      </c>
      <c r="O1459" s="107">
        <f>0.5*('Specifications (ICE)'!$P$4*'Specifications (ICE)'!$P$3)*'Specifications (ICE)'!$P$5*K1459^2</f>
        <v>56.217600027646043</v>
      </c>
      <c r="P1459" s="14">
        <f>IF(B1459="A",'Specifications (ICE)'!$M$12,IF(B1459="G",'Specifications (ICE)'!$M$13))</f>
        <v>84.271039200000004</v>
      </c>
      <c r="Q1459" s="17">
        <v>2</v>
      </c>
      <c r="R1459" s="110">
        <f>'HYB SPECS'!$G$11-O1459-P1459-G1459</f>
        <v>746.24599262758227</v>
      </c>
      <c r="S1459" s="16">
        <f t="shared" si="296"/>
        <v>0</v>
      </c>
      <c r="T1459" s="17">
        <f t="shared" si="297"/>
        <v>0</v>
      </c>
      <c r="U1459" s="110">
        <f t="shared" si="298"/>
        <v>140.48863922764605</v>
      </c>
      <c r="V1459" s="17">
        <f t="shared" si="299"/>
        <v>1.8841212384098065</v>
      </c>
      <c r="W1459" s="14">
        <f t="shared" si="300"/>
        <v>11.538697553536501</v>
      </c>
      <c r="X1459" s="17">
        <f t="shared" si="301"/>
        <v>1.8841212384098065</v>
      </c>
      <c r="Y1459" s="17">
        <f t="shared" si="302"/>
        <v>2.1167097068988996</v>
      </c>
      <c r="Z1459" s="14">
        <v>474.14230073437511</v>
      </c>
      <c r="AA1459" s="17">
        <f t="shared" si="304"/>
        <v>1.5197179459755283</v>
      </c>
      <c r="AB1459" s="17">
        <f t="shared" si="305"/>
        <v>2.3899380852355321E-4</v>
      </c>
      <c r="AC1459" s="17">
        <f t="shared" si="306"/>
        <v>0.11331707423462822</v>
      </c>
      <c r="AD1459" s="17">
        <f t="shared" si="303"/>
        <v>1.5008884004586519E-4</v>
      </c>
      <c r="AE1459" s="14">
        <f t="shared" si="307"/>
        <v>76.619213831097582</v>
      </c>
    </row>
    <row r="1460" spans="1:31" ht="15.75" thickBot="1" x14ac:dyDescent="0.3">
      <c r="A1460" s="14">
        <v>2</v>
      </c>
      <c r="B1460" s="17" t="s">
        <v>33</v>
      </c>
      <c r="C1460" s="17">
        <f t="shared" si="308"/>
        <v>1454</v>
      </c>
      <c r="D1460" s="17">
        <v>124.05946539135526</v>
      </c>
      <c r="E1460" s="14">
        <v>704.00093954631063</v>
      </c>
      <c r="F1460" s="103">
        <v>0</v>
      </c>
      <c r="G1460" s="17">
        <f>'Specifications (ICE)'!$E$16*9.81*SIN(F1460-F1459)</f>
        <v>0</v>
      </c>
      <c r="H1460" s="17">
        <f t="shared" si="295"/>
        <v>0</v>
      </c>
      <c r="I1460" s="17">
        <v>14</v>
      </c>
      <c r="J1460" s="14">
        <v>4000</v>
      </c>
      <c r="K1460" s="100">
        <v>13.411199999999999</v>
      </c>
      <c r="L1460" s="17">
        <v>30.000049728</v>
      </c>
      <c r="M1460" s="107">
        <v>1</v>
      </c>
      <c r="N1460" s="17">
        <f>IF(M1460=1,_xlfn.XLOOKUP(L1460,'HYB SPECS'!$O$6:$O$37,'HYB SPECS'!$K$6:$K$37,,1))</f>
        <v>8500</v>
      </c>
      <c r="O1460" s="107">
        <f>0.5*('Specifications (ICE)'!$P$4*'Specifications (ICE)'!$P$3)*'Specifications (ICE)'!$P$5*K1460^2</f>
        <v>56.217600027646043</v>
      </c>
      <c r="P1460" s="14">
        <f>IF(B1460="A",'Specifications (ICE)'!$M$12,IF(B1460="G",'Specifications (ICE)'!$M$13))</f>
        <v>84.271039200000004</v>
      </c>
      <c r="Q1460" s="17">
        <v>2</v>
      </c>
      <c r="R1460" s="110">
        <f>'HYB SPECS'!$G$11-O1460-P1460-G1460</f>
        <v>746.24599262758227</v>
      </c>
      <c r="S1460" s="16">
        <f t="shared" si="296"/>
        <v>0</v>
      </c>
      <c r="T1460" s="17">
        <f t="shared" si="297"/>
        <v>0</v>
      </c>
      <c r="U1460" s="110">
        <f t="shared" si="298"/>
        <v>140.48863922764605</v>
      </c>
      <c r="V1460" s="17">
        <f t="shared" si="299"/>
        <v>1.8841212384098065</v>
      </c>
      <c r="W1460" s="14">
        <f t="shared" si="300"/>
        <v>11.538697553536501</v>
      </c>
      <c r="X1460" s="17">
        <f t="shared" si="301"/>
        <v>1.8841212384098065</v>
      </c>
      <c r="Y1460" s="17">
        <f t="shared" si="302"/>
        <v>2.1167097068988996</v>
      </c>
      <c r="Z1460" s="14">
        <v>474.14230073437511</v>
      </c>
      <c r="AA1460" s="17">
        <f t="shared" si="304"/>
        <v>1.5197179459755283</v>
      </c>
      <c r="AB1460" s="17">
        <f t="shared" si="305"/>
        <v>2.3899380852355321E-4</v>
      </c>
      <c r="AC1460" s="17">
        <f t="shared" si="306"/>
        <v>0.11331707423462822</v>
      </c>
      <c r="AD1460" s="17">
        <f t="shared" si="303"/>
        <v>1.5008884004586519E-4</v>
      </c>
      <c r="AE1460" s="14">
        <f t="shared" si="307"/>
        <v>76.732530905332212</v>
      </c>
    </row>
    <row r="1461" spans="1:31" ht="15.75" thickBot="1" x14ac:dyDescent="0.3">
      <c r="A1461" s="14">
        <v>2</v>
      </c>
      <c r="B1461" s="17" t="s">
        <v>33</v>
      </c>
      <c r="C1461" s="17">
        <f t="shared" si="308"/>
        <v>1455</v>
      </c>
      <c r="D1461" s="17">
        <v>124.13402993442374</v>
      </c>
      <c r="E1461" s="14">
        <v>704.00093954631063</v>
      </c>
      <c r="F1461" s="103">
        <v>0</v>
      </c>
      <c r="G1461" s="17">
        <f>'Specifications (ICE)'!$E$16*9.81*SIN(F1461-F1460)</f>
        <v>0</v>
      </c>
      <c r="H1461" s="17">
        <f t="shared" si="295"/>
        <v>0</v>
      </c>
      <c r="I1461" s="17">
        <v>14</v>
      </c>
      <c r="J1461" s="14">
        <v>4000</v>
      </c>
      <c r="K1461" s="100">
        <v>13.411199999999999</v>
      </c>
      <c r="L1461" s="17">
        <v>30.000049728</v>
      </c>
      <c r="M1461" s="107">
        <v>1</v>
      </c>
      <c r="N1461" s="17">
        <f>IF(M1461=1,_xlfn.XLOOKUP(L1461,'HYB SPECS'!$O$6:$O$37,'HYB SPECS'!$K$6:$K$37,,1))</f>
        <v>8500</v>
      </c>
      <c r="O1461" s="107">
        <f>0.5*('Specifications (ICE)'!$P$4*'Specifications (ICE)'!$P$3)*'Specifications (ICE)'!$P$5*K1461^2</f>
        <v>56.217600027646043</v>
      </c>
      <c r="P1461" s="14">
        <f>IF(B1461="A",'Specifications (ICE)'!$M$12,IF(B1461="G",'Specifications (ICE)'!$M$13))</f>
        <v>84.271039200000004</v>
      </c>
      <c r="Q1461" s="17">
        <v>2</v>
      </c>
      <c r="R1461" s="110">
        <f>'HYB SPECS'!$G$11-O1461-P1461-G1461</f>
        <v>746.24599262758227</v>
      </c>
      <c r="S1461" s="16">
        <f t="shared" si="296"/>
        <v>0</v>
      </c>
      <c r="T1461" s="17">
        <f t="shared" si="297"/>
        <v>0</v>
      </c>
      <c r="U1461" s="110">
        <f t="shared" si="298"/>
        <v>140.48863922764605</v>
      </c>
      <c r="V1461" s="17">
        <f t="shared" si="299"/>
        <v>1.8841212384098065</v>
      </c>
      <c r="W1461" s="14">
        <f t="shared" si="300"/>
        <v>11.538697553536501</v>
      </c>
      <c r="X1461" s="17">
        <f t="shared" si="301"/>
        <v>1.8841212384098065</v>
      </c>
      <c r="Y1461" s="17">
        <f t="shared" si="302"/>
        <v>2.1167097068988996</v>
      </c>
      <c r="Z1461" s="14">
        <v>474.14230073437511</v>
      </c>
      <c r="AA1461" s="17">
        <f t="shared" si="304"/>
        <v>1.5197179459755283</v>
      </c>
      <c r="AB1461" s="17">
        <f t="shared" si="305"/>
        <v>2.3899380852355321E-4</v>
      </c>
      <c r="AC1461" s="17">
        <f t="shared" si="306"/>
        <v>0.11331707423462822</v>
      </c>
      <c r="AD1461" s="17">
        <f t="shared" si="303"/>
        <v>1.5008884004586519E-4</v>
      </c>
      <c r="AE1461" s="14">
        <f t="shared" si="307"/>
        <v>76.845847979566841</v>
      </c>
    </row>
    <row r="1462" spans="1:31" ht="15.75" thickBot="1" x14ac:dyDescent="0.3">
      <c r="A1462" s="14">
        <v>2</v>
      </c>
      <c r="B1462" s="17" t="s">
        <v>33</v>
      </c>
      <c r="C1462" s="17">
        <f t="shared" si="308"/>
        <v>1456</v>
      </c>
      <c r="D1462" s="17">
        <v>124.20859447749221</v>
      </c>
      <c r="E1462" s="14">
        <v>704.00093954631063</v>
      </c>
      <c r="F1462" s="103">
        <v>0</v>
      </c>
      <c r="G1462" s="17">
        <f>'Specifications (ICE)'!$E$16*9.81*SIN(F1462-F1461)</f>
        <v>0</v>
      </c>
      <c r="H1462" s="17">
        <f t="shared" si="295"/>
        <v>0</v>
      </c>
      <c r="I1462" s="17">
        <v>14</v>
      </c>
      <c r="J1462" s="14">
        <v>4000</v>
      </c>
      <c r="K1462" s="100">
        <v>13.411199999999999</v>
      </c>
      <c r="L1462" s="17">
        <v>30.000049728</v>
      </c>
      <c r="M1462" s="107">
        <v>1</v>
      </c>
      <c r="N1462" s="17">
        <f>IF(M1462=1,_xlfn.XLOOKUP(L1462,'HYB SPECS'!$O$6:$O$37,'HYB SPECS'!$K$6:$K$37,,1))</f>
        <v>8500</v>
      </c>
      <c r="O1462" s="107">
        <f>0.5*('Specifications (ICE)'!$P$4*'Specifications (ICE)'!$P$3)*'Specifications (ICE)'!$P$5*K1462^2</f>
        <v>56.217600027646043</v>
      </c>
      <c r="P1462" s="14">
        <f>IF(B1462="A",'Specifications (ICE)'!$M$12,IF(B1462="G",'Specifications (ICE)'!$M$13))</f>
        <v>84.271039200000004</v>
      </c>
      <c r="Q1462" s="17">
        <v>2</v>
      </c>
      <c r="R1462" s="110">
        <f>'HYB SPECS'!$G$11-O1462-P1462-G1462</f>
        <v>746.24599262758227</v>
      </c>
      <c r="S1462" s="16">
        <f t="shared" si="296"/>
        <v>0</v>
      </c>
      <c r="T1462" s="17">
        <f t="shared" si="297"/>
        <v>0</v>
      </c>
      <c r="U1462" s="110">
        <f t="shared" si="298"/>
        <v>140.48863922764605</v>
      </c>
      <c r="V1462" s="17">
        <f t="shared" si="299"/>
        <v>1.8841212384098065</v>
      </c>
      <c r="W1462" s="14">
        <f t="shared" si="300"/>
        <v>11.538697553536501</v>
      </c>
      <c r="X1462" s="17">
        <f t="shared" si="301"/>
        <v>1.8841212384098065</v>
      </c>
      <c r="Y1462" s="17">
        <f t="shared" si="302"/>
        <v>2.1167097068988996</v>
      </c>
      <c r="Z1462" s="14">
        <v>474.14230073437511</v>
      </c>
      <c r="AA1462" s="17">
        <f t="shared" si="304"/>
        <v>1.5197179459755283</v>
      </c>
      <c r="AB1462" s="17">
        <f t="shared" si="305"/>
        <v>2.3899380852355321E-4</v>
      </c>
      <c r="AC1462" s="17">
        <f t="shared" si="306"/>
        <v>0.11331707423462822</v>
      </c>
      <c r="AD1462" s="17">
        <f t="shared" si="303"/>
        <v>1.5008884004586519E-4</v>
      </c>
      <c r="AE1462" s="14">
        <f t="shared" si="307"/>
        <v>76.95916505380147</v>
      </c>
    </row>
    <row r="1463" spans="1:31" ht="15.75" thickBot="1" x14ac:dyDescent="0.3">
      <c r="A1463" s="14">
        <v>2</v>
      </c>
      <c r="B1463" s="17" t="s">
        <v>33</v>
      </c>
      <c r="C1463" s="17">
        <f t="shared" si="308"/>
        <v>1457</v>
      </c>
      <c r="D1463" s="17">
        <v>124.28315902056069</v>
      </c>
      <c r="E1463" s="14">
        <v>704.00093954631063</v>
      </c>
      <c r="F1463" s="103">
        <v>0</v>
      </c>
      <c r="G1463" s="17">
        <f>'Specifications (ICE)'!$E$16*9.81*SIN(F1463-F1462)</f>
        <v>0</v>
      </c>
      <c r="H1463" s="17">
        <f t="shared" si="295"/>
        <v>0</v>
      </c>
      <c r="I1463" s="17">
        <v>14</v>
      </c>
      <c r="J1463" s="14">
        <v>4000</v>
      </c>
      <c r="K1463" s="100">
        <v>13.411199999999999</v>
      </c>
      <c r="L1463" s="17">
        <v>30.000049728</v>
      </c>
      <c r="M1463" s="107">
        <v>1</v>
      </c>
      <c r="N1463" s="17">
        <f>IF(M1463=1,_xlfn.XLOOKUP(L1463,'HYB SPECS'!$O$6:$O$37,'HYB SPECS'!$K$6:$K$37,,1))</f>
        <v>8500</v>
      </c>
      <c r="O1463" s="107">
        <f>0.5*('Specifications (ICE)'!$P$4*'Specifications (ICE)'!$P$3)*'Specifications (ICE)'!$P$5*K1463^2</f>
        <v>56.217600027646043</v>
      </c>
      <c r="P1463" s="14">
        <f>IF(B1463="A",'Specifications (ICE)'!$M$12,IF(B1463="G",'Specifications (ICE)'!$M$13))</f>
        <v>84.271039200000004</v>
      </c>
      <c r="Q1463" s="17">
        <v>2</v>
      </c>
      <c r="R1463" s="110">
        <f>'HYB SPECS'!$G$11-O1463-P1463-G1463</f>
        <v>746.24599262758227</v>
      </c>
      <c r="S1463" s="16">
        <f t="shared" si="296"/>
        <v>0</v>
      </c>
      <c r="T1463" s="17">
        <f t="shared" si="297"/>
        <v>0</v>
      </c>
      <c r="U1463" s="110">
        <f t="shared" si="298"/>
        <v>140.48863922764605</v>
      </c>
      <c r="V1463" s="17">
        <f t="shared" si="299"/>
        <v>1.8841212384098065</v>
      </c>
      <c r="W1463" s="14">
        <f t="shared" si="300"/>
        <v>11.538697553536501</v>
      </c>
      <c r="X1463" s="17">
        <f t="shared" si="301"/>
        <v>1.8841212384098065</v>
      </c>
      <c r="Y1463" s="17">
        <f t="shared" si="302"/>
        <v>2.1167097068988996</v>
      </c>
      <c r="Z1463" s="14">
        <v>474.14230073437511</v>
      </c>
      <c r="AA1463" s="17">
        <f t="shared" si="304"/>
        <v>1.5197179459755283</v>
      </c>
      <c r="AB1463" s="17">
        <f t="shared" si="305"/>
        <v>2.3899380852355321E-4</v>
      </c>
      <c r="AC1463" s="17">
        <f t="shared" si="306"/>
        <v>0.11331707423462822</v>
      </c>
      <c r="AD1463" s="17">
        <f t="shared" si="303"/>
        <v>1.5008884004586519E-4</v>
      </c>
      <c r="AE1463" s="14">
        <f t="shared" si="307"/>
        <v>77.0724821280361</v>
      </c>
    </row>
    <row r="1464" spans="1:31" ht="15.75" thickBot="1" x14ac:dyDescent="0.3">
      <c r="A1464" s="14">
        <v>2</v>
      </c>
      <c r="B1464" s="17" t="s">
        <v>33</v>
      </c>
      <c r="C1464" s="17">
        <f t="shared" si="308"/>
        <v>1458</v>
      </c>
      <c r="D1464" s="17">
        <v>124.35772356362916</v>
      </c>
      <c r="E1464" s="14">
        <v>704.00093954631063</v>
      </c>
      <c r="F1464" s="103">
        <v>0</v>
      </c>
      <c r="G1464" s="17">
        <f>'Specifications (ICE)'!$E$16*9.81*SIN(F1464-F1463)</f>
        <v>0</v>
      </c>
      <c r="H1464" s="17">
        <f t="shared" si="295"/>
        <v>0</v>
      </c>
      <c r="I1464" s="17">
        <v>14</v>
      </c>
      <c r="J1464" s="14">
        <v>4000</v>
      </c>
      <c r="K1464" s="100">
        <v>13.411199999999999</v>
      </c>
      <c r="L1464" s="17">
        <v>30.000049728</v>
      </c>
      <c r="M1464" s="107">
        <v>1</v>
      </c>
      <c r="N1464" s="17">
        <f>IF(M1464=1,_xlfn.XLOOKUP(L1464,'HYB SPECS'!$O$6:$O$37,'HYB SPECS'!$K$6:$K$37,,1))</f>
        <v>8500</v>
      </c>
      <c r="O1464" s="107">
        <f>0.5*('Specifications (ICE)'!$P$4*'Specifications (ICE)'!$P$3)*'Specifications (ICE)'!$P$5*K1464^2</f>
        <v>56.217600027646043</v>
      </c>
      <c r="P1464" s="14">
        <f>IF(B1464="A",'Specifications (ICE)'!$M$12,IF(B1464="G",'Specifications (ICE)'!$M$13))</f>
        <v>84.271039200000004</v>
      </c>
      <c r="Q1464" s="17">
        <v>2</v>
      </c>
      <c r="R1464" s="110">
        <f>'HYB SPECS'!$G$11-O1464-P1464-G1464</f>
        <v>746.24599262758227</v>
      </c>
      <c r="S1464" s="16">
        <f t="shared" si="296"/>
        <v>0</v>
      </c>
      <c r="T1464" s="17">
        <f t="shared" si="297"/>
        <v>0</v>
      </c>
      <c r="U1464" s="110">
        <f t="shared" si="298"/>
        <v>140.48863922764605</v>
      </c>
      <c r="V1464" s="17">
        <f t="shared" si="299"/>
        <v>1.8841212384098065</v>
      </c>
      <c r="W1464" s="14">
        <f t="shared" si="300"/>
        <v>11.538697553536501</v>
      </c>
      <c r="X1464" s="17">
        <f t="shared" si="301"/>
        <v>1.8841212384098065</v>
      </c>
      <c r="Y1464" s="17">
        <f t="shared" si="302"/>
        <v>2.1167097068988996</v>
      </c>
      <c r="Z1464" s="14">
        <v>474.14230073437511</v>
      </c>
      <c r="AA1464" s="17">
        <f t="shared" si="304"/>
        <v>1.5197179459755283</v>
      </c>
      <c r="AB1464" s="17">
        <f t="shared" si="305"/>
        <v>2.3899380852355321E-4</v>
      </c>
      <c r="AC1464" s="17">
        <f t="shared" si="306"/>
        <v>0.11331707423462822</v>
      </c>
      <c r="AD1464" s="17">
        <f t="shared" si="303"/>
        <v>1.5008884004586519E-4</v>
      </c>
      <c r="AE1464" s="14">
        <f t="shared" si="307"/>
        <v>77.185799202270729</v>
      </c>
    </row>
    <row r="1465" spans="1:31" ht="15.75" thickBot="1" x14ac:dyDescent="0.3">
      <c r="A1465" s="14">
        <v>2</v>
      </c>
      <c r="B1465" s="17" t="s">
        <v>33</v>
      </c>
      <c r="C1465" s="17">
        <f t="shared" si="308"/>
        <v>1459</v>
      </c>
      <c r="D1465" s="17">
        <v>124.43228810669764</v>
      </c>
      <c r="E1465" s="14">
        <v>704.00093954631063</v>
      </c>
      <c r="F1465" s="103">
        <v>0</v>
      </c>
      <c r="G1465" s="17">
        <f>'Specifications (ICE)'!$E$16*9.81*SIN(F1465-F1464)</f>
        <v>0</v>
      </c>
      <c r="H1465" s="17">
        <f t="shared" si="295"/>
        <v>0</v>
      </c>
      <c r="I1465" s="17">
        <v>14</v>
      </c>
      <c r="J1465" s="14">
        <v>4000</v>
      </c>
      <c r="K1465" s="100">
        <v>13.411199999999999</v>
      </c>
      <c r="L1465" s="17">
        <v>30.000049728</v>
      </c>
      <c r="M1465" s="107">
        <v>1</v>
      </c>
      <c r="N1465" s="17">
        <f>IF(M1465=1,_xlfn.XLOOKUP(L1465,'HYB SPECS'!$O$6:$O$37,'HYB SPECS'!$K$6:$K$37,,1))</f>
        <v>8500</v>
      </c>
      <c r="O1465" s="107">
        <f>0.5*('Specifications (ICE)'!$P$4*'Specifications (ICE)'!$P$3)*'Specifications (ICE)'!$P$5*K1465^2</f>
        <v>56.217600027646043</v>
      </c>
      <c r="P1465" s="14">
        <f>IF(B1465="A",'Specifications (ICE)'!$M$12,IF(B1465="G",'Specifications (ICE)'!$M$13))</f>
        <v>84.271039200000004</v>
      </c>
      <c r="Q1465" s="17">
        <v>2</v>
      </c>
      <c r="R1465" s="110">
        <f>'HYB SPECS'!$G$11-O1465-P1465-G1465</f>
        <v>746.24599262758227</v>
      </c>
      <c r="S1465" s="16">
        <f t="shared" si="296"/>
        <v>0</v>
      </c>
      <c r="T1465" s="17">
        <f t="shared" si="297"/>
        <v>0</v>
      </c>
      <c r="U1465" s="110">
        <f t="shared" si="298"/>
        <v>140.48863922764605</v>
      </c>
      <c r="V1465" s="17">
        <f t="shared" si="299"/>
        <v>1.8841212384098065</v>
      </c>
      <c r="W1465" s="14">
        <f t="shared" si="300"/>
        <v>11.538697553536501</v>
      </c>
      <c r="X1465" s="17">
        <f t="shared" si="301"/>
        <v>1.8841212384098065</v>
      </c>
      <c r="Y1465" s="17">
        <f t="shared" si="302"/>
        <v>2.1167097068988996</v>
      </c>
      <c r="Z1465" s="14">
        <v>474.14230073437511</v>
      </c>
      <c r="AA1465" s="17">
        <f t="shared" si="304"/>
        <v>1.5197179459755283</v>
      </c>
      <c r="AB1465" s="17">
        <f t="shared" si="305"/>
        <v>2.3899380852355321E-4</v>
      </c>
      <c r="AC1465" s="17">
        <f t="shared" si="306"/>
        <v>0.11331707423462822</v>
      </c>
      <c r="AD1465" s="17">
        <f t="shared" si="303"/>
        <v>1.5008884004586519E-4</v>
      </c>
      <c r="AE1465" s="14">
        <f t="shared" si="307"/>
        <v>77.299116276505359</v>
      </c>
    </row>
    <row r="1466" spans="1:31" ht="15.75" thickBot="1" x14ac:dyDescent="0.3">
      <c r="A1466" s="14">
        <v>2</v>
      </c>
      <c r="B1466" s="17" t="s">
        <v>33</v>
      </c>
      <c r="C1466" s="17">
        <f t="shared" si="308"/>
        <v>1460</v>
      </c>
      <c r="D1466" s="17">
        <v>124.50685264976612</v>
      </c>
      <c r="E1466" s="14">
        <v>704.00093954631063</v>
      </c>
      <c r="F1466" s="103">
        <v>0</v>
      </c>
      <c r="G1466" s="17">
        <f>'Specifications (ICE)'!$E$16*9.81*SIN(F1466-F1465)</f>
        <v>0</v>
      </c>
      <c r="H1466" s="17">
        <f t="shared" si="295"/>
        <v>0</v>
      </c>
      <c r="I1466" s="17">
        <v>14</v>
      </c>
      <c r="J1466" s="14">
        <v>4000</v>
      </c>
      <c r="K1466" s="100">
        <v>13.411199999999999</v>
      </c>
      <c r="L1466" s="17">
        <v>30.000049728</v>
      </c>
      <c r="M1466" s="107">
        <v>1</v>
      </c>
      <c r="N1466" s="17">
        <f>IF(M1466=1,_xlfn.XLOOKUP(L1466,'HYB SPECS'!$O$6:$O$37,'HYB SPECS'!$K$6:$K$37,,1))</f>
        <v>8500</v>
      </c>
      <c r="O1466" s="107">
        <f>0.5*('Specifications (ICE)'!$P$4*'Specifications (ICE)'!$P$3)*'Specifications (ICE)'!$P$5*K1466^2</f>
        <v>56.217600027646043</v>
      </c>
      <c r="P1466" s="14">
        <f>IF(B1466="A",'Specifications (ICE)'!$M$12,IF(B1466="G",'Specifications (ICE)'!$M$13))</f>
        <v>84.271039200000004</v>
      </c>
      <c r="Q1466" s="17">
        <v>2</v>
      </c>
      <c r="R1466" s="110">
        <f>'HYB SPECS'!$G$11-O1466-P1466-G1466</f>
        <v>746.24599262758227</v>
      </c>
      <c r="S1466" s="16">
        <f t="shared" si="296"/>
        <v>0</v>
      </c>
      <c r="T1466" s="17">
        <f t="shared" si="297"/>
        <v>0</v>
      </c>
      <c r="U1466" s="110">
        <f t="shared" si="298"/>
        <v>140.48863922764605</v>
      </c>
      <c r="V1466" s="17">
        <f t="shared" si="299"/>
        <v>1.8841212384098065</v>
      </c>
      <c r="W1466" s="14">
        <f t="shared" si="300"/>
        <v>11.538697553536501</v>
      </c>
      <c r="X1466" s="17">
        <f t="shared" si="301"/>
        <v>1.8841212384098065</v>
      </c>
      <c r="Y1466" s="17">
        <f t="shared" si="302"/>
        <v>2.1167097068988996</v>
      </c>
      <c r="Z1466" s="14">
        <v>474.14230073437511</v>
      </c>
      <c r="AA1466" s="17">
        <f t="shared" si="304"/>
        <v>1.5197179459755283</v>
      </c>
      <c r="AB1466" s="17">
        <f t="shared" si="305"/>
        <v>2.3899380852355321E-4</v>
      </c>
      <c r="AC1466" s="17">
        <f t="shared" si="306"/>
        <v>0.11331707423462822</v>
      </c>
      <c r="AD1466" s="17">
        <f t="shared" si="303"/>
        <v>1.5008884004586519E-4</v>
      </c>
      <c r="AE1466" s="14">
        <f t="shared" si="307"/>
        <v>77.412433350739988</v>
      </c>
    </row>
    <row r="1467" spans="1:31" ht="15.75" thickBot="1" x14ac:dyDescent="0.3">
      <c r="A1467" s="14">
        <v>2</v>
      </c>
      <c r="B1467" s="17" t="s">
        <v>33</v>
      </c>
      <c r="C1467" s="17">
        <f t="shared" si="308"/>
        <v>1461</v>
      </c>
      <c r="D1467" s="17">
        <v>124.58141719283459</v>
      </c>
      <c r="E1467" s="14">
        <v>704.00093954631063</v>
      </c>
      <c r="F1467" s="103">
        <v>0</v>
      </c>
      <c r="G1467" s="17">
        <f>'Specifications (ICE)'!$E$16*9.81*SIN(F1467-F1466)</f>
        <v>0</v>
      </c>
      <c r="H1467" s="17">
        <f t="shared" si="295"/>
        <v>0</v>
      </c>
      <c r="I1467" s="17">
        <v>14</v>
      </c>
      <c r="J1467" s="14">
        <v>4000</v>
      </c>
      <c r="K1467" s="100">
        <v>13.411199999999999</v>
      </c>
      <c r="L1467" s="17">
        <v>30.000049728</v>
      </c>
      <c r="M1467" s="107">
        <v>1</v>
      </c>
      <c r="N1467" s="17">
        <f>IF(M1467=1,_xlfn.XLOOKUP(L1467,'HYB SPECS'!$O$6:$O$37,'HYB SPECS'!$K$6:$K$37,,1))</f>
        <v>8500</v>
      </c>
      <c r="O1467" s="107">
        <f>0.5*('Specifications (ICE)'!$P$4*'Specifications (ICE)'!$P$3)*'Specifications (ICE)'!$P$5*K1467^2</f>
        <v>56.217600027646043</v>
      </c>
      <c r="P1467" s="14">
        <f>IF(B1467="A",'Specifications (ICE)'!$M$12,IF(B1467="G",'Specifications (ICE)'!$M$13))</f>
        <v>84.271039200000004</v>
      </c>
      <c r="Q1467" s="17">
        <v>2</v>
      </c>
      <c r="R1467" s="110">
        <f>'HYB SPECS'!$G$11-O1467-P1467-G1467</f>
        <v>746.24599262758227</v>
      </c>
      <c r="S1467" s="16">
        <f t="shared" si="296"/>
        <v>0</v>
      </c>
      <c r="T1467" s="17">
        <f t="shared" si="297"/>
        <v>0</v>
      </c>
      <c r="U1467" s="110">
        <f t="shared" si="298"/>
        <v>140.48863922764605</v>
      </c>
      <c r="V1467" s="17">
        <f t="shared" si="299"/>
        <v>1.8841212384098065</v>
      </c>
      <c r="W1467" s="14">
        <f t="shared" si="300"/>
        <v>11.538697553536501</v>
      </c>
      <c r="X1467" s="17">
        <f t="shared" si="301"/>
        <v>1.8841212384098065</v>
      </c>
      <c r="Y1467" s="17">
        <f t="shared" si="302"/>
        <v>2.1167097068988996</v>
      </c>
      <c r="Z1467" s="14">
        <v>474.14230073437511</v>
      </c>
      <c r="AA1467" s="17">
        <f t="shared" si="304"/>
        <v>1.5197179459755283</v>
      </c>
      <c r="AB1467" s="17">
        <f t="shared" si="305"/>
        <v>2.3899380852355321E-4</v>
      </c>
      <c r="AC1467" s="17">
        <f t="shared" si="306"/>
        <v>0.11331707423462822</v>
      </c>
      <c r="AD1467" s="17">
        <f t="shared" si="303"/>
        <v>1.5008884004586519E-4</v>
      </c>
      <c r="AE1467" s="14">
        <f t="shared" si="307"/>
        <v>77.525750424974618</v>
      </c>
    </row>
    <row r="1468" spans="1:31" ht="15.75" thickBot="1" x14ac:dyDescent="0.3">
      <c r="A1468" s="14">
        <v>2</v>
      </c>
      <c r="B1468" s="17" t="s">
        <v>33</v>
      </c>
      <c r="C1468" s="17">
        <f t="shared" si="308"/>
        <v>1462</v>
      </c>
      <c r="D1468" s="17">
        <v>124.65598173590307</v>
      </c>
      <c r="E1468" s="14">
        <v>704.00093954631063</v>
      </c>
      <c r="F1468" s="103">
        <v>0</v>
      </c>
      <c r="G1468" s="17">
        <f>'Specifications (ICE)'!$E$16*9.81*SIN(F1468-F1467)</f>
        <v>0</v>
      </c>
      <c r="H1468" s="17">
        <f t="shared" si="295"/>
        <v>0</v>
      </c>
      <c r="I1468" s="17">
        <v>14</v>
      </c>
      <c r="J1468" s="14">
        <v>4000</v>
      </c>
      <c r="K1468" s="100">
        <v>13.411199999999999</v>
      </c>
      <c r="L1468" s="17">
        <v>30.000049728</v>
      </c>
      <c r="M1468" s="107">
        <v>1</v>
      </c>
      <c r="N1468" s="17">
        <f>IF(M1468=1,_xlfn.XLOOKUP(L1468,'HYB SPECS'!$O$6:$O$37,'HYB SPECS'!$K$6:$K$37,,1))</f>
        <v>8500</v>
      </c>
      <c r="O1468" s="107">
        <f>0.5*('Specifications (ICE)'!$P$4*'Specifications (ICE)'!$P$3)*'Specifications (ICE)'!$P$5*K1468^2</f>
        <v>56.217600027646043</v>
      </c>
      <c r="P1468" s="14">
        <f>IF(B1468="A",'Specifications (ICE)'!$M$12,IF(B1468="G",'Specifications (ICE)'!$M$13))</f>
        <v>84.271039200000004</v>
      </c>
      <c r="Q1468" s="17">
        <v>2</v>
      </c>
      <c r="R1468" s="110">
        <f>'HYB SPECS'!$G$11-O1468-P1468-G1468</f>
        <v>746.24599262758227</v>
      </c>
      <c r="S1468" s="16">
        <f t="shared" si="296"/>
        <v>0</v>
      </c>
      <c r="T1468" s="17">
        <f t="shared" si="297"/>
        <v>0</v>
      </c>
      <c r="U1468" s="110">
        <f t="shared" si="298"/>
        <v>140.48863922764605</v>
      </c>
      <c r="V1468" s="17">
        <f t="shared" si="299"/>
        <v>1.8841212384098065</v>
      </c>
      <c r="W1468" s="14">
        <f t="shared" si="300"/>
        <v>11.538697553536501</v>
      </c>
      <c r="X1468" s="17">
        <f t="shared" si="301"/>
        <v>1.8841212384098065</v>
      </c>
      <c r="Y1468" s="17">
        <f t="shared" si="302"/>
        <v>2.1167097068988996</v>
      </c>
      <c r="Z1468" s="14">
        <v>474.14230073437511</v>
      </c>
      <c r="AA1468" s="17">
        <f t="shared" si="304"/>
        <v>1.5197179459755283</v>
      </c>
      <c r="AB1468" s="17">
        <f t="shared" si="305"/>
        <v>2.3899380852355321E-4</v>
      </c>
      <c r="AC1468" s="17">
        <f t="shared" si="306"/>
        <v>0.11331707423462822</v>
      </c>
      <c r="AD1468" s="17">
        <f t="shared" si="303"/>
        <v>1.5008884004586519E-4</v>
      </c>
      <c r="AE1468" s="14">
        <f t="shared" si="307"/>
        <v>77.639067499209247</v>
      </c>
    </row>
    <row r="1469" spans="1:31" ht="15.75" thickBot="1" x14ac:dyDescent="0.3">
      <c r="A1469" s="14">
        <v>2</v>
      </c>
      <c r="B1469" s="17" t="s">
        <v>33</v>
      </c>
      <c r="C1469" s="17">
        <f t="shared" si="308"/>
        <v>1463</v>
      </c>
      <c r="D1469" s="17">
        <v>124.73054627897154</v>
      </c>
      <c r="E1469" s="14">
        <v>704.00093954631063</v>
      </c>
      <c r="F1469" s="103">
        <v>0</v>
      </c>
      <c r="G1469" s="17">
        <f>'Specifications (ICE)'!$E$16*9.81*SIN(F1469-F1468)</f>
        <v>0</v>
      </c>
      <c r="H1469" s="17">
        <f t="shared" si="295"/>
        <v>0</v>
      </c>
      <c r="I1469" s="17">
        <v>14</v>
      </c>
      <c r="J1469" s="14">
        <v>4000</v>
      </c>
      <c r="K1469" s="100">
        <v>13.411199999999999</v>
      </c>
      <c r="L1469" s="17">
        <v>30.000049728</v>
      </c>
      <c r="M1469" s="107">
        <v>1</v>
      </c>
      <c r="N1469" s="17">
        <f>IF(M1469=1,_xlfn.XLOOKUP(L1469,'HYB SPECS'!$O$6:$O$37,'HYB SPECS'!$K$6:$K$37,,1))</f>
        <v>8500</v>
      </c>
      <c r="O1469" s="107">
        <f>0.5*('Specifications (ICE)'!$P$4*'Specifications (ICE)'!$P$3)*'Specifications (ICE)'!$P$5*K1469^2</f>
        <v>56.217600027646043</v>
      </c>
      <c r="P1469" s="14">
        <f>IF(B1469="A",'Specifications (ICE)'!$M$12,IF(B1469="G",'Specifications (ICE)'!$M$13))</f>
        <v>84.271039200000004</v>
      </c>
      <c r="Q1469" s="17">
        <v>2</v>
      </c>
      <c r="R1469" s="110">
        <f>'HYB SPECS'!$G$11-O1469-P1469-G1469</f>
        <v>746.24599262758227</v>
      </c>
      <c r="S1469" s="16">
        <f t="shared" si="296"/>
        <v>0</v>
      </c>
      <c r="T1469" s="17">
        <f t="shared" si="297"/>
        <v>0</v>
      </c>
      <c r="U1469" s="110">
        <f t="shared" si="298"/>
        <v>140.48863922764605</v>
      </c>
      <c r="V1469" s="17">
        <f t="shared" si="299"/>
        <v>1.8841212384098065</v>
      </c>
      <c r="W1469" s="14">
        <f t="shared" si="300"/>
        <v>11.538697553536501</v>
      </c>
      <c r="X1469" s="17">
        <f t="shared" si="301"/>
        <v>1.8841212384098065</v>
      </c>
      <c r="Y1469" s="17">
        <f t="shared" si="302"/>
        <v>2.1167097068988996</v>
      </c>
      <c r="Z1469" s="14">
        <v>474.14230073437511</v>
      </c>
      <c r="AA1469" s="17">
        <f t="shared" si="304"/>
        <v>1.5197179459755283</v>
      </c>
      <c r="AB1469" s="17">
        <f t="shared" si="305"/>
        <v>2.3899380852355321E-4</v>
      </c>
      <c r="AC1469" s="17">
        <f t="shared" si="306"/>
        <v>0.11331707423462822</v>
      </c>
      <c r="AD1469" s="17">
        <f t="shared" si="303"/>
        <v>1.5008884004586519E-4</v>
      </c>
      <c r="AE1469" s="14">
        <f t="shared" si="307"/>
        <v>77.752384573443877</v>
      </c>
    </row>
    <row r="1470" spans="1:31" ht="15.75" thickBot="1" x14ac:dyDescent="0.3">
      <c r="A1470" s="14">
        <v>2</v>
      </c>
      <c r="B1470" s="17" t="s">
        <v>33</v>
      </c>
      <c r="C1470" s="17">
        <f t="shared" si="308"/>
        <v>1464</v>
      </c>
      <c r="D1470" s="17">
        <v>124.80511082204002</v>
      </c>
      <c r="E1470" s="14">
        <v>704.00093954631063</v>
      </c>
      <c r="F1470" s="103">
        <v>0</v>
      </c>
      <c r="G1470" s="17">
        <f>'Specifications (ICE)'!$E$16*9.81*SIN(F1470-F1469)</f>
        <v>0</v>
      </c>
      <c r="H1470" s="17">
        <f t="shared" si="295"/>
        <v>0</v>
      </c>
      <c r="I1470" s="17">
        <v>14</v>
      </c>
      <c r="J1470" s="14">
        <v>4000</v>
      </c>
      <c r="K1470" s="100">
        <v>13.411199999999999</v>
      </c>
      <c r="L1470" s="17">
        <v>30.000049728</v>
      </c>
      <c r="M1470" s="107">
        <v>1</v>
      </c>
      <c r="N1470" s="17">
        <f>IF(M1470=1,_xlfn.XLOOKUP(L1470,'HYB SPECS'!$O$6:$O$37,'HYB SPECS'!$K$6:$K$37,,1))</f>
        <v>8500</v>
      </c>
      <c r="O1470" s="107">
        <f>0.5*('Specifications (ICE)'!$P$4*'Specifications (ICE)'!$P$3)*'Specifications (ICE)'!$P$5*K1470^2</f>
        <v>56.217600027646043</v>
      </c>
      <c r="P1470" s="14">
        <f>IF(B1470="A",'Specifications (ICE)'!$M$12,IF(B1470="G",'Specifications (ICE)'!$M$13))</f>
        <v>84.271039200000004</v>
      </c>
      <c r="Q1470" s="17">
        <v>2</v>
      </c>
      <c r="R1470" s="110">
        <f>'HYB SPECS'!$G$11-O1470-P1470-G1470</f>
        <v>746.24599262758227</v>
      </c>
      <c r="S1470" s="16">
        <f t="shared" si="296"/>
        <v>0</v>
      </c>
      <c r="T1470" s="17">
        <f t="shared" si="297"/>
        <v>0</v>
      </c>
      <c r="U1470" s="110">
        <f t="shared" si="298"/>
        <v>140.48863922764605</v>
      </c>
      <c r="V1470" s="17">
        <f t="shared" si="299"/>
        <v>1.8841212384098065</v>
      </c>
      <c r="W1470" s="14">
        <f t="shared" si="300"/>
        <v>11.538697553536501</v>
      </c>
      <c r="X1470" s="17">
        <f t="shared" si="301"/>
        <v>1.8841212384098065</v>
      </c>
      <c r="Y1470" s="17">
        <f t="shared" si="302"/>
        <v>2.1167097068988996</v>
      </c>
      <c r="Z1470" s="14">
        <v>474.14230073437511</v>
      </c>
      <c r="AA1470" s="17">
        <f t="shared" si="304"/>
        <v>1.5197179459755283</v>
      </c>
      <c r="AB1470" s="17">
        <f t="shared" si="305"/>
        <v>2.3899380852355321E-4</v>
      </c>
      <c r="AC1470" s="17">
        <f t="shared" si="306"/>
        <v>0.11331707423462822</v>
      </c>
      <c r="AD1470" s="17">
        <f t="shared" si="303"/>
        <v>1.5008884004586519E-4</v>
      </c>
      <c r="AE1470" s="14">
        <f t="shared" si="307"/>
        <v>77.865701647678506</v>
      </c>
    </row>
    <row r="1471" spans="1:31" ht="15.75" thickBot="1" x14ac:dyDescent="0.3">
      <c r="A1471" s="14">
        <v>2</v>
      </c>
      <c r="B1471" s="17" t="s">
        <v>33</v>
      </c>
      <c r="C1471" s="17">
        <f t="shared" si="308"/>
        <v>1465</v>
      </c>
      <c r="D1471" s="17">
        <v>124.8796753651085</v>
      </c>
      <c r="E1471" s="14">
        <v>704.00093954631063</v>
      </c>
      <c r="F1471" s="103">
        <v>0</v>
      </c>
      <c r="G1471" s="17">
        <f>'Specifications (ICE)'!$E$16*9.81*SIN(F1471-F1470)</f>
        <v>0</v>
      </c>
      <c r="H1471" s="17">
        <f t="shared" si="295"/>
        <v>0</v>
      </c>
      <c r="I1471" s="17">
        <v>14</v>
      </c>
      <c r="J1471" s="14">
        <v>4000</v>
      </c>
      <c r="K1471" s="100">
        <v>13.411199999999999</v>
      </c>
      <c r="L1471" s="17">
        <v>30.000049728</v>
      </c>
      <c r="M1471" s="107">
        <v>1</v>
      </c>
      <c r="N1471" s="17">
        <f>IF(M1471=1,_xlfn.XLOOKUP(L1471,'HYB SPECS'!$O$6:$O$37,'HYB SPECS'!$K$6:$K$37,,1))</f>
        <v>8500</v>
      </c>
      <c r="O1471" s="107">
        <f>0.5*('Specifications (ICE)'!$P$4*'Specifications (ICE)'!$P$3)*'Specifications (ICE)'!$P$5*K1471^2</f>
        <v>56.217600027646043</v>
      </c>
      <c r="P1471" s="14">
        <f>IF(B1471="A",'Specifications (ICE)'!$M$12,IF(B1471="G",'Specifications (ICE)'!$M$13))</f>
        <v>84.271039200000004</v>
      </c>
      <c r="Q1471" s="17">
        <v>2</v>
      </c>
      <c r="R1471" s="110">
        <f>'HYB SPECS'!$G$11-O1471-P1471-G1471</f>
        <v>746.24599262758227</v>
      </c>
      <c r="S1471" s="16">
        <f t="shared" si="296"/>
        <v>0</v>
      </c>
      <c r="T1471" s="17">
        <f t="shared" si="297"/>
        <v>0</v>
      </c>
      <c r="U1471" s="110">
        <f t="shared" si="298"/>
        <v>140.48863922764605</v>
      </c>
      <c r="V1471" s="17">
        <f t="shared" si="299"/>
        <v>1.8841212384098065</v>
      </c>
      <c r="W1471" s="14">
        <f t="shared" si="300"/>
        <v>11.538697553536501</v>
      </c>
      <c r="X1471" s="17">
        <f t="shared" si="301"/>
        <v>1.8841212384098065</v>
      </c>
      <c r="Y1471" s="17">
        <f t="shared" si="302"/>
        <v>2.1167097068988996</v>
      </c>
      <c r="Z1471" s="14">
        <v>474.14230073437511</v>
      </c>
      <c r="AA1471" s="17">
        <f t="shared" si="304"/>
        <v>1.5197179459755283</v>
      </c>
      <c r="AB1471" s="17">
        <f t="shared" si="305"/>
        <v>2.3899380852355321E-4</v>
      </c>
      <c r="AC1471" s="17">
        <f t="shared" si="306"/>
        <v>0.11331707423462822</v>
      </c>
      <c r="AD1471" s="17">
        <f t="shared" si="303"/>
        <v>1.5008884004586519E-4</v>
      </c>
      <c r="AE1471" s="14">
        <f t="shared" si="307"/>
        <v>77.979018721913135</v>
      </c>
    </row>
    <row r="1472" spans="1:31" ht="15.75" thickBot="1" x14ac:dyDescent="0.3">
      <c r="A1472" s="14">
        <v>2</v>
      </c>
      <c r="B1472" s="17" t="s">
        <v>33</v>
      </c>
      <c r="C1472" s="17">
        <f t="shared" si="308"/>
        <v>1466</v>
      </c>
      <c r="D1472" s="17">
        <v>124.95423990817697</v>
      </c>
      <c r="E1472" s="14">
        <v>704.00093954631063</v>
      </c>
      <c r="F1472" s="103">
        <v>0</v>
      </c>
      <c r="G1472" s="17">
        <f>'Specifications (ICE)'!$E$16*9.81*SIN(F1472-F1471)</f>
        <v>0</v>
      </c>
      <c r="H1472" s="17">
        <f t="shared" si="295"/>
        <v>0</v>
      </c>
      <c r="I1472" s="17">
        <v>14</v>
      </c>
      <c r="J1472" s="14">
        <v>4000</v>
      </c>
      <c r="K1472" s="100">
        <v>13.411199999999999</v>
      </c>
      <c r="L1472" s="17">
        <v>30.000049728</v>
      </c>
      <c r="M1472" s="107">
        <v>1</v>
      </c>
      <c r="N1472" s="17">
        <f>IF(M1472=1,_xlfn.XLOOKUP(L1472,'HYB SPECS'!$O$6:$O$37,'HYB SPECS'!$K$6:$K$37,,1))</f>
        <v>8500</v>
      </c>
      <c r="O1472" s="107">
        <f>0.5*('Specifications (ICE)'!$P$4*'Specifications (ICE)'!$P$3)*'Specifications (ICE)'!$P$5*K1472^2</f>
        <v>56.217600027646043</v>
      </c>
      <c r="P1472" s="14">
        <f>IF(B1472="A",'Specifications (ICE)'!$M$12,IF(B1472="G",'Specifications (ICE)'!$M$13))</f>
        <v>84.271039200000004</v>
      </c>
      <c r="Q1472" s="17">
        <v>2</v>
      </c>
      <c r="R1472" s="110">
        <f>'HYB SPECS'!$G$11-O1472-P1472-G1472</f>
        <v>746.24599262758227</v>
      </c>
      <c r="S1472" s="16">
        <f t="shared" si="296"/>
        <v>0</v>
      </c>
      <c r="T1472" s="17">
        <f t="shared" si="297"/>
        <v>0</v>
      </c>
      <c r="U1472" s="110">
        <f t="shared" si="298"/>
        <v>140.48863922764605</v>
      </c>
      <c r="V1472" s="17">
        <f t="shared" si="299"/>
        <v>1.8841212384098065</v>
      </c>
      <c r="W1472" s="14">
        <f t="shared" si="300"/>
        <v>11.538697553536501</v>
      </c>
      <c r="X1472" s="17">
        <f t="shared" si="301"/>
        <v>1.8841212384098065</v>
      </c>
      <c r="Y1472" s="17">
        <f t="shared" si="302"/>
        <v>2.1167097068988996</v>
      </c>
      <c r="Z1472" s="14">
        <v>474.14230073437511</v>
      </c>
      <c r="AA1472" s="17">
        <f t="shared" si="304"/>
        <v>1.5197179459755283</v>
      </c>
      <c r="AB1472" s="17">
        <f t="shared" si="305"/>
        <v>2.3899380852355321E-4</v>
      </c>
      <c r="AC1472" s="17">
        <f t="shared" si="306"/>
        <v>0.11331707423462822</v>
      </c>
      <c r="AD1472" s="17">
        <f t="shared" si="303"/>
        <v>1.5008884004586519E-4</v>
      </c>
      <c r="AE1472" s="14">
        <f t="shared" si="307"/>
        <v>78.092335796147765</v>
      </c>
    </row>
    <row r="1473" spans="1:31" ht="15.75" thickBot="1" x14ac:dyDescent="0.3">
      <c r="A1473" s="14">
        <v>2</v>
      </c>
      <c r="B1473" s="17" t="s">
        <v>33</v>
      </c>
      <c r="C1473" s="17">
        <f t="shared" si="308"/>
        <v>1467</v>
      </c>
      <c r="D1473" s="17">
        <v>125.02880445124545</v>
      </c>
      <c r="E1473" s="14">
        <v>704.00093954631063</v>
      </c>
      <c r="F1473" s="103">
        <v>0</v>
      </c>
      <c r="G1473" s="17">
        <f>'Specifications (ICE)'!$E$16*9.81*SIN(F1473-F1472)</f>
        <v>0</v>
      </c>
      <c r="H1473" s="17">
        <f t="shared" si="295"/>
        <v>0</v>
      </c>
      <c r="I1473" s="17">
        <v>14</v>
      </c>
      <c r="J1473" s="14">
        <v>4000</v>
      </c>
      <c r="K1473" s="100">
        <v>13.411199999999999</v>
      </c>
      <c r="L1473" s="17">
        <v>30.000049728</v>
      </c>
      <c r="M1473" s="107">
        <v>1</v>
      </c>
      <c r="N1473" s="17">
        <f>IF(M1473=1,_xlfn.XLOOKUP(L1473,'HYB SPECS'!$O$6:$O$37,'HYB SPECS'!$K$6:$K$37,,1))</f>
        <v>8500</v>
      </c>
      <c r="O1473" s="107">
        <f>0.5*('Specifications (ICE)'!$P$4*'Specifications (ICE)'!$P$3)*'Specifications (ICE)'!$P$5*K1473^2</f>
        <v>56.217600027646043</v>
      </c>
      <c r="P1473" s="14">
        <f>IF(B1473="A",'Specifications (ICE)'!$M$12,IF(B1473="G",'Specifications (ICE)'!$M$13))</f>
        <v>84.271039200000004</v>
      </c>
      <c r="Q1473" s="17">
        <v>2</v>
      </c>
      <c r="R1473" s="110">
        <f>'HYB SPECS'!$G$11-O1473-P1473-G1473</f>
        <v>746.24599262758227</v>
      </c>
      <c r="S1473" s="16">
        <f t="shared" si="296"/>
        <v>0</v>
      </c>
      <c r="T1473" s="17">
        <f t="shared" si="297"/>
        <v>0</v>
      </c>
      <c r="U1473" s="110">
        <f t="shared" si="298"/>
        <v>140.48863922764605</v>
      </c>
      <c r="V1473" s="17">
        <f t="shared" si="299"/>
        <v>1.8841212384098065</v>
      </c>
      <c r="W1473" s="14">
        <f t="shared" si="300"/>
        <v>11.538697553536501</v>
      </c>
      <c r="X1473" s="17">
        <f t="shared" si="301"/>
        <v>1.8841212384098065</v>
      </c>
      <c r="Y1473" s="17">
        <f t="shared" si="302"/>
        <v>2.1167097068988996</v>
      </c>
      <c r="Z1473" s="14">
        <v>474.14230073437511</v>
      </c>
      <c r="AA1473" s="17">
        <f t="shared" si="304"/>
        <v>1.5197179459755283</v>
      </c>
      <c r="AB1473" s="17">
        <f t="shared" si="305"/>
        <v>2.3899380852355321E-4</v>
      </c>
      <c r="AC1473" s="17">
        <f t="shared" si="306"/>
        <v>0.11331707423462822</v>
      </c>
      <c r="AD1473" s="17">
        <f t="shared" si="303"/>
        <v>1.5008884004586519E-4</v>
      </c>
      <c r="AE1473" s="14">
        <f t="shared" si="307"/>
        <v>78.205652870382394</v>
      </c>
    </row>
    <row r="1474" spans="1:31" ht="15.75" thickBot="1" x14ac:dyDescent="0.3">
      <c r="A1474" s="14">
        <v>2</v>
      </c>
      <c r="B1474" s="17" t="s">
        <v>33</v>
      </c>
      <c r="C1474" s="17">
        <f t="shared" si="308"/>
        <v>1468</v>
      </c>
      <c r="D1474" s="17">
        <v>125.10336899431393</v>
      </c>
      <c r="E1474" s="14">
        <v>704.00093954631063</v>
      </c>
      <c r="F1474" s="103">
        <v>0</v>
      </c>
      <c r="G1474" s="17">
        <f>'Specifications (ICE)'!$E$16*9.81*SIN(F1474-F1473)</f>
        <v>0</v>
      </c>
      <c r="H1474" s="17">
        <f t="shared" si="295"/>
        <v>0</v>
      </c>
      <c r="I1474" s="17">
        <v>14</v>
      </c>
      <c r="J1474" s="14">
        <v>4000</v>
      </c>
      <c r="K1474" s="100">
        <v>13.411199999999999</v>
      </c>
      <c r="L1474" s="17">
        <v>30.000049728</v>
      </c>
      <c r="M1474" s="107">
        <v>1</v>
      </c>
      <c r="N1474" s="17">
        <f>IF(M1474=1,_xlfn.XLOOKUP(L1474,'HYB SPECS'!$O$6:$O$37,'HYB SPECS'!$K$6:$K$37,,1))</f>
        <v>8500</v>
      </c>
      <c r="O1474" s="107">
        <f>0.5*('Specifications (ICE)'!$P$4*'Specifications (ICE)'!$P$3)*'Specifications (ICE)'!$P$5*K1474^2</f>
        <v>56.217600027646043</v>
      </c>
      <c r="P1474" s="14">
        <f>IF(B1474="A",'Specifications (ICE)'!$M$12,IF(B1474="G",'Specifications (ICE)'!$M$13))</f>
        <v>84.271039200000004</v>
      </c>
      <c r="Q1474" s="17">
        <v>2</v>
      </c>
      <c r="R1474" s="110">
        <f>'HYB SPECS'!$G$11-O1474-P1474-G1474</f>
        <v>746.24599262758227</v>
      </c>
      <c r="S1474" s="16">
        <f t="shared" si="296"/>
        <v>0</v>
      </c>
      <c r="T1474" s="17">
        <f t="shared" si="297"/>
        <v>0</v>
      </c>
      <c r="U1474" s="110">
        <f t="shared" si="298"/>
        <v>140.48863922764605</v>
      </c>
      <c r="V1474" s="17">
        <f t="shared" si="299"/>
        <v>1.8841212384098065</v>
      </c>
      <c r="W1474" s="14">
        <f t="shared" si="300"/>
        <v>11.538697553536501</v>
      </c>
      <c r="X1474" s="17">
        <f t="shared" si="301"/>
        <v>1.8841212384098065</v>
      </c>
      <c r="Y1474" s="17">
        <f t="shared" si="302"/>
        <v>2.1167097068988996</v>
      </c>
      <c r="Z1474" s="14">
        <v>474.14230073437511</v>
      </c>
      <c r="AA1474" s="17">
        <f t="shared" si="304"/>
        <v>1.5197179459755283</v>
      </c>
      <c r="AB1474" s="17">
        <f t="shared" si="305"/>
        <v>2.3899380852355321E-4</v>
      </c>
      <c r="AC1474" s="17">
        <f t="shared" si="306"/>
        <v>0.11331707423462822</v>
      </c>
      <c r="AD1474" s="17">
        <f t="shared" si="303"/>
        <v>1.5008884004586519E-4</v>
      </c>
      <c r="AE1474" s="14">
        <f t="shared" si="307"/>
        <v>78.318969944617024</v>
      </c>
    </row>
    <row r="1475" spans="1:31" ht="15.75" thickBot="1" x14ac:dyDescent="0.3">
      <c r="A1475" s="14">
        <v>2</v>
      </c>
      <c r="B1475" s="17" t="s">
        <v>33</v>
      </c>
      <c r="C1475" s="17">
        <f t="shared" si="308"/>
        <v>1469</v>
      </c>
      <c r="D1475" s="17">
        <v>125.1779335373824</v>
      </c>
      <c r="E1475" s="14">
        <v>704.00093954631063</v>
      </c>
      <c r="F1475" s="103">
        <v>0</v>
      </c>
      <c r="G1475" s="17">
        <f>'Specifications (ICE)'!$E$16*9.81*SIN(F1475-F1474)</f>
        <v>0</v>
      </c>
      <c r="H1475" s="17">
        <f t="shared" si="295"/>
        <v>0</v>
      </c>
      <c r="I1475" s="17">
        <v>14</v>
      </c>
      <c r="J1475" s="14">
        <v>4000</v>
      </c>
      <c r="K1475" s="100">
        <v>13.411199999999999</v>
      </c>
      <c r="L1475" s="17">
        <v>30.000049728</v>
      </c>
      <c r="M1475" s="107">
        <v>1</v>
      </c>
      <c r="N1475" s="17">
        <f>IF(M1475=1,_xlfn.XLOOKUP(L1475,'HYB SPECS'!$O$6:$O$37,'HYB SPECS'!$K$6:$K$37,,1))</f>
        <v>8500</v>
      </c>
      <c r="O1475" s="107">
        <f>0.5*('Specifications (ICE)'!$P$4*'Specifications (ICE)'!$P$3)*'Specifications (ICE)'!$P$5*K1475^2</f>
        <v>56.217600027646043</v>
      </c>
      <c r="P1475" s="14">
        <f>IF(B1475="A",'Specifications (ICE)'!$M$12,IF(B1475="G",'Specifications (ICE)'!$M$13))</f>
        <v>84.271039200000004</v>
      </c>
      <c r="Q1475" s="17">
        <v>2</v>
      </c>
      <c r="R1475" s="110">
        <f>'HYB SPECS'!$G$11-O1475-P1475-G1475</f>
        <v>746.24599262758227</v>
      </c>
      <c r="S1475" s="16">
        <f t="shared" si="296"/>
        <v>0</v>
      </c>
      <c r="T1475" s="17">
        <f t="shared" si="297"/>
        <v>0</v>
      </c>
      <c r="U1475" s="110">
        <f t="shared" si="298"/>
        <v>140.48863922764605</v>
      </c>
      <c r="V1475" s="17">
        <f t="shared" si="299"/>
        <v>1.8841212384098065</v>
      </c>
      <c r="W1475" s="14">
        <f t="shared" si="300"/>
        <v>11.538697553536501</v>
      </c>
      <c r="X1475" s="17">
        <f t="shared" si="301"/>
        <v>1.8841212384098065</v>
      </c>
      <c r="Y1475" s="17">
        <f t="shared" si="302"/>
        <v>2.1167097068988996</v>
      </c>
      <c r="Z1475" s="14">
        <v>474.14230073437511</v>
      </c>
      <c r="AA1475" s="17">
        <f t="shared" si="304"/>
        <v>1.5197179459755283</v>
      </c>
      <c r="AB1475" s="17">
        <f t="shared" si="305"/>
        <v>2.3899380852355321E-4</v>
      </c>
      <c r="AC1475" s="17">
        <f t="shared" si="306"/>
        <v>0.11331707423462822</v>
      </c>
      <c r="AD1475" s="17">
        <f t="shared" si="303"/>
        <v>1.5008884004586519E-4</v>
      </c>
      <c r="AE1475" s="14">
        <f t="shared" si="307"/>
        <v>78.432287018851653</v>
      </c>
    </row>
    <row r="1476" spans="1:31" ht="15.75" thickBot="1" x14ac:dyDescent="0.3">
      <c r="A1476" s="14">
        <v>2</v>
      </c>
      <c r="B1476" s="17" t="s">
        <v>33</v>
      </c>
      <c r="C1476" s="17">
        <f t="shared" si="308"/>
        <v>1470</v>
      </c>
      <c r="D1476" s="17">
        <v>125.25249808045088</v>
      </c>
      <c r="E1476" s="14">
        <v>704.00093954631063</v>
      </c>
      <c r="F1476" s="103">
        <v>0</v>
      </c>
      <c r="G1476" s="17">
        <f>'Specifications (ICE)'!$E$16*9.81*SIN(F1476-F1475)</f>
        <v>0</v>
      </c>
      <c r="H1476" s="17">
        <f t="shared" si="295"/>
        <v>0</v>
      </c>
      <c r="I1476" s="17">
        <v>14</v>
      </c>
      <c r="J1476" s="14">
        <v>4000</v>
      </c>
      <c r="K1476" s="100">
        <v>13.411199999999999</v>
      </c>
      <c r="L1476" s="17">
        <v>30.000049728</v>
      </c>
      <c r="M1476" s="107">
        <v>1</v>
      </c>
      <c r="N1476" s="17">
        <f>IF(M1476=1,_xlfn.XLOOKUP(L1476,'HYB SPECS'!$O$6:$O$37,'HYB SPECS'!$K$6:$K$37,,1))</f>
        <v>8500</v>
      </c>
      <c r="O1476" s="107">
        <f>0.5*('Specifications (ICE)'!$P$4*'Specifications (ICE)'!$P$3)*'Specifications (ICE)'!$P$5*K1476^2</f>
        <v>56.217600027646043</v>
      </c>
      <c r="P1476" s="14">
        <f>IF(B1476="A",'Specifications (ICE)'!$M$12,IF(B1476="G",'Specifications (ICE)'!$M$13))</f>
        <v>84.271039200000004</v>
      </c>
      <c r="Q1476" s="17">
        <v>2</v>
      </c>
      <c r="R1476" s="110">
        <f>'HYB SPECS'!$G$11-O1476-P1476-G1476</f>
        <v>746.24599262758227</v>
      </c>
      <c r="S1476" s="16">
        <f t="shared" si="296"/>
        <v>0</v>
      </c>
      <c r="T1476" s="17">
        <f t="shared" si="297"/>
        <v>0</v>
      </c>
      <c r="U1476" s="110">
        <f t="shared" si="298"/>
        <v>140.48863922764605</v>
      </c>
      <c r="V1476" s="17">
        <f t="shared" si="299"/>
        <v>1.8841212384098065</v>
      </c>
      <c r="W1476" s="14">
        <f t="shared" si="300"/>
        <v>11.538697553536501</v>
      </c>
      <c r="X1476" s="17">
        <f t="shared" si="301"/>
        <v>1.8841212384098065</v>
      </c>
      <c r="Y1476" s="17">
        <f t="shared" si="302"/>
        <v>2.1167097068988996</v>
      </c>
      <c r="Z1476" s="14">
        <v>474.14230073437511</v>
      </c>
      <c r="AA1476" s="17">
        <f t="shared" si="304"/>
        <v>1.5197179459755283</v>
      </c>
      <c r="AB1476" s="17">
        <f t="shared" si="305"/>
        <v>2.3899380852355321E-4</v>
      </c>
      <c r="AC1476" s="17">
        <f t="shared" si="306"/>
        <v>0.11331707423462822</v>
      </c>
      <c r="AD1476" s="17">
        <f t="shared" si="303"/>
        <v>1.5008884004586519E-4</v>
      </c>
      <c r="AE1476" s="14">
        <f t="shared" si="307"/>
        <v>78.545604093086283</v>
      </c>
    </row>
    <row r="1477" spans="1:31" ht="15.75" thickBot="1" x14ac:dyDescent="0.3">
      <c r="A1477" s="14">
        <v>2</v>
      </c>
      <c r="B1477" s="17" t="s">
        <v>33</v>
      </c>
      <c r="C1477" s="17">
        <f t="shared" si="308"/>
        <v>1471</v>
      </c>
      <c r="D1477" s="17">
        <v>125.32706262351935</v>
      </c>
      <c r="E1477" s="14">
        <v>704.00093954631063</v>
      </c>
      <c r="F1477" s="103">
        <v>0</v>
      </c>
      <c r="G1477" s="17">
        <f>'Specifications (ICE)'!$E$16*9.81*SIN(F1477-F1476)</f>
        <v>0</v>
      </c>
      <c r="H1477" s="17">
        <f t="shared" si="295"/>
        <v>0</v>
      </c>
      <c r="I1477" s="17">
        <v>14</v>
      </c>
      <c r="J1477" s="14">
        <v>4000</v>
      </c>
      <c r="K1477" s="100">
        <v>13.411199999999999</v>
      </c>
      <c r="L1477" s="17">
        <v>30.000049728</v>
      </c>
      <c r="M1477" s="107">
        <v>1</v>
      </c>
      <c r="N1477" s="17">
        <f>IF(M1477=1,_xlfn.XLOOKUP(L1477,'HYB SPECS'!$O$6:$O$37,'HYB SPECS'!$K$6:$K$37,,1))</f>
        <v>8500</v>
      </c>
      <c r="O1477" s="107">
        <f>0.5*('Specifications (ICE)'!$P$4*'Specifications (ICE)'!$P$3)*'Specifications (ICE)'!$P$5*K1477^2</f>
        <v>56.217600027646043</v>
      </c>
      <c r="P1477" s="14">
        <f>IF(B1477="A",'Specifications (ICE)'!$M$12,IF(B1477="G",'Specifications (ICE)'!$M$13))</f>
        <v>84.271039200000004</v>
      </c>
      <c r="Q1477" s="17">
        <v>2</v>
      </c>
      <c r="R1477" s="110">
        <f>'HYB SPECS'!$G$11-O1477-P1477-G1477</f>
        <v>746.24599262758227</v>
      </c>
      <c r="S1477" s="16">
        <f t="shared" si="296"/>
        <v>0</v>
      </c>
      <c r="T1477" s="17">
        <f t="shared" si="297"/>
        <v>0</v>
      </c>
      <c r="U1477" s="110">
        <f t="shared" si="298"/>
        <v>140.48863922764605</v>
      </c>
      <c r="V1477" s="17">
        <f t="shared" si="299"/>
        <v>1.8841212384098065</v>
      </c>
      <c r="W1477" s="14">
        <f t="shared" si="300"/>
        <v>11.538697553536501</v>
      </c>
      <c r="X1477" s="17">
        <f t="shared" si="301"/>
        <v>1.8841212384098065</v>
      </c>
      <c r="Y1477" s="17">
        <f t="shared" si="302"/>
        <v>2.1167097068988996</v>
      </c>
      <c r="Z1477" s="14">
        <v>474.14230073437511</v>
      </c>
      <c r="AA1477" s="17">
        <f t="shared" si="304"/>
        <v>1.5197179459755283</v>
      </c>
      <c r="AB1477" s="17">
        <f t="shared" si="305"/>
        <v>2.3899380852355321E-4</v>
      </c>
      <c r="AC1477" s="17">
        <f t="shared" si="306"/>
        <v>0.11331707423462822</v>
      </c>
      <c r="AD1477" s="17">
        <f t="shared" si="303"/>
        <v>1.5008884004586519E-4</v>
      </c>
      <c r="AE1477" s="14">
        <f t="shared" si="307"/>
        <v>78.658921167320912</v>
      </c>
    </row>
    <row r="1478" spans="1:31" ht="15.75" thickBot="1" x14ac:dyDescent="0.3">
      <c r="A1478" s="14">
        <v>2</v>
      </c>
      <c r="B1478" s="17" t="s">
        <v>33</v>
      </c>
      <c r="C1478" s="17">
        <f t="shared" si="308"/>
        <v>1472</v>
      </c>
      <c r="D1478" s="17">
        <v>125.40162716658783</v>
      </c>
      <c r="E1478" s="14">
        <v>704.00093954631063</v>
      </c>
      <c r="F1478" s="103">
        <v>0</v>
      </c>
      <c r="G1478" s="17">
        <f>'Specifications (ICE)'!$E$16*9.81*SIN(F1478-F1477)</f>
        <v>0</v>
      </c>
      <c r="H1478" s="17">
        <f t="shared" si="295"/>
        <v>0</v>
      </c>
      <c r="I1478" s="17">
        <v>14</v>
      </c>
      <c r="J1478" s="14">
        <v>4000</v>
      </c>
      <c r="K1478" s="100">
        <v>13.411199999999999</v>
      </c>
      <c r="L1478" s="17">
        <v>30.000049728</v>
      </c>
      <c r="M1478" s="107">
        <v>1</v>
      </c>
      <c r="N1478" s="17">
        <f>IF(M1478=1,_xlfn.XLOOKUP(L1478,'HYB SPECS'!$O$6:$O$37,'HYB SPECS'!$K$6:$K$37,,1))</f>
        <v>8500</v>
      </c>
      <c r="O1478" s="107">
        <f>0.5*('Specifications (ICE)'!$P$4*'Specifications (ICE)'!$P$3)*'Specifications (ICE)'!$P$5*K1478^2</f>
        <v>56.217600027646043</v>
      </c>
      <c r="P1478" s="14">
        <f>IF(B1478="A",'Specifications (ICE)'!$M$12,IF(B1478="G",'Specifications (ICE)'!$M$13))</f>
        <v>84.271039200000004</v>
      </c>
      <c r="Q1478" s="17">
        <v>2</v>
      </c>
      <c r="R1478" s="110">
        <f>'HYB SPECS'!$G$11-O1478-P1478-G1478</f>
        <v>746.24599262758227</v>
      </c>
      <c r="S1478" s="16">
        <f t="shared" si="296"/>
        <v>0</v>
      </c>
      <c r="T1478" s="17">
        <f t="shared" si="297"/>
        <v>0</v>
      </c>
      <c r="U1478" s="110">
        <f t="shared" si="298"/>
        <v>140.48863922764605</v>
      </c>
      <c r="V1478" s="17">
        <f t="shared" si="299"/>
        <v>1.8841212384098065</v>
      </c>
      <c r="W1478" s="14">
        <f t="shared" si="300"/>
        <v>11.538697553536501</v>
      </c>
      <c r="X1478" s="17">
        <f t="shared" si="301"/>
        <v>1.8841212384098065</v>
      </c>
      <c r="Y1478" s="17">
        <f t="shared" si="302"/>
        <v>2.1167097068988996</v>
      </c>
      <c r="Z1478" s="14">
        <v>474.14230073437511</v>
      </c>
      <c r="AA1478" s="17">
        <f t="shared" si="304"/>
        <v>1.5197179459755283</v>
      </c>
      <c r="AB1478" s="17">
        <f t="shared" si="305"/>
        <v>2.3899380852355321E-4</v>
      </c>
      <c r="AC1478" s="17">
        <f t="shared" si="306"/>
        <v>0.11331707423462822</v>
      </c>
      <c r="AD1478" s="17">
        <f t="shared" si="303"/>
        <v>1.5008884004586519E-4</v>
      </c>
      <c r="AE1478" s="14">
        <f t="shared" si="307"/>
        <v>78.772238241555542</v>
      </c>
    </row>
    <row r="1479" spans="1:31" ht="15.75" thickBot="1" x14ac:dyDescent="0.3">
      <c r="A1479" s="14">
        <v>2</v>
      </c>
      <c r="B1479" s="17" t="s">
        <v>33</v>
      </c>
      <c r="C1479" s="17">
        <f t="shared" si="308"/>
        <v>1473</v>
      </c>
      <c r="D1479" s="17">
        <v>125.47619170965631</v>
      </c>
      <c r="E1479" s="14">
        <v>704.00093954631063</v>
      </c>
      <c r="F1479" s="103">
        <v>0</v>
      </c>
      <c r="G1479" s="17">
        <f>'Specifications (ICE)'!$E$16*9.81*SIN(F1479-F1478)</f>
        <v>0</v>
      </c>
      <c r="H1479" s="17">
        <f t="shared" ref="H1479:H1506" si="309">RADIANS(F1479)</f>
        <v>0</v>
      </c>
      <c r="I1479" s="17">
        <v>14</v>
      </c>
      <c r="J1479" s="14">
        <v>4000</v>
      </c>
      <c r="K1479" s="100">
        <v>13.411199999999999</v>
      </c>
      <c r="L1479" s="17">
        <v>30.000049728</v>
      </c>
      <c r="M1479" s="107">
        <v>1</v>
      </c>
      <c r="N1479" s="17">
        <f>IF(M1479=1,_xlfn.XLOOKUP(L1479,'HYB SPECS'!$O$6:$O$37,'HYB SPECS'!$K$6:$K$37,,1))</f>
        <v>8500</v>
      </c>
      <c r="O1479" s="107">
        <f>0.5*('Specifications (ICE)'!$P$4*'Specifications (ICE)'!$P$3)*'Specifications (ICE)'!$P$5*K1479^2</f>
        <v>56.217600027646043</v>
      </c>
      <c r="P1479" s="14">
        <f>IF(B1479="A",'Specifications (ICE)'!$M$12,IF(B1479="G",'Specifications (ICE)'!$M$13))</f>
        <v>84.271039200000004</v>
      </c>
      <c r="Q1479" s="17">
        <v>2</v>
      </c>
      <c r="R1479" s="110">
        <f>'HYB SPECS'!$G$11-O1479-P1479-G1479</f>
        <v>746.24599262758227</v>
      </c>
      <c r="S1479" s="16">
        <f t="shared" ref="S1479:S1506" si="310">IF(A1479=1,(R1479/E1479),IF(A1479=2,0,IF(A1479=3,(1.2*(-R1479/E1479)))))</f>
        <v>0</v>
      </c>
      <c r="T1479" s="17">
        <f t="shared" ref="T1479:T1506" si="311">E1479*S1479</f>
        <v>0</v>
      </c>
      <c r="U1479" s="110">
        <f t="shared" ref="U1479:U1506" si="312">T1479+P1479+O1479+G1479</f>
        <v>140.48863922764605</v>
      </c>
      <c r="V1479" s="17">
        <f t="shared" ref="V1479:V1506" si="313">ABS(((+U1479)*(+K1479))/1000)</f>
        <v>1.8841212384098065</v>
      </c>
      <c r="W1479" s="14">
        <f t="shared" ref="W1479:W1506" si="314">(($W$3*1000)-V1479*1000)/1000</f>
        <v>11.538697553536501</v>
      </c>
      <c r="X1479" s="17">
        <f t="shared" ref="X1479:X1506" si="315">V1479</f>
        <v>1.8841212384098065</v>
      </c>
      <c r="Y1479" s="17">
        <f t="shared" ref="Y1479:Y1506" si="316">ABS((X1479*1000)/((2*PI()*N1479)/60))</f>
        <v>2.1167097068988996</v>
      </c>
      <c r="Z1479" s="14">
        <v>474.14230073437511</v>
      </c>
      <c r="AA1479" s="17">
        <f t="shared" si="304"/>
        <v>1.5197179459755283</v>
      </c>
      <c r="AB1479" s="17">
        <f t="shared" si="305"/>
        <v>2.3899380852355321E-4</v>
      </c>
      <c r="AC1479" s="17">
        <f t="shared" si="306"/>
        <v>0.11331707423462822</v>
      </c>
      <c r="AD1479" s="17">
        <f t="shared" ref="AD1479:AD1506" si="317">((Z1479*AB1479)/1000)/0.755</f>
        <v>1.5008884004586519E-4</v>
      </c>
      <c r="AE1479" s="14">
        <f t="shared" si="307"/>
        <v>78.885555315790171</v>
      </c>
    </row>
    <row r="1480" spans="1:31" ht="15.75" thickBot="1" x14ac:dyDescent="0.3">
      <c r="A1480" s="14">
        <v>2</v>
      </c>
      <c r="B1480" s="17" t="s">
        <v>33</v>
      </c>
      <c r="C1480" s="17">
        <f t="shared" si="308"/>
        <v>1474</v>
      </c>
      <c r="D1480" s="17">
        <v>125.55075625272478</v>
      </c>
      <c r="E1480" s="14">
        <v>704.00093954631063</v>
      </c>
      <c r="F1480" s="103">
        <v>0</v>
      </c>
      <c r="G1480" s="17">
        <f>'Specifications (ICE)'!$E$16*9.81*SIN(F1480-F1479)</f>
        <v>0</v>
      </c>
      <c r="H1480" s="17">
        <f t="shared" si="309"/>
        <v>0</v>
      </c>
      <c r="I1480" s="17">
        <v>14</v>
      </c>
      <c r="J1480" s="14">
        <v>4000</v>
      </c>
      <c r="K1480" s="100">
        <v>13.411199999999999</v>
      </c>
      <c r="L1480" s="17">
        <v>30.000049728</v>
      </c>
      <c r="M1480" s="107">
        <v>1</v>
      </c>
      <c r="N1480" s="17">
        <f>IF(M1480=1,_xlfn.XLOOKUP(L1480,'HYB SPECS'!$O$6:$O$37,'HYB SPECS'!$K$6:$K$37,,1))</f>
        <v>8500</v>
      </c>
      <c r="O1480" s="107">
        <f>0.5*('Specifications (ICE)'!$P$4*'Specifications (ICE)'!$P$3)*'Specifications (ICE)'!$P$5*K1480^2</f>
        <v>56.217600027646043</v>
      </c>
      <c r="P1480" s="14">
        <f>IF(B1480="A",'Specifications (ICE)'!$M$12,IF(B1480="G",'Specifications (ICE)'!$M$13))</f>
        <v>84.271039200000004</v>
      </c>
      <c r="Q1480" s="17">
        <v>2</v>
      </c>
      <c r="R1480" s="110">
        <f>'HYB SPECS'!$G$11-O1480-P1480-G1480</f>
        <v>746.24599262758227</v>
      </c>
      <c r="S1480" s="16">
        <f t="shared" si="310"/>
        <v>0</v>
      </c>
      <c r="T1480" s="17">
        <f t="shared" si="311"/>
        <v>0</v>
      </c>
      <c r="U1480" s="110">
        <f t="shared" si="312"/>
        <v>140.48863922764605</v>
      </c>
      <c r="V1480" s="17">
        <f t="shared" si="313"/>
        <v>1.8841212384098065</v>
      </c>
      <c r="W1480" s="14">
        <f t="shared" si="314"/>
        <v>11.538697553536501</v>
      </c>
      <c r="X1480" s="17">
        <f t="shared" si="315"/>
        <v>1.8841212384098065</v>
      </c>
      <c r="Y1480" s="17">
        <f t="shared" si="316"/>
        <v>2.1167097068988996</v>
      </c>
      <c r="Z1480" s="14">
        <v>474.14230073437511</v>
      </c>
      <c r="AA1480" s="17">
        <f t="shared" ref="AA1480:AA1506" si="318">(Z1480*W1480)/(60*60)</f>
        <v>1.5197179459755283</v>
      </c>
      <c r="AB1480" s="17">
        <f t="shared" ref="AB1480:AB1506" si="319">((D1480-D1479)/3600)*W1480</f>
        <v>2.3899380852355321E-4</v>
      </c>
      <c r="AC1480" s="17">
        <f t="shared" ref="AC1480:AC1506" si="320">AB1480*Z1480</f>
        <v>0.11331707423462822</v>
      </c>
      <c r="AD1480" s="17">
        <f t="shared" si="317"/>
        <v>1.5008884004586519E-4</v>
      </c>
      <c r="AE1480" s="14">
        <f t="shared" ref="AE1480:AE1506" si="321">AE1479+AC1480</f>
        <v>78.9988723900248</v>
      </c>
    </row>
    <row r="1481" spans="1:31" ht="15.75" thickBot="1" x14ac:dyDescent="0.3">
      <c r="A1481" s="14">
        <v>2</v>
      </c>
      <c r="B1481" s="17" t="s">
        <v>33</v>
      </c>
      <c r="C1481" s="17">
        <f t="shared" si="308"/>
        <v>1475</v>
      </c>
      <c r="D1481" s="17">
        <v>125.62532079579326</v>
      </c>
      <c r="E1481" s="14">
        <v>704.00093954631063</v>
      </c>
      <c r="F1481" s="103">
        <v>0</v>
      </c>
      <c r="G1481" s="17">
        <f>'Specifications (ICE)'!$E$16*9.81*SIN(F1481-F1480)</f>
        <v>0</v>
      </c>
      <c r="H1481" s="17">
        <f t="shared" si="309"/>
        <v>0</v>
      </c>
      <c r="I1481" s="17">
        <v>14</v>
      </c>
      <c r="J1481" s="14">
        <v>4000</v>
      </c>
      <c r="K1481" s="100">
        <v>13.411199999999999</v>
      </c>
      <c r="L1481" s="17">
        <v>30.000049728</v>
      </c>
      <c r="M1481" s="107">
        <v>1</v>
      </c>
      <c r="N1481" s="17">
        <f>IF(M1481=1,_xlfn.XLOOKUP(L1481,'HYB SPECS'!$O$6:$O$37,'HYB SPECS'!$K$6:$K$37,,1))</f>
        <v>8500</v>
      </c>
      <c r="O1481" s="107">
        <f>0.5*('Specifications (ICE)'!$P$4*'Specifications (ICE)'!$P$3)*'Specifications (ICE)'!$P$5*K1481^2</f>
        <v>56.217600027646043</v>
      </c>
      <c r="P1481" s="14">
        <f>IF(B1481="A",'Specifications (ICE)'!$M$12,IF(B1481="G",'Specifications (ICE)'!$M$13))</f>
        <v>84.271039200000004</v>
      </c>
      <c r="Q1481" s="17">
        <v>2</v>
      </c>
      <c r="R1481" s="110">
        <f>'HYB SPECS'!$G$11-O1481-P1481-G1481</f>
        <v>746.24599262758227</v>
      </c>
      <c r="S1481" s="16">
        <f t="shared" si="310"/>
        <v>0</v>
      </c>
      <c r="T1481" s="17">
        <f t="shared" si="311"/>
        <v>0</v>
      </c>
      <c r="U1481" s="110">
        <f t="shared" si="312"/>
        <v>140.48863922764605</v>
      </c>
      <c r="V1481" s="17">
        <f t="shared" si="313"/>
        <v>1.8841212384098065</v>
      </c>
      <c r="W1481" s="14">
        <f t="shared" si="314"/>
        <v>11.538697553536501</v>
      </c>
      <c r="X1481" s="17">
        <f t="shared" si="315"/>
        <v>1.8841212384098065</v>
      </c>
      <c r="Y1481" s="17">
        <f t="shared" si="316"/>
        <v>2.1167097068988996</v>
      </c>
      <c r="Z1481" s="14">
        <v>474.14230073437511</v>
      </c>
      <c r="AA1481" s="17">
        <f t="shared" si="318"/>
        <v>1.5197179459755283</v>
      </c>
      <c r="AB1481" s="17">
        <f t="shared" si="319"/>
        <v>2.3899380852355321E-4</v>
      </c>
      <c r="AC1481" s="17">
        <f t="shared" si="320"/>
        <v>0.11331707423462822</v>
      </c>
      <c r="AD1481" s="17">
        <f t="shared" si="317"/>
        <v>1.5008884004586519E-4</v>
      </c>
      <c r="AE1481" s="14">
        <f t="shared" si="321"/>
        <v>79.11218946425943</v>
      </c>
    </row>
    <row r="1482" spans="1:31" ht="15.75" thickBot="1" x14ac:dyDescent="0.3">
      <c r="A1482" s="14">
        <v>2</v>
      </c>
      <c r="B1482" s="17" t="s">
        <v>33</v>
      </c>
      <c r="C1482" s="17">
        <f t="shared" si="308"/>
        <v>1476</v>
      </c>
      <c r="D1482" s="17">
        <v>125.69988533886173</v>
      </c>
      <c r="E1482" s="14">
        <v>704.00093954631063</v>
      </c>
      <c r="F1482" s="103">
        <v>0</v>
      </c>
      <c r="G1482" s="17">
        <f>'Specifications (ICE)'!$E$16*9.81*SIN(F1482-F1481)</f>
        <v>0</v>
      </c>
      <c r="H1482" s="17">
        <f t="shared" si="309"/>
        <v>0</v>
      </c>
      <c r="I1482" s="17">
        <v>14</v>
      </c>
      <c r="J1482" s="14">
        <v>4000</v>
      </c>
      <c r="K1482" s="100">
        <v>13.411199999999999</v>
      </c>
      <c r="L1482" s="17">
        <v>30.000049728</v>
      </c>
      <c r="M1482" s="107">
        <v>1</v>
      </c>
      <c r="N1482" s="17">
        <f>IF(M1482=1,_xlfn.XLOOKUP(L1482,'HYB SPECS'!$O$6:$O$37,'HYB SPECS'!$K$6:$K$37,,1))</f>
        <v>8500</v>
      </c>
      <c r="O1482" s="107">
        <f>0.5*('Specifications (ICE)'!$P$4*'Specifications (ICE)'!$P$3)*'Specifications (ICE)'!$P$5*K1482^2</f>
        <v>56.217600027646043</v>
      </c>
      <c r="P1482" s="14">
        <f>IF(B1482="A",'Specifications (ICE)'!$M$12,IF(B1482="G",'Specifications (ICE)'!$M$13))</f>
        <v>84.271039200000004</v>
      </c>
      <c r="Q1482" s="17">
        <v>2</v>
      </c>
      <c r="R1482" s="110">
        <f>'HYB SPECS'!$G$11-O1482-P1482-G1482</f>
        <v>746.24599262758227</v>
      </c>
      <c r="S1482" s="16">
        <f t="shared" si="310"/>
        <v>0</v>
      </c>
      <c r="T1482" s="17">
        <f t="shared" si="311"/>
        <v>0</v>
      </c>
      <c r="U1482" s="110">
        <f t="shared" si="312"/>
        <v>140.48863922764605</v>
      </c>
      <c r="V1482" s="17">
        <f t="shared" si="313"/>
        <v>1.8841212384098065</v>
      </c>
      <c r="W1482" s="14">
        <f t="shared" si="314"/>
        <v>11.538697553536501</v>
      </c>
      <c r="X1482" s="17">
        <f t="shared" si="315"/>
        <v>1.8841212384098065</v>
      </c>
      <c r="Y1482" s="17">
        <f t="shared" si="316"/>
        <v>2.1167097068988996</v>
      </c>
      <c r="Z1482" s="14">
        <v>474.14230073437511</v>
      </c>
      <c r="AA1482" s="17">
        <f t="shared" si="318"/>
        <v>1.5197179459755283</v>
      </c>
      <c r="AB1482" s="17">
        <f t="shared" si="319"/>
        <v>2.3899380852355321E-4</v>
      </c>
      <c r="AC1482" s="17">
        <f t="shared" si="320"/>
        <v>0.11331707423462822</v>
      </c>
      <c r="AD1482" s="17">
        <f t="shared" si="317"/>
        <v>1.5008884004586519E-4</v>
      </c>
      <c r="AE1482" s="14">
        <f t="shared" si="321"/>
        <v>79.225506538494059</v>
      </c>
    </row>
    <row r="1483" spans="1:31" ht="15.75" thickBot="1" x14ac:dyDescent="0.3">
      <c r="A1483" s="14">
        <v>2</v>
      </c>
      <c r="B1483" s="17" t="s">
        <v>33</v>
      </c>
      <c r="C1483" s="17">
        <f t="shared" si="308"/>
        <v>1477</v>
      </c>
      <c r="D1483" s="17">
        <v>125.77444988193021</v>
      </c>
      <c r="E1483" s="14">
        <v>704.00093954631063</v>
      </c>
      <c r="F1483" s="103">
        <v>0</v>
      </c>
      <c r="G1483" s="17">
        <f>'Specifications (ICE)'!$E$16*9.81*SIN(F1483-F1482)</f>
        <v>0</v>
      </c>
      <c r="H1483" s="17">
        <f t="shared" si="309"/>
        <v>0</v>
      </c>
      <c r="I1483" s="17">
        <v>14</v>
      </c>
      <c r="J1483" s="14">
        <v>4000</v>
      </c>
      <c r="K1483" s="100">
        <v>13.411199999999999</v>
      </c>
      <c r="L1483" s="17">
        <v>30.000049728</v>
      </c>
      <c r="M1483" s="107">
        <v>1</v>
      </c>
      <c r="N1483" s="17">
        <f>IF(M1483=1,_xlfn.XLOOKUP(L1483,'HYB SPECS'!$O$6:$O$37,'HYB SPECS'!$K$6:$K$37,,1))</f>
        <v>8500</v>
      </c>
      <c r="O1483" s="107">
        <f>0.5*('Specifications (ICE)'!$P$4*'Specifications (ICE)'!$P$3)*'Specifications (ICE)'!$P$5*K1483^2</f>
        <v>56.217600027646043</v>
      </c>
      <c r="P1483" s="14">
        <f>IF(B1483="A",'Specifications (ICE)'!$M$12,IF(B1483="G",'Specifications (ICE)'!$M$13))</f>
        <v>84.271039200000004</v>
      </c>
      <c r="Q1483" s="17">
        <v>2</v>
      </c>
      <c r="R1483" s="110">
        <f>'HYB SPECS'!$G$11-O1483-P1483-G1483</f>
        <v>746.24599262758227</v>
      </c>
      <c r="S1483" s="16">
        <f t="shared" si="310"/>
        <v>0</v>
      </c>
      <c r="T1483" s="17">
        <f t="shared" si="311"/>
        <v>0</v>
      </c>
      <c r="U1483" s="110">
        <f t="shared" si="312"/>
        <v>140.48863922764605</v>
      </c>
      <c r="V1483" s="17">
        <f t="shared" si="313"/>
        <v>1.8841212384098065</v>
      </c>
      <c r="W1483" s="14">
        <f t="shared" si="314"/>
        <v>11.538697553536501</v>
      </c>
      <c r="X1483" s="17">
        <f t="shared" si="315"/>
        <v>1.8841212384098065</v>
      </c>
      <c r="Y1483" s="17">
        <f t="shared" si="316"/>
        <v>2.1167097068988996</v>
      </c>
      <c r="Z1483" s="14">
        <v>474.14230073437511</v>
      </c>
      <c r="AA1483" s="17">
        <f t="shared" si="318"/>
        <v>1.5197179459755283</v>
      </c>
      <c r="AB1483" s="17">
        <f t="shared" si="319"/>
        <v>2.3899380852355321E-4</v>
      </c>
      <c r="AC1483" s="17">
        <f t="shared" si="320"/>
        <v>0.11331707423462822</v>
      </c>
      <c r="AD1483" s="17">
        <f t="shared" si="317"/>
        <v>1.5008884004586519E-4</v>
      </c>
      <c r="AE1483" s="14">
        <f t="shared" si="321"/>
        <v>79.338823612728689</v>
      </c>
    </row>
    <row r="1484" spans="1:31" ht="15.75" thickBot="1" x14ac:dyDescent="0.3">
      <c r="A1484" s="14">
        <v>2</v>
      </c>
      <c r="B1484" s="17" t="s">
        <v>33</v>
      </c>
      <c r="C1484" s="17">
        <f t="shared" si="308"/>
        <v>1478</v>
      </c>
      <c r="D1484" s="17">
        <v>125.84901442499869</v>
      </c>
      <c r="E1484" s="14">
        <v>704.00093954631063</v>
      </c>
      <c r="F1484" s="103">
        <v>0</v>
      </c>
      <c r="G1484" s="17">
        <f>'Specifications (ICE)'!$E$16*9.81*SIN(F1484-F1483)</f>
        <v>0</v>
      </c>
      <c r="H1484" s="17">
        <f t="shared" si="309"/>
        <v>0</v>
      </c>
      <c r="I1484" s="17">
        <v>14</v>
      </c>
      <c r="J1484" s="14">
        <v>4000</v>
      </c>
      <c r="K1484" s="100">
        <v>13.411199999999999</v>
      </c>
      <c r="L1484" s="17">
        <v>30.000049728</v>
      </c>
      <c r="M1484" s="107">
        <v>1</v>
      </c>
      <c r="N1484" s="17">
        <f>IF(M1484=1,_xlfn.XLOOKUP(L1484,'HYB SPECS'!$O$6:$O$37,'HYB SPECS'!$K$6:$K$37,,1))</f>
        <v>8500</v>
      </c>
      <c r="O1484" s="107">
        <f>0.5*('Specifications (ICE)'!$P$4*'Specifications (ICE)'!$P$3)*'Specifications (ICE)'!$P$5*K1484^2</f>
        <v>56.217600027646043</v>
      </c>
      <c r="P1484" s="14">
        <f>IF(B1484="A",'Specifications (ICE)'!$M$12,IF(B1484="G",'Specifications (ICE)'!$M$13))</f>
        <v>84.271039200000004</v>
      </c>
      <c r="Q1484" s="17">
        <v>2</v>
      </c>
      <c r="R1484" s="110">
        <f>'HYB SPECS'!$G$11-O1484-P1484-G1484</f>
        <v>746.24599262758227</v>
      </c>
      <c r="S1484" s="16">
        <f t="shared" si="310"/>
        <v>0</v>
      </c>
      <c r="T1484" s="17">
        <f t="shared" si="311"/>
        <v>0</v>
      </c>
      <c r="U1484" s="110">
        <f t="shared" si="312"/>
        <v>140.48863922764605</v>
      </c>
      <c r="V1484" s="17">
        <f t="shared" si="313"/>
        <v>1.8841212384098065</v>
      </c>
      <c r="W1484" s="14">
        <f t="shared" si="314"/>
        <v>11.538697553536501</v>
      </c>
      <c r="X1484" s="17">
        <f t="shared" si="315"/>
        <v>1.8841212384098065</v>
      </c>
      <c r="Y1484" s="17">
        <f t="shared" si="316"/>
        <v>2.1167097068988996</v>
      </c>
      <c r="Z1484" s="14">
        <v>474.14230073437511</v>
      </c>
      <c r="AA1484" s="17">
        <f t="shared" si="318"/>
        <v>1.5197179459755283</v>
      </c>
      <c r="AB1484" s="17">
        <f t="shared" si="319"/>
        <v>2.3899380852355321E-4</v>
      </c>
      <c r="AC1484" s="17">
        <f t="shared" si="320"/>
        <v>0.11331707423462822</v>
      </c>
      <c r="AD1484" s="17">
        <f t="shared" si="317"/>
        <v>1.5008884004586519E-4</v>
      </c>
      <c r="AE1484" s="14">
        <f t="shared" si="321"/>
        <v>79.452140686963318</v>
      </c>
    </row>
    <row r="1485" spans="1:31" ht="15.75" thickBot="1" x14ac:dyDescent="0.3">
      <c r="A1485" s="14">
        <v>2</v>
      </c>
      <c r="B1485" s="17" t="s">
        <v>33</v>
      </c>
      <c r="C1485" s="17">
        <f t="shared" si="308"/>
        <v>1479</v>
      </c>
      <c r="D1485" s="17">
        <v>125.92357896806716</v>
      </c>
      <c r="E1485" s="14">
        <v>704.00093954631063</v>
      </c>
      <c r="F1485" s="103">
        <v>0</v>
      </c>
      <c r="G1485" s="17">
        <f>'Specifications (ICE)'!$E$16*9.81*SIN(F1485-F1484)</f>
        <v>0</v>
      </c>
      <c r="H1485" s="17">
        <f t="shared" si="309"/>
        <v>0</v>
      </c>
      <c r="I1485" s="17">
        <v>14</v>
      </c>
      <c r="J1485" s="14">
        <v>4000</v>
      </c>
      <c r="K1485" s="100">
        <v>13.411199999999999</v>
      </c>
      <c r="L1485" s="17">
        <v>30.000049728</v>
      </c>
      <c r="M1485" s="107">
        <v>1</v>
      </c>
      <c r="N1485" s="17">
        <f>IF(M1485=1,_xlfn.XLOOKUP(L1485,'HYB SPECS'!$O$6:$O$37,'HYB SPECS'!$K$6:$K$37,,1))</f>
        <v>8500</v>
      </c>
      <c r="O1485" s="107">
        <f>0.5*('Specifications (ICE)'!$P$4*'Specifications (ICE)'!$P$3)*'Specifications (ICE)'!$P$5*K1485^2</f>
        <v>56.217600027646043</v>
      </c>
      <c r="P1485" s="14">
        <f>IF(B1485="A",'Specifications (ICE)'!$M$12,IF(B1485="G",'Specifications (ICE)'!$M$13))</f>
        <v>84.271039200000004</v>
      </c>
      <c r="Q1485" s="17">
        <v>2</v>
      </c>
      <c r="R1485" s="110">
        <f>'HYB SPECS'!$G$11-O1485-P1485-G1485</f>
        <v>746.24599262758227</v>
      </c>
      <c r="S1485" s="16">
        <f t="shared" si="310"/>
        <v>0</v>
      </c>
      <c r="T1485" s="17">
        <f t="shared" si="311"/>
        <v>0</v>
      </c>
      <c r="U1485" s="110">
        <f t="shared" si="312"/>
        <v>140.48863922764605</v>
      </c>
      <c r="V1485" s="17">
        <f t="shared" si="313"/>
        <v>1.8841212384098065</v>
      </c>
      <c r="W1485" s="14">
        <f t="shared" si="314"/>
        <v>11.538697553536501</v>
      </c>
      <c r="X1485" s="17">
        <f t="shared" si="315"/>
        <v>1.8841212384098065</v>
      </c>
      <c r="Y1485" s="17">
        <f t="shared" si="316"/>
        <v>2.1167097068988996</v>
      </c>
      <c r="Z1485" s="14">
        <v>474.14230073437511</v>
      </c>
      <c r="AA1485" s="17">
        <f t="shared" si="318"/>
        <v>1.5197179459755283</v>
      </c>
      <c r="AB1485" s="17">
        <f t="shared" si="319"/>
        <v>2.3899380852355321E-4</v>
      </c>
      <c r="AC1485" s="17">
        <f t="shared" si="320"/>
        <v>0.11331707423462822</v>
      </c>
      <c r="AD1485" s="17">
        <f t="shared" si="317"/>
        <v>1.5008884004586519E-4</v>
      </c>
      <c r="AE1485" s="14">
        <f t="shared" si="321"/>
        <v>79.565457761197948</v>
      </c>
    </row>
    <row r="1486" spans="1:31" ht="15.75" thickBot="1" x14ac:dyDescent="0.3">
      <c r="A1486" s="14">
        <v>2</v>
      </c>
      <c r="B1486" s="17" t="s">
        <v>33</v>
      </c>
      <c r="C1486" s="17">
        <f t="shared" ref="C1486:C1506" si="322">C1485+1</f>
        <v>1480</v>
      </c>
      <c r="D1486" s="17">
        <v>125.99814351113564</v>
      </c>
      <c r="E1486" s="14">
        <v>704.00093954631063</v>
      </c>
      <c r="F1486" s="103">
        <v>0</v>
      </c>
      <c r="G1486" s="17">
        <f>'Specifications (ICE)'!$E$16*9.81*SIN(F1486-F1485)</f>
        <v>0</v>
      </c>
      <c r="H1486" s="17">
        <f t="shared" si="309"/>
        <v>0</v>
      </c>
      <c r="I1486" s="17">
        <v>14</v>
      </c>
      <c r="J1486" s="14">
        <v>4000</v>
      </c>
      <c r="K1486" s="100">
        <v>13.411199999999999</v>
      </c>
      <c r="L1486" s="17">
        <v>30.000049728</v>
      </c>
      <c r="M1486" s="107">
        <v>1</v>
      </c>
      <c r="N1486" s="17">
        <f>IF(M1486=1,_xlfn.XLOOKUP(L1486,'HYB SPECS'!$O$6:$O$37,'HYB SPECS'!$K$6:$K$37,,1))</f>
        <v>8500</v>
      </c>
      <c r="O1486" s="107">
        <f>0.5*('Specifications (ICE)'!$P$4*'Specifications (ICE)'!$P$3)*'Specifications (ICE)'!$P$5*K1486^2</f>
        <v>56.217600027646043</v>
      </c>
      <c r="P1486" s="14">
        <f>IF(B1486="A",'Specifications (ICE)'!$M$12,IF(B1486="G",'Specifications (ICE)'!$M$13))</f>
        <v>84.271039200000004</v>
      </c>
      <c r="Q1486" s="17">
        <v>2</v>
      </c>
      <c r="R1486" s="110">
        <f>'HYB SPECS'!$G$11-O1486-P1486-G1486</f>
        <v>746.24599262758227</v>
      </c>
      <c r="S1486" s="16">
        <f t="shared" si="310"/>
        <v>0</v>
      </c>
      <c r="T1486" s="17">
        <f t="shared" si="311"/>
        <v>0</v>
      </c>
      <c r="U1486" s="110">
        <f t="shared" si="312"/>
        <v>140.48863922764605</v>
      </c>
      <c r="V1486" s="17">
        <f t="shared" si="313"/>
        <v>1.8841212384098065</v>
      </c>
      <c r="W1486" s="14">
        <f t="shared" si="314"/>
        <v>11.538697553536501</v>
      </c>
      <c r="X1486" s="17">
        <f t="shared" si="315"/>
        <v>1.8841212384098065</v>
      </c>
      <c r="Y1486" s="17">
        <f t="shared" si="316"/>
        <v>2.1167097068988996</v>
      </c>
      <c r="Z1486" s="14">
        <v>474.14230073437511</v>
      </c>
      <c r="AA1486" s="17">
        <f t="shared" si="318"/>
        <v>1.5197179459755283</v>
      </c>
      <c r="AB1486" s="17">
        <f t="shared" si="319"/>
        <v>2.3899380852355321E-4</v>
      </c>
      <c r="AC1486" s="17">
        <f t="shared" si="320"/>
        <v>0.11331707423462822</v>
      </c>
      <c r="AD1486" s="17">
        <f t="shared" si="317"/>
        <v>1.5008884004586519E-4</v>
      </c>
      <c r="AE1486" s="14">
        <f t="shared" si="321"/>
        <v>79.678774835432577</v>
      </c>
    </row>
    <row r="1487" spans="1:31" ht="15.75" thickBot="1" x14ac:dyDescent="0.3">
      <c r="A1487" s="14">
        <v>2</v>
      </c>
      <c r="B1487" s="17" t="s">
        <v>33</v>
      </c>
      <c r="C1487" s="17">
        <f t="shared" si="322"/>
        <v>1481</v>
      </c>
      <c r="D1487" s="17">
        <v>126.07270805420411</v>
      </c>
      <c r="E1487" s="14">
        <v>704.00093954631063</v>
      </c>
      <c r="F1487" s="103">
        <v>0</v>
      </c>
      <c r="G1487" s="17">
        <f>'Specifications (ICE)'!$E$16*9.81*SIN(F1487-F1486)</f>
        <v>0</v>
      </c>
      <c r="H1487" s="17">
        <f t="shared" si="309"/>
        <v>0</v>
      </c>
      <c r="I1487" s="17">
        <v>14</v>
      </c>
      <c r="J1487" s="14">
        <v>4000</v>
      </c>
      <c r="K1487" s="100">
        <v>13.411199999999999</v>
      </c>
      <c r="L1487" s="17">
        <v>30.000049728</v>
      </c>
      <c r="M1487" s="107">
        <v>1</v>
      </c>
      <c r="N1487" s="17">
        <f>IF(M1487=1,_xlfn.XLOOKUP(L1487,'HYB SPECS'!$O$6:$O$37,'HYB SPECS'!$K$6:$K$37,,1))</f>
        <v>8500</v>
      </c>
      <c r="O1487" s="107">
        <f>0.5*('Specifications (ICE)'!$P$4*'Specifications (ICE)'!$P$3)*'Specifications (ICE)'!$P$5*K1487^2</f>
        <v>56.217600027646043</v>
      </c>
      <c r="P1487" s="14">
        <f>IF(B1487="A",'Specifications (ICE)'!$M$12,IF(B1487="G",'Specifications (ICE)'!$M$13))</f>
        <v>84.271039200000004</v>
      </c>
      <c r="Q1487" s="17">
        <v>2</v>
      </c>
      <c r="R1487" s="110">
        <f>'HYB SPECS'!$G$11-O1487-P1487-G1487</f>
        <v>746.24599262758227</v>
      </c>
      <c r="S1487" s="16">
        <f t="shared" si="310"/>
        <v>0</v>
      </c>
      <c r="T1487" s="17">
        <f t="shared" si="311"/>
        <v>0</v>
      </c>
      <c r="U1487" s="110">
        <f t="shared" si="312"/>
        <v>140.48863922764605</v>
      </c>
      <c r="V1487" s="17">
        <f t="shared" si="313"/>
        <v>1.8841212384098065</v>
      </c>
      <c r="W1487" s="14">
        <f t="shared" si="314"/>
        <v>11.538697553536501</v>
      </c>
      <c r="X1487" s="17">
        <f t="shared" si="315"/>
        <v>1.8841212384098065</v>
      </c>
      <c r="Y1487" s="17">
        <f t="shared" si="316"/>
        <v>2.1167097068988996</v>
      </c>
      <c r="Z1487" s="14">
        <v>474.14230073437511</v>
      </c>
      <c r="AA1487" s="17">
        <f t="shared" si="318"/>
        <v>1.5197179459755283</v>
      </c>
      <c r="AB1487" s="17">
        <f t="shared" si="319"/>
        <v>2.3899380852355321E-4</v>
      </c>
      <c r="AC1487" s="17">
        <f t="shared" si="320"/>
        <v>0.11331707423462822</v>
      </c>
      <c r="AD1487" s="17">
        <f t="shared" si="317"/>
        <v>1.5008884004586519E-4</v>
      </c>
      <c r="AE1487" s="14">
        <f t="shared" si="321"/>
        <v>79.792091909667207</v>
      </c>
    </row>
    <row r="1488" spans="1:31" ht="15.75" thickBot="1" x14ac:dyDescent="0.3">
      <c r="A1488" s="14">
        <v>2</v>
      </c>
      <c r="B1488" s="17" t="s">
        <v>33</v>
      </c>
      <c r="C1488" s="17">
        <f t="shared" si="322"/>
        <v>1482</v>
      </c>
      <c r="D1488" s="17">
        <v>126.14727259727259</v>
      </c>
      <c r="E1488" s="14">
        <v>704.00093954631063</v>
      </c>
      <c r="F1488" s="103">
        <v>0</v>
      </c>
      <c r="G1488" s="17">
        <f>'Specifications (ICE)'!$E$16*9.81*SIN(F1488-F1487)</f>
        <v>0</v>
      </c>
      <c r="H1488" s="17">
        <f t="shared" si="309"/>
        <v>0</v>
      </c>
      <c r="I1488" s="17">
        <v>14</v>
      </c>
      <c r="J1488" s="14">
        <v>4000</v>
      </c>
      <c r="K1488" s="100">
        <v>13.411199999999999</v>
      </c>
      <c r="L1488" s="17">
        <v>30.000049728</v>
      </c>
      <c r="M1488" s="107">
        <v>1</v>
      </c>
      <c r="N1488" s="17">
        <f>IF(M1488=1,_xlfn.XLOOKUP(L1488,'HYB SPECS'!$O$6:$O$37,'HYB SPECS'!$K$6:$K$37,,1))</f>
        <v>8500</v>
      </c>
      <c r="O1488" s="107">
        <f>0.5*('Specifications (ICE)'!$P$4*'Specifications (ICE)'!$P$3)*'Specifications (ICE)'!$P$5*K1488^2</f>
        <v>56.217600027646043</v>
      </c>
      <c r="P1488" s="14">
        <f>IF(B1488="A",'Specifications (ICE)'!$M$12,IF(B1488="G",'Specifications (ICE)'!$M$13))</f>
        <v>84.271039200000004</v>
      </c>
      <c r="Q1488" s="17">
        <v>2</v>
      </c>
      <c r="R1488" s="110">
        <f>'HYB SPECS'!$G$11-O1488-P1488-G1488</f>
        <v>746.24599262758227</v>
      </c>
      <c r="S1488" s="16">
        <f t="shared" si="310"/>
        <v>0</v>
      </c>
      <c r="T1488" s="17">
        <f t="shared" si="311"/>
        <v>0</v>
      </c>
      <c r="U1488" s="110">
        <f t="shared" si="312"/>
        <v>140.48863922764605</v>
      </c>
      <c r="V1488" s="17">
        <f t="shared" si="313"/>
        <v>1.8841212384098065</v>
      </c>
      <c r="W1488" s="14">
        <f t="shared" si="314"/>
        <v>11.538697553536501</v>
      </c>
      <c r="X1488" s="17">
        <f t="shared" si="315"/>
        <v>1.8841212384098065</v>
      </c>
      <c r="Y1488" s="17">
        <f t="shared" si="316"/>
        <v>2.1167097068988996</v>
      </c>
      <c r="Z1488" s="14">
        <v>474.14230073437511</v>
      </c>
      <c r="AA1488" s="17">
        <f t="shared" si="318"/>
        <v>1.5197179459755283</v>
      </c>
      <c r="AB1488" s="17">
        <f t="shared" si="319"/>
        <v>2.3899380852355321E-4</v>
      </c>
      <c r="AC1488" s="17">
        <f t="shared" si="320"/>
        <v>0.11331707423462822</v>
      </c>
      <c r="AD1488" s="17">
        <f t="shared" si="317"/>
        <v>1.5008884004586519E-4</v>
      </c>
      <c r="AE1488" s="14">
        <f t="shared" si="321"/>
        <v>79.905408983901836</v>
      </c>
    </row>
    <row r="1489" spans="1:31" ht="15.75" thickBot="1" x14ac:dyDescent="0.3">
      <c r="A1489" s="14">
        <v>2</v>
      </c>
      <c r="B1489" s="17" t="s">
        <v>33</v>
      </c>
      <c r="C1489" s="17">
        <f t="shared" si="322"/>
        <v>1483</v>
      </c>
      <c r="D1489" s="17">
        <v>126.22183714034107</v>
      </c>
      <c r="E1489" s="14">
        <v>704.00093954631063</v>
      </c>
      <c r="F1489" s="103">
        <v>0</v>
      </c>
      <c r="G1489" s="17">
        <f>'Specifications (ICE)'!$E$16*9.81*SIN(F1489-F1488)</f>
        <v>0</v>
      </c>
      <c r="H1489" s="17">
        <f t="shared" si="309"/>
        <v>0</v>
      </c>
      <c r="I1489" s="17">
        <v>14</v>
      </c>
      <c r="J1489" s="14">
        <v>4000</v>
      </c>
      <c r="K1489" s="100">
        <v>13.411199999999999</v>
      </c>
      <c r="L1489" s="17">
        <v>30.000049728</v>
      </c>
      <c r="M1489" s="107">
        <v>1</v>
      </c>
      <c r="N1489" s="17">
        <f>IF(M1489=1,_xlfn.XLOOKUP(L1489,'HYB SPECS'!$O$6:$O$37,'HYB SPECS'!$K$6:$K$37,,1))</f>
        <v>8500</v>
      </c>
      <c r="O1489" s="107">
        <f>0.5*('Specifications (ICE)'!$P$4*'Specifications (ICE)'!$P$3)*'Specifications (ICE)'!$P$5*K1489^2</f>
        <v>56.217600027646043</v>
      </c>
      <c r="P1489" s="14">
        <f>IF(B1489="A",'Specifications (ICE)'!$M$12,IF(B1489="G",'Specifications (ICE)'!$M$13))</f>
        <v>84.271039200000004</v>
      </c>
      <c r="Q1489" s="17">
        <v>2</v>
      </c>
      <c r="R1489" s="110">
        <f>'HYB SPECS'!$G$11-O1489-P1489-G1489</f>
        <v>746.24599262758227</v>
      </c>
      <c r="S1489" s="16">
        <f t="shared" si="310"/>
        <v>0</v>
      </c>
      <c r="T1489" s="17">
        <f t="shared" si="311"/>
        <v>0</v>
      </c>
      <c r="U1489" s="110">
        <f t="shared" si="312"/>
        <v>140.48863922764605</v>
      </c>
      <c r="V1489" s="17">
        <f t="shared" si="313"/>
        <v>1.8841212384098065</v>
      </c>
      <c r="W1489" s="14">
        <f t="shared" si="314"/>
        <v>11.538697553536501</v>
      </c>
      <c r="X1489" s="17">
        <f t="shared" si="315"/>
        <v>1.8841212384098065</v>
      </c>
      <c r="Y1489" s="17">
        <f t="shared" si="316"/>
        <v>2.1167097068988996</v>
      </c>
      <c r="Z1489" s="14">
        <v>474.14230073437511</v>
      </c>
      <c r="AA1489" s="17">
        <f t="shared" si="318"/>
        <v>1.5197179459755283</v>
      </c>
      <c r="AB1489" s="17">
        <f t="shared" si="319"/>
        <v>2.3899380852355321E-4</v>
      </c>
      <c r="AC1489" s="17">
        <f t="shared" si="320"/>
        <v>0.11331707423462822</v>
      </c>
      <c r="AD1489" s="17">
        <f t="shared" si="317"/>
        <v>1.5008884004586519E-4</v>
      </c>
      <c r="AE1489" s="14">
        <f t="shared" si="321"/>
        <v>80.018726058136465</v>
      </c>
    </row>
    <row r="1490" spans="1:31" ht="15.75" thickBot="1" x14ac:dyDescent="0.3">
      <c r="A1490" s="14">
        <v>2</v>
      </c>
      <c r="B1490" s="17" t="s">
        <v>33</v>
      </c>
      <c r="C1490" s="17">
        <f t="shared" si="322"/>
        <v>1484</v>
      </c>
      <c r="D1490" s="17">
        <v>126.29640168340954</v>
      </c>
      <c r="E1490" s="14">
        <v>704.00093954631063</v>
      </c>
      <c r="F1490" s="103">
        <v>0</v>
      </c>
      <c r="G1490" s="17">
        <f>'Specifications (ICE)'!$E$16*9.81*SIN(F1490-F1489)</f>
        <v>0</v>
      </c>
      <c r="H1490" s="17">
        <f t="shared" si="309"/>
        <v>0</v>
      </c>
      <c r="I1490" s="17">
        <v>14</v>
      </c>
      <c r="J1490" s="14">
        <v>4000</v>
      </c>
      <c r="K1490" s="100">
        <v>13.411199999999999</v>
      </c>
      <c r="L1490" s="17">
        <v>30.000049728</v>
      </c>
      <c r="M1490" s="107">
        <v>1</v>
      </c>
      <c r="N1490" s="17">
        <f>IF(M1490=1,_xlfn.XLOOKUP(L1490,'HYB SPECS'!$O$6:$O$37,'HYB SPECS'!$K$6:$K$37,,1))</f>
        <v>8500</v>
      </c>
      <c r="O1490" s="107">
        <f>0.5*('Specifications (ICE)'!$P$4*'Specifications (ICE)'!$P$3)*'Specifications (ICE)'!$P$5*K1490^2</f>
        <v>56.217600027646043</v>
      </c>
      <c r="P1490" s="14">
        <f>IF(B1490="A",'Specifications (ICE)'!$M$12,IF(B1490="G",'Specifications (ICE)'!$M$13))</f>
        <v>84.271039200000004</v>
      </c>
      <c r="Q1490" s="17">
        <v>2</v>
      </c>
      <c r="R1490" s="110">
        <f>'HYB SPECS'!$G$11-O1490-P1490-G1490</f>
        <v>746.24599262758227</v>
      </c>
      <c r="S1490" s="16">
        <f t="shared" si="310"/>
        <v>0</v>
      </c>
      <c r="T1490" s="17">
        <f t="shared" si="311"/>
        <v>0</v>
      </c>
      <c r="U1490" s="110">
        <f t="shared" si="312"/>
        <v>140.48863922764605</v>
      </c>
      <c r="V1490" s="17">
        <f t="shared" si="313"/>
        <v>1.8841212384098065</v>
      </c>
      <c r="W1490" s="14">
        <f t="shared" si="314"/>
        <v>11.538697553536501</v>
      </c>
      <c r="X1490" s="17">
        <f t="shared" si="315"/>
        <v>1.8841212384098065</v>
      </c>
      <c r="Y1490" s="17">
        <f t="shared" si="316"/>
        <v>2.1167097068988996</v>
      </c>
      <c r="Z1490" s="14">
        <v>474.14230073437511</v>
      </c>
      <c r="AA1490" s="17">
        <f t="shared" si="318"/>
        <v>1.5197179459755283</v>
      </c>
      <c r="AB1490" s="17">
        <f t="shared" si="319"/>
        <v>2.3899380852355321E-4</v>
      </c>
      <c r="AC1490" s="17">
        <f t="shared" si="320"/>
        <v>0.11331707423462822</v>
      </c>
      <c r="AD1490" s="17">
        <f t="shared" si="317"/>
        <v>1.5008884004586519E-4</v>
      </c>
      <c r="AE1490" s="14">
        <f t="shared" si="321"/>
        <v>80.132043132371095</v>
      </c>
    </row>
    <row r="1491" spans="1:31" ht="15.75" thickBot="1" x14ac:dyDescent="0.3">
      <c r="A1491" s="14">
        <v>2</v>
      </c>
      <c r="B1491" s="17" t="s">
        <v>33</v>
      </c>
      <c r="C1491" s="17">
        <f t="shared" si="322"/>
        <v>1485</v>
      </c>
      <c r="D1491" s="17">
        <v>126.37096622647802</v>
      </c>
      <c r="E1491" s="14">
        <v>704.00093954631063</v>
      </c>
      <c r="F1491" s="103">
        <v>0</v>
      </c>
      <c r="G1491" s="17">
        <f>'Specifications (ICE)'!$E$16*9.81*SIN(F1491-F1490)</f>
        <v>0</v>
      </c>
      <c r="H1491" s="17">
        <f t="shared" si="309"/>
        <v>0</v>
      </c>
      <c r="I1491" s="17">
        <v>14</v>
      </c>
      <c r="J1491" s="14">
        <v>4000</v>
      </c>
      <c r="K1491" s="100">
        <v>13.411199999999999</v>
      </c>
      <c r="L1491" s="17">
        <v>30.000049728</v>
      </c>
      <c r="M1491" s="107">
        <v>1</v>
      </c>
      <c r="N1491" s="17">
        <f>IF(M1491=1,_xlfn.XLOOKUP(L1491,'HYB SPECS'!$O$6:$O$37,'HYB SPECS'!$K$6:$K$37,,1))</f>
        <v>8500</v>
      </c>
      <c r="O1491" s="107">
        <f>0.5*('Specifications (ICE)'!$P$4*'Specifications (ICE)'!$P$3)*'Specifications (ICE)'!$P$5*K1491^2</f>
        <v>56.217600027646043</v>
      </c>
      <c r="P1491" s="14">
        <f>IF(B1491="A",'Specifications (ICE)'!$M$12,IF(B1491="G",'Specifications (ICE)'!$M$13))</f>
        <v>84.271039200000004</v>
      </c>
      <c r="Q1491" s="17">
        <v>2</v>
      </c>
      <c r="R1491" s="110">
        <f>'HYB SPECS'!$G$11-O1491-P1491-G1491</f>
        <v>746.24599262758227</v>
      </c>
      <c r="S1491" s="16">
        <f t="shared" si="310"/>
        <v>0</v>
      </c>
      <c r="T1491" s="17">
        <f t="shared" si="311"/>
        <v>0</v>
      </c>
      <c r="U1491" s="110">
        <f t="shared" si="312"/>
        <v>140.48863922764605</v>
      </c>
      <c r="V1491" s="17">
        <f t="shared" si="313"/>
        <v>1.8841212384098065</v>
      </c>
      <c r="W1491" s="14">
        <f t="shared" si="314"/>
        <v>11.538697553536501</v>
      </c>
      <c r="X1491" s="17">
        <f t="shared" si="315"/>
        <v>1.8841212384098065</v>
      </c>
      <c r="Y1491" s="17">
        <f t="shared" si="316"/>
        <v>2.1167097068988996</v>
      </c>
      <c r="Z1491" s="14">
        <v>474.14230073437511</v>
      </c>
      <c r="AA1491" s="17">
        <f t="shared" si="318"/>
        <v>1.5197179459755283</v>
      </c>
      <c r="AB1491" s="17">
        <f t="shared" si="319"/>
        <v>2.3899380852355321E-4</v>
      </c>
      <c r="AC1491" s="17">
        <f t="shared" si="320"/>
        <v>0.11331707423462822</v>
      </c>
      <c r="AD1491" s="17">
        <f t="shared" si="317"/>
        <v>1.5008884004586519E-4</v>
      </c>
      <c r="AE1491" s="14">
        <f t="shared" si="321"/>
        <v>80.245360206605724</v>
      </c>
    </row>
    <row r="1492" spans="1:31" ht="15.75" thickBot="1" x14ac:dyDescent="0.3">
      <c r="A1492" s="14">
        <v>2</v>
      </c>
      <c r="B1492" s="17" t="s">
        <v>33</v>
      </c>
      <c r="C1492" s="17">
        <f t="shared" si="322"/>
        <v>1486</v>
      </c>
      <c r="D1492" s="17">
        <v>126.44553076954649</v>
      </c>
      <c r="E1492" s="14">
        <v>704.00093954631063</v>
      </c>
      <c r="F1492" s="103">
        <v>0</v>
      </c>
      <c r="G1492" s="17">
        <f>'Specifications (ICE)'!$E$16*9.81*SIN(F1492-F1491)</f>
        <v>0</v>
      </c>
      <c r="H1492" s="17">
        <f t="shared" si="309"/>
        <v>0</v>
      </c>
      <c r="I1492" s="17">
        <v>14</v>
      </c>
      <c r="J1492" s="14">
        <v>4000</v>
      </c>
      <c r="K1492" s="100">
        <v>13.411199999999999</v>
      </c>
      <c r="L1492" s="17">
        <v>30.000049728</v>
      </c>
      <c r="M1492" s="107">
        <v>1</v>
      </c>
      <c r="N1492" s="17">
        <f>IF(M1492=1,_xlfn.XLOOKUP(L1492,'HYB SPECS'!$O$6:$O$37,'HYB SPECS'!$K$6:$K$37,,1))</f>
        <v>8500</v>
      </c>
      <c r="O1492" s="107">
        <f>0.5*('Specifications (ICE)'!$P$4*'Specifications (ICE)'!$P$3)*'Specifications (ICE)'!$P$5*K1492^2</f>
        <v>56.217600027646043</v>
      </c>
      <c r="P1492" s="14">
        <f>IF(B1492="A",'Specifications (ICE)'!$M$12,IF(B1492="G",'Specifications (ICE)'!$M$13))</f>
        <v>84.271039200000004</v>
      </c>
      <c r="Q1492" s="17">
        <v>2</v>
      </c>
      <c r="R1492" s="110">
        <f>'HYB SPECS'!$G$11-O1492-P1492-G1492</f>
        <v>746.24599262758227</v>
      </c>
      <c r="S1492" s="16">
        <f t="shared" si="310"/>
        <v>0</v>
      </c>
      <c r="T1492" s="17">
        <f t="shared" si="311"/>
        <v>0</v>
      </c>
      <c r="U1492" s="110">
        <f t="shared" si="312"/>
        <v>140.48863922764605</v>
      </c>
      <c r="V1492" s="17">
        <f t="shared" si="313"/>
        <v>1.8841212384098065</v>
      </c>
      <c r="W1492" s="14">
        <f t="shared" si="314"/>
        <v>11.538697553536501</v>
      </c>
      <c r="X1492" s="17">
        <f t="shared" si="315"/>
        <v>1.8841212384098065</v>
      </c>
      <c r="Y1492" s="17">
        <f t="shared" si="316"/>
        <v>2.1167097068988996</v>
      </c>
      <c r="Z1492" s="14">
        <v>474.14230073437511</v>
      </c>
      <c r="AA1492" s="17">
        <f t="shared" si="318"/>
        <v>1.5197179459755283</v>
      </c>
      <c r="AB1492" s="17">
        <f t="shared" si="319"/>
        <v>2.3899380852355321E-4</v>
      </c>
      <c r="AC1492" s="17">
        <f t="shared" si="320"/>
        <v>0.11331707423462822</v>
      </c>
      <c r="AD1492" s="17">
        <f t="shared" si="317"/>
        <v>1.5008884004586519E-4</v>
      </c>
      <c r="AE1492" s="14">
        <f t="shared" si="321"/>
        <v>80.358677280840354</v>
      </c>
    </row>
    <row r="1493" spans="1:31" ht="15.75" thickBot="1" x14ac:dyDescent="0.3">
      <c r="A1493" s="14">
        <v>2</v>
      </c>
      <c r="B1493" s="17" t="s">
        <v>33</v>
      </c>
      <c r="C1493" s="17">
        <f t="shared" si="322"/>
        <v>1487</v>
      </c>
      <c r="D1493" s="17">
        <v>126.52009531261497</v>
      </c>
      <c r="E1493" s="14">
        <v>704.00093954631063</v>
      </c>
      <c r="F1493" s="103">
        <v>0</v>
      </c>
      <c r="G1493" s="17">
        <f>'Specifications (ICE)'!$E$16*9.81*SIN(F1493-F1492)</f>
        <v>0</v>
      </c>
      <c r="H1493" s="17">
        <f t="shared" si="309"/>
        <v>0</v>
      </c>
      <c r="I1493" s="17">
        <v>14</v>
      </c>
      <c r="J1493" s="14">
        <v>4000</v>
      </c>
      <c r="K1493" s="100">
        <v>13.411199999999999</v>
      </c>
      <c r="L1493" s="17">
        <v>30.000049728</v>
      </c>
      <c r="M1493" s="107">
        <v>1</v>
      </c>
      <c r="N1493" s="17">
        <f>IF(M1493=1,_xlfn.XLOOKUP(L1493,'HYB SPECS'!$O$6:$O$37,'HYB SPECS'!$K$6:$K$37,,1))</f>
        <v>8500</v>
      </c>
      <c r="O1493" s="107">
        <f>0.5*('Specifications (ICE)'!$P$4*'Specifications (ICE)'!$P$3)*'Specifications (ICE)'!$P$5*K1493^2</f>
        <v>56.217600027646043</v>
      </c>
      <c r="P1493" s="14">
        <f>IF(B1493="A",'Specifications (ICE)'!$M$12,IF(B1493="G",'Specifications (ICE)'!$M$13))</f>
        <v>84.271039200000004</v>
      </c>
      <c r="Q1493" s="17">
        <v>2</v>
      </c>
      <c r="R1493" s="110">
        <f>'HYB SPECS'!$G$11-O1493-P1493-G1493</f>
        <v>746.24599262758227</v>
      </c>
      <c r="S1493" s="16">
        <f t="shared" si="310"/>
        <v>0</v>
      </c>
      <c r="T1493" s="17">
        <f t="shared" si="311"/>
        <v>0</v>
      </c>
      <c r="U1493" s="110">
        <f t="shared" si="312"/>
        <v>140.48863922764605</v>
      </c>
      <c r="V1493" s="17">
        <f t="shared" si="313"/>
        <v>1.8841212384098065</v>
      </c>
      <c r="W1493" s="14">
        <f t="shared" si="314"/>
        <v>11.538697553536501</v>
      </c>
      <c r="X1493" s="17">
        <f t="shared" si="315"/>
        <v>1.8841212384098065</v>
      </c>
      <c r="Y1493" s="17">
        <f t="shared" si="316"/>
        <v>2.1167097068988996</v>
      </c>
      <c r="Z1493" s="14">
        <v>474.14230073437511</v>
      </c>
      <c r="AA1493" s="17">
        <f t="shared" si="318"/>
        <v>1.5197179459755283</v>
      </c>
      <c r="AB1493" s="17">
        <f t="shared" si="319"/>
        <v>2.3899380852355321E-4</v>
      </c>
      <c r="AC1493" s="17">
        <f t="shared" si="320"/>
        <v>0.11331707423462822</v>
      </c>
      <c r="AD1493" s="17">
        <f t="shared" si="317"/>
        <v>1.5008884004586519E-4</v>
      </c>
      <c r="AE1493" s="14">
        <f t="shared" si="321"/>
        <v>80.471994355074983</v>
      </c>
    </row>
    <row r="1494" spans="1:31" ht="15.75" thickBot="1" x14ac:dyDescent="0.3">
      <c r="A1494" s="14">
        <v>2</v>
      </c>
      <c r="B1494" s="17" t="s">
        <v>33</v>
      </c>
      <c r="C1494" s="17">
        <f t="shared" si="322"/>
        <v>1488</v>
      </c>
      <c r="D1494" s="17">
        <v>126.59465985568345</v>
      </c>
      <c r="E1494" s="14">
        <v>704.00093954631063</v>
      </c>
      <c r="F1494" s="103">
        <v>0</v>
      </c>
      <c r="G1494" s="17">
        <f>'Specifications (ICE)'!$E$16*9.81*SIN(F1494-F1493)</f>
        <v>0</v>
      </c>
      <c r="H1494" s="17">
        <f t="shared" si="309"/>
        <v>0</v>
      </c>
      <c r="I1494" s="17">
        <v>14</v>
      </c>
      <c r="J1494" s="14">
        <v>4000</v>
      </c>
      <c r="K1494" s="100">
        <v>13.411199999999999</v>
      </c>
      <c r="L1494" s="17">
        <v>30.000049728</v>
      </c>
      <c r="M1494" s="107">
        <v>1</v>
      </c>
      <c r="N1494" s="17">
        <f>IF(M1494=1,_xlfn.XLOOKUP(L1494,'HYB SPECS'!$O$6:$O$37,'HYB SPECS'!$K$6:$K$37,,1))</f>
        <v>8500</v>
      </c>
      <c r="O1494" s="107">
        <f>0.5*('Specifications (ICE)'!$P$4*'Specifications (ICE)'!$P$3)*'Specifications (ICE)'!$P$5*K1494^2</f>
        <v>56.217600027646043</v>
      </c>
      <c r="P1494" s="14">
        <f>IF(B1494="A",'Specifications (ICE)'!$M$12,IF(B1494="G",'Specifications (ICE)'!$M$13))</f>
        <v>84.271039200000004</v>
      </c>
      <c r="Q1494" s="17">
        <v>2</v>
      </c>
      <c r="R1494" s="110">
        <f>'HYB SPECS'!$G$11-O1494-P1494-G1494</f>
        <v>746.24599262758227</v>
      </c>
      <c r="S1494" s="16">
        <f t="shared" si="310"/>
        <v>0</v>
      </c>
      <c r="T1494" s="17">
        <f t="shared" si="311"/>
        <v>0</v>
      </c>
      <c r="U1494" s="110">
        <f t="shared" si="312"/>
        <v>140.48863922764605</v>
      </c>
      <c r="V1494" s="17">
        <f t="shared" si="313"/>
        <v>1.8841212384098065</v>
      </c>
      <c r="W1494" s="14">
        <f t="shared" si="314"/>
        <v>11.538697553536501</v>
      </c>
      <c r="X1494" s="17">
        <f t="shared" si="315"/>
        <v>1.8841212384098065</v>
      </c>
      <c r="Y1494" s="17">
        <f t="shared" si="316"/>
        <v>2.1167097068988996</v>
      </c>
      <c r="Z1494" s="14">
        <v>474.14230073437511</v>
      </c>
      <c r="AA1494" s="17">
        <f t="shared" si="318"/>
        <v>1.5197179459755283</v>
      </c>
      <c r="AB1494" s="17">
        <f t="shared" si="319"/>
        <v>2.3899380852355321E-4</v>
      </c>
      <c r="AC1494" s="17">
        <f t="shared" si="320"/>
        <v>0.11331707423462822</v>
      </c>
      <c r="AD1494" s="17">
        <f t="shared" si="317"/>
        <v>1.5008884004586519E-4</v>
      </c>
      <c r="AE1494" s="14">
        <f t="shared" si="321"/>
        <v>80.585311429309613</v>
      </c>
    </row>
    <row r="1495" spans="1:31" ht="15.75" thickBot="1" x14ac:dyDescent="0.3">
      <c r="A1495" s="14">
        <v>2</v>
      </c>
      <c r="B1495" s="17" t="s">
        <v>33</v>
      </c>
      <c r="C1495" s="17">
        <f t="shared" si="322"/>
        <v>1489</v>
      </c>
      <c r="D1495" s="17">
        <v>126.66922439875192</v>
      </c>
      <c r="E1495" s="14">
        <v>704.00093954631063</v>
      </c>
      <c r="F1495" s="103">
        <v>0</v>
      </c>
      <c r="G1495" s="17">
        <f>'Specifications (ICE)'!$E$16*9.81*SIN(F1495-F1494)</f>
        <v>0</v>
      </c>
      <c r="H1495" s="17">
        <f t="shared" si="309"/>
        <v>0</v>
      </c>
      <c r="I1495" s="17">
        <v>14</v>
      </c>
      <c r="J1495" s="14">
        <v>4000</v>
      </c>
      <c r="K1495" s="100">
        <v>13.411199999999999</v>
      </c>
      <c r="L1495" s="17">
        <v>30.000049728</v>
      </c>
      <c r="M1495" s="107">
        <v>1</v>
      </c>
      <c r="N1495" s="17">
        <f>IF(M1495=1,_xlfn.XLOOKUP(L1495,'HYB SPECS'!$O$6:$O$37,'HYB SPECS'!$K$6:$K$37,,1))</f>
        <v>8500</v>
      </c>
      <c r="O1495" s="107">
        <f>0.5*('Specifications (ICE)'!$P$4*'Specifications (ICE)'!$P$3)*'Specifications (ICE)'!$P$5*K1495^2</f>
        <v>56.217600027646043</v>
      </c>
      <c r="P1495" s="14">
        <f>IF(B1495="A",'Specifications (ICE)'!$M$12,IF(B1495="G",'Specifications (ICE)'!$M$13))</f>
        <v>84.271039200000004</v>
      </c>
      <c r="Q1495" s="17">
        <v>2</v>
      </c>
      <c r="R1495" s="110">
        <f>'HYB SPECS'!$G$11-O1495-P1495-G1495</f>
        <v>746.24599262758227</v>
      </c>
      <c r="S1495" s="16">
        <f t="shared" si="310"/>
        <v>0</v>
      </c>
      <c r="T1495" s="17">
        <f t="shared" si="311"/>
        <v>0</v>
      </c>
      <c r="U1495" s="110">
        <f t="shared" si="312"/>
        <v>140.48863922764605</v>
      </c>
      <c r="V1495" s="17">
        <f t="shared" si="313"/>
        <v>1.8841212384098065</v>
      </c>
      <c r="W1495" s="14">
        <f t="shared" si="314"/>
        <v>11.538697553536501</v>
      </c>
      <c r="X1495" s="17">
        <f t="shared" si="315"/>
        <v>1.8841212384098065</v>
      </c>
      <c r="Y1495" s="17">
        <f t="shared" si="316"/>
        <v>2.1167097068988996</v>
      </c>
      <c r="Z1495" s="14">
        <v>474.14230073437511</v>
      </c>
      <c r="AA1495" s="17">
        <f t="shared" si="318"/>
        <v>1.5197179459755283</v>
      </c>
      <c r="AB1495" s="17">
        <f t="shared" si="319"/>
        <v>2.3899380852355321E-4</v>
      </c>
      <c r="AC1495" s="17">
        <f t="shared" si="320"/>
        <v>0.11331707423462822</v>
      </c>
      <c r="AD1495" s="17">
        <f t="shared" si="317"/>
        <v>1.5008884004586519E-4</v>
      </c>
      <c r="AE1495" s="14">
        <f t="shared" si="321"/>
        <v>80.698628503544242</v>
      </c>
    </row>
    <row r="1496" spans="1:31" ht="15.75" thickBot="1" x14ac:dyDescent="0.3">
      <c r="A1496" s="14">
        <v>2</v>
      </c>
      <c r="B1496" s="17" t="s">
        <v>33</v>
      </c>
      <c r="C1496" s="17">
        <f t="shared" si="322"/>
        <v>1490</v>
      </c>
      <c r="D1496" s="17">
        <v>126.7437889418204</v>
      </c>
      <c r="E1496" s="14">
        <v>704.00093954631063</v>
      </c>
      <c r="F1496" s="103">
        <v>0</v>
      </c>
      <c r="G1496" s="17">
        <f>'Specifications (ICE)'!$E$16*9.81*SIN(F1496-F1495)</f>
        <v>0</v>
      </c>
      <c r="H1496" s="17">
        <f t="shared" si="309"/>
        <v>0</v>
      </c>
      <c r="I1496" s="17">
        <v>14</v>
      </c>
      <c r="J1496" s="14">
        <v>4000</v>
      </c>
      <c r="K1496" s="100">
        <v>13.411199999999999</v>
      </c>
      <c r="L1496" s="17">
        <v>30.000049728</v>
      </c>
      <c r="M1496" s="107">
        <v>1</v>
      </c>
      <c r="N1496" s="17">
        <f>IF(M1496=1,_xlfn.XLOOKUP(L1496,'HYB SPECS'!$O$6:$O$37,'HYB SPECS'!$K$6:$K$37,,1))</f>
        <v>8500</v>
      </c>
      <c r="O1496" s="107">
        <f>0.5*('Specifications (ICE)'!$P$4*'Specifications (ICE)'!$P$3)*'Specifications (ICE)'!$P$5*K1496^2</f>
        <v>56.217600027646043</v>
      </c>
      <c r="P1496" s="14">
        <f>IF(B1496="A",'Specifications (ICE)'!$M$12,IF(B1496="G",'Specifications (ICE)'!$M$13))</f>
        <v>84.271039200000004</v>
      </c>
      <c r="Q1496" s="17">
        <v>2</v>
      </c>
      <c r="R1496" s="110">
        <f>'HYB SPECS'!$G$11-O1496-P1496-G1496</f>
        <v>746.24599262758227</v>
      </c>
      <c r="S1496" s="16">
        <f t="shared" si="310"/>
        <v>0</v>
      </c>
      <c r="T1496" s="17">
        <f t="shared" si="311"/>
        <v>0</v>
      </c>
      <c r="U1496" s="110">
        <f t="shared" si="312"/>
        <v>140.48863922764605</v>
      </c>
      <c r="V1496" s="17">
        <f t="shared" si="313"/>
        <v>1.8841212384098065</v>
      </c>
      <c r="W1496" s="14">
        <f t="shared" si="314"/>
        <v>11.538697553536501</v>
      </c>
      <c r="X1496" s="17">
        <f t="shared" si="315"/>
        <v>1.8841212384098065</v>
      </c>
      <c r="Y1496" s="17">
        <f t="shared" si="316"/>
        <v>2.1167097068988996</v>
      </c>
      <c r="Z1496" s="14">
        <v>474.14230073437511</v>
      </c>
      <c r="AA1496" s="17">
        <f t="shared" si="318"/>
        <v>1.5197179459755283</v>
      </c>
      <c r="AB1496" s="17">
        <f t="shared" si="319"/>
        <v>2.3899380852355321E-4</v>
      </c>
      <c r="AC1496" s="17">
        <f t="shared" si="320"/>
        <v>0.11331707423462822</v>
      </c>
      <c r="AD1496" s="17">
        <f t="shared" si="317"/>
        <v>1.5008884004586519E-4</v>
      </c>
      <c r="AE1496" s="14">
        <f t="shared" si="321"/>
        <v>80.811945577778872</v>
      </c>
    </row>
    <row r="1497" spans="1:31" ht="15.75" thickBot="1" x14ac:dyDescent="0.3">
      <c r="A1497" s="14">
        <v>2</v>
      </c>
      <c r="B1497" s="17" t="s">
        <v>33</v>
      </c>
      <c r="C1497" s="17">
        <f t="shared" si="322"/>
        <v>1491</v>
      </c>
      <c r="D1497" s="17">
        <v>126.81835348488887</v>
      </c>
      <c r="E1497" s="14">
        <v>704.00093954631063</v>
      </c>
      <c r="F1497" s="103">
        <v>0</v>
      </c>
      <c r="G1497" s="17">
        <f>'Specifications (ICE)'!$E$16*9.81*SIN(F1497-F1496)</f>
        <v>0</v>
      </c>
      <c r="H1497" s="17">
        <f t="shared" si="309"/>
        <v>0</v>
      </c>
      <c r="I1497" s="17">
        <v>14</v>
      </c>
      <c r="J1497" s="14">
        <v>4000</v>
      </c>
      <c r="K1497" s="100">
        <v>13.411199999999999</v>
      </c>
      <c r="L1497" s="17">
        <v>30.000049728</v>
      </c>
      <c r="M1497" s="107">
        <v>1</v>
      </c>
      <c r="N1497" s="17">
        <f>IF(M1497=1,_xlfn.XLOOKUP(L1497,'HYB SPECS'!$O$6:$O$37,'HYB SPECS'!$K$6:$K$37,,1))</f>
        <v>8500</v>
      </c>
      <c r="O1497" s="107">
        <f>0.5*('Specifications (ICE)'!$P$4*'Specifications (ICE)'!$P$3)*'Specifications (ICE)'!$P$5*K1497^2</f>
        <v>56.217600027646043</v>
      </c>
      <c r="P1497" s="14">
        <f>IF(B1497="A",'Specifications (ICE)'!$M$12,IF(B1497="G",'Specifications (ICE)'!$M$13))</f>
        <v>84.271039200000004</v>
      </c>
      <c r="Q1497" s="17">
        <v>2</v>
      </c>
      <c r="R1497" s="110">
        <f>'HYB SPECS'!$G$11-O1497-P1497-G1497</f>
        <v>746.24599262758227</v>
      </c>
      <c r="S1497" s="16">
        <f t="shared" si="310"/>
        <v>0</v>
      </c>
      <c r="T1497" s="17">
        <f t="shared" si="311"/>
        <v>0</v>
      </c>
      <c r="U1497" s="110">
        <f t="shared" si="312"/>
        <v>140.48863922764605</v>
      </c>
      <c r="V1497" s="17">
        <f t="shared" si="313"/>
        <v>1.8841212384098065</v>
      </c>
      <c r="W1497" s="14">
        <f t="shared" si="314"/>
        <v>11.538697553536501</v>
      </c>
      <c r="X1497" s="17">
        <f t="shared" si="315"/>
        <v>1.8841212384098065</v>
      </c>
      <c r="Y1497" s="17">
        <f t="shared" si="316"/>
        <v>2.1167097068988996</v>
      </c>
      <c r="Z1497" s="14">
        <v>474.14230073437511</v>
      </c>
      <c r="AA1497" s="17">
        <f t="shared" si="318"/>
        <v>1.5197179459755283</v>
      </c>
      <c r="AB1497" s="17">
        <f t="shared" si="319"/>
        <v>2.3899380852355321E-4</v>
      </c>
      <c r="AC1497" s="17">
        <f t="shared" si="320"/>
        <v>0.11331707423462822</v>
      </c>
      <c r="AD1497" s="17">
        <f t="shared" si="317"/>
        <v>1.5008884004586519E-4</v>
      </c>
      <c r="AE1497" s="14">
        <f t="shared" si="321"/>
        <v>80.925262652013501</v>
      </c>
    </row>
    <row r="1498" spans="1:31" ht="15.75" thickBot="1" x14ac:dyDescent="0.3">
      <c r="A1498" s="14">
        <v>2</v>
      </c>
      <c r="B1498" s="17" t="s">
        <v>33</v>
      </c>
      <c r="C1498" s="17">
        <f t="shared" si="322"/>
        <v>1492</v>
      </c>
      <c r="D1498" s="17">
        <v>126.89291802795735</v>
      </c>
      <c r="E1498" s="14">
        <v>704.00093954631063</v>
      </c>
      <c r="F1498" s="103">
        <v>0</v>
      </c>
      <c r="G1498" s="17">
        <f>'Specifications (ICE)'!$E$16*9.81*SIN(F1498-F1497)</f>
        <v>0</v>
      </c>
      <c r="H1498" s="17">
        <f t="shared" si="309"/>
        <v>0</v>
      </c>
      <c r="I1498" s="17">
        <v>14</v>
      </c>
      <c r="J1498" s="14">
        <v>4000</v>
      </c>
      <c r="K1498" s="100">
        <v>13.411199999999999</v>
      </c>
      <c r="L1498" s="17">
        <v>30.000049728</v>
      </c>
      <c r="M1498" s="107">
        <v>1</v>
      </c>
      <c r="N1498" s="17">
        <f>IF(M1498=1,_xlfn.XLOOKUP(L1498,'HYB SPECS'!$O$6:$O$37,'HYB SPECS'!$K$6:$K$37,,1))</f>
        <v>8500</v>
      </c>
      <c r="O1498" s="107">
        <f>0.5*('Specifications (ICE)'!$P$4*'Specifications (ICE)'!$P$3)*'Specifications (ICE)'!$P$5*K1498^2</f>
        <v>56.217600027646043</v>
      </c>
      <c r="P1498" s="14">
        <f>IF(B1498="A",'Specifications (ICE)'!$M$12,IF(B1498="G",'Specifications (ICE)'!$M$13))</f>
        <v>84.271039200000004</v>
      </c>
      <c r="Q1498" s="17">
        <v>2</v>
      </c>
      <c r="R1498" s="110">
        <f>'HYB SPECS'!$G$11-O1498-P1498-G1498</f>
        <v>746.24599262758227</v>
      </c>
      <c r="S1498" s="16">
        <f t="shared" si="310"/>
        <v>0</v>
      </c>
      <c r="T1498" s="17">
        <f t="shared" si="311"/>
        <v>0</v>
      </c>
      <c r="U1498" s="110">
        <f t="shared" si="312"/>
        <v>140.48863922764605</v>
      </c>
      <c r="V1498" s="17">
        <f t="shared" si="313"/>
        <v>1.8841212384098065</v>
      </c>
      <c r="W1498" s="14">
        <f t="shared" si="314"/>
        <v>11.538697553536501</v>
      </c>
      <c r="X1498" s="17">
        <f t="shared" si="315"/>
        <v>1.8841212384098065</v>
      </c>
      <c r="Y1498" s="17">
        <f t="shared" si="316"/>
        <v>2.1167097068988996</v>
      </c>
      <c r="Z1498" s="14">
        <v>474.14230073437511</v>
      </c>
      <c r="AA1498" s="17">
        <f t="shared" si="318"/>
        <v>1.5197179459755283</v>
      </c>
      <c r="AB1498" s="17">
        <f t="shared" si="319"/>
        <v>2.3899380852355321E-4</v>
      </c>
      <c r="AC1498" s="17">
        <f t="shared" si="320"/>
        <v>0.11331707423462822</v>
      </c>
      <c r="AD1498" s="17">
        <f t="shared" si="317"/>
        <v>1.5008884004586519E-4</v>
      </c>
      <c r="AE1498" s="14">
        <f t="shared" si="321"/>
        <v>81.03857972624813</v>
      </c>
    </row>
    <row r="1499" spans="1:31" ht="15.75" thickBot="1" x14ac:dyDescent="0.3">
      <c r="A1499" s="14">
        <v>2</v>
      </c>
      <c r="B1499" s="17" t="s">
        <v>33</v>
      </c>
      <c r="C1499" s="17">
        <f t="shared" si="322"/>
        <v>1493</v>
      </c>
      <c r="D1499" s="17">
        <v>126.96748257102583</v>
      </c>
      <c r="E1499" s="14">
        <v>704.00093954631063</v>
      </c>
      <c r="F1499" s="103">
        <v>0</v>
      </c>
      <c r="G1499" s="17">
        <f>'Specifications (ICE)'!$E$16*9.81*SIN(F1499-F1498)</f>
        <v>0</v>
      </c>
      <c r="H1499" s="17">
        <f t="shared" si="309"/>
        <v>0</v>
      </c>
      <c r="I1499" s="17">
        <v>14</v>
      </c>
      <c r="J1499" s="14">
        <v>4000</v>
      </c>
      <c r="K1499" s="100">
        <v>13.411199999999999</v>
      </c>
      <c r="L1499" s="17">
        <v>30.000049728</v>
      </c>
      <c r="M1499" s="107">
        <v>1</v>
      </c>
      <c r="N1499" s="17">
        <f>IF(M1499=1,_xlfn.XLOOKUP(L1499,'HYB SPECS'!$O$6:$O$37,'HYB SPECS'!$K$6:$K$37,,1))</f>
        <v>8500</v>
      </c>
      <c r="O1499" s="107">
        <f>0.5*('Specifications (ICE)'!$P$4*'Specifications (ICE)'!$P$3)*'Specifications (ICE)'!$P$5*K1499^2</f>
        <v>56.217600027646043</v>
      </c>
      <c r="P1499" s="14">
        <f>IF(B1499="A",'Specifications (ICE)'!$M$12,IF(B1499="G",'Specifications (ICE)'!$M$13))</f>
        <v>84.271039200000004</v>
      </c>
      <c r="Q1499" s="17">
        <v>2</v>
      </c>
      <c r="R1499" s="110">
        <f>'HYB SPECS'!$G$11-O1499-P1499-G1499</f>
        <v>746.24599262758227</v>
      </c>
      <c r="S1499" s="16">
        <f t="shared" si="310"/>
        <v>0</v>
      </c>
      <c r="T1499" s="17">
        <f t="shared" si="311"/>
        <v>0</v>
      </c>
      <c r="U1499" s="110">
        <f t="shared" si="312"/>
        <v>140.48863922764605</v>
      </c>
      <c r="V1499" s="17">
        <f t="shared" si="313"/>
        <v>1.8841212384098065</v>
      </c>
      <c r="W1499" s="14">
        <f t="shared" si="314"/>
        <v>11.538697553536501</v>
      </c>
      <c r="X1499" s="17">
        <f t="shared" si="315"/>
        <v>1.8841212384098065</v>
      </c>
      <c r="Y1499" s="17">
        <f t="shared" si="316"/>
        <v>2.1167097068988996</v>
      </c>
      <c r="Z1499" s="14">
        <v>474.14230073437511</v>
      </c>
      <c r="AA1499" s="17">
        <f t="shared" si="318"/>
        <v>1.5197179459755283</v>
      </c>
      <c r="AB1499" s="17">
        <f t="shared" si="319"/>
        <v>2.3899380852355321E-4</v>
      </c>
      <c r="AC1499" s="17">
        <f t="shared" si="320"/>
        <v>0.11331707423462822</v>
      </c>
      <c r="AD1499" s="17">
        <f t="shared" si="317"/>
        <v>1.5008884004586519E-4</v>
      </c>
      <c r="AE1499" s="14">
        <f t="shared" si="321"/>
        <v>81.15189680048276</v>
      </c>
    </row>
    <row r="1500" spans="1:31" ht="15.75" thickBot="1" x14ac:dyDescent="0.3">
      <c r="A1500" s="14">
        <v>2</v>
      </c>
      <c r="B1500" s="17" t="s">
        <v>33</v>
      </c>
      <c r="C1500" s="17">
        <f t="shared" si="322"/>
        <v>1494</v>
      </c>
      <c r="D1500" s="17">
        <v>127.0420471140943</v>
      </c>
      <c r="E1500" s="14">
        <v>704.00093954631063</v>
      </c>
      <c r="F1500" s="103">
        <v>0</v>
      </c>
      <c r="G1500" s="17">
        <f>'Specifications (ICE)'!$E$16*9.81*SIN(F1500-F1499)</f>
        <v>0</v>
      </c>
      <c r="H1500" s="17">
        <f t="shared" si="309"/>
        <v>0</v>
      </c>
      <c r="I1500" s="17">
        <v>14</v>
      </c>
      <c r="J1500" s="14">
        <v>4000</v>
      </c>
      <c r="K1500" s="100">
        <v>13.411199999999999</v>
      </c>
      <c r="L1500" s="17">
        <v>30.000049728</v>
      </c>
      <c r="M1500" s="107">
        <v>1</v>
      </c>
      <c r="N1500" s="17">
        <f>IF(M1500=1,_xlfn.XLOOKUP(L1500,'HYB SPECS'!$O$6:$O$37,'HYB SPECS'!$K$6:$K$37,,1))</f>
        <v>8500</v>
      </c>
      <c r="O1500" s="107">
        <f>0.5*('Specifications (ICE)'!$P$4*'Specifications (ICE)'!$P$3)*'Specifications (ICE)'!$P$5*K1500^2</f>
        <v>56.217600027646043</v>
      </c>
      <c r="P1500" s="14">
        <f>IF(B1500="A",'Specifications (ICE)'!$M$12,IF(B1500="G",'Specifications (ICE)'!$M$13))</f>
        <v>84.271039200000004</v>
      </c>
      <c r="Q1500" s="17">
        <v>2</v>
      </c>
      <c r="R1500" s="110">
        <f>'HYB SPECS'!$G$11-O1500-P1500-G1500</f>
        <v>746.24599262758227</v>
      </c>
      <c r="S1500" s="16">
        <f t="shared" si="310"/>
        <v>0</v>
      </c>
      <c r="T1500" s="17">
        <f t="shared" si="311"/>
        <v>0</v>
      </c>
      <c r="U1500" s="110">
        <f t="shared" si="312"/>
        <v>140.48863922764605</v>
      </c>
      <c r="V1500" s="17">
        <f t="shared" si="313"/>
        <v>1.8841212384098065</v>
      </c>
      <c r="W1500" s="14">
        <f t="shared" si="314"/>
        <v>11.538697553536501</v>
      </c>
      <c r="X1500" s="17">
        <f t="shared" si="315"/>
        <v>1.8841212384098065</v>
      </c>
      <c r="Y1500" s="17">
        <f t="shared" si="316"/>
        <v>2.1167097068988996</v>
      </c>
      <c r="Z1500" s="14">
        <v>474.14230073437511</v>
      </c>
      <c r="AA1500" s="17">
        <f t="shared" si="318"/>
        <v>1.5197179459755283</v>
      </c>
      <c r="AB1500" s="17">
        <f t="shared" si="319"/>
        <v>2.3899380852355321E-4</v>
      </c>
      <c r="AC1500" s="17">
        <f t="shared" si="320"/>
        <v>0.11331707423462822</v>
      </c>
      <c r="AD1500" s="17">
        <f t="shared" si="317"/>
        <v>1.5008884004586519E-4</v>
      </c>
      <c r="AE1500" s="14">
        <f t="shared" si="321"/>
        <v>81.265213874717389</v>
      </c>
    </row>
    <row r="1501" spans="1:31" ht="15.75" thickBot="1" x14ac:dyDescent="0.3">
      <c r="A1501" s="14">
        <v>2</v>
      </c>
      <c r="B1501" s="17" t="s">
        <v>33</v>
      </c>
      <c r="C1501" s="17">
        <f t="shared" si="322"/>
        <v>1495</v>
      </c>
      <c r="D1501" s="17">
        <v>127.11661165716278</v>
      </c>
      <c r="E1501" s="14">
        <v>704.00093954631063</v>
      </c>
      <c r="F1501" s="103">
        <v>0</v>
      </c>
      <c r="G1501" s="17">
        <f>'Specifications (ICE)'!$E$16*9.81*SIN(F1501-F1500)</f>
        <v>0</v>
      </c>
      <c r="H1501" s="17">
        <f t="shared" si="309"/>
        <v>0</v>
      </c>
      <c r="I1501" s="17">
        <v>14</v>
      </c>
      <c r="J1501" s="14">
        <v>4000</v>
      </c>
      <c r="K1501" s="100">
        <v>13.411199999999999</v>
      </c>
      <c r="L1501" s="17">
        <v>30.000049728</v>
      </c>
      <c r="M1501" s="107">
        <v>1</v>
      </c>
      <c r="N1501" s="17">
        <f>IF(M1501=1,_xlfn.XLOOKUP(L1501,'HYB SPECS'!$O$6:$O$37,'HYB SPECS'!$K$6:$K$37,,1))</f>
        <v>8500</v>
      </c>
      <c r="O1501" s="107">
        <f>0.5*('Specifications (ICE)'!$P$4*'Specifications (ICE)'!$P$3)*'Specifications (ICE)'!$P$5*K1501^2</f>
        <v>56.217600027646043</v>
      </c>
      <c r="P1501" s="14">
        <f>IF(B1501="A",'Specifications (ICE)'!$M$12,IF(B1501="G",'Specifications (ICE)'!$M$13))</f>
        <v>84.271039200000004</v>
      </c>
      <c r="Q1501" s="17">
        <v>2</v>
      </c>
      <c r="R1501" s="110">
        <f>'HYB SPECS'!$G$11-O1501-P1501-G1501</f>
        <v>746.24599262758227</v>
      </c>
      <c r="S1501" s="16">
        <f t="shared" si="310"/>
        <v>0</v>
      </c>
      <c r="T1501" s="17">
        <f t="shared" si="311"/>
        <v>0</v>
      </c>
      <c r="U1501" s="110">
        <f t="shared" si="312"/>
        <v>140.48863922764605</v>
      </c>
      <c r="V1501" s="17">
        <f t="shared" si="313"/>
        <v>1.8841212384098065</v>
      </c>
      <c r="W1501" s="14">
        <f t="shared" si="314"/>
        <v>11.538697553536501</v>
      </c>
      <c r="X1501" s="17">
        <f t="shared" si="315"/>
        <v>1.8841212384098065</v>
      </c>
      <c r="Y1501" s="17">
        <f t="shared" si="316"/>
        <v>2.1167097068988996</v>
      </c>
      <c r="Z1501" s="14">
        <v>474.14230073437511</v>
      </c>
      <c r="AA1501" s="17">
        <f t="shared" si="318"/>
        <v>1.5197179459755283</v>
      </c>
      <c r="AB1501" s="17">
        <f t="shared" si="319"/>
        <v>2.3899380852355321E-4</v>
      </c>
      <c r="AC1501" s="17">
        <f t="shared" si="320"/>
        <v>0.11331707423462822</v>
      </c>
      <c r="AD1501" s="17">
        <f t="shared" si="317"/>
        <v>1.5008884004586519E-4</v>
      </c>
      <c r="AE1501" s="14">
        <f t="shared" si="321"/>
        <v>81.378530948952019</v>
      </c>
    </row>
    <row r="1502" spans="1:31" ht="15.75" thickBot="1" x14ac:dyDescent="0.3">
      <c r="A1502" s="14">
        <v>2</v>
      </c>
      <c r="B1502" s="17" t="s">
        <v>33</v>
      </c>
      <c r="C1502" s="17">
        <f t="shared" si="322"/>
        <v>1496</v>
      </c>
      <c r="D1502" s="17">
        <v>127.19117620023125</v>
      </c>
      <c r="E1502" s="14">
        <v>704.00093954631063</v>
      </c>
      <c r="F1502" s="103">
        <v>0</v>
      </c>
      <c r="G1502" s="17">
        <f>'Specifications (ICE)'!$E$16*9.81*SIN(F1502-F1501)</f>
        <v>0</v>
      </c>
      <c r="H1502" s="17">
        <f t="shared" si="309"/>
        <v>0</v>
      </c>
      <c r="I1502" s="17">
        <v>14</v>
      </c>
      <c r="J1502" s="14">
        <v>4000</v>
      </c>
      <c r="K1502" s="100">
        <v>13.411199999999999</v>
      </c>
      <c r="L1502" s="17">
        <v>30.000049728</v>
      </c>
      <c r="M1502" s="107">
        <v>1</v>
      </c>
      <c r="N1502" s="17">
        <f>IF(M1502=1,_xlfn.XLOOKUP(L1502,'HYB SPECS'!$O$6:$O$37,'HYB SPECS'!$K$6:$K$37,,1))</f>
        <v>8500</v>
      </c>
      <c r="O1502" s="107">
        <f>0.5*('Specifications (ICE)'!$P$4*'Specifications (ICE)'!$P$3)*'Specifications (ICE)'!$P$5*K1502^2</f>
        <v>56.217600027646043</v>
      </c>
      <c r="P1502" s="14">
        <f>IF(B1502="A",'Specifications (ICE)'!$M$12,IF(B1502="G",'Specifications (ICE)'!$M$13))</f>
        <v>84.271039200000004</v>
      </c>
      <c r="Q1502" s="17">
        <v>2</v>
      </c>
      <c r="R1502" s="110">
        <f>'HYB SPECS'!$G$11-O1502-P1502-G1502</f>
        <v>746.24599262758227</v>
      </c>
      <c r="S1502" s="16">
        <f t="shared" si="310"/>
        <v>0</v>
      </c>
      <c r="T1502" s="17">
        <f t="shared" si="311"/>
        <v>0</v>
      </c>
      <c r="U1502" s="110">
        <f t="shared" si="312"/>
        <v>140.48863922764605</v>
      </c>
      <c r="V1502" s="17">
        <f t="shared" si="313"/>
        <v>1.8841212384098065</v>
      </c>
      <c r="W1502" s="14">
        <f t="shared" si="314"/>
        <v>11.538697553536501</v>
      </c>
      <c r="X1502" s="17">
        <f t="shared" si="315"/>
        <v>1.8841212384098065</v>
      </c>
      <c r="Y1502" s="17">
        <f t="shared" si="316"/>
        <v>2.1167097068988996</v>
      </c>
      <c r="Z1502" s="14">
        <v>474.14230073437511</v>
      </c>
      <c r="AA1502" s="17">
        <f t="shared" si="318"/>
        <v>1.5197179459755283</v>
      </c>
      <c r="AB1502" s="17">
        <f t="shared" si="319"/>
        <v>2.3899380852355321E-4</v>
      </c>
      <c r="AC1502" s="17">
        <f t="shared" si="320"/>
        <v>0.11331707423462822</v>
      </c>
      <c r="AD1502" s="17">
        <f t="shared" si="317"/>
        <v>1.5008884004586519E-4</v>
      </c>
      <c r="AE1502" s="14">
        <f t="shared" si="321"/>
        <v>81.491848023186648</v>
      </c>
    </row>
    <row r="1503" spans="1:31" ht="15.75" thickBot="1" x14ac:dyDescent="0.3">
      <c r="A1503" s="14">
        <v>2</v>
      </c>
      <c r="B1503" s="17" t="s">
        <v>33</v>
      </c>
      <c r="C1503" s="17">
        <f t="shared" si="322"/>
        <v>1497</v>
      </c>
      <c r="D1503" s="17">
        <v>127.26574074329973</v>
      </c>
      <c r="E1503" s="14">
        <v>704.00093954631063</v>
      </c>
      <c r="F1503" s="103">
        <v>0</v>
      </c>
      <c r="G1503" s="17">
        <f>'Specifications (ICE)'!$E$16*9.81*SIN(F1503-F1502)</f>
        <v>0</v>
      </c>
      <c r="H1503" s="17">
        <f t="shared" si="309"/>
        <v>0</v>
      </c>
      <c r="I1503" s="17">
        <v>14</v>
      </c>
      <c r="J1503" s="14">
        <v>4000</v>
      </c>
      <c r="K1503" s="100">
        <v>13.411199999999999</v>
      </c>
      <c r="L1503" s="17">
        <v>30.000049728</v>
      </c>
      <c r="M1503" s="107">
        <v>1</v>
      </c>
      <c r="N1503" s="17">
        <f>IF(M1503=1,_xlfn.XLOOKUP(L1503,'HYB SPECS'!$O$6:$O$37,'HYB SPECS'!$K$6:$K$37,,1))</f>
        <v>8500</v>
      </c>
      <c r="O1503" s="107">
        <f>0.5*('Specifications (ICE)'!$P$4*'Specifications (ICE)'!$P$3)*'Specifications (ICE)'!$P$5*K1503^2</f>
        <v>56.217600027646043</v>
      </c>
      <c r="P1503" s="14">
        <f>IF(B1503="A",'Specifications (ICE)'!$M$12,IF(B1503="G",'Specifications (ICE)'!$M$13))</f>
        <v>84.271039200000004</v>
      </c>
      <c r="Q1503" s="17">
        <v>2</v>
      </c>
      <c r="R1503" s="110">
        <f>'HYB SPECS'!$G$11-O1503-P1503-G1503</f>
        <v>746.24599262758227</v>
      </c>
      <c r="S1503" s="16">
        <f t="shared" si="310"/>
        <v>0</v>
      </c>
      <c r="T1503" s="17">
        <f t="shared" si="311"/>
        <v>0</v>
      </c>
      <c r="U1503" s="110">
        <f t="shared" si="312"/>
        <v>140.48863922764605</v>
      </c>
      <c r="V1503" s="17">
        <f t="shared" si="313"/>
        <v>1.8841212384098065</v>
      </c>
      <c r="W1503" s="14">
        <f t="shared" si="314"/>
        <v>11.538697553536501</v>
      </c>
      <c r="X1503" s="17">
        <f t="shared" si="315"/>
        <v>1.8841212384098065</v>
      </c>
      <c r="Y1503" s="17">
        <f t="shared" si="316"/>
        <v>2.1167097068988996</v>
      </c>
      <c r="Z1503" s="14">
        <v>474.14230073437511</v>
      </c>
      <c r="AA1503" s="17">
        <f t="shared" si="318"/>
        <v>1.5197179459755283</v>
      </c>
      <c r="AB1503" s="17">
        <f t="shared" si="319"/>
        <v>2.3899380852355321E-4</v>
      </c>
      <c r="AC1503" s="17">
        <f t="shared" si="320"/>
        <v>0.11331707423462822</v>
      </c>
      <c r="AD1503" s="17">
        <f t="shared" si="317"/>
        <v>1.5008884004586519E-4</v>
      </c>
      <c r="AE1503" s="14">
        <f t="shared" si="321"/>
        <v>81.605165097421278</v>
      </c>
    </row>
    <row r="1504" spans="1:31" ht="15.75" thickBot="1" x14ac:dyDescent="0.3">
      <c r="A1504" s="14">
        <v>2</v>
      </c>
      <c r="B1504" s="17" t="s">
        <v>33</v>
      </c>
      <c r="C1504" s="17">
        <f t="shared" si="322"/>
        <v>1498</v>
      </c>
      <c r="D1504" s="17">
        <v>127.34030528636821</v>
      </c>
      <c r="E1504" s="14">
        <v>704.00093954631063</v>
      </c>
      <c r="F1504" s="103">
        <v>0</v>
      </c>
      <c r="G1504" s="17">
        <f>'Specifications (ICE)'!$E$16*9.81*SIN(F1504-F1503)</f>
        <v>0</v>
      </c>
      <c r="H1504" s="17">
        <f t="shared" si="309"/>
        <v>0</v>
      </c>
      <c r="I1504" s="17">
        <v>14</v>
      </c>
      <c r="J1504" s="14">
        <v>4000</v>
      </c>
      <c r="K1504" s="100">
        <v>13.411199999999999</v>
      </c>
      <c r="L1504" s="17">
        <v>30.000049728</v>
      </c>
      <c r="M1504" s="107">
        <v>1</v>
      </c>
      <c r="N1504" s="17">
        <f>IF(M1504=1,_xlfn.XLOOKUP(L1504,'HYB SPECS'!$O$6:$O$37,'HYB SPECS'!$K$6:$K$37,,1))</f>
        <v>8500</v>
      </c>
      <c r="O1504" s="107">
        <f>0.5*('Specifications (ICE)'!$P$4*'Specifications (ICE)'!$P$3)*'Specifications (ICE)'!$P$5*K1504^2</f>
        <v>56.217600027646043</v>
      </c>
      <c r="P1504" s="14">
        <f>IF(B1504="A",'Specifications (ICE)'!$M$12,IF(B1504="G",'Specifications (ICE)'!$M$13))</f>
        <v>84.271039200000004</v>
      </c>
      <c r="Q1504" s="17">
        <v>2</v>
      </c>
      <c r="R1504" s="110">
        <f>'HYB SPECS'!$G$11-O1504-P1504-G1504</f>
        <v>746.24599262758227</v>
      </c>
      <c r="S1504" s="16">
        <f t="shared" si="310"/>
        <v>0</v>
      </c>
      <c r="T1504" s="17">
        <f t="shared" si="311"/>
        <v>0</v>
      </c>
      <c r="U1504" s="110">
        <f t="shared" si="312"/>
        <v>140.48863922764605</v>
      </c>
      <c r="V1504" s="17">
        <f t="shared" si="313"/>
        <v>1.8841212384098065</v>
      </c>
      <c r="W1504" s="14">
        <f t="shared" si="314"/>
        <v>11.538697553536501</v>
      </c>
      <c r="X1504" s="17">
        <f t="shared" si="315"/>
        <v>1.8841212384098065</v>
      </c>
      <c r="Y1504" s="17">
        <f t="shared" si="316"/>
        <v>2.1167097068988996</v>
      </c>
      <c r="Z1504" s="14">
        <v>474.14230073437511</v>
      </c>
      <c r="AA1504" s="17">
        <f t="shared" si="318"/>
        <v>1.5197179459755283</v>
      </c>
      <c r="AB1504" s="17">
        <f t="shared" si="319"/>
        <v>2.3899380852355321E-4</v>
      </c>
      <c r="AC1504" s="17">
        <f t="shared" si="320"/>
        <v>0.11331707423462822</v>
      </c>
      <c r="AD1504" s="17">
        <f t="shared" si="317"/>
        <v>1.5008884004586519E-4</v>
      </c>
      <c r="AE1504" s="14">
        <f t="shared" si="321"/>
        <v>81.718482171655907</v>
      </c>
    </row>
    <row r="1505" spans="1:31" ht="15.75" thickBot="1" x14ac:dyDescent="0.3">
      <c r="A1505" s="14">
        <v>2</v>
      </c>
      <c r="B1505" s="17" t="s">
        <v>33</v>
      </c>
      <c r="C1505" s="17">
        <f t="shared" si="322"/>
        <v>1499</v>
      </c>
      <c r="D1505" s="17">
        <v>127.41486982943668</v>
      </c>
      <c r="E1505" s="14">
        <v>704.00093954631063</v>
      </c>
      <c r="F1505" s="103">
        <v>0</v>
      </c>
      <c r="G1505" s="17">
        <f>'Specifications (ICE)'!$E$16*9.81*SIN(F1505-F1504)</f>
        <v>0</v>
      </c>
      <c r="H1505" s="17">
        <f t="shared" si="309"/>
        <v>0</v>
      </c>
      <c r="I1505" s="17">
        <v>14</v>
      </c>
      <c r="J1505" s="14">
        <v>4000</v>
      </c>
      <c r="K1505" s="100">
        <v>13.411199999999999</v>
      </c>
      <c r="L1505" s="17">
        <v>30.000049728</v>
      </c>
      <c r="M1505" s="107">
        <v>1</v>
      </c>
      <c r="N1505" s="17">
        <f>IF(M1505=1,_xlfn.XLOOKUP(L1505,'HYB SPECS'!$O$6:$O$37,'HYB SPECS'!$K$6:$K$37,,1))</f>
        <v>8500</v>
      </c>
      <c r="O1505" s="107">
        <f>0.5*('Specifications (ICE)'!$P$4*'Specifications (ICE)'!$P$3)*'Specifications (ICE)'!$P$5*K1505^2</f>
        <v>56.217600027646043</v>
      </c>
      <c r="P1505" s="14">
        <f>IF(B1505="A",'Specifications (ICE)'!$M$12,IF(B1505="G",'Specifications (ICE)'!$M$13))</f>
        <v>84.271039200000004</v>
      </c>
      <c r="Q1505" s="17">
        <v>2</v>
      </c>
      <c r="R1505" s="110">
        <f>'HYB SPECS'!$G$11-O1505-P1505-G1505</f>
        <v>746.24599262758227</v>
      </c>
      <c r="S1505" s="16">
        <f t="shared" si="310"/>
        <v>0</v>
      </c>
      <c r="T1505" s="17">
        <f t="shared" si="311"/>
        <v>0</v>
      </c>
      <c r="U1505" s="110">
        <f t="shared" si="312"/>
        <v>140.48863922764605</v>
      </c>
      <c r="V1505" s="17">
        <f t="shared" si="313"/>
        <v>1.8841212384098065</v>
      </c>
      <c r="W1505" s="14">
        <f t="shared" si="314"/>
        <v>11.538697553536501</v>
      </c>
      <c r="X1505" s="17">
        <f t="shared" si="315"/>
        <v>1.8841212384098065</v>
      </c>
      <c r="Y1505" s="17">
        <f t="shared" si="316"/>
        <v>2.1167097068988996</v>
      </c>
      <c r="Z1505" s="14">
        <v>474.14230073437511</v>
      </c>
      <c r="AA1505" s="17">
        <f t="shared" si="318"/>
        <v>1.5197179459755283</v>
      </c>
      <c r="AB1505" s="17">
        <f t="shared" si="319"/>
        <v>2.3899380852355321E-4</v>
      </c>
      <c r="AC1505" s="17">
        <f t="shared" si="320"/>
        <v>0.11331707423462822</v>
      </c>
      <c r="AD1505" s="17">
        <f t="shared" si="317"/>
        <v>1.5008884004586519E-4</v>
      </c>
      <c r="AE1505" s="14">
        <f t="shared" si="321"/>
        <v>81.831799245890537</v>
      </c>
    </row>
    <row r="1506" spans="1:31" ht="15.75" thickBot="1" x14ac:dyDescent="0.3">
      <c r="A1506" s="15">
        <v>2</v>
      </c>
      <c r="B1506" s="18" t="s">
        <v>33</v>
      </c>
      <c r="C1506" s="18">
        <f t="shared" si="322"/>
        <v>1500</v>
      </c>
      <c r="D1506" s="18">
        <v>127.48943437250516</v>
      </c>
      <c r="E1506" s="15">
        <v>704.00093954631063</v>
      </c>
      <c r="F1506" s="103">
        <v>0</v>
      </c>
      <c r="G1506" s="18">
        <f>'Specifications (ICE)'!$E$16*9.81*SIN(F1506-F1505)</f>
        <v>0</v>
      </c>
      <c r="H1506" s="18">
        <f t="shared" si="309"/>
        <v>0</v>
      </c>
      <c r="I1506" s="18">
        <v>14</v>
      </c>
      <c r="J1506" s="15">
        <v>4000</v>
      </c>
      <c r="K1506" s="101">
        <v>13.411199999999999</v>
      </c>
      <c r="L1506" s="18">
        <v>30.000049728</v>
      </c>
      <c r="M1506" s="108">
        <v>1</v>
      </c>
      <c r="N1506" s="18">
        <f>IF(M1506=1,_xlfn.XLOOKUP(L1506,'HYB SPECS'!$O$6:$O$37,'HYB SPECS'!$K$6:$K$37,,1))</f>
        <v>8500</v>
      </c>
      <c r="O1506" s="108">
        <f>0.5*('Specifications (ICE)'!$P$4*'Specifications (ICE)'!$P$3)*'Specifications (ICE)'!$P$5*K1506^2</f>
        <v>56.217600027646043</v>
      </c>
      <c r="P1506" s="15">
        <f>IF(B1506="A",'Specifications (ICE)'!$M$12,IF(B1506="G",'Specifications (ICE)'!$M$13))</f>
        <v>84.271039200000004</v>
      </c>
      <c r="Q1506" s="18">
        <v>2</v>
      </c>
      <c r="R1506" s="111">
        <f>'HYB SPECS'!$G$11-O1506-P1506-G1506</f>
        <v>746.24599262758227</v>
      </c>
      <c r="S1506" s="16">
        <f t="shared" si="310"/>
        <v>0</v>
      </c>
      <c r="T1506" s="18">
        <f t="shared" si="311"/>
        <v>0</v>
      </c>
      <c r="U1506" s="111">
        <f t="shared" si="312"/>
        <v>140.48863922764605</v>
      </c>
      <c r="V1506" s="18">
        <f t="shared" si="313"/>
        <v>1.8841212384098065</v>
      </c>
      <c r="W1506" s="15">
        <f t="shared" si="314"/>
        <v>11.538697553536501</v>
      </c>
      <c r="X1506" s="18">
        <f t="shared" si="315"/>
        <v>1.8841212384098065</v>
      </c>
      <c r="Y1506" s="18">
        <f t="shared" si="316"/>
        <v>2.1167097068988996</v>
      </c>
      <c r="Z1506" s="14">
        <v>474.14230073437511</v>
      </c>
      <c r="AA1506" s="18">
        <f t="shared" si="318"/>
        <v>1.5197179459755283</v>
      </c>
      <c r="AB1506" s="18">
        <f t="shared" si="319"/>
        <v>2.3899380852355321E-4</v>
      </c>
      <c r="AC1506" s="18">
        <f t="shared" si="320"/>
        <v>0.11331707423462822</v>
      </c>
      <c r="AD1506" s="18">
        <f t="shared" si="317"/>
        <v>1.5008884004586519E-4</v>
      </c>
      <c r="AE1506" s="15">
        <f t="shared" si="321"/>
        <v>81.945116320125166</v>
      </c>
    </row>
  </sheetData>
  <conditionalFormatting sqref="L6:L1506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6:S1506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X6:X1506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D4CC9-2CAA-427C-B7F6-AC9B01624FCA}">
  <sheetPr codeName="Sheet2"/>
  <dimension ref="A1:AN1512"/>
  <sheetViews>
    <sheetView topLeftCell="AD1471" zoomScale="90" zoomScaleNormal="90" workbookViewId="0">
      <selection activeCell="S9" sqref="S9"/>
    </sheetView>
  </sheetViews>
  <sheetFormatPr defaultRowHeight="15" x14ac:dyDescent="0.25"/>
  <cols>
    <col min="1" max="1" width="7.7109375" customWidth="1"/>
    <col min="2" max="2" width="2.28515625" customWidth="1"/>
    <col min="3" max="3" width="8.5703125" bestFit="1" customWidth="1"/>
    <col min="4" max="4" width="12.7109375" style="1" bestFit="1" customWidth="1"/>
    <col min="5" max="5" width="12.28515625" bestFit="1" customWidth="1"/>
    <col min="6" max="6" width="8.5703125" bestFit="1" customWidth="1"/>
    <col min="7" max="7" width="19.42578125" bestFit="1" customWidth="1"/>
    <col min="8" max="8" width="22" bestFit="1" customWidth="1"/>
    <col min="9" max="9" width="27.140625" bestFit="1" customWidth="1"/>
    <col min="10" max="10" width="22.7109375" bestFit="1" customWidth="1"/>
    <col min="11" max="11" width="15.42578125" customWidth="1"/>
    <col min="12" max="12" width="23.42578125" bestFit="1" customWidth="1"/>
    <col min="13" max="13" width="5.5703125" bestFit="1" customWidth="1"/>
    <col min="14" max="14" width="17" bestFit="1" customWidth="1"/>
    <col min="15" max="15" width="7.28515625" bestFit="1" customWidth="1"/>
    <col min="16" max="16" width="18.28515625" bestFit="1" customWidth="1"/>
    <col min="17" max="17" width="16.5703125" style="5" bestFit="1" customWidth="1"/>
    <col min="18" max="18" width="13.5703125" bestFit="1" customWidth="1"/>
    <col min="19" max="19" width="14" bestFit="1" customWidth="1"/>
    <col min="20" max="20" width="11.42578125" hidden="1" customWidth="1"/>
    <col min="21" max="21" width="12.28515625" hidden="1" customWidth="1"/>
    <col min="22" max="22" width="11.28515625" hidden="1" customWidth="1"/>
    <col min="24" max="24" width="12.42578125" hidden="1" customWidth="1"/>
    <col min="25" max="28" width="0" hidden="1" customWidth="1"/>
    <col min="29" max="29" width="10.85546875" bestFit="1" customWidth="1"/>
    <col min="30" max="30" width="11.140625" bestFit="1" customWidth="1"/>
    <col min="31" max="31" width="12.28515625" bestFit="1" customWidth="1"/>
    <col min="33" max="33" width="12.28515625" bestFit="1" customWidth="1"/>
    <col min="34" max="34" width="12.5703125" bestFit="1" customWidth="1"/>
    <col min="35" max="35" width="13.5703125" bestFit="1" customWidth="1"/>
    <col min="36" max="36" width="19.28515625" bestFit="1" customWidth="1"/>
    <col min="37" max="37" width="13.28515625" bestFit="1" customWidth="1"/>
    <col min="38" max="38" width="18.140625" bestFit="1" customWidth="1"/>
    <col min="39" max="39" width="25" bestFit="1" customWidth="1"/>
  </cols>
  <sheetData>
    <row r="1" spans="1:40" ht="15.75" thickBot="1" x14ac:dyDescent="0.3"/>
    <row r="2" spans="1:40" ht="15.75" thickBot="1" x14ac:dyDescent="0.3">
      <c r="AJ2" s="22" t="s">
        <v>83</v>
      </c>
      <c r="AK2" s="22" t="s">
        <v>84</v>
      </c>
      <c r="AL2" s="22" t="s">
        <v>85</v>
      </c>
      <c r="AM2" s="22" t="s">
        <v>86</v>
      </c>
      <c r="AN2" s="22" t="s">
        <v>87</v>
      </c>
    </row>
    <row r="3" spans="1:40" ht="15.75" thickBot="1" x14ac:dyDescent="0.3">
      <c r="AE3" s="1"/>
      <c r="AJ3" s="9">
        <f>SUM(AI6:AI1506)</f>
        <v>174.2300109422664</v>
      </c>
      <c r="AK3" s="10">
        <f>SUM(AK6:AK1506)</f>
        <v>0.23076822641360056</v>
      </c>
      <c r="AL3" s="10">
        <f>29/AK3</f>
        <v>125.6672135964852</v>
      </c>
      <c r="AM3" s="10">
        <f>(AL3*1500)/1000</f>
        <v>188.50082039472781</v>
      </c>
      <c r="AN3" s="11">
        <f>AM3/29</f>
        <v>6.5000282894733727</v>
      </c>
    </row>
    <row r="4" spans="1:40" ht="15.75" thickBot="1" x14ac:dyDescent="0.3">
      <c r="AC4" s="1"/>
    </row>
    <row r="5" spans="1:40" ht="15.75" thickBot="1" x14ac:dyDescent="0.3">
      <c r="C5" s="20" t="s">
        <v>15</v>
      </c>
      <c r="D5" s="20" t="s">
        <v>16</v>
      </c>
      <c r="E5" s="20" t="s">
        <v>17</v>
      </c>
      <c r="F5" s="21" t="s">
        <v>66</v>
      </c>
      <c r="G5" s="22" t="s">
        <v>67</v>
      </c>
      <c r="H5" s="22" t="s">
        <v>68</v>
      </c>
      <c r="I5" s="22" t="s">
        <v>69</v>
      </c>
      <c r="J5" s="22" t="s">
        <v>70</v>
      </c>
      <c r="K5" s="22" t="s">
        <v>47</v>
      </c>
      <c r="L5" s="22" t="s">
        <v>59</v>
      </c>
      <c r="M5" s="22" t="s">
        <v>54</v>
      </c>
      <c r="N5" s="22" t="s">
        <v>55</v>
      </c>
      <c r="O5" s="22" t="s">
        <v>56</v>
      </c>
      <c r="P5" s="22" t="s">
        <v>71</v>
      </c>
      <c r="Q5" s="22" t="s">
        <v>72</v>
      </c>
      <c r="R5" s="22" t="s">
        <v>61</v>
      </c>
      <c r="S5" s="20" t="s">
        <v>60</v>
      </c>
      <c r="T5" s="21"/>
      <c r="U5" s="21" t="s">
        <v>2</v>
      </c>
      <c r="V5" s="21" t="s">
        <v>73</v>
      </c>
      <c r="W5" s="22" t="s">
        <v>62</v>
      </c>
      <c r="X5" s="21" t="s">
        <v>3</v>
      </c>
      <c r="Y5" s="21"/>
      <c r="Z5" s="21"/>
      <c r="AA5" s="21"/>
      <c r="AB5" s="21"/>
      <c r="AC5" s="21" t="s">
        <v>2</v>
      </c>
      <c r="AD5" s="22" t="s">
        <v>81</v>
      </c>
      <c r="AE5" s="22" t="s">
        <v>3</v>
      </c>
      <c r="AF5" s="22" t="s">
        <v>58</v>
      </c>
      <c r="AG5" s="22" t="s">
        <v>76</v>
      </c>
      <c r="AH5" s="22" t="s">
        <v>82</v>
      </c>
      <c r="AI5" s="22" t="s">
        <v>77</v>
      </c>
      <c r="AJ5" s="22" t="s">
        <v>78</v>
      </c>
      <c r="AK5" s="22" t="s">
        <v>79</v>
      </c>
      <c r="AL5" s="23" t="s">
        <v>80</v>
      </c>
    </row>
    <row r="6" spans="1:40" ht="15.75" thickBot="1" x14ac:dyDescent="0.3">
      <c r="A6" s="13">
        <v>1</v>
      </c>
      <c r="B6" s="16" t="s">
        <v>33</v>
      </c>
      <c r="C6" s="13">
        <v>0</v>
      </c>
      <c r="D6" s="13">
        <v>0</v>
      </c>
      <c r="E6" s="13">
        <v>0</v>
      </c>
      <c r="F6" s="13">
        <v>0</v>
      </c>
      <c r="G6" s="13">
        <f>0.5*('Specifications (ICE)'!$P$4*'Specifications (ICE)'!$P$3)*'Specifications (ICE)'!$P$5*E6^2</f>
        <v>0</v>
      </c>
      <c r="H6" s="13">
        <f>IF(B6="A",'Specifications (ICE)'!$M$12,IF(B6="G",'Specifications (ICE)'!$M$13))</f>
        <v>84.271039200000004</v>
      </c>
      <c r="I6" s="13">
        <f>'Specifications (ICE)'!$H$11-G6-H6-R6</f>
        <v>617.72721101872264</v>
      </c>
      <c r="J6" s="13">
        <f>I6/N6</f>
        <v>0.77324450672577472</v>
      </c>
      <c r="K6" s="13">
        <f>0.5*'Specifications (ICE)'!$E$16*E6^2</f>
        <v>0</v>
      </c>
      <c r="L6" s="13">
        <f>E6/'Specifications (ICE)'!$M$4</f>
        <v>0</v>
      </c>
      <c r="M6" s="13">
        <f>IF(D6&lt;11,1,IF(D6&lt;21,2,IF(D6&gt;21,3)))</f>
        <v>1</v>
      </c>
      <c r="N6" s="13">
        <f>IF(M6=1,'Specifications (ICE)'!$M$19,IF(M6=2,'Specifications (ICE)'!$M$20,IF(M6=3,'Specifications (ICE)'!$M$21)))</f>
        <v>798.87694726009204</v>
      </c>
      <c r="O6" s="13">
        <f t="shared" ref="O6:O69" si="0">(0.5*N6*E6^2)/1000</f>
        <v>0</v>
      </c>
      <c r="P6" s="13">
        <f t="shared" ref="P6:P69" si="1">IF(A6=1,(I6/N6),IF(A6=2,0,IF(A6=3,(1.2*(-I6/N6)))))</f>
        <v>0.77324450672577472</v>
      </c>
      <c r="Q6" s="13">
        <v>0</v>
      </c>
      <c r="R6" s="16">
        <f>N6*9.81*TAN(Q6)</f>
        <v>0</v>
      </c>
      <c r="S6" s="13">
        <f>RADIANS(Q6)</f>
        <v>0</v>
      </c>
      <c r="T6" s="12">
        <f t="shared" ref="T6:T69" si="2">((63360/(PI()*12)*D6))/60</f>
        <v>0</v>
      </c>
      <c r="U6" s="3">
        <f t="shared" ref="U6:U7" si="3">IF((ABS(I6)*D6)/746&gt;18,18,(ABS(I6)*D6)/746)</f>
        <v>0</v>
      </c>
      <c r="V6" s="19">
        <f>U6*0.7457</f>
        <v>0</v>
      </c>
      <c r="W6" s="13">
        <f>IF(M6=1,_xlfn.XLOOKUP(D6,' RPM (ICE)'!$E$3:$E$63,' RPM (ICE)'!$B$3:$B$63,,1),IF(M6=2,_xlfn.XLOOKUP(D6,' RPM (ICE)'!$F$3:$F$63,' RPM (ICE)'!$B$3:$B$63,,1),IF(M6=3,_xlfn.XLOOKUP(D6,' RPM (ICE)'!$G$3:$G$63,' RPM (ICE)'!$B$3:$B$63,,1))))</f>
        <v>1000</v>
      </c>
      <c r="X6" s="12">
        <f>(9548.8*V6)/W6</f>
        <v>0</v>
      </c>
      <c r="Y6" s="3">
        <f>ROUND(X6,0)</f>
        <v>0</v>
      </c>
      <c r="Z6" s="3">
        <f>IF(Y6&lt;0,0,X6)</f>
        <v>0</v>
      </c>
      <c r="AA6" s="3" t="s">
        <v>74</v>
      </c>
      <c r="AB6" s="19"/>
      <c r="AC6" s="13">
        <v>0</v>
      </c>
      <c r="AD6" s="13">
        <f>AC6*0.7457</f>
        <v>0</v>
      </c>
      <c r="AE6" s="13">
        <f>(9548.8*AD6)/W6</f>
        <v>0</v>
      </c>
      <c r="AF6" s="13">
        <v>0</v>
      </c>
      <c r="AG6" s="13">
        <f>(AF6*AD6)/(60*60)</f>
        <v>0</v>
      </c>
      <c r="AH6" s="13">
        <v>0</v>
      </c>
      <c r="AI6" s="13">
        <v>0</v>
      </c>
      <c r="AJ6" s="13">
        <v>0</v>
      </c>
      <c r="AK6" s="13">
        <v>0</v>
      </c>
      <c r="AL6" s="13">
        <v>0</v>
      </c>
    </row>
    <row r="7" spans="1:40" ht="15.75" thickBot="1" x14ac:dyDescent="0.3">
      <c r="A7" s="14">
        <v>1</v>
      </c>
      <c r="B7" s="17" t="s">
        <v>33</v>
      </c>
      <c r="C7" s="14">
        <v>1</v>
      </c>
      <c r="D7" s="14">
        <f>E7*2.23694</f>
        <v>2.7818118638778251</v>
      </c>
      <c r="E7" s="14">
        <f t="shared" ref="E7:E70" si="4">MIN(13.4112,(SQRT((E6^2)+2*P6*$C$7)))</f>
        <v>1.2435791142712029</v>
      </c>
      <c r="F7" s="14">
        <f>$C$7/E7</f>
        <v>0.80413058447515662</v>
      </c>
      <c r="G7" s="14">
        <f>0.5*('Specifications (ICE)'!$P$4*'Specifications (ICE)'!$P$3)*'Specifications (ICE)'!$P$5*E7^2</f>
        <v>0.48337464044763023</v>
      </c>
      <c r="H7" s="14">
        <f>IF(B7="A",'Specifications (ICE)'!$M$12,IF(B7="G",'Specifications (ICE)'!$M$13))</f>
        <v>84.271039200000004</v>
      </c>
      <c r="I7" s="14">
        <f>'Specifications (ICE)'!$H$11-G7-H7-R7</f>
        <v>617.24383637827498</v>
      </c>
      <c r="J7" s="14">
        <f>I7/N7</f>
        <v>0.77263943902153631</v>
      </c>
      <c r="K7" s="14">
        <f>0.5*'Specifications (ICE)'!$E$16*E7^2</f>
        <v>415.15110943853489</v>
      </c>
      <c r="L7" s="14">
        <f>E7/'Specifications (ICE)'!$M$4</f>
        <v>4.3519829020864496</v>
      </c>
      <c r="M7" s="14">
        <f t="shared" ref="M7:M69" si="5">IF(D7&lt;11,1,IF(D7&lt;21,2,IF(D7&gt;21,3)))</f>
        <v>1</v>
      </c>
      <c r="N7" s="14">
        <f>IF(M7=1,'Specifications (ICE)'!$M$19,IF(M7=2,'Specifications (ICE)'!$M$20,IF(M7=3,'Specifications (ICE)'!$M$21)))</f>
        <v>798.87694726009204</v>
      </c>
      <c r="O7" s="14">
        <f t="shared" si="0"/>
        <v>0.61772721101872274</v>
      </c>
      <c r="P7" s="13">
        <f t="shared" si="1"/>
        <v>0.77263943902153631</v>
      </c>
      <c r="Q7" s="14">
        <v>0</v>
      </c>
      <c r="R7" s="17">
        <f t="shared" ref="R7:R70" si="6">N7*9.81*TAN(Q7)</f>
        <v>0</v>
      </c>
      <c r="S7" s="14">
        <f t="shared" ref="S7:S70" si="7">RADIANS(Q7)</f>
        <v>0</v>
      </c>
      <c r="T7" s="12">
        <f t="shared" si="2"/>
        <v>77.922083164258893</v>
      </c>
      <c r="U7" s="3">
        <f t="shared" si="3"/>
        <v>2.3016839503251321</v>
      </c>
      <c r="V7" s="19">
        <f t="shared" ref="V7:V70" si="8">U7*0.7457</f>
        <v>1.7163657217574511</v>
      </c>
      <c r="W7" s="14">
        <f>IF(M7=1,_xlfn.XLOOKUP(D7,' RPM (ICE)'!$E$3:$E$63,' RPM (ICE)'!$B$3:$B$63,,1),IF(M7=2,_xlfn.XLOOKUP(D7,' RPM (ICE)'!$F$3:$F$63,' RPM (ICE)'!$B$3:$B$63,,1),IF(M7=3,_xlfn.XLOOKUP(D7,' RPM (ICE)'!$G$3:$G$63,' RPM (ICE)'!$B$3:$B$63,,1))))</f>
        <v>1800</v>
      </c>
      <c r="X7" s="12">
        <f t="shared" ref="X7:X70" si="9">(9548.8*V7)/W7</f>
        <v>9.1051294466208592</v>
      </c>
      <c r="Y7" s="3">
        <f t="shared" ref="Y7:Y70" si="10">ROUND(X7,0)</f>
        <v>9</v>
      </c>
      <c r="Z7" s="3">
        <f>IF(Y7&lt;0,0,Y7)</f>
        <v>9</v>
      </c>
      <c r="AA7" s="3">
        <f t="shared" ref="AA7:AA70" si="11">IF(Z7&gt;22,22,Z7)</f>
        <v>9</v>
      </c>
      <c r="AB7" s="19"/>
      <c r="AC7" s="14">
        <f>IF(M7=1,_xlfn.XLOOKUP(D7,' RPM (ICE)'!$E$3:$E$63,' RPM (ICE)'!$C$3:$C$63,,-1),IF(M7=2,_xlfn.XLOOKUP(D7,' RPM (ICE)'!$F$3:$F$63,' RPM (ICE)'!$C$3:$C$63,,-1),IF(M7=3,_xlfn.XLOOKUP(D7,' RPM (ICE)'!$G$3:$G$63,' RPM (ICE)'!$C$3:$C$63,,-1))))</f>
        <v>2.8220000000000001</v>
      </c>
      <c r="AD7" s="14">
        <f t="shared" ref="AD7:AD70" si="12">AC7*0.7457</f>
        <v>2.1043654000000003</v>
      </c>
      <c r="AE7" s="14">
        <f t="shared" ref="AE7:AE70" si="13">(9548.8*AD7)/W7</f>
        <v>11.163424628622224</v>
      </c>
      <c r="AF7" s="14">
        <v>601.42151160000003</v>
      </c>
      <c r="AG7" s="14">
        <f t="shared" ref="AG7:AG70" si="14">(AF7*AD7)/(60*60)</f>
        <v>0.35155850550742745</v>
      </c>
      <c r="AH7" s="14">
        <f>((F7-F6)/3600)*AD7</f>
        <v>4.7005127195869361E-4</v>
      </c>
      <c r="AI7" s="14">
        <f>AH7*AF7</f>
        <v>0.28269894651090022</v>
      </c>
      <c r="AJ7" s="14">
        <f>AI7+AI6</f>
        <v>0.28269894651090022</v>
      </c>
      <c r="AK7" s="14">
        <f>((AF7*AH7)/1000)/0.755</f>
        <v>3.744356907429142E-4</v>
      </c>
      <c r="AL7" s="14">
        <f>AL6+AK7</f>
        <v>3.744356907429142E-4</v>
      </c>
    </row>
    <row r="8" spans="1:40" ht="15.75" thickBot="1" x14ac:dyDescent="0.3">
      <c r="A8" s="14">
        <v>1</v>
      </c>
      <c r="B8" s="17" t="s">
        <v>33</v>
      </c>
      <c r="C8" s="14">
        <v>2</v>
      </c>
      <c r="D8" s="14">
        <f t="shared" ref="D8:D71" si="15">E8*2.23694</f>
        <v>3.9333063820112368</v>
      </c>
      <c r="E8" s="14">
        <f t="shared" si="4"/>
        <v>1.75834237038599</v>
      </c>
      <c r="F8" s="14">
        <f t="shared" ref="F8:F71" si="16">($C$7/E8)+F7</f>
        <v>1.3728480406668542</v>
      </c>
      <c r="G8" s="14">
        <f>0.5*('Specifications (ICE)'!$P$4*'Specifications (ICE)'!$P$3)*'Specifications (ICE)'!$P$5*E8^2</f>
        <v>0.96637103781504607</v>
      </c>
      <c r="H8" s="14">
        <f>IF(B8="A",'Specifications (ICE)'!$M$12,IF(B8="G",'Specifications (ICE)'!$M$13))</f>
        <v>84.271039200000004</v>
      </c>
      <c r="I8" s="14">
        <f>'Specifications (ICE)'!$H$11-G8-H8-R8</f>
        <v>616.76083998090758</v>
      </c>
      <c r="J8" s="14">
        <f t="shared" ref="J8:J70" si="17">I8/N8</f>
        <v>0.77203484478581086</v>
      </c>
      <c r="K8" s="14">
        <f>0.5*'Specifications (ICE)'!$E$16*E8^2</f>
        <v>829.97736105200249</v>
      </c>
      <c r="L8" s="14">
        <f>E8/'Specifications (ICE)'!$M$4</f>
        <v>6.1534291177112506</v>
      </c>
      <c r="M8" s="14">
        <f t="shared" si="5"/>
        <v>1</v>
      </c>
      <c r="N8" s="14">
        <f>IF(M8=1,'Specifications (ICE)'!$M$19,IF(M8=2,'Specifications (ICE)'!$M$20,IF(M8=3,'Specifications (ICE)'!$M$21)))</f>
        <v>798.87694726009204</v>
      </c>
      <c r="O8" s="14">
        <f t="shared" si="0"/>
        <v>1.2349710473969977</v>
      </c>
      <c r="P8" s="13">
        <f t="shared" si="1"/>
        <v>0.77203484478581086</v>
      </c>
      <c r="Q8" s="14">
        <v>0</v>
      </c>
      <c r="R8" s="17">
        <f t="shared" si="6"/>
        <v>0</v>
      </c>
      <c r="S8" s="14">
        <f t="shared" si="7"/>
        <v>0</v>
      </c>
      <c r="T8" s="12">
        <f t="shared" si="2"/>
        <v>110.17690699698974</v>
      </c>
      <c r="U8" s="3">
        <f>IF((ABS(I8)*D8)/746&gt;18,18,(ABS(I8)*D8)/746)</f>
        <v>3.2518892065301812</v>
      </c>
      <c r="V8" s="19">
        <f t="shared" si="8"/>
        <v>2.4249337813095564</v>
      </c>
      <c r="W8" s="14">
        <f>IF(M8=1,_xlfn.XLOOKUP(D8,' RPM (ICE)'!$E$3:$E$63,' RPM (ICE)'!$B$3:$B$63,,1),IF(M8=2,_xlfn.XLOOKUP(D8,' RPM (ICE)'!$F$3:$F$63,' RPM (ICE)'!$B$3:$B$63,,1),IF(M8=3,_xlfn.XLOOKUP(D8,' RPM (ICE)'!$G$3:$G$63,' RPM (ICE)'!$B$3:$B$63,,1))))</f>
        <v>2500</v>
      </c>
      <c r="X8" s="12">
        <f t="shared" si="9"/>
        <v>9.2620830763874764</v>
      </c>
      <c r="Y8" s="3">
        <f t="shared" si="10"/>
        <v>9</v>
      </c>
      <c r="Z8" s="3">
        <f t="shared" ref="Z8:Z71" si="18">IF(Y8&lt;0,0,Y8)</f>
        <v>9</v>
      </c>
      <c r="AA8" s="3">
        <f t="shared" si="11"/>
        <v>9</v>
      </c>
      <c r="AB8" s="19"/>
      <c r="AC8" s="14">
        <f>IF(M8=1,_xlfn.XLOOKUP(D8,' RPM (ICE)'!$E$3:$E$63,' RPM (ICE)'!$C$3:$C$63,,-1),IF(M8=2,_xlfn.XLOOKUP(D8,' RPM (ICE)'!$F$3:$F$63,' RPM (ICE)'!$C$3:$C$63,,-1),IF(M8=3,_xlfn.XLOOKUP(D8,' RPM (ICE)'!$G$3:$G$63,' RPM (ICE)'!$C$3:$C$63,,-1))))</f>
        <v>4.8860000000000001</v>
      </c>
      <c r="AD8" s="14">
        <f t="shared" si="12"/>
        <v>3.6434902000000005</v>
      </c>
      <c r="AE8" s="14">
        <f t="shared" si="13"/>
        <v>13.916383688704</v>
      </c>
      <c r="AF8" s="14" cm="1">
        <f t="array" ref="AF8">_xlfn.XLOOKUP(AE8,BSFC!$I$11:$I$33,_xlfn.XLOOKUP('Main Data (ICE)'!W8,BSFC!$J$10:$W$10,BSFC!$J$11:$W$33,,-1),,-1)</f>
        <v>537.83023612500006</v>
      </c>
      <c r="AG8" s="14">
        <f t="shared" si="14"/>
        <v>0.5443275540514233</v>
      </c>
      <c r="AH8" s="14">
        <f t="shared" ref="AH8:AH71" si="19">((F8-F7)/3600)*AD8</f>
        <v>5.7558791061204987E-4</v>
      </c>
      <c r="AI8" s="14">
        <f t="shared" ref="AI8:AI71" si="20">AH8*AF8</f>
        <v>0.30956858187517422</v>
      </c>
      <c r="AJ8" s="14">
        <f>AI8+AJ7</f>
        <v>0.59226752838607444</v>
      </c>
      <c r="AK8" s="14">
        <f t="shared" ref="AK8:AK71" si="21">((AF8*AH8)/1000)/0.755</f>
        <v>4.1002461175519765E-4</v>
      </c>
      <c r="AL8" s="14">
        <f t="shared" ref="AL8:AL71" si="22">AL7+AK8</f>
        <v>7.8446030249811191E-4</v>
      </c>
    </row>
    <row r="9" spans="1:40" ht="15.75" thickBot="1" x14ac:dyDescent="0.3">
      <c r="A9" s="14">
        <v>1</v>
      </c>
      <c r="B9" s="17" t="s">
        <v>33</v>
      </c>
      <c r="C9" s="14">
        <v>3</v>
      </c>
      <c r="D9" s="14">
        <f t="shared" si="15"/>
        <v>4.8163544600304746</v>
      </c>
      <c r="E9" s="14">
        <f t="shared" si="4"/>
        <v>2.153099528834244</v>
      </c>
      <c r="F9" s="14">
        <f t="shared" si="16"/>
        <v>1.8372947541643168</v>
      </c>
      <c r="G9" s="14">
        <f>0.5*('Specifications (ICE)'!$P$4*'Specifications (ICE)'!$P$3)*'Specifications (ICE)'!$P$5*E9^2</f>
        <v>1.4489894880793548</v>
      </c>
      <c r="H9" s="14">
        <f>IF(B9="A",'Specifications (ICE)'!$M$12,IF(B9="G",'Specifications (ICE)'!$M$13))</f>
        <v>84.271039200000004</v>
      </c>
      <c r="I9" s="14">
        <f>'Specifications (ICE)'!$H$11-G9-H9-R9</f>
        <v>616.27822153064324</v>
      </c>
      <c r="J9" s="14">
        <f t="shared" si="17"/>
        <v>0.77143072364810683</v>
      </c>
      <c r="K9" s="14">
        <f>0.5*'Specifications (ICE)'!$E$16*E9^2</f>
        <v>1244.4790090432805</v>
      </c>
      <c r="L9" s="14">
        <f>E9/'Specifications (ICE)'!$M$4</f>
        <v>7.5349064876089029</v>
      </c>
      <c r="M9" s="14">
        <f t="shared" si="5"/>
        <v>1</v>
      </c>
      <c r="N9" s="14">
        <f>IF(M9=1,'Specifications (ICE)'!$M$19,IF(M9=2,'Specifications (ICE)'!$M$20,IF(M9=3,'Specifications (ICE)'!$M$21)))</f>
        <v>798.87694726009204</v>
      </c>
      <c r="O9" s="14">
        <f t="shared" si="0"/>
        <v>1.851731887377905</v>
      </c>
      <c r="P9" s="13">
        <f t="shared" si="1"/>
        <v>0.77143072364810683</v>
      </c>
      <c r="Q9" s="14">
        <v>0</v>
      </c>
      <c r="R9" s="17">
        <f t="shared" si="6"/>
        <v>0</v>
      </c>
      <c r="S9" s="14">
        <f t="shared" si="7"/>
        <v>0</v>
      </c>
      <c r="T9" s="12">
        <f t="shared" si="2"/>
        <v>134.91220511939218</v>
      </c>
      <c r="U9" s="3">
        <f t="shared" ref="U9:U72" si="23">IF((ABS(I9)*D9)/746&gt;18,18,(ABS(I9)*D9)/746)</f>
        <v>3.9788396258562497</v>
      </c>
      <c r="V9" s="19">
        <f t="shared" si="8"/>
        <v>2.9670207090010057</v>
      </c>
      <c r="W9" s="14">
        <f>IF(M9=1,_xlfn.XLOOKUP(D9,' RPM (ICE)'!$E$3:$E$63,' RPM (ICE)'!$B$3:$B$63,,1),IF(M9=2,_xlfn.XLOOKUP(D9,' RPM (ICE)'!$F$3:$F$63,' RPM (ICE)'!$B$3:$B$63,,1),IF(M9=3,_xlfn.XLOOKUP(D9,' RPM (ICE)'!$G$3:$G$63,' RPM (ICE)'!$B$3:$B$63,,1))))</f>
        <v>3000</v>
      </c>
      <c r="X9" s="12">
        <f t="shared" si="9"/>
        <v>9.4438291153695992</v>
      </c>
      <c r="Y9" s="3">
        <f t="shared" si="10"/>
        <v>9</v>
      </c>
      <c r="Z9" s="3">
        <f t="shared" si="18"/>
        <v>9</v>
      </c>
      <c r="AA9" s="3">
        <f t="shared" si="11"/>
        <v>9</v>
      </c>
      <c r="AB9" s="19"/>
      <c r="AC9" s="14">
        <f>IF(M9=1,_xlfn.XLOOKUP(D9,' RPM (ICE)'!$E$3:$E$63,' RPM (ICE)'!$C$3:$C$63,,-1),IF(M9=2,_xlfn.XLOOKUP(D9,' RPM (ICE)'!$F$3:$F$63,' RPM (ICE)'!$C$3:$C$63,,-1),IF(M9=3,_xlfn.XLOOKUP(D9,' RPM (ICE)'!$G$3:$G$63,' RPM (ICE)'!$C$3:$C$63,,-1))))</f>
        <v>6.718</v>
      </c>
      <c r="AD9" s="14">
        <f t="shared" si="12"/>
        <v>5.0096126000000005</v>
      </c>
      <c r="AE9" s="14">
        <f t="shared" si="13"/>
        <v>15.945262931626665</v>
      </c>
      <c r="AF9" s="14" cm="1">
        <f t="array" ref="AF9">_xlfn.XLOOKUP(AE9,BSFC!$I$11:$I$33,_xlfn.XLOOKUP('Main Data (ICE)'!W9,BSFC!$J$10:$W$10,BSFC!$J$11:$W$33,,-1),,-1)</f>
        <v>506.41509554999999</v>
      </c>
      <c r="AG9" s="14">
        <f t="shared" si="14"/>
        <v>0.70470651208263446</v>
      </c>
      <c r="AH9" s="14">
        <f t="shared" si="19"/>
        <v>6.4630502999041078E-4</v>
      </c>
      <c r="AI9" s="14">
        <f t="shared" si="20"/>
        <v>0.32729862351703948</v>
      </c>
      <c r="AJ9" s="14">
        <f t="shared" ref="AJ9:AJ72" si="24">AI9+AJ8</f>
        <v>0.91956615190311397</v>
      </c>
      <c r="AK9" s="14">
        <f t="shared" si="21"/>
        <v>4.3350811061859538E-4</v>
      </c>
      <c r="AL9" s="14">
        <f t="shared" si="22"/>
        <v>1.2179684131167073E-3</v>
      </c>
    </row>
    <row r="10" spans="1:40" ht="15.75" thickBot="1" x14ac:dyDescent="0.3">
      <c r="A10" s="14">
        <v>1</v>
      </c>
      <c r="B10" s="17" t="s">
        <v>33</v>
      </c>
      <c r="C10" s="14">
        <v>4</v>
      </c>
      <c r="D10" s="14">
        <f t="shared" si="15"/>
        <v>5.5603593004712994</v>
      </c>
      <c r="E10" s="14">
        <f t="shared" si="4"/>
        <v>2.4856989013881905</v>
      </c>
      <c r="F10" s="14">
        <f t="shared" si="16"/>
        <v>2.2395960946209299</v>
      </c>
      <c r="G10" s="14">
        <f>0.5*('Specifications (ICE)'!$P$4*'Specifications (ICE)'!$P$3)*'Specifications (ICE)'!$P$5*E10^2</f>
        <v>1.93123028698606</v>
      </c>
      <c r="H10" s="14">
        <f>IF(B10="A",'Specifications (ICE)'!$M$12,IF(B10="G",'Specifications (ICE)'!$M$13))</f>
        <v>84.271039200000004</v>
      </c>
      <c r="I10" s="14">
        <f>'Specifications (ICE)'!$H$11-G10-H10-R10</f>
        <v>615.79598073173656</v>
      </c>
      <c r="J10" s="14">
        <f t="shared" si="17"/>
        <v>0.77082707523822258</v>
      </c>
      <c r="K10" s="14">
        <f>0.5*'Specifications (ICE)'!$E$16*E10^2</f>
        <v>1658.6563074163307</v>
      </c>
      <c r="L10" s="14">
        <f>E10/'Specifications (ICE)'!$M$4</f>
        <v>8.6988587975089775</v>
      </c>
      <c r="M10" s="14">
        <f t="shared" si="5"/>
        <v>1</v>
      </c>
      <c r="N10" s="14">
        <f>IF(M10=1,'Specifications (ICE)'!$M$19,IF(M10=2,'Specifications (ICE)'!$M$20,IF(M10=3,'Specifications (ICE)'!$M$21)))</f>
        <v>798.87694726009204</v>
      </c>
      <c r="O10" s="14">
        <f t="shared" si="0"/>
        <v>2.4680101089085484</v>
      </c>
      <c r="P10" s="13">
        <f t="shared" si="1"/>
        <v>0.77082707523822258</v>
      </c>
      <c r="Q10" s="14">
        <v>0</v>
      </c>
      <c r="R10" s="17">
        <f t="shared" si="6"/>
        <v>0</v>
      </c>
      <c r="S10" s="14">
        <f t="shared" si="7"/>
        <v>0</v>
      </c>
      <c r="T10" s="12">
        <f t="shared" si="2"/>
        <v>155.75272557451211</v>
      </c>
      <c r="U10" s="3">
        <f t="shared" si="23"/>
        <v>4.5898752126736682</v>
      </c>
      <c r="V10" s="19">
        <f t="shared" si="8"/>
        <v>3.4226699460907546</v>
      </c>
      <c r="W10" s="14">
        <f>IF(M10=1,_xlfn.XLOOKUP(D10,' RPM (ICE)'!$E$3:$E$63,' RPM (ICE)'!$B$3:$B$63,,1),IF(M10=2,_xlfn.XLOOKUP(D10,' RPM (ICE)'!$F$3:$F$63,' RPM (ICE)'!$B$3:$B$63,,1),IF(M10=3,_xlfn.XLOOKUP(D10,' RPM (ICE)'!$G$3:$G$63,' RPM (ICE)'!$B$3:$B$63,,1))))</f>
        <v>3500</v>
      </c>
      <c r="X10" s="12">
        <f t="shared" si="9"/>
        <v>9.337825937494685</v>
      </c>
      <c r="Y10" s="3">
        <f t="shared" si="10"/>
        <v>9</v>
      </c>
      <c r="Z10" s="3">
        <f t="shared" si="18"/>
        <v>9</v>
      </c>
      <c r="AA10" s="3">
        <f t="shared" si="11"/>
        <v>9</v>
      </c>
      <c r="AB10" s="19"/>
      <c r="AC10" s="14">
        <f>IF(M10=1,_xlfn.XLOOKUP(D10,' RPM (ICE)'!$E$3:$E$63,' RPM (ICE)'!$C$3:$C$63,,-1),IF(M10=2,_xlfn.XLOOKUP(D10,' RPM (ICE)'!$F$3:$F$63,' RPM (ICE)'!$C$3:$C$63,,-1),IF(M10=3,_xlfn.XLOOKUP(D10,' RPM (ICE)'!$G$3:$G$63,' RPM (ICE)'!$C$3:$C$63,,-1))))</f>
        <v>8.9580000000000002</v>
      </c>
      <c r="AD10" s="14">
        <f t="shared" si="12"/>
        <v>6.6799806000000004</v>
      </c>
      <c r="AE10" s="14">
        <f t="shared" si="13"/>
        <v>18.224513929508571</v>
      </c>
      <c r="AF10" s="14" cm="1">
        <f t="array" ref="AF10">_xlfn.XLOOKUP(AE10,BSFC!$I$11:$I$33,_xlfn.XLOOKUP('Main Data (ICE)'!W10,BSFC!$J$10:$W$10,BSFC!$J$11:$W$33,,-1),,-1)</f>
        <v>492.74343845999994</v>
      </c>
      <c r="AG10" s="14">
        <f t="shared" si="14"/>
        <v>0.91431016935835929</v>
      </c>
      <c r="AH10" s="14">
        <f t="shared" si="19"/>
        <v>7.4649031933449205E-4</v>
      </c>
      <c r="AI10" s="14">
        <f t="shared" si="20"/>
        <v>0.36782820672598099</v>
      </c>
      <c r="AJ10" s="14">
        <f t="shared" si="24"/>
        <v>1.287394358629095</v>
      </c>
      <c r="AK10" s="14">
        <f t="shared" si="21"/>
        <v>4.8718967778275631E-4</v>
      </c>
      <c r="AL10" s="14">
        <f t="shared" si="22"/>
        <v>1.7051580908994638E-3</v>
      </c>
    </row>
    <row r="11" spans="1:40" ht="15.75" thickBot="1" x14ac:dyDescent="0.3">
      <c r="A11" s="14">
        <v>1</v>
      </c>
      <c r="B11" s="17" t="s">
        <v>33</v>
      </c>
      <c r="C11" s="14">
        <v>5</v>
      </c>
      <c r="D11" s="14">
        <f t="shared" si="15"/>
        <v>6.2154549007118574</v>
      </c>
      <c r="E11" s="14">
        <f t="shared" si="4"/>
        <v>2.778552353085848</v>
      </c>
      <c r="F11" s="14">
        <f t="shared" si="16"/>
        <v>2.5994957376452565</v>
      </c>
      <c r="G11" s="14">
        <f>0.5*('Specifications (ICE)'!$P$4*'Specifications (ICE)'!$P$3)*'Specifications (ICE)'!$P$5*E11^2</f>
        <v>2.4130937300492432</v>
      </c>
      <c r="H11" s="14">
        <f>IF(B11="A",'Specifications (ICE)'!$M$12,IF(B11="G",'Specifications (ICE)'!$M$13))</f>
        <v>84.271039200000004</v>
      </c>
      <c r="I11" s="14">
        <f>'Specifications (ICE)'!$H$11-G11-H11-R11</f>
        <v>615.3141172886734</v>
      </c>
      <c r="J11" s="14">
        <f t="shared" si="17"/>
        <v>0.77022389918624634</v>
      </c>
      <c r="K11" s="14">
        <f>0.5*'Specifications (ICE)'!$E$16*E11^2</f>
        <v>2072.5095099763562</v>
      </c>
      <c r="L11" s="14">
        <f>E11/'Specifications (ICE)'!$M$4</f>
        <v>9.7237177710790839</v>
      </c>
      <c r="M11" s="14">
        <f t="shared" si="5"/>
        <v>1</v>
      </c>
      <c r="N11" s="14">
        <f>IF(M11=1,'Specifications (ICE)'!$M$19,IF(M11=2,'Specifications (ICE)'!$M$20,IF(M11=3,'Specifications (ICE)'!$M$21)))</f>
        <v>798.87694726009204</v>
      </c>
      <c r="O11" s="14">
        <f t="shared" si="0"/>
        <v>3.0838060896402855</v>
      </c>
      <c r="P11" s="13">
        <f t="shared" si="1"/>
        <v>0.77022389918624634</v>
      </c>
      <c r="Q11" s="14">
        <v>0</v>
      </c>
      <c r="R11" s="17">
        <f t="shared" si="6"/>
        <v>0</v>
      </c>
      <c r="S11" s="14">
        <f t="shared" si="7"/>
        <v>0</v>
      </c>
      <c r="T11" s="12">
        <f t="shared" si="2"/>
        <v>174.10278529829463</v>
      </c>
      <c r="U11" s="3">
        <f t="shared" si="23"/>
        <v>5.1266181578807988</v>
      </c>
      <c r="V11" s="19">
        <f t="shared" si="8"/>
        <v>3.8229191603317116</v>
      </c>
      <c r="W11" s="14">
        <f>IF(M11=1,_xlfn.XLOOKUP(D11,' RPM (ICE)'!$E$3:$E$63,' RPM (ICE)'!$B$3:$B$63,,1),IF(M11=2,_xlfn.XLOOKUP(D11,' RPM (ICE)'!$F$3:$F$63,' RPM (ICE)'!$B$3:$B$63,,1),IF(M11=3,_xlfn.XLOOKUP(D11,' RPM (ICE)'!$G$3:$G$63,' RPM (ICE)'!$B$3:$B$63,,1))))</f>
        <v>3900</v>
      </c>
      <c r="X11" s="12">
        <f t="shared" si="9"/>
        <v>9.3600744815834478</v>
      </c>
      <c r="Y11" s="3">
        <f t="shared" si="10"/>
        <v>9</v>
      </c>
      <c r="Z11" s="3">
        <f t="shared" si="18"/>
        <v>9</v>
      </c>
      <c r="AA11" s="3">
        <f t="shared" si="11"/>
        <v>9</v>
      </c>
      <c r="AB11" s="19"/>
      <c r="AC11" s="14">
        <f>IF(M11=1,_xlfn.XLOOKUP(D11,' RPM (ICE)'!$E$3:$E$63,' RPM (ICE)'!$C$3:$C$63,,-1),IF(M11=2,_xlfn.XLOOKUP(D11,' RPM (ICE)'!$F$3:$F$63,' RPM (ICE)'!$C$3:$C$63,,-1),IF(M11=3,_xlfn.XLOOKUP(D11,' RPM (ICE)'!$G$3:$G$63,' RPM (ICE)'!$C$3:$C$63,,-1))))</f>
        <v>10.068</v>
      </c>
      <c r="AD11" s="14">
        <f t="shared" si="12"/>
        <v>7.5077075999999998</v>
      </c>
      <c r="AE11" s="14">
        <f t="shared" si="13"/>
        <v>18.381948289969227</v>
      </c>
      <c r="AF11" s="14" cm="1">
        <f t="array" ref="AF11">_xlfn.XLOOKUP(AE11,BSFC!$I$11:$I$33,_xlfn.XLOOKUP('Main Data (ICE)'!W11,BSFC!$J$10:$W$10,BSFC!$J$11:$W$33,,-1),,-1)</f>
        <v>492.74343845999994</v>
      </c>
      <c r="AG11" s="14">
        <f t="shared" si="14"/>
        <v>1.0276037938267428</v>
      </c>
      <c r="AH11" s="14">
        <f t="shared" si="19"/>
        <v>7.5056146810306224E-4</v>
      </c>
      <c r="AI11" s="14">
        <f t="shared" si="20"/>
        <v>0.36983423856868847</v>
      </c>
      <c r="AJ11" s="14">
        <f t="shared" si="24"/>
        <v>1.6572285971977836</v>
      </c>
      <c r="AK11" s="14">
        <f t="shared" si="21"/>
        <v>4.8984667360091186E-4</v>
      </c>
      <c r="AL11" s="14">
        <f t="shared" si="22"/>
        <v>2.1950047645003757E-3</v>
      </c>
    </row>
    <row r="12" spans="1:40" ht="15.75" thickBot="1" x14ac:dyDescent="0.3">
      <c r="A12" s="14">
        <v>1</v>
      </c>
      <c r="B12" s="17" t="s">
        <v>33</v>
      </c>
      <c r="C12" s="14">
        <v>6</v>
      </c>
      <c r="D12" s="14">
        <f t="shared" si="15"/>
        <v>6.8073583150334853</v>
      </c>
      <c r="E12" s="14">
        <f t="shared" si="4"/>
        <v>3.0431564168164926</v>
      </c>
      <c r="F12" s="14">
        <f t="shared" si="16"/>
        <v>2.9281019159126624</v>
      </c>
      <c r="G12" s="14">
        <f>0.5*('Specifications (ICE)'!$P$4*'Specifications (ICE)'!$P$3)*'Specifications (ICE)'!$P$5*E12^2</f>
        <v>2.894580112551743</v>
      </c>
      <c r="H12" s="14">
        <f>IF(B12="A",'Specifications (ICE)'!$M$12,IF(B12="G",'Specifications (ICE)'!$M$13))</f>
        <v>84.271039200000004</v>
      </c>
      <c r="I12" s="14">
        <f>'Specifications (ICE)'!$H$11-G12-H12-R12</f>
        <v>614.83263090617095</v>
      </c>
      <c r="J12" s="14">
        <f t="shared" si="17"/>
        <v>0.76962119512255567</v>
      </c>
      <c r="K12" s="14">
        <f>0.5*'Specifications (ICE)'!$E$16*E12^2</f>
        <v>2486.0388703299554</v>
      </c>
      <c r="L12" s="14">
        <f>E12/'Specifications (ICE)'!$M$4</f>
        <v>10.649716244327184</v>
      </c>
      <c r="M12" s="14">
        <f t="shared" si="5"/>
        <v>1</v>
      </c>
      <c r="N12" s="14">
        <f>IF(M12=1,'Specifications (ICE)'!$M$19,IF(M12=2,'Specifications (ICE)'!$M$20,IF(M12=3,'Specifications (ICE)'!$M$21)))</f>
        <v>798.87694726009204</v>
      </c>
      <c r="O12" s="14">
        <f t="shared" si="0"/>
        <v>3.6991202069289582</v>
      </c>
      <c r="P12" s="13">
        <f t="shared" si="1"/>
        <v>0.76962119512255567</v>
      </c>
      <c r="Q12" s="14">
        <v>0</v>
      </c>
      <c r="R12" s="17">
        <f t="shared" si="6"/>
        <v>0</v>
      </c>
      <c r="S12" s="14">
        <f t="shared" si="7"/>
        <v>0</v>
      </c>
      <c r="T12" s="12">
        <f t="shared" si="2"/>
        <v>190.6827516414119</v>
      </c>
      <c r="U12" s="3">
        <f t="shared" si="23"/>
        <v>5.6104370272828907</v>
      </c>
      <c r="V12" s="19">
        <f t="shared" si="8"/>
        <v>4.1837028912448515</v>
      </c>
      <c r="W12" s="14">
        <f>IF(M12=1,_xlfn.XLOOKUP(D12,' RPM (ICE)'!$E$3:$E$63,' RPM (ICE)'!$B$3:$B$63,,1),IF(M12=2,_xlfn.XLOOKUP(D12,' RPM (ICE)'!$F$3:$F$63,' RPM (ICE)'!$B$3:$B$63,,1),IF(M12=3,_xlfn.XLOOKUP(D12,' RPM (ICE)'!$G$3:$G$63,' RPM (ICE)'!$B$3:$B$63,,1))))</f>
        <v>4300</v>
      </c>
      <c r="X12" s="12">
        <f t="shared" si="9"/>
        <v>9.2905446902136823</v>
      </c>
      <c r="Y12" s="3">
        <f t="shared" si="10"/>
        <v>9</v>
      </c>
      <c r="Z12" s="3">
        <f t="shared" si="18"/>
        <v>9</v>
      </c>
      <c r="AA12" s="3">
        <f t="shared" si="11"/>
        <v>9</v>
      </c>
      <c r="AB12" s="19"/>
      <c r="AC12" s="14">
        <f>IF(M12=1,_xlfn.XLOOKUP(D12,' RPM (ICE)'!$E$3:$E$63,' RPM (ICE)'!$C$3:$C$63,,-1),IF(M12=2,_xlfn.XLOOKUP(D12,' RPM (ICE)'!$F$3:$F$63,' RPM (ICE)'!$C$3:$C$63,,-1),IF(M12=3,_xlfn.XLOOKUP(D12,' RPM (ICE)'!$G$3:$G$63,' RPM (ICE)'!$C$3:$C$63,,-1))))</f>
        <v>11.02</v>
      </c>
      <c r="AD12" s="14">
        <f t="shared" si="12"/>
        <v>8.2176139999999993</v>
      </c>
      <c r="AE12" s="14">
        <f t="shared" si="13"/>
        <v>18.248454084465116</v>
      </c>
      <c r="AF12" s="14" cm="1">
        <f t="array" ref="AF12">_xlfn.XLOOKUP(AE12,BSFC!$I$11:$I$33,_xlfn.XLOOKUP('Main Data (ICE)'!W12,BSFC!$J$10:$W$10,BSFC!$J$11:$W$33,,-1),,-1)</f>
        <v>483.62212080000006</v>
      </c>
      <c r="AG12" s="14">
        <f t="shared" si="14"/>
        <v>1.1039499751654922</v>
      </c>
      <c r="AH12" s="14">
        <f t="shared" si="19"/>
        <v>7.5009964750464729E-4</v>
      </c>
      <c r="AI12" s="14">
        <f t="shared" si="20"/>
        <v>0.36276478233753001</v>
      </c>
      <c r="AJ12" s="14">
        <f t="shared" si="24"/>
        <v>2.0199933795353138</v>
      </c>
      <c r="AK12" s="14">
        <f t="shared" si="21"/>
        <v>4.8048315541394704E-4</v>
      </c>
      <c r="AL12" s="14">
        <f t="shared" si="22"/>
        <v>2.6754879199143229E-3</v>
      </c>
    </row>
    <row r="13" spans="1:40" ht="15.75" thickBot="1" x14ac:dyDescent="0.3">
      <c r="A13" s="14">
        <v>1</v>
      </c>
      <c r="B13" s="17" t="s">
        <v>33</v>
      </c>
      <c r="C13" s="14">
        <v>7</v>
      </c>
      <c r="D13" s="14">
        <f t="shared" si="15"/>
        <v>7.3513497463608717</v>
      </c>
      <c r="E13" s="14">
        <f t="shared" si="4"/>
        <v>3.2863419431727587</v>
      </c>
      <c r="F13" s="14">
        <f t="shared" si="16"/>
        <v>3.2323916146999294</v>
      </c>
      <c r="G13" s="14">
        <f>0.5*('Specifications (ICE)'!$P$4*'Specifications (ICE)'!$P$3)*'Specifications (ICE)'!$P$5*E13^2</f>
        <v>3.3756897295453396</v>
      </c>
      <c r="H13" s="14">
        <f>IF(B13="A",'Specifications (ICE)'!$M$12,IF(B13="G",'Specifications (ICE)'!$M$13))</f>
        <v>84.271039200000004</v>
      </c>
      <c r="I13" s="14">
        <f>'Specifications (ICE)'!$H$11-G13-H13-R13</f>
        <v>614.3515212891773</v>
      </c>
      <c r="J13" s="14">
        <f t="shared" si="17"/>
        <v>0.76901896267781722</v>
      </c>
      <c r="K13" s="14">
        <f>0.5*'Specifications (ICE)'!$E$16*E13^2</f>
        <v>2899.2446418852796</v>
      </c>
      <c r="L13" s="14">
        <f>E13/'Specifications (ICE)'!$M$4</f>
        <v>11.500759206203879</v>
      </c>
      <c r="M13" s="14">
        <f t="shared" si="5"/>
        <v>1</v>
      </c>
      <c r="N13" s="14">
        <f>IF(M13=1,'Specifications (ICE)'!$M$19,IF(M13=2,'Specifications (ICE)'!$M$20,IF(M13=3,'Specifications (ICE)'!$M$21)))</f>
        <v>798.87694726009204</v>
      </c>
      <c r="O13" s="14">
        <f t="shared" si="0"/>
        <v>4.313952837835128</v>
      </c>
      <c r="P13" s="13">
        <f t="shared" si="1"/>
        <v>0.76901896267781722</v>
      </c>
      <c r="Q13" s="14">
        <v>0</v>
      </c>
      <c r="R13" s="17">
        <f t="shared" si="6"/>
        <v>0</v>
      </c>
      <c r="S13" s="14">
        <f t="shared" si="7"/>
        <v>0</v>
      </c>
      <c r="T13" s="12">
        <f t="shared" si="2"/>
        <v>205.92064249340035</v>
      </c>
      <c r="U13" s="3">
        <f t="shared" si="23"/>
        <v>6.0540387402219968</v>
      </c>
      <c r="V13" s="19">
        <f t="shared" si="8"/>
        <v>4.5144966885835434</v>
      </c>
      <c r="W13" s="14">
        <f>IF(M13=1,_xlfn.XLOOKUP(D13,' RPM (ICE)'!$E$3:$E$63,' RPM (ICE)'!$B$3:$B$63,,1),IF(M13=2,_xlfn.XLOOKUP(D13,' RPM (ICE)'!$F$3:$F$63,' RPM (ICE)'!$B$3:$B$63,,1),IF(M13=3,_xlfn.XLOOKUP(D13,' RPM (ICE)'!$G$3:$G$63,' RPM (ICE)'!$B$3:$B$63,,1))))</f>
        <v>4600</v>
      </c>
      <c r="X13" s="12">
        <f t="shared" si="9"/>
        <v>9.3713099956405514</v>
      </c>
      <c r="Y13" s="3">
        <f t="shared" si="10"/>
        <v>9</v>
      </c>
      <c r="Z13" s="3">
        <f t="shared" si="18"/>
        <v>9</v>
      </c>
      <c r="AA13" s="3">
        <f t="shared" si="11"/>
        <v>9</v>
      </c>
      <c r="AB13" s="19"/>
      <c r="AC13" s="14">
        <f>IF(M13=1,_xlfn.XLOOKUP(D13,' RPM (ICE)'!$E$3:$E$63,' RPM (ICE)'!$C$3:$C$63,,-1),IF(M13=2,_xlfn.XLOOKUP(D13,' RPM (ICE)'!$F$3:$F$63,' RPM (ICE)'!$C$3:$C$63,,-1),IF(M13=3,_xlfn.XLOOKUP(D13,' RPM (ICE)'!$G$3:$G$63,' RPM (ICE)'!$C$3:$C$63,,-1))))</f>
        <v>11.8</v>
      </c>
      <c r="AD13" s="14">
        <f>AC13*0.7457</f>
        <v>8.7992600000000003</v>
      </c>
      <c r="AE13" s="14">
        <f t="shared" si="13"/>
        <v>18.265733453913043</v>
      </c>
      <c r="AF13" s="14" cm="1">
        <f t="array" ref="AF13">_xlfn.XLOOKUP(AE13,BSFC!$I$11:$I$33,_xlfn.XLOOKUP('Main Data (ICE)'!W13,BSFC!$J$10:$W$10,BSFC!$J$11:$W$33,,-1),,-1)</f>
        <v>467.51181750000001</v>
      </c>
      <c r="AG13" s="14">
        <f t="shared" si="14"/>
        <v>1.1427105653486251</v>
      </c>
      <c r="AH13" s="14">
        <f t="shared" si="19"/>
        <v>7.4375671526412412E-4</v>
      </c>
      <c r="AI13" s="14">
        <f t="shared" si="20"/>
        <v>0.34771505373096068</v>
      </c>
      <c r="AJ13" s="14">
        <f t="shared" si="24"/>
        <v>2.3677084332662743</v>
      </c>
      <c r="AK13" s="14">
        <f t="shared" si="21"/>
        <v>4.6054974004100752E-4</v>
      </c>
      <c r="AL13" s="14">
        <f t="shared" si="22"/>
        <v>3.1360376599553303E-3</v>
      </c>
    </row>
    <row r="14" spans="1:40" ht="15.75" thickBot="1" x14ac:dyDescent="0.3">
      <c r="A14" s="14">
        <v>1</v>
      </c>
      <c r="B14" s="17" t="s">
        <v>33</v>
      </c>
      <c r="C14" s="14">
        <v>8</v>
      </c>
      <c r="D14" s="14">
        <f t="shared" si="15"/>
        <v>7.8573870933564987</v>
      </c>
      <c r="E14" s="14">
        <f t="shared" si="4"/>
        <v>3.5125605037937979</v>
      </c>
      <c r="F14" s="14">
        <f t="shared" si="16"/>
        <v>3.5170842196870704</v>
      </c>
      <c r="G14" s="14">
        <f>0.5*('Specifications (ICE)'!$P$4*'Specifications (ICE)'!$P$3)*'Specifications (ICE)'!$P$5*E14^2</f>
        <v>3.8564228758509351</v>
      </c>
      <c r="H14" s="14">
        <f>IF(B14="A",'Specifications (ICE)'!$M$12,IF(B14="G",'Specifications (ICE)'!$M$13))</f>
        <v>84.271039200000004</v>
      </c>
      <c r="I14" s="14">
        <f>'Specifications (ICE)'!$H$11-G14-H14-R14</f>
        <v>613.87078814287167</v>
      </c>
      <c r="J14" s="14">
        <f t="shared" si="17"/>
        <v>0.76841720148298698</v>
      </c>
      <c r="K14" s="14">
        <f>0.5*'Specifications (ICE)'!$E$16*E14^2</f>
        <v>3312.1270778521866</v>
      </c>
      <c r="L14" s="14">
        <f>E14/'Specifications (ICE)'!$M$4</f>
        <v>12.292425210127027</v>
      </c>
      <c r="M14" s="14">
        <f t="shared" si="5"/>
        <v>1</v>
      </c>
      <c r="N14" s="14">
        <f>IF(M14=1,'Specifications (ICE)'!$M$19,IF(M14=2,'Specifications (ICE)'!$M$20,IF(M14=3,'Specifications (ICE)'!$M$21)))</f>
        <v>798.87694726009204</v>
      </c>
      <c r="O14" s="14">
        <f t="shared" si="0"/>
        <v>4.9283043591243061</v>
      </c>
      <c r="P14" s="13">
        <f t="shared" si="1"/>
        <v>0.76841720148298698</v>
      </c>
      <c r="Q14" s="14">
        <v>0</v>
      </c>
      <c r="R14" s="17">
        <f t="shared" si="6"/>
        <v>0</v>
      </c>
      <c r="S14" s="14">
        <f t="shared" si="7"/>
        <v>0</v>
      </c>
      <c r="T14" s="12">
        <f t="shared" si="2"/>
        <v>220.09539124216977</v>
      </c>
      <c r="U14" s="3">
        <f t="shared" si="23"/>
        <v>6.465711002335631</v>
      </c>
      <c r="V14" s="19">
        <f t="shared" si="8"/>
        <v>4.8214806944416804</v>
      </c>
      <c r="W14" s="14">
        <f>IF(M14=1,_xlfn.XLOOKUP(D14,' RPM (ICE)'!$E$3:$E$63,' RPM (ICE)'!$B$3:$B$63,,1),IF(M14=2,_xlfn.XLOOKUP(D14,' RPM (ICE)'!$F$3:$F$63,' RPM (ICE)'!$B$3:$B$63,,1),IF(M14=3,_xlfn.XLOOKUP(D14,' RPM (ICE)'!$G$3:$G$63,' RPM (ICE)'!$B$3:$B$63,,1))))</f>
        <v>4900</v>
      </c>
      <c r="X14" s="12">
        <f t="shared" si="9"/>
        <v>9.3957867051193293</v>
      </c>
      <c r="Y14" s="3">
        <f t="shared" si="10"/>
        <v>9</v>
      </c>
      <c r="Z14" s="3">
        <f t="shared" si="18"/>
        <v>9</v>
      </c>
      <c r="AA14" s="3">
        <f t="shared" si="11"/>
        <v>9</v>
      </c>
      <c r="AB14" s="19"/>
      <c r="AC14" s="14">
        <f>IF(M14=1,_xlfn.XLOOKUP(D14,' RPM (ICE)'!$E$3:$E$63,' RPM (ICE)'!$C$3:$C$63,,-1),IF(M14=2,_xlfn.XLOOKUP(D14,' RPM (ICE)'!$F$3:$F$63,' RPM (ICE)'!$C$3:$C$63,,-1),IF(M14=3,_xlfn.XLOOKUP(D14,' RPM (ICE)'!$G$3:$G$63,' RPM (ICE)'!$C$3:$C$63,,-1))))</f>
        <v>12.7</v>
      </c>
      <c r="AD14" s="14">
        <f t="shared" si="12"/>
        <v>9.4703900000000001</v>
      </c>
      <c r="AE14" s="14">
        <f t="shared" si="13"/>
        <v>18.455277557551021</v>
      </c>
      <c r="AF14" s="14" cm="1">
        <f t="array" ref="AF14">_xlfn.XLOOKUP(AE14,BSFC!$I$11:$I$33,_xlfn.XLOOKUP('Main Data (ICE)'!W14,BSFC!$J$10:$W$10,BSFC!$J$11:$W$33,,-1),,-1)</f>
        <v>467.51181750000001</v>
      </c>
      <c r="AG14" s="14">
        <f t="shared" si="14"/>
        <v>1.2298664559260626</v>
      </c>
      <c r="AH14" s="14">
        <f t="shared" si="19"/>
        <v>7.4893055537338061E-4</v>
      </c>
      <c r="AI14" s="14">
        <f t="shared" si="20"/>
        <v>0.35013388512389354</v>
      </c>
      <c r="AJ14" s="14">
        <f t="shared" si="24"/>
        <v>2.7178423183901677</v>
      </c>
      <c r="AK14" s="14">
        <f t="shared" si="21"/>
        <v>4.6375349023032255E-4</v>
      </c>
      <c r="AL14" s="14">
        <f t="shared" si="22"/>
        <v>3.5997911501856527E-3</v>
      </c>
    </row>
    <row r="15" spans="1:40" ht="15.75" thickBot="1" x14ac:dyDescent="0.3">
      <c r="A15" s="14">
        <v>1</v>
      </c>
      <c r="B15" s="17" t="s">
        <v>33</v>
      </c>
      <c r="C15" s="14">
        <v>9</v>
      </c>
      <c r="D15" s="14">
        <f t="shared" si="15"/>
        <v>8.3323885213068767</v>
      </c>
      <c r="E15" s="14">
        <f t="shared" si="4"/>
        <v>3.7249047901628458</v>
      </c>
      <c r="F15" s="14">
        <f t="shared" si="16"/>
        <v>3.7855474573625445</v>
      </c>
      <c r="G15" s="14">
        <f>0.5*('Specifications (ICE)'!$P$4*'Specifications (ICE)'!$P$3)*'Specifications (ICE)'!$P$5*E15^2</f>
        <v>4.3367798460587288</v>
      </c>
      <c r="H15" s="14">
        <f>IF(B15="A",'Specifications (ICE)'!$M$12,IF(B15="G",'Specifications (ICE)'!$M$13))</f>
        <v>84.271039200000004</v>
      </c>
      <c r="I15" s="14">
        <f>'Specifications (ICE)'!$H$11-G15-H15-R15</f>
        <v>613.39043117266397</v>
      </c>
      <c r="J15" s="14">
        <f t="shared" si="17"/>
        <v>0.76781591116930947</v>
      </c>
      <c r="K15" s="14">
        <f>0.5*'Specifications (ICE)'!$E$16*E15^2</f>
        <v>3724.686431242395</v>
      </c>
      <c r="L15" s="14">
        <f>E15/'Specifications (ICE)'!$M$4</f>
        <v>13.035537323404535</v>
      </c>
      <c r="M15" s="14">
        <f t="shared" si="5"/>
        <v>1</v>
      </c>
      <c r="N15" s="14">
        <f>IF(M15=1,'Specifications (ICE)'!$M$19,IF(M15=2,'Specifications (ICE)'!$M$20,IF(M15=3,'Specifications (ICE)'!$M$21)))</f>
        <v>798.87694726009204</v>
      </c>
      <c r="O15" s="14">
        <f t="shared" si="0"/>
        <v>5.5421751472671774</v>
      </c>
      <c r="P15" s="13">
        <f t="shared" si="1"/>
        <v>0.76781591116930947</v>
      </c>
      <c r="Q15" s="14">
        <v>0</v>
      </c>
      <c r="R15" s="17">
        <f t="shared" si="6"/>
        <v>0</v>
      </c>
      <c r="S15" s="14">
        <f t="shared" si="7"/>
        <v>0</v>
      </c>
      <c r="T15" s="12">
        <f t="shared" si="2"/>
        <v>233.40078448335581</v>
      </c>
      <c r="U15" s="3">
        <f t="shared" si="23"/>
        <v>6.851216337510162</v>
      </c>
      <c r="V15" s="19">
        <f t="shared" si="8"/>
        <v>5.1089520228813283</v>
      </c>
      <c r="W15" s="14">
        <f>IF(M15=1,_xlfn.XLOOKUP(D15,' RPM (ICE)'!$E$3:$E$63,' RPM (ICE)'!$B$3:$B$63,,1),IF(M15=2,_xlfn.XLOOKUP(D15,' RPM (ICE)'!$F$3:$F$63,' RPM (ICE)'!$B$3:$B$63,,1),IF(M15=3,_xlfn.XLOOKUP(D15,' RPM (ICE)'!$G$3:$G$63,' RPM (ICE)'!$B$3:$B$63,,1))))</f>
        <v>5200</v>
      </c>
      <c r="X15" s="12">
        <f t="shared" si="9"/>
        <v>9.3816078992479284</v>
      </c>
      <c r="Y15" s="3">
        <f t="shared" si="10"/>
        <v>9</v>
      </c>
      <c r="Z15" s="3">
        <f t="shared" si="18"/>
        <v>9</v>
      </c>
      <c r="AA15" s="3">
        <f t="shared" si="11"/>
        <v>9</v>
      </c>
      <c r="AB15" s="19"/>
      <c r="AC15" s="14">
        <f>IF(M15=1,_xlfn.XLOOKUP(D15,' RPM (ICE)'!$E$3:$E$63,' RPM (ICE)'!$C$3:$C$63,,-1),IF(M15=2,_xlfn.XLOOKUP(D15,' RPM (ICE)'!$F$3:$F$63,' RPM (ICE)'!$C$3:$C$63,,-1),IF(M15=3,_xlfn.XLOOKUP(D15,' RPM (ICE)'!$G$3:$G$63,' RPM (ICE)'!$C$3:$C$63,,-1))))</f>
        <v>14.036</v>
      </c>
      <c r="AD15" s="14">
        <f t="shared" si="12"/>
        <v>10.4666452</v>
      </c>
      <c r="AE15" s="14">
        <f t="shared" si="13"/>
        <v>19.219981093415385</v>
      </c>
      <c r="AF15" s="14" cm="1">
        <f t="array" ref="AF15">_xlfn.XLOOKUP(AE15,BSFC!$I$11:$I$33,_xlfn.XLOOKUP('Main Data (ICE)'!W15,BSFC!$J$10:$W$10,BSFC!$J$11:$W$33,,-1),,-1)</f>
        <v>443.04624000000007</v>
      </c>
      <c r="AG15" s="14">
        <f t="shared" si="14"/>
        <v>1.2881132781316802</v>
      </c>
      <c r="AH15" s="14">
        <f t="shared" si="19"/>
        <v>7.8053040499790564E-4</v>
      </c>
      <c r="AI15" s="14">
        <f t="shared" si="20"/>
        <v>0.34581106113999938</v>
      </c>
      <c r="AJ15" s="14">
        <f t="shared" si="24"/>
        <v>3.0636533795301668</v>
      </c>
      <c r="AK15" s="14">
        <f t="shared" si="21"/>
        <v>4.5802789554966807E-4</v>
      </c>
      <c r="AL15" s="14">
        <f t="shared" si="22"/>
        <v>4.0578190457353207E-3</v>
      </c>
    </row>
    <row r="16" spans="1:40" ht="15.75" thickBot="1" x14ac:dyDescent="0.3">
      <c r="A16" s="14">
        <v>1</v>
      </c>
      <c r="B16" s="17" t="s">
        <v>33</v>
      </c>
      <c r="C16" s="14">
        <v>10</v>
      </c>
      <c r="D16" s="14">
        <f t="shared" si="15"/>
        <v>8.7813921112366291</v>
      </c>
      <c r="E16" s="14">
        <f t="shared" si="4"/>
        <v>3.9256270222878706</v>
      </c>
      <c r="F16" s="14">
        <f t="shared" si="16"/>
        <v>4.0402838330606095</v>
      </c>
      <c r="G16" s="14">
        <f>0.5*('Specifications (ICE)'!$P$4*'Specifications (ICE)'!$P$3)*'Specifications (ICE)'!$P$5*E16^2</f>
        <v>4.8167609345284053</v>
      </c>
      <c r="H16" s="14">
        <f>IF(B16="A",'Specifications (ICE)'!$M$12,IF(B16="G",'Specifications (ICE)'!$M$13))</f>
        <v>84.271039200000004</v>
      </c>
      <c r="I16" s="14">
        <f>'Specifications (ICE)'!$H$11-G16-H16-R16</f>
        <v>612.91045008419428</v>
      </c>
      <c r="J16" s="14">
        <f t="shared" si="17"/>
        <v>0.76721509136831778</v>
      </c>
      <c r="K16" s="14">
        <f>0.5*'Specifications (ICE)'!$E$16*E16^2</f>
        <v>4136.9229548696421</v>
      </c>
      <c r="L16" s="14">
        <f>E16/'Specifications (ICE)'!$M$4</f>
        <v>13.737977330841192</v>
      </c>
      <c r="M16" s="14">
        <f t="shared" si="5"/>
        <v>1</v>
      </c>
      <c r="N16" s="14">
        <f>IF(M16=1,'Specifications (ICE)'!$M$19,IF(M16=2,'Specifications (ICE)'!$M$20,IF(M16=3,'Specifications (ICE)'!$M$21)))</f>
        <v>798.87694726009204</v>
      </c>
      <c r="O16" s="14">
        <f t="shared" si="0"/>
        <v>6.155565578439842</v>
      </c>
      <c r="P16" s="13">
        <f t="shared" si="1"/>
        <v>0.76721509136831778</v>
      </c>
      <c r="Q16" s="14">
        <v>0</v>
      </c>
      <c r="R16" s="17">
        <f t="shared" si="6"/>
        <v>0</v>
      </c>
      <c r="S16" s="14">
        <f t="shared" si="7"/>
        <v>0</v>
      </c>
      <c r="T16" s="12">
        <f t="shared" si="2"/>
        <v>245.97794526474127</v>
      </c>
      <c r="U16" s="3">
        <f t="shared" si="23"/>
        <v>7.2147546799783315</v>
      </c>
      <c r="V16" s="19">
        <f t="shared" si="8"/>
        <v>5.380042564859842</v>
      </c>
      <c r="W16" s="14">
        <f>IF(M16=1,_xlfn.XLOOKUP(D16,' RPM (ICE)'!$E$3:$E$63,' RPM (ICE)'!$B$3:$B$63,,1),IF(M16=2,_xlfn.XLOOKUP(D16,' RPM (ICE)'!$F$3:$F$63,' RPM (ICE)'!$B$3:$B$63,,1),IF(M16=3,_xlfn.XLOOKUP(D16,' RPM (ICE)'!$G$3:$G$63,' RPM (ICE)'!$B$3:$B$63,,1))))</f>
        <v>5500</v>
      </c>
      <c r="X16" s="12">
        <f t="shared" si="9"/>
        <v>9.340536444242483</v>
      </c>
      <c r="Y16" s="3">
        <f t="shared" si="10"/>
        <v>9</v>
      </c>
      <c r="Z16" s="3">
        <f t="shared" si="18"/>
        <v>9</v>
      </c>
      <c r="AA16" s="3">
        <f t="shared" si="11"/>
        <v>9</v>
      </c>
      <c r="AB16" s="19"/>
      <c r="AC16" s="14">
        <f>IF(M16=1,_xlfn.XLOOKUP(D16,' RPM (ICE)'!$E$3:$E$63,' RPM (ICE)'!$C$3:$C$63,,-1),IF(M16=2,_xlfn.XLOOKUP(D16,' RPM (ICE)'!$F$3:$F$63,' RPM (ICE)'!$C$3:$C$63,,-1),IF(M16=3,_xlfn.XLOOKUP(D16,' RPM (ICE)'!$G$3:$G$63,' RPM (ICE)'!$C$3:$C$63,,-1))))</f>
        <v>16.244</v>
      </c>
      <c r="AD16" s="14">
        <f t="shared" si="12"/>
        <v>12.1131508</v>
      </c>
      <c r="AE16" s="14">
        <f t="shared" si="13"/>
        <v>21.030191701643634</v>
      </c>
      <c r="AF16" s="14" cm="1">
        <f t="array" ref="AF16">_xlfn.XLOOKUP(AE16,BSFC!$I$11:$I$33,_xlfn.XLOOKUP('Main Data (ICE)'!W16,BSFC!$J$10:$W$10,BSFC!$J$11:$W$33,,-1),,-1)</f>
        <v>435.88070662500007</v>
      </c>
      <c r="AG16" s="14">
        <f t="shared" si="14"/>
        <v>1.4666357583775513</v>
      </c>
      <c r="AH16" s="14">
        <f t="shared" si="19"/>
        <v>8.5712781474336561E-4</v>
      </c>
      <c r="AI16" s="14">
        <f t="shared" si="20"/>
        <v>0.37360547755828033</v>
      </c>
      <c r="AJ16" s="14">
        <f t="shared" si="24"/>
        <v>3.4372588570884473</v>
      </c>
      <c r="AK16" s="14">
        <f t="shared" si="21"/>
        <v>4.9484169213017261E-4</v>
      </c>
      <c r="AL16" s="14">
        <f t="shared" si="22"/>
        <v>4.5526607378654936E-3</v>
      </c>
    </row>
    <row r="17" spans="1:38" ht="15.75" thickBot="1" x14ac:dyDescent="0.3">
      <c r="A17" s="14">
        <v>1</v>
      </c>
      <c r="B17" s="17" t="s">
        <v>33</v>
      </c>
      <c r="C17" s="14">
        <v>11</v>
      </c>
      <c r="D17" s="14">
        <f t="shared" si="15"/>
        <v>9.2082019671317834</v>
      </c>
      <c r="E17" s="14">
        <f t="shared" si="4"/>
        <v>4.1164277839958974</v>
      </c>
      <c r="F17" s="14">
        <f t="shared" si="16"/>
        <v>4.2832129095496621</v>
      </c>
      <c r="G17" s="14">
        <f>0.5*('Specifications (ICE)'!$P$4*'Specifications (ICE)'!$P$3)*'Specifications (ICE)'!$P$5*E17^2</f>
        <v>5.2963664353893085</v>
      </c>
      <c r="H17" s="14">
        <f>IF(B17="A",'Specifications (ICE)'!$M$12,IF(B17="G",'Specifications (ICE)'!$M$13))</f>
        <v>84.271039200000004</v>
      </c>
      <c r="I17" s="14">
        <f>'Specifications (ICE)'!$H$11-G17-H17-R17</f>
        <v>612.43084458333328</v>
      </c>
      <c r="J17" s="14">
        <f t="shared" si="17"/>
        <v>0.76661474171183319</v>
      </c>
      <c r="K17" s="14">
        <f>0.5*'Specifications (ICE)'!$E$16*E17^2</f>
        <v>4548.8369013498359</v>
      </c>
      <c r="L17" s="14">
        <f>E17/'Specifications (ICE)'!$M$4</f>
        <v>14.405696531919151</v>
      </c>
      <c r="M17" s="14">
        <f t="shared" si="5"/>
        <v>1</v>
      </c>
      <c r="N17" s="14">
        <f>IF(M17=1,'Specifications (ICE)'!$M$19,IF(M17=2,'Specifications (ICE)'!$M$20,IF(M17=3,'Specifications (ICE)'!$M$21)))</f>
        <v>798.87694726009204</v>
      </c>
      <c r="O17" s="14">
        <f t="shared" si="0"/>
        <v>6.7684760285240388</v>
      </c>
      <c r="P17" s="13">
        <f t="shared" si="1"/>
        <v>0.76661474171183319</v>
      </c>
      <c r="Q17" s="14">
        <v>0</v>
      </c>
      <c r="R17" s="17">
        <f t="shared" si="6"/>
        <v>0</v>
      </c>
      <c r="S17" s="14">
        <f t="shared" si="7"/>
        <v>0</v>
      </c>
      <c r="T17" s="12">
        <f t="shared" si="2"/>
        <v>257.93343137012664</v>
      </c>
      <c r="U17" s="3">
        <f t="shared" si="23"/>
        <v>7.5594998764402535</v>
      </c>
      <c r="V17" s="19">
        <f t="shared" si="8"/>
        <v>5.6371190578614971</v>
      </c>
      <c r="W17" s="14">
        <f>IF(M17=1,_xlfn.XLOOKUP(D17,' RPM (ICE)'!$E$3:$E$63,' RPM (ICE)'!$B$3:$B$63,,1),IF(M17=2,_xlfn.XLOOKUP(D17,' RPM (ICE)'!$F$3:$F$63,' RPM (ICE)'!$B$3:$B$63,,1),IF(M17=3,_xlfn.XLOOKUP(D17,' RPM (ICE)'!$G$3:$G$63,' RPM (ICE)'!$B$3:$B$63,,1))))</f>
        <v>5800</v>
      </c>
      <c r="X17" s="12">
        <f t="shared" si="9"/>
        <v>9.2806418033979075</v>
      </c>
      <c r="Y17" s="3">
        <f t="shared" si="10"/>
        <v>9</v>
      </c>
      <c r="Z17" s="3">
        <f t="shared" si="18"/>
        <v>9</v>
      </c>
      <c r="AA17" s="3">
        <f t="shared" si="11"/>
        <v>9</v>
      </c>
      <c r="AB17" s="19"/>
      <c r="AC17" s="14">
        <f>IF(M17=1,_xlfn.XLOOKUP(D17,' RPM (ICE)'!$E$3:$E$63,' RPM (ICE)'!$C$3:$C$63,,-1),IF(M17=2,_xlfn.XLOOKUP(D17,' RPM (ICE)'!$F$3:$F$63,' RPM (ICE)'!$C$3:$C$63,,-1),IF(M17=3,_xlfn.XLOOKUP(D17,' RPM (ICE)'!$G$3:$G$63,' RPM (ICE)'!$C$3:$C$63,,-1))))</f>
        <v>17.11</v>
      </c>
      <c r="AD17" s="14">
        <f t="shared" si="12"/>
        <v>12.758927</v>
      </c>
      <c r="AE17" s="14">
        <f t="shared" si="13"/>
        <v>21.005593471999997</v>
      </c>
      <c r="AF17" s="14" cm="1">
        <f t="array" ref="AF17">_xlfn.XLOOKUP(AE17,BSFC!$I$11:$I$33,_xlfn.XLOOKUP('Main Data (ICE)'!W17,BSFC!$J$10:$W$10,BSFC!$J$11:$W$33,,-1),,-1)</f>
        <v>435.88070662500007</v>
      </c>
      <c r="AG17" s="14">
        <f t="shared" si="14"/>
        <v>1.5448250323713311</v>
      </c>
      <c r="AH17" s="14">
        <f t="shared" si="19"/>
        <v>8.609762091947884E-4</v>
      </c>
      <c r="AI17" s="14">
        <f t="shared" si="20"/>
        <v>0.37528291845113826</v>
      </c>
      <c r="AJ17" s="14">
        <f t="shared" si="24"/>
        <v>3.8125417755395854</v>
      </c>
      <c r="AK17" s="14">
        <f t="shared" si="21"/>
        <v>4.9706346814720303E-4</v>
      </c>
      <c r="AL17" s="14">
        <f t="shared" si="22"/>
        <v>5.0497242060126967E-3</v>
      </c>
    </row>
    <row r="18" spans="1:38" ht="15.75" thickBot="1" x14ac:dyDescent="0.3">
      <c r="A18" s="14">
        <v>1</v>
      </c>
      <c r="B18" s="17" t="s">
        <v>33</v>
      </c>
      <c r="C18" s="14">
        <v>12</v>
      </c>
      <c r="D18" s="14">
        <f t="shared" si="15"/>
        <v>9.6157740896779327</v>
      </c>
      <c r="E18" s="14">
        <f t="shared" si="4"/>
        <v>4.2986285236429822</v>
      </c>
      <c r="F18" s="14">
        <f t="shared" si="16"/>
        <v>4.5158452467008905</v>
      </c>
      <c r="G18" s="14">
        <f>0.5*('Specifications (ICE)'!$P$4*'Specifications (ICE)'!$P$3)*'Specifications (ICE)'!$P$5*E18^2</f>
        <v>5.7755966425406262</v>
      </c>
      <c r="H18" s="14">
        <f>IF(B18="A",'Specifications (ICE)'!$M$12,IF(B18="G",'Specifications (ICE)'!$M$13))</f>
        <v>84.271039200000004</v>
      </c>
      <c r="I18" s="14">
        <f>'Specifications (ICE)'!$H$11-G18-H18-R18</f>
        <v>611.95161437618196</v>
      </c>
      <c r="J18" s="14">
        <f t="shared" si="17"/>
        <v>0.76601486183196577</v>
      </c>
      <c r="K18" s="14">
        <f>0.5*'Specifications (ICE)'!$E$16*E18^2</f>
        <v>4960.4285231012118</v>
      </c>
      <c r="L18" s="14">
        <f>E18/'Specifications (ICE)'!$M$4</f>
        <v>15.043319417823209</v>
      </c>
      <c r="M18" s="14">
        <f t="shared" si="5"/>
        <v>1</v>
      </c>
      <c r="N18" s="14">
        <f>IF(M18=1,'Specifications (ICE)'!$M$19,IF(M18=2,'Specifications (ICE)'!$M$20,IF(M18=3,'Specifications (ICE)'!$M$21)))</f>
        <v>798.87694726009204</v>
      </c>
      <c r="O18" s="14">
        <f t="shared" si="0"/>
        <v>7.3809068731073744</v>
      </c>
      <c r="P18" s="13">
        <f t="shared" si="1"/>
        <v>0.76601486183196577</v>
      </c>
      <c r="Q18" s="14">
        <v>0</v>
      </c>
      <c r="R18" s="17">
        <f t="shared" si="6"/>
        <v>0</v>
      </c>
      <c r="S18" s="14">
        <f t="shared" si="7"/>
        <v>0</v>
      </c>
      <c r="T18" s="12">
        <f t="shared" si="2"/>
        <v>269.35004413278949</v>
      </c>
      <c r="U18" s="3">
        <f t="shared" si="23"/>
        <v>7.8879202113338769</v>
      </c>
      <c r="V18" s="19">
        <f t="shared" si="8"/>
        <v>5.882022101591672</v>
      </c>
      <c r="W18" s="14">
        <f>IF(M18=1,_xlfn.XLOOKUP(D18,' RPM (ICE)'!$E$3:$E$63,' RPM (ICE)'!$B$3:$B$63,,1),IF(M18=2,_xlfn.XLOOKUP(D18,' RPM (ICE)'!$F$3:$F$63,' RPM (ICE)'!$B$3:$B$63,,1),IF(M18=3,_xlfn.XLOOKUP(D18,' RPM (ICE)'!$G$3:$G$63,' RPM (ICE)'!$B$3:$B$63,,1))))</f>
        <v>6000</v>
      </c>
      <c r="X18" s="12">
        <f t="shared" si="9"/>
        <v>9.3610421072797596</v>
      </c>
      <c r="Y18" s="3">
        <f t="shared" si="10"/>
        <v>9</v>
      </c>
      <c r="Z18" s="3">
        <f t="shared" si="18"/>
        <v>9</v>
      </c>
      <c r="AA18" s="3">
        <f t="shared" si="11"/>
        <v>9</v>
      </c>
      <c r="AB18" s="19"/>
      <c r="AC18" s="14">
        <f>IF(M18=1,_xlfn.XLOOKUP(D18,' RPM (ICE)'!$E$3:$E$63,' RPM (ICE)'!$C$3:$C$63,,-1),IF(M18=2,_xlfn.XLOOKUP(D18,' RPM (ICE)'!$F$3:$F$63,' RPM (ICE)'!$C$3:$C$63,,-1),IF(M18=3,_xlfn.XLOOKUP(D18,' RPM (ICE)'!$G$3:$G$63,' RPM (ICE)'!$C$3:$C$63,,-1))))</f>
        <v>17.239999999999998</v>
      </c>
      <c r="AD18" s="14">
        <f t="shared" si="12"/>
        <v>12.855867999999999</v>
      </c>
      <c r="AE18" s="14">
        <f t="shared" si="13"/>
        <v>20.459685393066664</v>
      </c>
      <c r="AF18" s="14" cm="1">
        <f t="array" ref="AF18">_xlfn.XLOOKUP(AE18,BSFC!$I$11:$I$33,_xlfn.XLOOKUP('Main Data (ICE)'!W18,BSFC!$J$10:$W$10,BSFC!$J$11:$W$33,,-1),,-1)</f>
        <v>469.19731950000011</v>
      </c>
      <c r="AG18" s="14">
        <f t="shared" si="14"/>
        <v>1.6755385570682853</v>
      </c>
      <c r="AH18" s="14">
        <f t="shared" si="19"/>
        <v>8.3074739415213569E-4</v>
      </c>
      <c r="AI18" s="14">
        <f t="shared" si="20"/>
        <v>0.38978445051779215</v>
      </c>
      <c r="AJ18" s="14">
        <f t="shared" si="24"/>
        <v>4.2023262260573775</v>
      </c>
      <c r="AK18" s="14">
        <f t="shared" si="21"/>
        <v>5.1627079538780411E-4</v>
      </c>
      <c r="AL18" s="14">
        <f t="shared" si="22"/>
        <v>5.565995001400501E-3</v>
      </c>
    </row>
    <row r="19" spans="1:38" ht="15.75" thickBot="1" x14ac:dyDescent="0.3">
      <c r="A19" s="14">
        <v>1</v>
      </c>
      <c r="B19" s="17" t="s">
        <v>33</v>
      </c>
      <c r="C19" s="14">
        <v>13</v>
      </c>
      <c r="D19" s="14">
        <f t="shared" si="15"/>
        <v>10.006459700684122</v>
      </c>
      <c r="E19" s="14">
        <f t="shared" si="4"/>
        <v>4.4732803296843553</v>
      </c>
      <c r="F19" s="14">
        <f t="shared" si="16"/>
        <v>4.7393948403545849</v>
      </c>
      <c r="G19" s="14">
        <f>0.5*('Specifications (ICE)'!$P$4*'Specifications (ICE)'!$P$3)*'Specifications (ICE)'!$P$5*E19^2</f>
        <v>6.2544518496515655</v>
      </c>
      <c r="H19" s="14">
        <f>IF(B19="A",'Specifications (ICE)'!$M$12,IF(B19="G",'Specifications (ICE)'!$M$13))</f>
        <v>84.271039200000004</v>
      </c>
      <c r="I19" s="14">
        <f>'Specifications (ICE)'!$H$11-G19-H19-R19</f>
        <v>611.47275916907108</v>
      </c>
      <c r="J19" s="14">
        <f t="shared" si="17"/>
        <v>0.76541545136111255</v>
      </c>
      <c r="K19" s="14">
        <f>0.5*'Specifications (ICE)'!$E$16*E19^2</f>
        <v>5371.6980723444849</v>
      </c>
      <c r="L19" s="14">
        <f>E19/'Specifications (ICE)'!$M$4</f>
        <v>15.65452433835295</v>
      </c>
      <c r="M19" s="14">
        <f t="shared" si="5"/>
        <v>1</v>
      </c>
      <c r="N19" s="14">
        <f>IF(M19=1,'Specifications (ICE)'!$M$19,IF(M19=2,'Specifications (ICE)'!$M$20,IF(M19=3,'Specifications (ICE)'!$M$21)))</f>
        <v>798.87694726009204</v>
      </c>
      <c r="O19" s="14">
        <f t="shared" si="0"/>
        <v>7.992858487483554</v>
      </c>
      <c r="P19" s="13">
        <f t="shared" si="1"/>
        <v>0.76541545136111255</v>
      </c>
      <c r="Q19" s="14">
        <v>0</v>
      </c>
      <c r="R19" s="17">
        <f t="shared" si="6"/>
        <v>0</v>
      </c>
      <c r="S19" s="14">
        <f t="shared" si="7"/>
        <v>0</v>
      </c>
      <c r="T19" s="12">
        <f t="shared" si="2"/>
        <v>280.29364426161567</v>
      </c>
      <c r="U19" s="3">
        <f t="shared" si="23"/>
        <v>8.2019805934201564</v>
      </c>
      <c r="V19" s="19">
        <f t="shared" si="8"/>
        <v>6.1162169285134107</v>
      </c>
      <c r="W19" s="14">
        <f>IF(M19=1,_xlfn.XLOOKUP(D19,' RPM (ICE)'!$E$3:$E$63,' RPM (ICE)'!$B$3:$B$63,,1),IF(M19=2,_xlfn.XLOOKUP(D19,' RPM (ICE)'!$F$3:$F$63,' RPM (ICE)'!$B$3:$B$63,,1),IF(M19=3,_xlfn.XLOOKUP(D19,' RPM (ICE)'!$G$3:$G$63,' RPM (ICE)'!$B$3:$B$63,,1))))</f>
        <v>6300</v>
      </c>
      <c r="X19" s="12">
        <f t="shared" si="9"/>
        <v>9.270243207458547</v>
      </c>
      <c r="Y19" s="3">
        <f t="shared" si="10"/>
        <v>9</v>
      </c>
      <c r="Z19" s="3">
        <f t="shared" si="18"/>
        <v>9</v>
      </c>
      <c r="AA19" s="3">
        <f t="shared" si="11"/>
        <v>9</v>
      </c>
      <c r="AB19" s="19"/>
      <c r="AC19" s="14">
        <f>IF(M19=1,_xlfn.XLOOKUP(D19,' RPM (ICE)'!$E$3:$E$63,' RPM (ICE)'!$C$3:$C$63,,-1),IF(M19=2,_xlfn.XLOOKUP(D19,' RPM (ICE)'!$F$3:$F$63,' RPM (ICE)'!$C$3:$C$63,,-1),IF(M19=3,_xlfn.XLOOKUP(D19,' RPM (ICE)'!$G$3:$G$63,' RPM (ICE)'!$C$3:$C$63,,-1))))</f>
        <v>17.434999999999999</v>
      </c>
      <c r="AD19" s="14">
        <f t="shared" si="12"/>
        <v>13.001279499999999</v>
      </c>
      <c r="AE19" s="14">
        <f t="shared" si="13"/>
        <v>19.705812331682537</v>
      </c>
      <c r="AF19" s="14" cm="1">
        <f t="array" ref="AF19">_xlfn.XLOOKUP(AE19,BSFC!$I$11:$I$33,_xlfn.XLOOKUP('Main Data (ICE)'!W19,BSFC!$J$10:$W$10,BSFC!$J$11:$W$33,,-1),,-1)</f>
        <v>457.16661900000008</v>
      </c>
      <c r="AG19" s="14">
        <f t="shared" si="14"/>
        <v>1.6510419421358364</v>
      </c>
      <c r="AH19" s="14">
        <f t="shared" si="19"/>
        <v>8.0734187477864085E-4</v>
      </c>
      <c r="AI19" s="14">
        <f t="shared" si="20"/>
        <v>0.36908975526967269</v>
      </c>
      <c r="AJ19" s="14">
        <f t="shared" si="24"/>
        <v>4.5714159813270498</v>
      </c>
      <c r="AK19" s="14">
        <f t="shared" si="21"/>
        <v>4.8886060300618896E-4</v>
      </c>
      <c r="AL19" s="14">
        <f t="shared" si="22"/>
        <v>6.0548556044066901E-3</v>
      </c>
    </row>
    <row r="20" spans="1:38" ht="15.75" thickBot="1" x14ac:dyDescent="0.3">
      <c r="A20" s="14">
        <v>1</v>
      </c>
      <c r="B20" s="17" t="s">
        <v>33</v>
      </c>
      <c r="C20" s="14">
        <v>14</v>
      </c>
      <c r="D20" s="14">
        <f t="shared" si="15"/>
        <v>10.382165542810586</v>
      </c>
      <c r="E20" s="14">
        <f t="shared" si="4"/>
        <v>4.6412355909459286</v>
      </c>
      <c r="F20" s="14">
        <f t="shared" si="16"/>
        <v>4.9548547066778523</v>
      </c>
      <c r="G20" s="14">
        <f>0.5*('Specifications (ICE)'!$P$4*'Specifications (ICE)'!$P$3)*'Specifications (ICE)'!$P$5*E20^2</f>
        <v>6.7329323501615423</v>
      </c>
      <c r="H20" s="14">
        <f>IF(B20="A",'Specifications (ICE)'!$M$12,IF(B20="G",'Specifications (ICE)'!$M$13))</f>
        <v>84.271039200000004</v>
      </c>
      <c r="I20" s="14">
        <f>'Specifications (ICE)'!$H$11-G20-H20-R20</f>
        <v>610.99427866856115</v>
      </c>
      <c r="J20" s="14">
        <f t="shared" si="17"/>
        <v>0.76481650993195882</v>
      </c>
      <c r="K20" s="14">
        <f>0.5*'Specifications (ICE)'!$E$16*E20^2</f>
        <v>5782.6458011030099</v>
      </c>
      <c r="L20" s="14">
        <f>E20/'Specifications (ICE)'!$M$4</f>
        <v>16.24229428152556</v>
      </c>
      <c r="M20" s="14">
        <f t="shared" si="5"/>
        <v>1</v>
      </c>
      <c r="N20" s="14">
        <f>IF(M20=1,'Specifications (ICE)'!$M$19,IF(M20=2,'Specifications (ICE)'!$M$20,IF(M20=3,'Specifications (ICE)'!$M$21)))</f>
        <v>798.87694726009204</v>
      </c>
      <c r="O20" s="14">
        <f t="shared" si="0"/>
        <v>8.6043312466526274</v>
      </c>
      <c r="P20" s="13">
        <f t="shared" si="1"/>
        <v>0.76481650993195882</v>
      </c>
      <c r="Q20" s="14">
        <v>0</v>
      </c>
      <c r="R20" s="17">
        <f t="shared" si="6"/>
        <v>0</v>
      </c>
      <c r="S20" s="14">
        <f t="shared" si="7"/>
        <v>0</v>
      </c>
      <c r="T20" s="12">
        <f t="shared" si="2"/>
        <v>290.8176420400514</v>
      </c>
      <c r="U20" s="3">
        <f t="shared" si="23"/>
        <v>8.5032758000631965</v>
      </c>
      <c r="V20" s="19">
        <f t="shared" si="8"/>
        <v>6.3408927641071262</v>
      </c>
      <c r="W20" s="14">
        <f>IF(M20=1,_xlfn.XLOOKUP(D20,' RPM (ICE)'!$E$3:$E$63,' RPM (ICE)'!$B$3:$B$63,,1),IF(M20=2,_xlfn.XLOOKUP(D20,' RPM (ICE)'!$F$3:$F$63,' RPM (ICE)'!$B$3:$B$63,,1),IF(M20=3,_xlfn.XLOOKUP(D20,' RPM (ICE)'!$G$3:$G$63,' RPM (ICE)'!$B$3:$B$63,,1))))</f>
        <v>6500</v>
      </c>
      <c r="X20" s="12">
        <f t="shared" si="9"/>
        <v>9.3150641270624792</v>
      </c>
      <c r="Y20" s="3">
        <f t="shared" si="10"/>
        <v>9</v>
      </c>
      <c r="Z20" s="3">
        <f t="shared" si="18"/>
        <v>9</v>
      </c>
      <c r="AA20" s="3">
        <f t="shared" si="11"/>
        <v>9</v>
      </c>
      <c r="AB20" s="19"/>
      <c r="AC20" s="14">
        <f>IF(M20=1,_xlfn.XLOOKUP(D20,' RPM (ICE)'!$E$3:$E$63,' RPM (ICE)'!$C$3:$C$63,,-1),IF(M20=2,_xlfn.XLOOKUP(D20,' RPM (ICE)'!$F$3:$F$63,' RPM (ICE)'!$C$3:$C$63,,-1),IF(M20=3,_xlfn.XLOOKUP(D20,' RPM (ICE)'!$G$3:$G$63,' RPM (ICE)'!$C$3:$C$63,,-1))))</f>
        <v>17.8</v>
      </c>
      <c r="AD20" s="14">
        <f t="shared" si="12"/>
        <v>13.273460000000002</v>
      </c>
      <c r="AE20" s="14">
        <f t="shared" si="13"/>
        <v>19.49932536123077</v>
      </c>
      <c r="AF20" s="14" cm="1">
        <f t="array" ref="AF20">_xlfn.XLOOKUP(AE20,BSFC!$I$11:$I$33,_xlfn.XLOOKUP('Main Data (ICE)'!W20,BSFC!$J$10:$W$10,BSFC!$J$11:$W$33,,-1),,-1)</f>
        <v>504.47246850000005</v>
      </c>
      <c r="AG20" s="14">
        <f t="shared" si="14"/>
        <v>1.8600264254822254</v>
      </c>
      <c r="AH20" s="14">
        <f t="shared" si="19"/>
        <v>7.9441608812423267E-4</v>
      </c>
      <c r="AI20" s="14">
        <f t="shared" si="20"/>
        <v>0.40076104499214521</v>
      </c>
      <c r="AJ20" s="14">
        <f t="shared" si="24"/>
        <v>4.9721770263191951</v>
      </c>
      <c r="AK20" s="14">
        <f t="shared" si="21"/>
        <v>5.3080933111542418E-4</v>
      </c>
      <c r="AL20" s="14">
        <f t="shared" si="22"/>
        <v>6.5856649355221144E-3</v>
      </c>
    </row>
    <row r="21" spans="1:38" ht="15.75" thickBot="1" x14ac:dyDescent="0.3">
      <c r="A21" s="14">
        <v>1</v>
      </c>
      <c r="B21" s="17" t="s">
        <v>33</v>
      </c>
      <c r="C21" s="14">
        <v>15</v>
      </c>
      <c r="D21" s="14">
        <f t="shared" si="15"/>
        <v>10.744463359727265</v>
      </c>
      <c r="E21" s="14">
        <f t="shared" si="4"/>
        <v>4.8031969385532305</v>
      </c>
      <c r="F21" s="14">
        <f t="shared" si="16"/>
        <v>5.1630493763515908</v>
      </c>
      <c r="G21" s="14">
        <f>0.5*('Specifications (ICE)'!$P$4*'Specifications (ICE)'!$P$3)*'Specifications (ICE)'!$P$5*E21^2</f>
        <v>7.2110384372803509</v>
      </c>
      <c r="H21" s="14">
        <f>IF(B21="A",'Specifications (ICE)'!$M$12,IF(B21="G",'Specifications (ICE)'!$M$13))</f>
        <v>84.271039200000004</v>
      </c>
      <c r="I21" s="14">
        <f>'Specifications (ICE)'!$H$11-G21-H21-R21</f>
        <v>610.51617258144233</v>
      </c>
      <c r="J21" s="14">
        <f t="shared" si="17"/>
        <v>0.76421803717747694</v>
      </c>
      <c r="K21" s="14">
        <f>0.5*'Specifications (ICE)'!$E$16*E21^2</f>
        <v>6193.2719612029305</v>
      </c>
      <c r="L21" s="14">
        <f>E21/'Specifications (ICE)'!$M$4</f>
        <v>16.809088148917692</v>
      </c>
      <c r="M21" s="14">
        <f t="shared" si="5"/>
        <v>1</v>
      </c>
      <c r="N21" s="14">
        <f>IF(M21=1,'Specifications (ICE)'!$M$19,IF(M21=2,'Specifications (ICE)'!$M$20,IF(M21=3,'Specifications (ICE)'!$M$21)))</f>
        <v>798.87694726009204</v>
      </c>
      <c r="O21" s="14">
        <f t="shared" si="0"/>
        <v>9.2153255253211892</v>
      </c>
      <c r="P21" s="13">
        <f t="shared" si="1"/>
        <v>0.76421803717747694</v>
      </c>
      <c r="Q21" s="14">
        <v>0</v>
      </c>
      <c r="R21" s="17">
        <f t="shared" si="6"/>
        <v>0</v>
      </c>
      <c r="S21" s="14">
        <f t="shared" si="7"/>
        <v>0</v>
      </c>
      <c r="T21" s="12">
        <f t="shared" si="2"/>
        <v>300.96606400438117</v>
      </c>
      <c r="U21" s="3">
        <f t="shared" si="23"/>
        <v>8.7931215104855678</v>
      </c>
      <c r="V21" s="19">
        <f t="shared" si="8"/>
        <v>6.5570307103690881</v>
      </c>
      <c r="W21" s="14">
        <f>IF(M21=1,_xlfn.XLOOKUP(D21,' RPM (ICE)'!$E$3:$E$63,' RPM (ICE)'!$B$3:$B$63,,1),IF(M21=2,_xlfn.XLOOKUP(D21,' RPM (ICE)'!$F$3:$F$63,' RPM (ICE)'!$B$3:$B$63,,1),IF(M21=3,_xlfn.XLOOKUP(D21,' RPM (ICE)'!$G$3:$G$63,' RPM (ICE)'!$B$3:$B$63,,1))))</f>
        <v>6700</v>
      </c>
      <c r="X21" s="12">
        <f t="shared" si="9"/>
        <v>9.345041021966022</v>
      </c>
      <c r="Y21" s="3">
        <f t="shared" si="10"/>
        <v>9</v>
      </c>
      <c r="Z21" s="3">
        <f t="shared" si="18"/>
        <v>9</v>
      </c>
      <c r="AA21" s="3">
        <f t="shared" si="11"/>
        <v>9</v>
      </c>
      <c r="AB21" s="19"/>
      <c r="AC21" s="14">
        <f>IF(M21=1,_xlfn.XLOOKUP(D21,' RPM (ICE)'!$E$3:$E$63,' RPM (ICE)'!$C$3:$C$63,,-1),IF(M21=2,_xlfn.XLOOKUP(D21,' RPM (ICE)'!$F$3:$F$63,' RPM (ICE)'!$C$3:$C$63,,-1),IF(M21=3,_xlfn.XLOOKUP(D21,' RPM (ICE)'!$G$3:$G$63,' RPM (ICE)'!$C$3:$C$63,,-1))))</f>
        <v>16.8</v>
      </c>
      <c r="AD21" s="14">
        <f t="shared" si="12"/>
        <v>12.527760000000001</v>
      </c>
      <c r="AE21" s="14">
        <f t="shared" si="13"/>
        <v>17.854488759402983</v>
      </c>
      <c r="AF21" s="14" cm="1">
        <f t="array" ref="AF21">_xlfn.XLOOKUP(AE21,BSFC!$I$11:$I$33,_xlfn.XLOOKUP('Main Data (ICE)'!W21,BSFC!$J$10:$W$10,BSFC!$J$11:$W$33,,-1),,-1)</f>
        <v>484.72801649999997</v>
      </c>
      <c r="AG21" s="14">
        <f t="shared" si="14"/>
        <v>1.6868211822189001</v>
      </c>
      <c r="AH21" s="14">
        <f t="shared" si="19"/>
        <v>7.245035708199649E-4</v>
      </c>
      <c r="AI21" s="14">
        <f t="shared" si="20"/>
        <v>0.35118717883072886</v>
      </c>
      <c r="AJ21" s="14">
        <f t="shared" si="24"/>
        <v>5.3233642051499244</v>
      </c>
      <c r="AK21" s="14">
        <f t="shared" si="21"/>
        <v>4.6514858123275347E-4</v>
      </c>
      <c r="AL21" s="14">
        <f t="shared" si="22"/>
        <v>7.0508135167548676E-3</v>
      </c>
    </row>
    <row r="22" spans="1:38" ht="15.75" thickBot="1" x14ac:dyDescent="0.3">
      <c r="A22" s="14">
        <v>1</v>
      </c>
      <c r="B22" s="17" t="s">
        <v>33</v>
      </c>
      <c r="C22" s="14">
        <v>16</v>
      </c>
      <c r="D22" s="14">
        <f t="shared" si="15"/>
        <v>11.09466696311399</v>
      </c>
      <c r="E22" s="14">
        <f t="shared" si="4"/>
        <v>4.9597516979060634</v>
      </c>
      <c r="F22" s="14">
        <f t="shared" si="16"/>
        <v>5.3646723730072878</v>
      </c>
      <c r="G22" s="14">
        <f>0.5*('Specifications (ICE)'!$P$4*'Specifications (ICE)'!$P$3)*'Specifications (ICE)'!$P$5*E22^2</f>
        <v>7.688770403988344</v>
      </c>
      <c r="H22" s="14">
        <f>IF(B22="A",'Specifications (ICE)'!$M$12,IF(B22="G",'Specifications (ICE)'!$M$13))</f>
        <v>84.271039200000004</v>
      </c>
      <c r="I22" s="14">
        <f>'Specifications (ICE)'!$H$11-G22-H22-R22</f>
        <v>610.03844061473433</v>
      </c>
      <c r="J22" s="14">
        <f t="shared" si="17"/>
        <v>0.85808011059037581</v>
      </c>
      <c r="K22" s="14">
        <f>0.5*'Specifications (ICE)'!$E$16*E22^2</f>
        <v>6603.5768042733316</v>
      </c>
      <c r="L22" s="14">
        <f>E22/'Specifications (ICE)'!$M$4</f>
        <v>17.35696132250591</v>
      </c>
      <c r="M22" s="14">
        <f t="shared" si="5"/>
        <v>2</v>
      </c>
      <c r="N22" s="14">
        <f>IF(M22=1,'Specifications (ICE)'!$M$19,IF(M22=2,'Specifications (ICE)'!$M$20,IF(M22=3,'Specifications (ICE)'!$M$21)))</f>
        <v>710.93413433742921</v>
      </c>
      <c r="O22" s="14">
        <f t="shared" si="0"/>
        <v>8.7441830504601246</v>
      </c>
      <c r="P22" s="13">
        <f t="shared" si="1"/>
        <v>0.85808011059037581</v>
      </c>
      <c r="Q22" s="14">
        <v>0</v>
      </c>
      <c r="R22" s="17">
        <f t="shared" si="6"/>
        <v>0</v>
      </c>
      <c r="S22" s="14">
        <f t="shared" si="7"/>
        <v>0</v>
      </c>
      <c r="T22" s="12">
        <f t="shared" si="2"/>
        <v>310.77571168827723</v>
      </c>
      <c r="U22" s="3">
        <f t="shared" si="23"/>
        <v>9.0726184092732822</v>
      </c>
      <c r="V22" s="19">
        <f t="shared" si="8"/>
        <v>6.7654515477950872</v>
      </c>
      <c r="W22" s="14">
        <f>IF(M22=1,_xlfn.XLOOKUP(D22,' RPM (ICE)'!$E$3:$E$63,' RPM (ICE)'!$B$3:$B$63,,1),IF(M22=2,_xlfn.XLOOKUP(D22,' RPM (ICE)'!$F$3:$F$63,' RPM (ICE)'!$B$3:$B$63,,1),IF(M22=3,_xlfn.XLOOKUP(D22,' RPM (ICE)'!$G$3:$G$63,' RPM (ICE)'!$B$3:$B$63,,1))))</f>
        <v>3700</v>
      </c>
      <c r="X22" s="12">
        <f t="shared" si="9"/>
        <v>17.459984794482629</v>
      </c>
      <c r="Y22" s="3">
        <f t="shared" si="10"/>
        <v>17</v>
      </c>
      <c r="Z22" s="3">
        <f t="shared" si="18"/>
        <v>17</v>
      </c>
      <c r="AA22" s="3">
        <f t="shared" si="11"/>
        <v>17</v>
      </c>
      <c r="AB22" s="19"/>
      <c r="AC22" s="14">
        <f>IF(M22=1,_xlfn.XLOOKUP(D22,' RPM (ICE)'!$E$3:$E$63,' RPM (ICE)'!$C$3:$C$63,,-1),IF(M22=2,_xlfn.XLOOKUP(D22,' RPM (ICE)'!$F$3:$F$63,' RPM (ICE)'!$C$3:$C$63,,-1),IF(M22=3,_xlfn.XLOOKUP(D22,' RPM (ICE)'!$G$3:$G$63,' RPM (ICE)'!$C$3:$C$63,,-1))))</f>
        <v>9.6359999999999992</v>
      </c>
      <c r="AD22" s="14">
        <f t="shared" si="12"/>
        <v>7.1855652000000001</v>
      </c>
      <c r="AE22" s="14">
        <f t="shared" si="13"/>
        <v>18.544195941016216</v>
      </c>
      <c r="AF22" s="14" cm="1">
        <f t="array" ref="AF22">_xlfn.XLOOKUP(AE22,BSFC!$I$11:$I$33,_xlfn.XLOOKUP('Main Data (ICE)'!W22,BSFC!$J$10:$W$10,BSFC!$J$11:$W$33,,-1),,-1)</f>
        <v>492.74343845999994</v>
      </c>
      <c r="AG22" s="14">
        <f t="shared" si="14"/>
        <v>0.98351113997958806</v>
      </c>
      <c r="AH22" s="14">
        <f t="shared" si="19"/>
        <v>4.0243755230247031E-4</v>
      </c>
      <c r="AI22" s="14">
        <f t="shared" si="20"/>
        <v>0.19829846328694528</v>
      </c>
      <c r="AJ22" s="14">
        <f t="shared" si="24"/>
        <v>5.5216626684368695</v>
      </c>
      <c r="AK22" s="14">
        <f t="shared" si="21"/>
        <v>2.6264697124098711E-4</v>
      </c>
      <c r="AL22" s="14">
        <f t="shared" si="22"/>
        <v>7.3134604879958546E-3</v>
      </c>
    </row>
    <row r="23" spans="1:38" ht="15.75" thickBot="1" x14ac:dyDescent="0.3">
      <c r="A23" s="14">
        <v>1</v>
      </c>
      <c r="B23" s="17" t="s">
        <v>33</v>
      </c>
      <c r="C23" s="14">
        <v>17</v>
      </c>
      <c r="D23" s="14">
        <f t="shared" si="15"/>
        <v>11.47515272754168</v>
      </c>
      <c r="E23" s="14">
        <f t="shared" si="4"/>
        <v>5.1298437720911956</v>
      </c>
      <c r="F23" s="14">
        <f t="shared" si="16"/>
        <v>5.5596100834772395</v>
      </c>
      <c r="G23" s="14">
        <f>0.5*('Specifications (ICE)'!$P$4*'Specifications (ICE)'!$P$3)*'Specifications (ICE)'!$P$5*E23^2</f>
        <v>8.225177919753575</v>
      </c>
      <c r="H23" s="14">
        <f>IF(B23="A",'Specifications (ICE)'!$M$12,IF(B23="G",'Specifications (ICE)'!$M$13))</f>
        <v>84.271039200000004</v>
      </c>
      <c r="I23" s="14">
        <f>'Specifications (ICE)'!$H$11-G23-H23-R23</f>
        <v>609.50203309896904</v>
      </c>
      <c r="J23" s="14">
        <f t="shared" si="17"/>
        <v>0.85732559974350919</v>
      </c>
      <c r="K23" s="14">
        <f>0.5*'Specifications (ICE)'!$E$16*E23^2</f>
        <v>7064.2757252487509</v>
      </c>
      <c r="L23" s="14">
        <f>E23/'Specifications (ICE)'!$M$4</f>
        <v>17.952209176172161</v>
      </c>
      <c r="M23" s="14">
        <f t="shared" si="5"/>
        <v>2</v>
      </c>
      <c r="N23" s="14">
        <f>IF(M23=1,'Specifications (ICE)'!$M$19,IF(M23=2,'Specifications (ICE)'!$M$20,IF(M23=3,'Specifications (ICE)'!$M$21)))</f>
        <v>710.93413433742921</v>
      </c>
      <c r="O23" s="14">
        <f t="shared" si="0"/>
        <v>9.3542214910748562</v>
      </c>
      <c r="P23" s="13">
        <f t="shared" si="1"/>
        <v>0.85732559974350919</v>
      </c>
      <c r="Q23" s="14">
        <v>0</v>
      </c>
      <c r="R23" s="17">
        <f t="shared" si="6"/>
        <v>0</v>
      </c>
      <c r="S23" s="14">
        <f t="shared" si="7"/>
        <v>0</v>
      </c>
      <c r="T23" s="12">
        <f t="shared" si="2"/>
        <v>321.43360116079583</v>
      </c>
      <c r="U23" s="3">
        <f t="shared" si="23"/>
        <v>9.3755079323831563</v>
      </c>
      <c r="V23" s="19">
        <f t="shared" si="8"/>
        <v>6.9913162651781198</v>
      </c>
      <c r="W23" s="14">
        <f>IF(M23=1,_xlfn.XLOOKUP(D23,' RPM (ICE)'!$E$3:$E$63,' RPM (ICE)'!$B$3:$B$63,,1),IF(M23=2,_xlfn.XLOOKUP(D23,' RPM (ICE)'!$F$3:$F$63,' RPM (ICE)'!$B$3:$B$63,,1),IF(M23=3,_xlfn.XLOOKUP(D23,' RPM (ICE)'!$G$3:$G$63,' RPM (ICE)'!$B$3:$B$63,,1))))</f>
        <v>3800</v>
      </c>
      <c r="X23" s="12">
        <f t="shared" si="9"/>
        <v>17.568073882350742</v>
      </c>
      <c r="Y23" s="3">
        <f t="shared" si="10"/>
        <v>18</v>
      </c>
      <c r="Z23" s="3">
        <f t="shared" si="18"/>
        <v>18</v>
      </c>
      <c r="AA23" s="3">
        <f t="shared" si="11"/>
        <v>18</v>
      </c>
      <c r="AB23" s="19"/>
      <c r="AC23" s="14">
        <f>IF(M23=1,_xlfn.XLOOKUP(D23,' RPM (ICE)'!$E$3:$E$63,' RPM (ICE)'!$C$3:$C$63,,-1),IF(M23=2,_xlfn.XLOOKUP(D23,' RPM (ICE)'!$F$3:$F$63,' RPM (ICE)'!$C$3:$C$63,,-1),IF(M23=3,_xlfn.XLOOKUP(D23,' RPM (ICE)'!$G$3:$G$63,' RPM (ICE)'!$C$3:$C$63,,-1))))</f>
        <v>9.8520000000000003</v>
      </c>
      <c r="AD23" s="14">
        <f t="shared" si="12"/>
        <v>7.3466364000000004</v>
      </c>
      <c r="AE23" s="14">
        <f t="shared" si="13"/>
        <v>18.46093727797895</v>
      </c>
      <c r="AF23" s="14" cm="1">
        <f t="array" ref="AF23">_xlfn.XLOOKUP(AE23,BSFC!$I$11:$I$33,_xlfn.XLOOKUP('Main Data (ICE)'!W23,BSFC!$J$10:$W$10,BSFC!$J$11:$W$33,,-1),,-1)</f>
        <v>492.74343845999994</v>
      </c>
      <c r="AG23" s="14">
        <f t="shared" si="14"/>
        <v>1.0055574669031655</v>
      </c>
      <c r="AH23" s="14">
        <f t="shared" si="19"/>
        <v>3.9781568874200227E-4</v>
      </c>
      <c r="AI23" s="14">
        <f t="shared" si="20"/>
        <v>0.19602107034406729</v>
      </c>
      <c r="AJ23" s="14">
        <f t="shared" si="24"/>
        <v>5.7176837387809369</v>
      </c>
      <c r="AK23" s="14">
        <f t="shared" si="21"/>
        <v>2.5963055674710898E-4</v>
      </c>
      <c r="AL23" s="14">
        <f t="shared" si="22"/>
        <v>7.5730910447429634E-3</v>
      </c>
    </row>
    <row r="24" spans="1:38" ht="15.75" thickBot="1" x14ac:dyDescent="0.3">
      <c r="A24" s="14">
        <v>1</v>
      </c>
      <c r="B24" s="17" t="s">
        <v>33</v>
      </c>
      <c r="C24" s="14">
        <v>18</v>
      </c>
      <c r="D24" s="14">
        <f t="shared" si="15"/>
        <v>11.843102390163557</v>
      </c>
      <c r="E24" s="14">
        <f t="shared" si="4"/>
        <v>5.2943317166144626</v>
      </c>
      <c r="F24" s="14">
        <f t="shared" si="16"/>
        <v>5.7484913348846343</v>
      </c>
      <c r="G24" s="14">
        <f>0.5*('Specifications (ICE)'!$P$4*'Specifications (ICE)'!$P$3)*'Specifications (ICE)'!$P$5*E24^2</f>
        <v>8.7611137717615541</v>
      </c>
      <c r="H24" s="14">
        <f>IF(B24="A",'Specifications (ICE)'!$M$12,IF(B24="G",'Specifications (ICE)'!$M$13))</f>
        <v>84.271039200000004</v>
      </c>
      <c r="I24" s="14">
        <f>'Specifications (ICE)'!$H$11-G24-H24-R24</f>
        <v>608.96609724696111</v>
      </c>
      <c r="J24" s="14">
        <f t="shared" si="17"/>
        <v>0.85657175233891469</v>
      </c>
      <c r="K24" s="14">
        <f>0.5*'Specifications (ICE)'!$E$16*E24^2</f>
        <v>7524.5695531230413</v>
      </c>
      <c r="L24" s="14">
        <f>E24/'Specifications (ICE)'!$M$4</f>
        <v>18.527845027522179</v>
      </c>
      <c r="M24" s="14">
        <f t="shared" si="5"/>
        <v>2</v>
      </c>
      <c r="N24" s="14">
        <f>IF(M24=1,'Specifications (ICE)'!$M$19,IF(M24=2,'Specifications (ICE)'!$M$20,IF(M24=3,'Specifications (ICE)'!$M$21)))</f>
        <v>710.93413433742921</v>
      </c>
      <c r="O24" s="14">
        <f t="shared" si="0"/>
        <v>9.963723524173826</v>
      </c>
      <c r="P24" s="13">
        <f t="shared" si="1"/>
        <v>0.85657175233891469</v>
      </c>
      <c r="Q24" s="14">
        <v>0</v>
      </c>
      <c r="R24" s="17">
        <f t="shared" si="6"/>
        <v>0</v>
      </c>
      <c r="S24" s="14">
        <f t="shared" si="7"/>
        <v>0</v>
      </c>
      <c r="T24" s="12">
        <f t="shared" si="2"/>
        <v>331.74033850108282</v>
      </c>
      <c r="U24" s="3">
        <f t="shared" si="23"/>
        <v>9.6676244528606681</v>
      </c>
      <c r="V24" s="19">
        <f t="shared" si="8"/>
        <v>7.2091475544982009</v>
      </c>
      <c r="W24" s="14">
        <f>IF(M24=1,_xlfn.XLOOKUP(D24,' RPM (ICE)'!$E$3:$E$63,' RPM (ICE)'!$B$3:$B$63,,1),IF(M24=2,_xlfn.XLOOKUP(D24,' RPM (ICE)'!$F$3:$F$63,' RPM (ICE)'!$B$3:$B$63,,1),IF(M24=3,_xlfn.XLOOKUP(D24,' RPM (ICE)'!$G$3:$G$63,' RPM (ICE)'!$B$3:$B$63,,1))))</f>
        <v>3900</v>
      </c>
      <c r="X24" s="12">
        <f t="shared" si="9"/>
        <v>17.650950812408311</v>
      </c>
      <c r="Y24" s="3">
        <f t="shared" si="10"/>
        <v>18</v>
      </c>
      <c r="Z24" s="3">
        <f t="shared" si="18"/>
        <v>18</v>
      </c>
      <c r="AA24" s="3">
        <f t="shared" si="11"/>
        <v>18</v>
      </c>
      <c r="AB24" s="19"/>
      <c r="AC24" s="14">
        <f>IF(M24=1,_xlfn.XLOOKUP(D24,' RPM (ICE)'!$E$3:$E$63,' RPM (ICE)'!$C$3:$C$63,,-1),IF(M24=2,_xlfn.XLOOKUP(D24,' RPM (ICE)'!$F$3:$F$63,' RPM (ICE)'!$C$3:$C$63,,-1),IF(M24=3,_xlfn.XLOOKUP(D24,' RPM (ICE)'!$G$3:$G$63,' RPM (ICE)'!$C$3:$C$63,,-1))))</f>
        <v>10.068</v>
      </c>
      <c r="AD24" s="14">
        <f t="shared" si="12"/>
        <v>7.5077075999999998</v>
      </c>
      <c r="AE24" s="14">
        <f t="shared" si="13"/>
        <v>18.381948289969227</v>
      </c>
      <c r="AF24" s="14" cm="1">
        <f t="array" ref="AF24">_xlfn.XLOOKUP(AE24,BSFC!$I$11:$I$33,_xlfn.XLOOKUP('Main Data (ICE)'!W24,BSFC!$J$10:$W$10,BSFC!$J$11:$W$33,,-1),,-1)</f>
        <v>492.74343845999994</v>
      </c>
      <c r="AG24" s="14">
        <f t="shared" si="14"/>
        <v>1.0276037938267428</v>
      </c>
      <c r="AH24" s="14">
        <f t="shared" si="19"/>
        <v>3.9390700185800229E-4</v>
      </c>
      <c r="AI24" s="14">
        <f t="shared" si="20"/>
        <v>0.19409509052898163</v>
      </c>
      <c r="AJ24" s="14">
        <f t="shared" si="24"/>
        <v>5.9117788293099185</v>
      </c>
      <c r="AK24" s="14">
        <f t="shared" si="21"/>
        <v>2.5707959010461145E-4</v>
      </c>
      <c r="AL24" s="14">
        <f t="shared" si="22"/>
        <v>7.8301706348475747E-3</v>
      </c>
    </row>
    <row r="25" spans="1:38" ht="15.75" thickBot="1" x14ac:dyDescent="0.3">
      <c r="A25" s="14">
        <v>1</v>
      </c>
      <c r="B25" s="17" t="s">
        <v>33</v>
      </c>
      <c r="C25" s="14">
        <v>19</v>
      </c>
      <c r="D25" s="14">
        <f t="shared" si="15"/>
        <v>12.199650567638519</v>
      </c>
      <c r="E25" s="14">
        <f t="shared" si="4"/>
        <v>5.4537227496662934</v>
      </c>
      <c r="F25" s="14">
        <f t="shared" si="16"/>
        <v>5.9318523244144359</v>
      </c>
      <c r="G25" s="14">
        <f>0.5*('Specifications (ICE)'!$P$4*'Specifications (ICE)'!$P$3)*'Specifications (ICE)'!$P$5*E25^2</f>
        <v>9.2965783747467761</v>
      </c>
      <c r="H25" s="14">
        <f>IF(B25="A",'Specifications (ICE)'!$M$12,IF(B25="G",'Specifications (ICE)'!$M$13))</f>
        <v>84.271039200000004</v>
      </c>
      <c r="I25" s="14">
        <f>'Specifications (ICE)'!$H$11-G25-H25-R25</f>
        <v>608.43063264397585</v>
      </c>
      <c r="J25" s="14">
        <f t="shared" si="17"/>
        <v>0.8558185677932264</v>
      </c>
      <c r="K25" s="14">
        <f>0.5*'Specifications (ICE)'!$E$16*E25^2</f>
        <v>7984.4586440950443</v>
      </c>
      <c r="L25" s="14">
        <f>E25/'Specifications (ICE)'!$M$4</f>
        <v>19.085643918342235</v>
      </c>
      <c r="M25" s="14">
        <f t="shared" si="5"/>
        <v>2</v>
      </c>
      <c r="N25" s="14">
        <f>IF(M25=1,'Specifications (ICE)'!$M$19,IF(M25=2,'Specifications (ICE)'!$M$20,IF(M25=3,'Specifications (ICE)'!$M$21)))</f>
        <v>710.93413433742921</v>
      </c>
      <c r="O25" s="14">
        <f t="shared" si="0"/>
        <v>10.572689621420789</v>
      </c>
      <c r="P25" s="13">
        <f t="shared" si="1"/>
        <v>0.8558185677932264</v>
      </c>
      <c r="Q25" s="14">
        <v>0</v>
      </c>
      <c r="R25" s="17">
        <f t="shared" si="6"/>
        <v>0</v>
      </c>
      <c r="S25" s="14">
        <f t="shared" si="7"/>
        <v>0</v>
      </c>
      <c r="T25" s="12">
        <f t="shared" si="2"/>
        <v>341.72770576269903</v>
      </c>
      <c r="U25" s="3">
        <f t="shared" si="23"/>
        <v>9.949921062873651</v>
      </c>
      <c r="V25" s="19">
        <f t="shared" si="8"/>
        <v>7.4196561365848819</v>
      </c>
      <c r="W25" s="14">
        <f>IF(M25=1,_xlfn.XLOOKUP(D25,' RPM (ICE)'!$E$3:$E$63,' RPM (ICE)'!$B$3:$B$63,,1),IF(M25=2,_xlfn.XLOOKUP(D25,' RPM (ICE)'!$F$3:$F$63,' RPM (ICE)'!$B$3:$B$63,,1),IF(M25=3,_xlfn.XLOOKUP(D25,' RPM (ICE)'!$G$3:$G$63,' RPM (ICE)'!$B$3:$B$63,,1))))</f>
        <v>4000</v>
      </c>
      <c r="X25" s="12">
        <f t="shared" si="9"/>
        <v>17.712203129255428</v>
      </c>
      <c r="Y25" s="3">
        <f t="shared" si="10"/>
        <v>18</v>
      </c>
      <c r="Z25" s="3">
        <f t="shared" si="18"/>
        <v>18</v>
      </c>
      <c r="AA25" s="3">
        <f t="shared" si="11"/>
        <v>18</v>
      </c>
      <c r="AB25" s="19"/>
      <c r="AC25" s="14">
        <f>IF(M25=1,_xlfn.XLOOKUP(D25,' RPM (ICE)'!$E$3:$E$63,' RPM (ICE)'!$C$3:$C$63,,-1),IF(M25=2,_xlfn.XLOOKUP(D25,' RPM (ICE)'!$F$3:$F$63,' RPM (ICE)'!$C$3:$C$63,,-1),IF(M25=3,_xlfn.XLOOKUP(D25,' RPM (ICE)'!$G$3:$G$63,' RPM (ICE)'!$C$3:$C$63,,-1))))</f>
        <v>10.284000000000001</v>
      </c>
      <c r="AD25" s="14">
        <f t="shared" si="12"/>
        <v>7.668778800000001</v>
      </c>
      <c r="AE25" s="14">
        <f t="shared" si="13"/>
        <v>18.306908751360002</v>
      </c>
      <c r="AF25" s="14" cm="1">
        <f t="array" ref="AF25">_xlfn.XLOOKUP(AE25,BSFC!$I$11:$I$33,_xlfn.XLOOKUP('Main Data (ICE)'!W25,BSFC!$J$10:$W$10,BSFC!$J$11:$W$33,,-1),,-1)</f>
        <v>483.62212080000006</v>
      </c>
      <c r="AG25" s="14">
        <f t="shared" si="14"/>
        <v>1.0302197408894667</v>
      </c>
      <c r="AH25" s="14">
        <f t="shared" si="19"/>
        <v>3.9059857479254578E-4</v>
      </c>
      <c r="AI25" s="14">
        <f t="shared" si="20"/>
        <v>0.18890211112262845</v>
      </c>
      <c r="AJ25" s="14">
        <f t="shared" si="24"/>
        <v>6.1006809404325466</v>
      </c>
      <c r="AK25" s="14">
        <f t="shared" si="21"/>
        <v>2.502014716856006E-4</v>
      </c>
      <c r="AL25" s="14">
        <f t="shared" si="22"/>
        <v>8.0803721065331752E-3</v>
      </c>
    </row>
    <row r="26" spans="1:38" ht="15.75" thickBot="1" x14ac:dyDescent="0.3">
      <c r="A26" s="14">
        <v>1</v>
      </c>
      <c r="B26" s="17" t="s">
        <v>33</v>
      </c>
      <c r="C26" s="14">
        <v>20</v>
      </c>
      <c r="D26" s="14">
        <f t="shared" si="15"/>
        <v>12.545769645578648</v>
      </c>
      <c r="E26" s="14">
        <f t="shared" si="4"/>
        <v>5.6084515657901628</v>
      </c>
      <c r="F26" s="14">
        <f t="shared" si="16"/>
        <v>6.1101546576466053</v>
      </c>
      <c r="G26" s="14">
        <f>0.5*('Specifications (ICE)'!$P$4*'Specifications (ICE)'!$P$3)*'Specifications (ICE)'!$P$5*E26^2</f>
        <v>9.8315721430790557</v>
      </c>
      <c r="H26" s="14">
        <f>IF(B26="A",'Specifications (ICE)'!$M$12,IF(B26="G",'Specifications (ICE)'!$M$13))</f>
        <v>84.271039200000004</v>
      </c>
      <c r="I26" s="14">
        <f>'Specifications (ICE)'!$H$11-G26-H26-R26</f>
        <v>607.89563887564361</v>
      </c>
      <c r="J26" s="14">
        <f t="shared" si="17"/>
        <v>0.85506604552359189</v>
      </c>
      <c r="K26" s="14">
        <f>0.5*'Specifications (ICE)'!$E$16*E26^2</f>
        <v>8443.9433540503887</v>
      </c>
      <c r="L26" s="14">
        <f>E26/'Specifications (ICE)'!$M$4</f>
        <v>19.627127089379396</v>
      </c>
      <c r="M26" s="14">
        <f t="shared" si="5"/>
        <v>2</v>
      </c>
      <c r="N26" s="14">
        <f>IF(M26=1,'Specifications (ICE)'!$M$19,IF(M26=2,'Specifications (ICE)'!$M$20,IF(M26=3,'Specifications (ICE)'!$M$21)))</f>
        <v>710.93413433742921</v>
      </c>
      <c r="O26" s="14">
        <f t="shared" si="0"/>
        <v>11.181120254064764</v>
      </c>
      <c r="P26" s="13">
        <f t="shared" si="1"/>
        <v>0.85506604552359189</v>
      </c>
      <c r="Q26" s="14">
        <v>0</v>
      </c>
      <c r="R26" s="17">
        <f t="shared" si="6"/>
        <v>0</v>
      </c>
      <c r="S26" s="14">
        <f t="shared" si="7"/>
        <v>0</v>
      </c>
      <c r="T26" s="12">
        <f t="shared" si="2"/>
        <v>351.42294070155327</v>
      </c>
      <c r="U26" s="3">
        <f t="shared" si="23"/>
        <v>10.223215353734169</v>
      </c>
      <c r="V26" s="19">
        <f t="shared" si="8"/>
        <v>7.6234516892795696</v>
      </c>
      <c r="W26" s="14">
        <f>IF(M26=1,_xlfn.XLOOKUP(D26,' RPM (ICE)'!$E$3:$E$63,' RPM (ICE)'!$B$3:$B$63,,1),IF(M26=2,_xlfn.XLOOKUP(D26,' RPM (ICE)'!$F$3:$F$63,' RPM (ICE)'!$B$3:$B$63,,1),IF(M26=3,_xlfn.XLOOKUP(D26,' RPM (ICE)'!$G$3:$G$63,' RPM (ICE)'!$B$3:$B$63,,1))))</f>
        <v>4100</v>
      </c>
      <c r="X26" s="12">
        <f t="shared" si="9"/>
        <v>17.754833046486038</v>
      </c>
      <c r="Y26" s="3">
        <f t="shared" si="10"/>
        <v>18</v>
      </c>
      <c r="Z26" s="3">
        <f t="shared" si="18"/>
        <v>18</v>
      </c>
      <c r="AA26" s="3">
        <f t="shared" si="11"/>
        <v>18</v>
      </c>
      <c r="AB26" s="19"/>
      <c r="AC26" s="14">
        <f>IF(M26=1,_xlfn.XLOOKUP(D26,' RPM (ICE)'!$E$3:$E$63,' RPM (ICE)'!$C$3:$C$63,,-1),IF(M26=2,_xlfn.XLOOKUP(D26,' RPM (ICE)'!$F$3:$F$63,' RPM (ICE)'!$C$3:$C$63,,-1),IF(M26=3,_xlfn.XLOOKUP(D26,' RPM (ICE)'!$G$3:$G$63,' RPM (ICE)'!$C$3:$C$63,,-1))))</f>
        <v>10.5</v>
      </c>
      <c r="AD26" s="14">
        <f t="shared" si="12"/>
        <v>7.8298500000000004</v>
      </c>
      <c r="AE26" s="14">
        <f t="shared" si="13"/>
        <v>18.235529678048781</v>
      </c>
      <c r="AF26" s="14" cm="1">
        <f t="array" ref="AF26">_xlfn.XLOOKUP(AE26,BSFC!$I$11:$I$33,_xlfn.XLOOKUP('Main Data (ICE)'!W26,BSFC!$J$10:$W$10,BSFC!$J$11:$W$33,,-1),,-1)</f>
        <v>483.62212080000006</v>
      </c>
      <c r="AG26" s="14">
        <f t="shared" si="14"/>
        <v>1.0518579618183002</v>
      </c>
      <c r="AH26" s="14">
        <f t="shared" si="19"/>
        <v>3.8780014551608371E-4</v>
      </c>
      <c r="AI26" s="14">
        <f t="shared" si="20"/>
        <v>0.18754872882103704</v>
      </c>
      <c r="AJ26" s="14">
        <f t="shared" si="24"/>
        <v>6.2882296692535835</v>
      </c>
      <c r="AK26" s="14">
        <f t="shared" si="21"/>
        <v>2.4840891234574446E-4</v>
      </c>
      <c r="AL26" s="14">
        <f t="shared" si="22"/>
        <v>8.3287810188789196E-3</v>
      </c>
    </row>
    <row r="27" spans="1:38" ht="15.75" thickBot="1" x14ac:dyDescent="0.3">
      <c r="A27" s="14">
        <v>1</v>
      </c>
      <c r="B27" s="17" t="s">
        <v>33</v>
      </c>
      <c r="C27" s="14">
        <v>21</v>
      </c>
      <c r="D27" s="14">
        <f t="shared" si="15"/>
        <v>12.882300529569399</v>
      </c>
      <c r="E27" s="14">
        <f t="shared" si="4"/>
        <v>5.7588940827958721</v>
      </c>
      <c r="F27" s="14">
        <f t="shared" si="16"/>
        <v>6.2837991084079761</v>
      </c>
      <c r="G27" s="14">
        <f>0.5*('Specifications (ICE)'!$P$4*'Specifications (ICE)'!$P$3)*'Specifications (ICE)'!$P$5*E27^2</f>
        <v>10.366095490763854</v>
      </c>
      <c r="H27" s="14">
        <f>IF(B27="A",'Specifications (ICE)'!$M$12,IF(B27="G",'Specifications (ICE)'!$M$13))</f>
        <v>84.271039200000004</v>
      </c>
      <c r="I27" s="14">
        <f>'Specifications (ICE)'!$H$11-G27-H27-R27</f>
        <v>607.36111552795876</v>
      </c>
      <c r="J27" s="14">
        <f t="shared" si="17"/>
        <v>0.85431418494767086</v>
      </c>
      <c r="K27" s="14">
        <f>0.5*'Specifications (ICE)'!$E$16*E27^2</f>
        <v>8903.0240385617763</v>
      </c>
      <c r="L27" s="14">
        <f>E27/'Specifications (ICE)'!$M$4</f>
        <v>20.153610088524488</v>
      </c>
      <c r="M27" s="14">
        <f t="shared" si="5"/>
        <v>2</v>
      </c>
      <c r="N27" s="14">
        <f>IF(M27=1,'Specifications (ICE)'!$M$19,IF(M27=2,'Specifications (ICE)'!$M$20,IF(M27=3,'Specifications (ICE)'!$M$21)))</f>
        <v>710.93413433742921</v>
      </c>
      <c r="O27" s="14">
        <f t="shared" si="0"/>
        <v>11.789015892940409</v>
      </c>
      <c r="P27" s="13">
        <f t="shared" si="1"/>
        <v>0.85431418494767086</v>
      </c>
      <c r="Q27" s="14">
        <v>0</v>
      </c>
      <c r="R27" s="17">
        <f t="shared" si="6"/>
        <v>0</v>
      </c>
      <c r="S27" s="14">
        <f t="shared" si="7"/>
        <v>0</v>
      </c>
      <c r="T27" s="12">
        <f t="shared" si="2"/>
        <v>360.8495981510307</v>
      </c>
      <c r="U27" s="3">
        <f t="shared" si="23"/>
        <v>10.488215040490193</v>
      </c>
      <c r="V27" s="19">
        <f t="shared" si="8"/>
        <v>7.821061955693537</v>
      </c>
      <c r="W27" s="14">
        <f>IF(M27=1,_xlfn.XLOOKUP(D27,' RPM (ICE)'!$E$3:$E$63,' RPM (ICE)'!$B$3:$B$63,,1),IF(M27=2,_xlfn.XLOOKUP(D27,' RPM (ICE)'!$F$3:$F$63,' RPM (ICE)'!$B$3:$B$63,,1),IF(M27=3,_xlfn.XLOOKUP(D27,' RPM (ICE)'!$G$3:$G$63,' RPM (ICE)'!$B$3:$B$63,,1))))</f>
        <v>4300</v>
      </c>
      <c r="X27" s="12">
        <f t="shared" si="9"/>
        <v>17.367850326168941</v>
      </c>
      <c r="Y27" s="3">
        <f t="shared" si="10"/>
        <v>17</v>
      </c>
      <c r="Z27" s="3">
        <f t="shared" si="18"/>
        <v>17</v>
      </c>
      <c r="AA27" s="3">
        <f t="shared" si="11"/>
        <v>17</v>
      </c>
      <c r="AB27" s="19"/>
      <c r="AC27" s="14">
        <f>IF(M27=1,_xlfn.XLOOKUP(D27,' RPM (ICE)'!$E$3:$E$63,' RPM (ICE)'!$C$3:$C$63,,-1),IF(M27=2,_xlfn.XLOOKUP(D27,' RPM (ICE)'!$F$3:$F$63,' RPM (ICE)'!$C$3:$C$63,,-1),IF(M27=3,_xlfn.XLOOKUP(D27,' RPM (ICE)'!$G$3:$G$63,' RPM (ICE)'!$C$3:$C$63,,-1))))</f>
        <v>11.02</v>
      </c>
      <c r="AD27" s="14">
        <f t="shared" si="12"/>
        <v>8.2176139999999993</v>
      </c>
      <c r="AE27" s="14">
        <f t="shared" si="13"/>
        <v>18.248454084465116</v>
      </c>
      <c r="AF27" s="14" cm="1">
        <f t="array" ref="AF27">_xlfn.XLOOKUP(AE27,BSFC!$I$11:$I$33,_xlfn.XLOOKUP('Main Data (ICE)'!W27,BSFC!$J$10:$W$10,BSFC!$J$11:$W$33,,-1),,-1)</f>
        <v>483.62212080000006</v>
      </c>
      <c r="AG27" s="14">
        <f t="shared" si="14"/>
        <v>1.1039499751654922</v>
      </c>
      <c r="AH27" s="14">
        <f t="shared" si="19"/>
        <v>3.9637307488859754E-4</v>
      </c>
      <c r="AI27" s="14">
        <f t="shared" si="20"/>
        <v>0.19169478710564078</v>
      </c>
      <c r="AJ27" s="14">
        <f t="shared" si="24"/>
        <v>6.4799244563592246</v>
      </c>
      <c r="AK27" s="14">
        <f t="shared" si="21"/>
        <v>2.5390038027237185E-4</v>
      </c>
      <c r="AL27" s="14">
        <f t="shared" si="22"/>
        <v>8.5826813991512919E-3</v>
      </c>
    </row>
    <row r="28" spans="1:38" ht="15.75" thickBot="1" x14ac:dyDescent="0.3">
      <c r="A28" s="14">
        <v>1</v>
      </c>
      <c r="B28" s="17" t="s">
        <v>33</v>
      </c>
      <c r="C28" s="14">
        <v>22</v>
      </c>
      <c r="D28" s="14">
        <f t="shared" si="15"/>
        <v>13.209976282993329</v>
      </c>
      <c r="E28" s="14">
        <f t="shared" si="4"/>
        <v>5.9053780087947505</v>
      </c>
      <c r="F28" s="14">
        <f t="shared" si="16"/>
        <v>6.4531362784436155</v>
      </c>
      <c r="G28" s="14">
        <f>0.5*('Specifications (ICE)'!$P$4*'Specifications (ICE)'!$P$3)*'Specifications (ICE)'!$P$5*E28^2</f>
        <v>10.900148831442602</v>
      </c>
      <c r="H28" s="14">
        <f>IF(B28="A",'Specifications (ICE)'!$M$12,IF(B28="G",'Specifications (ICE)'!$M$13))</f>
        <v>84.271039200000004</v>
      </c>
      <c r="I28" s="14">
        <f>'Specifications (ICE)'!$H$11-G28-H28-R28</f>
        <v>606.82706218728003</v>
      </c>
      <c r="J28" s="14">
        <f t="shared" si="17"/>
        <v>0.85356298548363541</v>
      </c>
      <c r="K28" s="14">
        <f>0.5*'Specifications (ICE)'!$E$16*E28^2</f>
        <v>9361.7010528892552</v>
      </c>
      <c r="L28" s="14">
        <f>E28/'Specifications (ICE)'!$M$4</f>
        <v>20.666239750812775</v>
      </c>
      <c r="M28" s="14">
        <f t="shared" si="5"/>
        <v>2</v>
      </c>
      <c r="N28" s="14">
        <f>IF(M28=1,'Specifications (ICE)'!$M$19,IF(M28=2,'Specifications (ICE)'!$M$20,IF(M28=3,'Specifications (ICE)'!$M$21)))</f>
        <v>710.93413433742921</v>
      </c>
      <c r="O28" s="14">
        <f t="shared" si="0"/>
        <v>12.396377008468363</v>
      </c>
      <c r="P28" s="13">
        <f t="shared" si="1"/>
        <v>0.85356298548363541</v>
      </c>
      <c r="Q28" s="14">
        <v>0</v>
      </c>
      <c r="R28" s="17">
        <f t="shared" si="6"/>
        <v>0</v>
      </c>
      <c r="S28" s="14">
        <f t="shared" si="7"/>
        <v>0</v>
      </c>
      <c r="T28" s="12">
        <f t="shared" si="2"/>
        <v>370.02821214745592</v>
      </c>
      <c r="U28" s="3">
        <f t="shared" si="23"/>
        <v>10.745537666719152</v>
      </c>
      <c r="V28" s="19">
        <f t="shared" si="8"/>
        <v>8.0129474380724712</v>
      </c>
      <c r="W28" s="14">
        <f>IF(M28=1,_xlfn.XLOOKUP(D28,' RPM (ICE)'!$E$3:$E$63,' RPM (ICE)'!$B$3:$B$63,,1),IF(M28=2,_xlfn.XLOOKUP(D28,' RPM (ICE)'!$F$3:$F$63,' RPM (ICE)'!$B$3:$B$63,,1),IF(M28=3,_xlfn.XLOOKUP(D28,' RPM (ICE)'!$G$3:$G$63,' RPM (ICE)'!$B$3:$B$63,,1))))</f>
        <v>4400</v>
      </c>
      <c r="X28" s="12">
        <f t="shared" si="9"/>
        <v>17.389552840151456</v>
      </c>
      <c r="Y28" s="3">
        <f t="shared" si="10"/>
        <v>17</v>
      </c>
      <c r="Z28" s="3">
        <f t="shared" si="18"/>
        <v>17</v>
      </c>
      <c r="AA28" s="3">
        <f t="shared" si="11"/>
        <v>17</v>
      </c>
      <c r="AB28" s="19"/>
      <c r="AC28" s="14">
        <f>IF(M28=1,_xlfn.XLOOKUP(D28,' RPM (ICE)'!$E$3:$E$63,' RPM (ICE)'!$C$3:$C$63,,-1),IF(M28=2,_xlfn.XLOOKUP(D28,' RPM (ICE)'!$F$3:$F$63,' RPM (ICE)'!$C$3:$C$63,,-1),IF(M28=3,_xlfn.XLOOKUP(D28,' RPM (ICE)'!$G$3:$G$63,' RPM (ICE)'!$C$3:$C$63,,-1))))</f>
        <v>11.28</v>
      </c>
      <c r="AD28" s="14">
        <f t="shared" si="12"/>
        <v>8.4114959999999996</v>
      </c>
      <c r="AE28" s="14">
        <f t="shared" si="13"/>
        <v>18.254475682909089</v>
      </c>
      <c r="AF28" s="14" cm="1">
        <f t="array" ref="AF28">_xlfn.XLOOKUP(AE28,BSFC!$I$11:$I$33,_xlfn.XLOOKUP('Main Data (ICE)'!W28,BSFC!$J$10:$W$10,BSFC!$J$11:$W$33,,-1),,-1)</f>
        <v>483.62212080000006</v>
      </c>
      <c r="AG28" s="14">
        <f t="shared" si="14"/>
        <v>1.1299959818390881</v>
      </c>
      <c r="AH28" s="14">
        <f t="shared" si="19"/>
        <v>3.9566081344613905E-4</v>
      </c>
      <c r="AI28" s="14">
        <f t="shared" si="20"/>
        <v>0.19135032171627495</v>
      </c>
      <c r="AJ28" s="14">
        <f t="shared" si="24"/>
        <v>6.6712747780754995</v>
      </c>
      <c r="AK28" s="14">
        <f t="shared" si="21"/>
        <v>2.53444134723543E-4</v>
      </c>
      <c r="AL28" s="14">
        <f t="shared" si="22"/>
        <v>8.8361255338748352E-3</v>
      </c>
    </row>
    <row r="29" spans="1:38" ht="15.75" thickBot="1" x14ac:dyDescent="0.3">
      <c r="A29" s="14">
        <v>1</v>
      </c>
      <c r="B29" s="17" t="s">
        <v>33</v>
      </c>
      <c r="C29" s="14">
        <v>23</v>
      </c>
      <c r="D29" s="14">
        <f t="shared" si="15"/>
        <v>13.52944056513445</v>
      </c>
      <c r="E29" s="14">
        <f t="shared" si="4"/>
        <v>6.0481910847561622</v>
      </c>
      <c r="F29" s="14">
        <f t="shared" si="16"/>
        <v>6.6184749699608849</v>
      </c>
      <c r="G29" s="14">
        <f>0.5*('Specifications (ICE)'!$P$4*'Specifications (ICE)'!$P$3)*'Specifications (ICE)'!$P$5*E29^2</f>
        <v>11.433732578393009</v>
      </c>
      <c r="H29" s="14">
        <f>IF(B29="A",'Specifications (ICE)'!$M$12,IF(B29="G",'Specifications (ICE)'!$M$13))</f>
        <v>84.271039200000004</v>
      </c>
      <c r="I29" s="14">
        <f>'Specifications (ICE)'!$H$11-G29-H29-R29</f>
        <v>606.29347844032964</v>
      </c>
      <c r="J29" s="14">
        <f t="shared" si="17"/>
        <v>0.85281244655016919</v>
      </c>
      <c r="K29" s="14">
        <f>0.5*'Specifications (ICE)'!$E$16*E29^2</f>
        <v>9819.9747519804932</v>
      </c>
      <c r="L29" s="14">
        <f>E29/'Specifications (ICE)'!$M$4</f>
        <v>21.166023043766096</v>
      </c>
      <c r="M29" s="14">
        <f t="shared" si="5"/>
        <v>2</v>
      </c>
      <c r="N29" s="14">
        <f>IF(M29=1,'Specifications (ICE)'!$M$19,IF(M29=2,'Specifications (ICE)'!$M$20,IF(M29=3,'Specifications (ICE)'!$M$21)))</f>
        <v>710.93413433742921</v>
      </c>
      <c r="O29" s="14">
        <f t="shared" si="0"/>
        <v>13.003204070655645</v>
      </c>
      <c r="P29" s="13">
        <f t="shared" si="1"/>
        <v>0.85281244655016919</v>
      </c>
      <c r="Q29" s="14">
        <v>0</v>
      </c>
      <c r="R29" s="17">
        <f t="shared" si="6"/>
        <v>0</v>
      </c>
      <c r="S29" s="14">
        <f t="shared" si="7"/>
        <v>0</v>
      </c>
      <c r="T29" s="12">
        <f t="shared" si="2"/>
        <v>378.97681240481108</v>
      </c>
      <c r="U29" s="3">
        <f t="shared" si="23"/>
        <v>10.995725980679714</v>
      </c>
      <c r="V29" s="19">
        <f t="shared" si="8"/>
        <v>8.1995128637928634</v>
      </c>
      <c r="W29" s="14">
        <f>IF(M29=1,_xlfn.XLOOKUP(D29,' RPM (ICE)'!$E$3:$E$63,' RPM (ICE)'!$B$3:$B$63,,1),IF(M29=2,_xlfn.XLOOKUP(D29,' RPM (ICE)'!$F$3:$F$63,' RPM (ICE)'!$B$3:$B$63,,1),IF(M29=3,_xlfn.XLOOKUP(D29,' RPM (ICE)'!$G$3:$G$63,' RPM (ICE)'!$B$3:$B$63,,1))))</f>
        <v>4500</v>
      </c>
      <c r="X29" s="12">
        <f t="shared" si="9"/>
        <v>17.399001874174509</v>
      </c>
      <c r="Y29" s="3">
        <f t="shared" si="10"/>
        <v>17</v>
      </c>
      <c r="Z29" s="3">
        <f t="shared" si="18"/>
        <v>17</v>
      </c>
      <c r="AA29" s="3">
        <f t="shared" si="11"/>
        <v>17</v>
      </c>
      <c r="AB29" s="19"/>
      <c r="AC29" s="14">
        <f>IF(M29=1,_xlfn.XLOOKUP(D29,' RPM (ICE)'!$E$3:$E$63,' RPM (ICE)'!$C$3:$C$63,,-1),IF(M29=2,_xlfn.XLOOKUP(D29,' RPM (ICE)'!$F$3:$F$63,' RPM (ICE)'!$C$3:$C$63,,-1),IF(M29=3,_xlfn.XLOOKUP(D29,' RPM (ICE)'!$G$3:$G$63,' RPM (ICE)'!$C$3:$C$63,,-1))))</f>
        <v>11.54</v>
      </c>
      <c r="AD29" s="14">
        <f t="shared" si="12"/>
        <v>8.605378</v>
      </c>
      <c r="AE29" s="14">
        <f t="shared" si="13"/>
        <v>18.260229654755552</v>
      </c>
      <c r="AF29" s="14" cm="1">
        <f t="array" ref="AF29">_xlfn.XLOOKUP(AE29,BSFC!$I$11:$I$33,_xlfn.XLOOKUP('Main Data (ICE)'!W29,BSFC!$J$10:$W$10,BSFC!$J$11:$W$33,,-1),,-1)</f>
        <v>467.51181750000001</v>
      </c>
      <c r="AG29" s="14">
        <f t="shared" si="14"/>
        <v>1.1175321969595875</v>
      </c>
      <c r="AH29" s="14">
        <f t="shared" si="19"/>
        <v>3.9522276070319361E-4</v>
      </c>
      <c r="AI29" s="14">
        <f t="shared" si="20"/>
        <v>0.18477131117371762</v>
      </c>
      <c r="AJ29" s="14">
        <f t="shared" si="24"/>
        <v>6.856046089249217</v>
      </c>
      <c r="AK29" s="14">
        <f t="shared" si="21"/>
        <v>2.4473021347512269E-4</v>
      </c>
      <c r="AL29" s="14">
        <f t="shared" si="22"/>
        <v>9.0808557473499585E-3</v>
      </c>
    </row>
    <row r="30" spans="1:38" ht="15.75" thickBot="1" x14ac:dyDescent="0.3">
      <c r="A30" s="14">
        <v>1</v>
      </c>
      <c r="B30" s="17" t="s">
        <v>33</v>
      </c>
      <c r="C30" s="14">
        <v>24</v>
      </c>
      <c r="D30" s="14">
        <f t="shared" si="15"/>
        <v>13.84126220289828</v>
      </c>
      <c r="E30" s="14">
        <f t="shared" si="4"/>
        <v>6.1875875986384434</v>
      </c>
      <c r="F30" s="14">
        <f t="shared" si="16"/>
        <v>6.7800888435519511</v>
      </c>
      <c r="G30" s="14">
        <f>0.5*('Specifications (ICE)'!$P$4*'Specifications (ICE)'!$P$3)*'Specifications (ICE)'!$P$5*E30^2</f>
        <v>11.966847144529391</v>
      </c>
      <c r="H30" s="14">
        <f>IF(B30="A",'Specifications (ICE)'!$M$12,IF(B30="G",'Specifications (ICE)'!$M$13))</f>
        <v>84.271039200000004</v>
      </c>
      <c r="I30" s="14">
        <f>'Specifications (ICE)'!$H$11-G30-H30-R30</f>
        <v>605.76036387419322</v>
      </c>
      <c r="J30" s="14">
        <f t="shared" si="17"/>
        <v>0.85206256756646659</v>
      </c>
      <c r="K30" s="14">
        <f>0.5*'Specifications (ICE)'!$E$16*E30^2</f>
        <v>10277.845490471045</v>
      </c>
      <c r="L30" s="14">
        <f>E30/'Specifications (ICE)'!$M$4</f>
        <v>21.65384986400155</v>
      </c>
      <c r="M30" s="14">
        <f t="shared" si="5"/>
        <v>2</v>
      </c>
      <c r="N30" s="14">
        <f>IF(M30=1,'Specifications (ICE)'!$M$19,IF(M30=2,'Specifications (ICE)'!$M$20,IF(M30=3,'Specifications (ICE)'!$M$21)))</f>
        <v>710.93413433742921</v>
      </c>
      <c r="O30" s="14">
        <f t="shared" si="0"/>
        <v>13.609497549095975</v>
      </c>
      <c r="P30" s="13">
        <f t="shared" si="1"/>
        <v>0.85206256756646659</v>
      </c>
      <c r="Q30" s="14">
        <v>0</v>
      </c>
      <c r="R30" s="17">
        <f t="shared" si="6"/>
        <v>0</v>
      </c>
      <c r="S30" s="14">
        <f t="shared" si="7"/>
        <v>0</v>
      </c>
      <c r="T30" s="12">
        <f t="shared" si="2"/>
        <v>387.7113324871209</v>
      </c>
      <c r="U30" s="3">
        <f t="shared" si="23"/>
        <v>11.239260091830802</v>
      </c>
      <c r="V30" s="19">
        <f t="shared" si="8"/>
        <v>8.3811162504782288</v>
      </c>
      <c r="W30" s="14">
        <f>IF(M30=1,_xlfn.XLOOKUP(D30,' RPM (ICE)'!$E$3:$E$63,' RPM (ICE)'!$B$3:$B$63,,1),IF(M30=2,_xlfn.XLOOKUP(D30,' RPM (ICE)'!$F$3:$F$63,' RPM (ICE)'!$B$3:$B$63,,1),IF(M30=3,_xlfn.XLOOKUP(D30,' RPM (ICE)'!$G$3:$G$63,' RPM (ICE)'!$B$3:$B$63,,1))))</f>
        <v>4600</v>
      </c>
      <c r="X30" s="12">
        <f t="shared" si="9"/>
        <v>17.397739750557935</v>
      </c>
      <c r="Y30" s="3">
        <f t="shared" si="10"/>
        <v>17</v>
      </c>
      <c r="Z30" s="3">
        <f t="shared" si="18"/>
        <v>17</v>
      </c>
      <c r="AA30" s="3">
        <f t="shared" si="11"/>
        <v>17</v>
      </c>
      <c r="AB30" s="19"/>
      <c r="AC30" s="14">
        <f>IF(M30=1,_xlfn.XLOOKUP(D30,' RPM (ICE)'!$E$3:$E$63,' RPM (ICE)'!$C$3:$C$63,,-1),IF(M30=2,_xlfn.XLOOKUP(D30,' RPM (ICE)'!$F$3:$F$63,' RPM (ICE)'!$C$3:$C$63,,-1),IF(M30=3,_xlfn.XLOOKUP(D30,' RPM (ICE)'!$G$3:$G$63,' RPM (ICE)'!$C$3:$C$63,,-1))))</f>
        <v>11.8</v>
      </c>
      <c r="AD30" s="14">
        <f t="shared" si="12"/>
        <v>8.7992600000000003</v>
      </c>
      <c r="AE30" s="14">
        <f t="shared" si="13"/>
        <v>18.265733453913043</v>
      </c>
      <c r="AF30" s="14" cm="1">
        <f t="array" ref="AF30">_xlfn.XLOOKUP(AE30,BSFC!$I$11:$I$33,_xlfn.XLOOKUP('Main Data (ICE)'!W30,BSFC!$J$10:$W$10,BSFC!$J$11:$W$33,,-1),,-1)</f>
        <v>467.51181750000001</v>
      </c>
      <c r="AG30" s="14">
        <f t="shared" si="14"/>
        <v>1.1427105653486251</v>
      </c>
      <c r="AH30" s="14">
        <f t="shared" si="19"/>
        <v>3.9502291481525689E-4</v>
      </c>
      <c r="AI30" s="14">
        <f t="shared" si="20"/>
        <v>0.18467788085942843</v>
      </c>
      <c r="AJ30" s="14">
        <f t="shared" si="24"/>
        <v>7.0407239701086457</v>
      </c>
      <c r="AK30" s="14">
        <f t="shared" si="21"/>
        <v>2.4460646471447472E-4</v>
      </c>
      <c r="AL30" s="14">
        <f t="shared" si="22"/>
        <v>9.3254622120644334E-3</v>
      </c>
    </row>
    <row r="31" spans="1:38" ht="15.75" thickBot="1" x14ac:dyDescent="0.3">
      <c r="A31" s="14">
        <v>1</v>
      </c>
      <c r="B31" s="17" t="s">
        <v>33</v>
      </c>
      <c r="C31" s="14">
        <v>25</v>
      </c>
      <c r="D31" s="14">
        <f t="shared" si="15"/>
        <v>14.145946843301695</v>
      </c>
      <c r="E31" s="14">
        <f t="shared" si="4"/>
        <v>6.3237935945093273</v>
      </c>
      <c r="F31" s="14">
        <f t="shared" si="16"/>
        <v>6.9382217719998778</v>
      </c>
      <c r="G31" s="14">
        <f>0.5*('Specifications (ICE)'!$P$4*'Specifications (ICE)'!$P$3)*'Specifications (ICE)'!$P$5*E31^2</f>
        <v>12.499492942402989</v>
      </c>
      <c r="H31" s="14">
        <f>IF(B31="A",'Specifications (ICE)'!$M$12,IF(B31="G",'Specifications (ICE)'!$M$13))</f>
        <v>84.271039200000004</v>
      </c>
      <c r="I31" s="14">
        <f>'Specifications (ICE)'!$H$11-G31-H31-R31</f>
        <v>605.22771807631966</v>
      </c>
      <c r="J31" s="14">
        <f t="shared" si="17"/>
        <v>0.85131334795223335</v>
      </c>
      <c r="K31" s="14">
        <f>0.5*'Specifications (ICE)'!$E$16*E31^2</f>
        <v>10735.313622684645</v>
      </c>
      <c r="L31" s="14">
        <f>E31/'Specifications (ICE)'!$M$4</f>
        <v>22.130511266874286</v>
      </c>
      <c r="M31" s="14">
        <f t="shared" si="5"/>
        <v>2</v>
      </c>
      <c r="N31" s="14">
        <f>IF(M31=1,'Specifications (ICE)'!$M$19,IF(M31=2,'Specifications (ICE)'!$M$20,IF(M31=3,'Specifications (ICE)'!$M$21)))</f>
        <v>710.93413433742921</v>
      </c>
      <c r="O31" s="14">
        <f t="shared" si="0"/>
        <v>14.21525791297017</v>
      </c>
      <c r="P31" s="13">
        <f t="shared" si="1"/>
        <v>0.85131334795223335</v>
      </c>
      <c r="Q31" s="14">
        <v>0</v>
      </c>
      <c r="R31" s="17">
        <f t="shared" si="6"/>
        <v>0</v>
      </c>
      <c r="S31" s="14">
        <f t="shared" si="7"/>
        <v>0</v>
      </c>
      <c r="T31" s="12">
        <f t="shared" si="2"/>
        <v>396.24593620949179</v>
      </c>
      <c r="U31" s="3">
        <f t="shared" si="23"/>
        <v>11.476567195710995</v>
      </c>
      <c r="V31" s="19">
        <f t="shared" si="8"/>
        <v>8.5580761578416897</v>
      </c>
      <c r="W31" s="14">
        <f>IF(M31=1,_xlfn.XLOOKUP(D31,' RPM (ICE)'!$E$3:$E$63,' RPM (ICE)'!$B$3:$B$63,,1),IF(M31=2,_xlfn.XLOOKUP(D31,' RPM (ICE)'!$F$3:$F$63,' RPM (ICE)'!$B$3:$B$63,,1),IF(M31=3,_xlfn.XLOOKUP(D31,' RPM (ICE)'!$G$3:$G$63,' RPM (ICE)'!$B$3:$B$63,,1))))</f>
        <v>4700</v>
      </c>
      <c r="X31" s="12">
        <f t="shared" si="9"/>
        <v>17.387097365106111</v>
      </c>
      <c r="Y31" s="3">
        <f t="shared" si="10"/>
        <v>17</v>
      </c>
      <c r="Z31" s="3">
        <f t="shared" si="18"/>
        <v>17</v>
      </c>
      <c r="AA31" s="3">
        <f t="shared" si="11"/>
        <v>17</v>
      </c>
      <c r="AB31" s="19"/>
      <c r="AC31" s="14">
        <f>IF(M31=1,_xlfn.XLOOKUP(D31,' RPM (ICE)'!$E$3:$E$63,' RPM (ICE)'!$C$3:$C$63,,-1),IF(M31=2,_xlfn.XLOOKUP(D31,' RPM (ICE)'!$F$3:$F$63,' RPM (ICE)'!$C$3:$C$63,,-1),IF(M31=3,_xlfn.XLOOKUP(D31,' RPM (ICE)'!$G$3:$G$63,' RPM (ICE)'!$C$3:$C$63,,-1))))</f>
        <v>12.1</v>
      </c>
      <c r="AD31" s="14">
        <f t="shared" si="12"/>
        <v>9.0229700000000008</v>
      </c>
      <c r="AE31" s="14">
        <f t="shared" si="13"/>
        <v>18.331603390638296</v>
      </c>
      <c r="AF31" s="14" cm="1">
        <f t="array" ref="AF31">_xlfn.XLOOKUP(AE31,BSFC!$I$11:$I$33,_xlfn.XLOOKUP('Main Data (ICE)'!W31,BSFC!$J$10:$W$10,BSFC!$J$11:$W$33,,-1),,-1)</f>
        <v>467.51181750000001</v>
      </c>
      <c r="AG31" s="14">
        <f t="shared" si="14"/>
        <v>1.1717625288744375</v>
      </c>
      <c r="AH31" s="14">
        <f t="shared" si="19"/>
        <v>3.9634129705494144E-4</v>
      </c>
      <c r="AI31" s="14">
        <f t="shared" si="20"/>
        <v>0.18529424013646306</v>
      </c>
      <c r="AJ31" s="14">
        <f t="shared" si="24"/>
        <v>7.2260182102451092</v>
      </c>
      <c r="AK31" s="14">
        <f t="shared" si="21"/>
        <v>2.4542283461783185E-4</v>
      </c>
      <c r="AL31" s="14">
        <f t="shared" si="22"/>
        <v>9.5708850466822652E-3</v>
      </c>
    </row>
    <row r="32" spans="1:38" ht="15.75" thickBot="1" x14ac:dyDescent="0.3">
      <c r="A32" s="14">
        <v>1</v>
      </c>
      <c r="B32" s="17" t="s">
        <v>33</v>
      </c>
      <c r="C32" s="14">
        <v>26</v>
      </c>
      <c r="D32" s="14">
        <f t="shared" si="15"/>
        <v>14.443946371291814</v>
      </c>
      <c r="E32" s="14">
        <f t="shared" si="4"/>
        <v>6.4570110826807214</v>
      </c>
      <c r="F32" s="14">
        <f t="shared" si="16"/>
        <v>7.0930921891627419</v>
      </c>
      <c r="G32" s="14">
        <f>0.5*('Specifications (ICE)'!$P$4*'Specifications (ICE)'!$P$3)*'Specifications (ICE)'!$P$5*E32^2</f>
        <v>13.031670384202281</v>
      </c>
      <c r="H32" s="14">
        <f>IF(B32="A",'Specifications (ICE)'!$M$12,IF(B32="G",'Specifications (ICE)'!$M$13))</f>
        <v>84.271039200000004</v>
      </c>
      <c r="I32" s="14">
        <f>'Specifications (ICE)'!$H$11-G32-H32-R32</f>
        <v>604.6955406345204</v>
      </c>
      <c r="J32" s="14">
        <f t="shared" si="17"/>
        <v>0.85056478712768491</v>
      </c>
      <c r="K32" s="14">
        <f>0.5*'Specifications (ICE)'!$E$16*E32^2</f>
        <v>11192.379502633459</v>
      </c>
      <c r="L32" s="14">
        <f>E32/'Specifications (ICE)'!$M$4</f>
        <v>22.59671420010751</v>
      </c>
      <c r="M32" s="14">
        <f t="shared" si="5"/>
        <v>2</v>
      </c>
      <c r="N32" s="14">
        <f>IF(M32=1,'Specifications (ICE)'!$M$19,IF(M32=2,'Specifications (ICE)'!$M$20,IF(M32=3,'Specifications (ICE)'!$M$21)))</f>
        <v>710.93413433742921</v>
      </c>
      <c r="O32" s="14">
        <f t="shared" si="0"/>
        <v>14.820485631046489</v>
      </c>
      <c r="P32" s="13">
        <f t="shared" si="1"/>
        <v>0.85056478712768491</v>
      </c>
      <c r="Q32" s="14">
        <v>0</v>
      </c>
      <c r="R32" s="17">
        <f t="shared" si="6"/>
        <v>0</v>
      </c>
      <c r="S32" s="14">
        <f t="shared" si="7"/>
        <v>0</v>
      </c>
      <c r="T32" s="12">
        <f t="shared" si="2"/>
        <v>404.59328144317925</v>
      </c>
      <c r="U32" s="3">
        <f t="shared" si="23"/>
        <v>11.708029436842256</v>
      </c>
      <c r="V32" s="19">
        <f t="shared" si="8"/>
        <v>8.7306775510532706</v>
      </c>
      <c r="W32" s="14">
        <f>IF(M32=1,_xlfn.XLOOKUP(D32,' RPM (ICE)'!$E$3:$E$63,' RPM (ICE)'!$B$3:$B$63,,1),IF(M32=2,_xlfn.XLOOKUP(D32,' RPM (ICE)'!$F$3:$F$63,' RPM (ICE)'!$B$3:$B$63,,1),IF(M32=3,_xlfn.XLOOKUP(D32,' RPM (ICE)'!$G$3:$G$63,' RPM (ICE)'!$B$3:$B$63,,1))))</f>
        <v>4800</v>
      </c>
      <c r="X32" s="12">
        <f t="shared" si="9"/>
        <v>17.368227874895304</v>
      </c>
      <c r="Y32" s="3">
        <f t="shared" si="10"/>
        <v>17</v>
      </c>
      <c r="Z32" s="3">
        <f t="shared" si="18"/>
        <v>17</v>
      </c>
      <c r="AA32" s="3">
        <f t="shared" si="11"/>
        <v>17</v>
      </c>
      <c r="AB32" s="19"/>
      <c r="AC32" s="14">
        <f>IF(M32=1,_xlfn.XLOOKUP(D32,' RPM (ICE)'!$E$3:$E$63,' RPM (ICE)'!$C$3:$C$63,,-1),IF(M32=2,_xlfn.XLOOKUP(D32,' RPM (ICE)'!$F$3:$F$63,' RPM (ICE)'!$C$3:$C$63,,-1),IF(M32=3,_xlfn.XLOOKUP(D32,' RPM (ICE)'!$G$3:$G$63,' RPM (ICE)'!$C$3:$C$63,,-1))))</f>
        <v>12.4</v>
      </c>
      <c r="AD32" s="14">
        <f t="shared" si="12"/>
        <v>9.2466800000000013</v>
      </c>
      <c r="AE32" s="14">
        <f t="shared" si="13"/>
        <v>18.394728746666669</v>
      </c>
      <c r="AF32" s="14" cm="1">
        <f t="array" ref="AF32">_xlfn.XLOOKUP(AE32,BSFC!$I$11:$I$33,_xlfn.XLOOKUP('Main Data (ICE)'!W32,BSFC!$J$10:$W$10,BSFC!$J$11:$W$33,,-1),,-1)</f>
        <v>467.51181750000001</v>
      </c>
      <c r="AG32" s="14">
        <f t="shared" si="14"/>
        <v>1.2008144924002502</v>
      </c>
      <c r="AH32" s="14">
        <f t="shared" si="19"/>
        <v>3.9778810804764233E-4</v>
      </c>
      <c r="AI32" s="14">
        <f t="shared" si="20"/>
        <v>0.18597064137323965</v>
      </c>
      <c r="AJ32" s="14">
        <f t="shared" si="24"/>
        <v>7.4119888516183492</v>
      </c>
      <c r="AK32" s="14">
        <f t="shared" si="21"/>
        <v>2.4631873029568166E-4</v>
      </c>
      <c r="AL32" s="14">
        <f t="shared" si="22"/>
        <v>9.8172037769779473E-3</v>
      </c>
    </row>
    <row r="33" spans="1:38" ht="15.75" thickBot="1" x14ac:dyDescent="0.3">
      <c r="A33" s="14">
        <v>1</v>
      </c>
      <c r="B33" s="17" t="s">
        <v>33</v>
      </c>
      <c r="C33" s="14">
        <v>27</v>
      </c>
      <c r="D33" s="14">
        <f t="shared" si="15"/>
        <v>14.735666595445455</v>
      </c>
      <c r="E33" s="14">
        <f t="shared" si="4"/>
        <v>6.5874214755180978</v>
      </c>
      <c r="F33" s="14">
        <f t="shared" si="16"/>
        <v>7.2448966552526164</v>
      </c>
      <c r="G33" s="14">
        <f>0.5*('Specifications (ICE)'!$P$4*'Specifications (ICE)'!$P$3)*'Specifications (ICE)'!$P$5*E33^2</f>
        <v>13.563379881753315</v>
      </c>
      <c r="H33" s="14">
        <f>IF(B33="A",'Specifications (ICE)'!$M$12,IF(B33="G",'Specifications (ICE)'!$M$13))</f>
        <v>84.271039200000004</v>
      </c>
      <c r="I33" s="14">
        <f>'Specifications (ICE)'!$H$11-G33-H33-R33</f>
        <v>604.16383113696929</v>
      </c>
      <c r="J33" s="14">
        <f t="shared" si="17"/>
        <v>0.84981688451354653</v>
      </c>
      <c r="K33" s="14">
        <f>0.5*'Specifications (ICE)'!$E$16*E33^2</f>
        <v>11649.043484018377</v>
      </c>
      <c r="L33" s="14">
        <f>E33/'Specifications (ICE)'!$M$4</f>
        <v>23.053093527622391</v>
      </c>
      <c r="M33" s="14">
        <f t="shared" si="5"/>
        <v>2</v>
      </c>
      <c r="N33" s="14">
        <f>IF(M33=1,'Specifications (ICE)'!$M$19,IF(M33=2,'Specifications (ICE)'!$M$20,IF(M33=3,'Specifications (ICE)'!$M$21)))</f>
        <v>710.93413433742921</v>
      </c>
      <c r="O33" s="14">
        <f t="shared" si="0"/>
        <v>15.425181171681009</v>
      </c>
      <c r="P33" s="13">
        <f t="shared" si="1"/>
        <v>0.84981688451354653</v>
      </c>
      <c r="Q33" s="14">
        <v>0</v>
      </c>
      <c r="R33" s="17">
        <f t="shared" si="6"/>
        <v>0</v>
      </c>
      <c r="S33" s="14">
        <f t="shared" si="7"/>
        <v>0</v>
      </c>
      <c r="T33" s="12">
        <f t="shared" si="2"/>
        <v>412.76473540179057</v>
      </c>
      <c r="U33" s="3">
        <f t="shared" si="23"/>
        <v>11.933990327964326</v>
      </c>
      <c r="V33" s="19">
        <f t="shared" si="8"/>
        <v>8.899176587562998</v>
      </c>
      <c r="W33" s="14">
        <f>IF(M33=1,_xlfn.XLOOKUP(D33,' RPM (ICE)'!$E$3:$E$63,' RPM (ICE)'!$B$3:$B$63,,1),IF(M33=2,_xlfn.XLOOKUP(D33,' RPM (ICE)'!$F$3:$F$63,' RPM (ICE)'!$B$3:$B$63,,1),IF(M33=3,_xlfn.XLOOKUP(D33,' RPM (ICE)'!$G$3:$G$63,' RPM (ICE)'!$B$3:$B$63,,1))))</f>
        <v>4900</v>
      </c>
      <c r="X33" s="12">
        <f t="shared" si="9"/>
        <v>17.342134163126847</v>
      </c>
      <c r="Y33" s="3">
        <f t="shared" si="10"/>
        <v>17</v>
      </c>
      <c r="Z33" s="3">
        <f t="shared" si="18"/>
        <v>17</v>
      </c>
      <c r="AA33" s="3">
        <f t="shared" si="11"/>
        <v>17</v>
      </c>
      <c r="AB33" s="19"/>
      <c r="AC33" s="14">
        <f>IF(M33=1,_xlfn.XLOOKUP(D33,' RPM (ICE)'!$E$3:$E$63,' RPM (ICE)'!$C$3:$C$63,,-1),IF(M33=2,_xlfn.XLOOKUP(D33,' RPM (ICE)'!$F$3:$F$63,' RPM (ICE)'!$C$3:$C$63,,-1),IF(M33=3,_xlfn.XLOOKUP(D33,' RPM (ICE)'!$G$3:$G$63,' RPM (ICE)'!$C$3:$C$63,,-1))))</f>
        <v>12.7</v>
      </c>
      <c r="AD33" s="14">
        <f t="shared" si="12"/>
        <v>9.4703900000000001</v>
      </c>
      <c r="AE33" s="14">
        <f t="shared" si="13"/>
        <v>18.455277557551021</v>
      </c>
      <c r="AF33" s="14" cm="1">
        <f t="array" ref="AF33">_xlfn.XLOOKUP(AE33,BSFC!$I$11:$I$33,_xlfn.XLOOKUP('Main Data (ICE)'!W33,BSFC!$J$10:$W$10,BSFC!$J$11:$W$33,,-1),,-1)</f>
        <v>467.51181750000001</v>
      </c>
      <c r="AG33" s="14">
        <f t="shared" si="14"/>
        <v>1.2298664559260626</v>
      </c>
      <c r="AH33" s="14">
        <f t="shared" si="19"/>
        <v>3.9934652711469078E-4</v>
      </c>
      <c r="AI33" s="14">
        <f t="shared" si="20"/>
        <v>0.18669922070370212</v>
      </c>
      <c r="AJ33" s="14">
        <f t="shared" si="24"/>
        <v>7.5986880723220516</v>
      </c>
      <c r="AK33" s="14">
        <f t="shared" si="21"/>
        <v>2.4728373603139355E-4</v>
      </c>
      <c r="AL33" s="14">
        <f t="shared" si="22"/>
        <v>1.006448751300934E-2</v>
      </c>
    </row>
    <row r="34" spans="1:38" ht="15.75" thickBot="1" x14ac:dyDescent="0.3">
      <c r="A34" s="14">
        <v>1</v>
      </c>
      <c r="B34" s="17" t="s">
        <v>33</v>
      </c>
      <c r="C34" s="14">
        <v>28</v>
      </c>
      <c r="D34" s="14">
        <f t="shared" si="15"/>
        <v>15.021473575747331</v>
      </c>
      <c r="E34" s="14">
        <f t="shared" si="4"/>
        <v>6.715188416205768</v>
      </c>
      <c r="F34" s="14">
        <f t="shared" si="16"/>
        <v>7.3938128044386469</v>
      </c>
      <c r="G34" s="14">
        <f>0.5*('Specifications (ICE)'!$P$4*'Specifications (ICE)'!$P$3)*'Specifications (ICE)'!$P$5*E34^2</f>
        <v>14.094621846520019</v>
      </c>
      <c r="H34" s="14">
        <f>IF(B34="A",'Specifications (ICE)'!$M$12,IF(B34="G",'Specifications (ICE)'!$M$13))</f>
        <v>84.271039200000004</v>
      </c>
      <c r="I34" s="14">
        <f>'Specifications (ICE)'!$H$11-G34-H34-R34</f>
        <v>603.63258917220264</v>
      </c>
      <c r="J34" s="14">
        <f t="shared" si="17"/>
        <v>0.84906963953105363</v>
      </c>
      <c r="K34" s="14">
        <f>0.5*'Specifications (ICE)'!$E$16*E34^2</f>
        <v>12105.305920229277</v>
      </c>
      <c r="L34" s="14">
        <f>E34/'Specifications (ICE)'!$M$4</f>
        <v>23.500221928979066</v>
      </c>
      <c r="M34" s="14">
        <f t="shared" si="5"/>
        <v>2</v>
      </c>
      <c r="N34" s="14">
        <f>IF(M34=1,'Specifications (ICE)'!$M$19,IF(M34=2,'Specifications (ICE)'!$M$20,IF(M34=3,'Specifications (ICE)'!$M$21)))</f>
        <v>710.93413433742921</v>
      </c>
      <c r="O34" s="14">
        <f t="shared" si="0"/>
        <v>16.02934500281798</v>
      </c>
      <c r="P34" s="13">
        <f t="shared" si="1"/>
        <v>0.84906963953105363</v>
      </c>
      <c r="Q34" s="14">
        <v>0</v>
      </c>
      <c r="R34" s="17">
        <f t="shared" si="6"/>
        <v>0</v>
      </c>
      <c r="S34" s="14">
        <f t="shared" si="7"/>
        <v>0</v>
      </c>
      <c r="T34" s="12">
        <f t="shared" si="2"/>
        <v>420.77055189038782</v>
      </c>
      <c r="U34" s="3">
        <f t="shared" si="23"/>
        <v>12.154760037145023</v>
      </c>
      <c r="V34" s="19">
        <f t="shared" si="8"/>
        <v>9.0638045596990438</v>
      </c>
      <c r="W34" s="14">
        <f>IF(M34=1,_xlfn.XLOOKUP(D34,' RPM (ICE)'!$E$3:$E$63,' RPM (ICE)'!$B$3:$B$63,,1),IF(M34=2,_xlfn.XLOOKUP(D34,' RPM (ICE)'!$F$3:$F$63,' RPM (ICE)'!$B$3:$B$63,,1),IF(M34=3,_xlfn.XLOOKUP(D34,' RPM (ICE)'!$G$3:$G$63,' RPM (ICE)'!$B$3:$B$63,,1))))</f>
        <v>4900</v>
      </c>
      <c r="X34" s="12">
        <f t="shared" si="9"/>
        <v>17.662950404011067</v>
      </c>
      <c r="Y34" s="3">
        <f t="shared" si="10"/>
        <v>18</v>
      </c>
      <c r="Z34" s="3">
        <f t="shared" si="18"/>
        <v>18</v>
      </c>
      <c r="AA34" s="3">
        <f t="shared" si="11"/>
        <v>18</v>
      </c>
      <c r="AB34" s="19"/>
      <c r="AC34" s="14">
        <f>IF(M34=1,_xlfn.XLOOKUP(D34,' RPM (ICE)'!$E$3:$E$63,' RPM (ICE)'!$C$3:$C$63,,-1),IF(M34=2,_xlfn.XLOOKUP(D34,' RPM (ICE)'!$F$3:$F$63,' RPM (ICE)'!$C$3:$C$63,,-1),IF(M34=3,_xlfn.XLOOKUP(D34,' RPM (ICE)'!$G$3:$G$63,' RPM (ICE)'!$C$3:$C$63,,-1))))</f>
        <v>12.7</v>
      </c>
      <c r="AD34" s="14">
        <f t="shared" si="12"/>
        <v>9.4703900000000001</v>
      </c>
      <c r="AE34" s="14">
        <f t="shared" si="13"/>
        <v>18.455277557551021</v>
      </c>
      <c r="AF34" s="14" cm="1">
        <f t="array" ref="AF34">_xlfn.XLOOKUP(AE34,BSFC!$I$11:$I$33,_xlfn.XLOOKUP('Main Data (ICE)'!W34,BSFC!$J$10:$W$10,BSFC!$J$11:$W$33,,-1),,-1)</f>
        <v>467.51181750000001</v>
      </c>
      <c r="AG34" s="14">
        <f t="shared" si="14"/>
        <v>1.2298664559260626</v>
      </c>
      <c r="AH34" s="14">
        <f t="shared" si="19"/>
        <v>3.9174833613608086E-4</v>
      </c>
      <c r="AI34" s="14">
        <f t="shared" si="20"/>
        <v>0.1831469766295801</v>
      </c>
      <c r="AJ34" s="14">
        <f t="shared" si="24"/>
        <v>7.7818350489516313</v>
      </c>
      <c r="AK34" s="14">
        <f t="shared" si="21"/>
        <v>2.4257877699282131E-4</v>
      </c>
      <c r="AL34" s="14">
        <f t="shared" si="22"/>
        <v>1.0307066290002161E-2</v>
      </c>
    </row>
    <row r="35" spans="1:38" ht="15.75" thickBot="1" x14ac:dyDescent="0.3">
      <c r="A35" s="14">
        <v>1</v>
      </c>
      <c r="B35" s="17" t="s">
        <v>33</v>
      </c>
      <c r="C35" s="14">
        <v>29</v>
      </c>
      <c r="D35" s="14">
        <f t="shared" si="15"/>
        <v>15.301698875694996</v>
      </c>
      <c r="E35" s="14">
        <f t="shared" si="4"/>
        <v>6.8404601266439844</v>
      </c>
      <c r="F35" s="14">
        <f t="shared" si="16"/>
        <v>7.5400018007175582</v>
      </c>
      <c r="G35" s="14">
        <f>0.5*('Specifications (ICE)'!$P$4*'Specifications (ICE)'!$P$3)*'Specifications (ICE)'!$P$5*E35^2</f>
        <v>14.625396689604514</v>
      </c>
      <c r="H35" s="14">
        <f>IF(B35="A",'Specifications (ICE)'!$M$12,IF(B35="G",'Specifications (ICE)'!$M$13))</f>
        <v>84.271039200000004</v>
      </c>
      <c r="I35" s="14">
        <f>'Specifications (ICE)'!$H$11-G35-H35-R35</f>
        <v>603.10181432911816</v>
      </c>
      <c r="J35" s="14">
        <f t="shared" si="17"/>
        <v>0.84832305160194932</v>
      </c>
      <c r="K35" s="14">
        <f>0.5*'Specifications (ICE)'!$E$16*E35^2</f>
        <v>12561.167164345303</v>
      </c>
      <c r="L35" s="14">
        <f>E35/'Specifications (ICE)'!$M$4</f>
        <v>23.938618115989446</v>
      </c>
      <c r="M35" s="14">
        <f t="shared" si="5"/>
        <v>2</v>
      </c>
      <c r="N35" s="14">
        <f>IF(M35=1,'Specifications (ICE)'!$M$19,IF(M35=2,'Specifications (ICE)'!$M$20,IF(M35=3,'Specifications (ICE)'!$M$21)))</f>
        <v>710.93413433742921</v>
      </c>
      <c r="O35" s="14">
        <f t="shared" si="0"/>
        <v>16.63297759199018</v>
      </c>
      <c r="P35" s="13">
        <f t="shared" si="1"/>
        <v>0.84832305160194932</v>
      </c>
      <c r="Q35" s="14">
        <v>0</v>
      </c>
      <c r="R35" s="17">
        <f t="shared" si="6"/>
        <v>0</v>
      </c>
      <c r="S35" s="14">
        <f t="shared" si="7"/>
        <v>0</v>
      </c>
      <c r="T35" s="12">
        <f t="shared" si="2"/>
        <v>428.62001842361786</v>
      </c>
      <c r="U35" s="3">
        <f t="shared" si="23"/>
        <v>12.370619777814316</v>
      </c>
      <c r="V35" s="19">
        <f t="shared" si="8"/>
        <v>9.2247711683161349</v>
      </c>
      <c r="W35" s="14">
        <f>IF(M35=1,_xlfn.XLOOKUP(D35,' RPM (ICE)'!$E$3:$E$63,' RPM (ICE)'!$B$3:$B$63,,1),IF(M35=2,_xlfn.XLOOKUP(D35,' RPM (ICE)'!$F$3:$F$63,' RPM (ICE)'!$B$3:$B$63,,1),IF(M35=3,_xlfn.XLOOKUP(D35,' RPM (ICE)'!$G$3:$G$63,' RPM (ICE)'!$B$3:$B$63,,1))))</f>
        <v>5000</v>
      </c>
      <c r="X35" s="12">
        <f t="shared" si="9"/>
        <v>17.61709898640342</v>
      </c>
      <c r="Y35" s="3">
        <f t="shared" si="10"/>
        <v>18</v>
      </c>
      <c r="Z35" s="3">
        <f t="shared" si="18"/>
        <v>18</v>
      </c>
      <c r="AA35" s="3">
        <f t="shared" si="11"/>
        <v>18</v>
      </c>
      <c r="AB35" s="19"/>
      <c r="AC35" s="14">
        <f>IF(M35=1,_xlfn.XLOOKUP(D35,' RPM (ICE)'!$E$3:$E$63,' RPM (ICE)'!$C$3:$C$63,,-1),IF(M35=2,_xlfn.XLOOKUP(D35,' RPM (ICE)'!$F$3:$F$63,' RPM (ICE)'!$C$3:$C$63,,-1),IF(M35=3,_xlfn.XLOOKUP(D35,' RPM (ICE)'!$G$3:$G$63,' RPM (ICE)'!$C$3:$C$63,,-1))))</f>
        <v>13</v>
      </c>
      <c r="AD35" s="14">
        <f t="shared" si="12"/>
        <v>9.6941000000000006</v>
      </c>
      <c r="AE35" s="14">
        <f t="shared" si="13"/>
        <v>18.513404416</v>
      </c>
      <c r="AF35" s="14" cm="1">
        <f t="array" ref="AF35">_xlfn.XLOOKUP(AE35,BSFC!$I$11:$I$33,_xlfn.XLOOKUP('Main Data (ICE)'!W35,BSFC!$J$10:$W$10,BSFC!$J$11:$W$33,,-1),,-1)</f>
        <v>427.32635400000004</v>
      </c>
      <c r="AG35" s="14">
        <f t="shared" si="14"/>
        <v>1.1507067800865003</v>
      </c>
      <c r="AH35" s="14">
        <f t="shared" si="19"/>
        <v>3.936585413409429E-4</v>
      </c>
      <c r="AI35" s="14">
        <f t="shared" si="20"/>
        <v>0.16822066919218343</v>
      </c>
      <c r="AJ35" s="14">
        <f t="shared" si="24"/>
        <v>7.9500557181438145</v>
      </c>
      <c r="AK35" s="14">
        <f t="shared" si="21"/>
        <v>2.2280883336713036E-4</v>
      </c>
      <c r="AL35" s="14">
        <f t="shared" si="22"/>
        <v>1.0529875123369292E-2</v>
      </c>
    </row>
    <row r="36" spans="1:38" ht="15.75" thickBot="1" x14ac:dyDescent="0.3">
      <c r="A36" s="14">
        <v>1</v>
      </c>
      <c r="B36" s="17" t="s">
        <v>33</v>
      </c>
      <c r="C36" s="14">
        <v>30</v>
      </c>
      <c r="D36" s="14">
        <f t="shared" si="15"/>
        <v>15.576643954154475</v>
      </c>
      <c r="E36" s="14">
        <f t="shared" si="4"/>
        <v>6.9633713707808322</v>
      </c>
      <c r="F36" s="14">
        <f t="shared" si="16"/>
        <v>7.6836103987303144</v>
      </c>
      <c r="G36" s="14">
        <f>0.5*('Specifications (ICE)'!$P$4*'Specifications (ICE)'!$P$3)*'Specifications (ICE)'!$P$5*E36^2</f>
        <v>15.155704821747447</v>
      </c>
      <c r="H36" s="14">
        <f>IF(B36="A",'Specifications (ICE)'!$M$12,IF(B36="G",'Specifications (ICE)'!$M$13))</f>
        <v>84.271039200000004</v>
      </c>
      <c r="I36" s="14">
        <f>'Specifications (ICE)'!$H$11-G36-H36-R36</f>
        <v>602.57150619697518</v>
      </c>
      <c r="J36" s="14">
        <f t="shared" si="17"/>
        <v>0.84757712014848607</v>
      </c>
      <c r="K36" s="14">
        <f>0.5*'Specifications (ICE)'!$E$16*E36^2</f>
        <v>13016.627569135129</v>
      </c>
      <c r="L36" s="14">
        <f>E36/'Specifications (ICE)'!$M$4</f>
        <v>24.368753703519971</v>
      </c>
      <c r="M36" s="14">
        <f t="shared" si="5"/>
        <v>2</v>
      </c>
      <c r="N36" s="14">
        <f>IF(M36=1,'Specifications (ICE)'!$M$19,IF(M36=2,'Specifications (ICE)'!$M$20,IF(M36=3,'Specifications (ICE)'!$M$21)))</f>
        <v>710.93413433742921</v>
      </c>
      <c r="O36" s="14">
        <f t="shared" si="0"/>
        <v>17.236079406319298</v>
      </c>
      <c r="P36" s="13">
        <f t="shared" si="1"/>
        <v>0.84757712014848607</v>
      </c>
      <c r="Q36" s="14">
        <v>0</v>
      </c>
      <c r="R36" s="17">
        <f t="shared" si="6"/>
        <v>0</v>
      </c>
      <c r="S36" s="14">
        <f t="shared" si="7"/>
        <v>0</v>
      </c>
      <c r="T36" s="12">
        <f t="shared" si="2"/>
        <v>436.32157924716614</v>
      </c>
      <c r="U36" s="3">
        <f t="shared" si="23"/>
        <v>12.581825481164703</v>
      </c>
      <c r="V36" s="19">
        <f t="shared" si="8"/>
        <v>9.3822672613045199</v>
      </c>
      <c r="W36" s="14">
        <f>IF(M36=1,_xlfn.XLOOKUP(D36,' RPM (ICE)'!$E$3:$E$63,' RPM (ICE)'!$B$3:$B$63,,1),IF(M36=2,_xlfn.XLOOKUP(D36,' RPM (ICE)'!$F$3:$F$63,' RPM (ICE)'!$B$3:$B$63,,1),IF(M36=3,_xlfn.XLOOKUP(D36,' RPM (ICE)'!$G$3:$G$63,' RPM (ICE)'!$B$3:$B$63,,1))))</f>
        <v>5100</v>
      </c>
      <c r="X36" s="12">
        <f t="shared" si="9"/>
        <v>17.566547769557765</v>
      </c>
      <c r="Y36" s="3">
        <f t="shared" si="10"/>
        <v>18</v>
      </c>
      <c r="Z36" s="3">
        <f t="shared" si="18"/>
        <v>18</v>
      </c>
      <c r="AA36" s="3">
        <f t="shared" si="11"/>
        <v>18</v>
      </c>
      <c r="AB36" s="19"/>
      <c r="AC36" s="14">
        <f>IF(M36=1,_xlfn.XLOOKUP(D36,' RPM (ICE)'!$E$3:$E$63,' RPM (ICE)'!$C$3:$C$63,,-1),IF(M36=2,_xlfn.XLOOKUP(D36,' RPM (ICE)'!$F$3:$F$63,' RPM (ICE)'!$C$3:$C$63,,-1),IF(M36=3,_xlfn.XLOOKUP(D36,' RPM (ICE)'!$G$3:$G$63,' RPM (ICE)'!$C$3:$C$63,,-1))))</f>
        <v>13.3</v>
      </c>
      <c r="AD36" s="14">
        <f t="shared" si="12"/>
        <v>9.9178100000000011</v>
      </c>
      <c r="AE36" s="14">
        <f t="shared" si="13"/>
        <v>18.569251789803925</v>
      </c>
      <c r="AF36" s="14" cm="1">
        <f t="array" ref="AF36">_xlfn.XLOOKUP(AE36,BSFC!$I$11:$I$33,_xlfn.XLOOKUP('Main Data (ICE)'!W36,BSFC!$J$10:$W$10,BSFC!$J$11:$W$33,,-1),,-1)</f>
        <v>427.32635400000004</v>
      </c>
      <c r="AG36" s="14">
        <f t="shared" si="14"/>
        <v>1.1772615519346503</v>
      </c>
      <c r="AH36" s="14">
        <f t="shared" si="19"/>
        <v>3.9563410818247037E-4</v>
      </c>
      <c r="AI36" s="14">
        <f t="shared" si="20"/>
        <v>0.16906488096765665</v>
      </c>
      <c r="AJ36" s="14">
        <f t="shared" si="24"/>
        <v>8.1191205991114703</v>
      </c>
      <c r="AK36" s="14">
        <f t="shared" si="21"/>
        <v>2.2392699465914788E-4</v>
      </c>
      <c r="AL36" s="14">
        <f t="shared" si="22"/>
        <v>1.0753802118028439E-2</v>
      </c>
    </row>
    <row r="37" spans="1:38" ht="15.75" thickBot="1" x14ac:dyDescent="0.3">
      <c r="A37" s="14">
        <v>1</v>
      </c>
      <c r="B37" s="17" t="s">
        <v>33</v>
      </c>
      <c r="C37" s="14">
        <v>31</v>
      </c>
      <c r="D37" s="14">
        <f t="shared" si="15"/>
        <v>15.846583863183515</v>
      </c>
      <c r="E37" s="14">
        <f t="shared" si="4"/>
        <v>7.0840451076843873</v>
      </c>
      <c r="F37" s="14">
        <f t="shared" si="16"/>
        <v>7.8247726845146408</v>
      </c>
      <c r="G37" s="14">
        <f>0.5*('Specifications (ICE)'!$P$4*'Specifications (ICE)'!$P$3)*'Specifications (ICE)'!$P$5*E37^2</f>
        <v>15.685546653328293</v>
      </c>
      <c r="H37" s="14">
        <f>IF(B37="A",'Specifications (ICE)'!$M$12,IF(B37="G",'Specifications (ICE)'!$M$13))</f>
        <v>84.271039200000004</v>
      </c>
      <c r="I37" s="14">
        <f>'Specifications (ICE)'!$H$11-G37-H37-R37</f>
        <v>602.04166436539435</v>
      </c>
      <c r="J37" s="14">
        <f t="shared" si="17"/>
        <v>0.84683184459342409</v>
      </c>
      <c r="K37" s="14">
        <f>0.5*'Specifications (ICE)'!$E$16*E37^2</f>
        <v>13471.687487057252</v>
      </c>
      <c r="L37" s="14">
        <f>E37/'Specifications (ICE)'!$M$4</f>
        <v>24.791058994521041</v>
      </c>
      <c r="M37" s="14">
        <f t="shared" si="5"/>
        <v>2</v>
      </c>
      <c r="N37" s="14">
        <f>IF(M37=1,'Specifications (ICE)'!$M$19,IF(M37=2,'Specifications (ICE)'!$M$20,IF(M37=3,'Specifications (ICE)'!$M$21)))</f>
        <v>710.93413433742921</v>
      </c>
      <c r="O37" s="14">
        <f t="shared" si="0"/>
        <v>17.838650912516275</v>
      </c>
      <c r="P37" s="13">
        <f t="shared" si="1"/>
        <v>0.84683184459342409</v>
      </c>
      <c r="Q37" s="14">
        <v>0</v>
      </c>
      <c r="R37" s="17">
        <f t="shared" si="6"/>
        <v>0</v>
      </c>
      <c r="S37" s="14">
        <f t="shared" si="7"/>
        <v>0</v>
      </c>
      <c r="T37" s="12">
        <f t="shared" si="2"/>
        <v>443.88293891848184</v>
      </c>
      <c r="U37" s="3">
        <f t="shared" si="23"/>
        <v>12.788610889405902</v>
      </c>
      <c r="V37" s="19">
        <f t="shared" si="8"/>
        <v>9.5364671402299823</v>
      </c>
      <c r="W37" s="14">
        <f>IF(M37=1,_xlfn.XLOOKUP(D37,' RPM (ICE)'!$E$3:$E$63,' RPM (ICE)'!$B$3:$B$63,,1),IF(M37=2,_xlfn.XLOOKUP(D37,' RPM (ICE)'!$F$3:$F$63,' RPM (ICE)'!$B$3:$B$63,,1),IF(M37=3,_xlfn.XLOOKUP(D37,' RPM (ICE)'!$G$3:$G$63,' RPM (ICE)'!$B$3:$B$63,,1))))</f>
        <v>5200</v>
      </c>
      <c r="X37" s="12">
        <f t="shared" si="9"/>
        <v>17.511887967043858</v>
      </c>
      <c r="Y37" s="3">
        <f t="shared" si="10"/>
        <v>18</v>
      </c>
      <c r="Z37" s="3">
        <f t="shared" si="18"/>
        <v>18</v>
      </c>
      <c r="AA37" s="3">
        <f t="shared" si="11"/>
        <v>18</v>
      </c>
      <c r="AB37" s="19"/>
      <c r="AC37" s="14">
        <f>IF(M37=1,_xlfn.XLOOKUP(D37,' RPM (ICE)'!$E$3:$E$63,' RPM (ICE)'!$C$3:$C$63,,-1),IF(M37=2,_xlfn.XLOOKUP(D37,' RPM (ICE)'!$F$3:$F$63,' RPM (ICE)'!$C$3:$C$63,,-1),IF(M37=3,_xlfn.XLOOKUP(D37,' RPM (ICE)'!$G$3:$G$63,' RPM (ICE)'!$C$3:$C$63,,-1))))</f>
        <v>14.036</v>
      </c>
      <c r="AD37" s="14">
        <f t="shared" si="12"/>
        <v>10.4666452</v>
      </c>
      <c r="AE37" s="14">
        <f t="shared" si="13"/>
        <v>19.219981093415385</v>
      </c>
      <c r="AF37" s="14" cm="1">
        <f t="array" ref="AF37">_xlfn.XLOOKUP(AE37,BSFC!$I$11:$I$33,_xlfn.XLOOKUP('Main Data (ICE)'!W37,BSFC!$J$10:$W$10,BSFC!$J$11:$W$33,,-1),,-1)</f>
        <v>443.04624000000007</v>
      </c>
      <c r="AG37" s="14">
        <f t="shared" si="14"/>
        <v>1.2881132781316802</v>
      </c>
      <c r="AH37" s="14">
        <f t="shared" si="19"/>
        <v>4.1041543359043018E-4</v>
      </c>
      <c r="AI37" s="14">
        <f t="shared" si="20"/>
        <v>0.18183301469020982</v>
      </c>
      <c r="AJ37" s="14">
        <f t="shared" si="24"/>
        <v>8.3009536138016795</v>
      </c>
      <c r="AK37" s="14">
        <f t="shared" si="21"/>
        <v>2.4083843005325806E-4</v>
      </c>
      <c r="AL37" s="14">
        <f t="shared" si="22"/>
        <v>1.0994640548081698E-2</v>
      </c>
    </row>
    <row r="38" spans="1:38" ht="15.75" thickBot="1" x14ac:dyDescent="0.3">
      <c r="A38" s="14">
        <v>1</v>
      </c>
      <c r="B38" s="17" t="s">
        <v>33</v>
      </c>
      <c r="C38" s="14">
        <v>32</v>
      </c>
      <c r="D38" s="14">
        <f t="shared" si="15"/>
        <v>16.111770381363407</v>
      </c>
      <c r="E38" s="14">
        <f t="shared" si="4"/>
        <v>7.2025938922650603</v>
      </c>
      <c r="F38" s="14">
        <f t="shared" si="16"/>
        <v>7.963611554921302</v>
      </c>
      <c r="G38" s="14">
        <f>0.5*('Specifications (ICE)'!$P$4*'Specifications (ICE)'!$P$3)*'Specifications (ICE)'!$P$5*E38^2</f>
        <v>16.214922594365682</v>
      </c>
      <c r="H38" s="14">
        <f>IF(B38="A",'Specifications (ICE)'!$M$12,IF(B38="G",'Specifications (ICE)'!$M$13))</f>
        <v>84.271039200000004</v>
      </c>
      <c r="I38" s="14">
        <f>'Specifications (ICE)'!$H$11-G38-H38-R38</f>
        <v>601.51228842435694</v>
      </c>
      <c r="J38" s="14">
        <f t="shared" si="17"/>
        <v>0.84608722436003103</v>
      </c>
      <c r="K38" s="14">
        <f>0.5*'Specifications (ICE)'!$E$16*E38^2</f>
        <v>13926.347270260238</v>
      </c>
      <c r="L38" s="14">
        <f>E38/'Specifications (ICE)'!$M$4</f>
        <v>25.205927881942468</v>
      </c>
      <c r="M38" s="14">
        <f t="shared" si="5"/>
        <v>2</v>
      </c>
      <c r="N38" s="14">
        <f>IF(M38=1,'Specifications (ICE)'!$M$19,IF(M38=2,'Specifications (ICE)'!$M$20,IF(M38=3,'Specifications (ICE)'!$M$21)))</f>
        <v>710.93413433742921</v>
      </c>
      <c r="O38" s="14">
        <f t="shared" si="0"/>
        <v>18.44069257688167</v>
      </c>
      <c r="P38" s="13">
        <f t="shared" si="1"/>
        <v>0.84608722436003103</v>
      </c>
      <c r="Q38" s="14">
        <v>0</v>
      </c>
      <c r="R38" s="17">
        <f t="shared" si="6"/>
        <v>0</v>
      </c>
      <c r="S38" s="14">
        <f t="shared" si="7"/>
        <v>0</v>
      </c>
      <c r="T38" s="12">
        <f t="shared" si="2"/>
        <v>451.31115007538176</v>
      </c>
      <c r="U38" s="3">
        <f t="shared" si="23"/>
        <v>12.991190177830667</v>
      </c>
      <c r="V38" s="19">
        <f t="shared" si="8"/>
        <v>9.6875305156083282</v>
      </c>
      <c r="W38" s="14">
        <f>IF(M38=1,_xlfn.XLOOKUP(D38,' RPM (ICE)'!$E$3:$E$63,' RPM (ICE)'!$B$3:$B$63,,1),IF(M38=2,_xlfn.XLOOKUP(D38,' RPM (ICE)'!$F$3:$F$63,' RPM (ICE)'!$B$3:$B$63,,1),IF(M38=3,_xlfn.XLOOKUP(D38,' RPM (ICE)'!$G$3:$G$63,' RPM (ICE)'!$B$3:$B$63,,1))))</f>
        <v>5300</v>
      </c>
      <c r="X38" s="12">
        <f t="shared" si="9"/>
        <v>17.453639884422792</v>
      </c>
      <c r="Y38" s="3">
        <f t="shared" si="10"/>
        <v>17</v>
      </c>
      <c r="Z38" s="3">
        <f t="shared" si="18"/>
        <v>17</v>
      </c>
      <c r="AA38" s="3">
        <f t="shared" si="11"/>
        <v>17</v>
      </c>
      <c r="AB38" s="19"/>
      <c r="AC38" s="14">
        <f>IF(M38=1,_xlfn.XLOOKUP(D38,' RPM (ICE)'!$E$3:$E$63,' RPM (ICE)'!$C$3:$C$63,,-1),IF(M38=2,_xlfn.XLOOKUP(D38,' RPM (ICE)'!$F$3:$F$63,' RPM (ICE)'!$C$3:$C$63,,-1),IF(M38=3,_xlfn.XLOOKUP(D38,' RPM (ICE)'!$G$3:$G$63,' RPM (ICE)'!$C$3:$C$63,,-1))))</f>
        <v>14.772</v>
      </c>
      <c r="AD38" s="14">
        <f t="shared" si="12"/>
        <v>11.015480400000001</v>
      </c>
      <c r="AE38" s="14">
        <f t="shared" si="13"/>
        <v>19.846154574249059</v>
      </c>
      <c r="AF38" s="14" cm="1">
        <f t="array" ref="AF38">_xlfn.XLOOKUP(AE38,BSFC!$I$11:$I$33,_xlfn.XLOOKUP('Main Data (ICE)'!W38,BSFC!$J$10:$W$10,BSFC!$J$11:$W$33,,-1),,-1)</f>
        <v>443.04624000000007</v>
      </c>
      <c r="AG38" s="14">
        <f t="shared" si="14"/>
        <v>1.3556575480593605</v>
      </c>
      <c r="AH38" s="14">
        <f t="shared" si="19"/>
        <v>4.2482690436742128E-4</v>
      </c>
      <c r="AI38" s="14">
        <f t="shared" si="20"/>
        <v>0.1882179626308256</v>
      </c>
      <c r="AJ38" s="14">
        <f t="shared" si="24"/>
        <v>8.489171576432506</v>
      </c>
      <c r="AK38" s="14">
        <f t="shared" si="21"/>
        <v>2.4929531474281538E-4</v>
      </c>
      <c r="AL38" s="14">
        <f t="shared" si="22"/>
        <v>1.1243935862824513E-2</v>
      </c>
    </row>
    <row r="39" spans="1:38" ht="15.75" thickBot="1" x14ac:dyDescent="0.3">
      <c r="A39" s="14">
        <v>1</v>
      </c>
      <c r="B39" s="17" t="s">
        <v>33</v>
      </c>
      <c r="C39" s="14">
        <v>33</v>
      </c>
      <c r="D39" s="14">
        <f t="shared" si="15"/>
        <v>16.372434684537268</v>
      </c>
      <c r="E39" s="14">
        <f t="shared" si="4"/>
        <v>7.3191210692004551</v>
      </c>
      <c r="F39" s="14">
        <f t="shared" si="16"/>
        <v>8.1002399820979054</v>
      </c>
      <c r="G39" s="14">
        <f>0.5*('Specifications (ICE)'!$P$4*'Specifications (ICE)'!$P$3)*'Specifications (ICE)'!$P$5*E39^2</f>
        <v>16.743833054517722</v>
      </c>
      <c r="H39" s="14">
        <f>IF(B39="A",'Specifications (ICE)'!$M$12,IF(B39="G",'Specifications (ICE)'!$M$13))</f>
        <v>84.271039200000004</v>
      </c>
      <c r="I39" s="14">
        <f>'Specifications (ICE)'!$H$11-G39-H39-R39</f>
        <v>600.98337796420492</v>
      </c>
      <c r="J39" s="14">
        <f t="shared" si="17"/>
        <v>0.84534325887208195</v>
      </c>
      <c r="K39" s="14">
        <f>0.5*'Specifications (ICE)'!$E$16*E39^2</f>
        <v>14380.607270583017</v>
      </c>
      <c r="L39" s="14">
        <f>E39/'Specifications (ICE)'!$M$4</f>
        <v>25.613722026948224</v>
      </c>
      <c r="M39" s="14">
        <f t="shared" si="5"/>
        <v>2</v>
      </c>
      <c r="N39" s="14">
        <f>IF(M39=1,'Specifications (ICE)'!$M$19,IF(M39=2,'Specifications (ICE)'!$M$20,IF(M39=3,'Specifications (ICE)'!$M$21)))</f>
        <v>710.93413433742921</v>
      </c>
      <c r="O39" s="14">
        <f t="shared" si="0"/>
        <v>19.042204865306026</v>
      </c>
      <c r="P39" s="13">
        <f t="shared" si="1"/>
        <v>0.84534325887208195</v>
      </c>
      <c r="Q39" s="14">
        <v>0</v>
      </c>
      <c r="R39" s="17">
        <f t="shared" si="6"/>
        <v>0</v>
      </c>
      <c r="S39" s="14">
        <f t="shared" si="7"/>
        <v>0</v>
      </c>
      <c r="T39" s="12">
        <f t="shared" si="2"/>
        <v>458.61268824682128</v>
      </c>
      <c r="U39" s="3">
        <f t="shared" si="23"/>
        <v>13.189760190632063</v>
      </c>
      <c r="V39" s="19">
        <f t="shared" si="8"/>
        <v>9.8356041741543301</v>
      </c>
      <c r="W39" s="14">
        <f>IF(M39=1,_xlfn.XLOOKUP(D39,' RPM (ICE)'!$E$3:$E$63,' RPM (ICE)'!$B$3:$B$63,,1),IF(M39=2,_xlfn.XLOOKUP(D39,' RPM (ICE)'!$F$3:$F$63,' RPM (ICE)'!$B$3:$B$63,,1),IF(M39=3,_xlfn.XLOOKUP(D39,' RPM (ICE)'!$G$3:$G$63,' RPM (ICE)'!$B$3:$B$63,,1))))</f>
        <v>5400</v>
      </c>
      <c r="X39" s="12">
        <f t="shared" si="9"/>
        <v>17.392262432993494</v>
      </c>
      <c r="Y39" s="3">
        <f t="shared" si="10"/>
        <v>17</v>
      </c>
      <c r="Z39" s="3">
        <f t="shared" si="18"/>
        <v>17</v>
      </c>
      <c r="AA39" s="3">
        <f t="shared" si="11"/>
        <v>17</v>
      </c>
      <c r="AB39" s="19"/>
      <c r="AC39" s="14">
        <f>IF(M39=1,_xlfn.XLOOKUP(D39,' RPM (ICE)'!$E$3:$E$63,' RPM (ICE)'!$C$3:$C$63,,-1),IF(M39=2,_xlfn.XLOOKUP(D39,' RPM (ICE)'!$F$3:$F$63,' RPM (ICE)'!$C$3:$C$63,,-1),IF(M39=3,_xlfn.XLOOKUP(D39,' RPM (ICE)'!$G$3:$G$63,' RPM (ICE)'!$C$3:$C$63,,-1))))</f>
        <v>15.507999999999999</v>
      </c>
      <c r="AD39" s="14">
        <f t="shared" si="12"/>
        <v>11.5643156</v>
      </c>
      <c r="AE39" s="14">
        <f t="shared" si="13"/>
        <v>20.449136444681479</v>
      </c>
      <c r="AF39" s="14" cm="1">
        <f t="array" ref="AF39">_xlfn.XLOOKUP(AE39,BSFC!$I$11:$I$33,_xlfn.XLOOKUP('Main Data (ICE)'!W39,BSFC!$J$10:$W$10,BSFC!$J$11:$W$33,,-1),,-1)</f>
        <v>461.7157545</v>
      </c>
      <c r="AG39" s="14">
        <f t="shared" si="14"/>
        <v>1.4831740840361447</v>
      </c>
      <c r="AH39" s="14">
        <f t="shared" si="19"/>
        <v>4.3889284772273855E-4</v>
      </c>
      <c r="AI39" s="14">
        <f t="shared" si="20"/>
        <v>0.20264374233095783</v>
      </c>
      <c r="AJ39" s="14">
        <f t="shared" si="24"/>
        <v>8.6918153187634637</v>
      </c>
      <c r="AK39" s="14">
        <f t="shared" si="21"/>
        <v>2.6840230772312297E-4</v>
      </c>
      <c r="AL39" s="14">
        <f t="shared" si="22"/>
        <v>1.1512338170547635E-2</v>
      </c>
    </row>
    <row r="40" spans="1:38" ht="15.75" thickBot="1" x14ac:dyDescent="0.3">
      <c r="A40" s="14">
        <v>1</v>
      </c>
      <c r="B40" s="17" t="s">
        <v>33</v>
      </c>
      <c r="C40" s="14">
        <v>34</v>
      </c>
      <c r="D40" s="14">
        <f t="shared" si="15"/>
        <v>16.62878963480054</v>
      </c>
      <c r="E40" s="14">
        <f t="shared" si="4"/>
        <v>7.4337217962039839</v>
      </c>
      <c r="F40" s="14">
        <f t="shared" si="16"/>
        <v>8.2347621000107178</v>
      </c>
      <c r="G40" s="14">
        <f>0.5*('Specifications (ICE)'!$P$4*'Specifications (ICE)'!$P$3)*'Specifications (ICE)'!$P$5*E40^2</f>
        <v>17.272278443082293</v>
      </c>
      <c r="H40" s="14">
        <f>IF(B40="A",'Specifications (ICE)'!$M$12,IF(B40="G",'Specifications (ICE)'!$M$13))</f>
        <v>84.271039200000004</v>
      </c>
      <c r="I40" s="14">
        <f>'Specifications (ICE)'!$H$11-G40-H40-R40</f>
        <v>600.45493257564033</v>
      </c>
      <c r="J40" s="14">
        <f t="shared" si="17"/>
        <v>0.84459994755385825</v>
      </c>
      <c r="K40" s="14">
        <f>0.5*'Specifications (ICE)'!$E$16*E40^2</f>
        <v>14834.467839555145</v>
      </c>
      <c r="L40" s="14">
        <f>E40/'Specifications (ICE)'!$M$4</f>
        <v>26.014774439908955</v>
      </c>
      <c r="M40" s="14">
        <f t="shared" si="5"/>
        <v>2</v>
      </c>
      <c r="N40" s="14">
        <f>IF(M40=1,'Specifications (ICE)'!$M$19,IF(M40=2,'Specifications (ICE)'!$M$20,IF(M40=3,'Specifications (ICE)'!$M$21)))</f>
        <v>710.93413433742921</v>
      </c>
      <c r="O40" s="14">
        <f t="shared" si="0"/>
        <v>19.643188243270234</v>
      </c>
      <c r="P40" s="13">
        <f t="shared" si="1"/>
        <v>0.84459994755385825</v>
      </c>
      <c r="Q40" s="14">
        <v>0</v>
      </c>
      <c r="R40" s="17">
        <f t="shared" si="6"/>
        <v>0</v>
      </c>
      <c r="S40" s="14">
        <f t="shared" si="7"/>
        <v>0</v>
      </c>
      <c r="T40" s="12">
        <f t="shared" si="2"/>
        <v>465.79351597042512</v>
      </c>
      <c r="U40" s="3">
        <f t="shared" si="23"/>
        <v>13.384502357880248</v>
      </c>
      <c r="V40" s="19">
        <f t="shared" si="8"/>
        <v>9.9808234082713003</v>
      </c>
      <c r="W40" s="14">
        <f>IF(M40=1,_xlfn.XLOOKUP(D40,' RPM (ICE)'!$E$3:$E$63,' RPM (ICE)'!$B$3:$B$63,,1),IF(M40=2,_xlfn.XLOOKUP(D40,' RPM (ICE)'!$F$3:$F$63,' RPM (ICE)'!$B$3:$B$63,,1),IF(M40=3,_xlfn.XLOOKUP(D40,' RPM (ICE)'!$G$3:$G$63,' RPM (ICE)'!$B$3:$B$63,,1))))</f>
        <v>5500</v>
      </c>
      <c r="X40" s="12">
        <f t="shared" si="9"/>
        <v>17.328161192891088</v>
      </c>
      <c r="Y40" s="3">
        <f t="shared" si="10"/>
        <v>17</v>
      </c>
      <c r="Z40" s="3">
        <f t="shared" si="18"/>
        <v>17</v>
      </c>
      <c r="AA40" s="3">
        <f t="shared" si="11"/>
        <v>17</v>
      </c>
      <c r="AB40" s="19"/>
      <c r="AC40" s="14">
        <f>IF(M40=1,_xlfn.XLOOKUP(D40,' RPM (ICE)'!$E$3:$E$63,' RPM (ICE)'!$C$3:$C$63,,-1),IF(M40=2,_xlfn.XLOOKUP(D40,' RPM (ICE)'!$F$3:$F$63,' RPM (ICE)'!$C$3:$C$63,,-1),IF(M40=3,_xlfn.XLOOKUP(D40,' RPM (ICE)'!$G$3:$G$63,' RPM (ICE)'!$C$3:$C$63,,-1))))</f>
        <v>16.244</v>
      </c>
      <c r="AD40" s="14">
        <f t="shared" si="12"/>
        <v>12.1131508</v>
      </c>
      <c r="AE40" s="14">
        <f t="shared" si="13"/>
        <v>21.030191701643634</v>
      </c>
      <c r="AF40" s="14" cm="1">
        <f t="array" ref="AF40">_xlfn.XLOOKUP(AE40,BSFC!$I$11:$I$33,_xlfn.XLOOKUP('Main Data (ICE)'!W40,BSFC!$J$10:$W$10,BSFC!$J$11:$W$33,,-1),,-1)</f>
        <v>435.88070662500007</v>
      </c>
      <c r="AG40" s="14">
        <f t="shared" si="14"/>
        <v>1.4666357583775513</v>
      </c>
      <c r="AH40" s="14">
        <f t="shared" si="19"/>
        <v>4.5263519450368833E-4</v>
      </c>
      <c r="AI40" s="14">
        <f t="shared" si="20"/>
        <v>0.19729494842361203</v>
      </c>
      <c r="AJ40" s="14">
        <f t="shared" si="24"/>
        <v>8.8891102671870765</v>
      </c>
      <c r="AK40" s="14">
        <f t="shared" si="21"/>
        <v>2.6131781248160533E-4</v>
      </c>
      <c r="AL40" s="14">
        <f t="shared" si="22"/>
        <v>1.1773655983029241E-2</v>
      </c>
    </row>
    <row r="41" spans="1:38" ht="15.75" thickBot="1" x14ac:dyDescent="0.3">
      <c r="A41" s="14">
        <v>1</v>
      </c>
      <c r="B41" s="17" t="s">
        <v>33</v>
      </c>
      <c r="C41" s="14">
        <v>35</v>
      </c>
      <c r="D41" s="14">
        <f t="shared" si="15"/>
        <v>16.881031752402237</v>
      </c>
      <c r="E41" s="14">
        <f t="shared" si="4"/>
        <v>7.5464839255421401</v>
      </c>
      <c r="F41" s="14">
        <f t="shared" si="16"/>
        <v>8.3672741426873554</v>
      </c>
      <c r="G41" s="14">
        <f>0.5*('Specifications (ICE)'!$P$4*'Specifications (ICE)'!$P$3)*'Specifications (ICE)'!$P$5*E41^2</f>
        <v>17.800259168997389</v>
      </c>
      <c r="H41" s="14">
        <f>IF(B41="A",'Specifications (ICE)'!$M$12,IF(B41="G",'Specifications (ICE)'!$M$13))</f>
        <v>84.271039200000004</v>
      </c>
      <c r="I41" s="14">
        <f>'Specifications (ICE)'!$H$11-G41-H41-R41</f>
        <v>599.92695184972524</v>
      </c>
      <c r="J41" s="14">
        <f t="shared" si="17"/>
        <v>0.84385728983014785</v>
      </c>
      <c r="K41" s="14">
        <f>0.5*'Specifications (ICE)'!$E$16*E41^2</f>
        <v>15287.929328397078</v>
      </c>
      <c r="L41" s="14">
        <f>E41/'Specifications (ICE)'!$M$4</f>
        <v>26.409392565326826</v>
      </c>
      <c r="M41" s="14">
        <f t="shared" si="5"/>
        <v>2</v>
      </c>
      <c r="N41" s="14">
        <f>IF(M41=1,'Specifications (ICE)'!$M$19,IF(M41=2,'Specifications (ICE)'!$M$20,IF(M41=3,'Specifications (ICE)'!$M$21)))</f>
        <v>710.93413433742921</v>
      </c>
      <c r="O41" s="14">
        <f t="shared" si="0"/>
        <v>20.243643175845879</v>
      </c>
      <c r="P41" s="13">
        <f t="shared" si="1"/>
        <v>0.84385728983014785</v>
      </c>
      <c r="Q41" s="14">
        <v>0</v>
      </c>
      <c r="R41" s="17">
        <f t="shared" si="6"/>
        <v>0</v>
      </c>
      <c r="S41" s="14">
        <f t="shared" si="7"/>
        <v>0</v>
      </c>
      <c r="T41" s="12">
        <f t="shared" si="2"/>
        <v>472.8591380279459</v>
      </c>
      <c r="U41" s="3">
        <f t="shared" si="23"/>
        <v>13.575584347583243</v>
      </c>
      <c r="V41" s="19">
        <f t="shared" si="8"/>
        <v>10.123313247992824</v>
      </c>
      <c r="W41" s="14">
        <f>IF(M41=1,_xlfn.XLOOKUP(D41,' RPM (ICE)'!$E$3:$E$63,' RPM (ICE)'!$B$3:$B$63,,1),IF(M41=2,_xlfn.XLOOKUP(D41,' RPM (ICE)'!$F$3:$F$63,' RPM (ICE)'!$B$3:$B$63,,1),IF(M41=3,_xlfn.XLOOKUP(D41,' RPM (ICE)'!$G$3:$G$63,' RPM (ICE)'!$B$3:$B$63,,1))))</f>
        <v>5600</v>
      </c>
      <c r="X41" s="12">
        <f t="shared" si="9"/>
        <v>17.261695275434622</v>
      </c>
      <c r="Y41" s="3">
        <f t="shared" si="10"/>
        <v>17</v>
      </c>
      <c r="Z41" s="3">
        <f t="shared" si="18"/>
        <v>17</v>
      </c>
      <c r="AA41" s="3">
        <f t="shared" si="11"/>
        <v>17</v>
      </c>
      <c r="AB41" s="19"/>
      <c r="AC41" s="14">
        <f>IF(M41=1,_xlfn.XLOOKUP(D41,' RPM (ICE)'!$E$3:$E$63,' RPM (ICE)'!$C$3:$C$63,,-1),IF(M41=2,_xlfn.XLOOKUP(D41,' RPM (ICE)'!$F$3:$F$63,' RPM (ICE)'!$C$3:$C$63,,-1),IF(M41=3,_xlfn.XLOOKUP(D41,' RPM (ICE)'!$G$3:$G$63,' RPM (ICE)'!$C$3:$C$63,,-1))))</f>
        <v>16.98</v>
      </c>
      <c r="AD41" s="14">
        <f t="shared" si="12"/>
        <v>12.661986000000001</v>
      </c>
      <c r="AE41" s="14">
        <f t="shared" si="13"/>
        <v>21.590494985142858</v>
      </c>
      <c r="AF41" s="14" cm="1">
        <f t="array" ref="AF41">_xlfn.XLOOKUP(AE41,BSFC!$I$11:$I$33,_xlfn.XLOOKUP('Main Data (ICE)'!W41,BSFC!$J$10:$W$10,BSFC!$J$11:$W$33,,-1),,-1)</f>
        <v>435.88070662500007</v>
      </c>
      <c r="AG41" s="14">
        <f t="shared" si="14"/>
        <v>1.5330876124877384</v>
      </c>
      <c r="AH41" s="14">
        <f t="shared" si="19"/>
        <v>4.660737858897186E-4</v>
      </c>
      <c r="AI41" s="14">
        <f t="shared" si="20"/>
        <v>0.20315257113299953</v>
      </c>
      <c r="AJ41" s="14">
        <f t="shared" si="24"/>
        <v>9.0922628383200763</v>
      </c>
      <c r="AK41" s="14">
        <f t="shared" si="21"/>
        <v>2.6907625315629073E-4</v>
      </c>
      <c r="AL41" s="14">
        <f t="shared" si="22"/>
        <v>1.2042732236185532E-2</v>
      </c>
    </row>
    <row r="42" spans="1:38" ht="15.75" thickBot="1" x14ac:dyDescent="0.3">
      <c r="A42" s="14">
        <v>1</v>
      </c>
      <c r="B42" s="17" t="s">
        <v>33</v>
      </c>
      <c r="C42" s="14">
        <v>36</v>
      </c>
      <c r="D42" s="14">
        <f t="shared" si="15"/>
        <v>17.129342922656743</v>
      </c>
      <c r="E42" s="14">
        <f t="shared" si="4"/>
        <v>7.6574887670910892</v>
      </c>
      <c r="F42" s="14">
        <f t="shared" si="16"/>
        <v>8.4978652581843335</v>
      </c>
      <c r="G42" s="14">
        <f>0.5*('Specifications (ICE)'!$P$4*'Specifications (ICE)'!$P$3)*'Specifications (ICE)'!$P$5*E42^2</f>
        <v>18.32777564084142</v>
      </c>
      <c r="H42" s="14">
        <f>IF(B42="A",'Specifications (ICE)'!$M$12,IF(B42="G",'Specifications (ICE)'!$M$13))</f>
        <v>84.271039200000004</v>
      </c>
      <c r="I42" s="14">
        <f>'Specifications (ICE)'!$H$11-G42-H42-R42</f>
        <v>599.39943537788122</v>
      </c>
      <c r="J42" s="14">
        <f t="shared" si="17"/>
        <v>0.84311528512624423</v>
      </c>
      <c r="K42" s="14">
        <f>0.5*'Specifications (ICE)'!$E$16*E42^2</f>
        <v>15740.992088020434</v>
      </c>
      <c r="L42" s="14">
        <f>E42/'Specifications (ICE)'!$M$4</f>
        <v>26.797860952199787</v>
      </c>
      <c r="M42" s="14">
        <f t="shared" si="5"/>
        <v>2</v>
      </c>
      <c r="N42" s="14">
        <f>IF(M42=1,'Specifications (ICE)'!$M$19,IF(M42=2,'Specifications (ICE)'!$M$20,IF(M42=3,'Specifications (ICE)'!$M$21)))</f>
        <v>710.93413433742921</v>
      </c>
      <c r="O42" s="14">
        <f t="shared" si="0"/>
        <v>20.843570127695603</v>
      </c>
      <c r="P42" s="13">
        <f t="shared" si="1"/>
        <v>0.84311528512624423</v>
      </c>
      <c r="Q42" s="14">
        <v>0</v>
      </c>
      <c r="R42" s="17">
        <f t="shared" si="6"/>
        <v>0</v>
      </c>
      <c r="S42" s="14">
        <f t="shared" si="7"/>
        <v>0</v>
      </c>
      <c r="T42" s="12">
        <f t="shared" si="2"/>
        <v>479.81464925803101</v>
      </c>
      <c r="U42" s="3">
        <f t="shared" si="23"/>
        <v>13.763161496292971</v>
      </c>
      <c r="V42" s="19">
        <f t="shared" si="8"/>
        <v>10.26318952778567</v>
      </c>
      <c r="W42" s="14">
        <f>IF(M42=1,_xlfn.XLOOKUP(D42,' RPM (ICE)'!$E$3:$E$63,' RPM (ICE)'!$B$3:$B$63,,1),IF(M42=2,_xlfn.XLOOKUP(D42,' RPM (ICE)'!$F$3:$F$63,' RPM (ICE)'!$B$3:$B$63,,1),IF(M42=3,_xlfn.XLOOKUP(D42,' RPM (ICE)'!$G$3:$G$63,' RPM (ICE)'!$B$3:$B$63,,1))))</f>
        <v>5600</v>
      </c>
      <c r="X42" s="12">
        <f t="shared" si="9"/>
        <v>17.500204314807107</v>
      </c>
      <c r="Y42" s="3">
        <f t="shared" si="10"/>
        <v>18</v>
      </c>
      <c r="Z42" s="3">
        <f t="shared" si="18"/>
        <v>18</v>
      </c>
      <c r="AA42" s="3">
        <f t="shared" si="11"/>
        <v>18</v>
      </c>
      <c r="AB42" s="19"/>
      <c r="AC42" s="14">
        <f>IF(M42=1,_xlfn.XLOOKUP(D42,' RPM (ICE)'!$E$3:$E$63,' RPM (ICE)'!$C$3:$C$63,,-1),IF(M42=2,_xlfn.XLOOKUP(D42,' RPM (ICE)'!$F$3:$F$63,' RPM (ICE)'!$C$3:$C$63,,-1),IF(M42=3,_xlfn.XLOOKUP(D42,' RPM (ICE)'!$G$3:$G$63,' RPM (ICE)'!$C$3:$C$63,,-1))))</f>
        <v>16.98</v>
      </c>
      <c r="AD42" s="14">
        <f t="shared" si="12"/>
        <v>12.661986000000001</v>
      </c>
      <c r="AE42" s="14">
        <f t="shared" si="13"/>
        <v>21.590494985142858</v>
      </c>
      <c r="AF42" s="14" cm="1">
        <f t="array" ref="AF42">_xlfn.XLOOKUP(AE42,BSFC!$I$11:$I$33,_xlfn.XLOOKUP('Main Data (ICE)'!W42,BSFC!$J$10:$W$10,BSFC!$J$11:$W$33,,-1),,-1)</f>
        <v>435.88070662500007</v>
      </c>
      <c r="AG42" s="14">
        <f t="shared" si="14"/>
        <v>1.5330876124877384</v>
      </c>
      <c r="AH42" s="14">
        <f t="shared" si="19"/>
        <v>4.5931746559642225E-4</v>
      </c>
      <c r="AI42" s="14">
        <f t="shared" si="20"/>
        <v>0.20020762146937268</v>
      </c>
      <c r="AJ42" s="14">
        <f t="shared" si="24"/>
        <v>9.292470459789449</v>
      </c>
      <c r="AK42" s="14">
        <f t="shared" si="21"/>
        <v>2.6517565757532805E-4</v>
      </c>
      <c r="AL42" s="14">
        <f t="shared" si="22"/>
        <v>1.230790789376086E-2</v>
      </c>
    </row>
    <row r="43" spans="1:38" ht="15.75" thickBot="1" x14ac:dyDescent="0.3">
      <c r="A43" s="14">
        <v>1</v>
      </c>
      <c r="B43" s="17" t="s">
        <v>33</v>
      </c>
      <c r="C43" s="14">
        <v>37</v>
      </c>
      <c r="D43" s="14">
        <f t="shared" si="15"/>
        <v>17.373891880140633</v>
      </c>
      <c r="E43" s="14">
        <f t="shared" si="4"/>
        <v>7.7668117518309083</v>
      </c>
      <c r="F43" s="14">
        <f t="shared" si="16"/>
        <v>8.6266182178224078</v>
      </c>
      <c r="G43" s="14">
        <f>0.5*('Specifications (ICE)'!$P$4*'Specifications (ICE)'!$P$3)*'Specifications (ICE)'!$P$5*E43^2</f>
        <v>18.85482826683354</v>
      </c>
      <c r="H43" s="14">
        <f>IF(B43="A",'Specifications (ICE)'!$M$12,IF(B43="G",'Specifications (ICE)'!$M$13))</f>
        <v>84.271039200000004</v>
      </c>
      <c r="I43" s="14">
        <f>'Specifications (ICE)'!$H$11-G43-H43-R43</f>
        <v>598.87238275188906</v>
      </c>
      <c r="J43" s="14">
        <f t="shared" si="17"/>
        <v>0.84237393286794626</v>
      </c>
      <c r="K43" s="14">
        <f>0.5*'Specifications (ICE)'!$E$16*E43^2</f>
        <v>16193.656469028292</v>
      </c>
      <c r="L43" s="14">
        <f>E43/'Specifications (ICE)'!$M$4</f>
        <v>27.180443575961185</v>
      </c>
      <c r="M43" s="14">
        <f t="shared" si="5"/>
        <v>2</v>
      </c>
      <c r="N43" s="14">
        <f>IF(M43=1,'Specifications (ICE)'!$M$19,IF(M43=2,'Specifications (ICE)'!$M$20,IF(M43=3,'Specifications (ICE)'!$M$21)))</f>
        <v>710.93413433742921</v>
      </c>
      <c r="O43" s="14">
        <f t="shared" si="0"/>
        <v>21.442969563073486</v>
      </c>
      <c r="P43" s="13">
        <f t="shared" si="1"/>
        <v>0.84237393286794626</v>
      </c>
      <c r="Q43" s="14">
        <v>0</v>
      </c>
      <c r="R43" s="17">
        <f t="shared" si="6"/>
        <v>0</v>
      </c>
      <c r="S43" s="14">
        <f t="shared" si="7"/>
        <v>0</v>
      </c>
      <c r="T43" s="12">
        <f t="shared" si="2"/>
        <v>486.66477613046038</v>
      </c>
      <c r="U43" s="3">
        <f t="shared" si="23"/>
        <v>13.947378053530185</v>
      </c>
      <c r="V43" s="19">
        <f t="shared" si="8"/>
        <v>10.400559814517459</v>
      </c>
      <c r="W43" s="14">
        <f>IF(M43=1,_xlfn.XLOOKUP(D43,' RPM (ICE)'!$E$3:$E$63,' RPM (ICE)'!$B$3:$B$63,,1),IF(M43=2,_xlfn.XLOOKUP(D43,' RPM (ICE)'!$F$3:$F$63,' RPM (ICE)'!$B$3:$B$63,,1),IF(M43=3,_xlfn.XLOOKUP(D43,' RPM (ICE)'!$G$3:$G$63,' RPM (ICE)'!$B$3:$B$63,,1))))</f>
        <v>5700</v>
      </c>
      <c r="X43" s="12">
        <f t="shared" si="9"/>
        <v>17.423309746818298</v>
      </c>
      <c r="Y43" s="3">
        <f t="shared" si="10"/>
        <v>17</v>
      </c>
      <c r="Z43" s="3">
        <f t="shared" si="18"/>
        <v>17</v>
      </c>
      <c r="AA43" s="3">
        <f t="shared" si="11"/>
        <v>17</v>
      </c>
      <c r="AB43" s="19"/>
      <c r="AC43" s="14">
        <f>IF(M43=1,_xlfn.XLOOKUP(D43,' RPM (ICE)'!$E$3:$E$63,' RPM (ICE)'!$C$3:$C$63,,-1),IF(M43=2,_xlfn.XLOOKUP(D43,' RPM (ICE)'!$F$3:$F$63,' RPM (ICE)'!$C$3:$C$63,,-1),IF(M43=3,_xlfn.XLOOKUP(D43,' RPM (ICE)'!$G$3:$G$63,' RPM (ICE)'!$C$3:$C$63,,-1))))</f>
        <v>17.045000000000002</v>
      </c>
      <c r="AD43" s="14">
        <f t="shared" si="12"/>
        <v>12.710456500000001</v>
      </c>
      <c r="AE43" s="14">
        <f t="shared" si="13"/>
        <v>21.292913513543862</v>
      </c>
      <c r="AF43" s="14" cm="1">
        <f t="array" ref="AF43">_xlfn.XLOOKUP(AE43,BSFC!$I$11:$I$33,_xlfn.XLOOKUP('Main Data (ICE)'!W43,BSFC!$J$10:$W$10,BSFC!$J$11:$W$33,,-1),,-1)</f>
        <v>435.88070662500007</v>
      </c>
      <c r="AG43" s="14">
        <f t="shared" si="14"/>
        <v>1.5389563224295351</v>
      </c>
      <c r="AH43" s="14">
        <f t="shared" si="19"/>
        <v>4.5458580353499985E-4</v>
      </c>
      <c r="AI43" s="14">
        <f t="shared" si="20"/>
        <v>0.19814518126652919</v>
      </c>
      <c r="AJ43" s="14">
        <f t="shared" si="24"/>
        <v>9.4906156410559781</v>
      </c>
      <c r="AK43" s="14">
        <f t="shared" si="21"/>
        <v>2.6244394869738964E-4</v>
      </c>
      <c r="AL43" s="14">
        <f t="shared" si="22"/>
        <v>1.2570351842458249E-2</v>
      </c>
    </row>
    <row r="44" spans="1:38" ht="15.75" thickBot="1" x14ac:dyDescent="0.3">
      <c r="A44" s="14">
        <v>1</v>
      </c>
      <c r="B44" s="17" t="s">
        <v>33</v>
      </c>
      <c r="C44" s="14">
        <v>38</v>
      </c>
      <c r="D44" s="14">
        <f t="shared" si="15"/>
        <v>17.61483550470161</v>
      </c>
      <c r="E44" s="14">
        <f t="shared" si="4"/>
        <v>7.8745230112124629</v>
      </c>
      <c r="F44" s="14">
        <f t="shared" si="16"/>
        <v>8.753610036701609</v>
      </c>
      <c r="G44" s="14">
        <f>0.5*('Specifications (ICE)'!$P$4*'Specifications (ICE)'!$P$3)*'Specifications (ICE)'!$P$5*E44^2</f>
        <v>19.381417454833944</v>
      </c>
      <c r="H44" s="14">
        <f>IF(B44="A",'Specifications (ICE)'!$M$12,IF(B44="G",'Specifications (ICE)'!$M$13))</f>
        <v>84.271039200000004</v>
      </c>
      <c r="I44" s="14">
        <f>'Specifications (ICE)'!$H$11-G44-H44-R44</f>
        <v>598.34579356388872</v>
      </c>
      <c r="J44" s="14">
        <f t="shared" si="17"/>
        <v>0.84163323248155797</v>
      </c>
      <c r="K44" s="14">
        <f>0.5*'Specifications (ICE)'!$E$16*E44^2</f>
        <v>16645.922821715427</v>
      </c>
      <c r="L44" s="14">
        <f>E44/'Specifications (ICE)'!$M$4</f>
        <v>27.557385866010367</v>
      </c>
      <c r="M44" s="14">
        <f t="shared" si="5"/>
        <v>2</v>
      </c>
      <c r="N44" s="14">
        <f>IF(M44=1,'Specifications (ICE)'!$M$19,IF(M44=2,'Specifications (ICE)'!$M$20,IF(M44=3,'Specifications (ICE)'!$M$21)))</f>
        <v>710.93413433742921</v>
      </c>
      <c r="O44" s="14">
        <f t="shared" si="0"/>
        <v>22.041841945825375</v>
      </c>
      <c r="P44" s="13">
        <f t="shared" si="1"/>
        <v>0.84163323248155797</v>
      </c>
      <c r="Q44" s="14">
        <v>0</v>
      </c>
      <c r="R44" s="17">
        <f t="shared" si="6"/>
        <v>0</v>
      </c>
      <c r="S44" s="14">
        <f t="shared" si="7"/>
        <v>0</v>
      </c>
      <c r="T44" s="12">
        <f t="shared" si="2"/>
        <v>493.41391304900327</v>
      </c>
      <c r="U44" s="3">
        <f t="shared" si="23"/>
        <v>14.128368268844568</v>
      </c>
      <c r="V44" s="19">
        <f t="shared" si="8"/>
        <v>10.535524218077395</v>
      </c>
      <c r="W44" s="14">
        <f>IF(M44=1,_xlfn.XLOOKUP(D44,' RPM (ICE)'!$E$3:$E$63,' RPM (ICE)'!$B$3:$B$63,,1),IF(M44=2,_xlfn.XLOOKUP(D44,' RPM (ICE)'!$F$3:$F$63,' RPM (ICE)'!$B$3:$B$63,,1),IF(M44=3,_xlfn.XLOOKUP(D44,' RPM (ICE)'!$G$3:$G$63,' RPM (ICE)'!$B$3:$B$63,,1))))</f>
        <v>5800</v>
      </c>
      <c r="X44" s="12">
        <f t="shared" si="9"/>
        <v>17.345105802340935</v>
      </c>
      <c r="Y44" s="3">
        <f t="shared" si="10"/>
        <v>17</v>
      </c>
      <c r="Z44" s="3">
        <f t="shared" si="18"/>
        <v>17</v>
      </c>
      <c r="AA44" s="3">
        <f t="shared" si="11"/>
        <v>17</v>
      </c>
      <c r="AB44" s="19"/>
      <c r="AC44" s="14">
        <f>IF(M44=1,_xlfn.XLOOKUP(D44,' RPM (ICE)'!$E$3:$E$63,' RPM (ICE)'!$C$3:$C$63,,-1),IF(M44=2,_xlfn.XLOOKUP(D44,' RPM (ICE)'!$F$3:$F$63,' RPM (ICE)'!$C$3:$C$63,,-1),IF(M44=3,_xlfn.XLOOKUP(D44,' RPM (ICE)'!$G$3:$G$63,' RPM (ICE)'!$C$3:$C$63,,-1))))</f>
        <v>17.11</v>
      </c>
      <c r="AD44" s="14">
        <f t="shared" si="12"/>
        <v>12.758927</v>
      </c>
      <c r="AE44" s="14">
        <f t="shared" si="13"/>
        <v>21.005593471999997</v>
      </c>
      <c r="AF44" s="14" cm="1">
        <f t="array" ref="AF44">_xlfn.XLOOKUP(AE44,BSFC!$I$11:$I$33,_xlfn.XLOOKUP('Main Data (ICE)'!W44,BSFC!$J$10:$W$10,BSFC!$J$11:$W$33,,-1),,-1)</f>
        <v>435.88070662500007</v>
      </c>
      <c r="AG44" s="14">
        <f t="shared" si="14"/>
        <v>1.5448250323713311</v>
      </c>
      <c r="AH44" s="14">
        <f t="shared" si="19"/>
        <v>4.5007759629915275E-4</v>
      </c>
      <c r="AI44" s="14">
        <f t="shared" si="20"/>
        <v>0.19618014071095621</v>
      </c>
      <c r="AJ44" s="14">
        <f t="shared" si="24"/>
        <v>9.6867957817669339</v>
      </c>
      <c r="AK44" s="14">
        <f t="shared" si="21"/>
        <v>2.5984124597477643E-4</v>
      </c>
      <c r="AL44" s="14">
        <f t="shared" si="22"/>
        <v>1.2830193088433027E-2</v>
      </c>
    </row>
    <row r="45" spans="1:38" ht="15.75" thickBot="1" x14ac:dyDescent="0.3">
      <c r="A45" s="14">
        <v>1</v>
      </c>
      <c r="B45" s="17" t="s">
        <v>33</v>
      </c>
      <c r="C45" s="14">
        <v>39</v>
      </c>
      <c r="D45" s="14">
        <f t="shared" si="15"/>
        <v>17.852319957652963</v>
      </c>
      <c r="E45" s="14">
        <f t="shared" si="4"/>
        <v>7.9806878850809415</v>
      </c>
      <c r="F45" s="14">
        <f t="shared" si="16"/>
        <v>8.8789125186930917</v>
      </c>
      <c r="G45" s="14">
        <f>0.5*('Specifications (ICE)'!$P$4*'Specifications (ICE)'!$P$3)*'Specifications (ICE)'!$P$5*E45^2</f>
        <v>19.907543612344206</v>
      </c>
      <c r="H45" s="14">
        <f>IF(B45="A",'Specifications (ICE)'!$M$12,IF(B45="G",'Specifications (ICE)'!$M$13))</f>
        <v>84.271039200000004</v>
      </c>
      <c r="I45" s="14">
        <f>'Specifications (ICE)'!$H$11-G45-H45-R45</f>
        <v>597.81966740637847</v>
      </c>
      <c r="J45" s="14">
        <f t="shared" si="17"/>
        <v>0.84089318339388741</v>
      </c>
      <c r="K45" s="14">
        <f>0.5*'Specifications (ICE)'!$E$16*E45^2</f>
        <v>17097.791496068614</v>
      </c>
      <c r="L45" s="14">
        <f>E45/'Specifications (ICE)'!$M$4</f>
        <v>27.928916483222892</v>
      </c>
      <c r="M45" s="14">
        <f t="shared" si="5"/>
        <v>2</v>
      </c>
      <c r="N45" s="14">
        <f>IF(M45=1,'Specifications (ICE)'!$M$19,IF(M45=2,'Specifications (ICE)'!$M$20,IF(M45=3,'Specifications (ICE)'!$M$21)))</f>
        <v>710.93413433742921</v>
      </c>
      <c r="O45" s="14">
        <f t="shared" si="0"/>
        <v>22.640187739389265</v>
      </c>
      <c r="P45" s="13">
        <f t="shared" si="1"/>
        <v>0.84089318339388741</v>
      </c>
      <c r="Q45" s="14">
        <v>0</v>
      </c>
      <c r="R45" s="17">
        <f t="shared" si="6"/>
        <v>0</v>
      </c>
      <c r="S45" s="14">
        <f t="shared" si="7"/>
        <v>0</v>
      </c>
      <c r="T45" s="12">
        <f t="shared" si="2"/>
        <v>500.06615417766739</v>
      </c>
      <c r="U45" s="3">
        <f t="shared" si="23"/>
        <v>14.306257345196174</v>
      </c>
      <c r="V45" s="19">
        <f t="shared" si="8"/>
        <v>10.668176102312788</v>
      </c>
      <c r="W45" s="14">
        <f>IF(M45=1,_xlfn.XLOOKUP(D45,' RPM (ICE)'!$E$3:$E$63,' RPM (ICE)'!$B$3:$B$63,,1),IF(M45=2,_xlfn.XLOOKUP(D45,' RPM (ICE)'!$F$3:$F$63,' RPM (ICE)'!$B$3:$B$63,,1),IF(M45=3,_xlfn.XLOOKUP(D45,' RPM (ICE)'!$G$3:$G$63,' RPM (ICE)'!$B$3:$B$63,,1))))</f>
        <v>5900</v>
      </c>
      <c r="X45" s="12">
        <f t="shared" si="9"/>
        <v>17.265810163688872</v>
      </c>
      <c r="Y45" s="3">
        <f t="shared" si="10"/>
        <v>17</v>
      </c>
      <c r="Z45" s="3">
        <f t="shared" si="18"/>
        <v>17</v>
      </c>
      <c r="AA45" s="3">
        <f t="shared" si="11"/>
        <v>17</v>
      </c>
      <c r="AB45" s="19"/>
      <c r="AC45" s="14">
        <f>IF(M45=1,_xlfn.XLOOKUP(D45,' RPM (ICE)'!$E$3:$E$63,' RPM (ICE)'!$C$3:$C$63,,-1),IF(M45=2,_xlfn.XLOOKUP(D45,' RPM (ICE)'!$F$3:$F$63,' RPM (ICE)'!$C$3:$C$63,,-1),IF(M45=3,_xlfn.XLOOKUP(D45,' RPM (ICE)'!$G$3:$G$63,' RPM (ICE)'!$C$3:$C$63,,-1))))</f>
        <v>17.175000000000001</v>
      </c>
      <c r="AD45" s="14">
        <f t="shared" si="12"/>
        <v>12.8073975</v>
      </c>
      <c r="AE45" s="14">
        <f t="shared" si="13"/>
        <v>20.728013092881355</v>
      </c>
      <c r="AF45" s="14" cm="1">
        <f t="array" ref="AF45">_xlfn.XLOOKUP(AE45,BSFC!$I$11:$I$33,_xlfn.XLOOKUP('Main Data (ICE)'!W45,BSFC!$J$10:$W$10,BSFC!$J$11:$W$33,,-1),,-1)</f>
        <v>414.10462275000009</v>
      </c>
      <c r="AG45" s="14">
        <f t="shared" si="14"/>
        <v>1.4732229194852209</v>
      </c>
      <c r="AH45" s="14">
        <f t="shared" si="19"/>
        <v>4.4577741516708643E-4</v>
      </c>
      <c r="AI45" s="14">
        <f t="shared" si="20"/>
        <v>0.1845984883382365</v>
      </c>
      <c r="AJ45" s="14">
        <f t="shared" si="24"/>
        <v>9.8713942701051707</v>
      </c>
      <c r="AK45" s="14">
        <f t="shared" si="21"/>
        <v>2.4450130905726692E-4</v>
      </c>
      <c r="AL45" s="14">
        <f t="shared" si="22"/>
        <v>1.3074694397490294E-2</v>
      </c>
    </row>
    <row r="46" spans="1:38" ht="15.75" thickBot="1" x14ac:dyDescent="0.3">
      <c r="A46" s="14">
        <v>1</v>
      </c>
      <c r="B46" s="17" t="s">
        <v>33</v>
      </c>
      <c r="C46" s="14">
        <v>40</v>
      </c>
      <c r="D46" s="14">
        <f t="shared" si="15"/>
        <v>18.086481681605143</v>
      </c>
      <c r="E46" s="14">
        <f t="shared" si="4"/>
        <v>8.0853673686398118</v>
      </c>
      <c r="F46" s="14">
        <f t="shared" si="16"/>
        <v>9.0025927368460277</v>
      </c>
      <c r="G46" s="14">
        <f>0.5*('Specifications (ICE)'!$P$4*'Specifications (ICE)'!$P$3)*'Specifications (ICE)'!$P$5*E46^2</f>
        <v>20.433207146507574</v>
      </c>
      <c r="H46" s="14">
        <f>IF(B46="A",'Specifications (ICE)'!$M$12,IF(B46="G",'Specifications (ICE)'!$M$13))</f>
        <v>84.271039200000004</v>
      </c>
      <c r="I46" s="14">
        <f>'Specifications (ICE)'!$H$11-G46-H46-R46</f>
        <v>597.29400387221506</v>
      </c>
      <c r="J46" s="14">
        <f t="shared" si="17"/>
        <v>0.84015378503224691</v>
      </c>
      <c r="K46" s="14">
        <f>0.5*'Specifications (ICE)'!$E$16*E46^2</f>
        <v>17549.262841766871</v>
      </c>
      <c r="L46" s="14">
        <f>E46/'Specifications (ICE)'!$M$4</f>
        <v>28.295248884128824</v>
      </c>
      <c r="M46" s="14">
        <f t="shared" si="5"/>
        <v>2</v>
      </c>
      <c r="N46" s="14">
        <f>IF(M46=1,'Specifications (ICE)'!$M$19,IF(M46=2,'Specifications (ICE)'!$M$20,IF(M46=3,'Specifications (ICE)'!$M$21)))</f>
        <v>710.93413433742921</v>
      </c>
      <c r="O46" s="14">
        <f t="shared" si="0"/>
        <v>23.238007406795639</v>
      </c>
      <c r="P46" s="13">
        <f t="shared" si="1"/>
        <v>0.84015378503224691</v>
      </c>
      <c r="Q46" s="14">
        <v>0</v>
      </c>
      <c r="R46" s="17">
        <f t="shared" si="6"/>
        <v>0</v>
      </c>
      <c r="S46" s="14">
        <f t="shared" si="7"/>
        <v>0</v>
      </c>
      <c r="T46" s="12">
        <f t="shared" si="2"/>
        <v>506.62532144725151</v>
      </c>
      <c r="U46" s="3">
        <f t="shared" si="23"/>
        <v>14.481162278240493</v>
      </c>
      <c r="V46" s="19">
        <f t="shared" si="8"/>
        <v>10.798602710883936</v>
      </c>
      <c r="W46" s="14">
        <f>IF(M46=1,_xlfn.XLOOKUP(D46,' RPM (ICE)'!$E$3:$E$63,' RPM (ICE)'!$B$3:$B$63,,1),IF(M46=2,_xlfn.XLOOKUP(D46,' RPM (ICE)'!$F$3:$F$63,' RPM (ICE)'!$B$3:$B$63,,1),IF(M46=3,_xlfn.XLOOKUP(D46,' RPM (ICE)'!$G$3:$G$63,' RPM (ICE)'!$B$3:$B$63,,1))))</f>
        <v>5900</v>
      </c>
      <c r="X46" s="12">
        <f t="shared" si="9"/>
        <v>17.476897892489578</v>
      </c>
      <c r="Y46" s="3">
        <f t="shared" si="10"/>
        <v>17</v>
      </c>
      <c r="Z46" s="3">
        <f t="shared" si="18"/>
        <v>17</v>
      </c>
      <c r="AA46" s="3">
        <f t="shared" si="11"/>
        <v>17</v>
      </c>
      <c r="AB46" s="19"/>
      <c r="AC46" s="14">
        <f>IF(M46=1,_xlfn.XLOOKUP(D46,' RPM (ICE)'!$E$3:$E$63,' RPM (ICE)'!$C$3:$C$63,,-1),IF(M46=2,_xlfn.XLOOKUP(D46,' RPM (ICE)'!$F$3:$F$63,' RPM (ICE)'!$C$3:$C$63,,-1),IF(M46=3,_xlfn.XLOOKUP(D46,' RPM (ICE)'!$G$3:$G$63,' RPM (ICE)'!$C$3:$C$63,,-1))))</f>
        <v>17.175000000000001</v>
      </c>
      <c r="AD46" s="14">
        <f t="shared" si="12"/>
        <v>12.8073975</v>
      </c>
      <c r="AE46" s="14">
        <f t="shared" si="13"/>
        <v>20.728013092881355</v>
      </c>
      <c r="AF46" s="14" cm="1">
        <f t="array" ref="AF46">_xlfn.XLOOKUP(AE46,BSFC!$I$11:$I$33,_xlfn.XLOOKUP('Main Data (ICE)'!W46,BSFC!$J$10:$W$10,BSFC!$J$11:$W$33,,-1),,-1)</f>
        <v>414.10462275000009</v>
      </c>
      <c r="AG46" s="14">
        <f t="shared" si="14"/>
        <v>1.4732229194852209</v>
      </c>
      <c r="AH46" s="14">
        <f t="shared" si="19"/>
        <v>4.4000603243649072E-4</v>
      </c>
      <c r="AI46" s="14">
        <f t="shared" si="20"/>
        <v>0.18220853206983728</v>
      </c>
      <c r="AJ46" s="14">
        <f t="shared" si="24"/>
        <v>10.053602802175009</v>
      </c>
      <c r="AK46" s="14">
        <f t="shared" si="21"/>
        <v>2.4133580406600962E-4</v>
      </c>
      <c r="AL46" s="14">
        <f t="shared" si="22"/>
        <v>1.3316030201556304E-2</v>
      </c>
    </row>
    <row r="47" spans="1:38" ht="15.75" thickBot="1" x14ac:dyDescent="0.3">
      <c r="A47" s="14">
        <v>1</v>
      </c>
      <c r="B47" s="17" t="s">
        <v>33</v>
      </c>
      <c r="C47" s="14">
        <v>41</v>
      </c>
      <c r="D47" s="14">
        <f t="shared" si="15"/>
        <v>18.317448283423801</v>
      </c>
      <c r="E47" s="14">
        <f t="shared" si="4"/>
        <v>8.1886185071677371</v>
      </c>
      <c r="F47" s="14">
        <f t="shared" si="16"/>
        <v>9.1247134583236083</v>
      </c>
      <c r="G47" s="14">
        <f>0.5*('Specifications (ICE)'!$P$4*'Specifications (ICE)'!$P$3)*'Specifications (ICE)'!$P$5*E47^2</f>
        <v>20.958408464109311</v>
      </c>
      <c r="H47" s="14">
        <f>IF(B47="A",'Specifications (ICE)'!$M$12,IF(B47="G",'Specifications (ICE)'!$M$13))</f>
        <v>84.271039200000004</v>
      </c>
      <c r="I47" s="14">
        <f>'Specifications (ICE)'!$H$11-G47-H47-R47</f>
        <v>596.76880255461333</v>
      </c>
      <c r="J47" s="14">
        <f t="shared" si="17"/>
        <v>0.8394150368244524</v>
      </c>
      <c r="K47" s="14">
        <f>0.5*'Specifications (ICE)'!$E$16*E47^2</f>
        <v>18000.337208181765</v>
      </c>
      <c r="L47" s="14">
        <f>E47/'Specifications (ICE)'!$M$4</f>
        <v>28.656582702249299</v>
      </c>
      <c r="M47" s="14">
        <f t="shared" si="5"/>
        <v>2</v>
      </c>
      <c r="N47" s="14">
        <f>IF(M47=1,'Specifications (ICE)'!$M$19,IF(M47=2,'Specifications (ICE)'!$M$20,IF(M47=3,'Specifications (ICE)'!$M$21)))</f>
        <v>710.93413433742921</v>
      </c>
      <c r="O47" s="14">
        <f t="shared" si="0"/>
        <v>23.83530141066786</v>
      </c>
      <c r="P47" s="13">
        <f t="shared" si="1"/>
        <v>0.8394150368244524</v>
      </c>
      <c r="Q47" s="14">
        <v>0</v>
      </c>
      <c r="R47" s="17">
        <f t="shared" si="6"/>
        <v>0</v>
      </c>
      <c r="S47" s="14">
        <f t="shared" si="7"/>
        <v>0</v>
      </c>
      <c r="T47" s="12">
        <f t="shared" si="2"/>
        <v>513.09498928812104</v>
      </c>
      <c r="U47" s="3">
        <f t="shared" si="23"/>
        <v>14.653192597794744</v>
      </c>
      <c r="V47" s="19">
        <f t="shared" si="8"/>
        <v>10.926885720175541</v>
      </c>
      <c r="W47" s="14">
        <f>IF(M47=1,_xlfn.XLOOKUP(D47,' RPM (ICE)'!$E$3:$E$63,' RPM (ICE)'!$B$3:$B$63,,1),IF(M47=2,_xlfn.XLOOKUP(D47,' RPM (ICE)'!$F$3:$F$63,' RPM (ICE)'!$B$3:$B$63,,1),IF(M47=3,_xlfn.XLOOKUP(D47,' RPM (ICE)'!$G$3:$G$63,' RPM (ICE)'!$B$3:$B$63,,1))))</f>
        <v>6000</v>
      </c>
      <c r="X47" s="12">
        <f t="shared" si="9"/>
        <v>17.389774394135365</v>
      </c>
      <c r="Y47" s="3">
        <f t="shared" si="10"/>
        <v>17</v>
      </c>
      <c r="Z47" s="3">
        <f t="shared" si="18"/>
        <v>17</v>
      </c>
      <c r="AA47" s="3">
        <f t="shared" si="11"/>
        <v>17</v>
      </c>
      <c r="AB47" s="19"/>
      <c r="AC47" s="14">
        <f>IF(M47=1,_xlfn.XLOOKUP(D47,' RPM (ICE)'!$E$3:$E$63,' RPM (ICE)'!$C$3:$C$63,,-1),IF(M47=2,_xlfn.XLOOKUP(D47,' RPM (ICE)'!$F$3:$F$63,' RPM (ICE)'!$C$3:$C$63,,-1),IF(M47=3,_xlfn.XLOOKUP(D47,' RPM (ICE)'!$G$3:$G$63,' RPM (ICE)'!$C$3:$C$63,,-1))))</f>
        <v>17.239999999999998</v>
      </c>
      <c r="AD47" s="14">
        <f t="shared" si="12"/>
        <v>12.855867999999999</v>
      </c>
      <c r="AE47" s="14">
        <f t="shared" si="13"/>
        <v>20.459685393066664</v>
      </c>
      <c r="AF47" s="14" cm="1">
        <f t="array" ref="AF47">_xlfn.XLOOKUP(AE47,BSFC!$I$11:$I$33,_xlfn.XLOOKUP('Main Data (ICE)'!W47,BSFC!$J$10:$W$10,BSFC!$J$11:$W$33,,-1),,-1)</f>
        <v>469.19731950000011</v>
      </c>
      <c r="AG47" s="14">
        <f t="shared" si="14"/>
        <v>1.6755385570682853</v>
      </c>
      <c r="AH47" s="14">
        <f t="shared" si="19"/>
        <v>4.3610218760570572E-4</v>
      </c>
      <c r="AI47" s="14">
        <f t="shared" si="20"/>
        <v>0.20461797745268329</v>
      </c>
      <c r="AJ47" s="14">
        <f t="shared" si="24"/>
        <v>10.258220779627692</v>
      </c>
      <c r="AK47" s="14">
        <f t="shared" si="21"/>
        <v>2.7101718867905071E-4</v>
      </c>
      <c r="AL47" s="14">
        <f t="shared" si="22"/>
        <v>1.3587047390235354E-2</v>
      </c>
    </row>
    <row r="48" spans="1:38" ht="15.75" thickBot="1" x14ac:dyDescent="0.3">
      <c r="A48" s="14">
        <v>1</v>
      </c>
      <c r="B48" s="17" t="s">
        <v>33</v>
      </c>
      <c r="C48" s="14">
        <v>42</v>
      </c>
      <c r="D48" s="14">
        <f t="shared" si="15"/>
        <v>18.545339316594507</v>
      </c>
      <c r="E48" s="14">
        <f t="shared" si="4"/>
        <v>8.290494745766317</v>
      </c>
      <c r="F48" s="14">
        <f t="shared" si="16"/>
        <v>9.2453335215002568</v>
      </c>
      <c r="G48" s="14">
        <f>0.5*('Specifications (ICE)'!$P$4*'Specifications (ICE)'!$P$3)*'Specifications (ICE)'!$P$5*E48^2</f>
        <v>21.483147971576976</v>
      </c>
      <c r="H48" s="14">
        <f>IF(B48="A",'Specifications (ICE)'!$M$12,IF(B48="G",'Specifications (ICE)'!$M$13))</f>
        <v>84.271039200000004</v>
      </c>
      <c r="I48" s="14">
        <f>'Specifications (ICE)'!$H$11-G48-H48-R48</f>
        <v>596.24406304714569</v>
      </c>
      <c r="J48" s="14">
        <f t="shared" si="17"/>
        <v>0.83867693819882272</v>
      </c>
      <c r="K48" s="14">
        <f>0.5*'Specifications (ICE)'!$E$16*E48^2</f>
        <v>18451.014944377635</v>
      </c>
      <c r="L48" s="14">
        <f>E48/'Specifications (ICE)'!$M$4</f>
        <v>29.013104972060603</v>
      </c>
      <c r="M48" s="14">
        <f t="shared" si="5"/>
        <v>2</v>
      </c>
      <c r="N48" s="14">
        <f>IF(M48=1,'Specifications (ICE)'!$M$19,IF(M48=2,'Specifications (ICE)'!$M$20,IF(M48=3,'Specifications (ICE)'!$M$21)))</f>
        <v>710.93413433742921</v>
      </c>
      <c r="O48" s="14">
        <f t="shared" si="0"/>
        <v>24.432070213222481</v>
      </c>
      <c r="P48" s="13">
        <f t="shared" si="1"/>
        <v>0.83867693819882272</v>
      </c>
      <c r="Q48" s="14">
        <v>0</v>
      </c>
      <c r="R48" s="17">
        <f t="shared" si="6"/>
        <v>0</v>
      </c>
      <c r="S48" s="14">
        <f t="shared" si="7"/>
        <v>0</v>
      </c>
      <c r="T48" s="12">
        <f t="shared" si="2"/>
        <v>519.47850654523791</v>
      </c>
      <c r="U48" s="3">
        <f t="shared" si="23"/>
        <v>14.822451025086174</v>
      </c>
      <c r="V48" s="19">
        <f t="shared" si="8"/>
        <v>11.053101729406761</v>
      </c>
      <c r="W48" s="14">
        <f>IF(M48=1,_xlfn.XLOOKUP(D48,' RPM (ICE)'!$E$3:$E$63,' RPM (ICE)'!$B$3:$B$63,,1),IF(M48=2,_xlfn.XLOOKUP(D48,' RPM (ICE)'!$F$3:$F$63,' RPM (ICE)'!$B$3:$B$63,,1),IF(M48=3,_xlfn.XLOOKUP(D48,' RPM (ICE)'!$G$3:$G$63,' RPM (ICE)'!$B$3:$B$63,,1))))</f>
        <v>6100</v>
      </c>
      <c r="X48" s="12">
        <f t="shared" si="9"/>
        <v>17.302271769468732</v>
      </c>
      <c r="Y48" s="3">
        <f t="shared" si="10"/>
        <v>17</v>
      </c>
      <c r="Z48" s="3">
        <f t="shared" si="18"/>
        <v>17</v>
      </c>
      <c r="AA48" s="3">
        <f t="shared" si="11"/>
        <v>17</v>
      </c>
      <c r="AB48" s="19"/>
      <c r="AC48" s="14">
        <f>IF(M48=1,_xlfn.XLOOKUP(D48,' RPM (ICE)'!$E$3:$E$63,' RPM (ICE)'!$C$3:$C$63,,-1),IF(M48=2,_xlfn.XLOOKUP(D48,' RPM (ICE)'!$F$3:$F$63,' RPM (ICE)'!$C$3:$C$63,,-1),IF(M48=3,_xlfn.XLOOKUP(D48,' RPM (ICE)'!$G$3:$G$63,' RPM (ICE)'!$C$3:$C$63,,-1))))</f>
        <v>17.305</v>
      </c>
      <c r="AD48" s="14">
        <f t="shared" si="12"/>
        <v>12.9043385</v>
      </c>
      <c r="AE48" s="14">
        <f t="shared" si="13"/>
        <v>20.200155322754096</v>
      </c>
      <c r="AF48" s="14" cm="1">
        <f t="array" ref="AF48">_xlfn.XLOOKUP(AE48,BSFC!$I$11:$I$33,_xlfn.XLOOKUP('Main Data (ICE)'!W48,BSFC!$J$10:$W$10,BSFC!$J$11:$W$33,,-1),,-1)</f>
        <v>469.19731950000011</v>
      </c>
      <c r="AG48" s="14">
        <f t="shared" si="14"/>
        <v>1.6818558428112922</v>
      </c>
      <c r="AH48" s="14">
        <f t="shared" si="19"/>
        <v>4.3236725697857168E-4</v>
      </c>
      <c r="AI48" s="14">
        <f t="shared" si="20"/>
        <v>0.20286555801391354</v>
      </c>
      <c r="AJ48" s="14">
        <f t="shared" si="24"/>
        <v>10.461086337641605</v>
      </c>
      <c r="AK48" s="14">
        <f t="shared" si="21"/>
        <v>2.6869610332968684E-4</v>
      </c>
      <c r="AL48" s="14">
        <f t="shared" si="22"/>
        <v>1.3855743493565041E-2</v>
      </c>
    </row>
    <row r="49" spans="1:38" ht="15.75" thickBot="1" x14ac:dyDescent="0.3">
      <c r="A49" s="14">
        <v>1</v>
      </c>
      <c r="B49" s="17" t="s">
        <v>33</v>
      </c>
      <c r="C49" s="14">
        <v>43</v>
      </c>
      <c r="D49" s="14">
        <f t="shared" si="15"/>
        <v>18.77026697665989</v>
      </c>
      <c r="E49" s="14">
        <f t="shared" si="4"/>
        <v>8.391046240247789</v>
      </c>
      <c r="F49" s="14">
        <f t="shared" si="16"/>
        <v>9.3645081716414378</v>
      </c>
      <c r="G49" s="14">
        <f>0.5*('Specifications (ICE)'!$P$4*'Specifications (ICE)'!$P$3)*'Specifications (ICE)'!$P$5*E49^2</f>
        <v>22.007426074980749</v>
      </c>
      <c r="H49" s="14">
        <f>IF(B49="A",'Specifications (ICE)'!$M$12,IF(B49="G",'Specifications (ICE)'!$M$13))</f>
        <v>84.271039200000004</v>
      </c>
      <c r="I49" s="14">
        <f>'Specifications (ICE)'!$H$11-G49-H49-R49</f>
        <v>595.71978494374184</v>
      </c>
      <c r="J49" s="14">
        <f t="shared" si="17"/>
        <v>0.83793948858417955</v>
      </c>
      <c r="K49" s="14">
        <f>0.5*'Specifications (ICE)'!$E$16*E49^2</f>
        <v>18901.296399111892</v>
      </c>
      <c r="L49" s="14">
        <f>E49/'Specifications (ICE)'!$M$4</f>
        <v>29.364991216965141</v>
      </c>
      <c r="M49" s="14">
        <f t="shared" si="5"/>
        <v>2</v>
      </c>
      <c r="N49" s="14">
        <f>IF(M49=1,'Specifications (ICE)'!$M$19,IF(M49=2,'Specifications (ICE)'!$M$20,IF(M49=3,'Specifications (ICE)'!$M$21)))</f>
        <v>710.93413433742921</v>
      </c>
      <c r="O49" s="14">
        <f t="shared" si="0"/>
        <v>25.028314276269626</v>
      </c>
      <c r="P49" s="13">
        <f t="shared" si="1"/>
        <v>0.83793948858417955</v>
      </c>
      <c r="Q49" s="14">
        <v>0</v>
      </c>
      <c r="R49" s="17">
        <f t="shared" si="6"/>
        <v>0</v>
      </c>
      <c r="S49" s="14">
        <f t="shared" si="7"/>
        <v>0</v>
      </c>
      <c r="T49" s="12">
        <f t="shared" si="2"/>
        <v>525.77901595823778</v>
      </c>
      <c r="U49" s="3">
        <f t="shared" si="23"/>
        <v>14.989034057201675</v>
      </c>
      <c r="V49" s="19">
        <f t="shared" si="8"/>
        <v>11.17732269645529</v>
      </c>
      <c r="W49" s="14">
        <f>IF(M49=1,_xlfn.XLOOKUP(D49,' RPM (ICE)'!$E$3:$E$63,' RPM (ICE)'!$B$3:$B$63,,1),IF(M49=2,_xlfn.XLOOKUP(D49,' RPM (ICE)'!$F$3:$F$63,' RPM (ICE)'!$B$3:$B$63,,1),IF(M49=3,_xlfn.XLOOKUP(D49,' RPM (ICE)'!$G$3:$G$63,' RPM (ICE)'!$B$3:$B$63,,1))))</f>
        <v>6200</v>
      </c>
      <c r="X49" s="12">
        <f t="shared" si="9"/>
        <v>17.214519187727785</v>
      </c>
      <c r="Y49" s="3">
        <f t="shared" si="10"/>
        <v>17</v>
      </c>
      <c r="Z49" s="3">
        <f t="shared" si="18"/>
        <v>17</v>
      </c>
      <c r="AA49" s="3">
        <f t="shared" si="11"/>
        <v>17</v>
      </c>
      <c r="AB49" s="19"/>
      <c r="AC49" s="14">
        <f>IF(M49=1,_xlfn.XLOOKUP(D49,' RPM (ICE)'!$E$3:$E$63,' RPM (ICE)'!$C$3:$C$63,,-1),IF(M49=2,_xlfn.XLOOKUP(D49,' RPM (ICE)'!$F$3:$F$63,' RPM (ICE)'!$C$3:$C$63,,-1),IF(M49=3,_xlfn.XLOOKUP(D49,' RPM (ICE)'!$G$3:$G$63,' RPM (ICE)'!$C$3:$C$63,,-1))))</f>
        <v>17.37</v>
      </c>
      <c r="AD49" s="14">
        <f t="shared" si="12"/>
        <v>12.952809000000002</v>
      </c>
      <c r="AE49" s="14">
        <f t="shared" si="13"/>
        <v>19.948997190193548</v>
      </c>
      <c r="AF49" s="14" cm="1">
        <f t="array" ref="AF49">_xlfn.XLOOKUP(AE49,BSFC!$I$11:$I$33,_xlfn.XLOOKUP('Main Data (ICE)'!W49,BSFC!$J$10:$W$10,BSFC!$J$11:$W$33,,-1),,-1)</f>
        <v>457.16661900000008</v>
      </c>
      <c r="AG49" s="14">
        <f t="shared" si="14"/>
        <v>1.6448866380785481</v>
      </c>
      <c r="AH49" s="14">
        <f t="shared" si="19"/>
        <v>4.2879068914459471E-4</v>
      </c>
      <c r="AI49" s="14">
        <f t="shared" si="20"/>
        <v>0.19602878961491441</v>
      </c>
      <c r="AJ49" s="14">
        <f t="shared" si="24"/>
        <v>10.657115127256519</v>
      </c>
      <c r="AK49" s="14">
        <f t="shared" si="21"/>
        <v>2.5964078094690654E-4</v>
      </c>
      <c r="AL49" s="14">
        <f t="shared" si="22"/>
        <v>1.4115384274511948E-2</v>
      </c>
    </row>
    <row r="50" spans="1:38" ht="15.75" thickBot="1" x14ac:dyDescent="0.3">
      <c r="A50" s="14">
        <v>1</v>
      </c>
      <c r="B50" s="17" t="s">
        <v>33</v>
      </c>
      <c r="C50" s="14">
        <v>44</v>
      </c>
      <c r="D50" s="14">
        <f t="shared" si="15"/>
        <v>18.992336721253309</v>
      </c>
      <c r="E50" s="14">
        <f t="shared" si="4"/>
        <v>8.490320134314425</v>
      </c>
      <c r="F50" s="14">
        <f t="shared" si="16"/>
        <v>9.4822893605931249</v>
      </c>
      <c r="G50" s="14">
        <f>0.5*('Specifications (ICE)'!$P$4*'Specifications (ICE)'!$P$3)*'Specifications (ICE)'!$P$5*E50^2</f>
        <v>22.531243180033776</v>
      </c>
      <c r="H50" s="14">
        <f>IF(B50="A",'Specifications (ICE)'!$M$12,IF(B50="G",'Specifications (ICE)'!$M$13))</f>
        <v>84.271039200000004</v>
      </c>
      <c r="I50" s="14">
        <f>'Specifications (ICE)'!$H$11-G50-H50-R50</f>
        <v>595.19596783868883</v>
      </c>
      <c r="J50" s="14">
        <f t="shared" si="17"/>
        <v>0.83720268740984682</v>
      </c>
      <c r="K50" s="14">
        <f>0.5*'Specifications (ICE)'!$E$16*E50^2</f>
        <v>19351.181920835297</v>
      </c>
      <c r="L50" s="14">
        <f>E50/'Specifications (ICE)'!$M$4</f>
        <v>29.712406419298073</v>
      </c>
      <c r="M50" s="14">
        <f t="shared" si="5"/>
        <v>2</v>
      </c>
      <c r="N50" s="14">
        <f>IF(M50=1,'Specifications (ICE)'!$M$19,IF(M50=2,'Specifications (ICE)'!$M$20,IF(M50=3,'Specifications (ICE)'!$M$21)))</f>
        <v>710.93413433742921</v>
      </c>
      <c r="O50" s="14">
        <f t="shared" si="0"/>
        <v>25.624034061213369</v>
      </c>
      <c r="P50" s="13">
        <f t="shared" si="1"/>
        <v>0.83720268740984682</v>
      </c>
      <c r="Q50" s="14">
        <v>0</v>
      </c>
      <c r="R50" s="17">
        <f t="shared" si="6"/>
        <v>0</v>
      </c>
      <c r="S50" s="14">
        <f t="shared" si="7"/>
        <v>0</v>
      </c>
      <c r="T50" s="12">
        <f t="shared" si="2"/>
        <v>531.99947152936045</v>
      </c>
      <c r="U50" s="3">
        <f t="shared" si="23"/>
        <v>15.153032488370823</v>
      </c>
      <c r="V50" s="19">
        <f t="shared" si="8"/>
        <v>11.299616326578123</v>
      </c>
      <c r="W50" s="14">
        <f>IF(M50=1,_xlfn.XLOOKUP(D50,' RPM (ICE)'!$E$3:$E$63,' RPM (ICE)'!$B$3:$B$63,,1),IF(M50=2,_xlfn.XLOOKUP(D50,' RPM (ICE)'!$F$3:$F$63,' RPM (ICE)'!$B$3:$B$63,,1),IF(M50=3,_xlfn.XLOOKUP(D50,' RPM (ICE)'!$G$3:$G$63,' RPM (ICE)'!$B$3:$B$63,,1))))</f>
        <v>6200</v>
      </c>
      <c r="X50" s="12">
        <f t="shared" si="9"/>
        <v>17.402867157940189</v>
      </c>
      <c r="Y50" s="3">
        <f t="shared" si="10"/>
        <v>17</v>
      </c>
      <c r="Z50" s="3">
        <f t="shared" si="18"/>
        <v>17</v>
      </c>
      <c r="AA50" s="3">
        <f t="shared" si="11"/>
        <v>17</v>
      </c>
      <c r="AB50" s="19"/>
      <c r="AC50" s="14">
        <f>IF(M50=1,_xlfn.XLOOKUP(D50,' RPM (ICE)'!$E$3:$E$63,' RPM (ICE)'!$C$3:$C$63,,-1),IF(M50=2,_xlfn.XLOOKUP(D50,' RPM (ICE)'!$F$3:$F$63,' RPM (ICE)'!$C$3:$C$63,,-1),IF(M50=3,_xlfn.XLOOKUP(D50,' RPM (ICE)'!$G$3:$G$63,' RPM (ICE)'!$C$3:$C$63,,-1))))</f>
        <v>17.37</v>
      </c>
      <c r="AD50" s="14">
        <f t="shared" si="12"/>
        <v>12.952809000000002</v>
      </c>
      <c r="AE50" s="14">
        <f t="shared" si="13"/>
        <v>19.948997190193548</v>
      </c>
      <c r="AF50" s="14" cm="1">
        <f t="array" ref="AF50">_xlfn.XLOOKUP(AE50,BSFC!$I$11:$I$33,_xlfn.XLOOKUP('Main Data (ICE)'!W50,BSFC!$J$10:$W$10,BSFC!$J$11:$W$33,,-1),,-1)</f>
        <v>457.16661900000008</v>
      </c>
      <c r="AG50" s="14">
        <f t="shared" si="14"/>
        <v>1.6448866380785481</v>
      </c>
      <c r="AH50" s="14">
        <f t="shared" si="19"/>
        <v>4.237770123011426E-4</v>
      </c>
      <c r="AI50" s="14">
        <f t="shared" si="20"/>
        <v>0.19373670392363482</v>
      </c>
      <c r="AJ50" s="14">
        <f t="shared" si="24"/>
        <v>10.850851831180155</v>
      </c>
      <c r="AK50" s="14">
        <f t="shared" si="21"/>
        <v>2.5660490585911896E-4</v>
      </c>
      <c r="AL50" s="14">
        <f t="shared" si="22"/>
        <v>1.4371989180371067E-2</v>
      </c>
    </row>
    <row r="51" spans="1:38" ht="15.75" thickBot="1" x14ac:dyDescent="0.3">
      <c r="A51" s="14">
        <v>1</v>
      </c>
      <c r="B51" s="17" t="s">
        <v>33</v>
      </c>
      <c r="C51" s="14">
        <v>45</v>
      </c>
      <c r="D51" s="14">
        <f t="shared" si="15"/>
        <v>19.211647824489763</v>
      </c>
      <c r="E51" s="14">
        <f t="shared" si="4"/>
        <v>8.5883608073930287</v>
      </c>
      <c r="F51" s="14">
        <f t="shared" si="16"/>
        <v>9.598726015087097</v>
      </c>
      <c r="G51" s="14">
        <f>0.5*('Specifications (ICE)'!$P$4*'Specifications (ICE)'!$P$3)*'Specifications (ICE)'!$P$5*E51^2</f>
        <v>23.054599692092445</v>
      </c>
      <c r="H51" s="14">
        <f>IF(B51="A",'Specifications (ICE)'!$M$12,IF(B51="G",'Specifications (ICE)'!$M$13))</f>
        <v>84.271039200000004</v>
      </c>
      <c r="I51" s="14">
        <f>'Specifications (ICE)'!$H$11-G51-H51-R51</f>
        <v>594.6726113266302</v>
      </c>
      <c r="J51" s="14">
        <f t="shared" si="17"/>
        <v>0.83646653410565031</v>
      </c>
      <c r="K51" s="14">
        <f>0.5*'Specifications (ICE)'!$E$16*E51^2</f>
        <v>19800.67185769221</v>
      </c>
      <c r="L51" s="14">
        <f>E51/'Specifications (ICE)'!$M$4</f>
        <v>30.055505887639644</v>
      </c>
      <c r="M51" s="14">
        <f t="shared" si="5"/>
        <v>2</v>
      </c>
      <c r="N51" s="14">
        <f>IF(M51=1,'Specifications (ICE)'!$M$19,IF(M51=2,'Specifications (ICE)'!$M$20,IF(M51=3,'Specifications (ICE)'!$M$21)))</f>
        <v>710.93413433742921</v>
      </c>
      <c r="O51" s="14">
        <f t="shared" si="0"/>
        <v>26.219230029052063</v>
      </c>
      <c r="P51" s="13">
        <f t="shared" si="1"/>
        <v>0.83646653410565031</v>
      </c>
      <c r="Q51" s="14">
        <v>0</v>
      </c>
      <c r="R51" s="17">
        <f t="shared" si="6"/>
        <v>0</v>
      </c>
      <c r="S51" s="14">
        <f t="shared" si="7"/>
        <v>0</v>
      </c>
      <c r="T51" s="12">
        <f t="shared" si="2"/>
        <v>538.14265405264382</v>
      </c>
      <c r="U51" s="3">
        <f t="shared" si="23"/>
        <v>15.314531876242496</v>
      </c>
      <c r="V51" s="19">
        <f t="shared" si="8"/>
        <v>11.42004642011403</v>
      </c>
      <c r="W51" s="14">
        <f>IF(M51=1,_xlfn.XLOOKUP(D51,' RPM (ICE)'!$E$3:$E$63,' RPM (ICE)'!$B$3:$B$63,,1),IF(M51=2,_xlfn.XLOOKUP(D51,' RPM (ICE)'!$F$3:$F$63,' RPM (ICE)'!$B$3:$B$63,,1),IF(M51=3,_xlfn.XLOOKUP(D51,' RPM (ICE)'!$G$3:$G$63,' RPM (ICE)'!$B$3:$B$63,,1))))</f>
        <v>6300</v>
      </c>
      <c r="X51" s="12">
        <f t="shared" si="9"/>
        <v>17.309164961330929</v>
      </c>
      <c r="Y51" s="3">
        <f t="shared" si="10"/>
        <v>17</v>
      </c>
      <c r="Z51" s="3">
        <f t="shared" si="18"/>
        <v>17</v>
      </c>
      <c r="AA51" s="3">
        <f t="shared" si="11"/>
        <v>17</v>
      </c>
      <c r="AB51" s="19"/>
      <c r="AC51" s="14">
        <f>IF(M51=1,_xlfn.XLOOKUP(D51,' RPM (ICE)'!$E$3:$E$63,' RPM (ICE)'!$C$3:$C$63,,-1),IF(M51=2,_xlfn.XLOOKUP(D51,' RPM (ICE)'!$F$3:$F$63,' RPM (ICE)'!$C$3:$C$63,,-1),IF(M51=3,_xlfn.XLOOKUP(D51,' RPM (ICE)'!$G$3:$G$63,' RPM (ICE)'!$C$3:$C$63,,-1))))</f>
        <v>17.434999999999999</v>
      </c>
      <c r="AD51" s="14">
        <f t="shared" si="12"/>
        <v>13.001279499999999</v>
      </c>
      <c r="AE51" s="14">
        <f t="shared" si="13"/>
        <v>19.705812331682537</v>
      </c>
      <c r="AF51" s="14" cm="1">
        <f t="array" ref="AF51">_xlfn.XLOOKUP(AE51,BSFC!$I$11:$I$33,_xlfn.XLOOKUP('Main Data (ICE)'!W51,BSFC!$J$10:$W$10,BSFC!$J$11:$W$33,,-1),,-1)</f>
        <v>457.16661900000008</v>
      </c>
      <c r="AG51" s="14">
        <f t="shared" si="14"/>
        <v>1.6510419421358364</v>
      </c>
      <c r="AH51" s="14">
        <f t="shared" si="19"/>
        <v>4.2050708031140616E-4</v>
      </c>
      <c r="AI51" s="14">
        <f t="shared" si="20"/>
        <v>0.19224180017152706</v>
      </c>
      <c r="AJ51" s="14">
        <f t="shared" si="24"/>
        <v>11.043093631351681</v>
      </c>
      <c r="AK51" s="14">
        <f t="shared" si="21"/>
        <v>2.5462490088943982E-4</v>
      </c>
      <c r="AL51" s="14">
        <f t="shared" si="22"/>
        <v>1.4626614081260507E-2</v>
      </c>
    </row>
    <row r="52" spans="1:38" ht="15.75" thickBot="1" x14ac:dyDescent="0.3">
      <c r="A52" s="14">
        <v>1</v>
      </c>
      <c r="B52" s="17" t="s">
        <v>33</v>
      </c>
      <c r="C52" s="14">
        <v>46</v>
      </c>
      <c r="D52" s="14">
        <f t="shared" si="15"/>
        <v>19.428293874015544</v>
      </c>
      <c r="E52" s="14">
        <f t="shared" si="4"/>
        <v>8.685210096835652</v>
      </c>
      <c r="F52" s="14">
        <f t="shared" si="16"/>
        <v>9.7138642775874295</v>
      </c>
      <c r="G52" s="14">
        <f>0.5*('Specifications (ICE)'!$P$4*'Specifications (ICE)'!$P$3)*'Specifications (ICE)'!$P$5*E52^2</f>
        <v>23.577496016156719</v>
      </c>
      <c r="H52" s="14">
        <f>IF(B52="A",'Specifications (ICE)'!$M$12,IF(B52="G",'Specifications (ICE)'!$M$13))</f>
        <v>84.271039200000004</v>
      </c>
      <c r="I52" s="14">
        <f>'Specifications (ICE)'!$H$11-G52-H52-R52</f>
        <v>594.14971500256593</v>
      </c>
      <c r="J52" s="14">
        <f t="shared" si="17"/>
        <v>0.8357310281019168</v>
      </c>
      <c r="K52" s="14">
        <f>0.5*'Specifications (ICE)'!$E$16*E52^2</f>
        <v>20249.76655752087</v>
      </c>
      <c r="L52" s="14">
        <f>E52/'Specifications (ICE)'!$M$4</f>
        <v>30.39443603442048</v>
      </c>
      <c r="M52" s="14">
        <f t="shared" si="5"/>
        <v>2</v>
      </c>
      <c r="N52" s="14">
        <f>IF(M52=1,'Specifications (ICE)'!$M$19,IF(M52=2,'Specifications (ICE)'!$M$20,IF(M52=3,'Specifications (ICE)'!$M$21)))</f>
        <v>710.93413433742921</v>
      </c>
      <c r="O52" s="14">
        <f t="shared" si="0"/>
        <v>26.813902640378704</v>
      </c>
      <c r="P52" s="13">
        <f t="shared" si="1"/>
        <v>0.8357310281019168</v>
      </c>
      <c r="Q52" s="14">
        <v>0</v>
      </c>
      <c r="R52" s="17">
        <f t="shared" si="6"/>
        <v>0</v>
      </c>
      <c r="S52" s="14">
        <f t="shared" si="7"/>
        <v>0</v>
      </c>
      <c r="T52" s="12">
        <f t="shared" si="2"/>
        <v>544.21118503691514</v>
      </c>
      <c r="U52" s="3">
        <f t="shared" si="23"/>
        <v>15.473612960097094</v>
      </c>
      <c r="V52" s="19">
        <f t="shared" si="8"/>
        <v>11.538673184344404</v>
      </c>
      <c r="W52" s="14">
        <f>IF(M52=1,_xlfn.XLOOKUP(D52,' RPM (ICE)'!$E$3:$E$63,' RPM (ICE)'!$B$3:$B$63,,1),IF(M52=2,_xlfn.XLOOKUP(D52,' RPM (ICE)'!$F$3:$F$63,' RPM (ICE)'!$B$3:$B$63,,1),IF(M52=3,_xlfn.XLOOKUP(D52,' RPM (ICE)'!$G$3:$G$63,' RPM (ICE)'!$B$3:$B$63,,1))))</f>
        <v>6400</v>
      </c>
      <c r="X52" s="12">
        <f t="shared" si="9"/>
        <v>17.21570039104185</v>
      </c>
      <c r="Y52" s="3">
        <f t="shared" si="10"/>
        <v>17</v>
      </c>
      <c r="Z52" s="3">
        <f t="shared" si="18"/>
        <v>17</v>
      </c>
      <c r="AA52" s="3">
        <f t="shared" si="11"/>
        <v>17</v>
      </c>
      <c r="AB52" s="19"/>
      <c r="AC52" s="14">
        <f>IF(M52=1,_xlfn.XLOOKUP(D52,' RPM (ICE)'!$E$3:$E$63,' RPM (ICE)'!$C$3:$C$63,,-1),IF(M52=2,_xlfn.XLOOKUP(D52,' RPM (ICE)'!$F$3:$F$63,' RPM (ICE)'!$C$3:$C$63,,-1),IF(M52=3,_xlfn.XLOOKUP(D52,' RPM (ICE)'!$G$3:$G$63,' RPM (ICE)'!$C$3:$C$63,,-1))))</f>
        <v>17.5</v>
      </c>
      <c r="AD52" s="14">
        <f t="shared" si="12"/>
        <v>13.049750000000001</v>
      </c>
      <c r="AE52" s="14">
        <f t="shared" si="13"/>
        <v>19.470227000000001</v>
      </c>
      <c r="AF52" s="14" cm="1">
        <f t="array" ref="AF52">_xlfn.XLOOKUP(AE52,BSFC!$I$11:$I$33,_xlfn.XLOOKUP('Main Data (ICE)'!W52,BSFC!$J$10:$W$10,BSFC!$J$11:$W$33,,-1),,-1)</f>
        <v>457.16661900000008</v>
      </c>
      <c r="AG52" s="14">
        <f t="shared" si="14"/>
        <v>1.6571972461931255</v>
      </c>
      <c r="AH52" s="14">
        <f t="shared" si="19"/>
        <v>4.1736820585103191E-4</v>
      </c>
      <c r="AI52" s="14">
        <f t="shared" si="20"/>
        <v>0.19080681154701232</v>
      </c>
      <c r="AJ52" s="14">
        <f t="shared" si="24"/>
        <v>11.233900442898694</v>
      </c>
      <c r="AK52" s="14">
        <f t="shared" si="21"/>
        <v>2.5272425370465208E-4</v>
      </c>
      <c r="AL52" s="14">
        <f t="shared" si="22"/>
        <v>1.4879338334965159E-2</v>
      </c>
    </row>
    <row r="53" spans="1:38" ht="15.75" thickBot="1" x14ac:dyDescent="0.3">
      <c r="A53" s="14">
        <v>1</v>
      </c>
      <c r="B53" s="17" t="s">
        <v>33</v>
      </c>
      <c r="C53" s="14">
        <v>47</v>
      </c>
      <c r="D53" s="14">
        <f t="shared" si="15"/>
        <v>19.642363217805141</v>
      </c>
      <c r="E53" s="14">
        <f t="shared" si="4"/>
        <v>8.7809074976553418</v>
      </c>
      <c r="F53" s="14">
        <f t="shared" si="16"/>
        <v>9.8277477230362074</v>
      </c>
      <c r="G53" s="14">
        <f>0.5*('Specifications (ICE)'!$P$4*'Specifications (ICE)'!$P$3)*'Specifications (ICE)'!$P$5*E53^2</f>
        <v>24.099932556870428</v>
      </c>
      <c r="H53" s="14">
        <f>IF(B53="A",'Specifications (ICE)'!$M$12,IF(B53="G",'Specifications (ICE)'!$M$13))</f>
        <v>84.271039200000004</v>
      </c>
      <c r="I53" s="14">
        <f>'Specifications (ICE)'!$H$11-G53-H53-R53</f>
        <v>593.62727846185226</v>
      </c>
      <c r="J53" s="14">
        <f t="shared" si="17"/>
        <v>0.83499616882947436</v>
      </c>
      <c r="K53" s="14">
        <f>0.5*'Specifications (ICE)'!$E$16*E53^2</f>
        <v>20698.466367853649</v>
      </c>
      <c r="L53" s="14">
        <f>E53/'Specifications (ICE)'!$M$4</f>
        <v>30.729335074909333</v>
      </c>
      <c r="M53" s="14">
        <f t="shared" si="5"/>
        <v>2</v>
      </c>
      <c r="N53" s="14">
        <f>IF(M53=1,'Specifications (ICE)'!$M$19,IF(M53=2,'Specifications (ICE)'!$M$20,IF(M53=3,'Specifications (ICE)'!$M$21)))</f>
        <v>710.93413433742921</v>
      </c>
      <c r="O53" s="14">
        <f t="shared" si="0"/>
        <v>27.408052355381272</v>
      </c>
      <c r="P53" s="13">
        <f t="shared" si="1"/>
        <v>0.83499616882947436</v>
      </c>
      <c r="Q53" s="14">
        <v>0</v>
      </c>
      <c r="R53" s="17">
        <f t="shared" si="6"/>
        <v>0</v>
      </c>
      <c r="S53" s="14">
        <f t="shared" si="7"/>
        <v>0</v>
      </c>
      <c r="T53" s="12">
        <f t="shared" si="2"/>
        <v>550.20753922114034</v>
      </c>
      <c r="U53" s="3">
        <f t="shared" si="23"/>
        <v>15.630352036923401</v>
      </c>
      <c r="V53" s="19">
        <f t="shared" si="8"/>
        <v>11.65555351393378</v>
      </c>
      <c r="W53" s="14">
        <f>IF(M53=1,_xlfn.XLOOKUP(D53,' RPM (ICE)'!$E$3:$E$63,' RPM (ICE)'!$B$3:$B$63,,1),IF(M53=2,_xlfn.XLOOKUP(D53,' RPM (ICE)'!$F$3:$F$63,' RPM (ICE)'!$B$3:$B$63,,1),IF(M53=3,_xlfn.XLOOKUP(D53,' RPM (ICE)'!$G$3:$G$63,' RPM (ICE)'!$B$3:$B$63,,1))))</f>
        <v>6500</v>
      </c>
      <c r="X53" s="12">
        <f t="shared" si="9"/>
        <v>17.122546060592441</v>
      </c>
      <c r="Y53" s="3">
        <f t="shared" si="10"/>
        <v>17</v>
      </c>
      <c r="Z53" s="3">
        <f t="shared" si="18"/>
        <v>17</v>
      </c>
      <c r="AA53" s="3">
        <f t="shared" si="11"/>
        <v>17</v>
      </c>
      <c r="AB53" s="19"/>
      <c r="AC53" s="14">
        <f>IF(M53=1,_xlfn.XLOOKUP(D53,' RPM (ICE)'!$E$3:$E$63,' RPM (ICE)'!$C$3:$C$63,,-1),IF(M53=2,_xlfn.XLOOKUP(D53,' RPM (ICE)'!$F$3:$F$63,' RPM (ICE)'!$C$3:$C$63,,-1),IF(M53=3,_xlfn.XLOOKUP(D53,' RPM (ICE)'!$G$3:$G$63,' RPM (ICE)'!$C$3:$C$63,,-1))))</f>
        <v>17.8</v>
      </c>
      <c r="AD53" s="14">
        <f t="shared" si="12"/>
        <v>13.273460000000002</v>
      </c>
      <c r="AE53" s="14">
        <f t="shared" si="13"/>
        <v>19.49932536123077</v>
      </c>
      <c r="AF53" s="14" cm="1">
        <f t="array" ref="AF53">_xlfn.XLOOKUP(AE53,BSFC!$I$11:$I$33,_xlfn.XLOOKUP('Main Data (ICE)'!W53,BSFC!$J$10:$W$10,BSFC!$J$11:$W$33,,-1),,-1)</f>
        <v>504.47246850000005</v>
      </c>
      <c r="AG53" s="14">
        <f t="shared" si="14"/>
        <v>1.8600264254822254</v>
      </c>
      <c r="AH53" s="14">
        <f t="shared" si="19"/>
        <v>4.1989648828514854E-4</v>
      </c>
      <c r="AI53" s="14">
        <f t="shared" si="20"/>
        <v>0.21182621795969023</v>
      </c>
      <c r="AJ53" s="14">
        <f t="shared" si="24"/>
        <v>11.445726660858384</v>
      </c>
      <c r="AK53" s="14">
        <f t="shared" si="21"/>
        <v>2.8056452709892746E-4</v>
      </c>
      <c r="AL53" s="14">
        <f t="shared" si="22"/>
        <v>1.5159902862064086E-2</v>
      </c>
    </row>
    <row r="54" spans="1:38" ht="15.75" thickBot="1" x14ac:dyDescent="0.3">
      <c r="A54" s="14">
        <v>1</v>
      </c>
      <c r="B54" s="17" t="s">
        <v>33</v>
      </c>
      <c r="C54" s="14">
        <v>48</v>
      </c>
      <c r="D54" s="14">
        <f t="shared" si="15"/>
        <v>19.853939366780683</v>
      </c>
      <c r="E54" s="14">
        <f t="shared" si="4"/>
        <v>8.875490342512844</v>
      </c>
      <c r="F54" s="14">
        <f t="shared" si="16"/>
        <v>9.9404175543817601</v>
      </c>
      <c r="G54" s="14">
        <f>0.5*('Specifications (ICE)'!$P$4*'Specifications (ICE)'!$P$3)*'Specifications (ICE)'!$P$5*E54^2</f>
        <v>24.621909718521625</v>
      </c>
      <c r="H54" s="14">
        <f>IF(B54="A",'Specifications (ICE)'!$M$12,IF(B54="G",'Specifications (ICE)'!$M$13))</f>
        <v>84.271039200000004</v>
      </c>
      <c r="I54" s="14">
        <f>'Specifications (ICE)'!$H$11-G54-H54-R54</f>
        <v>593.10530130020106</v>
      </c>
      <c r="J54" s="14">
        <f t="shared" si="17"/>
        <v>0.83426195571965134</v>
      </c>
      <c r="K54" s="14">
        <f>0.5*'Specifications (ICE)'!$E$16*E54^2</f>
        <v>21146.771635917354</v>
      </c>
      <c r="L54" s="14">
        <f>E54/'Specifications (ICE)'!$M$4</f>
        <v>31.060333657087817</v>
      </c>
      <c r="M54" s="14">
        <f t="shared" si="5"/>
        <v>2</v>
      </c>
      <c r="N54" s="14">
        <f>IF(M54=1,'Specifications (ICE)'!$M$19,IF(M54=2,'Specifications (ICE)'!$M$20,IF(M54=3,'Specifications (ICE)'!$M$21)))</f>
        <v>710.93413433742921</v>
      </c>
      <c r="O54" s="14">
        <f t="shared" si="0"/>
        <v>28.001679633843132</v>
      </c>
      <c r="P54" s="13">
        <f t="shared" si="1"/>
        <v>0.83426195571965134</v>
      </c>
      <c r="Q54" s="14">
        <v>0</v>
      </c>
      <c r="R54" s="17">
        <f t="shared" si="6"/>
        <v>0</v>
      </c>
      <c r="S54" s="14">
        <f t="shared" si="7"/>
        <v>0</v>
      </c>
      <c r="T54" s="12">
        <f t="shared" si="2"/>
        <v>556.13405585230601</v>
      </c>
      <c r="U54" s="3">
        <f t="shared" si="23"/>
        <v>15.784821300442868</v>
      </c>
      <c r="V54" s="19">
        <f t="shared" si="8"/>
        <v>11.770741243740247</v>
      </c>
      <c r="W54" s="14">
        <f>IF(M54=1,_xlfn.XLOOKUP(D54,' RPM (ICE)'!$E$3:$E$63,' RPM (ICE)'!$B$3:$B$63,,1),IF(M54=2,_xlfn.XLOOKUP(D54,' RPM (ICE)'!$F$3:$F$63,' RPM (ICE)'!$B$3:$B$63,,1),IF(M54=3,_xlfn.XLOOKUP(D54,' RPM (ICE)'!$G$3:$G$63,' RPM (ICE)'!$B$3:$B$63,,1))))</f>
        <v>6500</v>
      </c>
      <c r="X54" s="12">
        <f t="shared" si="9"/>
        <v>17.291762152034902</v>
      </c>
      <c r="Y54" s="3">
        <f t="shared" si="10"/>
        <v>17</v>
      </c>
      <c r="Z54" s="3">
        <f t="shared" si="18"/>
        <v>17</v>
      </c>
      <c r="AA54" s="3">
        <f t="shared" si="11"/>
        <v>17</v>
      </c>
      <c r="AB54" s="19"/>
      <c r="AC54" s="14">
        <f>IF(M54=1,_xlfn.XLOOKUP(D54,' RPM (ICE)'!$E$3:$E$63,' RPM (ICE)'!$C$3:$C$63,,-1),IF(M54=2,_xlfn.XLOOKUP(D54,' RPM (ICE)'!$F$3:$F$63,' RPM (ICE)'!$C$3:$C$63,,-1),IF(M54=3,_xlfn.XLOOKUP(D54,' RPM (ICE)'!$G$3:$G$63,' RPM (ICE)'!$C$3:$C$63,,-1))))</f>
        <v>17.8</v>
      </c>
      <c r="AD54" s="14">
        <f t="shared" si="12"/>
        <v>13.273460000000002</v>
      </c>
      <c r="AE54" s="14">
        <f t="shared" si="13"/>
        <v>19.49932536123077</v>
      </c>
      <c r="AF54" s="14" cm="1">
        <f t="array" ref="AF54">_xlfn.XLOOKUP(AE54,BSFC!$I$11:$I$33,_xlfn.XLOOKUP('Main Data (ICE)'!W54,BSFC!$J$10:$W$10,BSFC!$J$11:$W$33,,-1),,-1)</f>
        <v>504.47246850000005</v>
      </c>
      <c r="AG54" s="14">
        <f t="shared" si="14"/>
        <v>1.8600264254822254</v>
      </c>
      <c r="AH54" s="14">
        <f t="shared" si="19"/>
        <v>4.1542180543665023E-4</v>
      </c>
      <c r="AI54" s="14">
        <f t="shared" si="20"/>
        <v>0.20956886365735369</v>
      </c>
      <c r="AJ54" s="14">
        <f t="shared" si="24"/>
        <v>11.655295524515738</v>
      </c>
      <c r="AK54" s="14">
        <f t="shared" si="21"/>
        <v>2.7757465385079962E-4</v>
      </c>
      <c r="AL54" s="14">
        <f t="shared" si="22"/>
        <v>1.5437477515914885E-2</v>
      </c>
    </row>
    <row r="55" spans="1:38" ht="15.75" thickBot="1" x14ac:dyDescent="0.3">
      <c r="A55" s="14">
        <v>1</v>
      </c>
      <c r="B55" s="17" t="s">
        <v>33</v>
      </c>
      <c r="C55" s="14">
        <v>49</v>
      </c>
      <c r="D55" s="14">
        <f t="shared" si="15"/>
        <v>20.063101358479823</v>
      </c>
      <c r="E55" s="14">
        <f t="shared" si="4"/>
        <v>8.9689939642904246</v>
      </c>
      <c r="F55" s="14">
        <f t="shared" si="16"/>
        <v>10.05191277937371</v>
      </c>
      <c r="G55" s="14">
        <f>0.5*('Specifications (ICE)'!$P$4*'Specifications (ICE)'!$P$3)*'Specifications (ICE)'!$P$5*E55^2</f>
        <v>25.143427905042852</v>
      </c>
      <c r="H55" s="14">
        <f>IF(B55="A",'Specifications (ICE)'!$M$12,IF(B55="G",'Specifications (ICE)'!$M$13))</f>
        <v>84.271039200000004</v>
      </c>
      <c r="I55" s="14">
        <f>'Specifications (ICE)'!$H$11-G55-H55-R55</f>
        <v>592.58378311367983</v>
      </c>
      <c r="J55" s="14">
        <f t="shared" si="17"/>
        <v>0.83352838820427633</v>
      </c>
      <c r="K55" s="14">
        <f>0.5*'Specifications (ICE)'!$E$16*E55^2</f>
        <v>21594.68270863346</v>
      </c>
      <c r="L55" s="14">
        <f>E55/'Specifications (ICE)'!$M$4</f>
        <v>31.387555430587661</v>
      </c>
      <c r="M55" s="14">
        <f t="shared" si="5"/>
        <v>2</v>
      </c>
      <c r="N55" s="14">
        <f>IF(M55=1,'Specifications (ICE)'!$M$19,IF(M55=2,'Specifications (ICE)'!$M$20,IF(M55=3,'Specifications (ICE)'!$M$21)))</f>
        <v>710.93413433742921</v>
      </c>
      <c r="O55" s="14">
        <f t="shared" si="0"/>
        <v>28.594784935143334</v>
      </c>
      <c r="P55" s="13">
        <f t="shared" si="1"/>
        <v>0.83352838820427633</v>
      </c>
      <c r="Q55" s="14">
        <v>0</v>
      </c>
      <c r="R55" s="17">
        <f t="shared" si="6"/>
        <v>0</v>
      </c>
      <c r="S55" s="14">
        <f t="shared" si="7"/>
        <v>0</v>
      </c>
      <c r="T55" s="12">
        <f t="shared" si="2"/>
        <v>561.99294887221799</v>
      </c>
      <c r="U55" s="3">
        <f t="shared" si="23"/>
        <v>15.937089147454669</v>
      </c>
      <c r="V55" s="19">
        <f t="shared" si="8"/>
        <v>11.884287377256948</v>
      </c>
      <c r="W55" s="14">
        <f>IF(M55=1,_xlfn.XLOOKUP(D55,' RPM (ICE)'!$E$3:$E$63,' RPM (ICE)'!$B$3:$B$63,,1),IF(M55=2,_xlfn.XLOOKUP(D55,' RPM (ICE)'!$F$3:$F$63,' RPM (ICE)'!$B$3:$B$63,,1),IF(M55=3,_xlfn.XLOOKUP(D55,' RPM (ICE)'!$G$3:$G$63,' RPM (ICE)'!$B$3:$B$63,,1))))</f>
        <v>6600</v>
      </c>
      <c r="X55" s="12">
        <f t="shared" si="9"/>
        <v>17.194042925447143</v>
      </c>
      <c r="Y55" s="3">
        <f t="shared" si="10"/>
        <v>17</v>
      </c>
      <c r="Z55" s="3">
        <f t="shared" si="18"/>
        <v>17</v>
      </c>
      <c r="AA55" s="3">
        <f t="shared" si="11"/>
        <v>17</v>
      </c>
      <c r="AB55" s="19"/>
      <c r="AC55" s="14">
        <f>IF(M55=1,_xlfn.XLOOKUP(D55,' RPM (ICE)'!$E$3:$E$63,' RPM (ICE)'!$C$3:$C$63,,-1),IF(M55=2,_xlfn.XLOOKUP(D55,' RPM (ICE)'!$F$3:$F$63,' RPM (ICE)'!$C$3:$C$63,,-1),IF(M55=3,_xlfn.XLOOKUP(D55,' RPM (ICE)'!$G$3:$G$63,' RPM (ICE)'!$C$3:$C$63,,-1))))</f>
        <v>18</v>
      </c>
      <c r="AD55" s="14">
        <f t="shared" si="12"/>
        <v>13.422600000000001</v>
      </c>
      <c r="AE55" s="14">
        <f t="shared" si="13"/>
        <v>19.419654981818184</v>
      </c>
      <c r="AF55" s="14" cm="1">
        <f t="array" ref="AF55">_xlfn.XLOOKUP(AE55,BSFC!$I$11:$I$33,_xlfn.XLOOKUP('Main Data (ICE)'!W55,BSFC!$J$10:$W$10,BSFC!$J$11:$W$33,,-1),,-1)</f>
        <v>504.47246850000005</v>
      </c>
      <c r="AG55" s="14">
        <f t="shared" si="14"/>
        <v>1.8809255988022502</v>
      </c>
      <c r="AH55" s="14">
        <f t="shared" si="19"/>
        <v>4.1570994638248594E-4</v>
      </c>
      <c r="AI55" s="14">
        <f t="shared" si="20"/>
        <v>0.20971422283157534</v>
      </c>
      <c r="AJ55" s="14">
        <f t="shared" si="24"/>
        <v>11.865009747347314</v>
      </c>
      <c r="AK55" s="14">
        <f t="shared" si="21"/>
        <v>2.7776718255837797E-4</v>
      </c>
      <c r="AL55" s="14">
        <f t="shared" si="22"/>
        <v>1.5715244698473262E-2</v>
      </c>
    </row>
    <row r="56" spans="1:38" ht="15.75" thickBot="1" x14ac:dyDescent="0.3">
      <c r="A56" s="14">
        <v>1</v>
      </c>
      <c r="B56" s="17" t="s">
        <v>33</v>
      </c>
      <c r="C56" s="14">
        <v>50</v>
      </c>
      <c r="D56" s="14">
        <f t="shared" si="15"/>
        <v>20.269924086282586</v>
      </c>
      <c r="E56" s="14">
        <f t="shared" si="4"/>
        <v>9.0614518432691913</v>
      </c>
      <c r="F56" s="14">
        <f t="shared" si="16"/>
        <v>10.162270370772577</v>
      </c>
      <c r="G56" s="14">
        <f>0.5*('Specifications (ICE)'!$P$4*'Specifications (ICE)'!$P$3)*'Specifications (ICE)'!$P$5*E56^2</f>
        <v>25.664487520011473</v>
      </c>
      <c r="H56" s="14">
        <f>IF(B56="A",'Specifications (ICE)'!$M$12,IF(B56="G",'Specifications (ICE)'!$M$13))</f>
        <v>84.271039200000004</v>
      </c>
      <c r="I56" s="14">
        <f>'Specifications (ICE)'!$H$11-G56-H56-R56</f>
        <v>592.06272349871119</v>
      </c>
      <c r="J56" s="14">
        <f t="shared" si="17"/>
        <v>0.8327954657156772</v>
      </c>
      <c r="K56" s="14">
        <f>0.5*'Specifications (ICE)'!$E$16*E56^2</f>
        <v>22042.199932618394</v>
      </c>
      <c r="L56" s="14">
        <f>E56/'Specifications (ICE)'!$M$4</f>
        <v>31.711117561746949</v>
      </c>
      <c r="M56" s="14">
        <f t="shared" si="5"/>
        <v>2</v>
      </c>
      <c r="N56" s="14">
        <f>IF(M56=1,'Specifications (ICE)'!$M$19,IF(M56=2,'Specifications (ICE)'!$M$20,IF(M56=3,'Specifications (ICE)'!$M$21)))</f>
        <v>710.93413433742921</v>
      </c>
      <c r="O56" s="14">
        <f t="shared" si="0"/>
        <v>29.187368718257012</v>
      </c>
      <c r="P56" s="13">
        <f t="shared" si="1"/>
        <v>0.8327954657156772</v>
      </c>
      <c r="Q56" s="14">
        <v>0</v>
      </c>
      <c r="R56" s="17">
        <f t="shared" si="6"/>
        <v>0</v>
      </c>
      <c r="S56" s="14">
        <f t="shared" si="7"/>
        <v>0</v>
      </c>
      <c r="T56" s="12">
        <f t="shared" si="2"/>
        <v>567.78631613956452</v>
      </c>
      <c r="U56" s="3">
        <f t="shared" si="23"/>
        <v>16.087220455276935</v>
      </c>
      <c r="V56" s="19">
        <f t="shared" si="8"/>
        <v>11.99624029350001</v>
      </c>
      <c r="W56" s="14">
        <f>IF(M56=1,_xlfn.XLOOKUP(D56,' RPM (ICE)'!$E$3:$E$63,' RPM (ICE)'!$B$3:$B$63,,1),IF(M56=2,_xlfn.XLOOKUP(D56,' RPM (ICE)'!$F$3:$F$63,' RPM (ICE)'!$B$3:$B$63,,1),IF(M56=3,_xlfn.XLOOKUP(D56,' RPM (ICE)'!$G$3:$G$63,' RPM (ICE)'!$B$3:$B$63,,1))))</f>
        <v>6700</v>
      </c>
      <c r="X56" s="12">
        <f t="shared" si="9"/>
        <v>17.096970046951178</v>
      </c>
      <c r="Y56" s="3">
        <f t="shared" si="10"/>
        <v>17</v>
      </c>
      <c r="Z56" s="3">
        <f t="shared" si="18"/>
        <v>17</v>
      </c>
      <c r="AA56" s="3">
        <f t="shared" si="11"/>
        <v>17</v>
      </c>
      <c r="AB56" s="19"/>
      <c r="AC56" s="14">
        <f>IF(M56=1,_xlfn.XLOOKUP(D56,' RPM (ICE)'!$E$3:$E$63,' RPM (ICE)'!$C$3:$C$63,,-1),IF(M56=2,_xlfn.XLOOKUP(D56,' RPM (ICE)'!$F$3:$F$63,' RPM (ICE)'!$C$3:$C$63,,-1),IF(M56=3,_xlfn.XLOOKUP(D56,' RPM (ICE)'!$G$3:$G$63,' RPM (ICE)'!$C$3:$C$63,,-1))))</f>
        <v>16.8</v>
      </c>
      <c r="AD56" s="14">
        <f t="shared" si="12"/>
        <v>12.527760000000001</v>
      </c>
      <c r="AE56" s="14">
        <f t="shared" si="13"/>
        <v>17.854488759402983</v>
      </c>
      <c r="AF56" s="14" cm="1">
        <f t="array" ref="AF56">_xlfn.XLOOKUP(AE56,BSFC!$I$11:$I$33,_xlfn.XLOOKUP('Main Data (ICE)'!W56,BSFC!$J$10:$W$10,BSFC!$J$11:$W$33,,-1),,-1)</f>
        <v>484.72801649999997</v>
      </c>
      <c r="AG56" s="14">
        <f t="shared" si="14"/>
        <v>1.6868211822189001</v>
      </c>
      <c r="AH56" s="14">
        <f t="shared" si="19"/>
        <v>3.840370608952951E-4</v>
      </c>
      <c r="AI56" s="14">
        <f t="shared" si="20"/>
        <v>0.18615352279026609</v>
      </c>
      <c r="AJ56" s="14">
        <f t="shared" si="24"/>
        <v>12.051163270137579</v>
      </c>
      <c r="AK56" s="14">
        <f t="shared" si="21"/>
        <v>2.4656095733810077E-4</v>
      </c>
      <c r="AL56" s="14">
        <f t="shared" si="22"/>
        <v>1.5961805655811363E-2</v>
      </c>
    </row>
    <row r="57" spans="1:38" ht="15.75" thickBot="1" x14ac:dyDescent="0.3">
      <c r="A57" s="14">
        <v>1</v>
      </c>
      <c r="B57" s="17" t="s">
        <v>33</v>
      </c>
      <c r="C57" s="14">
        <v>51</v>
      </c>
      <c r="D57" s="14">
        <f t="shared" si="15"/>
        <v>20.474478598102941</v>
      </c>
      <c r="E57" s="14">
        <f t="shared" si="4"/>
        <v>9.1528957406559588</v>
      </c>
      <c r="F57" s="14">
        <f t="shared" si="16"/>
        <v>10.27152541183659</v>
      </c>
      <c r="G57" s="14">
        <f>0.5*('Specifications (ICE)'!$P$4*'Specifications (ICE)'!$P$3)*'Specifications (ICE)'!$P$5*E57^2</f>
        <v>26.185088966650007</v>
      </c>
      <c r="H57" s="14">
        <f>IF(B57="A",'Specifications (ICE)'!$M$12,IF(B57="G",'Specifications (ICE)'!$M$13))</f>
        <v>84.271039200000004</v>
      </c>
      <c r="I57" s="14">
        <f>'Specifications (ICE)'!$H$11-G57-H57-R57</f>
        <v>591.54212205207261</v>
      </c>
      <c r="J57" s="14">
        <f t="shared" si="17"/>
        <v>0.83206318768668119</v>
      </c>
      <c r="K57" s="14">
        <f>0.5*'Specifications (ICE)'!$E$16*E57^2</f>
        <v>22489.323654183816</v>
      </c>
      <c r="L57" s="14">
        <f>E57/'Specifications (ICE)'!$M$4</f>
        <v>32.031131200895743</v>
      </c>
      <c r="M57" s="14">
        <f t="shared" si="5"/>
        <v>2</v>
      </c>
      <c r="N57" s="14">
        <f>IF(M57=1,'Specifications (ICE)'!$M$19,IF(M57=2,'Specifications (ICE)'!$M$20,IF(M57=3,'Specifications (ICE)'!$M$21)))</f>
        <v>710.93413433742921</v>
      </c>
      <c r="O57" s="14">
        <f t="shared" si="0"/>
        <v>29.77943144175573</v>
      </c>
      <c r="P57" s="13">
        <f t="shared" si="1"/>
        <v>0.83206318768668119</v>
      </c>
      <c r="Q57" s="14">
        <v>0</v>
      </c>
      <c r="R57" s="17">
        <f t="shared" si="6"/>
        <v>0</v>
      </c>
      <c r="S57" s="14">
        <f t="shared" si="7"/>
        <v>0</v>
      </c>
      <c r="T57" s="12">
        <f t="shared" si="2"/>
        <v>573.51614779664521</v>
      </c>
      <c r="U57" s="3">
        <f t="shared" si="23"/>
        <v>16.235276833554369</v>
      </c>
      <c r="V57" s="19">
        <f t="shared" si="8"/>
        <v>12.106645934781493</v>
      </c>
      <c r="W57" s="14">
        <f>IF(M57=1,_xlfn.XLOOKUP(D57,' RPM (ICE)'!$E$3:$E$63,' RPM (ICE)'!$B$3:$B$63,,1),IF(M57=2,_xlfn.XLOOKUP(D57,' RPM (ICE)'!$F$3:$F$63,' RPM (ICE)'!$B$3:$B$63,,1),IF(M57=3,_xlfn.XLOOKUP(D57,' RPM (ICE)'!$G$3:$G$63,' RPM (ICE)'!$B$3:$B$63,,1))))</f>
        <v>6700</v>
      </c>
      <c r="X57" s="12">
        <f t="shared" si="9"/>
        <v>17.254319507767388</v>
      </c>
      <c r="Y57" s="3">
        <f t="shared" si="10"/>
        <v>17</v>
      </c>
      <c r="Z57" s="3">
        <f t="shared" si="18"/>
        <v>17</v>
      </c>
      <c r="AA57" s="3">
        <f t="shared" si="11"/>
        <v>17</v>
      </c>
      <c r="AB57" s="19"/>
      <c r="AC57" s="14">
        <f>IF(M57=1,_xlfn.XLOOKUP(D57,' RPM (ICE)'!$E$3:$E$63,' RPM (ICE)'!$C$3:$C$63,,-1),IF(M57=2,_xlfn.XLOOKUP(D57,' RPM (ICE)'!$F$3:$F$63,' RPM (ICE)'!$C$3:$C$63,,-1),IF(M57=3,_xlfn.XLOOKUP(D57,' RPM (ICE)'!$G$3:$G$63,' RPM (ICE)'!$C$3:$C$63,,-1))))</f>
        <v>16.8</v>
      </c>
      <c r="AD57" s="14">
        <f t="shared" si="12"/>
        <v>12.527760000000001</v>
      </c>
      <c r="AE57" s="14">
        <f t="shared" si="13"/>
        <v>17.854488759402983</v>
      </c>
      <c r="AF57" s="14" cm="1">
        <f t="array" ref="AF57">_xlfn.XLOOKUP(AE57,BSFC!$I$11:$I$33,_xlfn.XLOOKUP('Main Data (ICE)'!W57,BSFC!$J$10:$W$10,BSFC!$J$11:$W$33,,-1),,-1)</f>
        <v>484.72801649999997</v>
      </c>
      <c r="AG57" s="14">
        <f t="shared" si="14"/>
        <v>1.6868211822189001</v>
      </c>
      <c r="AH57" s="14">
        <f t="shared" si="19"/>
        <v>3.8020025923336321E-4</v>
      </c>
      <c r="AI57" s="14">
        <f t="shared" si="20"/>
        <v>0.18429371753097396</v>
      </c>
      <c r="AJ57" s="14">
        <f t="shared" si="24"/>
        <v>12.235456987668552</v>
      </c>
      <c r="AK57" s="14">
        <f t="shared" si="21"/>
        <v>2.440976391138728E-4</v>
      </c>
      <c r="AL57" s="14">
        <f t="shared" si="22"/>
        <v>1.6205903294925234E-2</v>
      </c>
    </row>
    <row r="58" spans="1:38" ht="15.75" thickBot="1" x14ac:dyDescent="0.3">
      <c r="A58" s="14">
        <v>1</v>
      </c>
      <c r="B58" s="17" t="s">
        <v>33</v>
      </c>
      <c r="C58" s="14">
        <v>52</v>
      </c>
      <c r="D58" s="14">
        <f t="shared" si="15"/>
        <v>20.67683236793798</v>
      </c>
      <c r="E58" s="14">
        <f t="shared" si="4"/>
        <v>9.2433558199763866</v>
      </c>
      <c r="F58" s="14">
        <f t="shared" si="16"/>
        <v>10.379711228706133</v>
      </c>
      <c r="G58" s="14">
        <f>0.5*('Specifications (ICE)'!$P$4*'Specifications (ICE)'!$P$3)*'Specifications (ICE)'!$P$5*E58^2</f>
        <v>26.705232647826378</v>
      </c>
      <c r="H58" s="14">
        <f>IF(B58="A",'Specifications (ICE)'!$M$12,IF(B58="G",'Specifications (ICE)'!$M$13))</f>
        <v>84.271039200000004</v>
      </c>
      <c r="I58" s="14">
        <f>'Specifications (ICE)'!$H$11-G58-H58-R58</f>
        <v>591.02197837089625</v>
      </c>
      <c r="J58" s="14">
        <f t="shared" si="17"/>
        <v>0.83133155355061439</v>
      </c>
      <c r="K58" s="14">
        <f>0.5*'Specifications (ICE)'!$E$16*E58^2</f>
        <v>22936.054219336853</v>
      </c>
      <c r="L58" s="14">
        <f>E58/'Specifications (ICE)'!$M$4</f>
        <v>32.347701907178958</v>
      </c>
      <c r="M58" s="14">
        <f t="shared" si="5"/>
        <v>2</v>
      </c>
      <c r="N58" s="14">
        <f>IF(M58=1,'Specifications (ICE)'!$M$19,IF(M58=2,'Specifications (ICE)'!$M$20,IF(M58=3,'Specifications (ICE)'!$M$21)))</f>
        <v>710.93413433742921</v>
      </c>
      <c r="O58" s="14">
        <f t="shared" si="0"/>
        <v>30.370973563807794</v>
      </c>
      <c r="P58" s="13">
        <f t="shared" si="1"/>
        <v>0.83133155355061439</v>
      </c>
      <c r="Q58" s="14">
        <v>0</v>
      </c>
      <c r="R58" s="17">
        <f t="shared" si="6"/>
        <v>0</v>
      </c>
      <c r="S58" s="14">
        <f t="shared" si="7"/>
        <v>0</v>
      </c>
      <c r="T58" s="12">
        <f t="shared" si="2"/>
        <v>579.1843338758099</v>
      </c>
      <c r="U58" s="3">
        <f t="shared" si="23"/>
        <v>16.381316853273578</v>
      </c>
      <c r="V58" s="19">
        <f t="shared" si="8"/>
        <v>12.215547977486107</v>
      </c>
      <c r="W58" s="14">
        <f>IF(M58=1,_xlfn.XLOOKUP(D58,' RPM (ICE)'!$E$3:$E$63,' RPM (ICE)'!$B$3:$B$63,,1),IF(M58=2,_xlfn.XLOOKUP(D58,' RPM (ICE)'!$F$3:$F$63,' RPM (ICE)'!$B$3:$B$63,,1),IF(M58=3,_xlfn.XLOOKUP(D58,' RPM (ICE)'!$G$3:$G$63,' RPM (ICE)'!$B$3:$B$63,,1))))</f>
        <v>6800</v>
      </c>
      <c r="X58" s="12">
        <f t="shared" si="9"/>
        <v>17.15350360697343</v>
      </c>
      <c r="Y58" s="3">
        <f t="shared" si="10"/>
        <v>17</v>
      </c>
      <c r="Z58" s="3">
        <f t="shared" si="18"/>
        <v>17</v>
      </c>
      <c r="AA58" s="3">
        <f t="shared" si="11"/>
        <v>17</v>
      </c>
      <c r="AB58" s="19"/>
      <c r="AC58" s="14">
        <f>IF(M58=1,_xlfn.XLOOKUP(D58,' RPM (ICE)'!$E$3:$E$63,' RPM (ICE)'!$C$3:$C$63,,-1),IF(M58=2,_xlfn.XLOOKUP(D58,' RPM (ICE)'!$F$3:$F$63,' RPM (ICE)'!$C$3:$C$63,,-1),IF(M58=3,_xlfn.XLOOKUP(D58,' RPM (ICE)'!$G$3:$G$63,' RPM (ICE)'!$C$3:$C$63,,-1))))</f>
        <v>14</v>
      </c>
      <c r="AD58" s="14">
        <f t="shared" si="12"/>
        <v>10.4398</v>
      </c>
      <c r="AE58" s="14">
        <f t="shared" si="13"/>
        <v>14.659935623529412</v>
      </c>
      <c r="AF58" s="14" cm="1">
        <f t="array" ref="AF58">_xlfn.XLOOKUP(AE58,BSFC!$I$11:$I$33,_xlfn.XLOOKUP('Main Data (ICE)'!W58,BSFC!$J$10:$W$10,BSFC!$J$11:$W$33,,-1),,-1)</f>
        <v>426.97377450000005</v>
      </c>
      <c r="AG58" s="14">
        <f t="shared" si="14"/>
        <v>1.2382002252847502</v>
      </c>
      <c r="AH58" s="14">
        <f t="shared" si="19"/>
        <v>3.1373285859851618E-4</v>
      </c>
      <c r="AI58" s="14">
        <f t="shared" si="20"/>
        <v>0.13395570282048325</v>
      </c>
      <c r="AJ58" s="14">
        <f t="shared" si="24"/>
        <v>12.369412690489035</v>
      </c>
      <c r="AK58" s="14">
        <f t="shared" si="21"/>
        <v>1.774247719476599E-4</v>
      </c>
      <c r="AL58" s="14">
        <f t="shared" si="22"/>
        <v>1.6383328066872895E-2</v>
      </c>
    </row>
    <row r="59" spans="1:38" ht="15.75" thickBot="1" x14ac:dyDescent="0.3">
      <c r="A59" s="14">
        <v>1</v>
      </c>
      <c r="B59" s="17" t="s">
        <v>33</v>
      </c>
      <c r="C59" s="14">
        <v>53</v>
      </c>
      <c r="D59" s="14">
        <f t="shared" si="15"/>
        <v>20.87704954323068</v>
      </c>
      <c r="E59" s="14">
        <f t="shared" si="4"/>
        <v>9.3328607576558511</v>
      </c>
      <c r="F59" s="14">
        <f t="shared" si="16"/>
        <v>10.486859511099578</v>
      </c>
      <c r="G59" s="14">
        <f>0.5*('Specifications (ICE)'!$P$4*'Specifications (ICE)'!$P$3)*'Specifications (ICE)'!$P$5*E59^2</f>
        <v>27.224918966054314</v>
      </c>
      <c r="H59" s="14">
        <f>IF(B59="A",'Specifications (ICE)'!$M$12,IF(B59="G",'Specifications (ICE)'!$M$13))</f>
        <v>84.271039200000004</v>
      </c>
      <c r="I59" s="14">
        <f>'Specifications (ICE)'!$H$11-G59-H59-R59</f>
        <v>590.50229205266828</v>
      </c>
      <c r="J59" s="14">
        <f t="shared" si="17"/>
        <v>0.8306005627413009</v>
      </c>
      <c r="K59" s="14">
        <f>0.5*'Specifications (ICE)'!$E$16*E59^2</f>
        <v>23382.391973780403</v>
      </c>
      <c r="L59" s="14">
        <f>E59/'Specifications (ICE)'!$M$4</f>
        <v>32.660930035541035</v>
      </c>
      <c r="M59" s="14">
        <f t="shared" si="5"/>
        <v>2</v>
      </c>
      <c r="N59" s="14">
        <f>IF(M59=1,'Specifications (ICE)'!$M$19,IF(M59=2,'Specifications (ICE)'!$M$20,IF(M59=3,'Specifications (ICE)'!$M$21)))</f>
        <v>710.93413433742921</v>
      </c>
      <c r="O59" s="14">
        <f t="shared" si="0"/>
        <v>30.961995542178684</v>
      </c>
      <c r="P59" s="13">
        <f t="shared" si="1"/>
        <v>0.8306005627413009</v>
      </c>
      <c r="Q59" s="14">
        <v>0</v>
      </c>
      <c r="R59" s="17">
        <f t="shared" si="6"/>
        <v>0</v>
      </c>
      <c r="S59" s="14">
        <f t="shared" si="7"/>
        <v>0</v>
      </c>
      <c r="T59" s="12">
        <f t="shared" si="2"/>
        <v>584.79267122840236</v>
      </c>
      <c r="U59" s="3">
        <f t="shared" si="23"/>
        <v>16.525396255462233</v>
      </c>
      <c r="V59" s="19">
        <f t="shared" si="8"/>
        <v>12.322987987698188</v>
      </c>
      <c r="W59" s="14">
        <f>IF(M59=1,_xlfn.XLOOKUP(D59,' RPM (ICE)'!$E$3:$E$63,' RPM (ICE)'!$B$3:$B$63,,1),IF(M59=2,_xlfn.XLOOKUP(D59,' RPM (ICE)'!$F$3:$F$63,' RPM (ICE)'!$B$3:$B$63,,1),IF(M59=3,_xlfn.XLOOKUP(D59,' RPM (ICE)'!$G$3:$G$63,' RPM (ICE)'!$B$3:$B$63,,1))))</f>
        <v>6900</v>
      </c>
      <c r="X59" s="12">
        <f t="shared" si="9"/>
        <v>17.053586622743833</v>
      </c>
      <c r="Y59" s="3">
        <f t="shared" si="10"/>
        <v>17</v>
      </c>
      <c r="Z59" s="3">
        <f t="shared" si="18"/>
        <v>17</v>
      </c>
      <c r="AA59" s="3">
        <f t="shared" si="11"/>
        <v>17</v>
      </c>
      <c r="AB59" s="19"/>
      <c r="AC59" s="14">
        <f>IF(M59=1,_xlfn.XLOOKUP(D59,' RPM (ICE)'!$E$3:$E$63,' RPM (ICE)'!$C$3:$C$63,,-1),IF(M59=2,_xlfn.XLOOKUP(D59,' RPM (ICE)'!$F$3:$F$63,' RPM (ICE)'!$C$3:$C$63,,-1),IF(M59=3,_xlfn.XLOOKUP(D59,' RPM (ICE)'!$G$3:$G$63,' RPM (ICE)'!$C$3:$C$63,,-1))))</f>
        <v>13.483333333333301</v>
      </c>
      <c r="AD59" s="14">
        <f t="shared" si="12"/>
        <v>10.054521666666643</v>
      </c>
      <c r="AE59" s="14">
        <f t="shared" si="13"/>
        <v>13.914292245024122</v>
      </c>
      <c r="AF59" s="14" cm="1">
        <f t="array" ref="AF59">_xlfn.XLOOKUP(AE59,BSFC!$I$11:$I$33,_xlfn.XLOOKUP('Main Data (ICE)'!W59,BSFC!$J$10:$W$10,BSFC!$J$11:$W$33,,-1),,-1)</f>
        <v>450.79008974999994</v>
      </c>
      <c r="AG59" s="14">
        <f t="shared" si="14"/>
        <v>1.2590218679194376</v>
      </c>
      <c r="AH59" s="14">
        <f t="shared" si="19"/>
        <v>2.9925686857527797E-4</v>
      </c>
      <c r="AI59" s="14">
        <f t="shared" si="20"/>
        <v>0.13490203064335349</v>
      </c>
      <c r="AJ59" s="14">
        <f t="shared" si="24"/>
        <v>12.504314721132388</v>
      </c>
      <c r="AK59" s="14">
        <f t="shared" si="21"/>
        <v>1.786781862825874E-4</v>
      </c>
      <c r="AL59" s="14">
        <f t="shared" si="22"/>
        <v>1.6562006253155483E-2</v>
      </c>
    </row>
    <row r="60" spans="1:38" ht="15.75" thickBot="1" x14ac:dyDescent="0.3">
      <c r="A60" s="14">
        <v>1</v>
      </c>
      <c r="B60" s="17" t="s">
        <v>33</v>
      </c>
      <c r="C60" s="14">
        <v>54</v>
      </c>
      <c r="D60" s="14">
        <f t="shared" si="15"/>
        <v>21.075191170629125</v>
      </c>
      <c r="E60" s="14">
        <f t="shared" si="4"/>
        <v>9.4214378439426731</v>
      </c>
      <c r="F60" s="14">
        <f t="shared" si="16"/>
        <v>10.593000422557475</v>
      </c>
      <c r="G60" s="14">
        <f>0.5*('Specifications (ICE)'!$P$4*'Specifications (ICE)'!$P$3)*'Specifications (ICE)'!$P$5*E60^2</f>
        <v>27.744148323493597</v>
      </c>
      <c r="H60" s="14">
        <f>IF(B60="A",'Specifications (ICE)'!$M$12,IF(B60="G",'Specifications (ICE)'!$M$13))</f>
        <v>84.271039200000004</v>
      </c>
      <c r="I60" s="14">
        <f>'Specifications (ICE)'!$H$11-G60-H60-R60</f>
        <v>589.98306269522902</v>
      </c>
      <c r="J60" s="14">
        <f t="shared" si="17"/>
        <v>0.93227974901237665</v>
      </c>
      <c r="K60" s="14">
        <f>0.5*'Specifications (ICE)'!$E$16*E60^2</f>
        <v>23828.337262913399</v>
      </c>
      <c r="L60" s="14">
        <f>E60/'Specifications (ICE)'!$M$4</f>
        <v>32.970911089913116</v>
      </c>
      <c r="M60" s="14">
        <f t="shared" si="5"/>
        <v>3</v>
      </c>
      <c r="N60" s="14">
        <f>IF(M60=1,'Specifications (ICE)'!$M$19,IF(M60=2,'Specifications (ICE)'!$M$20,IF(M60=3,'Specifications (ICE)'!$M$21)))</f>
        <v>632.83908432016858</v>
      </c>
      <c r="O60" s="14">
        <f t="shared" si="0"/>
        <v>28.086503197709551</v>
      </c>
      <c r="P60" s="13">
        <f t="shared" si="1"/>
        <v>0.93227974901237665</v>
      </c>
      <c r="Q60" s="14">
        <v>0</v>
      </c>
      <c r="R60" s="17">
        <f t="shared" si="6"/>
        <v>0</v>
      </c>
      <c r="S60" s="14">
        <f t="shared" si="7"/>
        <v>0</v>
      </c>
      <c r="T60" s="12">
        <f t="shared" si="2"/>
        <v>590.34286984856374</v>
      </c>
      <c r="U60" s="3">
        <f t="shared" si="23"/>
        <v>16.667568141736218</v>
      </c>
      <c r="V60" s="19">
        <f t="shared" si="8"/>
        <v>12.429005563292698</v>
      </c>
      <c r="W60" s="14">
        <f>IF(M60=1,_xlfn.XLOOKUP(D60,' RPM (ICE)'!$E$3:$E$63,' RPM (ICE)'!$B$3:$B$63,,1),IF(M60=2,_xlfn.XLOOKUP(D60,' RPM (ICE)'!$F$3:$F$63,' RPM (ICE)'!$B$3:$B$63,,1),IF(M60=3,_xlfn.XLOOKUP(D60,' RPM (ICE)'!$G$3:$G$63,' RPM (ICE)'!$B$3:$B$63,,1))))</f>
        <v>4900</v>
      </c>
      <c r="X60" s="12">
        <f t="shared" si="9"/>
        <v>24.22083435158557</v>
      </c>
      <c r="Y60" s="3">
        <f t="shared" si="10"/>
        <v>24</v>
      </c>
      <c r="Z60" s="3">
        <f t="shared" si="18"/>
        <v>24</v>
      </c>
      <c r="AA60" s="3">
        <f t="shared" si="11"/>
        <v>22</v>
      </c>
      <c r="AB60" s="19"/>
      <c r="AC60" s="14">
        <f>IF(M60=1,_xlfn.XLOOKUP(D60,' RPM (ICE)'!$E$3:$E$63,' RPM (ICE)'!$C$3:$C$63,,-1),IF(M60=2,_xlfn.XLOOKUP(D60,' RPM (ICE)'!$F$3:$F$63,' RPM (ICE)'!$C$3:$C$63,,-1),IF(M60=3,_xlfn.XLOOKUP(D60,' RPM (ICE)'!$G$3:$G$63,' RPM (ICE)'!$C$3:$C$63,,-1))))</f>
        <v>12.7</v>
      </c>
      <c r="AD60" s="14">
        <f t="shared" si="12"/>
        <v>9.4703900000000001</v>
      </c>
      <c r="AE60" s="14">
        <f t="shared" si="13"/>
        <v>18.455277557551021</v>
      </c>
      <c r="AF60" s="14" cm="1">
        <f t="array" ref="AF60">_xlfn.XLOOKUP(AE60,BSFC!$I$11:$I$33,_xlfn.XLOOKUP('Main Data (ICE)'!W60,BSFC!$J$10:$W$10,BSFC!$J$11:$W$33,,-1),,-1)</f>
        <v>467.51181750000001</v>
      </c>
      <c r="AG60" s="14">
        <f t="shared" si="14"/>
        <v>1.2298664559260626</v>
      </c>
      <c r="AH60" s="14">
        <f t="shared" si="19"/>
        <v>2.7922106290604383E-4</v>
      </c>
      <c r="AI60" s="14">
        <f t="shared" si="20"/>
        <v>0.13053914660348639</v>
      </c>
      <c r="AJ60" s="14">
        <f t="shared" si="24"/>
        <v>12.634853867735874</v>
      </c>
      <c r="AK60" s="14">
        <f t="shared" si="21"/>
        <v>1.7289953192514755E-4</v>
      </c>
      <c r="AL60" s="14">
        <f t="shared" si="22"/>
        <v>1.673490578508063E-2</v>
      </c>
    </row>
    <row r="61" spans="1:38" ht="15.75" thickBot="1" x14ac:dyDescent="0.3">
      <c r="A61" s="14">
        <v>1</v>
      </c>
      <c r="B61" s="17" t="s">
        <v>33</v>
      </c>
      <c r="C61" s="14">
        <v>55</v>
      </c>
      <c r="D61" s="14">
        <f t="shared" si="15"/>
        <v>21.295392769366703</v>
      </c>
      <c r="E61" s="14">
        <f t="shared" si="4"/>
        <v>9.519876603470232</v>
      </c>
      <c r="F61" s="14">
        <f t="shared" si="16"/>
        <v>10.698043800917597</v>
      </c>
      <c r="G61" s="14">
        <f>0.5*('Specifications (ICE)'!$P$4*'Specifications (ICE)'!$P$3)*'Specifications (ICE)'!$P$5*E61^2</f>
        <v>28.326939904365808</v>
      </c>
      <c r="H61" s="14">
        <f>IF(B61="A",'Specifications (ICE)'!$M$12,IF(B61="G",'Specifications (ICE)'!$M$13))</f>
        <v>84.271039200000004</v>
      </c>
      <c r="I61" s="14">
        <f>'Specifications (ICE)'!$H$11-G61-H61-R61</f>
        <v>589.40027111435688</v>
      </c>
      <c r="J61" s="14">
        <f t="shared" si="17"/>
        <v>0.93135883310292678</v>
      </c>
      <c r="K61" s="14">
        <f>0.5*'Specifications (ICE)'!$E$16*E61^2</f>
        <v>24328.873598759401</v>
      </c>
      <c r="L61" s="14">
        <f>E61/'Specifications (ICE)'!$M$4</f>
        <v>33.315403686684974</v>
      </c>
      <c r="M61" s="14">
        <f t="shared" si="5"/>
        <v>3</v>
      </c>
      <c r="N61" s="14">
        <f>IF(M61=1,'Specifications (ICE)'!$M$19,IF(M61=2,'Specifications (ICE)'!$M$20,IF(M61=3,'Specifications (ICE)'!$M$21)))</f>
        <v>632.83908432016858</v>
      </c>
      <c r="O61" s="14">
        <f t="shared" si="0"/>
        <v>28.676486260404783</v>
      </c>
      <c r="P61" s="13">
        <f t="shared" si="1"/>
        <v>0.93135883310292678</v>
      </c>
      <c r="Q61" s="14">
        <v>0</v>
      </c>
      <c r="R61" s="17">
        <f t="shared" si="6"/>
        <v>0</v>
      </c>
      <c r="S61" s="14">
        <f t="shared" si="7"/>
        <v>0</v>
      </c>
      <c r="T61" s="12">
        <f t="shared" si="2"/>
        <v>596.51099628174859</v>
      </c>
      <c r="U61" s="3">
        <f t="shared" si="23"/>
        <v>16.825080793232509</v>
      </c>
      <c r="V61" s="19">
        <f t="shared" si="8"/>
        <v>12.546462747513482</v>
      </c>
      <c r="W61" s="14">
        <f>IF(M61=1,_xlfn.XLOOKUP(D61,' RPM (ICE)'!$E$3:$E$63,' RPM (ICE)'!$B$3:$B$63,,1),IF(M61=2,_xlfn.XLOOKUP(D61,' RPM (ICE)'!$F$3:$F$63,' RPM (ICE)'!$B$3:$B$63,,1),IF(M61=3,_xlfn.XLOOKUP(D61,' RPM (ICE)'!$G$3:$G$63,' RPM (ICE)'!$B$3:$B$63,,1))))</f>
        <v>4900</v>
      </c>
      <c r="X61" s="12">
        <f t="shared" si="9"/>
        <v>24.449727241521781</v>
      </c>
      <c r="Y61" s="3">
        <f t="shared" si="10"/>
        <v>24</v>
      </c>
      <c r="Z61" s="3">
        <f t="shared" si="18"/>
        <v>24</v>
      </c>
      <c r="AA61" s="3">
        <f t="shared" si="11"/>
        <v>22</v>
      </c>
      <c r="AB61" s="19"/>
      <c r="AC61" s="14">
        <f>IF(M61=1,_xlfn.XLOOKUP(D61,' RPM (ICE)'!$E$3:$E$63,' RPM (ICE)'!$C$3:$C$63,,-1),IF(M61=2,_xlfn.XLOOKUP(D61,' RPM (ICE)'!$F$3:$F$63,' RPM (ICE)'!$C$3:$C$63,,-1),IF(M61=3,_xlfn.XLOOKUP(D61,' RPM (ICE)'!$G$3:$G$63,' RPM (ICE)'!$C$3:$C$63,,-1))))</f>
        <v>12.7</v>
      </c>
      <c r="AD61" s="14">
        <f t="shared" si="12"/>
        <v>9.4703900000000001</v>
      </c>
      <c r="AE61" s="14">
        <f t="shared" si="13"/>
        <v>18.455277557551021</v>
      </c>
      <c r="AF61" s="14" cm="1">
        <f t="array" ref="AF61">_xlfn.XLOOKUP(AE61,BSFC!$I$11:$I$33,_xlfn.XLOOKUP('Main Data (ICE)'!W61,BSFC!$J$10:$W$10,BSFC!$J$11:$W$33,,-1),,-1)</f>
        <v>467.51181750000001</v>
      </c>
      <c r="AG61" s="14">
        <f t="shared" si="14"/>
        <v>1.2298664559260626</v>
      </c>
      <c r="AH61" s="14">
        <f t="shared" si="19"/>
        <v>2.7633382221886583E-4</v>
      </c>
      <c r="AI61" s="14">
        <f t="shared" si="20"/>
        <v>0.12918932746226386</v>
      </c>
      <c r="AJ61" s="14">
        <f t="shared" si="24"/>
        <v>12.764043195198138</v>
      </c>
      <c r="AK61" s="14">
        <f t="shared" si="21"/>
        <v>1.7111169200299849E-4</v>
      </c>
      <c r="AL61" s="14">
        <f t="shared" si="22"/>
        <v>1.6906017477083628E-2</v>
      </c>
    </row>
    <row r="62" spans="1:38" ht="15.75" thickBot="1" x14ac:dyDescent="0.3">
      <c r="A62" s="14">
        <v>1</v>
      </c>
      <c r="B62" s="17" t="s">
        <v>33</v>
      </c>
      <c r="C62" s="14">
        <v>56</v>
      </c>
      <c r="D62" s="14">
        <f t="shared" si="15"/>
        <v>21.51312639253883</v>
      </c>
      <c r="E62" s="14">
        <f t="shared" si="4"/>
        <v>9.6172120810298125</v>
      </c>
      <c r="F62" s="14">
        <f t="shared" si="16"/>
        <v>10.802024038805095</v>
      </c>
      <c r="G62" s="14">
        <f>0.5*('Specifications (ICE)'!$P$4*'Specifications (ICE)'!$P$3)*'Specifications (ICE)'!$P$5*E62^2</f>
        <v>28.909155797479823</v>
      </c>
      <c r="H62" s="14">
        <f>IF(B62="A",'Specifications (ICE)'!$M$12,IF(B62="G",'Specifications (ICE)'!$M$13))</f>
        <v>84.271039200000004</v>
      </c>
      <c r="I62" s="14">
        <f>'Specifications (ICE)'!$H$11-G62-H62-R62</f>
        <v>588.81805522124284</v>
      </c>
      <c r="J62" s="14">
        <f t="shared" si="17"/>
        <v>0.93043882688406387</v>
      </c>
      <c r="K62" s="14">
        <f>0.5*'Specifications (ICE)'!$E$16*E62^2</f>
        <v>24828.915499458199</v>
      </c>
      <c r="L62" s="14">
        <f>E62/'Specifications (ICE)'!$M$4</f>
        <v>33.656035279194441</v>
      </c>
      <c r="M62" s="14">
        <f t="shared" si="5"/>
        <v>3</v>
      </c>
      <c r="N62" s="14">
        <f>IF(M62=1,'Specifications (ICE)'!$M$19,IF(M62=2,'Specifications (ICE)'!$M$20,IF(M62=3,'Specifications (ICE)'!$M$21)))</f>
        <v>632.83908432016858</v>
      </c>
      <c r="O62" s="14">
        <f t="shared" si="0"/>
        <v>29.265886531519136</v>
      </c>
      <c r="P62" s="13">
        <f t="shared" si="1"/>
        <v>0.93043882688406387</v>
      </c>
      <c r="Q62" s="14">
        <v>0</v>
      </c>
      <c r="R62" s="17">
        <f t="shared" si="6"/>
        <v>0</v>
      </c>
      <c r="S62" s="14">
        <f t="shared" si="7"/>
        <v>0</v>
      </c>
      <c r="T62" s="12">
        <f t="shared" si="2"/>
        <v>602.60999158505535</v>
      </c>
      <c r="U62" s="3">
        <f t="shared" si="23"/>
        <v>16.980318021693705</v>
      </c>
      <c r="V62" s="19">
        <f t="shared" si="8"/>
        <v>12.662223148776997</v>
      </c>
      <c r="W62" s="14">
        <f>IF(M62=1,_xlfn.XLOOKUP(D62,' RPM (ICE)'!$E$3:$E$63,' RPM (ICE)'!$B$3:$B$63,,1),IF(M62=2,_xlfn.XLOOKUP(D62,' RPM (ICE)'!$F$3:$F$63,' RPM (ICE)'!$B$3:$B$63,,1),IF(M62=3,_xlfn.XLOOKUP(D62,' RPM (ICE)'!$G$3:$G$63,' RPM (ICE)'!$B$3:$B$63,,1))))</f>
        <v>5000</v>
      </c>
      <c r="X62" s="12">
        <f t="shared" si="9"/>
        <v>24.181807280608357</v>
      </c>
      <c r="Y62" s="3">
        <f t="shared" si="10"/>
        <v>24</v>
      </c>
      <c r="Z62" s="3">
        <f t="shared" si="18"/>
        <v>24</v>
      </c>
      <c r="AA62" s="3">
        <f t="shared" si="11"/>
        <v>22</v>
      </c>
      <c r="AB62" s="19"/>
      <c r="AC62" s="14">
        <f>IF(M62=1,_xlfn.XLOOKUP(D62,' RPM (ICE)'!$E$3:$E$63,' RPM (ICE)'!$C$3:$C$63,,-1),IF(M62=2,_xlfn.XLOOKUP(D62,' RPM (ICE)'!$F$3:$F$63,' RPM (ICE)'!$C$3:$C$63,,-1),IF(M62=3,_xlfn.XLOOKUP(D62,' RPM (ICE)'!$G$3:$G$63,' RPM (ICE)'!$C$3:$C$63,,-1))))</f>
        <v>13</v>
      </c>
      <c r="AD62" s="14">
        <f t="shared" si="12"/>
        <v>9.6941000000000006</v>
      </c>
      <c r="AE62" s="14">
        <f t="shared" si="13"/>
        <v>18.513404416</v>
      </c>
      <c r="AF62" s="14" cm="1">
        <f t="array" ref="AF62">_xlfn.XLOOKUP(AE62,BSFC!$I$11:$I$33,_xlfn.XLOOKUP('Main Data (ICE)'!W62,BSFC!$J$10:$W$10,BSFC!$J$11:$W$33,,-1),,-1)</f>
        <v>427.32635400000004</v>
      </c>
      <c r="AG62" s="14">
        <f t="shared" si="14"/>
        <v>1.1507067800865003</v>
      </c>
      <c r="AH62" s="14">
        <f t="shared" si="19"/>
        <v>2.7999856225144321E-4</v>
      </c>
      <c r="AI62" s="14">
        <f t="shared" si="20"/>
        <v>0.11965076473215126</v>
      </c>
      <c r="AJ62" s="14">
        <f t="shared" si="24"/>
        <v>12.883693959930289</v>
      </c>
      <c r="AK62" s="14">
        <f t="shared" si="21"/>
        <v>1.5847783408231956E-4</v>
      </c>
      <c r="AL62" s="14">
        <f t="shared" si="22"/>
        <v>1.706449531116595E-2</v>
      </c>
    </row>
    <row r="63" spans="1:38" ht="15.75" thickBot="1" x14ac:dyDescent="0.3">
      <c r="A63" s="14">
        <v>1</v>
      </c>
      <c r="B63" s="17" t="s">
        <v>33</v>
      </c>
      <c r="C63" s="14">
        <v>57</v>
      </c>
      <c r="D63" s="14">
        <f t="shared" si="15"/>
        <v>21.728466442016376</v>
      </c>
      <c r="E63" s="14">
        <f t="shared" si="4"/>
        <v>9.713477537178635</v>
      </c>
      <c r="F63" s="14">
        <f t="shared" si="16"/>
        <v>10.904973780148756</v>
      </c>
      <c r="G63" s="14">
        <f>0.5*('Specifications (ICE)'!$P$4*'Specifications (ICE)'!$P$3)*'Specifications (ICE)'!$P$5*E63^2</f>
        <v>29.49079657150617</v>
      </c>
      <c r="H63" s="14">
        <f>IF(B63="A",'Specifications (ICE)'!$M$12,IF(B63="G",'Specifications (ICE)'!$M$13))</f>
        <v>84.271039200000004</v>
      </c>
      <c r="I63" s="14">
        <f>'Specifications (ICE)'!$H$11-G63-H63-R63</f>
        <v>588.23641444721648</v>
      </c>
      <c r="J63" s="14">
        <f t="shared" si="17"/>
        <v>0.92951972945718608</v>
      </c>
      <c r="K63" s="14">
        <f>0.5*'Specifications (ICE)'!$E$16*E63^2</f>
        <v>25328.46345341812</v>
      </c>
      <c r="L63" s="14">
        <f>E63/'Specifications (ICE)'!$M$4</f>
        <v>33.992922264842115</v>
      </c>
      <c r="M63" s="14">
        <f t="shared" si="5"/>
        <v>3</v>
      </c>
      <c r="N63" s="14">
        <f>IF(M63=1,'Specifications (ICE)'!$M$19,IF(M63=2,'Specifications (ICE)'!$M$20,IF(M63=3,'Specifications (ICE)'!$M$21)))</f>
        <v>632.83908432016858</v>
      </c>
      <c r="O63" s="14">
        <f t="shared" si="0"/>
        <v>29.854704586740382</v>
      </c>
      <c r="P63" s="13">
        <f t="shared" si="1"/>
        <v>0.92951972945718608</v>
      </c>
      <c r="Q63" s="14">
        <v>0</v>
      </c>
      <c r="R63" s="17">
        <f t="shared" si="6"/>
        <v>0</v>
      </c>
      <c r="S63" s="14">
        <f t="shared" si="7"/>
        <v>0</v>
      </c>
      <c r="T63" s="12">
        <f t="shared" si="2"/>
        <v>608.64193984937629</v>
      </c>
      <c r="U63" s="3">
        <f t="shared" si="23"/>
        <v>17.133344760440188</v>
      </c>
      <c r="V63" s="19">
        <f t="shared" si="8"/>
        <v>12.77633518786025</v>
      </c>
      <c r="W63" s="14">
        <f>IF(M63=1,_xlfn.XLOOKUP(D63,' RPM (ICE)'!$E$3:$E$63,' RPM (ICE)'!$B$3:$B$63,,1),IF(M63=2,_xlfn.XLOOKUP(D63,' RPM (ICE)'!$F$3:$F$63,' RPM (ICE)'!$B$3:$B$63,,1),IF(M63=3,_xlfn.XLOOKUP(D63,' RPM (ICE)'!$G$3:$G$63,' RPM (ICE)'!$B$3:$B$63,,1))))</f>
        <v>5000</v>
      </c>
      <c r="X63" s="12">
        <f t="shared" si="9"/>
        <v>24.39973388836799</v>
      </c>
      <c r="Y63" s="3">
        <f t="shared" si="10"/>
        <v>24</v>
      </c>
      <c r="Z63" s="3">
        <f t="shared" si="18"/>
        <v>24</v>
      </c>
      <c r="AA63" s="3">
        <f t="shared" si="11"/>
        <v>22</v>
      </c>
      <c r="AB63" s="19"/>
      <c r="AC63" s="14">
        <f>IF(M63=1,_xlfn.XLOOKUP(D63,' RPM (ICE)'!$E$3:$E$63,' RPM (ICE)'!$C$3:$C$63,,-1),IF(M63=2,_xlfn.XLOOKUP(D63,' RPM (ICE)'!$F$3:$F$63,' RPM (ICE)'!$C$3:$C$63,,-1),IF(M63=3,_xlfn.XLOOKUP(D63,' RPM (ICE)'!$G$3:$G$63,' RPM (ICE)'!$C$3:$C$63,,-1))))</f>
        <v>13</v>
      </c>
      <c r="AD63" s="14">
        <f t="shared" si="12"/>
        <v>9.6941000000000006</v>
      </c>
      <c r="AE63" s="14">
        <f t="shared" si="13"/>
        <v>18.513404416</v>
      </c>
      <c r="AF63" s="14" cm="1">
        <f t="array" ref="AF63">_xlfn.XLOOKUP(AE63,BSFC!$I$11:$I$33,_xlfn.XLOOKUP('Main Data (ICE)'!W63,BSFC!$J$10:$W$10,BSFC!$J$11:$W$33,,-1),,-1)</f>
        <v>427.32635400000004</v>
      </c>
      <c r="AG63" s="14">
        <f t="shared" si="14"/>
        <v>1.1507067800865003</v>
      </c>
      <c r="AH63" s="14">
        <f t="shared" si="19"/>
        <v>2.7722363543321744E-4</v>
      </c>
      <c r="AI63" s="14">
        <f t="shared" si="20"/>
        <v>0.11846496537230203</v>
      </c>
      <c r="AJ63" s="14">
        <f t="shared" si="24"/>
        <v>13.002158925302592</v>
      </c>
      <c r="AK63" s="14">
        <f t="shared" si="21"/>
        <v>1.5690723890371129E-4</v>
      </c>
      <c r="AL63" s="14">
        <f t="shared" si="22"/>
        <v>1.722140255006966E-2</v>
      </c>
    </row>
    <row r="64" spans="1:38" ht="15.75" thickBot="1" x14ac:dyDescent="0.3">
      <c r="A64" s="14">
        <v>1</v>
      </c>
      <c r="B64" s="17" t="s">
        <v>33</v>
      </c>
      <c r="C64" s="14">
        <v>58</v>
      </c>
      <c r="D64" s="14">
        <f t="shared" si="15"/>
        <v>21.941483598837344</v>
      </c>
      <c r="E64" s="14">
        <f t="shared" si="4"/>
        <v>9.8087045691155517</v>
      </c>
      <c r="F64" s="14">
        <f t="shared" si="16"/>
        <v>11.006924042077195</v>
      </c>
      <c r="G64" s="14">
        <f>0.5*('Specifications (ICE)'!$P$4*'Specifications (ICE)'!$P$3)*'Specifications (ICE)'!$P$5*E64^2</f>
        <v>30.071862794553638</v>
      </c>
      <c r="H64" s="14">
        <f>IF(B64="A",'Specifications (ICE)'!$M$12,IF(B64="G",'Specifications (ICE)'!$M$13))</f>
        <v>84.271039200000004</v>
      </c>
      <c r="I64" s="14">
        <f>'Specifications (ICE)'!$H$11-G64-H64-R64</f>
        <v>587.65534822416896</v>
      </c>
      <c r="J64" s="14">
        <f t="shared" si="17"/>
        <v>0.92860153992457883</v>
      </c>
      <c r="K64" s="14">
        <f>0.5*'Specifications (ICE)'!$E$16*E64^2</f>
        <v>25827.517948565041</v>
      </c>
      <c r="L64" s="14">
        <f>E64/'Specifications (ICE)'!$M$4</f>
        <v>34.326175220001929</v>
      </c>
      <c r="M64" s="14">
        <f t="shared" si="5"/>
        <v>3</v>
      </c>
      <c r="N64" s="14">
        <f>IF(M64=1,'Specifications (ICE)'!$M$19,IF(M64=2,'Specifications (ICE)'!$M$20,IF(M64=3,'Specifications (ICE)'!$M$21)))</f>
        <v>632.83908432016858</v>
      </c>
      <c r="O64" s="14">
        <f t="shared" si="0"/>
        <v>30.442941001187602</v>
      </c>
      <c r="P64" s="13">
        <f t="shared" si="1"/>
        <v>0.92860153992457883</v>
      </c>
      <c r="Q64" s="14">
        <v>0</v>
      </c>
      <c r="R64" s="17">
        <f t="shared" si="6"/>
        <v>0</v>
      </c>
      <c r="S64" s="14">
        <f t="shared" si="7"/>
        <v>0</v>
      </c>
      <c r="T64" s="12">
        <f t="shared" si="2"/>
        <v>614.60882094034946</v>
      </c>
      <c r="U64" s="3">
        <f t="shared" si="23"/>
        <v>17.284222767868165</v>
      </c>
      <c r="V64" s="19">
        <f t="shared" si="8"/>
        <v>12.888844917999291</v>
      </c>
      <c r="W64" s="14">
        <f>IF(M64=1,_xlfn.XLOOKUP(D64,' RPM (ICE)'!$E$3:$E$63,' RPM (ICE)'!$B$3:$B$63,,1),IF(M64=2,_xlfn.XLOOKUP(D64,' RPM (ICE)'!$F$3:$F$63,' RPM (ICE)'!$B$3:$B$63,,1),IF(M64=3,_xlfn.XLOOKUP(D64,' RPM (ICE)'!$G$3:$G$63,' RPM (ICE)'!$B$3:$B$63,,1))))</f>
        <v>5100</v>
      </c>
      <c r="X64" s="12">
        <f t="shared" si="9"/>
        <v>24.131961245684632</v>
      </c>
      <c r="Y64" s="3">
        <f t="shared" si="10"/>
        <v>24</v>
      </c>
      <c r="Z64" s="3">
        <f t="shared" si="18"/>
        <v>24</v>
      </c>
      <c r="AA64" s="3">
        <f t="shared" si="11"/>
        <v>22</v>
      </c>
      <c r="AB64" s="19"/>
      <c r="AC64" s="14">
        <f>IF(M64=1,_xlfn.XLOOKUP(D64,' RPM (ICE)'!$E$3:$E$63,' RPM (ICE)'!$C$3:$C$63,,-1),IF(M64=2,_xlfn.XLOOKUP(D64,' RPM (ICE)'!$F$3:$F$63,' RPM (ICE)'!$C$3:$C$63,,-1),IF(M64=3,_xlfn.XLOOKUP(D64,' RPM (ICE)'!$G$3:$G$63,' RPM (ICE)'!$C$3:$C$63,,-1))))</f>
        <v>13.3</v>
      </c>
      <c r="AD64" s="14">
        <f t="shared" si="12"/>
        <v>9.9178100000000011</v>
      </c>
      <c r="AE64" s="14">
        <f t="shared" si="13"/>
        <v>18.569251789803925</v>
      </c>
      <c r="AF64" s="14" cm="1">
        <f t="array" ref="AF64">_xlfn.XLOOKUP(AE64,BSFC!$I$11:$I$33,_xlfn.XLOOKUP('Main Data (ICE)'!W64,BSFC!$J$10:$W$10,BSFC!$J$11:$W$33,,-1),,-1)</f>
        <v>427.32635400000004</v>
      </c>
      <c r="AG64" s="14">
        <f t="shared" si="14"/>
        <v>1.1772615519346503</v>
      </c>
      <c r="AH64" s="14">
        <f t="shared" si="19"/>
        <v>2.8086759090457963E-4</v>
      </c>
      <c r="AI64" s="14">
        <f t="shared" si="20"/>
        <v>0.12002212357801759</v>
      </c>
      <c r="AJ64" s="14">
        <f t="shared" si="24"/>
        <v>13.122181048880609</v>
      </c>
      <c r="AK64" s="14">
        <f t="shared" si="21"/>
        <v>1.5896970010333453E-4</v>
      </c>
      <c r="AL64" s="14">
        <f t="shared" si="22"/>
        <v>1.7380372250172995E-2</v>
      </c>
    </row>
    <row r="65" spans="1:38" ht="15.75" thickBot="1" x14ac:dyDescent="0.3">
      <c r="A65" s="14">
        <v>1</v>
      </c>
      <c r="B65" s="17" t="s">
        <v>33</v>
      </c>
      <c r="C65" s="14">
        <v>59</v>
      </c>
      <c r="D65" s="14">
        <f t="shared" si="15"/>
        <v>22.152245079359904</v>
      </c>
      <c r="E65" s="14">
        <f t="shared" si="4"/>
        <v>9.9029232251915129</v>
      </c>
      <c r="F65" s="14">
        <f t="shared" si="16"/>
        <v>11.107904326106475</v>
      </c>
      <c r="G65" s="14">
        <f>0.5*('Specifications (ICE)'!$P$4*'Specifications (ICE)'!$P$3)*'Specifications (ICE)'!$P$5*E65^2</f>
        <v>30.65235503416983</v>
      </c>
      <c r="H65" s="14">
        <f>IF(B65="A",'Specifications (ICE)'!$M$12,IF(B65="G",'Specifications (ICE)'!$M$13))</f>
        <v>84.271039200000004</v>
      </c>
      <c r="I65" s="14">
        <f>'Specifications (ICE)'!$H$11-G65-H65-R65</f>
        <v>587.07485598455276</v>
      </c>
      <c r="J65" s="14">
        <f t="shared" si="17"/>
        <v>0.92768425738941462</v>
      </c>
      <c r="K65" s="14">
        <f>0.5*'Specifications (ICE)'!$E$16*E65^2</f>
        <v>26326.079472342848</v>
      </c>
      <c r="L65" s="14">
        <f>E65/'Specifications (ICE)'!$M$4</f>
        <v>34.655899300757703</v>
      </c>
      <c r="M65" s="14">
        <f t="shared" si="5"/>
        <v>3</v>
      </c>
      <c r="N65" s="14">
        <f>IF(M65=1,'Specifications (ICE)'!$M$19,IF(M65=2,'Specifications (ICE)'!$M$20,IF(M65=3,'Specifications (ICE)'!$M$21)))</f>
        <v>632.83908432016858</v>
      </c>
      <c r="O65" s="14">
        <f t="shared" si="0"/>
        <v>31.030596349411777</v>
      </c>
      <c r="P65" s="13">
        <f t="shared" si="1"/>
        <v>0.92768425738941462</v>
      </c>
      <c r="Q65" s="14">
        <v>0</v>
      </c>
      <c r="R65" s="17">
        <f t="shared" si="6"/>
        <v>0</v>
      </c>
      <c r="S65" s="14">
        <f t="shared" si="7"/>
        <v>0</v>
      </c>
      <c r="T65" s="12">
        <f t="shared" si="2"/>
        <v>620.51251767353097</v>
      </c>
      <c r="U65" s="3">
        <f t="shared" si="23"/>
        <v>17.433010844101521</v>
      </c>
      <c r="V65" s="19">
        <f t="shared" si="8"/>
        <v>12.999796186446504</v>
      </c>
      <c r="W65" s="14">
        <f>IF(M65=1,_xlfn.XLOOKUP(D65,' RPM (ICE)'!$E$3:$E$63,' RPM (ICE)'!$B$3:$B$63,,1),IF(M65=2,_xlfn.XLOOKUP(D65,' RPM (ICE)'!$F$3:$F$63,' RPM (ICE)'!$B$3:$B$63,,1),IF(M65=3,_xlfn.XLOOKUP(D65,' RPM (ICE)'!$G$3:$G$63,' RPM (ICE)'!$B$3:$B$63,,1))))</f>
        <v>5100</v>
      </c>
      <c r="X65" s="12">
        <f t="shared" si="9"/>
        <v>24.339696828458898</v>
      </c>
      <c r="Y65" s="3">
        <f t="shared" si="10"/>
        <v>24</v>
      </c>
      <c r="Z65" s="3">
        <f t="shared" si="18"/>
        <v>24</v>
      </c>
      <c r="AA65" s="3">
        <f t="shared" si="11"/>
        <v>22</v>
      </c>
      <c r="AB65" s="19"/>
      <c r="AC65" s="14">
        <f>IF(M65=1,_xlfn.XLOOKUP(D65,' RPM (ICE)'!$E$3:$E$63,' RPM (ICE)'!$C$3:$C$63,,-1),IF(M65=2,_xlfn.XLOOKUP(D65,' RPM (ICE)'!$F$3:$F$63,' RPM (ICE)'!$C$3:$C$63,,-1),IF(M65=3,_xlfn.XLOOKUP(D65,' RPM (ICE)'!$G$3:$G$63,' RPM (ICE)'!$C$3:$C$63,,-1))))</f>
        <v>13.3</v>
      </c>
      <c r="AD65" s="14">
        <f t="shared" si="12"/>
        <v>9.9178100000000011</v>
      </c>
      <c r="AE65" s="14">
        <f t="shared" si="13"/>
        <v>18.569251789803925</v>
      </c>
      <c r="AF65" s="14" cm="1">
        <f t="array" ref="AF65">_xlfn.XLOOKUP(AE65,BSFC!$I$11:$I$33,_xlfn.XLOOKUP('Main Data (ICE)'!W65,BSFC!$J$10:$W$10,BSFC!$J$11:$W$33,,-1),,-1)</f>
        <v>427.32635400000004</v>
      </c>
      <c r="AG65" s="14">
        <f t="shared" si="14"/>
        <v>1.1772615519346503</v>
      </c>
      <c r="AH65" s="14">
        <f t="shared" si="19"/>
        <v>2.7819535298567586E-4</v>
      </c>
      <c r="AI65" s="14">
        <f t="shared" si="20"/>
        <v>0.1188802058911119</v>
      </c>
      <c r="AJ65" s="14">
        <f t="shared" si="24"/>
        <v>13.24106125477172</v>
      </c>
      <c r="AK65" s="14">
        <f t="shared" si="21"/>
        <v>1.5745722634584358E-4</v>
      </c>
      <c r="AL65" s="14">
        <f t="shared" si="22"/>
        <v>1.753782947651884E-2</v>
      </c>
    </row>
    <row r="66" spans="1:38" ht="15.75" thickBot="1" x14ac:dyDescent="0.3">
      <c r="A66" s="14">
        <v>1</v>
      </c>
      <c r="B66" s="17" t="s">
        <v>33</v>
      </c>
      <c r="C66" s="14">
        <v>60</v>
      </c>
      <c r="D66" s="14">
        <f t="shared" si="15"/>
        <v>22.360814869159231</v>
      </c>
      <c r="E66" s="14">
        <f t="shared" si="4"/>
        <v>9.9961621094706299</v>
      </c>
      <c r="F66" s="14">
        <f t="shared" si="16"/>
        <v>11.207942719746827</v>
      </c>
      <c r="G66" s="14">
        <f>0.5*('Specifications (ICE)'!$P$4*'Specifications (ICE)'!$P$3)*'Specifications (ICE)'!$P$5*E66^2</f>
        <v>31.232273857341713</v>
      </c>
      <c r="H66" s="14">
        <f>IF(B66="A",'Specifications (ICE)'!$M$12,IF(B66="G",'Specifications (ICE)'!$M$13))</f>
        <v>84.271039200000004</v>
      </c>
      <c r="I66" s="14">
        <f>'Specifications (ICE)'!$H$11-G66-H66-R66</f>
        <v>586.4949371613809</v>
      </c>
      <c r="J66" s="14">
        <f t="shared" si="17"/>
        <v>0.92676788095575169</v>
      </c>
      <c r="K66" s="14">
        <f>0.5*'Specifications (ICE)'!$E$16*E66^2</f>
        <v>26824.148511713938</v>
      </c>
      <c r="L66" s="14">
        <f>E66/'Specifications (ICE)'!$M$4</f>
        <v>34.982194608821104</v>
      </c>
      <c r="M66" s="14">
        <f t="shared" si="5"/>
        <v>3</v>
      </c>
      <c r="N66" s="14">
        <f>IF(M66=1,'Specifications (ICE)'!$M$19,IF(M66=2,'Specifications (ICE)'!$M$20,IF(M66=3,'Specifications (ICE)'!$M$21)))</f>
        <v>632.83908432016858</v>
      </c>
      <c r="O66" s="14">
        <f t="shared" si="0"/>
        <v>31.617671205396331</v>
      </c>
      <c r="P66" s="13">
        <f t="shared" si="1"/>
        <v>0.92676788095575169</v>
      </c>
      <c r="Q66" s="14">
        <v>0</v>
      </c>
      <c r="R66" s="17">
        <f t="shared" si="6"/>
        <v>0</v>
      </c>
      <c r="S66" s="14">
        <f t="shared" si="7"/>
        <v>0</v>
      </c>
      <c r="T66" s="12">
        <f t="shared" si="2"/>
        <v>626.35482236614223</v>
      </c>
      <c r="U66" s="3">
        <f t="shared" si="23"/>
        <v>17.579765028907261</v>
      </c>
      <c r="V66" s="19">
        <f t="shared" si="8"/>
        <v>13.109230782056144</v>
      </c>
      <c r="W66" s="14">
        <f>IF(M66=1,_xlfn.XLOOKUP(D66,' RPM (ICE)'!$E$3:$E$63,' RPM (ICE)'!$B$3:$B$63,,1),IF(M66=2,_xlfn.XLOOKUP(D66,' RPM (ICE)'!$F$3:$F$63,' RPM (ICE)'!$B$3:$B$63,,1),IF(M66=3,_xlfn.XLOOKUP(D66,' RPM (ICE)'!$G$3:$G$63,' RPM (ICE)'!$B$3:$B$63,,1))))</f>
        <v>5200</v>
      </c>
      <c r="X66" s="12">
        <f t="shared" si="9"/>
        <v>24.072581325326482</v>
      </c>
      <c r="Y66" s="3">
        <f t="shared" si="10"/>
        <v>24</v>
      </c>
      <c r="Z66" s="3">
        <f t="shared" si="18"/>
        <v>24</v>
      </c>
      <c r="AA66" s="3">
        <f t="shared" si="11"/>
        <v>22</v>
      </c>
      <c r="AB66" s="19"/>
      <c r="AC66" s="14">
        <f>IF(M66=1,_xlfn.XLOOKUP(D66,' RPM (ICE)'!$E$3:$E$63,' RPM (ICE)'!$C$3:$C$63,,-1),IF(M66=2,_xlfn.XLOOKUP(D66,' RPM (ICE)'!$F$3:$F$63,' RPM (ICE)'!$C$3:$C$63,,-1),IF(M66=3,_xlfn.XLOOKUP(D66,' RPM (ICE)'!$G$3:$G$63,' RPM (ICE)'!$C$3:$C$63,,-1))))</f>
        <v>14.036</v>
      </c>
      <c r="AD66" s="14">
        <f t="shared" si="12"/>
        <v>10.4666452</v>
      </c>
      <c r="AE66" s="14">
        <f t="shared" si="13"/>
        <v>19.219981093415385</v>
      </c>
      <c r="AF66" s="14" cm="1">
        <f t="array" ref="AF66">_xlfn.XLOOKUP(AE66,BSFC!$I$11:$I$33,_xlfn.XLOOKUP('Main Data (ICE)'!W66,BSFC!$J$10:$W$10,BSFC!$J$11:$W$33,,-1),,-1)</f>
        <v>443.04624000000007</v>
      </c>
      <c r="AG66" s="14">
        <f t="shared" si="14"/>
        <v>1.2881132781316802</v>
      </c>
      <c r="AH66" s="14">
        <f t="shared" si="19"/>
        <v>2.9085177016986117E-4</v>
      </c>
      <c r="AI66" s="14">
        <f t="shared" si="20"/>
        <v>0.12886078317110117</v>
      </c>
      <c r="AJ66" s="14">
        <f t="shared" si="24"/>
        <v>13.369922037942821</v>
      </c>
      <c r="AK66" s="14">
        <f t="shared" si="21"/>
        <v>1.7067653400145851E-4</v>
      </c>
      <c r="AL66" s="14">
        <f t="shared" si="22"/>
        <v>1.7708506010520299E-2</v>
      </c>
    </row>
    <row r="67" spans="1:38" ht="15.75" thickBot="1" x14ac:dyDescent="0.3">
      <c r="A67" s="14">
        <v>1</v>
      </c>
      <c r="B67" s="17" t="s">
        <v>33</v>
      </c>
      <c r="C67" s="14">
        <v>61</v>
      </c>
      <c r="D67" s="14">
        <f t="shared" si="15"/>
        <v>22.567253936987864</v>
      </c>
      <c r="E67" s="14">
        <f t="shared" si="4"/>
        <v>10.088448477378858</v>
      </c>
      <c r="F67" s="14">
        <f t="shared" si="16"/>
        <v>11.307065989518415</v>
      </c>
      <c r="G67" s="14">
        <f>0.5*('Specifications (ICE)'!$P$4*'Specifications (ICE)'!$P$3)*'Specifications (ICE)'!$P$5*E67^2</f>
        <v>31.811619830496188</v>
      </c>
      <c r="H67" s="14">
        <f>IF(B67="A",'Specifications (ICE)'!$M$12,IF(B67="G",'Specifications (ICE)'!$M$13))</f>
        <v>84.271039200000004</v>
      </c>
      <c r="I67" s="14">
        <f>'Specifications (ICE)'!$H$11-G67-H67-R67</f>
        <v>585.91559118822647</v>
      </c>
      <c r="J67" s="14">
        <f t="shared" si="17"/>
        <v>0.92585240972853322</v>
      </c>
      <c r="K67" s="14">
        <f>0.5*'Specifications (ICE)'!$E$16*E67^2</f>
        <v>27321.725553159675</v>
      </c>
      <c r="L67" s="14">
        <f>E67/'Specifications (ICE)'!$M$4</f>
        <v>35.30515652626022</v>
      </c>
      <c r="M67" s="14">
        <f t="shared" si="5"/>
        <v>3</v>
      </c>
      <c r="N67" s="14">
        <f>IF(M67=1,'Specifications (ICE)'!$M$19,IF(M67=2,'Specifications (ICE)'!$M$20,IF(M67=3,'Specifications (ICE)'!$M$21)))</f>
        <v>632.83908432016858</v>
      </c>
      <c r="O67" s="14">
        <f t="shared" si="0"/>
        <v>32.20416614255771</v>
      </c>
      <c r="P67" s="13">
        <f t="shared" si="1"/>
        <v>0.92585240972853322</v>
      </c>
      <c r="Q67" s="14">
        <v>0</v>
      </c>
      <c r="R67" s="17">
        <f t="shared" si="6"/>
        <v>0</v>
      </c>
      <c r="S67" s="14">
        <f t="shared" si="7"/>
        <v>0</v>
      </c>
      <c r="T67" s="12">
        <f t="shared" si="2"/>
        <v>632.13744283037124</v>
      </c>
      <c r="U67" s="3">
        <f t="shared" si="23"/>
        <v>17.724538782821817</v>
      </c>
      <c r="V67" s="19">
        <f t="shared" si="8"/>
        <v>13.217188570350229</v>
      </c>
      <c r="W67" s="14">
        <f>IF(M67=1,_xlfn.XLOOKUP(D67,' RPM (ICE)'!$E$3:$E$63,' RPM (ICE)'!$B$3:$B$63,,1),IF(M67=2,_xlfn.XLOOKUP(D67,' RPM (ICE)'!$F$3:$F$63,' RPM (ICE)'!$B$3:$B$63,,1),IF(M67=3,_xlfn.XLOOKUP(D67,' RPM (ICE)'!$G$3:$G$63,' RPM (ICE)'!$B$3:$B$63,,1))))</f>
        <v>5200</v>
      </c>
      <c r="X67" s="12">
        <f t="shared" si="9"/>
        <v>24.270825042415435</v>
      </c>
      <c r="Y67" s="3">
        <f t="shared" si="10"/>
        <v>24</v>
      </c>
      <c r="Z67" s="3">
        <f t="shared" si="18"/>
        <v>24</v>
      </c>
      <c r="AA67" s="3">
        <f t="shared" si="11"/>
        <v>22</v>
      </c>
      <c r="AB67" s="19"/>
      <c r="AC67" s="14">
        <f>IF(M67=1,_xlfn.XLOOKUP(D67,' RPM (ICE)'!$E$3:$E$63,' RPM (ICE)'!$C$3:$C$63,,-1),IF(M67=2,_xlfn.XLOOKUP(D67,' RPM (ICE)'!$F$3:$F$63,' RPM (ICE)'!$C$3:$C$63,,-1),IF(M67=3,_xlfn.XLOOKUP(D67,' RPM (ICE)'!$G$3:$G$63,' RPM (ICE)'!$C$3:$C$63,,-1))))</f>
        <v>14.036</v>
      </c>
      <c r="AD67" s="14">
        <f t="shared" si="12"/>
        <v>10.4666452</v>
      </c>
      <c r="AE67" s="14">
        <f t="shared" si="13"/>
        <v>19.219981093415385</v>
      </c>
      <c r="AF67" s="14" cm="1">
        <f t="array" ref="AF67">_xlfn.XLOOKUP(AE67,BSFC!$I$11:$I$33,_xlfn.XLOOKUP('Main Data (ICE)'!W67,BSFC!$J$10:$W$10,BSFC!$J$11:$W$33,,-1),,-1)</f>
        <v>443.04624000000007</v>
      </c>
      <c r="AG67" s="14">
        <f t="shared" si="14"/>
        <v>1.2881132781316802</v>
      </c>
      <c r="AH67" s="14">
        <f t="shared" si="19"/>
        <v>2.8819113771197331E-4</v>
      </c>
      <c r="AI67" s="14">
        <f t="shared" si="20"/>
        <v>0.12768199996461199</v>
      </c>
      <c r="AJ67" s="14">
        <f t="shared" si="24"/>
        <v>13.497604037907433</v>
      </c>
      <c r="AK67" s="14">
        <f t="shared" si="21"/>
        <v>1.6911523174120794E-4</v>
      </c>
      <c r="AL67" s="14">
        <f t="shared" si="22"/>
        <v>1.7877621242261506E-2</v>
      </c>
    </row>
    <row r="68" spans="1:38" ht="15.75" thickBot="1" x14ac:dyDescent="0.3">
      <c r="A68" s="14">
        <v>1</v>
      </c>
      <c r="B68" s="17" t="s">
        <v>33</v>
      </c>
      <c r="C68" s="14">
        <v>62</v>
      </c>
      <c r="D68" s="14">
        <f t="shared" si="15"/>
        <v>22.771620430838826</v>
      </c>
      <c r="E68" s="14">
        <f t="shared" si="4"/>
        <v>10.179808323351912</v>
      </c>
      <c r="F68" s="14">
        <f t="shared" si="16"/>
        <v>11.405299666247481</v>
      </c>
      <c r="G68" s="14">
        <f>0.5*('Specifications (ICE)'!$P$4*'Specifications (ICE)'!$P$3)*'Specifications (ICE)'!$P$5*E68^2</f>
        <v>32.390393519500634</v>
      </c>
      <c r="H68" s="14">
        <f>IF(B68="A",'Specifications (ICE)'!$M$12,IF(B68="G",'Specifications (ICE)'!$M$13))</f>
        <v>84.271039200000004</v>
      </c>
      <c r="I68" s="14">
        <f>'Specifications (ICE)'!$H$11-G68-H68-R68</f>
        <v>585.33681749922198</v>
      </c>
      <c r="J68" s="14">
        <f t="shared" si="17"/>
        <v>0.92493784281358626</v>
      </c>
      <c r="K68" s="14">
        <f>0.5*'Specifications (ICE)'!$E$16*E68^2</f>
        <v>27818.811082680877</v>
      </c>
      <c r="L68" s="14">
        <f>E68/'Specifications (ICE)'!$M$4</f>
        <v>35.624876022228911</v>
      </c>
      <c r="M68" s="14">
        <f t="shared" si="5"/>
        <v>3</v>
      </c>
      <c r="N68" s="14">
        <f>IF(M68=1,'Specifications (ICE)'!$M$19,IF(M68=2,'Specifications (ICE)'!$M$20,IF(M68=3,'Specifications (ICE)'!$M$21)))</f>
        <v>632.83908432016858</v>
      </c>
      <c r="O68" s="14">
        <f t="shared" si="0"/>
        <v>32.790081733745936</v>
      </c>
      <c r="P68" s="13">
        <f t="shared" si="1"/>
        <v>0.92493784281358626</v>
      </c>
      <c r="Q68" s="14">
        <v>0</v>
      </c>
      <c r="R68" s="17">
        <f t="shared" si="6"/>
        <v>0</v>
      </c>
      <c r="S68" s="14">
        <f t="shared" si="7"/>
        <v>0</v>
      </c>
      <c r="T68" s="12">
        <f t="shared" si="2"/>
        <v>637.86200786534948</v>
      </c>
      <c r="U68" s="3">
        <f t="shared" si="23"/>
        <v>17.86738315320035</v>
      </c>
      <c r="V68" s="19">
        <f t="shared" si="8"/>
        <v>13.323707617341501</v>
      </c>
      <c r="W68" s="14">
        <f>IF(M68=1,_xlfn.XLOOKUP(D68,' RPM (ICE)'!$E$3:$E$63,' RPM (ICE)'!$B$3:$B$63,,1),IF(M68=2,_xlfn.XLOOKUP(D68,' RPM (ICE)'!$F$3:$F$63,' RPM (ICE)'!$B$3:$B$63,,1),IF(M68=3,_xlfn.XLOOKUP(D68,' RPM (ICE)'!$G$3:$G$63,' RPM (ICE)'!$B$3:$B$63,,1))))</f>
        <v>5200</v>
      </c>
      <c r="X68" s="12">
        <f t="shared" si="9"/>
        <v>24.46642678778279</v>
      </c>
      <c r="Y68" s="3">
        <f t="shared" si="10"/>
        <v>24</v>
      </c>
      <c r="Z68" s="3">
        <f t="shared" si="18"/>
        <v>24</v>
      </c>
      <c r="AA68" s="3">
        <f t="shared" si="11"/>
        <v>22</v>
      </c>
      <c r="AB68" s="19"/>
      <c r="AC68" s="14">
        <f>IF(M68=1,_xlfn.XLOOKUP(D68,' RPM (ICE)'!$E$3:$E$63,' RPM (ICE)'!$C$3:$C$63,,-1),IF(M68=2,_xlfn.XLOOKUP(D68,' RPM (ICE)'!$F$3:$F$63,' RPM (ICE)'!$C$3:$C$63,,-1),IF(M68=3,_xlfn.XLOOKUP(D68,' RPM (ICE)'!$G$3:$G$63,' RPM (ICE)'!$C$3:$C$63,,-1))))</f>
        <v>14.036</v>
      </c>
      <c r="AD68" s="14">
        <f t="shared" si="12"/>
        <v>10.4666452</v>
      </c>
      <c r="AE68" s="14">
        <f t="shared" si="13"/>
        <v>19.219981093415385</v>
      </c>
      <c r="AF68" s="14" cm="1">
        <f t="array" ref="AF68">_xlfn.XLOOKUP(AE68,BSFC!$I$11:$I$33,_xlfn.XLOOKUP('Main Data (ICE)'!W68,BSFC!$J$10:$W$10,BSFC!$J$11:$W$33,,-1),,-1)</f>
        <v>443.04624000000007</v>
      </c>
      <c r="AG68" s="14">
        <f t="shared" si="14"/>
        <v>1.2881132781316802</v>
      </c>
      <c r="AH68" s="14">
        <f t="shared" si="19"/>
        <v>2.8560473361517546E-4</v>
      </c>
      <c r="AI68" s="14">
        <f t="shared" si="20"/>
        <v>0.1265361033544051</v>
      </c>
      <c r="AJ68" s="14">
        <f t="shared" si="24"/>
        <v>13.624140141261838</v>
      </c>
      <c r="AK68" s="14">
        <f t="shared" si="21"/>
        <v>1.6759748788662925E-4</v>
      </c>
      <c r="AL68" s="14">
        <f t="shared" si="22"/>
        <v>1.8045218730148135E-2</v>
      </c>
    </row>
    <row r="69" spans="1:38" ht="15.75" thickBot="1" x14ac:dyDescent="0.3">
      <c r="A69" s="14">
        <v>1</v>
      </c>
      <c r="B69" s="17" t="s">
        <v>33</v>
      </c>
      <c r="C69" s="14">
        <v>63</v>
      </c>
      <c r="D69" s="14">
        <f t="shared" si="15"/>
        <v>22.973969857908667</v>
      </c>
      <c r="E69" s="14">
        <f t="shared" si="4"/>
        <v>10.270266461285804</v>
      </c>
      <c r="F69" s="14">
        <f t="shared" si="16"/>
        <v>11.50266812341162</v>
      </c>
      <c r="G69" s="14">
        <f>0.5*('Specifications (ICE)'!$P$4*'Specifications (ICE)'!$P$3)*'Specifications (ICE)'!$P$5*E69^2</f>
        <v>32.968595489663457</v>
      </c>
      <c r="H69" s="14">
        <f>IF(B69="A",'Specifications (ICE)'!$M$12,IF(B69="G",'Specifications (ICE)'!$M$13))</f>
        <v>84.271039200000004</v>
      </c>
      <c r="I69" s="14">
        <f>'Specifications (ICE)'!$H$11-G69-H69-R69</f>
        <v>584.75861552905917</v>
      </c>
      <c r="J69" s="14">
        <f t="shared" si="17"/>
        <v>0.92402417931762204</v>
      </c>
      <c r="K69" s="14">
        <f>0.5*'Specifications (ICE)'!$E$16*E69^2</f>
        <v>28315.405585798271</v>
      </c>
      <c r="L69" s="14">
        <f>E69/'Specifications (ICE)'!$M$4</f>
        <v>35.941439934508502</v>
      </c>
      <c r="M69" s="14">
        <f t="shared" si="5"/>
        <v>3</v>
      </c>
      <c r="N69" s="14">
        <f>IF(M69=1,'Specifications (ICE)'!$M$19,IF(M69=2,'Specifications (ICE)'!$M$20,IF(M69=3,'Specifications (ICE)'!$M$21)))</f>
        <v>632.83908432016858</v>
      </c>
      <c r="O69" s="14">
        <f t="shared" si="0"/>
        <v>33.375418551245154</v>
      </c>
      <c r="P69" s="13">
        <f t="shared" si="1"/>
        <v>0.92402417931762204</v>
      </c>
      <c r="Q69" s="14">
        <v>0</v>
      </c>
      <c r="R69" s="17">
        <f t="shared" si="6"/>
        <v>0</v>
      </c>
      <c r="S69" s="14">
        <f t="shared" si="7"/>
        <v>0</v>
      </c>
      <c r="T69" s="12">
        <f t="shared" si="2"/>
        <v>643.53007229814568</v>
      </c>
      <c r="U69" s="3">
        <f t="shared" si="23"/>
        <v>18</v>
      </c>
      <c r="V69" s="19">
        <f t="shared" si="8"/>
        <v>13.422600000000001</v>
      </c>
      <c r="W69" s="14">
        <f>IF(M69=1,_xlfn.XLOOKUP(D69,' RPM (ICE)'!$E$3:$E$63,' RPM (ICE)'!$B$3:$B$63,,1),IF(M69=2,_xlfn.XLOOKUP(D69,' RPM (ICE)'!$F$3:$F$63,' RPM (ICE)'!$B$3:$B$63,,1),IF(M69=3,_xlfn.XLOOKUP(D69,' RPM (ICE)'!$G$3:$G$63,' RPM (ICE)'!$B$3:$B$63,,1))))</f>
        <v>5300</v>
      </c>
      <c r="X69" s="12">
        <f t="shared" si="9"/>
        <v>24.182966581132074</v>
      </c>
      <c r="Y69" s="3">
        <f t="shared" si="10"/>
        <v>24</v>
      </c>
      <c r="Z69" s="3">
        <f t="shared" si="18"/>
        <v>24</v>
      </c>
      <c r="AA69" s="3">
        <f t="shared" si="11"/>
        <v>22</v>
      </c>
      <c r="AB69" s="19"/>
      <c r="AC69" s="14">
        <f>IF(M69=1,_xlfn.XLOOKUP(D69,' RPM (ICE)'!$E$3:$E$63,' RPM (ICE)'!$C$3:$C$63,,-1),IF(M69=2,_xlfn.XLOOKUP(D69,' RPM (ICE)'!$F$3:$F$63,' RPM (ICE)'!$C$3:$C$63,,-1),IF(M69=3,_xlfn.XLOOKUP(D69,' RPM (ICE)'!$G$3:$G$63,' RPM (ICE)'!$C$3:$C$63,,-1))))</f>
        <v>14.772</v>
      </c>
      <c r="AD69" s="14">
        <f t="shared" si="12"/>
        <v>11.015480400000001</v>
      </c>
      <c r="AE69" s="14">
        <f t="shared" si="13"/>
        <v>19.846154574249059</v>
      </c>
      <c r="AF69" s="14" cm="1">
        <f t="array" ref="AF69">_xlfn.XLOOKUP(AE69,BSFC!$I$11:$I$33,_xlfn.XLOOKUP('Main Data (ICE)'!W69,BSFC!$J$10:$W$10,BSFC!$J$11:$W$33,,-1),,-1)</f>
        <v>443.04624000000007</v>
      </c>
      <c r="AG69" s="14">
        <f t="shared" si="14"/>
        <v>1.3556575480593605</v>
      </c>
      <c r="AH69" s="14">
        <f t="shared" si="19"/>
        <v>2.9793342540828104E-4</v>
      </c>
      <c r="AI69" s="14">
        <f t="shared" si="20"/>
        <v>0.13199828389745941</v>
      </c>
      <c r="AJ69" s="14">
        <f t="shared" si="24"/>
        <v>13.756138425159298</v>
      </c>
      <c r="AK69" s="14">
        <f t="shared" si="21"/>
        <v>1.7483216410259521E-4</v>
      </c>
      <c r="AL69" s="14">
        <f t="shared" si="22"/>
        <v>1.8220050894250731E-2</v>
      </c>
    </row>
    <row r="70" spans="1:38" ht="15.75" thickBot="1" x14ac:dyDescent="0.3">
      <c r="A70" s="14">
        <v>1</v>
      </c>
      <c r="B70" s="17" t="s">
        <v>33</v>
      </c>
      <c r="C70" s="14">
        <v>64</v>
      </c>
      <c r="D70" s="14">
        <f t="shared" si="15"/>
        <v>23.174355250048077</v>
      </c>
      <c r="E70" s="14">
        <f t="shared" si="4"/>
        <v>10.35984659849977</v>
      </c>
      <c r="F70" s="14">
        <f t="shared" si="16"/>
        <v>11.599194649214118</v>
      </c>
      <c r="G70" s="14">
        <f>0.5*('Specifications (ICE)'!$P$4*'Specifications (ICE)'!$P$3)*'Specifications (ICE)'!$P$5*E70^2</f>
        <v>33.546226305734642</v>
      </c>
      <c r="H70" s="14">
        <f>IF(B70="A",'Specifications (ICE)'!$M$12,IF(B70="G",'Specifications (ICE)'!$M$13))</f>
        <v>84.271039200000004</v>
      </c>
      <c r="I70" s="14">
        <f>'Specifications (ICE)'!$H$11-G70-H70-R70</f>
        <v>584.18098471298799</v>
      </c>
      <c r="J70" s="14">
        <f t="shared" si="17"/>
        <v>0.92311141834823329</v>
      </c>
      <c r="K70" s="14">
        <f>0.5*'Specifications (ICE)'!$E$16*E70^2</f>
        <v>28811.509547553003</v>
      </c>
      <c r="L70" s="14">
        <f>E70/'Specifications (ICE)'!$M$4</f>
        <v>36.254931228345647</v>
      </c>
      <c r="M70" s="14">
        <f t="shared" ref="M70:M133" si="25">IF(D70&lt;11,1,IF(D70&lt;21,2,IF(D70&gt;21,3)))</f>
        <v>3</v>
      </c>
      <c r="N70" s="14">
        <f>IF(M70=1,'Specifications (ICE)'!$M$19,IF(M70=2,'Specifications (ICE)'!$M$20,IF(M70=3,'Specifications (ICE)'!$M$21)))</f>
        <v>632.83908432016858</v>
      </c>
      <c r="O70" s="14">
        <f t="shared" ref="O70:O133" si="26">(0.5*N70*E70^2)/1000</f>
        <v>33.960177166774209</v>
      </c>
      <c r="P70" s="13">
        <f t="shared" ref="P70:P133" si="27">IF(A70=1,(I70/N70),IF(A70=2,0,IF(A70=3,(1.2*(-I70/N70)))))</f>
        <v>0.92311141834823329</v>
      </c>
      <c r="Q70" s="14">
        <v>0</v>
      </c>
      <c r="R70" s="17">
        <f t="shared" si="6"/>
        <v>0</v>
      </c>
      <c r="S70" s="14">
        <f t="shared" si="7"/>
        <v>0</v>
      </c>
      <c r="T70" s="12">
        <f t="shared" ref="T70:T133" si="28">((63360/(PI()*12)*D70))/60</f>
        <v>649.14312161824705</v>
      </c>
      <c r="U70" s="3">
        <f t="shared" si="23"/>
        <v>18</v>
      </c>
      <c r="V70" s="19">
        <f t="shared" si="8"/>
        <v>13.422600000000001</v>
      </c>
      <c r="W70" s="14">
        <f>IF(M70=1,_xlfn.XLOOKUP(D70,' RPM (ICE)'!$E$3:$E$63,' RPM (ICE)'!$B$3:$B$63,,1),IF(M70=2,_xlfn.XLOOKUP(D70,' RPM (ICE)'!$F$3:$F$63,' RPM (ICE)'!$B$3:$B$63,,1),IF(M70=3,_xlfn.XLOOKUP(D70,' RPM (ICE)'!$G$3:$G$63,' RPM (ICE)'!$B$3:$B$63,,1))))</f>
        <v>5300</v>
      </c>
      <c r="X70" s="12">
        <f t="shared" si="9"/>
        <v>24.182966581132074</v>
      </c>
      <c r="Y70" s="3">
        <f t="shared" si="10"/>
        <v>24</v>
      </c>
      <c r="Z70" s="3">
        <f t="shared" si="18"/>
        <v>24</v>
      </c>
      <c r="AA70" s="3">
        <f t="shared" si="11"/>
        <v>22</v>
      </c>
      <c r="AB70" s="19"/>
      <c r="AC70" s="14">
        <f>IF(M70=1,_xlfn.XLOOKUP(D70,' RPM (ICE)'!$E$3:$E$63,' RPM (ICE)'!$C$3:$C$63,,-1),IF(M70=2,_xlfn.XLOOKUP(D70,' RPM (ICE)'!$F$3:$F$63,' RPM (ICE)'!$C$3:$C$63,,-1),IF(M70=3,_xlfn.XLOOKUP(D70,' RPM (ICE)'!$G$3:$G$63,' RPM (ICE)'!$C$3:$C$63,,-1))))</f>
        <v>14.772</v>
      </c>
      <c r="AD70" s="14">
        <f t="shared" si="12"/>
        <v>11.015480400000001</v>
      </c>
      <c r="AE70" s="14">
        <f t="shared" si="13"/>
        <v>19.846154574249059</v>
      </c>
      <c r="AF70" s="14" cm="1">
        <f t="array" ref="AF70">_xlfn.XLOOKUP(AE70,BSFC!$I$11:$I$33,_xlfn.XLOOKUP('Main Data (ICE)'!W70,BSFC!$J$10:$W$10,BSFC!$J$11:$W$33,,-1),,-1)</f>
        <v>443.04624000000007</v>
      </c>
      <c r="AG70" s="14">
        <f t="shared" si="14"/>
        <v>1.3556575480593605</v>
      </c>
      <c r="AH70" s="14">
        <f t="shared" si="19"/>
        <v>2.9535723696041797E-4</v>
      </c>
      <c r="AI70" s="14">
        <f t="shared" si="20"/>
        <v>0.13085691329210222</v>
      </c>
      <c r="AJ70" s="14">
        <f t="shared" si="24"/>
        <v>13.886995338451401</v>
      </c>
      <c r="AK70" s="14">
        <f t="shared" si="21"/>
        <v>1.7332041495642681E-4</v>
      </c>
      <c r="AL70" s="14">
        <f t="shared" si="22"/>
        <v>1.8393371309207159E-2</v>
      </c>
    </row>
    <row r="71" spans="1:38" ht="15.75" thickBot="1" x14ac:dyDescent="0.3">
      <c r="A71" s="14">
        <v>1</v>
      </c>
      <c r="B71" s="17" t="s">
        <v>33</v>
      </c>
      <c r="C71" s="14">
        <v>65</v>
      </c>
      <c r="D71" s="14">
        <f t="shared" si="15"/>
        <v>23.37282731610593</v>
      </c>
      <c r="E71" s="14">
        <f t="shared" ref="E71:E134" si="29">MIN(13.4112,(SQRT((E70^2)+2*P70*$C$7)))</f>
        <v>10.448571403840035</v>
      </c>
      <c r="F71" s="14">
        <f t="shared" si="16"/>
        <v>11.694901512990009</v>
      </c>
      <c r="G71" s="14">
        <f>0.5*('Specifications (ICE)'!$P$4*'Specifications (ICE)'!$P$3)*'Specifications (ICE)'!$P$5*E71^2</f>
        <v>34.123286531906309</v>
      </c>
      <c r="H71" s="14">
        <f>IF(B71="A",'Specifications (ICE)'!$M$12,IF(B71="G",'Specifications (ICE)'!$M$13))</f>
        <v>84.271039200000004</v>
      </c>
      <c r="I71" s="14">
        <f>'Specifications (ICE)'!$H$11-G71-H71-R71</f>
        <v>583.60392448681637</v>
      </c>
      <c r="J71" s="14">
        <f t="shared" ref="J71:J134" si="30">I71/N71</f>
        <v>0.92219955901389472</v>
      </c>
      <c r="K71" s="14">
        <f>0.5*'Specifications (ICE)'!$E$16*E71^2</f>
        <v>29307.123452507076</v>
      </c>
      <c r="L71" s="14">
        <f>E71/'Specifications (ICE)'!$M$4</f>
        <v>36.565429234785775</v>
      </c>
      <c r="M71" s="14">
        <f t="shared" si="25"/>
        <v>3</v>
      </c>
      <c r="N71" s="14">
        <f>IF(M71=1,'Specifications (ICE)'!$M$19,IF(M71=2,'Specifications (ICE)'!$M$20,IF(M71=3,'Specifications (ICE)'!$M$21)))</f>
        <v>632.83908432016858</v>
      </c>
      <c r="O71" s="14">
        <f t="shared" si="26"/>
        <v>34.544358151487188</v>
      </c>
      <c r="P71" s="13">
        <f t="shared" si="27"/>
        <v>0.92219955901389472</v>
      </c>
      <c r="Q71" s="14">
        <v>0</v>
      </c>
      <c r="R71" s="17">
        <f t="shared" ref="R71:R134" si="31">N71*9.81*TAN(Q71)</f>
        <v>0</v>
      </c>
      <c r="S71" s="14">
        <f t="shared" ref="S71:S134" si="32">RADIANS(Q71)</f>
        <v>0</v>
      </c>
      <c r="T71" s="12">
        <f t="shared" si="28"/>
        <v>654.70257624491035</v>
      </c>
      <c r="U71" s="3">
        <f t="shared" si="23"/>
        <v>18</v>
      </c>
      <c r="V71" s="19">
        <f t="shared" ref="V71:V134" si="33">U71*0.7457</f>
        <v>13.422600000000001</v>
      </c>
      <c r="W71" s="14">
        <f>IF(M71=1,_xlfn.XLOOKUP(D71,' RPM (ICE)'!$E$3:$E$63,' RPM (ICE)'!$B$3:$B$63,,1),IF(M71=2,_xlfn.XLOOKUP(D71,' RPM (ICE)'!$F$3:$F$63,' RPM (ICE)'!$B$3:$B$63,,1),IF(M71=3,_xlfn.XLOOKUP(D71,' RPM (ICE)'!$G$3:$G$63,' RPM (ICE)'!$B$3:$B$63,,1))))</f>
        <v>5400</v>
      </c>
      <c r="X71" s="12">
        <f t="shared" ref="X71:X134" si="34">(9548.8*V71)/W71</f>
        <v>23.735133866666668</v>
      </c>
      <c r="Y71" s="3">
        <f t="shared" ref="Y71:Y134" si="35">ROUND(X71,0)</f>
        <v>24</v>
      </c>
      <c r="Z71" s="3">
        <f t="shared" si="18"/>
        <v>24</v>
      </c>
      <c r="AA71" s="3">
        <f t="shared" ref="AA71:AA134" si="36">IF(Z71&gt;22,22,Z71)</f>
        <v>22</v>
      </c>
      <c r="AB71" s="19"/>
      <c r="AC71" s="14">
        <f>IF(M71=1,_xlfn.XLOOKUP(D71,' RPM (ICE)'!$E$3:$E$63,' RPM (ICE)'!$C$3:$C$63,,-1),IF(M71=2,_xlfn.XLOOKUP(D71,' RPM (ICE)'!$F$3:$F$63,' RPM (ICE)'!$C$3:$C$63,,-1),IF(M71=3,_xlfn.XLOOKUP(D71,' RPM (ICE)'!$G$3:$G$63,' RPM (ICE)'!$C$3:$C$63,,-1))))</f>
        <v>15.507999999999999</v>
      </c>
      <c r="AD71" s="14">
        <f t="shared" ref="AD71:AD134" si="37">AC71*0.7457</f>
        <v>11.5643156</v>
      </c>
      <c r="AE71" s="14">
        <f t="shared" ref="AE71:AE134" si="38">(9548.8*AD71)/W71</f>
        <v>20.449136444681479</v>
      </c>
      <c r="AF71" s="14" cm="1">
        <f t="array" ref="AF71">_xlfn.XLOOKUP(AE71,BSFC!$I$11:$I$33,_xlfn.XLOOKUP('Main Data (ICE)'!W71,BSFC!$J$10:$W$10,BSFC!$J$11:$W$33,,-1),,-1)</f>
        <v>461.7157545</v>
      </c>
      <c r="AG71" s="14">
        <f t="shared" ref="AG71:AG134" si="39">(AF71*AD71)/(60*60)</f>
        <v>1.4831740840361447</v>
      </c>
      <c r="AH71" s="14">
        <f t="shared" si="19"/>
        <v>3.0744010494183823E-4</v>
      </c>
      <c r="AI71" s="14">
        <f t="shared" si="20"/>
        <v>0.14194994001678002</v>
      </c>
      <c r="AJ71" s="14">
        <f t="shared" si="24"/>
        <v>14.02894527846818</v>
      </c>
      <c r="AK71" s="14">
        <f t="shared" si="21"/>
        <v>1.8801316558513908E-4</v>
      </c>
      <c r="AL71" s="14">
        <f t="shared" si="22"/>
        <v>1.8581384474792299E-2</v>
      </c>
    </row>
    <row r="72" spans="1:38" ht="15.75" thickBot="1" x14ac:dyDescent="0.3">
      <c r="A72" s="14">
        <v>1</v>
      </c>
      <c r="B72" s="17" t="s">
        <v>33</v>
      </c>
      <c r="C72" s="14">
        <v>66</v>
      </c>
      <c r="D72" s="14">
        <f t="shared" ref="D72:D135" si="40">E72*2.23694</f>
        <v>23.569434582414363</v>
      </c>
      <c r="E72" s="14">
        <f t="shared" si="29"/>
        <v>10.53646257048216</v>
      </c>
      <c r="F72" s="14">
        <f t="shared" ref="F72:F135" si="41">($C$7/E72)+F71</f>
        <v>11.789810026479298</v>
      </c>
      <c r="G72" s="14">
        <f>0.5*('Specifications (ICE)'!$P$4*'Specifications (ICE)'!$P$3)*'Specifications (ICE)'!$P$5*E72^2</f>
        <v>34.69977673181328</v>
      </c>
      <c r="H72" s="14">
        <f>IF(B72="A",'Specifications (ICE)'!$M$12,IF(B72="G",'Specifications (ICE)'!$M$13))</f>
        <v>84.271039200000004</v>
      </c>
      <c r="I72" s="14">
        <f>'Specifications (ICE)'!$H$11-G72-H72-R72</f>
        <v>583.0274342869094</v>
      </c>
      <c r="J72" s="14">
        <f t="shared" si="30"/>
        <v>0.92128860042396143</v>
      </c>
      <c r="K72" s="14">
        <f>0.5*'Specifications (ICE)'!$E$16*E72^2</f>
        <v>29802.247784743846</v>
      </c>
      <c r="L72" s="14">
        <f>E72/'Specifications (ICE)'!$M$4</f>
        <v>36.87300987045375</v>
      </c>
      <c r="M72" s="14">
        <f t="shared" si="25"/>
        <v>3</v>
      </c>
      <c r="N72" s="14">
        <f>IF(M72=1,'Specifications (ICE)'!$M$19,IF(M72=2,'Specifications (ICE)'!$M$20,IF(M72=3,'Specifications (ICE)'!$M$21)))</f>
        <v>632.83908432016858</v>
      </c>
      <c r="O72" s="14">
        <f t="shared" si="26"/>
        <v>35.127962075974011</v>
      </c>
      <c r="P72" s="13">
        <f t="shared" si="27"/>
        <v>0.92128860042396143</v>
      </c>
      <c r="Q72" s="14">
        <v>0</v>
      </c>
      <c r="R72" s="17">
        <f t="shared" si="31"/>
        <v>0</v>
      </c>
      <c r="S72" s="14">
        <f t="shared" si="32"/>
        <v>0</v>
      </c>
      <c r="T72" s="12">
        <f t="shared" si="28"/>
        <v>660.20979546232627</v>
      </c>
      <c r="U72" s="3">
        <f t="shared" si="23"/>
        <v>18</v>
      </c>
      <c r="V72" s="19">
        <f t="shared" si="33"/>
        <v>13.422600000000001</v>
      </c>
      <c r="W72" s="14">
        <f>IF(M72=1,_xlfn.XLOOKUP(D72,' RPM (ICE)'!$E$3:$E$63,' RPM (ICE)'!$B$3:$B$63,,1),IF(M72=2,_xlfn.XLOOKUP(D72,' RPM (ICE)'!$F$3:$F$63,' RPM (ICE)'!$B$3:$B$63,,1),IF(M72=3,_xlfn.XLOOKUP(D72,' RPM (ICE)'!$G$3:$G$63,' RPM (ICE)'!$B$3:$B$63,,1))))</f>
        <v>5400</v>
      </c>
      <c r="X72" s="12">
        <f t="shared" si="34"/>
        <v>23.735133866666668</v>
      </c>
      <c r="Y72" s="3">
        <f t="shared" si="35"/>
        <v>24</v>
      </c>
      <c r="Z72" s="3">
        <f t="shared" ref="Z72:Z135" si="42">IF(Y72&lt;0,0,Y72)</f>
        <v>24</v>
      </c>
      <c r="AA72" s="3">
        <f t="shared" si="36"/>
        <v>22</v>
      </c>
      <c r="AB72" s="19"/>
      <c r="AC72" s="14">
        <f>IF(M72=1,_xlfn.XLOOKUP(D72,' RPM (ICE)'!$E$3:$E$63,' RPM (ICE)'!$C$3:$C$63,,-1),IF(M72=2,_xlfn.XLOOKUP(D72,' RPM (ICE)'!$F$3:$F$63,' RPM (ICE)'!$C$3:$C$63,,-1),IF(M72=3,_xlfn.XLOOKUP(D72,' RPM (ICE)'!$G$3:$G$63,' RPM (ICE)'!$C$3:$C$63,,-1))))</f>
        <v>15.507999999999999</v>
      </c>
      <c r="AD72" s="14">
        <f t="shared" si="37"/>
        <v>11.5643156</v>
      </c>
      <c r="AE72" s="14">
        <f t="shared" si="38"/>
        <v>20.449136444681479</v>
      </c>
      <c r="AF72" s="14" cm="1">
        <f t="array" ref="AF72">_xlfn.XLOOKUP(AE72,BSFC!$I$11:$I$33,_xlfn.XLOOKUP('Main Data (ICE)'!W72,BSFC!$J$10:$W$10,BSFC!$J$11:$W$33,,-1),,-1)</f>
        <v>461.7157545</v>
      </c>
      <c r="AG72" s="14">
        <f t="shared" si="39"/>
        <v>1.4831740840361447</v>
      </c>
      <c r="AH72" s="14">
        <f t="shared" ref="AH72:AH135" si="43">((F72-F71)/3600)*AD72</f>
        <v>3.0487555642138642E-4</v>
      </c>
      <c r="AI72" s="14">
        <f t="shared" ref="AI72:AI135" si="44">AH72*AF72</f>
        <v>0.14076584756170776</v>
      </c>
      <c r="AJ72" s="14">
        <f t="shared" si="24"/>
        <v>14.169711126029888</v>
      </c>
      <c r="AK72" s="14">
        <f t="shared" ref="AK72:AK135" si="45">((AF72*AH72)/1000)/0.755</f>
        <v>1.8644483120755997E-4</v>
      </c>
      <c r="AL72" s="14">
        <f t="shared" ref="AL72:AL135" si="46">AL71+AK72</f>
        <v>1.8767829305999857E-2</v>
      </c>
    </row>
    <row r="73" spans="1:38" ht="15.75" thickBot="1" x14ac:dyDescent="0.3">
      <c r="A73" s="14">
        <v>1</v>
      </c>
      <c r="B73" s="17" t="s">
        <v>33</v>
      </c>
      <c r="C73" s="14">
        <v>67</v>
      </c>
      <c r="D73" s="14">
        <f t="shared" si="40"/>
        <v>23.76422352252456</v>
      </c>
      <c r="E73" s="14">
        <f t="shared" si="29"/>
        <v>10.623540873928025</v>
      </c>
      <c r="F73" s="14">
        <f t="shared" si="41"/>
        <v>11.883940600443971</v>
      </c>
      <c r="G73" s="14">
        <f>0.5*('Specifications (ICE)'!$P$4*'Specifications (ICE)'!$P$3)*'Specifications (ICE)'!$P$5*E73^2</f>
        <v>35.275697468533579</v>
      </c>
      <c r="H73" s="14">
        <f>IF(B73="A",'Specifications (ICE)'!$M$12,IF(B73="G",'Specifications (ICE)'!$M$13))</f>
        <v>84.271039200000004</v>
      </c>
      <c r="I73" s="14">
        <f>'Specifications (ICE)'!$H$11-G73-H73-R73</f>
        <v>582.45151355018902</v>
      </c>
      <c r="J73" s="14">
        <f t="shared" si="30"/>
        <v>0.92037854168866839</v>
      </c>
      <c r="K73" s="14">
        <f>0.5*'Specifications (ICE)'!$E$16*E73^2</f>
        <v>30296.883027868465</v>
      </c>
      <c r="L73" s="14">
        <f>E73/'Specifications (ICE)'!$M$4</f>
        <v>37.177745840518021</v>
      </c>
      <c r="M73" s="14">
        <f t="shared" si="25"/>
        <v>3</v>
      </c>
      <c r="N73" s="14">
        <f>IF(M73=1,'Specifications (ICE)'!$M$19,IF(M73=2,'Specifications (ICE)'!$M$20,IF(M73=3,'Specifications (ICE)'!$M$21)))</f>
        <v>632.83908432016858</v>
      </c>
      <c r="O73" s="14">
        <f t="shared" si="26"/>
        <v>35.710989510260923</v>
      </c>
      <c r="P73" s="13">
        <f t="shared" si="27"/>
        <v>0.92037854168866839</v>
      </c>
      <c r="Q73" s="14">
        <v>0</v>
      </c>
      <c r="R73" s="17">
        <f t="shared" si="31"/>
        <v>0</v>
      </c>
      <c r="S73" s="14">
        <f t="shared" si="32"/>
        <v>0</v>
      </c>
      <c r="T73" s="12">
        <f t="shared" si="28"/>
        <v>665.66608105368391</v>
      </c>
      <c r="U73" s="3">
        <f t="shared" ref="U73:U136" si="47">IF((ABS(I73)*D73)/746&gt;18,18,(ABS(I73)*D73)/746)</f>
        <v>18</v>
      </c>
      <c r="V73" s="19">
        <f t="shared" si="33"/>
        <v>13.422600000000001</v>
      </c>
      <c r="W73" s="14">
        <f>IF(M73=1,_xlfn.XLOOKUP(D73,' RPM (ICE)'!$E$3:$E$63,' RPM (ICE)'!$B$3:$B$63,,1),IF(M73=2,_xlfn.XLOOKUP(D73,' RPM (ICE)'!$F$3:$F$63,' RPM (ICE)'!$B$3:$B$63,,1),IF(M73=3,_xlfn.XLOOKUP(D73,' RPM (ICE)'!$G$3:$G$63,' RPM (ICE)'!$B$3:$B$63,,1))))</f>
        <v>5500</v>
      </c>
      <c r="X73" s="12">
        <f t="shared" si="34"/>
        <v>23.303585978181818</v>
      </c>
      <c r="Y73" s="3">
        <f t="shared" si="35"/>
        <v>23</v>
      </c>
      <c r="Z73" s="3">
        <f t="shared" si="42"/>
        <v>23</v>
      </c>
      <c r="AA73" s="3">
        <f t="shared" si="36"/>
        <v>22</v>
      </c>
      <c r="AB73" s="19"/>
      <c r="AC73" s="14">
        <f>IF(M73=1,_xlfn.XLOOKUP(D73,' RPM (ICE)'!$E$3:$E$63,' RPM (ICE)'!$C$3:$C$63,,-1),IF(M73=2,_xlfn.XLOOKUP(D73,' RPM (ICE)'!$F$3:$F$63,' RPM (ICE)'!$C$3:$C$63,,-1),IF(M73=3,_xlfn.XLOOKUP(D73,' RPM (ICE)'!$G$3:$G$63,' RPM (ICE)'!$C$3:$C$63,,-1))))</f>
        <v>16.244</v>
      </c>
      <c r="AD73" s="14">
        <f t="shared" si="37"/>
        <v>12.1131508</v>
      </c>
      <c r="AE73" s="14">
        <f t="shared" si="38"/>
        <v>21.030191701643634</v>
      </c>
      <c r="AF73" s="14" cm="1">
        <f t="array" ref="AF73">_xlfn.XLOOKUP(AE73,BSFC!$I$11:$I$33,_xlfn.XLOOKUP('Main Data (ICE)'!W73,BSFC!$J$10:$W$10,BSFC!$J$11:$W$33,,-1),,-1)</f>
        <v>435.88070662500007</v>
      </c>
      <c r="AG73" s="14">
        <f t="shared" si="39"/>
        <v>1.4666357583775513</v>
      </c>
      <c r="AH73" s="14">
        <f t="shared" si="43"/>
        <v>3.1672717703462149E-4</v>
      </c>
      <c r="AI73" s="14">
        <f t="shared" si="44"/>
        <v>0.13805526573319232</v>
      </c>
      <c r="AJ73" s="14">
        <f t="shared" ref="AJ73:AJ136" si="48">AI73+AJ72</f>
        <v>14.30776639176308</v>
      </c>
      <c r="AK73" s="14">
        <f t="shared" si="45"/>
        <v>1.8285465660025475E-4</v>
      </c>
      <c r="AL73" s="14">
        <f t="shared" si="46"/>
        <v>1.8950683962600114E-2</v>
      </c>
    </row>
    <row r="74" spans="1:38" ht="15.75" thickBot="1" x14ac:dyDescent="0.3">
      <c r="A74" s="14">
        <v>1</v>
      </c>
      <c r="B74" s="17" t="s">
        <v>33</v>
      </c>
      <c r="C74" s="14">
        <v>68</v>
      </c>
      <c r="D74" s="14">
        <f t="shared" si="40"/>
        <v>23.957238677182147</v>
      </c>
      <c r="E74" s="14">
        <f t="shared" si="29"/>
        <v>10.709826225639555</v>
      </c>
      <c r="F74" s="14">
        <f t="shared" si="41"/>
        <v>11.977312797054031</v>
      </c>
      <c r="G74" s="14">
        <f>0.5*('Specifications (ICE)'!$P$4*'Specifications (ICE)'!$P$3)*'Specifications (ICE)'!$P$5*E74^2</f>
        <v>35.851049304589047</v>
      </c>
      <c r="H74" s="14">
        <f>IF(B74="A",'Specifications (ICE)'!$M$12,IF(B74="G",'Specifications (ICE)'!$M$13))</f>
        <v>84.271039200000004</v>
      </c>
      <c r="I74" s="14">
        <f>'Specifications (ICE)'!$H$11-G74-H74-R74</f>
        <v>581.87616171413356</v>
      </c>
      <c r="J74" s="14">
        <f t="shared" si="30"/>
        <v>0.91946938191912997</v>
      </c>
      <c r="K74" s="14">
        <f>0.5*'Specifications (ICE)'!$E$16*E74^2</f>
        <v>30791.029665008409</v>
      </c>
      <c r="L74" s="14">
        <f>E74/'Specifications (ICE)'!$M$4</f>
        <v>37.47970682638514</v>
      </c>
      <c r="M74" s="14">
        <f t="shared" si="25"/>
        <v>3</v>
      </c>
      <c r="N74" s="14">
        <f>IF(M74=1,'Specifications (ICE)'!$M$19,IF(M74=2,'Specifications (ICE)'!$M$20,IF(M74=3,'Specifications (ICE)'!$M$21)))</f>
        <v>632.83908432016858</v>
      </c>
      <c r="O74" s="14">
        <f t="shared" si="26"/>
        <v>36.293441023811113</v>
      </c>
      <c r="P74" s="13">
        <f t="shared" si="27"/>
        <v>0.91946938191912997</v>
      </c>
      <c r="Q74" s="14">
        <v>0</v>
      </c>
      <c r="R74" s="17">
        <f t="shared" si="31"/>
        <v>0</v>
      </c>
      <c r="S74" s="14">
        <f t="shared" si="32"/>
        <v>0</v>
      </c>
      <c r="T74" s="12">
        <f t="shared" si="28"/>
        <v>671.07268066183474</v>
      </c>
      <c r="U74" s="3">
        <f t="shared" si="47"/>
        <v>18</v>
      </c>
      <c r="V74" s="19">
        <f t="shared" si="33"/>
        <v>13.422600000000001</v>
      </c>
      <c r="W74" s="14">
        <f>IF(M74=1,_xlfn.XLOOKUP(D74,' RPM (ICE)'!$E$3:$E$63,' RPM (ICE)'!$B$3:$B$63,,1),IF(M74=2,_xlfn.XLOOKUP(D74,' RPM (ICE)'!$F$3:$F$63,' RPM (ICE)'!$B$3:$B$63,,1),IF(M74=3,_xlfn.XLOOKUP(D74,' RPM (ICE)'!$G$3:$G$63,' RPM (ICE)'!$B$3:$B$63,,1))))</f>
        <v>5500</v>
      </c>
      <c r="X74" s="12">
        <f t="shared" si="34"/>
        <v>23.303585978181818</v>
      </c>
      <c r="Y74" s="3">
        <f t="shared" si="35"/>
        <v>23</v>
      </c>
      <c r="Z74" s="3">
        <f t="shared" si="42"/>
        <v>23</v>
      </c>
      <c r="AA74" s="3">
        <f t="shared" si="36"/>
        <v>22</v>
      </c>
      <c r="AB74" s="19"/>
      <c r="AC74" s="14">
        <f>IF(M74=1,_xlfn.XLOOKUP(D74,' RPM (ICE)'!$E$3:$E$63,' RPM (ICE)'!$C$3:$C$63,,-1),IF(M74=2,_xlfn.XLOOKUP(D74,' RPM (ICE)'!$F$3:$F$63,' RPM (ICE)'!$C$3:$C$63,,-1),IF(M74=3,_xlfn.XLOOKUP(D74,' RPM (ICE)'!$G$3:$G$63,' RPM (ICE)'!$C$3:$C$63,,-1))))</f>
        <v>16.244</v>
      </c>
      <c r="AD74" s="14">
        <f t="shared" si="37"/>
        <v>12.1131508</v>
      </c>
      <c r="AE74" s="14">
        <f t="shared" si="38"/>
        <v>21.030191701643634</v>
      </c>
      <c r="AF74" s="14" cm="1">
        <f t="array" ref="AF74">_xlfn.XLOOKUP(AE74,BSFC!$I$11:$I$33,_xlfn.XLOOKUP('Main Data (ICE)'!W74,BSFC!$J$10:$W$10,BSFC!$J$11:$W$33,,-1),,-1)</f>
        <v>435.88070662500007</v>
      </c>
      <c r="AG74" s="14">
        <f t="shared" si="39"/>
        <v>1.4666357583775513</v>
      </c>
      <c r="AH74" s="14">
        <f t="shared" si="43"/>
        <v>3.1417541612914127E-4</v>
      </c>
      <c r="AI74" s="14">
        <f t="shared" si="44"/>
        <v>0.13694300238657353</v>
      </c>
      <c r="AJ74" s="14">
        <f t="shared" si="48"/>
        <v>14.444709394149653</v>
      </c>
      <c r="AK74" s="14">
        <f t="shared" si="45"/>
        <v>1.8138146011466695E-4</v>
      </c>
      <c r="AL74" s="14">
        <f t="shared" si="46"/>
        <v>1.913206542271478E-2</v>
      </c>
    </row>
    <row r="75" spans="1:38" ht="15.75" thickBot="1" x14ac:dyDescent="0.3">
      <c r="A75" s="14">
        <v>1</v>
      </c>
      <c r="B75" s="17" t="s">
        <v>33</v>
      </c>
      <c r="C75" s="14">
        <v>69</v>
      </c>
      <c r="D75" s="14">
        <f t="shared" si="40"/>
        <v>24.14852276542539</v>
      </c>
      <c r="E75" s="14">
        <f t="shared" si="29"/>
        <v>10.795337722703957</v>
      </c>
      <c r="F75" s="14">
        <f t="shared" si="41"/>
        <v>12.069945378422641</v>
      </c>
      <c r="G75" s="14">
        <f>0.5*('Specifications (ICE)'!$P$4*'Specifications (ICE)'!$P$3)*'Specifications (ICE)'!$P$5*E75^2</f>
        <v>36.425832801945838</v>
      </c>
      <c r="H75" s="14">
        <f>IF(B75="A",'Specifications (ICE)'!$M$12,IF(B75="G",'Specifications (ICE)'!$M$13))</f>
        <v>84.271039200000004</v>
      </c>
      <c r="I75" s="14">
        <f>'Specifications (ICE)'!$H$11-G75-H75-R75</f>
        <v>581.30137821677681</v>
      </c>
      <c r="J75" s="14">
        <f t="shared" si="30"/>
        <v>0.91856112022733793</v>
      </c>
      <c r="K75" s="14">
        <f>0.5*'Specifications (ICE)'!$E$16*E75^2</f>
        <v>31284.688178813882</v>
      </c>
      <c r="L75" s="14">
        <f>E75/'Specifications (ICE)'!$M$4</f>
        <v>37.778959659506413</v>
      </c>
      <c r="M75" s="14">
        <f t="shared" si="25"/>
        <v>3</v>
      </c>
      <c r="N75" s="14">
        <f>IF(M75=1,'Specifications (ICE)'!$M$19,IF(M75=2,'Specifications (ICE)'!$M$20,IF(M75=3,'Specifications (ICE)'!$M$21)))</f>
        <v>632.83908432016858</v>
      </c>
      <c r="O75" s="14">
        <f t="shared" si="26"/>
        <v>36.875317185525255</v>
      </c>
      <c r="P75" s="13">
        <f t="shared" si="27"/>
        <v>0.91856112022733793</v>
      </c>
      <c r="Q75" s="14">
        <v>0</v>
      </c>
      <c r="R75" s="17">
        <f t="shared" si="31"/>
        <v>0</v>
      </c>
      <c r="S75" s="14">
        <f t="shared" si="32"/>
        <v>0</v>
      </c>
      <c r="T75" s="12">
        <f t="shared" si="28"/>
        <v>676.43079090129265</v>
      </c>
      <c r="U75" s="3">
        <f t="shared" si="47"/>
        <v>18</v>
      </c>
      <c r="V75" s="19">
        <f t="shared" si="33"/>
        <v>13.422600000000001</v>
      </c>
      <c r="W75" s="14">
        <f>IF(M75=1,_xlfn.XLOOKUP(D75,' RPM (ICE)'!$E$3:$E$63,' RPM (ICE)'!$B$3:$B$63,,1),IF(M75=2,_xlfn.XLOOKUP(D75,' RPM (ICE)'!$F$3:$F$63,' RPM (ICE)'!$B$3:$B$63,,1),IF(M75=3,_xlfn.XLOOKUP(D75,' RPM (ICE)'!$G$3:$G$63,' RPM (ICE)'!$B$3:$B$63,,1))))</f>
        <v>5600</v>
      </c>
      <c r="X75" s="12">
        <f t="shared" si="34"/>
        <v>22.887450514285714</v>
      </c>
      <c r="Y75" s="3">
        <f t="shared" si="35"/>
        <v>23</v>
      </c>
      <c r="Z75" s="3">
        <f t="shared" si="42"/>
        <v>23</v>
      </c>
      <c r="AA75" s="3">
        <f t="shared" si="36"/>
        <v>22</v>
      </c>
      <c r="AB75" s="19"/>
      <c r="AC75" s="14">
        <f>IF(M75=1,_xlfn.XLOOKUP(D75,' RPM (ICE)'!$E$3:$E$63,' RPM (ICE)'!$C$3:$C$63,,-1),IF(M75=2,_xlfn.XLOOKUP(D75,' RPM (ICE)'!$F$3:$F$63,' RPM (ICE)'!$C$3:$C$63,,-1),IF(M75=3,_xlfn.XLOOKUP(D75,' RPM (ICE)'!$G$3:$G$63,' RPM (ICE)'!$C$3:$C$63,,-1))))</f>
        <v>16.98</v>
      </c>
      <c r="AD75" s="14">
        <f t="shared" si="37"/>
        <v>12.661986000000001</v>
      </c>
      <c r="AE75" s="14">
        <f t="shared" si="38"/>
        <v>21.590494985142858</v>
      </c>
      <c r="AF75" s="14" cm="1">
        <f t="array" ref="AF75">_xlfn.XLOOKUP(AE75,BSFC!$I$11:$I$33,_xlfn.XLOOKUP('Main Data (ICE)'!W75,BSFC!$J$10:$W$10,BSFC!$J$11:$W$33,,-1),,-1)</f>
        <v>435.88070662500007</v>
      </c>
      <c r="AG75" s="14">
        <f t="shared" si="39"/>
        <v>1.5330876124877384</v>
      </c>
      <c r="AH75" s="14">
        <f t="shared" si="43"/>
        <v>3.2580901345366753E-4</v>
      </c>
      <c r="AI75" s="14">
        <f t="shared" si="44"/>
        <v>0.14201386300897875</v>
      </c>
      <c r="AJ75" s="14">
        <f t="shared" si="48"/>
        <v>14.586723257158631</v>
      </c>
      <c r="AK75" s="14">
        <f t="shared" si="45"/>
        <v>1.8809783179997186E-4</v>
      </c>
      <c r="AL75" s="14">
        <f t="shared" si="46"/>
        <v>1.9320163254514751E-2</v>
      </c>
    </row>
    <row r="76" spans="1:38" ht="15.75" thickBot="1" x14ac:dyDescent="0.3">
      <c r="A76" s="14">
        <v>1</v>
      </c>
      <c r="B76" s="17" t="s">
        <v>33</v>
      </c>
      <c r="C76" s="14">
        <v>70</v>
      </c>
      <c r="D76" s="14">
        <f t="shared" si="40"/>
        <v>24.338116787596398</v>
      </c>
      <c r="E76" s="14">
        <f t="shared" si="29"/>
        <v>10.880093693883786</v>
      </c>
      <c r="F76" s="14">
        <f t="shared" si="41"/>
        <v>12.161856351630727</v>
      </c>
      <c r="G76" s="14">
        <f>0.5*('Specifications (ICE)'!$P$4*'Specifications (ICE)'!$P$3)*'Specifications (ICE)'!$P$5*E76^2</f>
        <v>37.000048522014993</v>
      </c>
      <c r="H76" s="14">
        <f>IF(B76="A",'Specifications (ICE)'!$M$12,IF(B76="G",'Specifications (ICE)'!$M$13))</f>
        <v>84.271039200000004</v>
      </c>
      <c r="I76" s="14">
        <f>'Specifications (ICE)'!$H$11-G76-H76-R76</f>
        <v>580.72716249670759</v>
      </c>
      <c r="J76" s="14">
        <f t="shared" si="30"/>
        <v>0.91765375572616137</v>
      </c>
      <c r="K76" s="14">
        <f>0.5*'Specifications (ICE)'!$E$16*E76^2</f>
        <v>31777.859051458341</v>
      </c>
      <c r="L76" s="14">
        <f>E76/'Specifications (ICE)'!$M$4</f>
        <v>38.075568482532937</v>
      </c>
      <c r="M76" s="14">
        <f t="shared" si="25"/>
        <v>3</v>
      </c>
      <c r="N76" s="14">
        <f>IF(M76=1,'Specifications (ICE)'!$M$19,IF(M76=2,'Specifications (ICE)'!$M$20,IF(M76=3,'Specifications (ICE)'!$M$21)))</f>
        <v>632.83908432016858</v>
      </c>
      <c r="O76" s="14">
        <f t="shared" si="26"/>
        <v>37.456618563742026</v>
      </c>
      <c r="P76" s="13">
        <f t="shared" si="27"/>
        <v>0.91765375572616137</v>
      </c>
      <c r="Q76" s="14">
        <v>0</v>
      </c>
      <c r="R76" s="17">
        <f t="shared" si="31"/>
        <v>0</v>
      </c>
      <c r="S76" s="14">
        <f t="shared" si="32"/>
        <v>0</v>
      </c>
      <c r="T76" s="12">
        <f t="shared" si="28"/>
        <v>681.74156024371018</v>
      </c>
      <c r="U76" s="3">
        <f t="shared" si="47"/>
        <v>18</v>
      </c>
      <c r="V76" s="19">
        <f t="shared" si="33"/>
        <v>13.422600000000001</v>
      </c>
      <c r="W76" s="14">
        <f>IF(M76=1,_xlfn.XLOOKUP(D76,' RPM (ICE)'!$E$3:$E$63,' RPM (ICE)'!$B$3:$B$63,,1),IF(M76=2,_xlfn.XLOOKUP(D76,' RPM (ICE)'!$F$3:$F$63,' RPM (ICE)'!$B$3:$B$63,,1),IF(M76=3,_xlfn.XLOOKUP(D76,' RPM (ICE)'!$G$3:$G$63,' RPM (ICE)'!$B$3:$B$63,,1))))</f>
        <v>5600</v>
      </c>
      <c r="X76" s="12">
        <f t="shared" si="34"/>
        <v>22.887450514285714</v>
      </c>
      <c r="Y76" s="3">
        <f t="shared" si="35"/>
        <v>23</v>
      </c>
      <c r="Z76" s="3">
        <f t="shared" si="42"/>
        <v>23</v>
      </c>
      <c r="AA76" s="3">
        <f t="shared" si="36"/>
        <v>22</v>
      </c>
      <c r="AB76" s="19"/>
      <c r="AC76" s="14">
        <f>IF(M76=1,_xlfn.XLOOKUP(D76,' RPM (ICE)'!$E$3:$E$63,' RPM (ICE)'!$C$3:$C$63,,-1),IF(M76=2,_xlfn.XLOOKUP(D76,' RPM (ICE)'!$F$3:$F$63,' RPM (ICE)'!$C$3:$C$63,,-1),IF(M76=3,_xlfn.XLOOKUP(D76,' RPM (ICE)'!$G$3:$G$63,' RPM (ICE)'!$C$3:$C$63,,-1))))</f>
        <v>16.98</v>
      </c>
      <c r="AD76" s="14">
        <f t="shared" si="37"/>
        <v>12.661986000000001</v>
      </c>
      <c r="AE76" s="14">
        <f t="shared" si="38"/>
        <v>21.590494985142858</v>
      </c>
      <c r="AF76" s="14" cm="1">
        <f t="array" ref="AF76">_xlfn.XLOOKUP(AE76,BSFC!$I$11:$I$33,_xlfn.XLOOKUP('Main Data (ICE)'!W76,BSFC!$J$10:$W$10,BSFC!$J$11:$W$33,,-1),,-1)</f>
        <v>435.88070662500007</v>
      </c>
      <c r="AG76" s="14">
        <f t="shared" si="39"/>
        <v>1.5330876124877384</v>
      </c>
      <c r="AH76" s="14">
        <f t="shared" si="43"/>
        <v>3.2327096000198601E-4</v>
      </c>
      <c r="AI76" s="14">
        <f t="shared" si="44"/>
        <v>0.1409075744770078</v>
      </c>
      <c r="AJ76" s="14">
        <f t="shared" si="48"/>
        <v>14.72763083163564</v>
      </c>
      <c r="AK76" s="14">
        <f t="shared" si="45"/>
        <v>1.8663254897616929E-4</v>
      </c>
      <c r="AL76" s="14">
        <f t="shared" si="46"/>
        <v>1.950679580349092E-2</v>
      </c>
    </row>
    <row r="77" spans="1:38" ht="15.75" thickBot="1" x14ac:dyDescent="0.3">
      <c r="A77" s="14">
        <v>1</v>
      </c>
      <c r="B77" s="17" t="s">
        <v>33</v>
      </c>
      <c r="C77" s="14">
        <v>71</v>
      </c>
      <c r="D77" s="14">
        <f t="shared" si="40"/>
        <v>24.526060120973714</v>
      </c>
      <c r="E77" s="14">
        <f t="shared" si="29"/>
        <v>10.964111742368464</v>
      </c>
      <c r="F77" s="14">
        <f t="shared" si="41"/>
        <v>12.253063010546443</v>
      </c>
      <c r="G77" s="14">
        <f>0.5*('Specifications (ICE)'!$P$4*'Specifications (ICE)'!$P$3)*'Specifications (ICE)'!$P$5*E77^2</f>
        <v>37.573697025652997</v>
      </c>
      <c r="H77" s="14">
        <f>IF(B77="A",'Specifications (ICE)'!$M$12,IF(B77="G",'Specifications (ICE)'!$M$13))</f>
        <v>84.271039200000004</v>
      </c>
      <c r="I77" s="14">
        <f>'Specifications (ICE)'!$H$11-G77-H77-R77</f>
        <v>580.15351399306962</v>
      </c>
      <c r="J77" s="14">
        <f t="shared" si="30"/>
        <v>0.91674728752934598</v>
      </c>
      <c r="K77" s="14">
        <f>0.5*'Specifications (ICE)'!$E$16*E77^2</f>
        <v>32270.542764638933</v>
      </c>
      <c r="L77" s="14">
        <f>E77/'Specifications (ICE)'!$M$4</f>
        <v>38.369594898927261</v>
      </c>
      <c r="M77" s="14">
        <f t="shared" si="25"/>
        <v>3</v>
      </c>
      <c r="N77" s="14">
        <f>IF(M77=1,'Specifications (ICE)'!$M$19,IF(M77=2,'Specifications (ICE)'!$M$20,IF(M77=3,'Specifications (ICE)'!$M$21)))</f>
        <v>632.83908432016858</v>
      </c>
      <c r="O77" s="14">
        <f t="shared" si="26"/>
        <v>38.037345726238733</v>
      </c>
      <c r="P77" s="13">
        <f t="shared" si="27"/>
        <v>0.91674728752934598</v>
      </c>
      <c r="Q77" s="14">
        <v>0</v>
      </c>
      <c r="R77" s="17">
        <f t="shared" si="31"/>
        <v>0</v>
      </c>
      <c r="S77" s="14">
        <f t="shared" si="32"/>
        <v>0</v>
      </c>
      <c r="T77" s="12">
        <f t="shared" si="28"/>
        <v>687.00609169666757</v>
      </c>
      <c r="U77" s="3">
        <f t="shared" si="47"/>
        <v>18</v>
      </c>
      <c r="V77" s="19">
        <f t="shared" si="33"/>
        <v>13.422600000000001</v>
      </c>
      <c r="W77" s="14">
        <f>IF(M77=1,_xlfn.XLOOKUP(D77,' RPM (ICE)'!$E$3:$E$63,' RPM (ICE)'!$B$3:$B$63,,1),IF(M77=2,_xlfn.XLOOKUP(D77,' RPM (ICE)'!$F$3:$F$63,' RPM (ICE)'!$B$3:$B$63,,1),IF(M77=3,_xlfn.XLOOKUP(D77,' RPM (ICE)'!$G$3:$G$63,' RPM (ICE)'!$B$3:$B$63,,1))))</f>
        <v>5600</v>
      </c>
      <c r="X77" s="12">
        <f t="shared" si="34"/>
        <v>22.887450514285714</v>
      </c>
      <c r="Y77" s="3">
        <f t="shared" si="35"/>
        <v>23</v>
      </c>
      <c r="Z77" s="3">
        <f t="shared" si="42"/>
        <v>23</v>
      </c>
      <c r="AA77" s="3">
        <f t="shared" si="36"/>
        <v>22</v>
      </c>
      <c r="AB77" s="19"/>
      <c r="AC77" s="14">
        <f>IF(M77=1,_xlfn.XLOOKUP(D77,' RPM (ICE)'!$E$3:$E$63,' RPM (ICE)'!$C$3:$C$63,,-1),IF(M77=2,_xlfn.XLOOKUP(D77,' RPM (ICE)'!$F$3:$F$63,' RPM (ICE)'!$C$3:$C$63,,-1),IF(M77=3,_xlfn.XLOOKUP(D77,' RPM (ICE)'!$G$3:$G$63,' RPM (ICE)'!$C$3:$C$63,,-1))))</f>
        <v>16.98</v>
      </c>
      <c r="AD77" s="14">
        <f t="shared" si="37"/>
        <v>12.661986000000001</v>
      </c>
      <c r="AE77" s="14">
        <f t="shared" si="38"/>
        <v>21.590494985142858</v>
      </c>
      <c r="AF77" s="14" cm="1">
        <f t="array" ref="AF77">_xlfn.XLOOKUP(AE77,BSFC!$I$11:$I$33,_xlfn.XLOOKUP('Main Data (ICE)'!W77,BSFC!$J$10:$W$10,BSFC!$J$11:$W$33,,-1),,-1)</f>
        <v>435.88070662500007</v>
      </c>
      <c r="AG77" s="14">
        <f t="shared" si="39"/>
        <v>1.5330876124877384</v>
      </c>
      <c r="AH77" s="14">
        <f t="shared" si="43"/>
        <v>3.2079373286043758E-4</v>
      </c>
      <c r="AI77" s="14">
        <f t="shared" si="44"/>
        <v>0.13982779896007905</v>
      </c>
      <c r="AJ77" s="14">
        <f t="shared" si="48"/>
        <v>14.867458630595719</v>
      </c>
      <c r="AK77" s="14">
        <f t="shared" si="45"/>
        <v>1.8520238272858153E-4</v>
      </c>
      <c r="AL77" s="14">
        <f t="shared" si="46"/>
        <v>1.96919981862195E-2</v>
      </c>
    </row>
    <row r="78" spans="1:38" ht="15.75" thickBot="1" x14ac:dyDescent="0.3">
      <c r="A78" s="14">
        <v>1</v>
      </c>
      <c r="B78" s="17" t="s">
        <v>33</v>
      </c>
      <c r="C78" s="14">
        <v>72</v>
      </c>
      <c r="D78" s="14">
        <f t="shared" si="40"/>
        <v>24.71239060866251</v>
      </c>
      <c r="E78" s="14">
        <f t="shared" si="29"/>
        <v>11.047408785511685</v>
      </c>
      <c r="F78" s="14">
        <f t="shared" si="41"/>
        <v>12.343581974713992</v>
      </c>
      <c r="G78" s="14">
        <f>0.5*('Specifications (ICE)'!$P$4*'Specifications (ICE)'!$P$3)*'Specifications (ICE)'!$P$5*E78^2</f>
        <v>38.146778873162326</v>
      </c>
      <c r="H78" s="14">
        <f>IF(B78="A",'Specifications (ICE)'!$M$12,IF(B78="G",'Specifications (ICE)'!$M$13))</f>
        <v>84.271039200000004</v>
      </c>
      <c r="I78" s="14">
        <f>'Specifications (ICE)'!$H$11-G78-H78-R78</f>
        <v>579.58043214556028</v>
      </c>
      <c r="J78" s="14">
        <f t="shared" si="30"/>
        <v>0.91584171475151266</v>
      </c>
      <c r="K78" s="14">
        <f>0.5*'Specifications (ICE)'!$E$16*E78^2</f>
        <v>32762.739799577008</v>
      </c>
      <c r="L78" s="14">
        <f>E78/'Specifications (ICE)'!$M$4</f>
        <v>38.661098112026892</v>
      </c>
      <c r="M78" s="14">
        <f t="shared" si="25"/>
        <v>3</v>
      </c>
      <c r="N78" s="14">
        <f>IF(M78=1,'Specifications (ICE)'!$M$19,IF(M78=2,'Specifications (ICE)'!$M$20,IF(M78=3,'Specifications (ICE)'!$M$21)))</f>
        <v>632.83908432016858</v>
      </c>
      <c r="O78" s="14">
        <f t="shared" si="26"/>
        <v>38.617499240231808</v>
      </c>
      <c r="P78" s="13">
        <f t="shared" si="27"/>
        <v>0.91584171475151266</v>
      </c>
      <c r="Q78" s="14">
        <v>0</v>
      </c>
      <c r="R78" s="17">
        <f t="shared" si="31"/>
        <v>0</v>
      </c>
      <c r="S78" s="14">
        <f t="shared" si="32"/>
        <v>0</v>
      </c>
      <c r="T78" s="12">
        <f t="shared" si="28"/>
        <v>692.2254452936013</v>
      </c>
      <c r="U78" s="3">
        <f t="shared" si="47"/>
        <v>18</v>
      </c>
      <c r="V78" s="19">
        <f t="shared" si="33"/>
        <v>13.422600000000001</v>
      </c>
      <c r="W78" s="14">
        <f>IF(M78=1,_xlfn.XLOOKUP(D78,' RPM (ICE)'!$E$3:$E$63,' RPM (ICE)'!$B$3:$B$63,,1),IF(M78=2,_xlfn.XLOOKUP(D78,' RPM (ICE)'!$F$3:$F$63,' RPM (ICE)'!$B$3:$B$63,,1),IF(M78=3,_xlfn.XLOOKUP(D78,' RPM (ICE)'!$G$3:$G$63,' RPM (ICE)'!$B$3:$B$63,,1))))</f>
        <v>5700</v>
      </c>
      <c r="X78" s="12">
        <f t="shared" si="34"/>
        <v>22.485916294736843</v>
      </c>
      <c r="Y78" s="3">
        <f t="shared" si="35"/>
        <v>22</v>
      </c>
      <c r="Z78" s="3">
        <f t="shared" si="42"/>
        <v>22</v>
      </c>
      <c r="AA78" s="3">
        <f t="shared" si="36"/>
        <v>22</v>
      </c>
      <c r="AB78" s="19"/>
      <c r="AC78" s="14">
        <f>IF(M78=1,_xlfn.XLOOKUP(D78,' RPM (ICE)'!$E$3:$E$63,' RPM (ICE)'!$C$3:$C$63,,-1),IF(M78=2,_xlfn.XLOOKUP(D78,' RPM (ICE)'!$F$3:$F$63,' RPM (ICE)'!$C$3:$C$63,,-1),IF(M78=3,_xlfn.XLOOKUP(D78,' RPM (ICE)'!$G$3:$G$63,' RPM (ICE)'!$C$3:$C$63,,-1))))</f>
        <v>17.045000000000002</v>
      </c>
      <c r="AD78" s="14">
        <f t="shared" si="37"/>
        <v>12.710456500000001</v>
      </c>
      <c r="AE78" s="14">
        <f t="shared" si="38"/>
        <v>21.292913513543862</v>
      </c>
      <c r="AF78" s="14" cm="1">
        <f t="array" ref="AF78">_xlfn.XLOOKUP(AE78,BSFC!$I$11:$I$33,_xlfn.XLOOKUP('Main Data (ICE)'!W78,BSFC!$J$10:$W$10,BSFC!$J$11:$W$33,,-1),,-1)</f>
        <v>435.88070662500007</v>
      </c>
      <c r="AG78" s="14">
        <f t="shared" si="39"/>
        <v>1.5389563224295351</v>
      </c>
      <c r="AH78" s="14">
        <f t="shared" si="43"/>
        <v>3.1959371013241328E-4</v>
      </c>
      <c r="AI78" s="14">
        <f t="shared" si="44"/>
        <v>0.13930473220542175</v>
      </c>
      <c r="AJ78" s="14">
        <f t="shared" si="48"/>
        <v>15.006763362801141</v>
      </c>
      <c r="AK78" s="14">
        <f t="shared" si="45"/>
        <v>1.8450957908002882E-4</v>
      </c>
      <c r="AL78" s="14">
        <f t="shared" si="46"/>
        <v>1.987650776529953E-2</v>
      </c>
    </row>
    <row r="79" spans="1:38" ht="15.75" thickBot="1" x14ac:dyDescent="0.3">
      <c r="A79" s="14">
        <v>1</v>
      </c>
      <c r="B79" s="17" t="s">
        <v>33</v>
      </c>
      <c r="C79" s="14">
        <v>73</v>
      </c>
      <c r="D79" s="14">
        <f t="shared" si="40"/>
        <v>24.897144642314672</v>
      </c>
      <c r="E79" s="14">
        <f t="shared" si="29"/>
        <v>11.13000109181054</v>
      </c>
      <c r="F79" s="14">
        <f t="shared" si="41"/>
        <v>12.4334292255589</v>
      </c>
      <c r="G79" s="14">
        <f>0.5*('Specifications (ICE)'!$P$4*'Specifications (ICE)'!$P$3)*'Specifications (ICE)'!$P$5*E79^2</f>
        <v>38.71929462429194</v>
      </c>
      <c r="H79" s="14">
        <f>IF(B79="A",'Specifications (ICE)'!$M$12,IF(B79="G",'Specifications (ICE)'!$M$13))</f>
        <v>84.271039200000004</v>
      </c>
      <c r="I79" s="14">
        <f>'Specifications (ICE)'!$H$11-G79-H79-R79</f>
        <v>579.00791639443071</v>
      </c>
      <c r="J79" s="14">
        <f t="shared" si="30"/>
        <v>0.91493703650815694</v>
      </c>
      <c r="K79" s="14">
        <f>0.5*'Specifications (ICE)'!$E$16*E79^2</f>
        <v>33254.450637018526</v>
      </c>
      <c r="L79" s="14">
        <f>E79/'Specifications (ICE)'!$M$4</f>
        <v>38.950135054455082</v>
      </c>
      <c r="M79" s="14">
        <f t="shared" si="25"/>
        <v>3</v>
      </c>
      <c r="N79" s="14">
        <f>IF(M79=1,'Specifications (ICE)'!$M$19,IF(M79=2,'Specifications (ICE)'!$M$20,IF(M79=3,'Specifications (ICE)'!$M$21)))</f>
        <v>632.83908432016858</v>
      </c>
      <c r="O79" s="14">
        <f t="shared" si="26"/>
        <v>39.197079672377377</v>
      </c>
      <c r="P79" s="13">
        <f t="shared" si="27"/>
        <v>0.91493703650815694</v>
      </c>
      <c r="Q79" s="14">
        <v>0</v>
      </c>
      <c r="R79" s="17">
        <f t="shared" si="31"/>
        <v>0</v>
      </c>
      <c r="S79" s="14">
        <f t="shared" si="32"/>
        <v>0</v>
      </c>
      <c r="T79" s="12">
        <f t="shared" si="28"/>
        <v>697.40064041089704</v>
      </c>
      <c r="U79" s="3">
        <f t="shared" si="47"/>
        <v>18</v>
      </c>
      <c r="V79" s="19">
        <f t="shared" si="33"/>
        <v>13.422600000000001</v>
      </c>
      <c r="W79" s="14">
        <f>IF(M79=1,_xlfn.XLOOKUP(D79,' RPM (ICE)'!$E$3:$E$63,' RPM (ICE)'!$B$3:$B$63,,1),IF(M79=2,_xlfn.XLOOKUP(D79,' RPM (ICE)'!$F$3:$F$63,' RPM (ICE)'!$B$3:$B$63,,1),IF(M79=3,_xlfn.XLOOKUP(D79,' RPM (ICE)'!$G$3:$G$63,' RPM (ICE)'!$B$3:$B$63,,1))))</f>
        <v>5700</v>
      </c>
      <c r="X79" s="12">
        <f t="shared" si="34"/>
        <v>22.485916294736843</v>
      </c>
      <c r="Y79" s="3">
        <f t="shared" si="35"/>
        <v>22</v>
      </c>
      <c r="Z79" s="3">
        <f t="shared" si="42"/>
        <v>22</v>
      </c>
      <c r="AA79" s="3">
        <f t="shared" si="36"/>
        <v>22</v>
      </c>
      <c r="AB79" s="19"/>
      <c r="AC79" s="14">
        <f>IF(M79=1,_xlfn.XLOOKUP(D79,' RPM (ICE)'!$E$3:$E$63,' RPM (ICE)'!$C$3:$C$63,,-1),IF(M79=2,_xlfn.XLOOKUP(D79,' RPM (ICE)'!$F$3:$F$63,' RPM (ICE)'!$C$3:$C$63,,-1),IF(M79=3,_xlfn.XLOOKUP(D79,' RPM (ICE)'!$G$3:$G$63,' RPM (ICE)'!$C$3:$C$63,,-1))))</f>
        <v>17.045000000000002</v>
      </c>
      <c r="AD79" s="14">
        <f t="shared" si="37"/>
        <v>12.710456500000001</v>
      </c>
      <c r="AE79" s="14">
        <f t="shared" si="38"/>
        <v>21.292913513543862</v>
      </c>
      <c r="AF79" s="14" cm="1">
        <f t="array" ref="AF79">_xlfn.XLOOKUP(AE79,BSFC!$I$11:$I$33,_xlfn.XLOOKUP('Main Data (ICE)'!W79,BSFC!$J$10:$W$10,BSFC!$J$11:$W$33,,-1),,-1)</f>
        <v>435.88070662500007</v>
      </c>
      <c r="AG79" s="14">
        <f t="shared" si="39"/>
        <v>1.5389563224295351</v>
      </c>
      <c r="AH79" s="14">
        <f t="shared" si="43"/>
        <v>3.1722210375244276E-4</v>
      </c>
      <c r="AI79" s="14">
        <f t="shared" si="44"/>
        <v>0.13827099474068383</v>
      </c>
      <c r="AJ79" s="14">
        <f t="shared" si="48"/>
        <v>15.145034357541824</v>
      </c>
      <c r="AK79" s="14">
        <f t="shared" si="45"/>
        <v>1.8314039038501168E-4</v>
      </c>
      <c r="AL79" s="14">
        <f t="shared" si="46"/>
        <v>2.0059648155684541E-2</v>
      </c>
    </row>
    <row r="80" spans="1:38" ht="15.75" thickBot="1" x14ac:dyDescent="0.3">
      <c r="A80" s="14">
        <v>1</v>
      </c>
      <c r="B80" s="17" t="s">
        <v>33</v>
      </c>
      <c r="C80" s="14">
        <v>74</v>
      </c>
      <c r="D80" s="14">
        <f t="shared" si="40"/>
        <v>25.080357239194608</v>
      </c>
      <c r="E80" s="14">
        <f t="shared" si="29"/>
        <v>11.211904315356964</v>
      </c>
      <c r="F80" s="14">
        <f t="shared" si="41"/>
        <v>12.522620140132645</v>
      </c>
      <c r="G80" s="14">
        <f>0.5*('Specifications (ICE)'!$P$4*'Specifications (ICE)'!$P$3)*'Specifications (ICE)'!$P$5*E80^2</f>
        <v>39.291244838237908</v>
      </c>
      <c r="H80" s="14">
        <f>IF(B80="A",'Specifications (ICE)'!$M$12,IF(B80="G",'Specifications (ICE)'!$M$13))</f>
        <v>84.271039200000004</v>
      </c>
      <c r="I80" s="14">
        <f>'Specifications (ICE)'!$H$11-G80-H80-R80</f>
        <v>578.43596618048468</v>
      </c>
      <c r="J80" s="14">
        <f t="shared" si="30"/>
        <v>0.91403325191564799</v>
      </c>
      <c r="K80" s="14">
        <f>0.5*'Specifications (ICE)'!$E$16*E80^2</f>
        <v>33745.675757234574</v>
      </c>
      <c r="L80" s="14">
        <f>E80/'Specifications (ICE)'!$M$4</f>
        <v>39.236760508685791</v>
      </c>
      <c r="M80" s="14">
        <f t="shared" si="25"/>
        <v>3</v>
      </c>
      <c r="N80" s="14">
        <f>IF(M80=1,'Specifications (ICE)'!$M$19,IF(M80=2,'Specifications (ICE)'!$M$20,IF(M80=3,'Specifications (ICE)'!$M$21)))</f>
        <v>632.83908432016858</v>
      </c>
      <c r="O80" s="14">
        <f t="shared" si="26"/>
        <v>39.776087588771809</v>
      </c>
      <c r="P80" s="13">
        <f t="shared" si="27"/>
        <v>0.91403325191564799</v>
      </c>
      <c r="Q80" s="14">
        <v>0</v>
      </c>
      <c r="R80" s="17">
        <f t="shared" si="31"/>
        <v>0</v>
      </c>
      <c r="S80" s="14">
        <f t="shared" si="32"/>
        <v>0</v>
      </c>
      <c r="T80" s="12">
        <f t="shared" si="28"/>
        <v>702.5326579266025</v>
      </c>
      <c r="U80" s="3">
        <f t="shared" si="47"/>
        <v>18</v>
      </c>
      <c r="V80" s="19">
        <f t="shared" si="33"/>
        <v>13.422600000000001</v>
      </c>
      <c r="W80" s="14">
        <f>IF(M80=1,_xlfn.XLOOKUP(D80,' RPM (ICE)'!$E$3:$E$63,' RPM (ICE)'!$B$3:$B$63,,1),IF(M80=2,_xlfn.XLOOKUP(D80,' RPM (ICE)'!$F$3:$F$63,' RPM (ICE)'!$B$3:$B$63,,1),IF(M80=3,_xlfn.XLOOKUP(D80,' RPM (ICE)'!$G$3:$G$63,' RPM (ICE)'!$B$3:$B$63,,1))))</f>
        <v>5800</v>
      </c>
      <c r="X80" s="12">
        <f t="shared" si="34"/>
        <v>22.09822808275862</v>
      </c>
      <c r="Y80" s="3">
        <f t="shared" si="35"/>
        <v>22</v>
      </c>
      <c r="Z80" s="3">
        <f t="shared" si="42"/>
        <v>22</v>
      </c>
      <c r="AA80" s="3">
        <f t="shared" si="36"/>
        <v>22</v>
      </c>
      <c r="AB80" s="19"/>
      <c r="AC80" s="14">
        <f>IF(M80=1,_xlfn.XLOOKUP(D80,' RPM (ICE)'!$E$3:$E$63,' RPM (ICE)'!$C$3:$C$63,,-1),IF(M80=2,_xlfn.XLOOKUP(D80,' RPM (ICE)'!$F$3:$F$63,' RPM (ICE)'!$C$3:$C$63,,-1),IF(M80=3,_xlfn.XLOOKUP(D80,' RPM (ICE)'!$G$3:$G$63,' RPM (ICE)'!$C$3:$C$63,,-1))))</f>
        <v>17.11</v>
      </c>
      <c r="AD80" s="14">
        <f t="shared" si="37"/>
        <v>12.758927</v>
      </c>
      <c r="AE80" s="14">
        <f t="shared" si="38"/>
        <v>21.005593471999997</v>
      </c>
      <c r="AF80" s="14" cm="1">
        <f t="array" ref="AF80">_xlfn.XLOOKUP(AE80,BSFC!$I$11:$I$33,_xlfn.XLOOKUP('Main Data (ICE)'!W80,BSFC!$J$10:$W$10,BSFC!$J$11:$W$33,,-1),,-1)</f>
        <v>435.88070662500007</v>
      </c>
      <c r="AG80" s="14">
        <f t="shared" si="39"/>
        <v>1.5448250323713311</v>
      </c>
      <c r="AH80" s="14">
        <f t="shared" si="43"/>
        <v>3.1610565780823595E-4</v>
      </c>
      <c r="AI80" s="14">
        <f t="shared" si="44"/>
        <v>0.13778435749361437</v>
      </c>
      <c r="AJ80" s="14">
        <f t="shared" si="48"/>
        <v>15.28281871503544</v>
      </c>
      <c r="AK80" s="14">
        <f t="shared" si="45"/>
        <v>1.8249583773988657E-4</v>
      </c>
      <c r="AL80" s="14">
        <f t="shared" si="46"/>
        <v>2.0242143993424427E-2</v>
      </c>
    </row>
    <row r="81" spans="1:38" ht="15.75" thickBot="1" x14ac:dyDescent="0.3">
      <c r="A81" s="14">
        <v>1</v>
      </c>
      <c r="B81" s="17" t="s">
        <v>33</v>
      </c>
      <c r="C81" s="14">
        <v>75</v>
      </c>
      <c r="D81" s="14">
        <f t="shared" si="40"/>
        <v>25.262062114056349</v>
      </c>
      <c r="E81" s="14">
        <f t="shared" si="29"/>
        <v>11.293133527969614</v>
      </c>
      <c r="F81" s="14">
        <f t="shared" si="41"/>
        <v>12.611169522597955</v>
      </c>
      <c r="G81" s="14">
        <f>0.5*('Specifications (ICE)'!$P$4*'Specifications (ICE)'!$P$3)*'Specifications (ICE)'!$P$5*E81^2</f>
        <v>39.862630073643913</v>
      </c>
      <c r="H81" s="14">
        <f>IF(B81="A",'Specifications (ICE)'!$M$12,IF(B81="G",'Specifications (ICE)'!$M$13))</f>
        <v>84.271039200000004</v>
      </c>
      <c r="I81" s="14">
        <f>'Specifications (ICE)'!$H$11-G81-H81-R81</f>
        <v>577.86458094507873</v>
      </c>
      <c r="J81" s="14">
        <f t="shared" si="30"/>
        <v>0.91313036009122828</v>
      </c>
      <c r="K81" s="14">
        <f>0.5*'Specifications (ICE)'!$E$16*E81^2</f>
        <v>34236.415640021827</v>
      </c>
      <c r="L81" s="14">
        <f>E81/'Specifications (ICE)'!$M$4</f>
        <v>39.521027219491209</v>
      </c>
      <c r="M81" s="14">
        <f t="shared" si="25"/>
        <v>3</v>
      </c>
      <c r="N81" s="14">
        <f>IF(M81=1,'Specifications (ICE)'!$M$19,IF(M81=2,'Specifications (ICE)'!$M$20,IF(M81=3,'Specifications (ICE)'!$M$21)))</f>
        <v>632.83908432016858</v>
      </c>
      <c r="O81" s="14">
        <f t="shared" si="26"/>
        <v>40.354523554952294</v>
      </c>
      <c r="P81" s="13">
        <f t="shared" si="27"/>
        <v>0.91313036009122828</v>
      </c>
      <c r="Q81" s="14">
        <v>0</v>
      </c>
      <c r="R81" s="17">
        <f t="shared" si="31"/>
        <v>0</v>
      </c>
      <c r="S81" s="14">
        <f t="shared" si="32"/>
        <v>0</v>
      </c>
      <c r="T81" s="12">
        <f t="shared" si="28"/>
        <v>707.62244223379514</v>
      </c>
      <c r="U81" s="3">
        <f t="shared" si="47"/>
        <v>18</v>
      </c>
      <c r="V81" s="19">
        <f t="shared" si="33"/>
        <v>13.422600000000001</v>
      </c>
      <c r="W81" s="14">
        <f>IF(M81=1,_xlfn.XLOOKUP(D81,' RPM (ICE)'!$E$3:$E$63,' RPM (ICE)'!$B$3:$B$63,,1),IF(M81=2,_xlfn.XLOOKUP(D81,' RPM (ICE)'!$F$3:$F$63,' RPM (ICE)'!$B$3:$B$63,,1),IF(M81=3,_xlfn.XLOOKUP(D81,' RPM (ICE)'!$G$3:$G$63,' RPM (ICE)'!$B$3:$B$63,,1))))</f>
        <v>5800</v>
      </c>
      <c r="X81" s="12">
        <f t="shared" si="34"/>
        <v>22.09822808275862</v>
      </c>
      <c r="Y81" s="3">
        <f t="shared" si="35"/>
        <v>22</v>
      </c>
      <c r="Z81" s="3">
        <f t="shared" si="42"/>
        <v>22</v>
      </c>
      <c r="AA81" s="3">
        <f t="shared" si="36"/>
        <v>22</v>
      </c>
      <c r="AB81" s="19"/>
      <c r="AC81" s="14">
        <f>IF(M81=1,_xlfn.XLOOKUP(D81,' RPM (ICE)'!$E$3:$E$63,' RPM (ICE)'!$C$3:$C$63,,-1),IF(M81=2,_xlfn.XLOOKUP(D81,' RPM (ICE)'!$F$3:$F$63,' RPM (ICE)'!$C$3:$C$63,,-1),IF(M81=3,_xlfn.XLOOKUP(D81,' RPM (ICE)'!$G$3:$G$63,' RPM (ICE)'!$C$3:$C$63,,-1))))</f>
        <v>17.11</v>
      </c>
      <c r="AD81" s="14">
        <f t="shared" si="37"/>
        <v>12.758927</v>
      </c>
      <c r="AE81" s="14">
        <f t="shared" si="38"/>
        <v>21.005593471999997</v>
      </c>
      <c r="AF81" s="14" cm="1">
        <f t="array" ref="AF81">_xlfn.XLOOKUP(AE81,BSFC!$I$11:$I$33,_xlfn.XLOOKUP('Main Data (ICE)'!W81,BSFC!$J$10:$W$10,BSFC!$J$11:$W$33,,-1),,-1)</f>
        <v>435.88070662500007</v>
      </c>
      <c r="AG81" s="14">
        <f t="shared" si="39"/>
        <v>1.5448250323713311</v>
      </c>
      <c r="AH81" s="14">
        <f t="shared" si="43"/>
        <v>3.1383197410276821E-4</v>
      </c>
      <c r="AI81" s="14">
        <f t="shared" si="44"/>
        <v>0.13679330263343334</v>
      </c>
      <c r="AJ81" s="14">
        <f t="shared" si="48"/>
        <v>15.419612017668873</v>
      </c>
      <c r="AK81" s="14">
        <f t="shared" si="45"/>
        <v>1.8118318229593818E-4</v>
      </c>
      <c r="AL81" s="14">
        <f t="shared" si="46"/>
        <v>2.0423327175720363E-2</v>
      </c>
    </row>
    <row r="82" spans="1:38" ht="15.75" thickBot="1" x14ac:dyDescent="0.3">
      <c r="A82" s="14">
        <v>1</v>
      </c>
      <c r="B82" s="17" t="s">
        <v>33</v>
      </c>
      <c r="C82" s="14">
        <v>76</v>
      </c>
      <c r="D82" s="14">
        <f t="shared" si="40"/>
        <v>25.442291746252788</v>
      </c>
      <c r="E82" s="14">
        <f t="shared" si="29"/>
        <v>11.373703249194341</v>
      </c>
      <c r="F82" s="14">
        <f t="shared" si="41"/>
        <v>12.699091633636929</v>
      </c>
      <c r="G82" s="14">
        <f>0.5*('Specifications (ICE)'!$P$4*'Specifications (ICE)'!$P$3)*'Specifications (ICE)'!$P$5*E82^2</f>
        <v>40.433450888601804</v>
      </c>
      <c r="H82" s="14">
        <f>IF(B82="A",'Specifications (ICE)'!$M$12,IF(B82="G",'Specifications (ICE)'!$M$13))</f>
        <v>84.271039200000004</v>
      </c>
      <c r="I82" s="14">
        <f>'Specifications (ICE)'!$H$11-G82-H82-R82</f>
        <v>577.29376013012086</v>
      </c>
      <c r="J82" s="14">
        <f t="shared" si="30"/>
        <v>0.91222836015301167</v>
      </c>
      <c r="K82" s="14">
        <f>0.5*'Specifications (ICE)'!$E$16*E82^2</f>
        <v>34726.670764703013</v>
      </c>
      <c r="L82" s="14">
        <f>E82/'Specifications (ICE)'!$M$4</f>
        <v>39.802985998930325</v>
      </c>
      <c r="M82" s="14">
        <f t="shared" si="25"/>
        <v>3</v>
      </c>
      <c r="N82" s="14">
        <f>IF(M82=1,'Specifications (ICE)'!$M$19,IF(M82=2,'Specifications (ICE)'!$M$20,IF(M82=3,'Specifications (ICE)'!$M$21)))</f>
        <v>632.83908432016858</v>
      </c>
      <c r="O82" s="14">
        <f t="shared" si="26"/>
        <v>40.932388135897384</v>
      </c>
      <c r="P82" s="13">
        <f t="shared" si="27"/>
        <v>0.91222836015301167</v>
      </c>
      <c r="Q82" s="14">
        <v>0</v>
      </c>
      <c r="R82" s="17">
        <f t="shared" si="31"/>
        <v>0</v>
      </c>
      <c r="S82" s="14">
        <f t="shared" si="32"/>
        <v>0</v>
      </c>
      <c r="T82" s="12">
        <f t="shared" si="28"/>
        <v>712.67090312039795</v>
      </c>
      <c r="U82" s="3">
        <f t="shared" si="47"/>
        <v>18</v>
      </c>
      <c r="V82" s="19">
        <f t="shared" si="33"/>
        <v>13.422600000000001</v>
      </c>
      <c r="W82" s="14">
        <f>IF(M82=1,_xlfn.XLOOKUP(D82,' RPM (ICE)'!$E$3:$E$63,' RPM (ICE)'!$B$3:$B$63,,1),IF(M82=2,_xlfn.XLOOKUP(D82,' RPM (ICE)'!$F$3:$F$63,' RPM (ICE)'!$B$3:$B$63,,1),IF(M82=3,_xlfn.XLOOKUP(D82,' RPM (ICE)'!$G$3:$G$63,' RPM (ICE)'!$B$3:$B$63,,1))))</f>
        <v>5900</v>
      </c>
      <c r="X82" s="12">
        <f t="shared" si="34"/>
        <v>21.723681844067798</v>
      </c>
      <c r="Y82" s="3">
        <f t="shared" si="35"/>
        <v>22</v>
      </c>
      <c r="Z82" s="3">
        <f t="shared" si="42"/>
        <v>22</v>
      </c>
      <c r="AA82" s="3">
        <f t="shared" si="36"/>
        <v>22</v>
      </c>
      <c r="AB82" s="19"/>
      <c r="AC82" s="14">
        <f>IF(M82=1,_xlfn.XLOOKUP(D82,' RPM (ICE)'!$E$3:$E$63,' RPM (ICE)'!$C$3:$C$63,,-1),IF(M82=2,_xlfn.XLOOKUP(D82,' RPM (ICE)'!$F$3:$F$63,' RPM (ICE)'!$C$3:$C$63,,-1),IF(M82=3,_xlfn.XLOOKUP(D82,' RPM (ICE)'!$G$3:$G$63,' RPM (ICE)'!$C$3:$C$63,,-1))))</f>
        <v>17.175000000000001</v>
      </c>
      <c r="AD82" s="14">
        <f t="shared" si="37"/>
        <v>12.8073975</v>
      </c>
      <c r="AE82" s="14">
        <f t="shared" si="38"/>
        <v>20.728013092881355</v>
      </c>
      <c r="AF82" s="14" cm="1">
        <f t="array" ref="AF82">_xlfn.XLOOKUP(AE82,BSFC!$I$11:$I$33,_xlfn.XLOOKUP('Main Data (ICE)'!W82,BSFC!$J$10:$W$10,BSFC!$J$11:$W$33,,-1),,-1)</f>
        <v>414.10462275000009</v>
      </c>
      <c r="AG82" s="14">
        <f t="shared" si="39"/>
        <v>1.4732229194852209</v>
      </c>
      <c r="AH82" s="14">
        <f t="shared" si="43"/>
        <v>3.1279261808757829E-4</v>
      </c>
      <c r="AI82" s="14">
        <f t="shared" si="44"/>
        <v>0.12952886911214145</v>
      </c>
      <c r="AJ82" s="14">
        <f t="shared" si="48"/>
        <v>15.549140886781014</v>
      </c>
      <c r="AK82" s="14">
        <f t="shared" si="45"/>
        <v>1.7156141604257147E-4</v>
      </c>
      <c r="AL82" s="14">
        <f t="shared" si="46"/>
        <v>2.0594888591762936E-2</v>
      </c>
    </row>
    <row r="83" spans="1:38" ht="15.75" thickBot="1" x14ac:dyDescent="0.3">
      <c r="A83" s="14">
        <v>1</v>
      </c>
      <c r="B83" s="17" t="s">
        <v>33</v>
      </c>
      <c r="C83" s="14">
        <v>77</v>
      </c>
      <c r="D83" s="14">
        <f t="shared" si="40"/>
        <v>25.621077442458308</v>
      </c>
      <c r="E83" s="14">
        <f t="shared" si="29"/>
        <v>11.45362747434366</v>
      </c>
      <c r="F83" s="14">
        <f t="shared" si="41"/>
        <v>12.78640021794701</v>
      </c>
      <c r="G83" s="14">
        <f>0.5*('Specifications (ICE)'!$P$4*'Specifications (ICE)'!$P$3)*'Specifications (ICE)'!$P$5*E83^2</f>
        <v>41.003707840652126</v>
      </c>
      <c r="H83" s="14">
        <f>IF(B83="A",'Specifications (ICE)'!$M$12,IF(B83="G",'Specifications (ICE)'!$M$13))</f>
        <v>84.271039200000004</v>
      </c>
      <c r="I83" s="14">
        <f>'Specifications (ICE)'!$H$11-G83-H83-R83</f>
        <v>576.72350317807047</v>
      </c>
      <c r="J83" s="14">
        <f t="shared" si="30"/>
        <v>0.91132725121998326</v>
      </c>
      <c r="K83" s="14">
        <f>0.5*'Specifications (ICE)'!$E$16*E83^2</f>
        <v>35216.441610127367</v>
      </c>
      <c r="L83" s="14">
        <f>E83/'Specifications (ICE)'!$M$4</f>
        <v>40.082685824474751</v>
      </c>
      <c r="M83" s="14">
        <f t="shared" si="25"/>
        <v>3</v>
      </c>
      <c r="N83" s="14">
        <f>IF(M83=1,'Specifications (ICE)'!$M$19,IF(M83=2,'Specifications (ICE)'!$M$20,IF(M83=3,'Specifications (ICE)'!$M$21)))</f>
        <v>632.83908432016858</v>
      </c>
      <c r="O83" s="14">
        <f t="shared" si="26"/>
        <v>41.509681896027502</v>
      </c>
      <c r="P83" s="13">
        <f t="shared" si="27"/>
        <v>0.91132725121998326</v>
      </c>
      <c r="Q83" s="14">
        <v>0</v>
      </c>
      <c r="R83" s="17">
        <f t="shared" si="31"/>
        <v>0</v>
      </c>
      <c r="S83" s="14">
        <f t="shared" si="32"/>
        <v>0</v>
      </c>
      <c r="T83" s="12">
        <f t="shared" si="28"/>
        <v>717.67891752611933</v>
      </c>
      <c r="U83" s="3">
        <f t="shared" si="47"/>
        <v>18</v>
      </c>
      <c r="V83" s="19">
        <f t="shared" si="33"/>
        <v>13.422600000000001</v>
      </c>
      <c r="W83" s="14">
        <f>IF(M83=1,_xlfn.XLOOKUP(D83,' RPM (ICE)'!$E$3:$E$63,' RPM (ICE)'!$B$3:$B$63,,1),IF(M83=2,_xlfn.XLOOKUP(D83,' RPM (ICE)'!$F$3:$F$63,' RPM (ICE)'!$B$3:$B$63,,1),IF(M83=3,_xlfn.XLOOKUP(D83,' RPM (ICE)'!$G$3:$G$63,' RPM (ICE)'!$B$3:$B$63,,1))))</f>
        <v>5900</v>
      </c>
      <c r="X83" s="12">
        <f t="shared" si="34"/>
        <v>21.723681844067798</v>
      </c>
      <c r="Y83" s="3">
        <f t="shared" si="35"/>
        <v>22</v>
      </c>
      <c r="Z83" s="3">
        <f t="shared" si="42"/>
        <v>22</v>
      </c>
      <c r="AA83" s="3">
        <f t="shared" si="36"/>
        <v>22</v>
      </c>
      <c r="AB83" s="19"/>
      <c r="AC83" s="14">
        <f>IF(M83=1,_xlfn.XLOOKUP(D83,' RPM (ICE)'!$E$3:$E$63,' RPM (ICE)'!$C$3:$C$63,,-1),IF(M83=2,_xlfn.XLOOKUP(D83,' RPM (ICE)'!$F$3:$F$63,' RPM (ICE)'!$C$3:$C$63,,-1),IF(M83=3,_xlfn.XLOOKUP(D83,' RPM (ICE)'!$G$3:$G$63,' RPM (ICE)'!$C$3:$C$63,,-1))))</f>
        <v>17.175000000000001</v>
      </c>
      <c r="AD83" s="14">
        <f t="shared" si="37"/>
        <v>12.8073975</v>
      </c>
      <c r="AE83" s="14">
        <f t="shared" si="38"/>
        <v>20.728013092881355</v>
      </c>
      <c r="AF83" s="14" cm="1">
        <f t="array" ref="AF83">_xlfn.XLOOKUP(AE83,BSFC!$I$11:$I$33,_xlfn.XLOOKUP('Main Data (ICE)'!W83,BSFC!$J$10:$W$10,BSFC!$J$11:$W$33,,-1),,-1)</f>
        <v>414.10462275000009</v>
      </c>
      <c r="AG83" s="14">
        <f t="shared" si="39"/>
        <v>1.4732229194852209</v>
      </c>
      <c r="AH83" s="14">
        <f t="shared" si="43"/>
        <v>3.1060992900596541E-4</v>
      </c>
      <c r="AI83" s="14">
        <f t="shared" si="44"/>
        <v>0.12862500747341962</v>
      </c>
      <c r="AJ83" s="14">
        <f t="shared" si="48"/>
        <v>15.677765894254433</v>
      </c>
      <c r="AK83" s="14">
        <f t="shared" si="45"/>
        <v>1.7036424830916506E-4</v>
      </c>
      <c r="AL83" s="14">
        <f t="shared" si="46"/>
        <v>2.07652528400721E-2</v>
      </c>
    </row>
    <row r="84" spans="1:38" ht="15.75" thickBot="1" x14ac:dyDescent="0.3">
      <c r="A84" s="14">
        <v>1</v>
      </c>
      <c r="B84" s="17" t="s">
        <v>33</v>
      </c>
      <c r="C84" s="14">
        <v>78</v>
      </c>
      <c r="D84" s="14">
        <f t="shared" si="40"/>
        <v>25.798449395350364</v>
      </c>
      <c r="E84" s="14">
        <f t="shared" si="29"/>
        <v>11.53291970072973</v>
      </c>
      <c r="F84" s="14">
        <f t="shared" si="41"/>
        <v>12.8731085299746</v>
      </c>
      <c r="G84" s="14">
        <f>0.5*('Specifications (ICE)'!$P$4*'Specifications (ICE)'!$P$3)*'Specifications (ICE)'!$P$5*E84^2</f>
        <v>41.573401486784704</v>
      </c>
      <c r="H84" s="14">
        <f>IF(B84="A",'Specifications (ICE)'!$M$12,IF(B84="G",'Specifications (ICE)'!$M$13))</f>
        <v>84.271039200000004</v>
      </c>
      <c r="I84" s="14">
        <f>'Specifications (ICE)'!$H$11-G84-H84-R84</f>
        <v>576.1538095319379</v>
      </c>
      <c r="J84" s="14">
        <f t="shared" si="30"/>
        <v>0.91042703241199896</v>
      </c>
      <c r="K84" s="14">
        <f>0.5*'Specifications (ICE)'!$E$16*E84^2</f>
        <v>35705.728654671126</v>
      </c>
      <c r="L84" s="14">
        <f>E84/'Specifications (ICE)'!$M$4</f>
        <v>40.360173930812699</v>
      </c>
      <c r="M84" s="14">
        <f t="shared" si="25"/>
        <v>3</v>
      </c>
      <c r="N84" s="14">
        <f>IF(M84=1,'Specifications (ICE)'!$M$19,IF(M84=2,'Specifications (ICE)'!$M$20,IF(M84=3,'Specifications (ICE)'!$M$21)))</f>
        <v>632.83908432016858</v>
      </c>
      <c r="O84" s="14">
        <f t="shared" si="26"/>
        <v>42.086405399205589</v>
      </c>
      <c r="P84" s="13">
        <f t="shared" si="27"/>
        <v>0.91042703241199896</v>
      </c>
      <c r="Q84" s="14">
        <v>0</v>
      </c>
      <c r="R84" s="17">
        <f t="shared" si="31"/>
        <v>0</v>
      </c>
      <c r="S84" s="14">
        <f t="shared" si="32"/>
        <v>0</v>
      </c>
      <c r="T84" s="12">
        <f t="shared" si="28"/>
        <v>722.6473311861987</v>
      </c>
      <c r="U84" s="3">
        <f t="shared" si="47"/>
        <v>18</v>
      </c>
      <c r="V84" s="19">
        <f t="shared" si="33"/>
        <v>13.422600000000001</v>
      </c>
      <c r="W84" s="14">
        <f>IF(M84=1,_xlfn.XLOOKUP(D84,' RPM (ICE)'!$E$3:$E$63,' RPM (ICE)'!$B$3:$B$63,,1),IF(M84=2,_xlfn.XLOOKUP(D84,' RPM (ICE)'!$F$3:$F$63,' RPM (ICE)'!$B$3:$B$63,,1),IF(M84=3,_xlfn.XLOOKUP(D84,' RPM (ICE)'!$G$3:$G$63,' RPM (ICE)'!$B$3:$B$63,,1))))</f>
        <v>5900</v>
      </c>
      <c r="X84" s="12">
        <f t="shared" si="34"/>
        <v>21.723681844067798</v>
      </c>
      <c r="Y84" s="3">
        <f t="shared" si="35"/>
        <v>22</v>
      </c>
      <c r="Z84" s="3">
        <f t="shared" si="42"/>
        <v>22</v>
      </c>
      <c r="AA84" s="3">
        <f t="shared" si="36"/>
        <v>22</v>
      </c>
      <c r="AB84" s="19"/>
      <c r="AC84" s="14">
        <f>IF(M84=1,_xlfn.XLOOKUP(D84,' RPM (ICE)'!$E$3:$E$63,' RPM (ICE)'!$C$3:$C$63,,-1),IF(M84=2,_xlfn.XLOOKUP(D84,' RPM (ICE)'!$F$3:$F$63,' RPM (ICE)'!$C$3:$C$63,,-1),IF(M84=3,_xlfn.XLOOKUP(D84,' RPM (ICE)'!$G$3:$G$63,' RPM (ICE)'!$C$3:$C$63,,-1))))</f>
        <v>17.175000000000001</v>
      </c>
      <c r="AD84" s="14">
        <f t="shared" si="37"/>
        <v>12.8073975</v>
      </c>
      <c r="AE84" s="14">
        <f t="shared" si="38"/>
        <v>20.728013092881355</v>
      </c>
      <c r="AF84" s="14" cm="1">
        <f t="array" ref="AF84">_xlfn.XLOOKUP(AE84,BSFC!$I$11:$I$33,_xlfn.XLOOKUP('Main Data (ICE)'!W84,BSFC!$J$10:$W$10,BSFC!$J$11:$W$33,,-1),,-1)</f>
        <v>414.10462275000009</v>
      </c>
      <c r="AG84" s="14">
        <f t="shared" si="39"/>
        <v>1.4732229194852209</v>
      </c>
      <c r="AH84" s="14">
        <f t="shared" si="43"/>
        <v>3.0847439408093541E-4</v>
      </c>
      <c r="AI84" s="14">
        <f t="shared" si="44"/>
        <v>0.12774067258892061</v>
      </c>
      <c r="AJ84" s="14">
        <f t="shared" si="48"/>
        <v>15.805506566843354</v>
      </c>
      <c r="AK84" s="14">
        <f t="shared" si="45"/>
        <v>1.6919294382638492E-4</v>
      </c>
      <c r="AL84" s="14">
        <f t="shared" si="46"/>
        <v>2.0934445783898484E-2</v>
      </c>
    </row>
    <row r="85" spans="1:38" ht="15.75" thickBot="1" x14ac:dyDescent="0.3">
      <c r="A85" s="14">
        <v>1</v>
      </c>
      <c r="B85" s="17" t="s">
        <v>33</v>
      </c>
      <c r="C85" s="14">
        <v>79</v>
      </c>
      <c r="D85" s="14">
        <f t="shared" si="40"/>
        <v>25.974436738563931</v>
      </c>
      <c r="E85" s="14">
        <f t="shared" si="29"/>
        <v>11.611592952231142</v>
      </c>
      <c r="F85" s="14">
        <f t="shared" si="41"/>
        <v>12.959229358022387</v>
      </c>
      <c r="G85" s="14">
        <f>0.5*('Specifications (ICE)'!$P$4*'Specifications (ICE)'!$P$3)*'Specifications (ICE)'!$P$5*E85^2</f>
        <v>42.142532383439139</v>
      </c>
      <c r="H85" s="14">
        <f>IF(B85="A",'Specifications (ICE)'!$M$12,IF(B85="G",'Specifications (ICE)'!$M$13))</f>
        <v>84.271039200000004</v>
      </c>
      <c r="I85" s="14">
        <f>'Specifications (ICE)'!$H$11-G85-H85-R85</f>
        <v>575.58467863528347</v>
      </c>
      <c r="J85" s="14">
        <f t="shared" si="30"/>
        <v>0.90952770284978368</v>
      </c>
      <c r="K85" s="14">
        <f>0.5*'Specifications (ICE)'!$E$16*E85^2</f>
        <v>36194.53237623797</v>
      </c>
      <c r="L85" s="14">
        <f>E85/'Specifications (ICE)'!$M$4</f>
        <v>40.635495895822018</v>
      </c>
      <c r="M85" s="14">
        <f t="shared" si="25"/>
        <v>3</v>
      </c>
      <c r="N85" s="14">
        <f>IF(M85=1,'Specifications (ICE)'!$M$19,IF(M85=2,'Specifications (ICE)'!$M$20,IF(M85=3,'Specifications (ICE)'!$M$21)))</f>
        <v>632.83908432016858</v>
      </c>
      <c r="O85" s="14">
        <f t="shared" si="26"/>
        <v>42.662559208737527</v>
      </c>
      <c r="P85" s="13">
        <f t="shared" si="27"/>
        <v>0.90952770284978368</v>
      </c>
      <c r="Q85" s="14">
        <v>0</v>
      </c>
      <c r="R85" s="17">
        <f t="shared" si="31"/>
        <v>0</v>
      </c>
      <c r="S85" s="14">
        <f t="shared" si="32"/>
        <v>0</v>
      </c>
      <c r="T85" s="12">
        <f t="shared" si="28"/>
        <v>727.57696017075136</v>
      </c>
      <c r="U85" s="3">
        <f t="shared" si="47"/>
        <v>18</v>
      </c>
      <c r="V85" s="19">
        <f t="shared" si="33"/>
        <v>13.422600000000001</v>
      </c>
      <c r="W85" s="14">
        <f>IF(M85=1,_xlfn.XLOOKUP(D85,' RPM (ICE)'!$E$3:$E$63,' RPM (ICE)'!$B$3:$B$63,,1),IF(M85=2,_xlfn.XLOOKUP(D85,' RPM (ICE)'!$F$3:$F$63,' RPM (ICE)'!$B$3:$B$63,,1),IF(M85=3,_xlfn.XLOOKUP(D85,' RPM (ICE)'!$G$3:$G$63,' RPM (ICE)'!$B$3:$B$63,,1))))</f>
        <v>6000</v>
      </c>
      <c r="X85" s="12">
        <f t="shared" si="34"/>
        <v>21.361620479999999</v>
      </c>
      <c r="Y85" s="3">
        <f t="shared" si="35"/>
        <v>21</v>
      </c>
      <c r="Z85" s="3">
        <f t="shared" si="42"/>
        <v>21</v>
      </c>
      <c r="AA85" s="3">
        <f t="shared" si="36"/>
        <v>21</v>
      </c>
      <c r="AB85" s="19"/>
      <c r="AC85" s="14">
        <f>IF(M85=1,_xlfn.XLOOKUP(D85,' RPM (ICE)'!$E$3:$E$63,' RPM (ICE)'!$C$3:$C$63,,-1),IF(M85=2,_xlfn.XLOOKUP(D85,' RPM (ICE)'!$F$3:$F$63,' RPM (ICE)'!$C$3:$C$63,,-1),IF(M85=3,_xlfn.XLOOKUP(D85,' RPM (ICE)'!$G$3:$G$63,' RPM (ICE)'!$C$3:$C$63,,-1))))</f>
        <v>17.239999999999998</v>
      </c>
      <c r="AD85" s="14">
        <f t="shared" si="37"/>
        <v>12.855867999999999</v>
      </c>
      <c r="AE85" s="14">
        <f t="shared" si="38"/>
        <v>20.459685393066664</v>
      </c>
      <c r="AF85" s="14" cm="1">
        <f t="array" ref="AF85">_xlfn.XLOOKUP(AE85,BSFC!$I$11:$I$33,_xlfn.XLOOKUP('Main Data (ICE)'!W85,BSFC!$J$10:$W$10,BSFC!$J$11:$W$33,,-1),,-1)</f>
        <v>469.19731950000011</v>
      </c>
      <c r="AG85" s="14">
        <f t="shared" si="39"/>
        <v>1.6755385570682853</v>
      </c>
      <c r="AH85" s="14">
        <f t="shared" si="43"/>
        <v>3.0754388817584956E-4</v>
      </c>
      <c r="AI85" s="14">
        <f t="shared" si="44"/>
        <v>0.14429876796071639</v>
      </c>
      <c r="AJ85" s="14">
        <f t="shared" si="48"/>
        <v>15.94980533480407</v>
      </c>
      <c r="AK85" s="14">
        <f t="shared" si="45"/>
        <v>1.9112419597445881E-4</v>
      </c>
      <c r="AL85" s="14">
        <f t="shared" si="46"/>
        <v>2.1125569979872943E-2</v>
      </c>
    </row>
    <row r="86" spans="1:38" ht="15.75" thickBot="1" x14ac:dyDescent="0.3">
      <c r="A86" s="14">
        <v>1</v>
      </c>
      <c r="B86" s="17" t="s">
        <v>33</v>
      </c>
      <c r="C86" s="14">
        <v>80</v>
      </c>
      <c r="D86" s="14">
        <f t="shared" si="40"/>
        <v>26.149067598204329</v>
      </c>
      <c r="E86" s="14">
        <f t="shared" si="29"/>
        <v>11.689659802321174</v>
      </c>
      <c r="F86" s="14">
        <f t="shared" si="41"/>
        <v>13.044775046854276</v>
      </c>
      <c r="G86" s="14">
        <f>0.5*('Specifications (ICE)'!$P$4*'Specifications (ICE)'!$P$3)*'Specifications (ICE)'!$P$5*E86^2</f>
        <v>42.711101086505387</v>
      </c>
      <c r="H86" s="14">
        <f>IF(B86="A",'Specifications (ICE)'!$M$12,IF(B86="G",'Specifications (ICE)'!$M$13))</f>
        <v>84.271039200000004</v>
      </c>
      <c r="I86" s="14">
        <f>'Specifications (ICE)'!$H$11-G86-H86-R86</f>
        <v>575.0161099322172</v>
      </c>
      <c r="J86" s="14">
        <f t="shared" si="30"/>
        <v>0.90862926165493074</v>
      </c>
      <c r="K86" s="14">
        <f>0.5*'Specifications (ICE)'!$E$16*E86^2</f>
        <v>36682.853252259505</v>
      </c>
      <c r="L86" s="14">
        <f>E86/'Specifications (ICE)'!$M$4</f>
        <v>40.908695721158963</v>
      </c>
      <c r="M86" s="14">
        <f t="shared" si="25"/>
        <v>3</v>
      </c>
      <c r="N86" s="14">
        <f>IF(M86=1,'Specifications (ICE)'!$M$19,IF(M86=2,'Specifications (ICE)'!$M$20,IF(M86=3,'Specifications (ICE)'!$M$21)))</f>
        <v>632.83908432016858</v>
      </c>
      <c r="O86" s="14">
        <f t="shared" si="26"/>
        <v>43.238143887372814</v>
      </c>
      <c r="P86" s="13">
        <f t="shared" si="27"/>
        <v>0.90862926165493074</v>
      </c>
      <c r="Q86" s="14">
        <v>0</v>
      </c>
      <c r="R86" s="17">
        <f t="shared" si="31"/>
        <v>0</v>
      </c>
      <c r="S86" s="14">
        <f t="shared" si="32"/>
        <v>0</v>
      </c>
      <c r="T86" s="12">
        <f t="shared" si="28"/>
        <v>732.46859232770692</v>
      </c>
      <c r="U86" s="3">
        <f t="shared" si="47"/>
        <v>18</v>
      </c>
      <c r="V86" s="19">
        <f t="shared" si="33"/>
        <v>13.422600000000001</v>
      </c>
      <c r="W86" s="14">
        <f>IF(M86=1,_xlfn.XLOOKUP(D86,' RPM (ICE)'!$E$3:$E$63,' RPM (ICE)'!$B$3:$B$63,,1),IF(M86=2,_xlfn.XLOOKUP(D86,' RPM (ICE)'!$F$3:$F$63,' RPM (ICE)'!$B$3:$B$63,,1),IF(M86=3,_xlfn.XLOOKUP(D86,' RPM (ICE)'!$G$3:$G$63,' RPM (ICE)'!$B$3:$B$63,,1))))</f>
        <v>6000</v>
      </c>
      <c r="X86" s="12">
        <f t="shared" si="34"/>
        <v>21.361620479999999</v>
      </c>
      <c r="Y86" s="3">
        <f t="shared" si="35"/>
        <v>21</v>
      </c>
      <c r="Z86" s="3">
        <f t="shared" si="42"/>
        <v>21</v>
      </c>
      <c r="AA86" s="3">
        <f t="shared" si="36"/>
        <v>21</v>
      </c>
      <c r="AB86" s="19"/>
      <c r="AC86" s="14">
        <f>IF(M86=1,_xlfn.XLOOKUP(D86,' RPM (ICE)'!$E$3:$E$63,' RPM (ICE)'!$C$3:$C$63,,-1),IF(M86=2,_xlfn.XLOOKUP(D86,' RPM (ICE)'!$F$3:$F$63,' RPM (ICE)'!$C$3:$C$63,,-1),IF(M86=3,_xlfn.XLOOKUP(D86,' RPM (ICE)'!$G$3:$G$63,' RPM (ICE)'!$C$3:$C$63,,-1))))</f>
        <v>17.239999999999998</v>
      </c>
      <c r="AD86" s="14">
        <f t="shared" si="37"/>
        <v>12.855867999999999</v>
      </c>
      <c r="AE86" s="14">
        <f t="shared" si="38"/>
        <v>20.459685393066664</v>
      </c>
      <c r="AF86" s="14" cm="1">
        <f t="array" ref="AF86">_xlfn.XLOOKUP(AE86,BSFC!$I$11:$I$33,_xlfn.XLOOKUP('Main Data (ICE)'!W86,BSFC!$J$10:$W$10,BSFC!$J$11:$W$33,,-1),,-1)</f>
        <v>469.19731950000011</v>
      </c>
      <c r="AG86" s="14">
        <f t="shared" si="39"/>
        <v>1.6755385570682853</v>
      </c>
      <c r="AH86" s="14">
        <f t="shared" si="43"/>
        <v>3.0549002321995553E-4</v>
      </c>
      <c r="AI86" s="14">
        <f t="shared" si="44"/>
        <v>0.14333510002879593</v>
      </c>
      <c r="AJ86" s="14">
        <f t="shared" si="48"/>
        <v>16.093140434832865</v>
      </c>
      <c r="AK86" s="14">
        <f t="shared" si="45"/>
        <v>1.8984781460767671E-4</v>
      </c>
      <c r="AL86" s="14">
        <f t="shared" si="46"/>
        <v>2.131541779448062E-2</v>
      </c>
    </row>
    <row r="87" spans="1:38" ht="15.75" thickBot="1" x14ac:dyDescent="0.3">
      <c r="A87" s="14">
        <v>1</v>
      </c>
      <c r="B87" s="17" t="s">
        <v>33</v>
      </c>
      <c r="C87" s="14">
        <v>81</v>
      </c>
      <c r="D87" s="14">
        <f t="shared" si="40"/>
        <v>26.322369141178321</v>
      </c>
      <c r="E87" s="14">
        <f t="shared" si="29"/>
        <v>11.767132395673697</v>
      </c>
      <c r="F87" s="14">
        <f t="shared" si="41"/>
        <v>13.129757518910736</v>
      </c>
      <c r="G87" s="14">
        <f>0.5*('Specifications (ICE)'!$P$4*'Specifications (ICE)'!$P$3)*'Specifications (ICE)'!$P$5*E87^2</f>
        <v>43.279108151324294</v>
      </c>
      <c r="H87" s="14">
        <f>IF(B87="A",'Specifications (ICE)'!$M$12,IF(B87="G",'Specifications (ICE)'!$M$13))</f>
        <v>84.271039200000004</v>
      </c>
      <c r="I87" s="14">
        <f>'Specifications (ICE)'!$H$11-G87-H87-R87</f>
        <v>574.44810286739835</v>
      </c>
      <c r="J87" s="14">
        <f t="shared" si="30"/>
        <v>0.90773170794990143</v>
      </c>
      <c r="K87" s="14">
        <f>0.5*'Specifications (ICE)'!$E$16*E87^2</f>
        <v>37170.691759695736</v>
      </c>
      <c r="L87" s="14">
        <f>E87/'Specifications (ICE)'!$M$4</f>
        <v>41.179815907869454</v>
      </c>
      <c r="M87" s="14">
        <f t="shared" si="25"/>
        <v>3</v>
      </c>
      <c r="N87" s="14">
        <f>IF(M87=1,'Specifications (ICE)'!$M$19,IF(M87=2,'Specifications (ICE)'!$M$20,IF(M87=3,'Specifications (ICE)'!$M$21)))</f>
        <v>632.83908432016858</v>
      </c>
      <c r="O87" s="14">
        <f t="shared" si="26"/>
        <v>43.813159997305036</v>
      </c>
      <c r="P87" s="13">
        <f t="shared" si="27"/>
        <v>0.90773170794990143</v>
      </c>
      <c r="Q87" s="14">
        <v>0</v>
      </c>
      <c r="R87" s="17">
        <f t="shared" si="31"/>
        <v>0</v>
      </c>
      <c r="S87" s="14">
        <f t="shared" si="32"/>
        <v>0</v>
      </c>
      <c r="T87" s="12">
        <f t="shared" si="28"/>
        <v>737.32298863662515</v>
      </c>
      <c r="U87" s="3">
        <f t="shared" si="47"/>
        <v>18</v>
      </c>
      <c r="V87" s="19">
        <f t="shared" si="33"/>
        <v>13.422600000000001</v>
      </c>
      <c r="W87" s="14">
        <f>IF(M87=1,_xlfn.XLOOKUP(D87,' RPM (ICE)'!$E$3:$E$63,' RPM (ICE)'!$B$3:$B$63,,1),IF(M87=2,_xlfn.XLOOKUP(D87,' RPM (ICE)'!$F$3:$F$63,' RPM (ICE)'!$B$3:$B$63,,1),IF(M87=3,_xlfn.XLOOKUP(D87,' RPM (ICE)'!$G$3:$G$63,' RPM (ICE)'!$B$3:$B$63,,1))))</f>
        <v>6100</v>
      </c>
      <c r="X87" s="12">
        <f t="shared" si="34"/>
        <v>21.011429980327868</v>
      </c>
      <c r="Y87" s="3">
        <f t="shared" si="35"/>
        <v>21</v>
      </c>
      <c r="Z87" s="3">
        <f t="shared" si="42"/>
        <v>21</v>
      </c>
      <c r="AA87" s="3">
        <f t="shared" si="36"/>
        <v>21</v>
      </c>
      <c r="AB87" s="19"/>
      <c r="AC87" s="14">
        <f>IF(M87=1,_xlfn.XLOOKUP(D87,' RPM (ICE)'!$E$3:$E$63,' RPM (ICE)'!$C$3:$C$63,,-1),IF(M87=2,_xlfn.XLOOKUP(D87,' RPM (ICE)'!$F$3:$F$63,' RPM (ICE)'!$C$3:$C$63,,-1),IF(M87=3,_xlfn.XLOOKUP(D87,' RPM (ICE)'!$G$3:$G$63,' RPM (ICE)'!$C$3:$C$63,,-1))))</f>
        <v>17.305</v>
      </c>
      <c r="AD87" s="14">
        <f t="shared" si="37"/>
        <v>12.9043385</v>
      </c>
      <c r="AE87" s="14">
        <f t="shared" si="38"/>
        <v>20.200155322754096</v>
      </c>
      <c r="AF87" s="14" cm="1">
        <f t="array" ref="AF87">_xlfn.XLOOKUP(AE87,BSFC!$I$11:$I$33,_xlfn.XLOOKUP('Main Data (ICE)'!W87,BSFC!$J$10:$W$10,BSFC!$J$11:$W$33,,-1),,-1)</f>
        <v>469.19731950000011</v>
      </c>
      <c r="AG87" s="14">
        <f t="shared" si="39"/>
        <v>1.6818558428112922</v>
      </c>
      <c r="AH87" s="14">
        <f t="shared" si="43"/>
        <v>3.0462294055093011E-4</v>
      </c>
      <c r="AI87" s="14">
        <f t="shared" si="44"/>
        <v>0.1429282671647043</v>
      </c>
      <c r="AJ87" s="14">
        <f t="shared" si="48"/>
        <v>16.236068701997571</v>
      </c>
      <c r="AK87" s="14">
        <f t="shared" si="45"/>
        <v>1.8930896313205868E-4</v>
      </c>
      <c r="AL87" s="14">
        <f t="shared" si="46"/>
        <v>2.1504726757612679E-2</v>
      </c>
    </row>
    <row r="88" spans="1:38" ht="15.75" thickBot="1" x14ac:dyDescent="0.3">
      <c r="A88" s="14">
        <v>1</v>
      </c>
      <c r="B88" s="17" t="s">
        <v>33</v>
      </c>
      <c r="C88" s="14">
        <v>82</v>
      </c>
      <c r="D88" s="14">
        <f t="shared" si="40"/>
        <v>26.494367620580658</v>
      </c>
      <c r="E88" s="14">
        <f t="shared" si="29"/>
        <v>11.844022468452733</v>
      </c>
      <c r="F88" s="14">
        <f t="shared" si="41"/>
        <v>13.214188294237578</v>
      </c>
      <c r="G88" s="14">
        <f>0.5*('Specifications (ICE)'!$P$4*'Specifications (ICE)'!$P$3)*'Specifications (ICE)'!$P$5*E88^2</f>
        <v>43.846554132688112</v>
      </c>
      <c r="H88" s="14">
        <f>IF(B88="A",'Specifications (ICE)'!$M$12,IF(B88="G",'Specifications (ICE)'!$M$13))</f>
        <v>84.271039200000004</v>
      </c>
      <c r="I88" s="14">
        <f>'Specifications (ICE)'!$H$11-G88-H88-R88</f>
        <v>573.88065688603456</v>
      </c>
      <c r="J88" s="14">
        <f t="shared" si="30"/>
        <v>0.90683504085802402</v>
      </c>
      <c r="K88" s="14">
        <f>0.5*'Specifications (ICE)'!$E$16*E88^2</f>
        <v>37658.048375035491</v>
      </c>
      <c r="L88" s="14">
        <f>E88/'Specifications (ICE)'!$M$4</f>
        <v>41.44889752739364</v>
      </c>
      <c r="M88" s="14">
        <f t="shared" si="25"/>
        <v>3</v>
      </c>
      <c r="N88" s="14">
        <f>IF(M88=1,'Specifications (ICE)'!$M$19,IF(M88=2,'Specifications (ICE)'!$M$20,IF(M88=3,'Specifications (ICE)'!$M$21)))</f>
        <v>632.83908432016858</v>
      </c>
      <c r="O88" s="14">
        <f t="shared" si="26"/>
        <v>44.387608100172422</v>
      </c>
      <c r="P88" s="13">
        <f t="shared" si="27"/>
        <v>0.90683504085802402</v>
      </c>
      <c r="Q88" s="14">
        <v>0</v>
      </c>
      <c r="R88" s="17">
        <f t="shared" si="31"/>
        <v>0</v>
      </c>
      <c r="S88" s="14">
        <f t="shared" si="32"/>
        <v>0</v>
      </c>
      <c r="T88" s="12">
        <f t="shared" si="28"/>
        <v>742.14088448003145</v>
      </c>
      <c r="U88" s="3">
        <f t="shared" si="47"/>
        <v>18</v>
      </c>
      <c r="V88" s="19">
        <f t="shared" si="33"/>
        <v>13.422600000000001</v>
      </c>
      <c r="W88" s="14">
        <f>IF(M88=1,_xlfn.XLOOKUP(D88,' RPM (ICE)'!$E$3:$E$63,' RPM (ICE)'!$B$3:$B$63,,1),IF(M88=2,_xlfn.XLOOKUP(D88,' RPM (ICE)'!$F$3:$F$63,' RPM (ICE)'!$B$3:$B$63,,1),IF(M88=3,_xlfn.XLOOKUP(D88,' RPM (ICE)'!$G$3:$G$63,' RPM (ICE)'!$B$3:$B$63,,1))))</f>
        <v>6100</v>
      </c>
      <c r="X88" s="12">
        <f t="shared" si="34"/>
        <v>21.011429980327868</v>
      </c>
      <c r="Y88" s="3">
        <f t="shared" si="35"/>
        <v>21</v>
      </c>
      <c r="Z88" s="3">
        <f t="shared" si="42"/>
        <v>21</v>
      </c>
      <c r="AA88" s="3">
        <f t="shared" si="36"/>
        <v>21</v>
      </c>
      <c r="AB88" s="19"/>
      <c r="AC88" s="14">
        <f>IF(M88=1,_xlfn.XLOOKUP(D88,' RPM (ICE)'!$E$3:$E$63,' RPM (ICE)'!$C$3:$C$63,,-1),IF(M88=2,_xlfn.XLOOKUP(D88,' RPM (ICE)'!$F$3:$F$63,' RPM (ICE)'!$C$3:$C$63,,-1),IF(M88=3,_xlfn.XLOOKUP(D88,' RPM (ICE)'!$G$3:$G$63,' RPM (ICE)'!$C$3:$C$63,,-1))))</f>
        <v>17.305</v>
      </c>
      <c r="AD88" s="14">
        <f t="shared" si="37"/>
        <v>12.9043385</v>
      </c>
      <c r="AE88" s="14">
        <f t="shared" si="38"/>
        <v>20.200155322754096</v>
      </c>
      <c r="AF88" s="14" cm="1">
        <f t="array" ref="AF88">_xlfn.XLOOKUP(AE88,BSFC!$I$11:$I$33,_xlfn.XLOOKUP('Main Data (ICE)'!W88,BSFC!$J$10:$W$10,BSFC!$J$11:$W$33,,-1),,-1)</f>
        <v>469.19731950000011</v>
      </c>
      <c r="AG88" s="14">
        <f t="shared" si="39"/>
        <v>1.6818558428112922</v>
      </c>
      <c r="AH88" s="14">
        <f t="shared" si="43"/>
        <v>3.0264536239861615E-4</v>
      </c>
      <c r="AI88" s="14">
        <f t="shared" si="44"/>
        <v>0.14200039279653681</v>
      </c>
      <c r="AJ88" s="14">
        <f t="shared" si="48"/>
        <v>16.378069094794107</v>
      </c>
      <c r="AK88" s="14">
        <f t="shared" si="45"/>
        <v>1.8807999045898917E-4</v>
      </c>
      <c r="AL88" s="14">
        <f t="shared" si="46"/>
        <v>2.1692806748071669E-2</v>
      </c>
    </row>
    <row r="89" spans="1:38" ht="15.75" thickBot="1" x14ac:dyDescent="0.3">
      <c r="A89" s="14">
        <v>1</v>
      </c>
      <c r="B89" s="17" t="s">
        <v>33</v>
      </c>
      <c r="C89" s="14">
        <v>83</v>
      </c>
      <c r="D89" s="14">
        <f t="shared" si="40"/>
        <v>26.665088418352493</v>
      </c>
      <c r="E89" s="14">
        <f t="shared" si="29"/>
        <v>11.920341367382447</v>
      </c>
      <c r="F89" s="14">
        <f t="shared" si="41"/>
        <v>13.298078509222217</v>
      </c>
      <c r="G89" s="14">
        <f>0.5*('Specifications (ICE)'!$P$4*'Specifications (ICE)'!$P$3)*'Specifications (ICE)'!$P$5*E89^2</f>
        <v>44.413439584841115</v>
      </c>
      <c r="H89" s="14">
        <f>IF(B89="A",'Specifications (ICE)'!$M$12,IF(B89="G",'Specifications (ICE)'!$M$13))</f>
        <v>84.271039200000004</v>
      </c>
      <c r="I89" s="14">
        <f>'Specifications (ICE)'!$H$11-G89-H89-R89</f>
        <v>573.31377143388147</v>
      </c>
      <c r="J89" s="14">
        <f t="shared" si="30"/>
        <v>0.90593925950349197</v>
      </c>
      <c r="K89" s="14">
        <f>0.5*'Specifications (ICE)'!$E$16*E89^2</f>
        <v>38144.923574296961</v>
      </c>
      <c r="L89" s="14">
        <f>E89/'Specifications (ICE)'!$M$4</f>
        <v>41.715980288302525</v>
      </c>
      <c r="M89" s="14">
        <f t="shared" si="25"/>
        <v>3</v>
      </c>
      <c r="N89" s="14">
        <f>IF(M89=1,'Specifications (ICE)'!$M$19,IF(M89=2,'Specifications (ICE)'!$M$20,IF(M89=3,'Specifications (ICE)'!$M$21)))</f>
        <v>632.83908432016858</v>
      </c>
      <c r="O89" s="14">
        <f t="shared" si="26"/>
        <v>44.961488757058461</v>
      </c>
      <c r="P89" s="13">
        <f t="shared" si="27"/>
        <v>0.90593925950349197</v>
      </c>
      <c r="Q89" s="14">
        <v>0</v>
      </c>
      <c r="R89" s="17">
        <f t="shared" si="31"/>
        <v>0</v>
      </c>
      <c r="S89" s="14">
        <f t="shared" si="32"/>
        <v>0</v>
      </c>
      <c r="T89" s="12">
        <f t="shared" si="28"/>
        <v>746.92299083833177</v>
      </c>
      <c r="U89" s="3">
        <f t="shared" si="47"/>
        <v>18</v>
      </c>
      <c r="V89" s="19">
        <f t="shared" si="33"/>
        <v>13.422600000000001</v>
      </c>
      <c r="W89" s="14">
        <f>IF(M89=1,_xlfn.XLOOKUP(D89,' RPM (ICE)'!$E$3:$E$63,' RPM (ICE)'!$B$3:$B$63,,1),IF(M89=2,_xlfn.XLOOKUP(D89,' RPM (ICE)'!$F$3:$F$63,' RPM (ICE)'!$B$3:$B$63,,1),IF(M89=3,_xlfn.XLOOKUP(D89,' RPM (ICE)'!$G$3:$G$63,' RPM (ICE)'!$B$3:$B$63,,1))))</f>
        <v>6100</v>
      </c>
      <c r="X89" s="12">
        <f t="shared" si="34"/>
        <v>21.011429980327868</v>
      </c>
      <c r="Y89" s="3">
        <f t="shared" si="35"/>
        <v>21</v>
      </c>
      <c r="Z89" s="3">
        <f t="shared" si="42"/>
        <v>21</v>
      </c>
      <c r="AA89" s="3">
        <f t="shared" si="36"/>
        <v>21</v>
      </c>
      <c r="AB89" s="19"/>
      <c r="AC89" s="14">
        <f>IF(M89=1,_xlfn.XLOOKUP(D89,' RPM (ICE)'!$E$3:$E$63,' RPM (ICE)'!$C$3:$C$63,,-1),IF(M89=2,_xlfn.XLOOKUP(D89,' RPM (ICE)'!$F$3:$F$63,' RPM (ICE)'!$C$3:$C$63,,-1),IF(M89=3,_xlfn.XLOOKUP(D89,' RPM (ICE)'!$G$3:$G$63,' RPM (ICE)'!$C$3:$C$63,,-1))))</f>
        <v>17.305</v>
      </c>
      <c r="AD89" s="14">
        <f t="shared" si="37"/>
        <v>12.9043385</v>
      </c>
      <c r="AE89" s="14">
        <f t="shared" si="38"/>
        <v>20.200155322754096</v>
      </c>
      <c r="AF89" s="14" cm="1">
        <f t="array" ref="AF89">_xlfn.XLOOKUP(AE89,BSFC!$I$11:$I$33,_xlfn.XLOOKUP('Main Data (ICE)'!W89,BSFC!$J$10:$W$10,BSFC!$J$11:$W$33,,-1),,-1)</f>
        <v>469.19731950000011</v>
      </c>
      <c r="AG89" s="14">
        <f t="shared" si="39"/>
        <v>1.6818558428112922</v>
      </c>
      <c r="AH89" s="14">
        <f t="shared" si="43"/>
        <v>3.0070770305542924E-4</v>
      </c>
      <c r="AI89" s="14">
        <f t="shared" si="44"/>
        <v>0.1410912482266094</v>
      </c>
      <c r="AJ89" s="14">
        <f t="shared" si="48"/>
        <v>16.519160343020715</v>
      </c>
      <c r="AK89" s="14">
        <f t="shared" si="45"/>
        <v>1.8687582546570781E-4</v>
      </c>
      <c r="AL89" s="14">
        <f t="shared" si="46"/>
        <v>2.1879682573537378E-2</v>
      </c>
    </row>
    <row r="90" spans="1:38" ht="15.75" thickBot="1" x14ac:dyDescent="0.3">
      <c r="A90" s="14">
        <v>1</v>
      </c>
      <c r="B90" s="17" t="s">
        <v>33</v>
      </c>
      <c r="C90" s="14">
        <v>84</v>
      </c>
      <c r="D90" s="14">
        <f t="shared" si="40"/>
        <v>26.834556085409538</v>
      </c>
      <c r="E90" s="14">
        <f t="shared" si="29"/>
        <v>11.996100067686006</v>
      </c>
      <c r="F90" s="14">
        <f t="shared" si="41"/>
        <v>13.38143893422348</v>
      </c>
      <c r="G90" s="14">
        <f>0.5*('Specifications (ICE)'!$P$4*'Specifications (ICE)'!$P$3)*'Specifications (ICE)'!$P$5*E90^2</f>
        <v>44.979765061480023</v>
      </c>
      <c r="H90" s="14">
        <f>IF(B90="A",'Specifications (ICE)'!$M$12,IF(B90="G",'Specifications (ICE)'!$M$13))</f>
        <v>84.271039200000004</v>
      </c>
      <c r="I90" s="14">
        <f>'Specifications (ICE)'!$H$11-G90-H90-R90</f>
        <v>572.74744595724258</v>
      </c>
      <c r="J90" s="14">
        <f t="shared" si="30"/>
        <v>0.90504436301136515</v>
      </c>
      <c r="K90" s="14">
        <f>0.5*'Specifications (ICE)'!$E$16*E90^2</f>
        <v>38631.317833028093</v>
      </c>
      <c r="L90" s="14">
        <f>E90/'Specifications (ICE)'!$M$4</f>
        <v>41.981102599076138</v>
      </c>
      <c r="M90" s="14">
        <f t="shared" si="25"/>
        <v>3</v>
      </c>
      <c r="N90" s="14">
        <f>IF(M90=1,'Specifications (ICE)'!$M$19,IF(M90=2,'Specifications (ICE)'!$M$20,IF(M90=3,'Specifications (ICE)'!$M$21)))</f>
        <v>632.83908432016858</v>
      </c>
      <c r="O90" s="14">
        <f t="shared" si="26"/>
        <v>45.534802528492342</v>
      </c>
      <c r="P90" s="13">
        <f t="shared" si="27"/>
        <v>0.90504436301136515</v>
      </c>
      <c r="Q90" s="14">
        <v>0</v>
      </c>
      <c r="R90" s="17">
        <f t="shared" si="31"/>
        <v>0</v>
      </c>
      <c r="S90" s="14">
        <f t="shared" si="32"/>
        <v>0</v>
      </c>
      <c r="T90" s="12">
        <f t="shared" si="28"/>
        <v>751.66999541385474</v>
      </c>
      <c r="U90" s="3">
        <f t="shared" si="47"/>
        <v>18</v>
      </c>
      <c r="V90" s="19">
        <f t="shared" si="33"/>
        <v>13.422600000000001</v>
      </c>
      <c r="W90" s="14">
        <f>IF(M90=1,_xlfn.XLOOKUP(D90,' RPM (ICE)'!$E$3:$E$63,' RPM (ICE)'!$B$3:$B$63,,1),IF(M90=2,_xlfn.XLOOKUP(D90,' RPM (ICE)'!$F$3:$F$63,' RPM (ICE)'!$B$3:$B$63,,1),IF(M90=3,_xlfn.XLOOKUP(D90,' RPM (ICE)'!$G$3:$G$63,' RPM (ICE)'!$B$3:$B$63,,1))))</f>
        <v>6200</v>
      </c>
      <c r="X90" s="12">
        <f t="shared" si="34"/>
        <v>20.672535948387097</v>
      </c>
      <c r="Y90" s="3">
        <f t="shared" si="35"/>
        <v>21</v>
      </c>
      <c r="Z90" s="3">
        <f t="shared" si="42"/>
        <v>21</v>
      </c>
      <c r="AA90" s="3">
        <f t="shared" si="36"/>
        <v>21</v>
      </c>
      <c r="AB90" s="19"/>
      <c r="AC90" s="14">
        <f>IF(M90=1,_xlfn.XLOOKUP(D90,' RPM (ICE)'!$E$3:$E$63,' RPM (ICE)'!$C$3:$C$63,,-1),IF(M90=2,_xlfn.XLOOKUP(D90,' RPM (ICE)'!$F$3:$F$63,' RPM (ICE)'!$C$3:$C$63,,-1),IF(M90=3,_xlfn.XLOOKUP(D90,' RPM (ICE)'!$G$3:$G$63,' RPM (ICE)'!$C$3:$C$63,,-1))))</f>
        <v>17.37</v>
      </c>
      <c r="AD90" s="14">
        <f t="shared" si="37"/>
        <v>12.952809000000002</v>
      </c>
      <c r="AE90" s="14">
        <f t="shared" si="38"/>
        <v>19.948997190193548</v>
      </c>
      <c r="AF90" s="14" cm="1">
        <f t="array" ref="AF90">_xlfn.XLOOKUP(AE90,BSFC!$I$11:$I$33,_xlfn.XLOOKUP('Main Data (ICE)'!W90,BSFC!$J$10:$W$10,BSFC!$J$11:$W$33,,-1),,-1)</f>
        <v>457.16661900000008</v>
      </c>
      <c r="AG90" s="14">
        <f t="shared" si="39"/>
        <v>1.6448866380785481</v>
      </c>
      <c r="AH90" s="14">
        <f t="shared" si="43"/>
        <v>2.9993101755560825E-4</v>
      </c>
      <c r="AI90" s="14">
        <f t="shared" si="44"/>
        <v>0.13711844922912708</v>
      </c>
      <c r="AJ90" s="14">
        <f t="shared" si="48"/>
        <v>16.656278792249843</v>
      </c>
      <c r="AK90" s="14">
        <f t="shared" si="45"/>
        <v>1.8161384003857891E-4</v>
      </c>
      <c r="AL90" s="14">
        <f t="shared" si="46"/>
        <v>2.2061296413575956E-2</v>
      </c>
    </row>
    <row r="91" spans="1:38" ht="15.75" thickBot="1" x14ac:dyDescent="0.3">
      <c r="A91" s="14">
        <v>1</v>
      </c>
      <c r="B91" s="17" t="s">
        <v>33</v>
      </c>
      <c r="C91" s="14">
        <v>85</v>
      </c>
      <c r="D91" s="14">
        <f t="shared" si="40"/>
        <v>27.0027943794212</v>
      </c>
      <c r="E91" s="14">
        <f t="shared" si="29"/>
        <v>12.07130918997434</v>
      </c>
      <c r="F91" s="14">
        <f t="shared" si="41"/>
        <v>13.464279990173777</v>
      </c>
      <c r="G91" s="14">
        <f>0.5*('Specifications (ICE)'!$P$4*'Specifications (ICE)'!$P$3)*'Specifications (ICE)'!$P$5*E91^2</f>
        <v>45.545531115754656</v>
      </c>
      <c r="H91" s="14">
        <f>IF(B91="A",'Specifications (ICE)'!$M$12,IF(B91="G",'Specifications (ICE)'!$M$13))</f>
        <v>84.271039200000004</v>
      </c>
      <c r="I91" s="14">
        <f>'Specifications (ICE)'!$H$11-G91-H91-R91</f>
        <v>572.18167990296797</v>
      </c>
      <c r="J91" s="14">
        <f t="shared" si="30"/>
        <v>0.90415035050756665</v>
      </c>
      <c r="K91" s="14">
        <f>0.5*'Specifications (ICE)'!$E$16*E91^2</f>
        <v>39117.231626307082</v>
      </c>
      <c r="L91" s="14">
        <f>E91/'Specifications (ICE)'!$M$4</f>
        <v>42.244301627206788</v>
      </c>
      <c r="M91" s="14">
        <f t="shared" si="25"/>
        <v>3</v>
      </c>
      <c r="N91" s="14">
        <f>IF(M91=1,'Specifications (ICE)'!$M$19,IF(M91=2,'Specifications (ICE)'!$M$20,IF(M91=3,'Specifications (ICE)'!$M$21)))</f>
        <v>632.83908432016858</v>
      </c>
      <c r="O91" s="14">
        <f t="shared" si="26"/>
        <v>46.10754997444959</v>
      </c>
      <c r="P91" s="13">
        <f t="shared" si="27"/>
        <v>0.90415035050756665</v>
      </c>
      <c r="Q91" s="14">
        <v>0</v>
      </c>
      <c r="R91" s="17">
        <f t="shared" si="31"/>
        <v>0</v>
      </c>
      <c r="S91" s="14">
        <f t="shared" si="32"/>
        <v>0</v>
      </c>
      <c r="T91" s="12">
        <f t="shared" si="28"/>
        <v>756.38256368909219</v>
      </c>
      <c r="U91" s="3">
        <f t="shared" si="47"/>
        <v>18</v>
      </c>
      <c r="V91" s="19">
        <f t="shared" si="33"/>
        <v>13.422600000000001</v>
      </c>
      <c r="W91" s="14">
        <f>IF(M91=1,_xlfn.XLOOKUP(D91,' RPM (ICE)'!$E$3:$E$63,' RPM (ICE)'!$B$3:$B$63,,1),IF(M91=2,_xlfn.XLOOKUP(D91,' RPM (ICE)'!$F$3:$F$63,' RPM (ICE)'!$B$3:$B$63,,1),IF(M91=3,_xlfn.XLOOKUP(D91,' RPM (ICE)'!$G$3:$G$63,' RPM (ICE)'!$B$3:$B$63,,1))))</f>
        <v>6200</v>
      </c>
      <c r="X91" s="12">
        <f t="shared" si="34"/>
        <v>20.672535948387097</v>
      </c>
      <c r="Y91" s="3">
        <f t="shared" si="35"/>
        <v>21</v>
      </c>
      <c r="Z91" s="3">
        <f t="shared" si="42"/>
        <v>21</v>
      </c>
      <c r="AA91" s="3">
        <f t="shared" si="36"/>
        <v>21</v>
      </c>
      <c r="AB91" s="19"/>
      <c r="AC91" s="14">
        <f>IF(M91=1,_xlfn.XLOOKUP(D91,' RPM (ICE)'!$E$3:$E$63,' RPM (ICE)'!$C$3:$C$63,,-1),IF(M91=2,_xlfn.XLOOKUP(D91,' RPM (ICE)'!$F$3:$F$63,' RPM (ICE)'!$C$3:$C$63,,-1),IF(M91=3,_xlfn.XLOOKUP(D91,' RPM (ICE)'!$G$3:$G$63,' RPM (ICE)'!$C$3:$C$63,,-1))))</f>
        <v>17.37</v>
      </c>
      <c r="AD91" s="14">
        <f t="shared" si="37"/>
        <v>12.952809000000002</v>
      </c>
      <c r="AE91" s="14">
        <f t="shared" si="38"/>
        <v>19.948997190193548</v>
      </c>
      <c r="AF91" s="14" cm="1">
        <f t="array" ref="AF91">_xlfn.XLOOKUP(AE91,BSFC!$I$11:$I$33,_xlfn.XLOOKUP('Main Data (ICE)'!W91,BSFC!$J$10:$W$10,BSFC!$J$11:$W$33,,-1),,-1)</f>
        <v>457.16661900000008</v>
      </c>
      <c r="AG91" s="14">
        <f t="shared" si="39"/>
        <v>1.6448866380785481</v>
      </c>
      <c r="AH91" s="14">
        <f t="shared" si="43"/>
        <v>2.9806232641180853E-4</v>
      </c>
      <c r="AI91" s="14">
        <f t="shared" si="44"/>
        <v>0.13626414601696094</v>
      </c>
      <c r="AJ91" s="14">
        <f t="shared" si="48"/>
        <v>16.792542938266806</v>
      </c>
      <c r="AK91" s="14">
        <f t="shared" si="45"/>
        <v>1.8048231260524625E-4</v>
      </c>
      <c r="AL91" s="14">
        <f t="shared" si="46"/>
        <v>2.2241778726181202E-2</v>
      </c>
    </row>
    <row r="92" spans="1:38" ht="15.75" thickBot="1" x14ac:dyDescent="0.3">
      <c r="A92" s="14">
        <v>1</v>
      </c>
      <c r="B92" s="17" t="s">
        <v>33</v>
      </c>
      <c r="C92" s="14">
        <v>86</v>
      </c>
      <c r="D92" s="14">
        <f t="shared" si="40"/>
        <v>27.169826300406655</v>
      </c>
      <c r="E92" s="14">
        <f t="shared" si="29"/>
        <v>12.145979016158973</v>
      </c>
      <c r="F92" s="14">
        <f t="shared" si="41"/>
        <v>13.546611764225881</v>
      </c>
      <c r="G92" s="14">
        <f>0.5*('Specifications (ICE)'!$P$4*'Specifications (ICE)'!$P$3)*'Specifications (ICE)'!$P$5*E92^2</f>
        <v>46.110738300268402</v>
      </c>
      <c r="H92" s="14">
        <f>IF(B92="A",'Specifications (ICE)'!$M$12,IF(B92="G",'Specifications (ICE)'!$M$13))</f>
        <v>84.271039200000004</v>
      </c>
      <c r="I92" s="14">
        <f>'Specifications (ICE)'!$H$11-G92-H92-R92</f>
        <v>571.61647271845425</v>
      </c>
      <c r="J92" s="14">
        <f t="shared" si="30"/>
        <v>0.90325722111888351</v>
      </c>
      <c r="K92" s="14">
        <f>0.5*'Specifications (ICE)'!$E$16*E92^2</f>
        <v>39602.665428742839</v>
      </c>
      <c r="L92" s="14">
        <f>E92/'Specifications (ICE)'!$M$4</f>
        <v>42.505613354887046</v>
      </c>
      <c r="M92" s="14">
        <f t="shared" si="25"/>
        <v>3</v>
      </c>
      <c r="N92" s="14">
        <f>IF(M92=1,'Specifications (ICE)'!$M$19,IF(M92=2,'Specifications (ICE)'!$M$20,IF(M92=3,'Specifications (ICE)'!$M$21)))</f>
        <v>632.83908432016858</v>
      </c>
      <c r="O92" s="14">
        <f t="shared" si="26"/>
        <v>46.679731654352558</v>
      </c>
      <c r="P92" s="13">
        <f t="shared" si="27"/>
        <v>0.90325722111888351</v>
      </c>
      <c r="Q92" s="14">
        <v>0</v>
      </c>
      <c r="R92" s="17">
        <f t="shared" si="31"/>
        <v>0</v>
      </c>
      <c r="S92" s="14">
        <f t="shared" si="32"/>
        <v>0</v>
      </c>
      <c r="T92" s="12">
        <f t="shared" si="28"/>
        <v>761.0613399237908</v>
      </c>
      <c r="U92" s="3">
        <f t="shared" si="47"/>
        <v>18</v>
      </c>
      <c r="V92" s="19">
        <f t="shared" si="33"/>
        <v>13.422600000000001</v>
      </c>
      <c r="W92" s="14">
        <f>IF(M92=1,_xlfn.XLOOKUP(D92,' RPM (ICE)'!$E$3:$E$63,' RPM (ICE)'!$B$3:$B$63,,1),IF(M92=2,_xlfn.XLOOKUP(D92,' RPM (ICE)'!$F$3:$F$63,' RPM (ICE)'!$B$3:$B$63,,1),IF(M92=3,_xlfn.XLOOKUP(D92,' RPM (ICE)'!$G$3:$G$63,' RPM (ICE)'!$B$3:$B$63,,1))))</f>
        <v>6200</v>
      </c>
      <c r="X92" s="12">
        <f t="shared" si="34"/>
        <v>20.672535948387097</v>
      </c>
      <c r="Y92" s="3">
        <f t="shared" si="35"/>
        <v>21</v>
      </c>
      <c r="Z92" s="3">
        <f t="shared" si="42"/>
        <v>21</v>
      </c>
      <c r="AA92" s="3">
        <f t="shared" si="36"/>
        <v>21</v>
      </c>
      <c r="AB92" s="19"/>
      <c r="AC92" s="14">
        <f>IF(M92=1,_xlfn.XLOOKUP(D92,' RPM (ICE)'!$E$3:$E$63,' RPM (ICE)'!$C$3:$C$63,,-1),IF(M92=2,_xlfn.XLOOKUP(D92,' RPM (ICE)'!$F$3:$F$63,' RPM (ICE)'!$C$3:$C$63,,-1),IF(M92=3,_xlfn.XLOOKUP(D92,' RPM (ICE)'!$G$3:$G$63,' RPM (ICE)'!$C$3:$C$63,,-1))))</f>
        <v>17.37</v>
      </c>
      <c r="AD92" s="14">
        <f t="shared" si="37"/>
        <v>12.952809000000002</v>
      </c>
      <c r="AE92" s="14">
        <f t="shared" si="38"/>
        <v>19.948997190193548</v>
      </c>
      <c r="AF92" s="14" cm="1">
        <f t="array" ref="AF92">_xlfn.XLOOKUP(AE92,BSFC!$I$11:$I$33,_xlfn.XLOOKUP('Main Data (ICE)'!W92,BSFC!$J$10:$W$10,BSFC!$J$11:$W$33,,-1),,-1)</f>
        <v>457.16661900000008</v>
      </c>
      <c r="AG92" s="14">
        <f t="shared" si="39"/>
        <v>1.6448866380785481</v>
      </c>
      <c r="AH92" s="14">
        <f t="shared" si="43"/>
        <v>2.962299288689058E-4</v>
      </c>
      <c r="AI92" s="14">
        <f t="shared" si="44"/>
        <v>0.13542643502760818</v>
      </c>
      <c r="AJ92" s="14">
        <f t="shared" si="48"/>
        <v>16.927969373294413</v>
      </c>
      <c r="AK92" s="14">
        <f t="shared" si="45"/>
        <v>1.793727616259711E-4</v>
      </c>
      <c r="AL92" s="14">
        <f t="shared" si="46"/>
        <v>2.2421151487807173E-2</v>
      </c>
    </row>
    <row r="93" spans="1:38" ht="15.75" thickBot="1" x14ac:dyDescent="0.3">
      <c r="A93" s="14">
        <v>1</v>
      </c>
      <c r="B93" s="17" t="s">
        <v>33</v>
      </c>
      <c r="C93" s="14">
        <v>87</v>
      </c>
      <c r="D93" s="14">
        <f t="shared" si="40"/>
        <v>27.335674124300176</v>
      </c>
      <c r="E93" s="14">
        <f t="shared" si="29"/>
        <v>12.22011950445706</v>
      </c>
      <c r="F93" s="14">
        <f t="shared" si="41"/>
        <v>13.628444024510674</v>
      </c>
      <c r="G93" s="14">
        <f>0.5*('Specifications (ICE)'!$P$4*'Specifications (ICE)'!$P$3)*'Specifications (ICE)'!$P$5*E93^2</f>
        <v>46.675387167078782</v>
      </c>
      <c r="H93" s="14">
        <f>IF(B93="A",'Specifications (ICE)'!$M$12,IF(B93="G",'Specifications (ICE)'!$M$13))</f>
        <v>84.271039200000004</v>
      </c>
      <c r="I93" s="14">
        <f>'Specifications (ICE)'!$H$11-G93-H93-R93</f>
        <v>571.05182385164392</v>
      </c>
      <c r="J93" s="14">
        <f t="shared" si="30"/>
        <v>0.902364973972965</v>
      </c>
      <c r="K93" s="14">
        <f>0.5*'Specifications (ICE)'!$E$16*E93^2</f>
        <v>40087.619714475462</v>
      </c>
      <c r="L93" s="14">
        <f>E93/'Specifications (ICE)'!$M$4</f>
        <v>42.765072631520766</v>
      </c>
      <c r="M93" s="14">
        <f t="shared" si="25"/>
        <v>3</v>
      </c>
      <c r="N93" s="14">
        <f>IF(M93=1,'Specifications (ICE)'!$M$19,IF(M93=2,'Specifications (ICE)'!$M$20,IF(M93=3,'Specifications (ICE)'!$M$21)))</f>
        <v>632.83908432016858</v>
      </c>
      <c r="O93" s="14">
        <f t="shared" si="26"/>
        <v>47.251348127071012</v>
      </c>
      <c r="P93" s="13">
        <f t="shared" si="27"/>
        <v>0.902364973972965</v>
      </c>
      <c r="Q93" s="14">
        <v>0</v>
      </c>
      <c r="R93" s="17">
        <f t="shared" si="31"/>
        <v>0</v>
      </c>
      <c r="S93" s="14">
        <f t="shared" si="32"/>
        <v>0</v>
      </c>
      <c r="T93" s="12">
        <f t="shared" si="28"/>
        <v>765.70694809515999</v>
      </c>
      <c r="U93" s="3">
        <f t="shared" si="47"/>
        <v>18</v>
      </c>
      <c r="V93" s="19">
        <f t="shared" si="33"/>
        <v>13.422600000000001</v>
      </c>
      <c r="W93" s="14">
        <f>IF(M93=1,_xlfn.XLOOKUP(D93,' RPM (ICE)'!$E$3:$E$63,' RPM (ICE)'!$B$3:$B$63,,1),IF(M93=2,_xlfn.XLOOKUP(D93,' RPM (ICE)'!$F$3:$F$63,' RPM (ICE)'!$B$3:$B$63,,1),IF(M93=3,_xlfn.XLOOKUP(D93,' RPM (ICE)'!$G$3:$G$63,' RPM (ICE)'!$B$3:$B$63,,1))))</f>
        <v>6300</v>
      </c>
      <c r="X93" s="12">
        <f t="shared" si="34"/>
        <v>20.344400457142857</v>
      </c>
      <c r="Y93" s="3">
        <f t="shared" si="35"/>
        <v>20</v>
      </c>
      <c r="Z93" s="3">
        <f t="shared" si="42"/>
        <v>20</v>
      </c>
      <c r="AA93" s="3">
        <f t="shared" si="36"/>
        <v>20</v>
      </c>
      <c r="AB93" s="19"/>
      <c r="AC93" s="14">
        <f>IF(M93=1,_xlfn.XLOOKUP(D93,' RPM (ICE)'!$E$3:$E$63,' RPM (ICE)'!$C$3:$C$63,,-1),IF(M93=2,_xlfn.XLOOKUP(D93,' RPM (ICE)'!$F$3:$F$63,' RPM (ICE)'!$C$3:$C$63,,-1),IF(M93=3,_xlfn.XLOOKUP(D93,' RPM (ICE)'!$G$3:$G$63,' RPM (ICE)'!$C$3:$C$63,,-1))))</f>
        <v>17.434999999999999</v>
      </c>
      <c r="AD93" s="14">
        <f t="shared" si="37"/>
        <v>13.001279499999999</v>
      </c>
      <c r="AE93" s="14">
        <f t="shared" si="38"/>
        <v>19.705812331682537</v>
      </c>
      <c r="AF93" s="14" cm="1">
        <f t="array" ref="AF93">_xlfn.XLOOKUP(AE93,BSFC!$I$11:$I$33,_xlfn.XLOOKUP('Main Data (ICE)'!W93,BSFC!$J$10:$W$10,BSFC!$J$11:$W$33,,-1),,-1)</f>
        <v>457.16661900000008</v>
      </c>
      <c r="AG93" s="14">
        <f t="shared" si="39"/>
        <v>1.6510419421358364</v>
      </c>
      <c r="AH93" s="14">
        <f t="shared" si="43"/>
        <v>2.9553446891092931E-4</v>
      </c>
      <c r="AI93" s="14">
        <f t="shared" si="44"/>
        <v>0.13510849394997018</v>
      </c>
      <c r="AJ93" s="14">
        <f t="shared" si="48"/>
        <v>17.063077867244385</v>
      </c>
      <c r="AK93" s="14">
        <f t="shared" si="45"/>
        <v>1.7895164761585455E-4</v>
      </c>
      <c r="AL93" s="14">
        <f t="shared" si="46"/>
        <v>2.2600103135423027E-2</v>
      </c>
    </row>
    <row r="94" spans="1:38" ht="15.75" thickBot="1" x14ac:dyDescent="0.3">
      <c r="A94" s="14">
        <v>1</v>
      </c>
      <c r="B94" s="17" t="s">
        <v>33</v>
      </c>
      <c r="C94" s="14">
        <v>88</v>
      </c>
      <c r="D94" s="14">
        <f t="shared" si="40"/>
        <v>27.5003594346257</v>
      </c>
      <c r="E94" s="14">
        <f t="shared" si="29"/>
        <v>12.293740303551145</v>
      </c>
      <c r="F94" s="14">
        <f t="shared" si="41"/>
        <v>13.709786234066796</v>
      </c>
      <c r="G94" s="14">
        <f>0.5*('Specifications (ICE)'!$P$4*'Specifications (ICE)'!$P$3)*'Specifications (ICE)'!$P$5*E94^2</f>
        <v>47.239478267698026</v>
      </c>
      <c r="H94" s="14">
        <f>IF(B94="A",'Specifications (ICE)'!$M$12,IF(B94="G",'Specifications (ICE)'!$M$13))</f>
        <v>84.271039200000004</v>
      </c>
      <c r="I94" s="14">
        <f>'Specifications (ICE)'!$H$11-G94-H94-R94</f>
        <v>570.48773275102462</v>
      </c>
      <c r="J94" s="14">
        <f t="shared" si="30"/>
        <v>0.90147360819832223</v>
      </c>
      <c r="K94" s="14">
        <f>0.5*'Specifications (ICE)'!$E$16*E94^2</f>
        <v>40572.094957176683</v>
      </c>
      <c r="L94" s="14">
        <f>E94/'Specifications (ICE)'!$M$4</f>
        <v>43.022713223276099</v>
      </c>
      <c r="M94" s="14">
        <f t="shared" si="25"/>
        <v>3</v>
      </c>
      <c r="N94" s="14">
        <f>IF(M94=1,'Specifications (ICE)'!$M$19,IF(M94=2,'Specifications (ICE)'!$M$20,IF(M94=3,'Specifications (ICE)'!$M$21)))</f>
        <v>632.83908432016858</v>
      </c>
      <c r="O94" s="14">
        <f t="shared" si="26"/>
        <v>47.822399950922666</v>
      </c>
      <c r="P94" s="13">
        <f t="shared" si="27"/>
        <v>0.90147360819832223</v>
      </c>
      <c r="Q94" s="14">
        <v>0</v>
      </c>
      <c r="R94" s="17">
        <f t="shared" si="31"/>
        <v>0</v>
      </c>
      <c r="S94" s="14">
        <f t="shared" si="32"/>
        <v>0</v>
      </c>
      <c r="T94" s="12">
        <f t="shared" si="28"/>
        <v>770.31999278511569</v>
      </c>
      <c r="U94" s="3">
        <f t="shared" si="47"/>
        <v>18</v>
      </c>
      <c r="V94" s="19">
        <f t="shared" si="33"/>
        <v>13.422600000000001</v>
      </c>
      <c r="W94" s="14">
        <f>IF(M94=1,_xlfn.XLOOKUP(D94,' RPM (ICE)'!$E$3:$E$63,' RPM (ICE)'!$B$3:$B$63,,1),IF(M94=2,_xlfn.XLOOKUP(D94,' RPM (ICE)'!$F$3:$F$63,' RPM (ICE)'!$B$3:$B$63,,1),IF(M94=3,_xlfn.XLOOKUP(D94,' RPM (ICE)'!$G$3:$G$63,' RPM (ICE)'!$B$3:$B$63,,1))))</f>
        <v>6300</v>
      </c>
      <c r="X94" s="12">
        <f t="shared" si="34"/>
        <v>20.344400457142857</v>
      </c>
      <c r="Y94" s="3">
        <f t="shared" si="35"/>
        <v>20</v>
      </c>
      <c r="Z94" s="3">
        <f t="shared" si="42"/>
        <v>20</v>
      </c>
      <c r="AA94" s="3">
        <f t="shared" si="36"/>
        <v>20</v>
      </c>
      <c r="AB94" s="19"/>
      <c r="AC94" s="14">
        <f>IF(M94=1,_xlfn.XLOOKUP(D94,' RPM (ICE)'!$E$3:$E$63,' RPM (ICE)'!$C$3:$C$63,,-1),IF(M94=2,_xlfn.XLOOKUP(D94,' RPM (ICE)'!$F$3:$F$63,' RPM (ICE)'!$C$3:$C$63,,-1),IF(M94=3,_xlfn.XLOOKUP(D94,' RPM (ICE)'!$G$3:$G$63,' RPM (ICE)'!$C$3:$C$63,,-1))))</f>
        <v>17.434999999999999</v>
      </c>
      <c r="AD94" s="14">
        <f t="shared" si="37"/>
        <v>13.001279499999999</v>
      </c>
      <c r="AE94" s="14">
        <f t="shared" si="38"/>
        <v>19.705812331682537</v>
      </c>
      <c r="AF94" s="14" cm="1">
        <f t="array" ref="AF94">_xlfn.XLOOKUP(AE94,BSFC!$I$11:$I$33,_xlfn.XLOOKUP('Main Data (ICE)'!W94,BSFC!$J$10:$W$10,BSFC!$J$11:$W$33,,-1),,-1)</f>
        <v>457.16661900000008</v>
      </c>
      <c r="AG94" s="14">
        <f t="shared" si="39"/>
        <v>1.6510419421358364</v>
      </c>
      <c r="AH94" s="14">
        <f t="shared" si="43"/>
        <v>2.9376466710741717E-4</v>
      </c>
      <c r="AI94" s="14">
        <f t="shared" si="44"/>
        <v>0.13429939964315846</v>
      </c>
      <c r="AJ94" s="14">
        <f t="shared" si="48"/>
        <v>17.197377266887543</v>
      </c>
      <c r="AK94" s="14">
        <f t="shared" si="45"/>
        <v>1.778799995273622E-4</v>
      </c>
      <c r="AL94" s="14">
        <f t="shared" si="46"/>
        <v>2.2777983134950389E-2</v>
      </c>
    </row>
    <row r="95" spans="1:38" ht="15.75" thickBot="1" x14ac:dyDescent="0.3">
      <c r="A95" s="14">
        <v>1</v>
      </c>
      <c r="B95" s="17" t="s">
        <v>33</v>
      </c>
      <c r="C95" s="14">
        <v>89</v>
      </c>
      <c r="D95" s="14">
        <f t="shared" si="40"/>
        <v>27.663903152409187</v>
      </c>
      <c r="E95" s="14">
        <f t="shared" si="29"/>
        <v>12.366850765961173</v>
      </c>
      <c r="F95" s="14">
        <f t="shared" si="41"/>
        <v>13.790647563998295</v>
      </c>
      <c r="G95" s="14">
        <f>0.5*('Specifications (ICE)'!$P$4*'Specifications (ICE)'!$P$3)*'Specifications (ICE)'!$P$5*E95^2</f>
        <v>47.803012153093512</v>
      </c>
      <c r="H95" s="14">
        <f>IF(B95="A",'Specifications (ICE)'!$M$12,IF(B95="G",'Specifications (ICE)'!$M$13))</f>
        <v>84.271039200000004</v>
      </c>
      <c r="I95" s="14">
        <f>'Specifications (ICE)'!$H$11-G95-H95-R95</f>
        <v>569.92419886562914</v>
      </c>
      <c r="J95" s="14">
        <f t="shared" si="30"/>
        <v>0.9005831229243273</v>
      </c>
      <c r="K95" s="14">
        <f>0.5*'Specifications (ICE)'!$E$16*E95^2</f>
        <v>41056.091630050323</v>
      </c>
      <c r="L95" s="14">
        <f>E95/'Specifications (ICE)'!$M$4</f>
        <v>43.278567859881619</v>
      </c>
      <c r="M95" s="14">
        <f t="shared" si="25"/>
        <v>3</v>
      </c>
      <c r="N95" s="14">
        <f>IF(M95=1,'Specifications (ICE)'!$M$19,IF(M95=2,'Specifications (ICE)'!$M$20,IF(M95=3,'Specifications (ICE)'!$M$21)))</f>
        <v>632.83908432016858</v>
      </c>
      <c r="O95" s="14">
        <f t="shared" si="26"/>
        <v>48.392887683673692</v>
      </c>
      <c r="P95" s="13">
        <f t="shared" si="27"/>
        <v>0.9005831229243273</v>
      </c>
      <c r="Q95" s="14">
        <v>0</v>
      </c>
      <c r="R95" s="17">
        <f t="shared" si="31"/>
        <v>0</v>
      </c>
      <c r="S95" s="14">
        <f t="shared" si="32"/>
        <v>0</v>
      </c>
      <c r="T95" s="12">
        <f t="shared" si="28"/>
        <v>774.90106001816434</v>
      </c>
      <c r="U95" s="3">
        <f t="shared" si="47"/>
        <v>18</v>
      </c>
      <c r="V95" s="19">
        <f t="shared" si="33"/>
        <v>13.422600000000001</v>
      </c>
      <c r="W95" s="14">
        <f>IF(M95=1,_xlfn.XLOOKUP(D95,' RPM (ICE)'!$E$3:$E$63,' RPM (ICE)'!$B$3:$B$63,,1),IF(M95=2,_xlfn.XLOOKUP(D95,' RPM (ICE)'!$F$3:$F$63,' RPM (ICE)'!$B$3:$B$63,,1),IF(M95=3,_xlfn.XLOOKUP(D95,' RPM (ICE)'!$G$3:$G$63,' RPM (ICE)'!$B$3:$B$63,,1))))</f>
        <v>6400</v>
      </c>
      <c r="X95" s="12">
        <f t="shared" si="34"/>
        <v>20.026519199999999</v>
      </c>
      <c r="Y95" s="3">
        <f t="shared" si="35"/>
        <v>20</v>
      </c>
      <c r="Z95" s="3">
        <f t="shared" si="42"/>
        <v>20</v>
      </c>
      <c r="AA95" s="3">
        <f t="shared" si="36"/>
        <v>20</v>
      </c>
      <c r="AB95" s="19"/>
      <c r="AC95" s="14">
        <f>IF(M95=1,_xlfn.XLOOKUP(D95,' RPM (ICE)'!$E$3:$E$63,' RPM (ICE)'!$C$3:$C$63,,-1),IF(M95=2,_xlfn.XLOOKUP(D95,' RPM (ICE)'!$F$3:$F$63,' RPM (ICE)'!$C$3:$C$63,,-1),IF(M95=3,_xlfn.XLOOKUP(D95,' RPM (ICE)'!$G$3:$G$63,' RPM (ICE)'!$C$3:$C$63,,-1))))</f>
        <v>17.5</v>
      </c>
      <c r="AD95" s="14">
        <f t="shared" si="37"/>
        <v>13.049750000000001</v>
      </c>
      <c r="AE95" s="14">
        <f t="shared" si="38"/>
        <v>19.470227000000001</v>
      </c>
      <c r="AF95" s="14" cm="1">
        <f t="array" ref="AF95">_xlfn.XLOOKUP(AE95,BSFC!$I$11:$I$33,_xlfn.XLOOKUP('Main Data (ICE)'!W95,BSFC!$J$10:$W$10,BSFC!$J$11:$W$33,,-1),,-1)</f>
        <v>457.16661900000008</v>
      </c>
      <c r="AG95" s="14">
        <f t="shared" si="39"/>
        <v>1.6571972461931255</v>
      </c>
      <c r="AH95" s="14">
        <f t="shared" si="43"/>
        <v>2.9311670563155167E-4</v>
      </c>
      <c r="AI95" s="14">
        <f t="shared" si="44"/>
        <v>0.13400317328599476</v>
      </c>
      <c r="AJ95" s="14">
        <f t="shared" si="48"/>
        <v>17.331380440173536</v>
      </c>
      <c r="AK95" s="14">
        <f t="shared" si="45"/>
        <v>1.7748764673641691E-4</v>
      </c>
      <c r="AL95" s="14">
        <f t="shared" si="46"/>
        <v>2.2955470781686808E-2</v>
      </c>
    </row>
    <row r="96" spans="1:38" ht="15.75" thickBot="1" x14ac:dyDescent="0.3">
      <c r="A96" s="14">
        <v>1</v>
      </c>
      <c r="B96" s="17" t="s">
        <v>33</v>
      </c>
      <c r="C96" s="14">
        <v>90</v>
      </c>
      <c r="D96" s="14">
        <f t="shared" si="40"/>
        <v>27.82632556444732</v>
      </c>
      <c r="E96" s="14">
        <f t="shared" si="29"/>
        <v>12.439459960681699</v>
      </c>
      <c r="F96" s="14">
        <f t="shared" si="41"/>
        <v>13.871036905911913</v>
      </c>
      <c r="G96" s="14">
        <f>0.5*('Specifications (ICE)'!$P$4*'Specifications (ICE)'!$P$3)*'Specifications (ICE)'!$P$5*E96^2</f>
        <v>48.365989373688414</v>
      </c>
      <c r="H96" s="14">
        <f>IF(B96="A",'Specifications (ICE)'!$M$12,IF(B96="G",'Specifications (ICE)'!$M$13))</f>
        <v>84.271039200000004</v>
      </c>
      <c r="I96" s="14">
        <f>'Specifications (ICE)'!$H$11-G96-H96-R96</f>
        <v>569.36122164503422</v>
      </c>
      <c r="J96" s="14">
        <f t="shared" si="30"/>
        <v>0.89969351728121238</v>
      </c>
      <c r="K96" s="14">
        <f>0.5*'Specifications (ICE)'!$E$16*E96^2</f>
        <v>41539.610205832782</v>
      </c>
      <c r="L96" s="14">
        <f>E96/'Specifications (ICE)'!$M$4</f>
        <v>43.532668278851091</v>
      </c>
      <c r="M96" s="14">
        <f t="shared" si="25"/>
        <v>3</v>
      </c>
      <c r="N96" s="14">
        <f>IF(M96=1,'Specifications (ICE)'!$M$19,IF(M96=2,'Specifications (ICE)'!$M$20,IF(M96=3,'Specifications (ICE)'!$M$21)))</f>
        <v>632.83908432016858</v>
      </c>
      <c r="O96" s="14">
        <f t="shared" si="26"/>
        <v>48.962811882539327</v>
      </c>
      <c r="P96" s="13">
        <f t="shared" si="27"/>
        <v>0.89969351728121238</v>
      </c>
      <c r="Q96" s="14">
        <v>0</v>
      </c>
      <c r="R96" s="17">
        <f t="shared" si="31"/>
        <v>0</v>
      </c>
      <c r="S96" s="14">
        <f t="shared" si="32"/>
        <v>0</v>
      </c>
      <c r="T96" s="12">
        <f t="shared" si="28"/>
        <v>779.45071805324517</v>
      </c>
      <c r="U96" s="3">
        <f t="shared" si="47"/>
        <v>18</v>
      </c>
      <c r="V96" s="19">
        <f t="shared" si="33"/>
        <v>13.422600000000001</v>
      </c>
      <c r="W96" s="14">
        <f>IF(M96=1,_xlfn.XLOOKUP(D96,' RPM (ICE)'!$E$3:$E$63,' RPM (ICE)'!$B$3:$B$63,,1),IF(M96=2,_xlfn.XLOOKUP(D96,' RPM (ICE)'!$F$3:$F$63,' RPM (ICE)'!$B$3:$B$63,,1),IF(M96=3,_xlfn.XLOOKUP(D96,' RPM (ICE)'!$G$3:$G$63,' RPM (ICE)'!$B$3:$B$63,,1))))</f>
        <v>6400</v>
      </c>
      <c r="X96" s="12">
        <f t="shared" si="34"/>
        <v>20.026519199999999</v>
      </c>
      <c r="Y96" s="3">
        <f t="shared" si="35"/>
        <v>20</v>
      </c>
      <c r="Z96" s="3">
        <f t="shared" si="42"/>
        <v>20</v>
      </c>
      <c r="AA96" s="3">
        <f t="shared" si="36"/>
        <v>20</v>
      </c>
      <c r="AB96" s="19"/>
      <c r="AC96" s="14">
        <f>IF(M96=1,_xlfn.XLOOKUP(D96,' RPM (ICE)'!$E$3:$E$63,' RPM (ICE)'!$C$3:$C$63,,-1),IF(M96=2,_xlfn.XLOOKUP(D96,' RPM (ICE)'!$F$3:$F$63,' RPM (ICE)'!$C$3:$C$63,,-1),IF(M96=3,_xlfn.XLOOKUP(D96,' RPM (ICE)'!$G$3:$G$63,' RPM (ICE)'!$C$3:$C$63,,-1))))</f>
        <v>17.5</v>
      </c>
      <c r="AD96" s="14">
        <f t="shared" si="37"/>
        <v>13.049750000000001</v>
      </c>
      <c r="AE96" s="14">
        <f t="shared" si="38"/>
        <v>19.470227000000001</v>
      </c>
      <c r="AF96" s="14" cm="1">
        <f t="array" ref="AF96">_xlfn.XLOOKUP(AE96,BSFC!$I$11:$I$33,_xlfn.XLOOKUP('Main Data (ICE)'!W96,BSFC!$J$10:$W$10,BSFC!$J$11:$W$33,,-1),,-1)</f>
        <v>457.16661900000008</v>
      </c>
      <c r="AG96" s="14">
        <f t="shared" si="39"/>
        <v>1.6571972461931255</v>
      </c>
      <c r="AH96" s="14">
        <f t="shared" si="43"/>
        <v>2.9140578184367569E-4</v>
      </c>
      <c r="AI96" s="14">
        <f t="shared" si="44"/>
        <v>0.13322099604252483</v>
      </c>
      <c r="AJ96" s="14">
        <f t="shared" si="48"/>
        <v>17.464601436216061</v>
      </c>
      <c r="AK96" s="14">
        <f t="shared" si="45"/>
        <v>1.7645165038745011E-4</v>
      </c>
      <c r="AL96" s="14">
        <f t="shared" si="46"/>
        <v>2.3131922432074258E-2</v>
      </c>
    </row>
    <row r="97" spans="1:38" ht="15.75" thickBot="1" x14ac:dyDescent="0.3">
      <c r="A97" s="14">
        <v>1</v>
      </c>
      <c r="B97" s="17" t="s">
        <v>33</v>
      </c>
      <c r="C97" s="14">
        <v>91</v>
      </c>
      <c r="D97" s="14">
        <f t="shared" si="40"/>
        <v>27.987646350041583</v>
      </c>
      <c r="E97" s="14">
        <f t="shared" si="29"/>
        <v>12.511576685133075</v>
      </c>
      <c r="F97" s="14">
        <f t="shared" si="41"/>
        <v>13.950962883681626</v>
      </c>
      <c r="G97" s="14">
        <f>0.5*('Specifications (ICE)'!$P$4*'Specifications (ICE)'!$P$3)*'Specifications (ICE)'!$P$5*E97^2</f>
        <v>48.928410479362178</v>
      </c>
      <c r="H97" s="14">
        <f>IF(B97="A",'Specifications (ICE)'!$M$12,IF(B97="G",'Specifications (ICE)'!$M$13))</f>
        <v>84.271039200000004</v>
      </c>
      <c r="I97" s="14">
        <f>'Specifications (ICE)'!$H$11-G97-H97-R97</f>
        <v>568.79880053936051</v>
      </c>
      <c r="J97" s="14">
        <f t="shared" si="30"/>
        <v>0.89880479040006866</v>
      </c>
      <c r="K97" s="14">
        <f>0.5*'Specifications (ICE)'!$E$16*E97^2</f>
        <v>42022.651156793487</v>
      </c>
      <c r="L97" s="14">
        <f>E97/'Specifications (ICE)'!$M$4</f>
        <v>43.785045267307353</v>
      </c>
      <c r="M97" s="14">
        <f t="shared" si="25"/>
        <v>3</v>
      </c>
      <c r="N97" s="14">
        <f>IF(M97=1,'Specifications (ICE)'!$M$19,IF(M97=2,'Specifications (ICE)'!$M$20,IF(M97=3,'Specifications (ICE)'!$M$21)))</f>
        <v>632.83908432016858</v>
      </c>
      <c r="O97" s="14">
        <f t="shared" si="26"/>
        <v>49.532173104184359</v>
      </c>
      <c r="P97" s="13">
        <f t="shared" si="27"/>
        <v>0.89880479040006866</v>
      </c>
      <c r="Q97" s="14">
        <v>0</v>
      </c>
      <c r="R97" s="17">
        <f t="shared" si="31"/>
        <v>0</v>
      </c>
      <c r="S97" s="14">
        <f t="shared" si="32"/>
        <v>0</v>
      </c>
      <c r="T97" s="12">
        <f t="shared" si="28"/>
        <v>783.96951813258499</v>
      </c>
      <c r="U97" s="3">
        <f t="shared" si="47"/>
        <v>18</v>
      </c>
      <c r="V97" s="19">
        <f t="shared" si="33"/>
        <v>13.422600000000001</v>
      </c>
      <c r="W97" s="14">
        <f>IF(M97=1,_xlfn.XLOOKUP(D97,' RPM (ICE)'!$E$3:$E$63,' RPM (ICE)'!$B$3:$B$63,,1),IF(M97=2,_xlfn.XLOOKUP(D97,' RPM (ICE)'!$F$3:$F$63,' RPM (ICE)'!$B$3:$B$63,,1),IF(M97=3,_xlfn.XLOOKUP(D97,' RPM (ICE)'!$G$3:$G$63,' RPM (ICE)'!$B$3:$B$63,,1))))</f>
        <v>6400</v>
      </c>
      <c r="X97" s="12">
        <f t="shared" si="34"/>
        <v>20.026519199999999</v>
      </c>
      <c r="Y97" s="3">
        <f t="shared" si="35"/>
        <v>20</v>
      </c>
      <c r="Z97" s="3">
        <f t="shared" si="42"/>
        <v>20</v>
      </c>
      <c r="AA97" s="3">
        <f t="shared" si="36"/>
        <v>20</v>
      </c>
      <c r="AB97" s="19"/>
      <c r="AC97" s="14">
        <f>IF(M97=1,_xlfn.XLOOKUP(D97,' RPM (ICE)'!$E$3:$E$63,' RPM (ICE)'!$C$3:$C$63,,-1),IF(M97=2,_xlfn.XLOOKUP(D97,' RPM (ICE)'!$F$3:$F$63,' RPM (ICE)'!$C$3:$C$63,,-1),IF(M97=3,_xlfn.XLOOKUP(D97,' RPM (ICE)'!$G$3:$G$63,' RPM (ICE)'!$C$3:$C$63,,-1))))</f>
        <v>17.5</v>
      </c>
      <c r="AD97" s="14">
        <f t="shared" si="37"/>
        <v>13.049750000000001</v>
      </c>
      <c r="AE97" s="14">
        <f t="shared" si="38"/>
        <v>19.470227000000001</v>
      </c>
      <c r="AF97" s="14" cm="1">
        <f t="array" ref="AF97">_xlfn.XLOOKUP(AE97,BSFC!$I$11:$I$33,_xlfn.XLOOKUP('Main Data (ICE)'!W97,BSFC!$J$10:$W$10,BSFC!$J$11:$W$33,,-1),,-1)</f>
        <v>457.16661900000008</v>
      </c>
      <c r="AG97" s="14">
        <f t="shared" si="39"/>
        <v>1.6571972461931255</v>
      </c>
      <c r="AH97" s="14">
        <f t="shared" si="43"/>
        <v>2.8972611900008834E-4</v>
      </c>
      <c r="AI97" s="14">
        <f t="shared" si="44"/>
        <v>0.13245311025926207</v>
      </c>
      <c r="AJ97" s="14">
        <f t="shared" si="48"/>
        <v>17.597054546475324</v>
      </c>
      <c r="AK97" s="14">
        <f t="shared" si="45"/>
        <v>1.7543458312485044E-4</v>
      </c>
      <c r="AL97" s="14">
        <f t="shared" si="46"/>
        <v>2.3307357015199107E-2</v>
      </c>
    </row>
    <row r="98" spans="1:38" ht="15.75" thickBot="1" x14ac:dyDescent="0.3">
      <c r="A98" s="14">
        <v>1</v>
      </c>
      <c r="B98" s="17" t="s">
        <v>33</v>
      </c>
      <c r="C98" s="14">
        <v>92</v>
      </c>
      <c r="D98" s="14">
        <f t="shared" si="40"/>
        <v>28.147884606298476</v>
      </c>
      <c r="E98" s="14">
        <f t="shared" si="29"/>
        <v>12.583209476471641</v>
      </c>
      <c r="F98" s="14">
        <f t="shared" si="41"/>
        <v>14.030433864584378</v>
      </c>
      <c r="G98" s="14">
        <f>0.5*('Specifications (ICE)'!$P$4*'Specifications (ICE)'!$P$3)*'Specifications (ICE)'!$P$5*E98^2</f>
        <v>49.490276019451059</v>
      </c>
      <c r="H98" s="14">
        <f>IF(B98="A",'Specifications (ICE)'!$M$12,IF(B98="G",'Specifications (ICE)'!$M$13))</f>
        <v>84.271039200000004</v>
      </c>
      <c r="I98" s="14">
        <f>'Specifications (ICE)'!$H$11-G98-H98-R98</f>
        <v>568.23693499927163</v>
      </c>
      <c r="J98" s="14">
        <f t="shared" si="30"/>
        <v>0.8979169414128455</v>
      </c>
      <c r="K98" s="14">
        <f>0.5*'Specifications (ICE)'!$E$16*E98^2</f>
        <v>42505.214954735326</v>
      </c>
      <c r="L98" s="14">
        <f>E98/'Specifications (ICE)'!$M$4</f>
        <v>44.035728701563045</v>
      </c>
      <c r="M98" s="14">
        <f t="shared" si="25"/>
        <v>3</v>
      </c>
      <c r="N98" s="14">
        <f>IF(M98=1,'Specifications (ICE)'!$M$19,IF(M98=2,'Specifications (ICE)'!$M$20,IF(M98=3,'Specifications (ICE)'!$M$21)))</f>
        <v>632.83908432016858</v>
      </c>
      <c r="O98" s="14">
        <f t="shared" si="26"/>
        <v>50.100971904723721</v>
      </c>
      <c r="P98" s="13">
        <f t="shared" si="27"/>
        <v>0.8979169414128455</v>
      </c>
      <c r="Q98" s="14">
        <v>0</v>
      </c>
      <c r="R98" s="17">
        <f t="shared" si="31"/>
        <v>0</v>
      </c>
      <c r="S98" s="14">
        <f t="shared" si="32"/>
        <v>0</v>
      </c>
      <c r="T98" s="12">
        <f t="shared" si="28"/>
        <v>788.45799519039008</v>
      </c>
      <c r="U98" s="3">
        <f t="shared" si="47"/>
        <v>18</v>
      </c>
      <c r="V98" s="19">
        <f t="shared" si="33"/>
        <v>13.422600000000001</v>
      </c>
      <c r="W98" s="14">
        <f>IF(M98=1,_xlfn.XLOOKUP(D98,' RPM (ICE)'!$E$3:$E$63,' RPM (ICE)'!$B$3:$B$63,,1),IF(M98=2,_xlfn.XLOOKUP(D98,' RPM (ICE)'!$F$3:$F$63,' RPM (ICE)'!$B$3:$B$63,,1),IF(M98=3,_xlfn.XLOOKUP(D98,' RPM (ICE)'!$G$3:$G$63,' RPM (ICE)'!$B$3:$B$63,,1))))</f>
        <v>6500</v>
      </c>
      <c r="X98" s="12">
        <f t="shared" si="34"/>
        <v>19.718418904615383</v>
      </c>
      <c r="Y98" s="3">
        <f t="shared" si="35"/>
        <v>20</v>
      </c>
      <c r="Z98" s="3">
        <f t="shared" si="42"/>
        <v>20</v>
      </c>
      <c r="AA98" s="3">
        <f t="shared" si="36"/>
        <v>20</v>
      </c>
      <c r="AB98" s="19"/>
      <c r="AC98" s="14">
        <f>IF(M98=1,_xlfn.XLOOKUP(D98,' RPM (ICE)'!$E$3:$E$63,' RPM (ICE)'!$C$3:$C$63,,-1),IF(M98=2,_xlfn.XLOOKUP(D98,' RPM (ICE)'!$F$3:$F$63,' RPM (ICE)'!$C$3:$C$63,,-1),IF(M98=3,_xlfn.XLOOKUP(D98,' RPM (ICE)'!$G$3:$G$63,' RPM (ICE)'!$C$3:$C$63,,-1))))</f>
        <v>17.8</v>
      </c>
      <c r="AD98" s="14">
        <f t="shared" si="37"/>
        <v>13.273460000000002</v>
      </c>
      <c r="AE98" s="14">
        <f t="shared" si="38"/>
        <v>19.49932536123077</v>
      </c>
      <c r="AF98" s="14" cm="1">
        <f t="array" ref="AF98">_xlfn.XLOOKUP(AE98,BSFC!$I$11:$I$33,_xlfn.XLOOKUP('Main Data (ICE)'!W98,BSFC!$J$10:$W$10,BSFC!$J$11:$W$33,,-1),,-1)</f>
        <v>504.47246850000005</v>
      </c>
      <c r="AG98" s="14">
        <f t="shared" si="39"/>
        <v>1.8600264254822254</v>
      </c>
      <c r="AH98" s="14">
        <f t="shared" si="43"/>
        <v>2.9301524615928825E-4</v>
      </c>
      <c r="AI98" s="14">
        <f t="shared" si="44"/>
        <v>0.1478181245381113</v>
      </c>
      <c r="AJ98" s="14">
        <f t="shared" si="48"/>
        <v>17.744872671013436</v>
      </c>
      <c r="AK98" s="14">
        <f t="shared" si="45"/>
        <v>1.9578559541471696E-4</v>
      </c>
      <c r="AL98" s="14">
        <f t="shared" si="46"/>
        <v>2.3503142610613825E-2</v>
      </c>
    </row>
    <row r="99" spans="1:38" ht="15.75" thickBot="1" x14ac:dyDescent="0.3">
      <c r="A99" s="14">
        <v>1</v>
      </c>
      <c r="B99" s="17" t="s">
        <v>33</v>
      </c>
      <c r="C99" s="14">
        <v>93</v>
      </c>
      <c r="D99" s="14">
        <f t="shared" si="40"/>
        <v>28.307058872088746</v>
      </c>
      <c r="E99" s="14">
        <f t="shared" si="29"/>
        <v>12.654366622300438</v>
      </c>
      <c r="F99" s="14">
        <f t="shared" si="41"/>
        <v>14.109457969847593</v>
      </c>
      <c r="G99" s="14">
        <f>0.5*('Specifications (ICE)'!$P$4*'Specifications (ICE)'!$P$3)*'Specifications (ICE)'!$P$5*E99^2</f>
        <v>50.051586542748709</v>
      </c>
      <c r="H99" s="14">
        <f>IF(B99="A",'Specifications (ICE)'!$M$12,IF(B99="G",'Specifications (ICE)'!$M$13))</f>
        <v>84.271039200000004</v>
      </c>
      <c r="I99" s="14">
        <f>'Specifications (ICE)'!$H$11-G99-H99-R99</f>
        <v>567.6756244759739</v>
      </c>
      <c r="J99" s="14">
        <f t="shared" si="30"/>
        <v>0.89702996945234992</v>
      </c>
      <c r="K99" s="14">
        <f>0.5*'Specifications (ICE)'!$E$16*E99^2</f>
        <v>42987.302070995182</v>
      </c>
      <c r="L99" s="14">
        <f>E99/'Specifications (ICE)'!$M$4</f>
        <v>44.284747584603458</v>
      </c>
      <c r="M99" s="14">
        <f t="shared" si="25"/>
        <v>3</v>
      </c>
      <c r="N99" s="14">
        <f>IF(M99=1,'Specifications (ICE)'!$M$19,IF(M99=2,'Specifications (ICE)'!$M$20,IF(M99=3,'Specifications (ICE)'!$M$21)))</f>
        <v>632.83908432016858</v>
      </c>
      <c r="O99" s="14">
        <f t="shared" si="26"/>
        <v>50.669208839722998</v>
      </c>
      <c r="P99" s="13">
        <f t="shared" si="27"/>
        <v>0.89702996945234992</v>
      </c>
      <c r="Q99" s="14">
        <v>0</v>
      </c>
      <c r="R99" s="17">
        <f t="shared" si="31"/>
        <v>0</v>
      </c>
      <c r="S99" s="14">
        <f t="shared" si="32"/>
        <v>0</v>
      </c>
      <c r="T99" s="12">
        <f t="shared" si="28"/>
        <v>792.91666852397395</v>
      </c>
      <c r="U99" s="3">
        <f t="shared" si="47"/>
        <v>18</v>
      </c>
      <c r="V99" s="19">
        <f t="shared" si="33"/>
        <v>13.422600000000001</v>
      </c>
      <c r="W99" s="14">
        <f>IF(M99=1,_xlfn.XLOOKUP(D99,' RPM (ICE)'!$E$3:$E$63,' RPM (ICE)'!$B$3:$B$63,,1),IF(M99=2,_xlfn.XLOOKUP(D99,' RPM (ICE)'!$F$3:$F$63,' RPM (ICE)'!$B$3:$B$63,,1),IF(M99=3,_xlfn.XLOOKUP(D99,' RPM (ICE)'!$G$3:$G$63,' RPM (ICE)'!$B$3:$B$63,,1))))</f>
        <v>6500</v>
      </c>
      <c r="X99" s="12">
        <f t="shared" si="34"/>
        <v>19.718418904615383</v>
      </c>
      <c r="Y99" s="3">
        <f t="shared" si="35"/>
        <v>20</v>
      </c>
      <c r="Z99" s="3">
        <f t="shared" si="42"/>
        <v>20</v>
      </c>
      <c r="AA99" s="3">
        <f t="shared" si="36"/>
        <v>20</v>
      </c>
      <c r="AB99" s="19"/>
      <c r="AC99" s="14">
        <f>IF(M99=1,_xlfn.XLOOKUP(D99,' RPM (ICE)'!$E$3:$E$63,' RPM (ICE)'!$C$3:$C$63,,-1),IF(M99=2,_xlfn.XLOOKUP(D99,' RPM (ICE)'!$F$3:$F$63,' RPM (ICE)'!$C$3:$C$63,,-1),IF(M99=3,_xlfn.XLOOKUP(D99,' RPM (ICE)'!$G$3:$G$63,' RPM (ICE)'!$C$3:$C$63,,-1))))</f>
        <v>17.8</v>
      </c>
      <c r="AD99" s="14">
        <f t="shared" si="37"/>
        <v>13.273460000000002</v>
      </c>
      <c r="AE99" s="14">
        <f t="shared" si="38"/>
        <v>19.49932536123077</v>
      </c>
      <c r="AF99" s="14" cm="1">
        <f t="array" ref="AF99">_xlfn.XLOOKUP(AE99,BSFC!$I$11:$I$33,_xlfn.XLOOKUP('Main Data (ICE)'!W99,BSFC!$J$10:$W$10,BSFC!$J$11:$W$33,,-1),,-1)</f>
        <v>504.47246850000005</v>
      </c>
      <c r="AG99" s="14">
        <f t="shared" si="39"/>
        <v>1.8600264254822254</v>
      </c>
      <c r="AH99" s="14">
        <f t="shared" si="43"/>
        <v>2.9136758340196666E-4</v>
      </c>
      <c r="AI99" s="14">
        <f t="shared" si="44"/>
        <v>0.14698692403966976</v>
      </c>
      <c r="AJ99" s="14">
        <f t="shared" si="48"/>
        <v>17.891859595053106</v>
      </c>
      <c r="AK99" s="14">
        <f t="shared" si="45"/>
        <v>1.9468466760221159E-4</v>
      </c>
      <c r="AL99" s="14">
        <f t="shared" si="46"/>
        <v>2.3697827278216035E-2</v>
      </c>
    </row>
    <row r="100" spans="1:38" ht="15.75" thickBot="1" x14ac:dyDescent="0.3">
      <c r="A100" s="14">
        <v>1</v>
      </c>
      <c r="B100" s="17" t="s">
        <v>33</v>
      </c>
      <c r="C100" s="14">
        <v>94</v>
      </c>
      <c r="D100" s="14">
        <f t="shared" si="40"/>
        <v>28.465187150751625</v>
      </c>
      <c r="E100" s="14">
        <f t="shared" si="29"/>
        <v>12.725056170818897</v>
      </c>
      <c r="F100" s="14">
        <f t="shared" si="41"/>
        <v>14.188043084646003</v>
      </c>
      <c r="G100" s="14">
        <f>0.5*('Specifications (ICE)'!$P$4*'Specifications (ICE)'!$P$3)*'Specifications (ICE)'!$P$5*E100^2</f>
        <v>50.612342597506618</v>
      </c>
      <c r="H100" s="14">
        <f>IF(B100="A",'Specifications (ICE)'!$M$12,IF(B100="G",'Specifications (ICE)'!$M$13))</f>
        <v>84.271039200000004</v>
      </c>
      <c r="I100" s="14">
        <f>'Specifications (ICE)'!$H$11-G100-H100-R100</f>
        <v>567.11486842121599</v>
      </c>
      <c r="J100" s="14">
        <f t="shared" si="30"/>
        <v>0.89614387365224568</v>
      </c>
      <c r="K100" s="14">
        <f>0.5*'Specifications (ICE)'!$E$16*E100^2</f>
        <v>43468.912976444299</v>
      </c>
      <c r="L100" s="14">
        <f>E100/'Specifications (ICE)'!$M$4</f>
        <v>44.532130081605942</v>
      </c>
      <c r="M100" s="14">
        <f t="shared" si="25"/>
        <v>3</v>
      </c>
      <c r="N100" s="14">
        <f>IF(M100=1,'Specifications (ICE)'!$M$19,IF(M100=2,'Specifications (ICE)'!$M$20,IF(M100=3,'Specifications (ICE)'!$M$21)))</f>
        <v>632.83908432016858</v>
      </c>
      <c r="O100" s="14">
        <f t="shared" si="26"/>
        <v>51.236884464198965</v>
      </c>
      <c r="P100" s="13">
        <f t="shared" si="27"/>
        <v>0.89614387365224568</v>
      </c>
      <c r="Q100" s="14">
        <v>0</v>
      </c>
      <c r="R100" s="17">
        <f t="shared" si="31"/>
        <v>0</v>
      </c>
      <c r="S100" s="14">
        <f t="shared" si="32"/>
        <v>0</v>
      </c>
      <c r="T100" s="12">
        <f t="shared" si="28"/>
        <v>797.34604242973251</v>
      </c>
      <c r="U100" s="3">
        <f t="shared" si="47"/>
        <v>18</v>
      </c>
      <c r="V100" s="19">
        <f t="shared" si="33"/>
        <v>13.422600000000001</v>
      </c>
      <c r="W100" s="14">
        <f>IF(M100=1,_xlfn.XLOOKUP(D100,' RPM (ICE)'!$E$3:$E$63,' RPM (ICE)'!$B$3:$B$63,,1),IF(M100=2,_xlfn.XLOOKUP(D100,' RPM (ICE)'!$F$3:$F$63,' RPM (ICE)'!$B$3:$B$63,,1),IF(M100=3,_xlfn.XLOOKUP(D100,' RPM (ICE)'!$G$3:$G$63,' RPM (ICE)'!$B$3:$B$63,,1))))</f>
        <v>6500</v>
      </c>
      <c r="X100" s="12">
        <f t="shared" si="34"/>
        <v>19.718418904615383</v>
      </c>
      <c r="Y100" s="3">
        <f t="shared" si="35"/>
        <v>20</v>
      </c>
      <c r="Z100" s="3">
        <f t="shared" si="42"/>
        <v>20</v>
      </c>
      <c r="AA100" s="3">
        <f t="shared" si="36"/>
        <v>20</v>
      </c>
      <c r="AB100" s="19"/>
      <c r="AC100" s="14">
        <f>IF(M100=1,_xlfn.XLOOKUP(D100,' RPM (ICE)'!$E$3:$E$63,' RPM (ICE)'!$C$3:$C$63,,-1),IF(M100=2,_xlfn.XLOOKUP(D100,' RPM (ICE)'!$F$3:$F$63,' RPM (ICE)'!$C$3:$C$63,,-1),IF(M100=3,_xlfn.XLOOKUP(D100,' RPM (ICE)'!$G$3:$G$63,' RPM (ICE)'!$C$3:$C$63,,-1))))</f>
        <v>17.8</v>
      </c>
      <c r="AD100" s="14">
        <f t="shared" si="37"/>
        <v>13.273460000000002</v>
      </c>
      <c r="AE100" s="14">
        <f t="shared" si="38"/>
        <v>19.49932536123077</v>
      </c>
      <c r="AF100" s="14" cm="1">
        <f t="array" ref="AF100">_xlfn.XLOOKUP(AE100,BSFC!$I$11:$I$33,_xlfn.XLOOKUP('Main Data (ICE)'!W100,BSFC!$J$10:$W$10,BSFC!$J$11:$W$33,,-1),,-1)</f>
        <v>504.47246850000005</v>
      </c>
      <c r="AG100" s="14">
        <f t="shared" si="39"/>
        <v>1.8600264254822254</v>
      </c>
      <c r="AH100" s="14">
        <f t="shared" si="43"/>
        <v>2.8974899385335968E-4</v>
      </c>
      <c r="AI100" s="14">
        <f t="shared" si="44"/>
        <v>0.14617039017459571</v>
      </c>
      <c r="AJ100" s="14">
        <f t="shared" si="48"/>
        <v>18.038029985227702</v>
      </c>
      <c r="AK100" s="14">
        <f t="shared" si="45"/>
        <v>1.9360316579416652E-4</v>
      </c>
      <c r="AL100" s="14">
        <f t="shared" si="46"/>
        <v>2.3891430444010202E-2</v>
      </c>
    </row>
    <row r="101" spans="1:38" ht="15.75" thickBot="1" x14ac:dyDescent="0.3">
      <c r="A101" s="14">
        <v>1</v>
      </c>
      <c r="B101" s="17" t="s">
        <v>33</v>
      </c>
      <c r="C101" s="14">
        <v>95</v>
      </c>
      <c r="D101" s="14">
        <f t="shared" si="40"/>
        <v>28.622286931623506</v>
      </c>
      <c r="E101" s="14">
        <f t="shared" si="29"/>
        <v>12.795285940446997</v>
      </c>
      <c r="F101" s="14">
        <f t="shared" si="41"/>
        <v>14.266196867582492</v>
      </c>
      <c r="G101" s="14">
        <f>0.5*('Specifications (ICE)'!$P$4*'Specifications (ICE)'!$P$3)*'Specifications (ICE)'!$P$5*E101^2</f>
        <v>51.172544731434776</v>
      </c>
      <c r="H101" s="14">
        <f>IF(B101="A",'Specifications (ICE)'!$M$12,IF(B101="G",'Specifications (ICE)'!$M$13))</f>
        <v>84.271039200000004</v>
      </c>
      <c r="I101" s="14">
        <f>'Specifications (ICE)'!$H$11-G101-H101-R101</f>
        <v>566.55466628728789</v>
      </c>
      <c r="J101" s="14">
        <f t="shared" si="30"/>
        <v>0.89525865314705211</v>
      </c>
      <c r="K101" s="14">
        <f>0.5*'Specifications (ICE)'!$E$16*E101^2</f>
        <v>43950.04814148882</v>
      </c>
      <c r="L101" s="14">
        <f>E101/'Specifications (ICE)'!$M$4</f>
        <v>44.777903553620284</v>
      </c>
      <c r="M101" s="14">
        <f t="shared" si="25"/>
        <v>3</v>
      </c>
      <c r="N101" s="14">
        <f>IF(M101=1,'Specifications (ICE)'!$M$19,IF(M101=2,'Specifications (ICE)'!$M$20,IF(M101=3,'Specifications (ICE)'!$M$21)))</f>
        <v>632.83908432016858</v>
      </c>
      <c r="O101" s="14">
        <f t="shared" si="26"/>
        <v>51.80399933262018</v>
      </c>
      <c r="P101" s="13">
        <f t="shared" si="27"/>
        <v>0.89525865314705211</v>
      </c>
      <c r="Q101" s="14">
        <v>0</v>
      </c>
      <c r="R101" s="17">
        <f t="shared" si="31"/>
        <v>0</v>
      </c>
      <c r="S101" s="14">
        <f t="shared" si="32"/>
        <v>0</v>
      </c>
      <c r="T101" s="12">
        <f t="shared" si="28"/>
        <v>801.74660680618933</v>
      </c>
      <c r="U101" s="3">
        <f t="shared" si="47"/>
        <v>18</v>
      </c>
      <c r="V101" s="19">
        <f t="shared" si="33"/>
        <v>13.422600000000001</v>
      </c>
      <c r="W101" s="14">
        <f>IF(M101=1,_xlfn.XLOOKUP(D101,' RPM (ICE)'!$E$3:$E$63,' RPM (ICE)'!$B$3:$B$63,,1),IF(M101=2,_xlfn.XLOOKUP(D101,' RPM (ICE)'!$F$3:$F$63,' RPM (ICE)'!$B$3:$B$63,,1),IF(M101=3,_xlfn.XLOOKUP(D101,' RPM (ICE)'!$G$3:$G$63,' RPM (ICE)'!$B$3:$B$63,,1))))</f>
        <v>6600</v>
      </c>
      <c r="X101" s="12">
        <f t="shared" si="34"/>
        <v>19.419654981818184</v>
      </c>
      <c r="Y101" s="3">
        <f t="shared" si="35"/>
        <v>19</v>
      </c>
      <c r="Z101" s="3">
        <f t="shared" si="42"/>
        <v>19</v>
      </c>
      <c r="AA101" s="3">
        <f t="shared" si="36"/>
        <v>19</v>
      </c>
      <c r="AB101" s="19"/>
      <c r="AC101" s="14">
        <f>IF(M101=1,_xlfn.XLOOKUP(D101,' RPM (ICE)'!$E$3:$E$63,' RPM (ICE)'!$C$3:$C$63,,-1),IF(M101=2,_xlfn.XLOOKUP(D101,' RPM (ICE)'!$F$3:$F$63,' RPM (ICE)'!$C$3:$C$63,,-1),IF(M101=3,_xlfn.XLOOKUP(D101,' RPM (ICE)'!$G$3:$G$63,' RPM (ICE)'!$C$3:$C$63,,-1))))</f>
        <v>18</v>
      </c>
      <c r="AD101" s="14">
        <f t="shared" si="37"/>
        <v>13.422600000000001</v>
      </c>
      <c r="AE101" s="14">
        <f t="shared" si="38"/>
        <v>19.419654981818184</v>
      </c>
      <c r="AF101" s="14" cm="1">
        <f t="array" ref="AF101">_xlfn.XLOOKUP(AE101,BSFC!$I$11:$I$33,_xlfn.XLOOKUP('Main Data (ICE)'!W101,BSFC!$J$10:$W$10,BSFC!$J$11:$W$33,,-1),,-1)</f>
        <v>504.47246850000005</v>
      </c>
      <c r="AG101" s="14">
        <f t="shared" si="39"/>
        <v>1.8809255988022502</v>
      </c>
      <c r="AH101" s="14">
        <f t="shared" si="43"/>
        <v>2.9139637967870051E-4</v>
      </c>
      <c r="AI101" s="14">
        <f t="shared" si="44"/>
        <v>0.1470014509684773</v>
      </c>
      <c r="AJ101" s="14">
        <f t="shared" si="48"/>
        <v>18.18503143619618</v>
      </c>
      <c r="AK101" s="14">
        <f t="shared" si="45"/>
        <v>1.9470390856751962E-4</v>
      </c>
      <c r="AL101" s="14">
        <f t="shared" si="46"/>
        <v>2.4086134352577723E-2</v>
      </c>
    </row>
    <row r="102" spans="1:38" ht="15.75" thickBot="1" x14ac:dyDescent="0.3">
      <c r="A102" s="14">
        <v>1</v>
      </c>
      <c r="B102" s="17" t="s">
        <v>33</v>
      </c>
      <c r="C102" s="14">
        <v>96</v>
      </c>
      <c r="D102" s="14">
        <f t="shared" si="40"/>
        <v>28.778375210464652</v>
      </c>
      <c r="E102" s="14">
        <f t="shared" si="29"/>
        <v>12.865063528956812</v>
      </c>
      <c r="F102" s="14">
        <f t="shared" si="41"/>
        <v>14.343926759685177</v>
      </c>
      <c r="G102" s="14">
        <f>0.5*('Specifications (ICE)'!$P$4*'Specifications (ICE)'!$P$3)*'Specifications (ICE)'!$P$5*E102^2</f>
        <v>51.732193491702084</v>
      </c>
      <c r="H102" s="14">
        <f>IF(B102="A",'Specifications (ICE)'!$M$12,IF(B102="G",'Specifications (ICE)'!$M$13))</f>
        <v>84.271039200000004</v>
      </c>
      <c r="I102" s="14">
        <f>'Specifications (ICE)'!$H$11-G102-H102-R102</f>
        <v>565.99501752702054</v>
      </c>
      <c r="J102" s="14">
        <f t="shared" si="30"/>
        <v>0.89437430707214349</v>
      </c>
      <c r="K102" s="14">
        <f>0.5*'Specifications (ICE)'!$E$16*E102^2</f>
        <v>44430.708036070209</v>
      </c>
      <c r="L102" s="14">
        <f>E102/'Specifications (ICE)'!$M$4</f>
        <v>45.022094589525153</v>
      </c>
      <c r="M102" s="14">
        <f t="shared" si="25"/>
        <v>3</v>
      </c>
      <c r="N102" s="14">
        <f>IF(M102=1,'Specifications (ICE)'!$M$19,IF(M102=2,'Specifications (ICE)'!$M$20,IF(M102=3,'Specifications (ICE)'!$M$21)))</f>
        <v>632.83908432016858</v>
      </c>
      <c r="O102" s="14">
        <f t="shared" si="26"/>
        <v>52.370553998907468</v>
      </c>
      <c r="P102" s="13">
        <f t="shared" si="27"/>
        <v>0.89437430707214349</v>
      </c>
      <c r="Q102" s="14">
        <v>0</v>
      </c>
      <c r="R102" s="17">
        <f t="shared" si="31"/>
        <v>0</v>
      </c>
      <c r="S102" s="14">
        <f t="shared" si="32"/>
        <v>0</v>
      </c>
      <c r="T102" s="12">
        <f t="shared" si="28"/>
        <v>806.11883772617352</v>
      </c>
      <c r="U102" s="3">
        <f t="shared" si="47"/>
        <v>18</v>
      </c>
      <c r="V102" s="19">
        <f t="shared" si="33"/>
        <v>13.422600000000001</v>
      </c>
      <c r="W102" s="14">
        <f>IF(M102=1,_xlfn.XLOOKUP(D102,' RPM (ICE)'!$E$3:$E$63,' RPM (ICE)'!$B$3:$B$63,,1),IF(M102=2,_xlfn.XLOOKUP(D102,' RPM (ICE)'!$F$3:$F$63,' RPM (ICE)'!$B$3:$B$63,,1),IF(M102=3,_xlfn.XLOOKUP(D102,' RPM (ICE)'!$G$3:$G$63,' RPM (ICE)'!$B$3:$B$63,,1))))</f>
        <v>6600</v>
      </c>
      <c r="X102" s="12">
        <f t="shared" si="34"/>
        <v>19.419654981818184</v>
      </c>
      <c r="Y102" s="3">
        <f t="shared" si="35"/>
        <v>19</v>
      </c>
      <c r="Z102" s="3">
        <f t="shared" si="42"/>
        <v>19</v>
      </c>
      <c r="AA102" s="3">
        <f t="shared" si="36"/>
        <v>19</v>
      </c>
      <c r="AB102" s="19"/>
      <c r="AC102" s="14">
        <f>IF(M102=1,_xlfn.XLOOKUP(D102,' RPM (ICE)'!$E$3:$E$63,' RPM (ICE)'!$C$3:$C$63,,-1),IF(M102=2,_xlfn.XLOOKUP(D102,' RPM (ICE)'!$F$3:$F$63,' RPM (ICE)'!$C$3:$C$63,,-1),IF(M102=3,_xlfn.XLOOKUP(D102,' RPM (ICE)'!$G$3:$G$63,' RPM (ICE)'!$C$3:$C$63,,-1))))</f>
        <v>18</v>
      </c>
      <c r="AD102" s="14">
        <f t="shared" si="37"/>
        <v>13.422600000000001</v>
      </c>
      <c r="AE102" s="14">
        <f t="shared" si="38"/>
        <v>19.419654981818184</v>
      </c>
      <c r="AF102" s="14" cm="1">
        <f t="array" ref="AF102">_xlfn.XLOOKUP(AE102,BSFC!$I$11:$I$33,_xlfn.XLOOKUP('Main Data (ICE)'!W102,BSFC!$J$10:$W$10,BSFC!$J$11:$W$33,,-1),,-1)</f>
        <v>504.47246850000005</v>
      </c>
      <c r="AG102" s="14">
        <f t="shared" si="39"/>
        <v>1.8809255988022502</v>
      </c>
      <c r="AH102" s="14">
        <f t="shared" si="43"/>
        <v>2.8981590270486015E-4</v>
      </c>
      <c r="AI102" s="14">
        <f t="shared" si="44"/>
        <v>0.14620414384807665</v>
      </c>
      <c r="AJ102" s="14">
        <f t="shared" si="48"/>
        <v>18.331235580044257</v>
      </c>
      <c r="AK102" s="14">
        <f t="shared" si="45"/>
        <v>1.9364787264645913E-4</v>
      </c>
      <c r="AL102" s="14">
        <f t="shared" si="46"/>
        <v>2.4279782225224183E-2</v>
      </c>
    </row>
    <row r="103" spans="1:38" ht="15.75" thickBot="1" x14ac:dyDescent="0.3">
      <c r="A103" s="14">
        <v>1</v>
      </c>
      <c r="B103" s="17" t="s">
        <v>33</v>
      </c>
      <c r="C103" s="14">
        <v>97</v>
      </c>
      <c r="D103" s="14">
        <f t="shared" si="40"/>
        <v>28.933468508852197</v>
      </c>
      <c r="E103" s="14">
        <f t="shared" si="29"/>
        <v>12.934396322141941</v>
      </c>
      <c r="F103" s="14">
        <f t="shared" si="41"/>
        <v>14.421239992950508</v>
      </c>
      <c r="G103" s="14">
        <f>0.5*('Specifications (ICE)'!$P$4*'Specifications (ICE)'!$P$3)*'Specifications (ICE)'!$P$5*E103^2</f>
        <v>52.291289424936963</v>
      </c>
      <c r="H103" s="14">
        <f>IF(B103="A",'Specifications (ICE)'!$M$12,IF(B103="G",'Specifications (ICE)'!$M$13))</f>
        <v>84.271039200000004</v>
      </c>
      <c r="I103" s="14">
        <f>'Specifications (ICE)'!$H$11-G103-H103-R103</f>
        <v>565.43592159378568</v>
      </c>
      <c r="J103" s="14">
        <f t="shared" si="30"/>
        <v>0.89349083456374823</v>
      </c>
      <c r="K103" s="14">
        <f>0.5*'Specifications (ICE)'!$E$16*E103^2</f>
        <v>44910.893129665703</v>
      </c>
      <c r="L103" s="14">
        <f>E103/'Specifications (ICE)'!$M$4</f>
        <v>45.26472903636725</v>
      </c>
      <c r="M103" s="14">
        <f t="shared" si="25"/>
        <v>3</v>
      </c>
      <c r="N103" s="14">
        <f>IF(M103=1,'Specifications (ICE)'!$M$19,IF(M103=2,'Specifications (ICE)'!$M$20,IF(M103=3,'Specifications (ICE)'!$M$21)))</f>
        <v>632.83908432016858</v>
      </c>
      <c r="O103" s="14">
        <f t="shared" si="26"/>
        <v>52.936549016434491</v>
      </c>
      <c r="P103" s="13">
        <f t="shared" si="27"/>
        <v>0.89349083456374823</v>
      </c>
      <c r="Q103" s="14">
        <v>0</v>
      </c>
      <c r="R103" s="17">
        <f t="shared" si="31"/>
        <v>0</v>
      </c>
      <c r="S103" s="14">
        <f t="shared" si="32"/>
        <v>0</v>
      </c>
      <c r="T103" s="12">
        <f t="shared" si="28"/>
        <v>810.46319798004311</v>
      </c>
      <c r="U103" s="3">
        <f t="shared" si="47"/>
        <v>18</v>
      </c>
      <c r="V103" s="19">
        <f t="shared" si="33"/>
        <v>13.422600000000001</v>
      </c>
      <c r="W103" s="14">
        <f>IF(M103=1,_xlfn.XLOOKUP(D103,' RPM (ICE)'!$E$3:$E$63,' RPM (ICE)'!$B$3:$B$63,,1),IF(M103=2,_xlfn.XLOOKUP(D103,' RPM (ICE)'!$F$3:$F$63,' RPM (ICE)'!$B$3:$B$63,,1),IF(M103=3,_xlfn.XLOOKUP(D103,' RPM (ICE)'!$G$3:$G$63,' RPM (ICE)'!$B$3:$B$63,,1))))</f>
        <v>6600</v>
      </c>
      <c r="X103" s="12">
        <f t="shared" si="34"/>
        <v>19.419654981818184</v>
      </c>
      <c r="Y103" s="3">
        <f t="shared" si="35"/>
        <v>19</v>
      </c>
      <c r="Z103" s="3">
        <f t="shared" si="42"/>
        <v>19</v>
      </c>
      <c r="AA103" s="3">
        <f t="shared" si="36"/>
        <v>19</v>
      </c>
      <c r="AB103" s="19"/>
      <c r="AC103" s="14">
        <f>IF(M103=1,_xlfn.XLOOKUP(D103,' RPM (ICE)'!$E$3:$E$63,' RPM (ICE)'!$C$3:$C$63,,-1),IF(M103=2,_xlfn.XLOOKUP(D103,' RPM (ICE)'!$F$3:$F$63,' RPM (ICE)'!$C$3:$C$63,,-1),IF(M103=3,_xlfn.XLOOKUP(D103,' RPM (ICE)'!$G$3:$G$63,' RPM (ICE)'!$C$3:$C$63,,-1))))</f>
        <v>18</v>
      </c>
      <c r="AD103" s="14">
        <f t="shared" si="37"/>
        <v>13.422600000000001</v>
      </c>
      <c r="AE103" s="14">
        <f t="shared" si="38"/>
        <v>19.419654981818184</v>
      </c>
      <c r="AF103" s="14" cm="1">
        <f t="array" ref="AF103">_xlfn.XLOOKUP(AE103,BSFC!$I$11:$I$33,_xlfn.XLOOKUP('Main Data (ICE)'!W103,BSFC!$J$10:$W$10,BSFC!$J$11:$W$33,,-1),,-1)</f>
        <v>504.47246850000005</v>
      </c>
      <c r="AG103" s="14">
        <f t="shared" si="39"/>
        <v>1.8809255988022502</v>
      </c>
      <c r="AH103" s="14">
        <f t="shared" si="43"/>
        <v>2.8826239022978589E-4</v>
      </c>
      <c r="AI103" s="14">
        <f t="shared" si="44"/>
        <v>0.14542043957493039</v>
      </c>
      <c r="AJ103" s="14">
        <f t="shared" si="48"/>
        <v>18.476656019619188</v>
      </c>
      <c r="AK103" s="14">
        <f t="shared" si="45"/>
        <v>1.9260985374162964E-4</v>
      </c>
      <c r="AL103" s="14">
        <f t="shared" si="46"/>
        <v>2.4472392078965812E-2</v>
      </c>
    </row>
    <row r="104" spans="1:38" ht="15.75" thickBot="1" x14ac:dyDescent="0.3">
      <c r="A104" s="14">
        <v>1</v>
      </c>
      <c r="B104" s="17" t="s">
        <v>33</v>
      </c>
      <c r="C104" s="14">
        <v>98</v>
      </c>
      <c r="D104" s="14">
        <f t="shared" si="40"/>
        <v>29.087582892602672</v>
      </c>
      <c r="E104" s="14">
        <f t="shared" si="29"/>
        <v>13.003291502053104</v>
      </c>
      <c r="F104" s="14">
        <f t="shared" si="41"/>
        <v>14.498143598460089</v>
      </c>
      <c r="G104" s="14">
        <f>0.5*('Specifications (ICE)'!$P$4*'Specifications (ICE)'!$P$3)*'Specifications (ICE)'!$P$5*E104^2</f>
        <v>52.849833077227885</v>
      </c>
      <c r="H104" s="14">
        <f>IF(B104="A",'Specifications (ICE)'!$M$12,IF(B104="G",'Specifications (ICE)'!$M$13))</f>
        <v>84.271039200000004</v>
      </c>
      <c r="I104" s="14">
        <f>'Specifications (ICE)'!$H$11-G104-H104-R104</f>
        <v>564.87737794149473</v>
      </c>
      <c r="J104" s="14">
        <f t="shared" si="30"/>
        <v>0.89260823475894802</v>
      </c>
      <c r="K104" s="14">
        <f>0.5*'Specifications (ICE)'!$E$16*E104^2</f>
        <v>45390.603891288811</v>
      </c>
      <c r="L104" s="14">
        <f>E104/'Specifications (ICE)'!$M$4</f>
        <v>45.50583202818234</v>
      </c>
      <c r="M104" s="14">
        <f t="shared" si="25"/>
        <v>3</v>
      </c>
      <c r="N104" s="14">
        <f>IF(M104=1,'Specifications (ICE)'!$M$19,IF(M104=2,'Specifications (ICE)'!$M$20,IF(M104=3,'Specifications (ICE)'!$M$21)))</f>
        <v>632.83908432016858</v>
      </c>
      <c r="O104" s="14">
        <f t="shared" si="26"/>
        <v>53.501984938028279</v>
      </c>
      <c r="P104" s="13">
        <f t="shared" si="27"/>
        <v>0.89260823475894802</v>
      </c>
      <c r="Q104" s="14">
        <v>0</v>
      </c>
      <c r="R104" s="17">
        <f t="shared" si="31"/>
        <v>0</v>
      </c>
      <c r="S104" s="14">
        <f t="shared" si="32"/>
        <v>0</v>
      </c>
      <c r="T104" s="12">
        <f t="shared" si="28"/>
        <v>814.78013759172222</v>
      </c>
      <c r="U104" s="3">
        <f t="shared" si="47"/>
        <v>18</v>
      </c>
      <c r="V104" s="19">
        <f t="shared" si="33"/>
        <v>13.422600000000001</v>
      </c>
      <c r="W104" s="14">
        <f>IF(M104=1,_xlfn.XLOOKUP(D104,' RPM (ICE)'!$E$3:$E$63,' RPM (ICE)'!$B$3:$B$63,,1),IF(M104=2,_xlfn.XLOOKUP(D104,' RPM (ICE)'!$F$3:$F$63,' RPM (ICE)'!$B$3:$B$63,,1),IF(M104=3,_xlfn.XLOOKUP(D104,' RPM (ICE)'!$G$3:$G$63,' RPM (ICE)'!$B$3:$B$63,,1))))</f>
        <v>6700</v>
      </c>
      <c r="X104" s="12">
        <f t="shared" si="34"/>
        <v>19.129809385074626</v>
      </c>
      <c r="Y104" s="3">
        <f t="shared" si="35"/>
        <v>19</v>
      </c>
      <c r="Z104" s="3">
        <f t="shared" si="42"/>
        <v>19</v>
      </c>
      <c r="AA104" s="3">
        <f t="shared" si="36"/>
        <v>19</v>
      </c>
      <c r="AB104" s="19"/>
      <c r="AC104" s="14">
        <f>IF(M104=1,_xlfn.XLOOKUP(D104,' RPM (ICE)'!$E$3:$E$63,' RPM (ICE)'!$C$3:$C$63,,-1),IF(M104=2,_xlfn.XLOOKUP(D104,' RPM (ICE)'!$F$3:$F$63,' RPM (ICE)'!$C$3:$C$63,,-1),IF(M104=3,_xlfn.XLOOKUP(D104,' RPM (ICE)'!$G$3:$G$63,' RPM (ICE)'!$C$3:$C$63,,-1))))</f>
        <v>16.8</v>
      </c>
      <c r="AD104" s="14">
        <f t="shared" si="37"/>
        <v>12.527760000000001</v>
      </c>
      <c r="AE104" s="14">
        <f t="shared" si="38"/>
        <v>17.854488759402983</v>
      </c>
      <c r="AF104" s="14" cm="1">
        <f t="array" ref="AF104">_xlfn.XLOOKUP(AE104,BSFC!$I$11:$I$33,_xlfn.XLOOKUP('Main Data (ICE)'!W104,BSFC!$J$10:$W$10,BSFC!$J$11:$W$33,,-1),,-1)</f>
        <v>484.72801649999997</v>
      </c>
      <c r="AG104" s="14">
        <f t="shared" si="39"/>
        <v>1.6868211822189001</v>
      </c>
      <c r="AH104" s="14">
        <f t="shared" si="43"/>
        <v>2.6761942026631055E-4</v>
      </c>
      <c r="AI104" s="14">
        <f t="shared" si="44"/>
        <v>0.1297226307625686</v>
      </c>
      <c r="AJ104" s="14">
        <f t="shared" si="48"/>
        <v>18.606378650381757</v>
      </c>
      <c r="AK104" s="14">
        <f t="shared" si="45"/>
        <v>1.7181805399015706E-4</v>
      </c>
      <c r="AL104" s="14">
        <f t="shared" si="46"/>
        <v>2.4644210132955969E-2</v>
      </c>
    </row>
    <row r="105" spans="1:38" ht="15.75" thickBot="1" x14ac:dyDescent="0.3">
      <c r="A105" s="14">
        <v>1</v>
      </c>
      <c r="B105" s="17" t="s">
        <v>33</v>
      </c>
      <c r="C105" s="14">
        <v>99</v>
      </c>
      <c r="D105" s="14">
        <f t="shared" si="40"/>
        <v>29.240733989282834</v>
      </c>
      <c r="E105" s="14">
        <f t="shared" si="29"/>
        <v>13.07175605482616</v>
      </c>
      <c r="F105" s="14">
        <f t="shared" si="41"/>
        <v>14.574644414096928</v>
      </c>
      <c r="G105" s="14">
        <f>0.5*('Specifications (ICE)'!$P$4*'Specifications (ICE)'!$P$3)*'Specifications (ICE)'!$P$5*E105^2</f>
        <v>53.407824994123871</v>
      </c>
      <c r="H105" s="14">
        <f>IF(B105="A",'Specifications (ICE)'!$M$12,IF(B105="G",'Specifications (ICE)'!$M$13))</f>
        <v>84.271039200000004</v>
      </c>
      <c r="I105" s="14">
        <f>'Specifications (ICE)'!$H$11-G105-H105-R105</f>
        <v>564.31938602459877</v>
      </c>
      <c r="J105" s="14">
        <f t="shared" si="30"/>
        <v>0.89172650679567689</v>
      </c>
      <c r="K105" s="14">
        <f>0.5*'Specifications (ICE)'!$E$16*E105^2</f>
        <v>45869.840789489717</v>
      </c>
      <c r="L105" s="14">
        <f>E105/'Specifications (ICE)'!$M$4</f>
        <v>45.745428013389883</v>
      </c>
      <c r="M105" s="14">
        <f t="shared" si="25"/>
        <v>3</v>
      </c>
      <c r="N105" s="14">
        <f>IF(M105=1,'Specifications (ICE)'!$M$19,IF(M105=2,'Specifications (ICE)'!$M$20,IF(M105=3,'Specifications (ICE)'!$M$21)))</f>
        <v>632.83908432016858</v>
      </c>
      <c r="O105" s="14">
        <f t="shared" si="26"/>
        <v>54.066862315969772</v>
      </c>
      <c r="P105" s="13">
        <f t="shared" si="27"/>
        <v>0.89172650679567689</v>
      </c>
      <c r="Q105" s="14">
        <v>0</v>
      </c>
      <c r="R105" s="17">
        <f t="shared" si="31"/>
        <v>0</v>
      </c>
      <c r="S105" s="14">
        <f t="shared" si="32"/>
        <v>0</v>
      </c>
      <c r="T105" s="12">
        <f t="shared" si="28"/>
        <v>819.07009430920255</v>
      </c>
      <c r="U105" s="3">
        <f t="shared" si="47"/>
        <v>18</v>
      </c>
      <c r="V105" s="19">
        <f t="shared" si="33"/>
        <v>13.422600000000001</v>
      </c>
      <c r="W105" s="14">
        <f>IF(M105=1,_xlfn.XLOOKUP(D105,' RPM (ICE)'!$E$3:$E$63,' RPM (ICE)'!$B$3:$B$63,,1),IF(M105=2,_xlfn.XLOOKUP(D105,' RPM (ICE)'!$F$3:$F$63,' RPM (ICE)'!$B$3:$B$63,,1),IF(M105=3,_xlfn.XLOOKUP(D105,' RPM (ICE)'!$G$3:$G$63,' RPM (ICE)'!$B$3:$B$63,,1))))</f>
        <v>6700</v>
      </c>
      <c r="X105" s="12">
        <f t="shared" si="34"/>
        <v>19.129809385074626</v>
      </c>
      <c r="Y105" s="3">
        <f t="shared" si="35"/>
        <v>19</v>
      </c>
      <c r="Z105" s="3">
        <f t="shared" si="42"/>
        <v>19</v>
      </c>
      <c r="AA105" s="3">
        <f t="shared" si="36"/>
        <v>19</v>
      </c>
      <c r="AB105" s="19"/>
      <c r="AC105" s="14">
        <f>IF(M105=1,_xlfn.XLOOKUP(D105,' RPM (ICE)'!$E$3:$E$63,' RPM (ICE)'!$C$3:$C$63,,-1),IF(M105=2,_xlfn.XLOOKUP(D105,' RPM (ICE)'!$F$3:$F$63,' RPM (ICE)'!$C$3:$C$63,,-1),IF(M105=3,_xlfn.XLOOKUP(D105,' RPM (ICE)'!$G$3:$G$63,' RPM (ICE)'!$C$3:$C$63,,-1))))</f>
        <v>16.8</v>
      </c>
      <c r="AD105" s="14">
        <f t="shared" si="37"/>
        <v>12.527760000000001</v>
      </c>
      <c r="AE105" s="14">
        <f t="shared" si="38"/>
        <v>17.854488759402983</v>
      </c>
      <c r="AF105" s="14" cm="1">
        <f t="array" ref="AF105">_xlfn.XLOOKUP(AE105,BSFC!$I$11:$I$33,_xlfn.XLOOKUP('Main Data (ICE)'!W105,BSFC!$J$10:$W$10,BSFC!$J$11:$W$33,,-1),,-1)</f>
        <v>484.72801649999997</v>
      </c>
      <c r="AG105" s="14">
        <f t="shared" si="39"/>
        <v>1.6868211822189001</v>
      </c>
      <c r="AH105" s="14">
        <f t="shared" si="43"/>
        <v>2.6621773836182461E-4</v>
      </c>
      <c r="AI105" s="14">
        <f t="shared" si="44"/>
        <v>0.1290431962732432</v>
      </c>
      <c r="AJ105" s="14">
        <f t="shared" si="48"/>
        <v>18.735421846655001</v>
      </c>
      <c r="AK105" s="14">
        <f t="shared" si="45"/>
        <v>1.7091814075926253E-4</v>
      </c>
      <c r="AL105" s="14">
        <f t="shared" si="46"/>
        <v>2.481512827371523E-2</v>
      </c>
    </row>
    <row r="106" spans="1:38" ht="15.75" thickBot="1" x14ac:dyDescent="0.3">
      <c r="A106" s="14">
        <v>1</v>
      </c>
      <c r="B106" s="17" t="s">
        <v>33</v>
      </c>
      <c r="C106" s="14">
        <v>100</v>
      </c>
      <c r="D106" s="14">
        <f t="shared" si="40"/>
        <v>29.392937004863334</v>
      </c>
      <c r="E106" s="14">
        <f t="shared" si="29"/>
        <v>13.139796778126964</v>
      </c>
      <c r="F106" s="14">
        <f t="shared" si="41"/>
        <v>14.650749091884993</v>
      </c>
      <c r="G106" s="14">
        <f>0.5*('Specifications (ICE)'!$P$4*'Specifications (ICE)'!$P$3)*'Specifications (ICE)'!$P$5*E106^2</f>
        <v>53.965265720635038</v>
      </c>
      <c r="H106" s="14">
        <f>IF(B106="A",'Specifications (ICE)'!$M$12,IF(B106="G",'Specifications (ICE)'!$M$13))</f>
        <v>84.271039200000004</v>
      </c>
      <c r="I106" s="14">
        <f>'Specifications (ICE)'!$H$11-G106-H106-R106</f>
        <v>563.76194529808765</v>
      </c>
      <c r="J106" s="14">
        <f t="shared" si="30"/>
        <v>0.89084564981272063</v>
      </c>
      <c r="K106" s="14">
        <f>0.5*'Specifications (ICE)'!$E$16*E106^2</f>
        <v>46348.604292355791</v>
      </c>
      <c r="L106" s="14">
        <f>E106/'Specifications (ICE)'!$M$4</f>
        <v>45.983540780846766</v>
      </c>
      <c r="M106" s="14">
        <f t="shared" si="25"/>
        <v>3</v>
      </c>
      <c r="N106" s="14">
        <f>IF(M106=1,'Specifications (ICE)'!$M$19,IF(M106=2,'Specifications (ICE)'!$M$20,IF(M106=3,'Specifications (ICE)'!$M$21)))</f>
        <v>632.83908432016858</v>
      </c>
      <c r="O106" s="14">
        <f t="shared" si="26"/>
        <v>54.631181701994386</v>
      </c>
      <c r="P106" s="13">
        <f t="shared" si="27"/>
        <v>0.89084564981272063</v>
      </c>
      <c r="Q106" s="14">
        <v>0</v>
      </c>
      <c r="R106" s="17">
        <f t="shared" si="31"/>
        <v>0</v>
      </c>
      <c r="S106" s="14">
        <f t="shared" si="32"/>
        <v>0</v>
      </c>
      <c r="T106" s="12">
        <f t="shared" si="28"/>
        <v>823.33349407103333</v>
      </c>
      <c r="U106" s="3">
        <f t="shared" si="47"/>
        <v>18</v>
      </c>
      <c r="V106" s="19">
        <f t="shared" si="33"/>
        <v>13.422600000000001</v>
      </c>
      <c r="W106" s="14">
        <f>IF(M106=1,_xlfn.XLOOKUP(D106,' RPM (ICE)'!$E$3:$E$63,' RPM (ICE)'!$B$3:$B$63,,1),IF(M106=2,_xlfn.XLOOKUP(D106,' RPM (ICE)'!$F$3:$F$63,' RPM (ICE)'!$B$3:$B$63,,1),IF(M106=3,_xlfn.XLOOKUP(D106,' RPM (ICE)'!$G$3:$G$63,' RPM (ICE)'!$B$3:$B$63,,1))))</f>
        <v>6800</v>
      </c>
      <c r="X106" s="12">
        <f t="shared" si="34"/>
        <v>18.848488658823531</v>
      </c>
      <c r="Y106" s="3">
        <f t="shared" si="35"/>
        <v>19</v>
      </c>
      <c r="Z106" s="3">
        <f t="shared" si="42"/>
        <v>19</v>
      </c>
      <c r="AA106" s="3">
        <f t="shared" si="36"/>
        <v>19</v>
      </c>
      <c r="AB106" s="19"/>
      <c r="AC106" s="14">
        <f>IF(M106=1,_xlfn.XLOOKUP(D106,' RPM (ICE)'!$E$3:$E$63,' RPM (ICE)'!$C$3:$C$63,,-1),IF(M106=2,_xlfn.XLOOKUP(D106,' RPM (ICE)'!$F$3:$F$63,' RPM (ICE)'!$C$3:$C$63,,-1),IF(M106=3,_xlfn.XLOOKUP(D106,' RPM (ICE)'!$G$3:$G$63,' RPM (ICE)'!$C$3:$C$63,,-1))))</f>
        <v>14</v>
      </c>
      <c r="AD106" s="14">
        <f t="shared" si="37"/>
        <v>10.4398</v>
      </c>
      <c r="AE106" s="14">
        <f t="shared" si="38"/>
        <v>14.659935623529412</v>
      </c>
      <c r="AF106" s="14" cm="1">
        <f t="array" ref="AF106">_xlfn.XLOOKUP(AE106,BSFC!$I$11:$I$33,_xlfn.XLOOKUP('Main Data (ICE)'!W106,BSFC!$J$10:$W$10,BSFC!$J$11:$W$33,,-1),,-1)</f>
        <v>426.97377450000005</v>
      </c>
      <c r="AG106" s="14">
        <f t="shared" si="39"/>
        <v>1.2382002252847502</v>
      </c>
      <c r="AH106" s="14">
        <f t="shared" si="43"/>
        <v>2.2069933754773286E-4</v>
      </c>
      <c r="AI106" s="14">
        <f t="shared" si="44"/>
        <v>9.4232829182405081E-2</v>
      </c>
      <c r="AJ106" s="14">
        <f t="shared" si="48"/>
        <v>18.829654675837407</v>
      </c>
      <c r="AK106" s="14">
        <f t="shared" si="45"/>
        <v>1.2481169428133125E-4</v>
      </c>
      <c r="AL106" s="14">
        <f t="shared" si="46"/>
        <v>2.4939939967996563E-2</v>
      </c>
    </row>
    <row r="107" spans="1:38" ht="15.75" thickBot="1" x14ac:dyDescent="0.3">
      <c r="A107" s="14">
        <v>1</v>
      </c>
      <c r="B107" s="17" t="s">
        <v>33</v>
      </c>
      <c r="C107" s="14">
        <v>101</v>
      </c>
      <c r="D107" s="14">
        <f t="shared" si="40"/>
        <v>29.544206739566071</v>
      </c>
      <c r="E107" s="14">
        <f t="shared" si="29"/>
        <v>13.207420288235745</v>
      </c>
      <c r="F107" s="14">
        <f t="shared" si="41"/>
        <v>14.726464104974319</v>
      </c>
      <c r="G107" s="14">
        <f>0.5*('Specifications (ICE)'!$P$4*'Specifications (ICE)'!$P$3)*'Specifications (ICE)'!$P$5*E107^2</f>
        <v>54.522155801233147</v>
      </c>
      <c r="H107" s="14">
        <f>IF(B107="A",'Specifications (ICE)'!$M$12,IF(B107="G",'Specifications (ICE)'!$M$13))</f>
        <v>84.271039200000004</v>
      </c>
      <c r="I107" s="14">
        <f>'Specifications (ICE)'!$H$11-G107-H107-R107</f>
        <v>563.20505521748953</v>
      </c>
      <c r="J107" s="14">
        <f t="shared" si="30"/>
        <v>0.88996566294971513</v>
      </c>
      <c r="K107" s="14">
        <f>0.5*'Specifications (ICE)'!$E$16*E107^2</f>
        <v>46826.89486751199</v>
      </c>
      <c r="L107" s="14">
        <f>E107/'Specifications (ICE)'!$M$4</f>
        <v>46.22019348463953</v>
      </c>
      <c r="M107" s="14">
        <f t="shared" si="25"/>
        <v>3</v>
      </c>
      <c r="N107" s="14">
        <f>IF(M107=1,'Specifications (ICE)'!$M$19,IF(M107=2,'Specifications (ICE)'!$M$20,IF(M107=3,'Specifications (ICE)'!$M$21)))</f>
        <v>632.83908432016858</v>
      </c>
      <c r="O107" s="14">
        <f t="shared" si="26"/>
        <v>55.194943647292462</v>
      </c>
      <c r="P107" s="13">
        <f t="shared" si="27"/>
        <v>0.88996566294971513</v>
      </c>
      <c r="Q107" s="14">
        <v>0</v>
      </c>
      <c r="R107" s="17">
        <f t="shared" si="31"/>
        <v>0</v>
      </c>
      <c r="S107" s="14">
        <f t="shared" si="32"/>
        <v>0</v>
      </c>
      <c r="T107" s="12">
        <f t="shared" si="28"/>
        <v>827.570751450226</v>
      </c>
      <c r="U107" s="3">
        <f t="shared" si="47"/>
        <v>18</v>
      </c>
      <c r="V107" s="19">
        <f t="shared" si="33"/>
        <v>13.422600000000001</v>
      </c>
      <c r="W107" s="14">
        <f>IF(M107=1,_xlfn.XLOOKUP(D107,' RPM (ICE)'!$E$3:$E$63,' RPM (ICE)'!$B$3:$B$63,,1),IF(M107=2,_xlfn.XLOOKUP(D107,' RPM (ICE)'!$F$3:$F$63,' RPM (ICE)'!$B$3:$B$63,,1),IF(M107=3,_xlfn.XLOOKUP(D107,' RPM (ICE)'!$G$3:$G$63,' RPM (ICE)'!$B$3:$B$63,,1))))</f>
        <v>6800</v>
      </c>
      <c r="X107" s="12">
        <f t="shared" si="34"/>
        <v>18.848488658823531</v>
      </c>
      <c r="Y107" s="3">
        <f t="shared" si="35"/>
        <v>19</v>
      </c>
      <c r="Z107" s="3">
        <f t="shared" si="42"/>
        <v>19</v>
      </c>
      <c r="AA107" s="3">
        <f t="shared" si="36"/>
        <v>19</v>
      </c>
      <c r="AB107" s="19"/>
      <c r="AC107" s="14">
        <f>IF(M107=1,_xlfn.XLOOKUP(D107,' RPM (ICE)'!$E$3:$E$63,' RPM (ICE)'!$C$3:$C$63,,-1),IF(M107=2,_xlfn.XLOOKUP(D107,' RPM (ICE)'!$F$3:$F$63,' RPM (ICE)'!$C$3:$C$63,,-1),IF(M107=3,_xlfn.XLOOKUP(D107,' RPM (ICE)'!$G$3:$G$63,' RPM (ICE)'!$C$3:$C$63,,-1))))</f>
        <v>14</v>
      </c>
      <c r="AD107" s="14">
        <f t="shared" si="37"/>
        <v>10.4398</v>
      </c>
      <c r="AE107" s="14">
        <f t="shared" si="38"/>
        <v>14.659935623529412</v>
      </c>
      <c r="AF107" s="14" cm="1">
        <f t="array" ref="AF107">_xlfn.XLOOKUP(AE107,BSFC!$I$11:$I$33,_xlfn.XLOOKUP('Main Data (ICE)'!W107,BSFC!$J$10:$W$10,BSFC!$J$11:$W$33,,-1),,-1)</f>
        <v>426.97377450000005</v>
      </c>
      <c r="AG107" s="14">
        <f t="shared" si="39"/>
        <v>1.2382002252847502</v>
      </c>
      <c r="AH107" s="14">
        <f t="shared" si="43"/>
        <v>2.1956933156942881E-4</v>
      </c>
      <c r="AI107" s="14">
        <f t="shared" si="44"/>
        <v>9.3750346264641043E-2</v>
      </c>
      <c r="AJ107" s="14">
        <f t="shared" si="48"/>
        <v>18.923405022102049</v>
      </c>
      <c r="AK107" s="14">
        <f t="shared" si="45"/>
        <v>1.2417264405912721E-4</v>
      </c>
      <c r="AL107" s="14">
        <f t="shared" si="46"/>
        <v>2.506411261205569E-2</v>
      </c>
    </row>
    <row r="108" spans="1:38" ht="15.75" thickBot="1" x14ac:dyDescent="0.3">
      <c r="A108" s="14">
        <v>1</v>
      </c>
      <c r="B108" s="17" t="s">
        <v>33</v>
      </c>
      <c r="C108" s="14">
        <v>102</v>
      </c>
      <c r="D108" s="14">
        <f t="shared" si="40"/>
        <v>29.694557602952411</v>
      </c>
      <c r="E108" s="14">
        <f t="shared" si="29"/>
        <v>13.27463302679214</v>
      </c>
      <c r="F108" s="14">
        <f t="shared" si="41"/>
        <v>14.80179575429236</v>
      </c>
      <c r="G108" s="14">
        <f>0.5*('Specifications (ICE)'!$P$4*'Specifications (ICE)'!$P$3)*'Specifications (ICE)'!$P$5*E108^2</f>
        <v>55.078495779852119</v>
      </c>
      <c r="H108" s="14">
        <f>IF(B108="A",'Specifications (ICE)'!$M$12,IF(B108="G",'Specifications (ICE)'!$M$13))</f>
        <v>84.271039200000004</v>
      </c>
      <c r="I108" s="14">
        <f>'Specifications (ICE)'!$H$11-G108-H108-R108</f>
        <v>562.64871523887052</v>
      </c>
      <c r="J108" s="14">
        <f t="shared" si="30"/>
        <v>0.88908654534714693</v>
      </c>
      <c r="K108" s="14">
        <f>0.5*'Specifications (ICE)'!$E$16*E108^2</f>
        <v>47304.712982121375</v>
      </c>
      <c r="L108" s="14">
        <f>E108/'Specifications (ICE)'!$M$4</f>
        <v>46.455408667689028</v>
      </c>
      <c r="M108" s="14">
        <f t="shared" si="25"/>
        <v>3</v>
      </c>
      <c r="N108" s="14">
        <f>IF(M108=1,'Specifications (ICE)'!$M$19,IF(M108=2,'Specifications (ICE)'!$M$20,IF(M108=3,'Specifications (ICE)'!$M$21)))</f>
        <v>632.83908432016858</v>
      </c>
      <c r="O108" s="14">
        <f t="shared" si="26"/>
        <v>55.758148702509963</v>
      </c>
      <c r="P108" s="13">
        <f t="shared" si="27"/>
        <v>0.88908654534714693</v>
      </c>
      <c r="Q108" s="14">
        <v>0</v>
      </c>
      <c r="R108" s="17">
        <f t="shared" si="31"/>
        <v>0</v>
      </c>
      <c r="S108" s="14">
        <f t="shared" si="32"/>
        <v>0</v>
      </c>
      <c r="T108" s="12">
        <f t="shared" si="28"/>
        <v>831.78227007689429</v>
      </c>
      <c r="U108" s="3">
        <f t="shared" si="47"/>
        <v>18</v>
      </c>
      <c r="V108" s="19">
        <f t="shared" si="33"/>
        <v>13.422600000000001</v>
      </c>
      <c r="W108" s="14">
        <f>IF(M108=1,_xlfn.XLOOKUP(D108,' RPM (ICE)'!$E$3:$E$63,' RPM (ICE)'!$B$3:$B$63,,1),IF(M108=2,_xlfn.XLOOKUP(D108,' RPM (ICE)'!$F$3:$F$63,' RPM (ICE)'!$B$3:$B$63,,1),IF(M108=3,_xlfn.XLOOKUP(D108,' RPM (ICE)'!$G$3:$G$63,' RPM (ICE)'!$B$3:$B$63,,1))))</f>
        <v>6800</v>
      </c>
      <c r="X108" s="12">
        <f t="shared" si="34"/>
        <v>18.848488658823531</v>
      </c>
      <c r="Y108" s="3">
        <f t="shared" si="35"/>
        <v>19</v>
      </c>
      <c r="Z108" s="3">
        <f t="shared" si="42"/>
        <v>19</v>
      </c>
      <c r="AA108" s="3">
        <f t="shared" si="36"/>
        <v>19</v>
      </c>
      <c r="AB108" s="19"/>
      <c r="AC108" s="14">
        <f>IF(M108=1,_xlfn.XLOOKUP(D108,' RPM (ICE)'!$E$3:$E$63,' RPM (ICE)'!$C$3:$C$63,,-1),IF(M108=2,_xlfn.XLOOKUP(D108,' RPM (ICE)'!$F$3:$F$63,' RPM (ICE)'!$C$3:$C$63,,-1),IF(M108=3,_xlfn.XLOOKUP(D108,' RPM (ICE)'!$G$3:$G$63,' RPM (ICE)'!$C$3:$C$63,,-1))))</f>
        <v>14</v>
      </c>
      <c r="AD108" s="14">
        <f t="shared" si="37"/>
        <v>10.4398</v>
      </c>
      <c r="AE108" s="14">
        <f t="shared" si="38"/>
        <v>14.659935623529412</v>
      </c>
      <c r="AF108" s="14" cm="1">
        <f t="array" ref="AF108">_xlfn.XLOOKUP(AE108,BSFC!$I$11:$I$33,_xlfn.XLOOKUP('Main Data (ICE)'!W108,BSFC!$J$10:$W$10,BSFC!$J$11:$W$33,,-1),,-1)</f>
        <v>426.97377450000005</v>
      </c>
      <c r="AG108" s="14">
        <f t="shared" si="39"/>
        <v>1.2382002252847502</v>
      </c>
      <c r="AH108" s="14">
        <f t="shared" si="43"/>
        <v>2.1845759793069121E-4</v>
      </c>
      <c r="AI108" s="14">
        <f t="shared" si="44"/>
        <v>9.3275665156670629E-2</v>
      </c>
      <c r="AJ108" s="14">
        <f t="shared" si="48"/>
        <v>19.01668068725872</v>
      </c>
      <c r="AK108" s="14">
        <f t="shared" si="45"/>
        <v>1.2354392735982865E-4</v>
      </c>
      <c r="AL108" s="14">
        <f t="shared" si="46"/>
        <v>2.5187656539415518E-2</v>
      </c>
    </row>
    <row r="109" spans="1:38" ht="15.75" thickBot="1" x14ac:dyDescent="0.3">
      <c r="A109" s="14">
        <v>1</v>
      </c>
      <c r="B109" s="17" t="s">
        <v>33</v>
      </c>
      <c r="C109" s="14">
        <v>103</v>
      </c>
      <c r="D109" s="14">
        <f t="shared" si="40"/>
        <v>29.844003628296296</v>
      </c>
      <c r="E109" s="14">
        <f t="shared" si="29"/>
        <v>13.34144126722053</v>
      </c>
      <c r="F109" s="14">
        <f t="shared" si="41"/>
        <v>14.876750174880859</v>
      </c>
      <c r="G109" s="14">
        <f>0.5*('Specifications (ICE)'!$P$4*'Specifications (ICE)'!$P$3)*'Specifications (ICE)'!$P$5*E109^2</f>
        <v>55.634286199888585</v>
      </c>
      <c r="H109" s="14">
        <f>IF(B109="A",'Specifications (ICE)'!$M$12,IF(B109="G",'Specifications (ICE)'!$M$13))</f>
        <v>84.271039200000004</v>
      </c>
      <c r="I109" s="14">
        <f>'Specifications (ICE)'!$H$11-G109-H109-R109</f>
        <v>562.09292481883404</v>
      </c>
      <c r="J109" s="14">
        <f t="shared" si="30"/>
        <v>0.88820829614635122</v>
      </c>
      <c r="K109" s="14">
        <f>0.5*'Specifications (ICE)'!$E$16*E109^2</f>
        <v>47782.059102885542</v>
      </c>
      <c r="L109" s="14">
        <f>E109/'Specifications (ICE)'!$M$4</f>
        <v>46.689208284236322</v>
      </c>
      <c r="M109" s="14">
        <f t="shared" si="25"/>
        <v>3</v>
      </c>
      <c r="N109" s="14">
        <f>IF(M109=1,'Specifications (ICE)'!$M$19,IF(M109=2,'Specifications (ICE)'!$M$20,IF(M109=3,'Specifications (ICE)'!$M$21)))</f>
        <v>632.83908432016858</v>
      </c>
      <c r="O109" s="14">
        <f t="shared" si="26"/>
        <v>56.320797417748835</v>
      </c>
      <c r="P109" s="13">
        <f t="shared" si="27"/>
        <v>0.88820829614635122</v>
      </c>
      <c r="Q109" s="14">
        <v>0</v>
      </c>
      <c r="R109" s="17">
        <f t="shared" si="31"/>
        <v>0</v>
      </c>
      <c r="S109" s="14">
        <f t="shared" si="32"/>
        <v>0</v>
      </c>
      <c r="T109" s="12">
        <f t="shared" si="28"/>
        <v>835.96844304086346</v>
      </c>
      <c r="U109" s="3">
        <f t="shared" si="47"/>
        <v>18</v>
      </c>
      <c r="V109" s="19">
        <f t="shared" si="33"/>
        <v>13.422600000000001</v>
      </c>
      <c r="W109" s="14">
        <f>IF(M109=1,_xlfn.XLOOKUP(D109,' RPM (ICE)'!$E$3:$E$63,' RPM (ICE)'!$B$3:$B$63,,1),IF(M109=2,_xlfn.XLOOKUP(D109,' RPM (ICE)'!$F$3:$F$63,' RPM (ICE)'!$B$3:$B$63,,1),IF(M109=3,_xlfn.XLOOKUP(D109,' RPM (ICE)'!$G$3:$G$63,' RPM (ICE)'!$B$3:$B$63,,1))))</f>
        <v>6900</v>
      </c>
      <c r="X109" s="12">
        <f t="shared" si="34"/>
        <v>18.575322156521739</v>
      </c>
      <c r="Y109" s="3">
        <f t="shared" si="35"/>
        <v>19</v>
      </c>
      <c r="Z109" s="3">
        <f t="shared" si="42"/>
        <v>19</v>
      </c>
      <c r="AA109" s="3">
        <f t="shared" si="36"/>
        <v>19</v>
      </c>
      <c r="AB109" s="19"/>
      <c r="AC109" s="14">
        <f>IF(M109=1,_xlfn.XLOOKUP(D109,' RPM (ICE)'!$E$3:$E$63,' RPM (ICE)'!$C$3:$C$63,,-1),IF(M109=2,_xlfn.XLOOKUP(D109,' RPM (ICE)'!$F$3:$F$63,' RPM (ICE)'!$C$3:$C$63,,-1),IF(M109=3,_xlfn.XLOOKUP(D109,' RPM (ICE)'!$G$3:$G$63,' RPM (ICE)'!$C$3:$C$63,,-1))))</f>
        <v>13.483333333333301</v>
      </c>
      <c r="AD109" s="14">
        <f t="shared" si="37"/>
        <v>10.054521666666643</v>
      </c>
      <c r="AE109" s="14">
        <f t="shared" si="38"/>
        <v>13.914292245024122</v>
      </c>
      <c r="AF109" s="14" cm="1">
        <f t="array" ref="AF109">_xlfn.XLOOKUP(AE109,BSFC!$I$11:$I$33,_xlfn.XLOOKUP('Main Data (ICE)'!W109,BSFC!$J$10:$W$10,BSFC!$J$11:$W$33,,-1),,-1)</f>
        <v>450.79008974999994</v>
      </c>
      <c r="AG109" s="14">
        <f t="shared" si="39"/>
        <v>1.2590218679194376</v>
      </c>
      <c r="AH109" s="14">
        <f t="shared" si="43"/>
        <v>2.0934190161653015E-4</v>
      </c>
      <c r="AI109" s="14">
        <f t="shared" si="44"/>
        <v>9.436925461815128E-2</v>
      </c>
      <c r="AJ109" s="14">
        <f t="shared" si="48"/>
        <v>19.111049941876871</v>
      </c>
      <c r="AK109" s="14">
        <f t="shared" si="45"/>
        <v>1.2499239022271692E-4</v>
      </c>
      <c r="AL109" s="14">
        <f t="shared" si="46"/>
        <v>2.5312648929638235E-2</v>
      </c>
    </row>
    <row r="110" spans="1:38" ht="15.75" thickBot="1" x14ac:dyDescent="0.3">
      <c r="A110" s="14">
        <v>1</v>
      </c>
      <c r="B110" s="17" t="s">
        <v>33</v>
      </c>
      <c r="C110" s="14">
        <v>104</v>
      </c>
      <c r="D110" s="14">
        <f t="shared" si="40"/>
        <v>29.992558486283293</v>
      </c>
      <c r="E110" s="14">
        <f t="shared" si="29"/>
        <v>13.407851120854065</v>
      </c>
      <c r="F110" s="14">
        <f t="shared" si="41"/>
        <v>14.951333341936216</v>
      </c>
      <c r="G110" s="14">
        <f>0.5*('Specifications (ICE)'!$P$4*'Specifications (ICE)'!$P$3)*'Specifications (ICE)'!$P$5*E110^2</f>
        <v>56.189527604202361</v>
      </c>
      <c r="H110" s="14">
        <f>IF(B110="A",'Specifications (ICE)'!$M$12,IF(B110="G",'Specifications (ICE)'!$M$13))</f>
        <v>84.271039200000004</v>
      </c>
      <c r="I110" s="14">
        <f>'Specifications (ICE)'!$H$11-G110-H110-R110</f>
        <v>561.5376834145203</v>
      </c>
      <c r="J110" s="14">
        <f t="shared" si="30"/>
        <v>0.88733091448951151</v>
      </c>
      <c r="K110" s="14">
        <f>0.5*'Specifications (ICE)'!$E$16*E110^2</f>
        <v>48258.933696045024</v>
      </c>
      <c r="L110" s="14">
        <f>E110/'Specifications (ICE)'!$M$4</f>
        <v>46.92161372127407</v>
      </c>
      <c r="M110" s="14">
        <f t="shared" si="25"/>
        <v>3</v>
      </c>
      <c r="N110" s="14">
        <f>IF(M110=1,'Specifications (ICE)'!$M$19,IF(M110=2,'Specifications (ICE)'!$M$20,IF(M110=3,'Specifications (ICE)'!$M$21)))</f>
        <v>632.83908432016858</v>
      </c>
      <c r="O110" s="14">
        <f t="shared" si="26"/>
        <v>56.882890342567656</v>
      </c>
      <c r="P110" s="13">
        <f t="shared" si="27"/>
        <v>0.88733091448951151</v>
      </c>
      <c r="Q110" s="14">
        <v>0</v>
      </c>
      <c r="R110" s="17">
        <f t="shared" si="31"/>
        <v>0</v>
      </c>
      <c r="S110" s="14">
        <f t="shared" si="32"/>
        <v>0</v>
      </c>
      <c r="T110" s="12">
        <f t="shared" si="28"/>
        <v>840.12965327539791</v>
      </c>
      <c r="U110" s="3">
        <f t="shared" si="47"/>
        <v>18</v>
      </c>
      <c r="V110" s="19">
        <f t="shared" si="33"/>
        <v>13.422600000000001</v>
      </c>
      <c r="W110" s="14">
        <f>IF(M110=1,_xlfn.XLOOKUP(D110,' RPM (ICE)'!$E$3:$E$63,' RPM (ICE)'!$B$3:$B$63,,1),IF(M110=2,_xlfn.XLOOKUP(D110,' RPM (ICE)'!$F$3:$F$63,' RPM (ICE)'!$B$3:$B$63,,1),IF(M110=3,_xlfn.XLOOKUP(D110,' RPM (ICE)'!$G$3:$G$63,' RPM (ICE)'!$B$3:$B$63,,1))))</f>
        <v>6900</v>
      </c>
      <c r="X110" s="12">
        <f t="shared" si="34"/>
        <v>18.575322156521739</v>
      </c>
      <c r="Y110" s="3">
        <f t="shared" si="35"/>
        <v>19</v>
      </c>
      <c r="Z110" s="3">
        <f t="shared" si="42"/>
        <v>19</v>
      </c>
      <c r="AA110" s="3">
        <f t="shared" si="36"/>
        <v>19</v>
      </c>
      <c r="AB110" s="19"/>
      <c r="AC110" s="14">
        <f>IF(M110=1,_xlfn.XLOOKUP(D110,' RPM (ICE)'!$E$3:$E$63,' RPM (ICE)'!$C$3:$C$63,,-1),IF(M110=2,_xlfn.XLOOKUP(D110,' RPM (ICE)'!$F$3:$F$63,' RPM (ICE)'!$C$3:$C$63,,-1),IF(M110=3,_xlfn.XLOOKUP(D110,' RPM (ICE)'!$G$3:$G$63,' RPM (ICE)'!$C$3:$C$63,,-1))))</f>
        <v>13.483333333333301</v>
      </c>
      <c r="AD110" s="14">
        <f t="shared" si="37"/>
        <v>10.054521666666643</v>
      </c>
      <c r="AE110" s="14">
        <f t="shared" si="38"/>
        <v>13.914292245024122</v>
      </c>
      <c r="AF110" s="14" cm="1">
        <f t="array" ref="AF110">_xlfn.XLOOKUP(AE110,BSFC!$I$11:$I$33,_xlfn.XLOOKUP('Main Data (ICE)'!W110,BSFC!$J$10:$W$10,BSFC!$J$11:$W$33,,-1),,-1)</f>
        <v>450.79008974999994</v>
      </c>
      <c r="AG110" s="14">
        <f t="shared" si="39"/>
        <v>1.2590218679194376</v>
      </c>
      <c r="AH110" s="14">
        <f t="shared" si="43"/>
        <v>2.0830501920186166E-4</v>
      </c>
      <c r="AI110" s="14">
        <f t="shared" si="44"/>
        <v>9.3901838301382684E-2</v>
      </c>
      <c r="AJ110" s="14">
        <f t="shared" si="48"/>
        <v>19.204951780178252</v>
      </c>
      <c r="AK110" s="14">
        <f t="shared" si="45"/>
        <v>1.2437329576342078E-4</v>
      </c>
      <c r="AL110" s="14">
        <f t="shared" si="46"/>
        <v>2.5437022225401656E-2</v>
      </c>
    </row>
    <row r="111" spans="1:38" ht="15.75" thickBot="1" x14ac:dyDescent="0.3">
      <c r="A111" s="14">
        <v>1</v>
      </c>
      <c r="B111" s="17" t="s">
        <v>33</v>
      </c>
      <c r="C111" s="14">
        <v>105</v>
      </c>
      <c r="D111" s="14">
        <f t="shared" si="40"/>
        <v>30.000049728</v>
      </c>
      <c r="E111" s="14">
        <f t="shared" si="29"/>
        <v>13.411199999999999</v>
      </c>
      <c r="F111" s="14">
        <f t="shared" si="41"/>
        <v>15.025897885004696</v>
      </c>
      <c r="G111" s="14">
        <f>0.5*('Specifications (ICE)'!$P$4*'Specifications (ICE)'!$P$3)*'Specifications (ICE)'!$P$5*E111^2</f>
        <v>56.217600027646043</v>
      </c>
      <c r="H111" s="14">
        <f>IF(B111="A",'Specifications (ICE)'!$M$12,IF(B111="G",'Specifications (ICE)'!$M$13))</f>
        <v>84.271039200000004</v>
      </c>
      <c r="I111" s="14">
        <f>'Specifications (ICE)'!$H$11-G111-H111-R111</f>
        <v>561.50961099107656</v>
      </c>
      <c r="J111" s="14">
        <f t="shared" si="30"/>
        <v>0.88728655499254105</v>
      </c>
      <c r="K111" s="14">
        <f>0.5*'Specifications (ICE)'!$E$16*E111^2</f>
        <v>48283.043975654393</v>
      </c>
      <c r="L111" s="14">
        <f>E111/'Specifications (ICE)'!$M$4</f>
        <v>46.93333333333333</v>
      </c>
      <c r="M111" s="14">
        <f t="shared" si="25"/>
        <v>3</v>
      </c>
      <c r="N111" s="14">
        <f>IF(M111=1,'Specifications (ICE)'!$M$19,IF(M111=2,'Specifications (ICE)'!$M$20,IF(M111=3,'Specifications (ICE)'!$M$21)))</f>
        <v>632.83908432016858</v>
      </c>
      <c r="O111" s="14">
        <f t="shared" si="26"/>
        <v>56.911309171706868</v>
      </c>
      <c r="P111" s="13">
        <f t="shared" si="27"/>
        <v>0.88728655499254105</v>
      </c>
      <c r="Q111" s="14">
        <v>0</v>
      </c>
      <c r="R111" s="17">
        <f t="shared" si="31"/>
        <v>0</v>
      </c>
      <c r="S111" s="14">
        <f t="shared" si="32"/>
        <v>0</v>
      </c>
      <c r="T111" s="12">
        <f t="shared" si="28"/>
        <v>840.33949246964119</v>
      </c>
      <c r="U111" s="3">
        <f t="shared" si="47"/>
        <v>18</v>
      </c>
      <c r="V111" s="19">
        <f t="shared" si="33"/>
        <v>13.422600000000001</v>
      </c>
      <c r="W111" s="14">
        <f>IF(M111=1,_xlfn.XLOOKUP(D111,' RPM (ICE)'!$E$3:$E$63,' RPM (ICE)'!$B$3:$B$63,,1),IF(M111=2,_xlfn.XLOOKUP(D111,' RPM (ICE)'!$F$3:$F$63,' RPM (ICE)'!$B$3:$B$63,,1),IF(M111=3,_xlfn.XLOOKUP(D111,' RPM (ICE)'!$G$3:$G$63,' RPM (ICE)'!$B$3:$B$63,,1))))</f>
        <v>6900</v>
      </c>
      <c r="X111" s="12">
        <f t="shared" si="34"/>
        <v>18.575322156521739</v>
      </c>
      <c r="Y111" s="3">
        <f t="shared" si="35"/>
        <v>19</v>
      </c>
      <c r="Z111" s="3">
        <f t="shared" si="42"/>
        <v>19</v>
      </c>
      <c r="AA111" s="3">
        <f t="shared" si="36"/>
        <v>19</v>
      </c>
      <c r="AB111" s="19"/>
      <c r="AC111" s="14">
        <f>IF(M111=1,_xlfn.XLOOKUP(D111,' RPM (ICE)'!$E$3:$E$63,' RPM (ICE)'!$C$3:$C$63,,-1),IF(M111=2,_xlfn.XLOOKUP(D111,' RPM (ICE)'!$F$3:$F$63,' RPM (ICE)'!$C$3:$C$63,,-1),IF(M111=3,_xlfn.XLOOKUP(D111,' RPM (ICE)'!$G$3:$G$63,' RPM (ICE)'!$C$3:$C$63,,-1))))</f>
        <v>13.483333333333301</v>
      </c>
      <c r="AD111" s="14">
        <f t="shared" si="37"/>
        <v>10.054521666666643</v>
      </c>
      <c r="AE111" s="14">
        <f t="shared" si="38"/>
        <v>13.914292245024122</v>
      </c>
      <c r="AF111" s="14" cm="1">
        <f t="array" ref="AF111">_xlfn.XLOOKUP(AE111,BSFC!$I$11:$I$33,_xlfn.XLOOKUP('Main Data (ICE)'!W111,BSFC!$J$10:$W$10,BSFC!$J$11:$W$33,,-1),,-1)</f>
        <v>450.79008974999994</v>
      </c>
      <c r="AG111" s="14">
        <f t="shared" si="39"/>
        <v>1.2590218679194376</v>
      </c>
      <c r="AH111" s="14">
        <f t="shared" si="43"/>
        <v>2.0825300384642393E-4</v>
      </c>
      <c r="AI111" s="14">
        <f t="shared" si="44"/>
        <v>9.387839029463653E-2</v>
      </c>
      <c r="AJ111" s="14">
        <f t="shared" si="48"/>
        <v>19.29883017047289</v>
      </c>
      <c r="AK111" s="14">
        <f t="shared" si="45"/>
        <v>1.2434223880084308E-4</v>
      </c>
      <c r="AL111" s="14">
        <f t="shared" si="46"/>
        <v>2.5561364464202499E-2</v>
      </c>
    </row>
    <row r="112" spans="1:38" ht="15.75" thickBot="1" x14ac:dyDescent="0.3">
      <c r="A112" s="14">
        <v>1</v>
      </c>
      <c r="B112" s="17" t="s">
        <v>33</v>
      </c>
      <c r="C112" s="14">
        <v>106</v>
      </c>
      <c r="D112" s="14">
        <f t="shared" si="40"/>
        <v>30.000049728</v>
      </c>
      <c r="E112" s="14">
        <f t="shared" si="29"/>
        <v>13.411199999999999</v>
      </c>
      <c r="F112" s="14">
        <f t="shared" si="41"/>
        <v>15.100462428073175</v>
      </c>
      <c r="G112" s="14">
        <f>0.5*('Specifications (ICE)'!$P$4*'Specifications (ICE)'!$P$3)*'Specifications (ICE)'!$P$5*E112^2</f>
        <v>56.217600027646043</v>
      </c>
      <c r="H112" s="14">
        <f>IF(B112="A",'Specifications (ICE)'!$M$12,IF(B112="G",'Specifications (ICE)'!$M$13))</f>
        <v>84.271039200000004</v>
      </c>
      <c r="I112" s="14">
        <f>'Specifications (ICE)'!$H$11-G112-H112-R112</f>
        <v>561.50961099107656</v>
      </c>
      <c r="J112" s="14">
        <f t="shared" si="30"/>
        <v>0.88728655499254105</v>
      </c>
      <c r="K112" s="14">
        <f>0.5*'Specifications (ICE)'!$E$16*E112^2</f>
        <v>48283.043975654393</v>
      </c>
      <c r="L112" s="14">
        <f>E112/'Specifications (ICE)'!$M$4</f>
        <v>46.93333333333333</v>
      </c>
      <c r="M112" s="14">
        <f t="shared" si="25"/>
        <v>3</v>
      </c>
      <c r="N112" s="14">
        <f>IF(M112=1,'Specifications (ICE)'!$M$19,IF(M112=2,'Specifications (ICE)'!$M$20,IF(M112=3,'Specifications (ICE)'!$M$21)))</f>
        <v>632.83908432016858</v>
      </c>
      <c r="O112" s="14">
        <f t="shared" si="26"/>
        <v>56.911309171706868</v>
      </c>
      <c r="P112" s="13">
        <f t="shared" si="27"/>
        <v>0.88728655499254105</v>
      </c>
      <c r="Q112" s="14">
        <v>0</v>
      </c>
      <c r="R112" s="17">
        <f t="shared" si="31"/>
        <v>0</v>
      </c>
      <c r="S112" s="14">
        <f t="shared" si="32"/>
        <v>0</v>
      </c>
      <c r="T112" s="12">
        <f t="shared" si="28"/>
        <v>840.33949246964119</v>
      </c>
      <c r="U112" s="3">
        <f t="shared" si="47"/>
        <v>18</v>
      </c>
      <c r="V112" s="19">
        <f t="shared" si="33"/>
        <v>13.422600000000001</v>
      </c>
      <c r="W112" s="14">
        <f>IF(M112=1,_xlfn.XLOOKUP(D112,' RPM (ICE)'!$E$3:$E$63,' RPM (ICE)'!$B$3:$B$63,,1),IF(M112=2,_xlfn.XLOOKUP(D112,' RPM (ICE)'!$F$3:$F$63,' RPM (ICE)'!$B$3:$B$63,,1),IF(M112=3,_xlfn.XLOOKUP(D112,' RPM (ICE)'!$G$3:$G$63,' RPM (ICE)'!$B$3:$B$63,,1))))</f>
        <v>6900</v>
      </c>
      <c r="X112" s="12">
        <f t="shared" si="34"/>
        <v>18.575322156521739</v>
      </c>
      <c r="Y112" s="3">
        <f t="shared" si="35"/>
        <v>19</v>
      </c>
      <c r="Z112" s="3">
        <f t="shared" si="42"/>
        <v>19</v>
      </c>
      <c r="AA112" s="3">
        <f t="shared" si="36"/>
        <v>19</v>
      </c>
      <c r="AB112" s="19"/>
      <c r="AC112" s="14">
        <f>IF(M112=1,_xlfn.XLOOKUP(D112,' RPM (ICE)'!$E$3:$E$63,' RPM (ICE)'!$C$3:$C$63,,-1),IF(M112=2,_xlfn.XLOOKUP(D112,' RPM (ICE)'!$F$3:$F$63,' RPM (ICE)'!$C$3:$C$63,,-1),IF(M112=3,_xlfn.XLOOKUP(D112,' RPM (ICE)'!$G$3:$G$63,' RPM (ICE)'!$C$3:$C$63,,-1))))</f>
        <v>13.483333333333301</v>
      </c>
      <c r="AD112" s="14">
        <f t="shared" si="37"/>
        <v>10.054521666666643</v>
      </c>
      <c r="AE112" s="14">
        <f t="shared" si="38"/>
        <v>13.914292245024122</v>
      </c>
      <c r="AF112" s="14" cm="1">
        <f t="array" ref="AF112">_xlfn.XLOOKUP(AE112,BSFC!$I$11:$I$33,_xlfn.XLOOKUP('Main Data (ICE)'!W112,BSFC!$J$10:$W$10,BSFC!$J$11:$W$33,,-1),,-1)</f>
        <v>450.79008974999994</v>
      </c>
      <c r="AG112" s="14">
        <f t="shared" si="39"/>
        <v>1.2590218679194376</v>
      </c>
      <c r="AH112" s="14">
        <f t="shared" si="43"/>
        <v>2.0825300384642393E-4</v>
      </c>
      <c r="AI112" s="14">
        <f t="shared" si="44"/>
        <v>9.387839029463653E-2</v>
      </c>
      <c r="AJ112" s="14">
        <f t="shared" si="48"/>
        <v>19.392708560767527</v>
      </c>
      <c r="AK112" s="14">
        <f t="shared" si="45"/>
        <v>1.2434223880084308E-4</v>
      </c>
      <c r="AL112" s="14">
        <f t="shared" si="46"/>
        <v>2.5685706703003342E-2</v>
      </c>
    </row>
    <row r="113" spans="1:38" ht="15.75" thickBot="1" x14ac:dyDescent="0.3">
      <c r="A113" s="14">
        <v>1</v>
      </c>
      <c r="B113" s="17" t="s">
        <v>33</v>
      </c>
      <c r="C113" s="14">
        <v>107</v>
      </c>
      <c r="D113" s="14">
        <f t="shared" si="40"/>
        <v>30.000049728</v>
      </c>
      <c r="E113" s="14">
        <f t="shared" si="29"/>
        <v>13.411199999999999</v>
      </c>
      <c r="F113" s="14">
        <f t="shared" si="41"/>
        <v>15.175026971141655</v>
      </c>
      <c r="G113" s="14">
        <f>0.5*('Specifications (ICE)'!$P$4*'Specifications (ICE)'!$P$3)*'Specifications (ICE)'!$P$5*E113^2</f>
        <v>56.217600027646043</v>
      </c>
      <c r="H113" s="14">
        <f>IF(B113="A",'Specifications (ICE)'!$M$12,IF(B113="G",'Specifications (ICE)'!$M$13))</f>
        <v>84.271039200000004</v>
      </c>
      <c r="I113" s="14">
        <f>'Specifications (ICE)'!$H$11-G113-H113-R113</f>
        <v>561.50961099107656</v>
      </c>
      <c r="J113" s="14">
        <f t="shared" si="30"/>
        <v>0.88728655499254105</v>
      </c>
      <c r="K113" s="14">
        <f>0.5*'Specifications (ICE)'!$E$16*E113^2</f>
        <v>48283.043975654393</v>
      </c>
      <c r="L113" s="14">
        <f>E113/'Specifications (ICE)'!$M$4</f>
        <v>46.93333333333333</v>
      </c>
      <c r="M113" s="14">
        <f t="shared" si="25"/>
        <v>3</v>
      </c>
      <c r="N113" s="14">
        <f>IF(M113=1,'Specifications (ICE)'!$M$19,IF(M113=2,'Specifications (ICE)'!$M$20,IF(M113=3,'Specifications (ICE)'!$M$21)))</f>
        <v>632.83908432016858</v>
      </c>
      <c r="O113" s="14">
        <f t="shared" si="26"/>
        <v>56.911309171706868</v>
      </c>
      <c r="P113" s="13">
        <f t="shared" si="27"/>
        <v>0.88728655499254105</v>
      </c>
      <c r="Q113" s="14">
        <v>0</v>
      </c>
      <c r="R113" s="17">
        <f t="shared" si="31"/>
        <v>0</v>
      </c>
      <c r="S113" s="14">
        <f t="shared" si="32"/>
        <v>0</v>
      </c>
      <c r="T113" s="12">
        <f t="shared" si="28"/>
        <v>840.33949246964119</v>
      </c>
      <c r="U113" s="3">
        <f t="shared" si="47"/>
        <v>18</v>
      </c>
      <c r="V113" s="19">
        <f t="shared" si="33"/>
        <v>13.422600000000001</v>
      </c>
      <c r="W113" s="14">
        <f>IF(M113=1,_xlfn.XLOOKUP(D113,' RPM (ICE)'!$E$3:$E$63,' RPM (ICE)'!$B$3:$B$63,,1),IF(M113=2,_xlfn.XLOOKUP(D113,' RPM (ICE)'!$F$3:$F$63,' RPM (ICE)'!$B$3:$B$63,,1),IF(M113=3,_xlfn.XLOOKUP(D113,' RPM (ICE)'!$G$3:$G$63,' RPM (ICE)'!$B$3:$B$63,,1))))</f>
        <v>6900</v>
      </c>
      <c r="X113" s="12">
        <f t="shared" si="34"/>
        <v>18.575322156521739</v>
      </c>
      <c r="Y113" s="3">
        <f t="shared" si="35"/>
        <v>19</v>
      </c>
      <c r="Z113" s="3">
        <f t="shared" si="42"/>
        <v>19</v>
      </c>
      <c r="AA113" s="3">
        <f t="shared" si="36"/>
        <v>19</v>
      </c>
      <c r="AB113" s="19"/>
      <c r="AC113" s="14">
        <f>IF(M113=1,_xlfn.XLOOKUP(D113,' RPM (ICE)'!$E$3:$E$63,' RPM (ICE)'!$C$3:$C$63,,-1),IF(M113=2,_xlfn.XLOOKUP(D113,' RPM (ICE)'!$F$3:$F$63,' RPM (ICE)'!$C$3:$C$63,,-1),IF(M113=3,_xlfn.XLOOKUP(D113,' RPM (ICE)'!$G$3:$G$63,' RPM (ICE)'!$C$3:$C$63,,-1))))</f>
        <v>13.483333333333301</v>
      </c>
      <c r="AD113" s="14">
        <f t="shared" si="37"/>
        <v>10.054521666666643</v>
      </c>
      <c r="AE113" s="14">
        <f t="shared" si="38"/>
        <v>13.914292245024122</v>
      </c>
      <c r="AF113" s="14" cm="1">
        <f t="array" ref="AF113">_xlfn.XLOOKUP(AE113,BSFC!$I$11:$I$33,_xlfn.XLOOKUP('Main Data (ICE)'!W113,BSFC!$J$10:$W$10,BSFC!$J$11:$W$33,,-1),,-1)</f>
        <v>450.79008974999994</v>
      </c>
      <c r="AG113" s="14">
        <f t="shared" si="39"/>
        <v>1.2590218679194376</v>
      </c>
      <c r="AH113" s="14">
        <f t="shared" si="43"/>
        <v>2.0825300384642393E-4</v>
      </c>
      <c r="AI113" s="14">
        <f t="shared" si="44"/>
        <v>9.387839029463653E-2</v>
      </c>
      <c r="AJ113" s="14">
        <f t="shared" si="48"/>
        <v>19.486586951062165</v>
      </c>
      <c r="AK113" s="14">
        <f t="shared" si="45"/>
        <v>1.2434223880084308E-4</v>
      </c>
      <c r="AL113" s="14">
        <f t="shared" si="46"/>
        <v>2.5810048941804185E-2</v>
      </c>
    </row>
    <row r="114" spans="1:38" ht="15.75" thickBot="1" x14ac:dyDescent="0.3">
      <c r="A114" s="14">
        <v>1</v>
      </c>
      <c r="B114" s="17" t="s">
        <v>33</v>
      </c>
      <c r="C114" s="14">
        <v>108</v>
      </c>
      <c r="D114" s="14">
        <f t="shared" si="40"/>
        <v>30.000049728</v>
      </c>
      <c r="E114" s="14">
        <f t="shared" si="29"/>
        <v>13.411199999999999</v>
      </c>
      <c r="F114" s="14">
        <f t="shared" si="41"/>
        <v>15.249591514210135</v>
      </c>
      <c r="G114" s="14">
        <f>0.5*('Specifications (ICE)'!$P$4*'Specifications (ICE)'!$P$3)*'Specifications (ICE)'!$P$5*E114^2</f>
        <v>56.217600027646043</v>
      </c>
      <c r="H114" s="14">
        <f>IF(B114="A",'Specifications (ICE)'!$M$12,IF(B114="G",'Specifications (ICE)'!$M$13))</f>
        <v>84.271039200000004</v>
      </c>
      <c r="I114" s="14">
        <f>'Specifications (ICE)'!$H$11-G114-H114-R114</f>
        <v>561.50961099107656</v>
      </c>
      <c r="J114" s="14">
        <f t="shared" si="30"/>
        <v>0.88728655499254105</v>
      </c>
      <c r="K114" s="14">
        <f>0.5*'Specifications (ICE)'!$E$16*E114^2</f>
        <v>48283.043975654393</v>
      </c>
      <c r="L114" s="14">
        <f>E114/'Specifications (ICE)'!$M$4</f>
        <v>46.93333333333333</v>
      </c>
      <c r="M114" s="14">
        <f t="shared" si="25"/>
        <v>3</v>
      </c>
      <c r="N114" s="14">
        <f>IF(M114=1,'Specifications (ICE)'!$M$19,IF(M114=2,'Specifications (ICE)'!$M$20,IF(M114=3,'Specifications (ICE)'!$M$21)))</f>
        <v>632.83908432016858</v>
      </c>
      <c r="O114" s="14">
        <f t="shared" si="26"/>
        <v>56.911309171706868</v>
      </c>
      <c r="P114" s="13">
        <f t="shared" si="27"/>
        <v>0.88728655499254105</v>
      </c>
      <c r="Q114" s="14">
        <v>0</v>
      </c>
      <c r="R114" s="17">
        <f t="shared" si="31"/>
        <v>0</v>
      </c>
      <c r="S114" s="14">
        <f t="shared" si="32"/>
        <v>0</v>
      </c>
      <c r="T114" s="12">
        <f t="shared" si="28"/>
        <v>840.33949246964119</v>
      </c>
      <c r="U114" s="3">
        <f t="shared" si="47"/>
        <v>18</v>
      </c>
      <c r="V114" s="19">
        <f t="shared" si="33"/>
        <v>13.422600000000001</v>
      </c>
      <c r="W114" s="14">
        <f>IF(M114=1,_xlfn.XLOOKUP(D114,' RPM (ICE)'!$E$3:$E$63,' RPM (ICE)'!$B$3:$B$63,,1),IF(M114=2,_xlfn.XLOOKUP(D114,' RPM (ICE)'!$F$3:$F$63,' RPM (ICE)'!$B$3:$B$63,,1),IF(M114=3,_xlfn.XLOOKUP(D114,' RPM (ICE)'!$G$3:$G$63,' RPM (ICE)'!$B$3:$B$63,,1))))</f>
        <v>6900</v>
      </c>
      <c r="X114" s="12">
        <f t="shared" si="34"/>
        <v>18.575322156521739</v>
      </c>
      <c r="Y114" s="3">
        <f t="shared" si="35"/>
        <v>19</v>
      </c>
      <c r="Z114" s="3">
        <f t="shared" si="42"/>
        <v>19</v>
      </c>
      <c r="AA114" s="3">
        <f t="shared" si="36"/>
        <v>19</v>
      </c>
      <c r="AB114" s="19"/>
      <c r="AC114" s="14">
        <f>IF(M114=1,_xlfn.XLOOKUP(D114,' RPM (ICE)'!$E$3:$E$63,' RPM (ICE)'!$C$3:$C$63,,-1),IF(M114=2,_xlfn.XLOOKUP(D114,' RPM (ICE)'!$F$3:$F$63,' RPM (ICE)'!$C$3:$C$63,,-1),IF(M114=3,_xlfn.XLOOKUP(D114,' RPM (ICE)'!$G$3:$G$63,' RPM (ICE)'!$C$3:$C$63,,-1))))</f>
        <v>13.483333333333301</v>
      </c>
      <c r="AD114" s="14">
        <f t="shared" si="37"/>
        <v>10.054521666666643</v>
      </c>
      <c r="AE114" s="14">
        <f t="shared" si="38"/>
        <v>13.914292245024122</v>
      </c>
      <c r="AF114" s="14" cm="1">
        <f t="array" ref="AF114">_xlfn.XLOOKUP(AE114,BSFC!$I$11:$I$33,_xlfn.XLOOKUP('Main Data (ICE)'!W114,BSFC!$J$10:$W$10,BSFC!$J$11:$W$33,,-1),,-1)</f>
        <v>450.79008974999994</v>
      </c>
      <c r="AG114" s="14">
        <f t="shared" si="39"/>
        <v>1.2590218679194376</v>
      </c>
      <c r="AH114" s="14">
        <f t="shared" si="43"/>
        <v>2.0825300384642393E-4</v>
      </c>
      <c r="AI114" s="14">
        <f t="shared" si="44"/>
        <v>9.387839029463653E-2</v>
      </c>
      <c r="AJ114" s="14">
        <f t="shared" si="48"/>
        <v>19.580465341356803</v>
      </c>
      <c r="AK114" s="14">
        <f t="shared" si="45"/>
        <v>1.2434223880084308E-4</v>
      </c>
      <c r="AL114" s="14">
        <f t="shared" si="46"/>
        <v>2.5934391180605029E-2</v>
      </c>
    </row>
    <row r="115" spans="1:38" ht="15.75" thickBot="1" x14ac:dyDescent="0.3">
      <c r="A115" s="14">
        <v>1</v>
      </c>
      <c r="B115" s="17" t="s">
        <v>33</v>
      </c>
      <c r="C115" s="14">
        <v>109</v>
      </c>
      <c r="D115" s="14">
        <f t="shared" si="40"/>
        <v>30.000049728</v>
      </c>
      <c r="E115" s="14">
        <f t="shared" si="29"/>
        <v>13.411199999999999</v>
      </c>
      <c r="F115" s="14">
        <f t="shared" si="41"/>
        <v>15.324156057278614</v>
      </c>
      <c r="G115" s="14">
        <f>0.5*('Specifications (ICE)'!$P$4*'Specifications (ICE)'!$P$3)*'Specifications (ICE)'!$P$5*E115^2</f>
        <v>56.217600027646043</v>
      </c>
      <c r="H115" s="14">
        <f>IF(B115="A",'Specifications (ICE)'!$M$12,IF(B115="G",'Specifications (ICE)'!$M$13))</f>
        <v>84.271039200000004</v>
      </c>
      <c r="I115" s="14">
        <f>'Specifications (ICE)'!$H$11-G115-H115-R115</f>
        <v>561.50961099107656</v>
      </c>
      <c r="J115" s="14">
        <f t="shared" si="30"/>
        <v>0.88728655499254105</v>
      </c>
      <c r="K115" s="14">
        <f>0.5*'Specifications (ICE)'!$E$16*E115^2</f>
        <v>48283.043975654393</v>
      </c>
      <c r="L115" s="14">
        <f>E115/'Specifications (ICE)'!$M$4</f>
        <v>46.93333333333333</v>
      </c>
      <c r="M115" s="14">
        <f t="shared" si="25"/>
        <v>3</v>
      </c>
      <c r="N115" s="14">
        <f>IF(M115=1,'Specifications (ICE)'!$M$19,IF(M115=2,'Specifications (ICE)'!$M$20,IF(M115=3,'Specifications (ICE)'!$M$21)))</f>
        <v>632.83908432016858</v>
      </c>
      <c r="O115" s="14">
        <f t="shared" si="26"/>
        <v>56.911309171706868</v>
      </c>
      <c r="P115" s="13">
        <f t="shared" si="27"/>
        <v>0.88728655499254105</v>
      </c>
      <c r="Q115" s="14">
        <v>0</v>
      </c>
      <c r="R115" s="17">
        <f t="shared" si="31"/>
        <v>0</v>
      </c>
      <c r="S115" s="14">
        <f t="shared" si="32"/>
        <v>0</v>
      </c>
      <c r="T115" s="12">
        <f t="shared" si="28"/>
        <v>840.33949246964119</v>
      </c>
      <c r="U115" s="3">
        <f t="shared" si="47"/>
        <v>18</v>
      </c>
      <c r="V115" s="19">
        <f t="shared" si="33"/>
        <v>13.422600000000001</v>
      </c>
      <c r="W115" s="14">
        <f>IF(M115=1,_xlfn.XLOOKUP(D115,' RPM (ICE)'!$E$3:$E$63,' RPM (ICE)'!$B$3:$B$63,,1),IF(M115=2,_xlfn.XLOOKUP(D115,' RPM (ICE)'!$F$3:$F$63,' RPM (ICE)'!$B$3:$B$63,,1),IF(M115=3,_xlfn.XLOOKUP(D115,' RPM (ICE)'!$G$3:$G$63,' RPM (ICE)'!$B$3:$B$63,,1))))</f>
        <v>6900</v>
      </c>
      <c r="X115" s="12">
        <f t="shared" si="34"/>
        <v>18.575322156521739</v>
      </c>
      <c r="Y115" s="3">
        <f t="shared" si="35"/>
        <v>19</v>
      </c>
      <c r="Z115" s="3">
        <f t="shared" si="42"/>
        <v>19</v>
      </c>
      <c r="AA115" s="3">
        <f t="shared" si="36"/>
        <v>19</v>
      </c>
      <c r="AB115" s="19"/>
      <c r="AC115" s="14">
        <f>IF(M115=1,_xlfn.XLOOKUP(D115,' RPM (ICE)'!$E$3:$E$63,' RPM (ICE)'!$C$3:$C$63,,-1),IF(M115=2,_xlfn.XLOOKUP(D115,' RPM (ICE)'!$F$3:$F$63,' RPM (ICE)'!$C$3:$C$63,,-1),IF(M115=3,_xlfn.XLOOKUP(D115,' RPM (ICE)'!$G$3:$G$63,' RPM (ICE)'!$C$3:$C$63,,-1))))</f>
        <v>13.483333333333301</v>
      </c>
      <c r="AD115" s="14">
        <f t="shared" si="37"/>
        <v>10.054521666666643</v>
      </c>
      <c r="AE115" s="14">
        <f t="shared" si="38"/>
        <v>13.914292245024122</v>
      </c>
      <c r="AF115" s="14" cm="1">
        <f t="array" ref="AF115">_xlfn.XLOOKUP(AE115,BSFC!$I$11:$I$33,_xlfn.XLOOKUP('Main Data (ICE)'!W115,BSFC!$J$10:$W$10,BSFC!$J$11:$W$33,,-1),,-1)</f>
        <v>450.79008974999994</v>
      </c>
      <c r="AG115" s="14">
        <f t="shared" si="39"/>
        <v>1.2590218679194376</v>
      </c>
      <c r="AH115" s="14">
        <f t="shared" si="43"/>
        <v>2.0825300384642393E-4</v>
      </c>
      <c r="AI115" s="14">
        <f t="shared" si="44"/>
        <v>9.387839029463653E-2</v>
      </c>
      <c r="AJ115" s="14">
        <f t="shared" si="48"/>
        <v>19.67434373165144</v>
      </c>
      <c r="AK115" s="14">
        <f t="shared" si="45"/>
        <v>1.2434223880084308E-4</v>
      </c>
      <c r="AL115" s="14">
        <f t="shared" si="46"/>
        <v>2.6058733419405872E-2</v>
      </c>
    </row>
    <row r="116" spans="1:38" ht="15.75" thickBot="1" x14ac:dyDescent="0.3">
      <c r="A116" s="14">
        <v>1</v>
      </c>
      <c r="B116" s="17" t="s">
        <v>33</v>
      </c>
      <c r="C116" s="14">
        <v>110</v>
      </c>
      <c r="D116" s="14">
        <f t="shared" si="40"/>
        <v>30.000049728</v>
      </c>
      <c r="E116" s="14">
        <f t="shared" si="29"/>
        <v>13.411199999999999</v>
      </c>
      <c r="F116" s="14">
        <f t="shared" si="41"/>
        <v>15.398720600347094</v>
      </c>
      <c r="G116" s="14">
        <f>0.5*('Specifications (ICE)'!$P$4*'Specifications (ICE)'!$P$3)*'Specifications (ICE)'!$P$5*E116^2</f>
        <v>56.217600027646043</v>
      </c>
      <c r="H116" s="14">
        <f>IF(B116="A",'Specifications (ICE)'!$M$12,IF(B116="G",'Specifications (ICE)'!$M$13))</f>
        <v>84.271039200000004</v>
      </c>
      <c r="I116" s="14">
        <f>'Specifications (ICE)'!$H$11-G116-H116-R116</f>
        <v>561.50961099107656</v>
      </c>
      <c r="J116" s="14">
        <f t="shared" si="30"/>
        <v>0.88728655499254105</v>
      </c>
      <c r="K116" s="14">
        <f>0.5*'Specifications (ICE)'!$E$16*E116^2</f>
        <v>48283.043975654393</v>
      </c>
      <c r="L116" s="14">
        <f>E116/'Specifications (ICE)'!$M$4</f>
        <v>46.93333333333333</v>
      </c>
      <c r="M116" s="14">
        <f t="shared" si="25"/>
        <v>3</v>
      </c>
      <c r="N116" s="14">
        <f>IF(M116=1,'Specifications (ICE)'!$M$19,IF(M116=2,'Specifications (ICE)'!$M$20,IF(M116=3,'Specifications (ICE)'!$M$21)))</f>
        <v>632.83908432016858</v>
      </c>
      <c r="O116" s="14">
        <f t="shared" si="26"/>
        <v>56.911309171706868</v>
      </c>
      <c r="P116" s="13">
        <f t="shared" si="27"/>
        <v>0.88728655499254105</v>
      </c>
      <c r="Q116" s="14">
        <v>0</v>
      </c>
      <c r="R116" s="17">
        <f t="shared" si="31"/>
        <v>0</v>
      </c>
      <c r="S116" s="14">
        <f t="shared" si="32"/>
        <v>0</v>
      </c>
      <c r="T116" s="12">
        <f t="shared" si="28"/>
        <v>840.33949246964119</v>
      </c>
      <c r="U116" s="3">
        <f t="shared" si="47"/>
        <v>18</v>
      </c>
      <c r="V116" s="19">
        <f t="shared" si="33"/>
        <v>13.422600000000001</v>
      </c>
      <c r="W116" s="14">
        <f>IF(M116=1,_xlfn.XLOOKUP(D116,' RPM (ICE)'!$E$3:$E$63,' RPM (ICE)'!$B$3:$B$63,,1),IF(M116=2,_xlfn.XLOOKUP(D116,' RPM (ICE)'!$F$3:$F$63,' RPM (ICE)'!$B$3:$B$63,,1),IF(M116=3,_xlfn.XLOOKUP(D116,' RPM (ICE)'!$G$3:$G$63,' RPM (ICE)'!$B$3:$B$63,,1))))</f>
        <v>6900</v>
      </c>
      <c r="X116" s="12">
        <f t="shared" si="34"/>
        <v>18.575322156521739</v>
      </c>
      <c r="Y116" s="3">
        <f t="shared" si="35"/>
        <v>19</v>
      </c>
      <c r="Z116" s="3">
        <f t="shared" si="42"/>
        <v>19</v>
      </c>
      <c r="AA116" s="3">
        <f t="shared" si="36"/>
        <v>19</v>
      </c>
      <c r="AB116" s="19"/>
      <c r="AC116" s="14">
        <f>IF(M116=1,_xlfn.XLOOKUP(D116,' RPM (ICE)'!$E$3:$E$63,' RPM (ICE)'!$C$3:$C$63,,-1),IF(M116=2,_xlfn.XLOOKUP(D116,' RPM (ICE)'!$F$3:$F$63,' RPM (ICE)'!$C$3:$C$63,,-1),IF(M116=3,_xlfn.XLOOKUP(D116,' RPM (ICE)'!$G$3:$G$63,' RPM (ICE)'!$C$3:$C$63,,-1))))</f>
        <v>13.483333333333301</v>
      </c>
      <c r="AD116" s="14">
        <f t="shared" si="37"/>
        <v>10.054521666666643</v>
      </c>
      <c r="AE116" s="14">
        <f t="shared" si="38"/>
        <v>13.914292245024122</v>
      </c>
      <c r="AF116" s="14" cm="1">
        <f t="array" ref="AF116">_xlfn.XLOOKUP(AE116,BSFC!$I$11:$I$33,_xlfn.XLOOKUP('Main Data (ICE)'!W116,BSFC!$J$10:$W$10,BSFC!$J$11:$W$33,,-1),,-1)</f>
        <v>450.79008974999994</v>
      </c>
      <c r="AG116" s="14">
        <f t="shared" si="39"/>
        <v>1.2590218679194376</v>
      </c>
      <c r="AH116" s="14">
        <f t="shared" si="43"/>
        <v>2.0825300384642393E-4</v>
      </c>
      <c r="AI116" s="14">
        <f t="shared" si="44"/>
        <v>9.387839029463653E-2</v>
      </c>
      <c r="AJ116" s="14">
        <f t="shared" si="48"/>
        <v>19.768222121946078</v>
      </c>
      <c r="AK116" s="14">
        <f t="shared" si="45"/>
        <v>1.2434223880084308E-4</v>
      </c>
      <c r="AL116" s="14">
        <f t="shared" si="46"/>
        <v>2.6183075658206715E-2</v>
      </c>
    </row>
    <row r="117" spans="1:38" ht="15.75" thickBot="1" x14ac:dyDescent="0.3">
      <c r="A117" s="14">
        <v>1</v>
      </c>
      <c r="B117" s="17" t="s">
        <v>33</v>
      </c>
      <c r="C117" s="14">
        <v>111</v>
      </c>
      <c r="D117" s="14">
        <f t="shared" si="40"/>
        <v>30.000049728</v>
      </c>
      <c r="E117" s="14">
        <f t="shared" si="29"/>
        <v>13.411199999999999</v>
      </c>
      <c r="F117" s="14">
        <f t="shared" si="41"/>
        <v>15.473285143415573</v>
      </c>
      <c r="G117" s="14">
        <f>0.5*('Specifications (ICE)'!$P$4*'Specifications (ICE)'!$P$3)*'Specifications (ICE)'!$P$5*E117^2</f>
        <v>56.217600027646043</v>
      </c>
      <c r="H117" s="14">
        <f>IF(B117="A",'Specifications (ICE)'!$M$12,IF(B117="G",'Specifications (ICE)'!$M$13))</f>
        <v>84.271039200000004</v>
      </c>
      <c r="I117" s="14">
        <f>'Specifications (ICE)'!$H$11-G117-H117-R117</f>
        <v>561.50961099107656</v>
      </c>
      <c r="J117" s="14">
        <f t="shared" si="30"/>
        <v>0.88728655499254105</v>
      </c>
      <c r="K117" s="14">
        <f>0.5*'Specifications (ICE)'!$E$16*E117^2</f>
        <v>48283.043975654393</v>
      </c>
      <c r="L117" s="14">
        <f>E117/'Specifications (ICE)'!$M$4</f>
        <v>46.93333333333333</v>
      </c>
      <c r="M117" s="14">
        <f t="shared" si="25"/>
        <v>3</v>
      </c>
      <c r="N117" s="14">
        <f>IF(M117=1,'Specifications (ICE)'!$M$19,IF(M117=2,'Specifications (ICE)'!$M$20,IF(M117=3,'Specifications (ICE)'!$M$21)))</f>
        <v>632.83908432016858</v>
      </c>
      <c r="O117" s="14">
        <f t="shared" si="26"/>
        <v>56.911309171706868</v>
      </c>
      <c r="P117" s="13">
        <f t="shared" si="27"/>
        <v>0.88728655499254105</v>
      </c>
      <c r="Q117" s="14">
        <v>0</v>
      </c>
      <c r="R117" s="17">
        <f t="shared" si="31"/>
        <v>0</v>
      </c>
      <c r="S117" s="14">
        <f t="shared" si="32"/>
        <v>0</v>
      </c>
      <c r="T117" s="12">
        <f t="shared" si="28"/>
        <v>840.33949246964119</v>
      </c>
      <c r="U117" s="3">
        <f t="shared" si="47"/>
        <v>18</v>
      </c>
      <c r="V117" s="19">
        <f t="shared" si="33"/>
        <v>13.422600000000001</v>
      </c>
      <c r="W117" s="14">
        <f>IF(M117=1,_xlfn.XLOOKUP(D117,' RPM (ICE)'!$E$3:$E$63,' RPM (ICE)'!$B$3:$B$63,,1),IF(M117=2,_xlfn.XLOOKUP(D117,' RPM (ICE)'!$F$3:$F$63,' RPM (ICE)'!$B$3:$B$63,,1),IF(M117=3,_xlfn.XLOOKUP(D117,' RPM (ICE)'!$G$3:$G$63,' RPM (ICE)'!$B$3:$B$63,,1))))</f>
        <v>6900</v>
      </c>
      <c r="X117" s="12">
        <f t="shared" si="34"/>
        <v>18.575322156521739</v>
      </c>
      <c r="Y117" s="3">
        <f t="shared" si="35"/>
        <v>19</v>
      </c>
      <c r="Z117" s="3">
        <f t="shared" si="42"/>
        <v>19</v>
      </c>
      <c r="AA117" s="3">
        <f t="shared" si="36"/>
        <v>19</v>
      </c>
      <c r="AB117" s="19"/>
      <c r="AC117" s="14">
        <f>IF(M117=1,_xlfn.XLOOKUP(D117,' RPM (ICE)'!$E$3:$E$63,' RPM (ICE)'!$C$3:$C$63,,-1),IF(M117=2,_xlfn.XLOOKUP(D117,' RPM (ICE)'!$F$3:$F$63,' RPM (ICE)'!$C$3:$C$63,,-1),IF(M117=3,_xlfn.XLOOKUP(D117,' RPM (ICE)'!$G$3:$G$63,' RPM (ICE)'!$C$3:$C$63,,-1))))</f>
        <v>13.483333333333301</v>
      </c>
      <c r="AD117" s="14">
        <f t="shared" si="37"/>
        <v>10.054521666666643</v>
      </c>
      <c r="AE117" s="14">
        <f t="shared" si="38"/>
        <v>13.914292245024122</v>
      </c>
      <c r="AF117" s="14" cm="1">
        <f t="array" ref="AF117">_xlfn.XLOOKUP(AE117,BSFC!$I$11:$I$33,_xlfn.XLOOKUP('Main Data (ICE)'!W117,BSFC!$J$10:$W$10,BSFC!$J$11:$W$33,,-1),,-1)</f>
        <v>450.79008974999994</v>
      </c>
      <c r="AG117" s="14">
        <f t="shared" si="39"/>
        <v>1.2590218679194376</v>
      </c>
      <c r="AH117" s="14">
        <f t="shared" si="43"/>
        <v>2.0825300384642393E-4</v>
      </c>
      <c r="AI117" s="14">
        <f t="shared" si="44"/>
        <v>9.387839029463653E-2</v>
      </c>
      <c r="AJ117" s="14">
        <f t="shared" si="48"/>
        <v>19.862100512240715</v>
      </c>
      <c r="AK117" s="14">
        <f t="shared" si="45"/>
        <v>1.2434223880084308E-4</v>
      </c>
      <c r="AL117" s="14">
        <f t="shared" si="46"/>
        <v>2.6307417897007558E-2</v>
      </c>
    </row>
    <row r="118" spans="1:38" ht="15.75" thickBot="1" x14ac:dyDescent="0.3">
      <c r="A118" s="14">
        <v>1</v>
      </c>
      <c r="B118" s="17" t="s">
        <v>33</v>
      </c>
      <c r="C118" s="14">
        <v>112</v>
      </c>
      <c r="D118" s="14">
        <f t="shared" si="40"/>
        <v>30.000049728</v>
      </c>
      <c r="E118" s="14">
        <f t="shared" si="29"/>
        <v>13.411199999999999</v>
      </c>
      <c r="F118" s="14">
        <f t="shared" si="41"/>
        <v>15.547849686484053</v>
      </c>
      <c r="G118" s="14">
        <f>0.5*('Specifications (ICE)'!$P$4*'Specifications (ICE)'!$P$3)*'Specifications (ICE)'!$P$5*E118^2</f>
        <v>56.217600027646043</v>
      </c>
      <c r="H118" s="14">
        <f>IF(B118="A",'Specifications (ICE)'!$M$12,IF(B118="G",'Specifications (ICE)'!$M$13))</f>
        <v>84.271039200000004</v>
      </c>
      <c r="I118" s="14">
        <f>'Specifications (ICE)'!$H$11-G118-H118-R118</f>
        <v>561.50961099107656</v>
      </c>
      <c r="J118" s="14">
        <f t="shared" si="30"/>
        <v>0.88728655499254105</v>
      </c>
      <c r="K118" s="14">
        <f>0.5*'Specifications (ICE)'!$E$16*E118^2</f>
        <v>48283.043975654393</v>
      </c>
      <c r="L118" s="14">
        <f>E118/'Specifications (ICE)'!$M$4</f>
        <v>46.93333333333333</v>
      </c>
      <c r="M118" s="14">
        <f t="shared" si="25"/>
        <v>3</v>
      </c>
      <c r="N118" s="14">
        <f>IF(M118=1,'Specifications (ICE)'!$M$19,IF(M118=2,'Specifications (ICE)'!$M$20,IF(M118=3,'Specifications (ICE)'!$M$21)))</f>
        <v>632.83908432016858</v>
      </c>
      <c r="O118" s="14">
        <f t="shared" si="26"/>
        <v>56.911309171706868</v>
      </c>
      <c r="P118" s="13">
        <f t="shared" si="27"/>
        <v>0.88728655499254105</v>
      </c>
      <c r="Q118" s="14">
        <v>0</v>
      </c>
      <c r="R118" s="17">
        <f t="shared" si="31"/>
        <v>0</v>
      </c>
      <c r="S118" s="14">
        <f t="shared" si="32"/>
        <v>0</v>
      </c>
      <c r="T118" s="12">
        <f t="shared" si="28"/>
        <v>840.33949246964119</v>
      </c>
      <c r="U118" s="3">
        <f t="shared" si="47"/>
        <v>18</v>
      </c>
      <c r="V118" s="19">
        <f t="shared" si="33"/>
        <v>13.422600000000001</v>
      </c>
      <c r="W118" s="14">
        <f>IF(M118=1,_xlfn.XLOOKUP(D118,' RPM (ICE)'!$E$3:$E$63,' RPM (ICE)'!$B$3:$B$63,,1),IF(M118=2,_xlfn.XLOOKUP(D118,' RPM (ICE)'!$F$3:$F$63,' RPM (ICE)'!$B$3:$B$63,,1),IF(M118=3,_xlfn.XLOOKUP(D118,' RPM (ICE)'!$G$3:$G$63,' RPM (ICE)'!$B$3:$B$63,,1))))</f>
        <v>6900</v>
      </c>
      <c r="X118" s="12">
        <f t="shared" si="34"/>
        <v>18.575322156521739</v>
      </c>
      <c r="Y118" s="3">
        <f t="shared" si="35"/>
        <v>19</v>
      </c>
      <c r="Z118" s="3">
        <f t="shared" si="42"/>
        <v>19</v>
      </c>
      <c r="AA118" s="3">
        <f t="shared" si="36"/>
        <v>19</v>
      </c>
      <c r="AB118" s="19"/>
      <c r="AC118" s="14">
        <f>IF(M118=1,_xlfn.XLOOKUP(D118,' RPM (ICE)'!$E$3:$E$63,' RPM (ICE)'!$C$3:$C$63,,-1),IF(M118=2,_xlfn.XLOOKUP(D118,' RPM (ICE)'!$F$3:$F$63,' RPM (ICE)'!$C$3:$C$63,,-1),IF(M118=3,_xlfn.XLOOKUP(D118,' RPM (ICE)'!$G$3:$G$63,' RPM (ICE)'!$C$3:$C$63,,-1))))</f>
        <v>13.483333333333301</v>
      </c>
      <c r="AD118" s="14">
        <f t="shared" si="37"/>
        <v>10.054521666666643</v>
      </c>
      <c r="AE118" s="14">
        <f t="shared" si="38"/>
        <v>13.914292245024122</v>
      </c>
      <c r="AF118" s="14" cm="1">
        <f t="array" ref="AF118">_xlfn.XLOOKUP(AE118,BSFC!$I$11:$I$33,_xlfn.XLOOKUP('Main Data (ICE)'!W118,BSFC!$J$10:$W$10,BSFC!$J$11:$W$33,,-1),,-1)</f>
        <v>450.79008974999994</v>
      </c>
      <c r="AG118" s="14">
        <f t="shared" si="39"/>
        <v>1.2590218679194376</v>
      </c>
      <c r="AH118" s="14">
        <f t="shared" si="43"/>
        <v>2.0825300384642393E-4</v>
      </c>
      <c r="AI118" s="14">
        <f t="shared" si="44"/>
        <v>9.387839029463653E-2</v>
      </c>
      <c r="AJ118" s="14">
        <f t="shared" si="48"/>
        <v>19.955978902535353</v>
      </c>
      <c r="AK118" s="14">
        <f t="shared" si="45"/>
        <v>1.2434223880084308E-4</v>
      </c>
      <c r="AL118" s="14">
        <f t="shared" si="46"/>
        <v>2.6431760135808401E-2</v>
      </c>
    </row>
    <row r="119" spans="1:38" ht="15.75" thickBot="1" x14ac:dyDescent="0.3">
      <c r="A119" s="14">
        <v>1</v>
      </c>
      <c r="B119" s="17" t="s">
        <v>33</v>
      </c>
      <c r="C119" s="14">
        <v>113</v>
      </c>
      <c r="D119" s="14">
        <f t="shared" si="40"/>
        <v>30.000049728</v>
      </c>
      <c r="E119" s="14">
        <f t="shared" si="29"/>
        <v>13.411199999999999</v>
      </c>
      <c r="F119" s="14">
        <f t="shared" si="41"/>
        <v>15.622414229552533</v>
      </c>
      <c r="G119" s="14">
        <f>0.5*('Specifications (ICE)'!$P$4*'Specifications (ICE)'!$P$3)*'Specifications (ICE)'!$P$5*E119^2</f>
        <v>56.217600027646043</v>
      </c>
      <c r="H119" s="14">
        <f>IF(B119="A",'Specifications (ICE)'!$M$12,IF(B119="G",'Specifications (ICE)'!$M$13))</f>
        <v>84.271039200000004</v>
      </c>
      <c r="I119" s="14">
        <f>'Specifications (ICE)'!$H$11-G119-H119-R119</f>
        <v>561.50961099107656</v>
      </c>
      <c r="J119" s="14">
        <f t="shared" si="30"/>
        <v>0.88728655499254105</v>
      </c>
      <c r="K119" s="14">
        <f>0.5*'Specifications (ICE)'!$E$16*E119^2</f>
        <v>48283.043975654393</v>
      </c>
      <c r="L119" s="14">
        <f>E119/'Specifications (ICE)'!$M$4</f>
        <v>46.93333333333333</v>
      </c>
      <c r="M119" s="14">
        <f t="shared" si="25"/>
        <v>3</v>
      </c>
      <c r="N119" s="14">
        <f>IF(M119=1,'Specifications (ICE)'!$M$19,IF(M119=2,'Specifications (ICE)'!$M$20,IF(M119=3,'Specifications (ICE)'!$M$21)))</f>
        <v>632.83908432016858</v>
      </c>
      <c r="O119" s="14">
        <f t="shared" si="26"/>
        <v>56.911309171706868</v>
      </c>
      <c r="P119" s="13">
        <f t="shared" si="27"/>
        <v>0.88728655499254105</v>
      </c>
      <c r="Q119" s="14">
        <v>0</v>
      </c>
      <c r="R119" s="17">
        <f t="shared" si="31"/>
        <v>0</v>
      </c>
      <c r="S119" s="14">
        <f t="shared" si="32"/>
        <v>0</v>
      </c>
      <c r="T119" s="12">
        <f t="shared" si="28"/>
        <v>840.33949246964119</v>
      </c>
      <c r="U119" s="3">
        <f t="shared" si="47"/>
        <v>18</v>
      </c>
      <c r="V119" s="19">
        <f t="shared" si="33"/>
        <v>13.422600000000001</v>
      </c>
      <c r="W119" s="14">
        <f>IF(M119=1,_xlfn.XLOOKUP(D119,' RPM (ICE)'!$E$3:$E$63,' RPM (ICE)'!$B$3:$B$63,,1),IF(M119=2,_xlfn.XLOOKUP(D119,' RPM (ICE)'!$F$3:$F$63,' RPM (ICE)'!$B$3:$B$63,,1),IF(M119=3,_xlfn.XLOOKUP(D119,' RPM (ICE)'!$G$3:$G$63,' RPM (ICE)'!$B$3:$B$63,,1))))</f>
        <v>6900</v>
      </c>
      <c r="X119" s="12">
        <f t="shared" si="34"/>
        <v>18.575322156521739</v>
      </c>
      <c r="Y119" s="3">
        <f t="shared" si="35"/>
        <v>19</v>
      </c>
      <c r="Z119" s="3">
        <f t="shared" si="42"/>
        <v>19</v>
      </c>
      <c r="AA119" s="3">
        <f t="shared" si="36"/>
        <v>19</v>
      </c>
      <c r="AB119" s="19"/>
      <c r="AC119" s="14">
        <f>IF(M119=1,_xlfn.XLOOKUP(D119,' RPM (ICE)'!$E$3:$E$63,' RPM (ICE)'!$C$3:$C$63,,-1),IF(M119=2,_xlfn.XLOOKUP(D119,' RPM (ICE)'!$F$3:$F$63,' RPM (ICE)'!$C$3:$C$63,,-1),IF(M119=3,_xlfn.XLOOKUP(D119,' RPM (ICE)'!$G$3:$G$63,' RPM (ICE)'!$C$3:$C$63,,-1))))</f>
        <v>13.483333333333301</v>
      </c>
      <c r="AD119" s="14">
        <f t="shared" si="37"/>
        <v>10.054521666666643</v>
      </c>
      <c r="AE119" s="14">
        <f t="shared" si="38"/>
        <v>13.914292245024122</v>
      </c>
      <c r="AF119" s="14" cm="1">
        <f t="array" ref="AF119">_xlfn.XLOOKUP(AE119,BSFC!$I$11:$I$33,_xlfn.XLOOKUP('Main Data (ICE)'!W119,BSFC!$J$10:$W$10,BSFC!$J$11:$W$33,,-1),,-1)</f>
        <v>450.79008974999994</v>
      </c>
      <c r="AG119" s="14">
        <f t="shared" si="39"/>
        <v>1.2590218679194376</v>
      </c>
      <c r="AH119" s="14">
        <f t="shared" si="43"/>
        <v>2.0825300384642393E-4</v>
      </c>
      <c r="AI119" s="14">
        <f t="shared" si="44"/>
        <v>9.387839029463653E-2</v>
      </c>
      <c r="AJ119" s="14">
        <f t="shared" si="48"/>
        <v>20.049857292829991</v>
      </c>
      <c r="AK119" s="14">
        <f t="shared" si="45"/>
        <v>1.2434223880084308E-4</v>
      </c>
      <c r="AL119" s="14">
        <f t="shared" si="46"/>
        <v>2.6556102374609244E-2</v>
      </c>
    </row>
    <row r="120" spans="1:38" ht="15.75" thickBot="1" x14ac:dyDescent="0.3">
      <c r="A120" s="14">
        <v>1</v>
      </c>
      <c r="B120" s="17" t="s">
        <v>33</v>
      </c>
      <c r="C120" s="14">
        <v>114</v>
      </c>
      <c r="D120" s="14">
        <f t="shared" si="40"/>
        <v>30.000049728</v>
      </c>
      <c r="E120" s="14">
        <f t="shared" si="29"/>
        <v>13.411199999999999</v>
      </c>
      <c r="F120" s="14">
        <f t="shared" si="41"/>
        <v>15.696978772621012</v>
      </c>
      <c r="G120" s="14">
        <f>0.5*('Specifications (ICE)'!$P$4*'Specifications (ICE)'!$P$3)*'Specifications (ICE)'!$P$5*E120^2</f>
        <v>56.217600027646043</v>
      </c>
      <c r="H120" s="14">
        <f>IF(B120="A",'Specifications (ICE)'!$M$12,IF(B120="G",'Specifications (ICE)'!$M$13))</f>
        <v>84.271039200000004</v>
      </c>
      <c r="I120" s="14">
        <f>'Specifications (ICE)'!$H$11-G120-H120-R120</f>
        <v>561.50961099107656</v>
      </c>
      <c r="J120" s="14">
        <f t="shared" si="30"/>
        <v>0.88728655499254105</v>
      </c>
      <c r="K120" s="14">
        <f>0.5*'Specifications (ICE)'!$E$16*E120^2</f>
        <v>48283.043975654393</v>
      </c>
      <c r="L120" s="14">
        <f>E120/'Specifications (ICE)'!$M$4</f>
        <v>46.93333333333333</v>
      </c>
      <c r="M120" s="14">
        <f t="shared" si="25"/>
        <v>3</v>
      </c>
      <c r="N120" s="14">
        <f>IF(M120=1,'Specifications (ICE)'!$M$19,IF(M120=2,'Specifications (ICE)'!$M$20,IF(M120=3,'Specifications (ICE)'!$M$21)))</f>
        <v>632.83908432016858</v>
      </c>
      <c r="O120" s="14">
        <f t="shared" si="26"/>
        <v>56.911309171706868</v>
      </c>
      <c r="P120" s="13">
        <f t="shared" si="27"/>
        <v>0.88728655499254105</v>
      </c>
      <c r="Q120" s="14">
        <v>0</v>
      </c>
      <c r="R120" s="17">
        <f t="shared" si="31"/>
        <v>0</v>
      </c>
      <c r="S120" s="14">
        <f t="shared" si="32"/>
        <v>0</v>
      </c>
      <c r="T120" s="12">
        <f t="shared" si="28"/>
        <v>840.33949246964119</v>
      </c>
      <c r="U120" s="3">
        <f t="shared" si="47"/>
        <v>18</v>
      </c>
      <c r="V120" s="19">
        <f t="shared" si="33"/>
        <v>13.422600000000001</v>
      </c>
      <c r="W120" s="14">
        <f>IF(M120=1,_xlfn.XLOOKUP(D120,' RPM (ICE)'!$E$3:$E$63,' RPM (ICE)'!$B$3:$B$63,,1),IF(M120=2,_xlfn.XLOOKUP(D120,' RPM (ICE)'!$F$3:$F$63,' RPM (ICE)'!$B$3:$B$63,,1),IF(M120=3,_xlfn.XLOOKUP(D120,' RPM (ICE)'!$G$3:$G$63,' RPM (ICE)'!$B$3:$B$63,,1))))</f>
        <v>6900</v>
      </c>
      <c r="X120" s="12">
        <f t="shared" si="34"/>
        <v>18.575322156521739</v>
      </c>
      <c r="Y120" s="3">
        <f t="shared" si="35"/>
        <v>19</v>
      </c>
      <c r="Z120" s="3">
        <f t="shared" si="42"/>
        <v>19</v>
      </c>
      <c r="AA120" s="3">
        <f t="shared" si="36"/>
        <v>19</v>
      </c>
      <c r="AB120" s="19"/>
      <c r="AC120" s="14">
        <f>IF(M120=1,_xlfn.XLOOKUP(D120,' RPM (ICE)'!$E$3:$E$63,' RPM (ICE)'!$C$3:$C$63,,-1),IF(M120=2,_xlfn.XLOOKUP(D120,' RPM (ICE)'!$F$3:$F$63,' RPM (ICE)'!$C$3:$C$63,,-1),IF(M120=3,_xlfn.XLOOKUP(D120,' RPM (ICE)'!$G$3:$G$63,' RPM (ICE)'!$C$3:$C$63,,-1))))</f>
        <v>13.483333333333301</v>
      </c>
      <c r="AD120" s="14">
        <f t="shared" si="37"/>
        <v>10.054521666666643</v>
      </c>
      <c r="AE120" s="14">
        <f t="shared" si="38"/>
        <v>13.914292245024122</v>
      </c>
      <c r="AF120" s="14" cm="1">
        <f t="array" ref="AF120">_xlfn.XLOOKUP(AE120,BSFC!$I$11:$I$33,_xlfn.XLOOKUP('Main Data (ICE)'!W120,BSFC!$J$10:$W$10,BSFC!$J$11:$W$33,,-1),,-1)</f>
        <v>450.79008974999994</v>
      </c>
      <c r="AG120" s="14">
        <f t="shared" si="39"/>
        <v>1.2590218679194376</v>
      </c>
      <c r="AH120" s="14">
        <f t="shared" si="43"/>
        <v>2.0825300384642393E-4</v>
      </c>
      <c r="AI120" s="14">
        <f t="shared" si="44"/>
        <v>9.387839029463653E-2</v>
      </c>
      <c r="AJ120" s="14">
        <f t="shared" si="48"/>
        <v>20.143735683124628</v>
      </c>
      <c r="AK120" s="14">
        <f t="shared" si="45"/>
        <v>1.2434223880084308E-4</v>
      </c>
      <c r="AL120" s="14">
        <f t="shared" si="46"/>
        <v>2.6680444613410088E-2</v>
      </c>
    </row>
    <row r="121" spans="1:38" ht="15.75" thickBot="1" x14ac:dyDescent="0.3">
      <c r="A121" s="14">
        <v>1</v>
      </c>
      <c r="B121" s="17" t="s">
        <v>33</v>
      </c>
      <c r="C121" s="14">
        <v>115</v>
      </c>
      <c r="D121" s="14">
        <f t="shared" si="40"/>
        <v>30.000049728</v>
      </c>
      <c r="E121" s="14">
        <f t="shared" si="29"/>
        <v>13.411199999999999</v>
      </c>
      <c r="F121" s="14">
        <f t="shared" si="41"/>
        <v>15.771543315689492</v>
      </c>
      <c r="G121" s="14">
        <f>0.5*('Specifications (ICE)'!$P$4*'Specifications (ICE)'!$P$3)*'Specifications (ICE)'!$P$5*E121^2</f>
        <v>56.217600027646043</v>
      </c>
      <c r="H121" s="14">
        <f>IF(B121="A",'Specifications (ICE)'!$M$12,IF(B121="G",'Specifications (ICE)'!$M$13))</f>
        <v>84.271039200000004</v>
      </c>
      <c r="I121" s="14">
        <f>'Specifications (ICE)'!$H$11-G121-H121-R121</f>
        <v>561.50961099107656</v>
      </c>
      <c r="J121" s="14">
        <f t="shared" si="30"/>
        <v>0.88728655499254105</v>
      </c>
      <c r="K121" s="14">
        <f>0.5*'Specifications (ICE)'!$E$16*E121^2</f>
        <v>48283.043975654393</v>
      </c>
      <c r="L121" s="14">
        <f>E121/'Specifications (ICE)'!$M$4</f>
        <v>46.93333333333333</v>
      </c>
      <c r="M121" s="14">
        <f t="shared" si="25"/>
        <v>3</v>
      </c>
      <c r="N121" s="14">
        <f>IF(M121=1,'Specifications (ICE)'!$M$19,IF(M121=2,'Specifications (ICE)'!$M$20,IF(M121=3,'Specifications (ICE)'!$M$21)))</f>
        <v>632.83908432016858</v>
      </c>
      <c r="O121" s="14">
        <f t="shared" si="26"/>
        <v>56.911309171706868</v>
      </c>
      <c r="P121" s="13">
        <f t="shared" si="27"/>
        <v>0.88728655499254105</v>
      </c>
      <c r="Q121" s="14">
        <v>0</v>
      </c>
      <c r="R121" s="17">
        <f t="shared" si="31"/>
        <v>0</v>
      </c>
      <c r="S121" s="14">
        <f t="shared" si="32"/>
        <v>0</v>
      </c>
      <c r="T121" s="12">
        <f t="shared" si="28"/>
        <v>840.33949246964119</v>
      </c>
      <c r="U121" s="3">
        <f t="shared" si="47"/>
        <v>18</v>
      </c>
      <c r="V121" s="19">
        <f t="shared" si="33"/>
        <v>13.422600000000001</v>
      </c>
      <c r="W121" s="14">
        <f>IF(M121=1,_xlfn.XLOOKUP(D121,' RPM (ICE)'!$E$3:$E$63,' RPM (ICE)'!$B$3:$B$63,,1),IF(M121=2,_xlfn.XLOOKUP(D121,' RPM (ICE)'!$F$3:$F$63,' RPM (ICE)'!$B$3:$B$63,,1),IF(M121=3,_xlfn.XLOOKUP(D121,' RPM (ICE)'!$G$3:$G$63,' RPM (ICE)'!$B$3:$B$63,,1))))</f>
        <v>6900</v>
      </c>
      <c r="X121" s="12">
        <f t="shared" si="34"/>
        <v>18.575322156521739</v>
      </c>
      <c r="Y121" s="3">
        <f t="shared" si="35"/>
        <v>19</v>
      </c>
      <c r="Z121" s="3">
        <f t="shared" si="42"/>
        <v>19</v>
      </c>
      <c r="AA121" s="3">
        <f t="shared" si="36"/>
        <v>19</v>
      </c>
      <c r="AB121" s="19"/>
      <c r="AC121" s="14">
        <f>IF(M121=1,_xlfn.XLOOKUP(D121,' RPM (ICE)'!$E$3:$E$63,' RPM (ICE)'!$C$3:$C$63,,-1),IF(M121=2,_xlfn.XLOOKUP(D121,' RPM (ICE)'!$F$3:$F$63,' RPM (ICE)'!$C$3:$C$63,,-1),IF(M121=3,_xlfn.XLOOKUP(D121,' RPM (ICE)'!$G$3:$G$63,' RPM (ICE)'!$C$3:$C$63,,-1))))</f>
        <v>13.483333333333301</v>
      </c>
      <c r="AD121" s="14">
        <f t="shared" si="37"/>
        <v>10.054521666666643</v>
      </c>
      <c r="AE121" s="14">
        <f t="shared" si="38"/>
        <v>13.914292245024122</v>
      </c>
      <c r="AF121" s="14" cm="1">
        <f t="array" ref="AF121">_xlfn.XLOOKUP(AE121,BSFC!$I$11:$I$33,_xlfn.XLOOKUP('Main Data (ICE)'!W121,BSFC!$J$10:$W$10,BSFC!$J$11:$W$33,,-1),,-1)</f>
        <v>450.79008974999994</v>
      </c>
      <c r="AG121" s="14">
        <f t="shared" si="39"/>
        <v>1.2590218679194376</v>
      </c>
      <c r="AH121" s="14">
        <f t="shared" si="43"/>
        <v>2.0825300384642393E-4</v>
      </c>
      <c r="AI121" s="14">
        <f t="shared" si="44"/>
        <v>9.387839029463653E-2</v>
      </c>
      <c r="AJ121" s="14">
        <f t="shared" si="48"/>
        <v>20.237614073419266</v>
      </c>
      <c r="AK121" s="14">
        <f t="shared" si="45"/>
        <v>1.2434223880084308E-4</v>
      </c>
      <c r="AL121" s="14">
        <f t="shared" si="46"/>
        <v>2.6804786852210931E-2</v>
      </c>
    </row>
    <row r="122" spans="1:38" ht="15.75" thickBot="1" x14ac:dyDescent="0.3">
      <c r="A122" s="14">
        <v>1</v>
      </c>
      <c r="B122" s="17" t="s">
        <v>33</v>
      </c>
      <c r="C122" s="14">
        <v>116</v>
      </c>
      <c r="D122" s="14">
        <f t="shared" si="40"/>
        <v>30.000049728</v>
      </c>
      <c r="E122" s="14">
        <f t="shared" si="29"/>
        <v>13.411199999999999</v>
      </c>
      <c r="F122" s="14">
        <f t="shared" si="41"/>
        <v>15.846107858757971</v>
      </c>
      <c r="G122" s="14">
        <f>0.5*('Specifications (ICE)'!$P$4*'Specifications (ICE)'!$P$3)*'Specifications (ICE)'!$P$5*E122^2</f>
        <v>56.217600027646043</v>
      </c>
      <c r="H122" s="14">
        <f>IF(B122="A",'Specifications (ICE)'!$M$12,IF(B122="G",'Specifications (ICE)'!$M$13))</f>
        <v>84.271039200000004</v>
      </c>
      <c r="I122" s="14">
        <f>'Specifications (ICE)'!$H$11-G122-H122-R122</f>
        <v>561.50961099107656</v>
      </c>
      <c r="J122" s="14">
        <f t="shared" si="30"/>
        <v>0.88728655499254105</v>
      </c>
      <c r="K122" s="14">
        <f>0.5*'Specifications (ICE)'!$E$16*E122^2</f>
        <v>48283.043975654393</v>
      </c>
      <c r="L122" s="14">
        <f>E122/'Specifications (ICE)'!$M$4</f>
        <v>46.93333333333333</v>
      </c>
      <c r="M122" s="14">
        <f t="shared" si="25"/>
        <v>3</v>
      </c>
      <c r="N122" s="14">
        <f>IF(M122=1,'Specifications (ICE)'!$M$19,IF(M122=2,'Specifications (ICE)'!$M$20,IF(M122=3,'Specifications (ICE)'!$M$21)))</f>
        <v>632.83908432016858</v>
      </c>
      <c r="O122" s="14">
        <f t="shared" si="26"/>
        <v>56.911309171706868</v>
      </c>
      <c r="P122" s="13">
        <f t="shared" si="27"/>
        <v>0.88728655499254105</v>
      </c>
      <c r="Q122" s="14">
        <v>0</v>
      </c>
      <c r="R122" s="17">
        <f t="shared" si="31"/>
        <v>0</v>
      </c>
      <c r="S122" s="14">
        <f t="shared" si="32"/>
        <v>0</v>
      </c>
      <c r="T122" s="12">
        <f t="shared" si="28"/>
        <v>840.33949246964119</v>
      </c>
      <c r="U122" s="3">
        <f t="shared" si="47"/>
        <v>18</v>
      </c>
      <c r="V122" s="19">
        <f t="shared" si="33"/>
        <v>13.422600000000001</v>
      </c>
      <c r="W122" s="14">
        <f>IF(M122=1,_xlfn.XLOOKUP(D122,' RPM (ICE)'!$E$3:$E$63,' RPM (ICE)'!$B$3:$B$63,,1),IF(M122=2,_xlfn.XLOOKUP(D122,' RPM (ICE)'!$F$3:$F$63,' RPM (ICE)'!$B$3:$B$63,,1),IF(M122=3,_xlfn.XLOOKUP(D122,' RPM (ICE)'!$G$3:$G$63,' RPM (ICE)'!$B$3:$B$63,,1))))</f>
        <v>6900</v>
      </c>
      <c r="X122" s="12">
        <f t="shared" si="34"/>
        <v>18.575322156521739</v>
      </c>
      <c r="Y122" s="3">
        <f t="shared" si="35"/>
        <v>19</v>
      </c>
      <c r="Z122" s="3">
        <f t="shared" si="42"/>
        <v>19</v>
      </c>
      <c r="AA122" s="3">
        <f t="shared" si="36"/>
        <v>19</v>
      </c>
      <c r="AB122" s="19"/>
      <c r="AC122" s="14">
        <f>IF(M122=1,_xlfn.XLOOKUP(D122,' RPM (ICE)'!$E$3:$E$63,' RPM (ICE)'!$C$3:$C$63,,-1),IF(M122=2,_xlfn.XLOOKUP(D122,' RPM (ICE)'!$F$3:$F$63,' RPM (ICE)'!$C$3:$C$63,,-1),IF(M122=3,_xlfn.XLOOKUP(D122,' RPM (ICE)'!$G$3:$G$63,' RPM (ICE)'!$C$3:$C$63,,-1))))</f>
        <v>13.483333333333301</v>
      </c>
      <c r="AD122" s="14">
        <f t="shared" si="37"/>
        <v>10.054521666666643</v>
      </c>
      <c r="AE122" s="14">
        <f t="shared" si="38"/>
        <v>13.914292245024122</v>
      </c>
      <c r="AF122" s="14" cm="1">
        <f t="array" ref="AF122">_xlfn.XLOOKUP(AE122,BSFC!$I$11:$I$33,_xlfn.XLOOKUP('Main Data (ICE)'!W122,BSFC!$J$10:$W$10,BSFC!$J$11:$W$33,,-1),,-1)</f>
        <v>450.79008974999994</v>
      </c>
      <c r="AG122" s="14">
        <f t="shared" si="39"/>
        <v>1.2590218679194376</v>
      </c>
      <c r="AH122" s="14">
        <f t="shared" si="43"/>
        <v>2.0825300384642393E-4</v>
      </c>
      <c r="AI122" s="14">
        <f t="shared" si="44"/>
        <v>9.387839029463653E-2</v>
      </c>
      <c r="AJ122" s="14">
        <f t="shared" si="48"/>
        <v>20.331492463713904</v>
      </c>
      <c r="AK122" s="14">
        <f t="shared" si="45"/>
        <v>1.2434223880084308E-4</v>
      </c>
      <c r="AL122" s="14">
        <f t="shared" si="46"/>
        <v>2.6929129091011774E-2</v>
      </c>
    </row>
    <row r="123" spans="1:38" ht="15.75" thickBot="1" x14ac:dyDescent="0.3">
      <c r="A123" s="14">
        <v>1</v>
      </c>
      <c r="B123" s="17" t="s">
        <v>33</v>
      </c>
      <c r="C123" s="14">
        <v>117</v>
      </c>
      <c r="D123" s="14">
        <f t="shared" si="40"/>
        <v>30.000049728</v>
      </c>
      <c r="E123" s="14">
        <f t="shared" si="29"/>
        <v>13.411199999999999</v>
      </c>
      <c r="F123" s="14">
        <f t="shared" si="41"/>
        <v>15.920672401826451</v>
      </c>
      <c r="G123" s="14">
        <f>0.5*('Specifications (ICE)'!$P$4*'Specifications (ICE)'!$P$3)*'Specifications (ICE)'!$P$5*E123^2</f>
        <v>56.217600027646043</v>
      </c>
      <c r="H123" s="14">
        <f>IF(B123="A",'Specifications (ICE)'!$M$12,IF(B123="G",'Specifications (ICE)'!$M$13))</f>
        <v>84.271039200000004</v>
      </c>
      <c r="I123" s="14">
        <f>'Specifications (ICE)'!$H$11-G123-H123-R123</f>
        <v>561.50961099107656</v>
      </c>
      <c r="J123" s="14">
        <f t="shared" si="30"/>
        <v>0.88728655499254105</v>
      </c>
      <c r="K123" s="14">
        <f>0.5*'Specifications (ICE)'!$E$16*E123^2</f>
        <v>48283.043975654393</v>
      </c>
      <c r="L123" s="14">
        <f>E123/'Specifications (ICE)'!$M$4</f>
        <v>46.93333333333333</v>
      </c>
      <c r="M123" s="14">
        <f t="shared" si="25"/>
        <v>3</v>
      </c>
      <c r="N123" s="14">
        <f>IF(M123=1,'Specifications (ICE)'!$M$19,IF(M123=2,'Specifications (ICE)'!$M$20,IF(M123=3,'Specifications (ICE)'!$M$21)))</f>
        <v>632.83908432016858</v>
      </c>
      <c r="O123" s="14">
        <f t="shared" si="26"/>
        <v>56.911309171706868</v>
      </c>
      <c r="P123" s="13">
        <f t="shared" si="27"/>
        <v>0.88728655499254105</v>
      </c>
      <c r="Q123" s="14">
        <v>0</v>
      </c>
      <c r="R123" s="17">
        <f t="shared" si="31"/>
        <v>0</v>
      </c>
      <c r="S123" s="14">
        <f t="shared" si="32"/>
        <v>0</v>
      </c>
      <c r="T123" s="12">
        <f t="shared" si="28"/>
        <v>840.33949246964119</v>
      </c>
      <c r="U123" s="3">
        <f t="shared" si="47"/>
        <v>18</v>
      </c>
      <c r="V123" s="19">
        <f t="shared" si="33"/>
        <v>13.422600000000001</v>
      </c>
      <c r="W123" s="14">
        <f>IF(M123=1,_xlfn.XLOOKUP(D123,' RPM (ICE)'!$E$3:$E$63,' RPM (ICE)'!$B$3:$B$63,,1),IF(M123=2,_xlfn.XLOOKUP(D123,' RPM (ICE)'!$F$3:$F$63,' RPM (ICE)'!$B$3:$B$63,,1),IF(M123=3,_xlfn.XLOOKUP(D123,' RPM (ICE)'!$G$3:$G$63,' RPM (ICE)'!$B$3:$B$63,,1))))</f>
        <v>6900</v>
      </c>
      <c r="X123" s="12">
        <f t="shared" si="34"/>
        <v>18.575322156521739</v>
      </c>
      <c r="Y123" s="3">
        <f t="shared" si="35"/>
        <v>19</v>
      </c>
      <c r="Z123" s="3">
        <f t="shared" si="42"/>
        <v>19</v>
      </c>
      <c r="AA123" s="3">
        <f t="shared" si="36"/>
        <v>19</v>
      </c>
      <c r="AB123" s="19"/>
      <c r="AC123" s="14">
        <f>IF(M123=1,_xlfn.XLOOKUP(D123,' RPM (ICE)'!$E$3:$E$63,' RPM (ICE)'!$C$3:$C$63,,-1),IF(M123=2,_xlfn.XLOOKUP(D123,' RPM (ICE)'!$F$3:$F$63,' RPM (ICE)'!$C$3:$C$63,,-1),IF(M123=3,_xlfn.XLOOKUP(D123,' RPM (ICE)'!$G$3:$G$63,' RPM (ICE)'!$C$3:$C$63,,-1))))</f>
        <v>13.483333333333301</v>
      </c>
      <c r="AD123" s="14">
        <f t="shared" si="37"/>
        <v>10.054521666666643</v>
      </c>
      <c r="AE123" s="14">
        <f t="shared" si="38"/>
        <v>13.914292245024122</v>
      </c>
      <c r="AF123" s="14" cm="1">
        <f t="array" ref="AF123">_xlfn.XLOOKUP(AE123,BSFC!$I$11:$I$33,_xlfn.XLOOKUP('Main Data (ICE)'!W123,BSFC!$J$10:$W$10,BSFC!$J$11:$W$33,,-1),,-1)</f>
        <v>450.79008974999994</v>
      </c>
      <c r="AG123" s="14">
        <f t="shared" si="39"/>
        <v>1.2590218679194376</v>
      </c>
      <c r="AH123" s="14">
        <f t="shared" si="43"/>
        <v>2.0825300384642393E-4</v>
      </c>
      <c r="AI123" s="14">
        <f t="shared" si="44"/>
        <v>9.387839029463653E-2</v>
      </c>
      <c r="AJ123" s="14">
        <f t="shared" si="48"/>
        <v>20.425370854008541</v>
      </c>
      <c r="AK123" s="14">
        <f t="shared" si="45"/>
        <v>1.2434223880084308E-4</v>
      </c>
      <c r="AL123" s="14">
        <f t="shared" si="46"/>
        <v>2.7053471329812617E-2</v>
      </c>
    </row>
    <row r="124" spans="1:38" ht="15.75" thickBot="1" x14ac:dyDescent="0.3">
      <c r="A124" s="14">
        <v>1</v>
      </c>
      <c r="B124" s="17" t="s">
        <v>33</v>
      </c>
      <c r="C124" s="14">
        <v>118</v>
      </c>
      <c r="D124" s="14">
        <f t="shared" si="40"/>
        <v>30.000049728</v>
      </c>
      <c r="E124" s="14">
        <f t="shared" si="29"/>
        <v>13.411199999999999</v>
      </c>
      <c r="F124" s="14">
        <f t="shared" si="41"/>
        <v>15.995236944894931</v>
      </c>
      <c r="G124" s="14">
        <f>0.5*('Specifications (ICE)'!$P$4*'Specifications (ICE)'!$P$3)*'Specifications (ICE)'!$P$5*E124^2</f>
        <v>56.217600027646043</v>
      </c>
      <c r="H124" s="14">
        <f>IF(B124="A",'Specifications (ICE)'!$M$12,IF(B124="G",'Specifications (ICE)'!$M$13))</f>
        <v>84.271039200000004</v>
      </c>
      <c r="I124" s="14">
        <f>'Specifications (ICE)'!$H$11-G124-H124-R124</f>
        <v>561.50961099107656</v>
      </c>
      <c r="J124" s="14">
        <f t="shared" si="30"/>
        <v>0.88728655499254105</v>
      </c>
      <c r="K124" s="14">
        <f>0.5*'Specifications (ICE)'!$E$16*E124^2</f>
        <v>48283.043975654393</v>
      </c>
      <c r="L124" s="14">
        <f>E124/'Specifications (ICE)'!$M$4</f>
        <v>46.93333333333333</v>
      </c>
      <c r="M124" s="14">
        <f t="shared" si="25"/>
        <v>3</v>
      </c>
      <c r="N124" s="14">
        <f>IF(M124=1,'Specifications (ICE)'!$M$19,IF(M124=2,'Specifications (ICE)'!$M$20,IF(M124=3,'Specifications (ICE)'!$M$21)))</f>
        <v>632.83908432016858</v>
      </c>
      <c r="O124" s="14">
        <f t="shared" si="26"/>
        <v>56.911309171706868</v>
      </c>
      <c r="P124" s="13">
        <f t="shared" si="27"/>
        <v>0.88728655499254105</v>
      </c>
      <c r="Q124" s="14">
        <v>0</v>
      </c>
      <c r="R124" s="17">
        <f t="shared" si="31"/>
        <v>0</v>
      </c>
      <c r="S124" s="14">
        <f t="shared" si="32"/>
        <v>0</v>
      </c>
      <c r="T124" s="12">
        <f t="shared" si="28"/>
        <v>840.33949246964119</v>
      </c>
      <c r="U124" s="3">
        <f t="shared" si="47"/>
        <v>18</v>
      </c>
      <c r="V124" s="19">
        <f t="shared" si="33"/>
        <v>13.422600000000001</v>
      </c>
      <c r="W124" s="14">
        <f>IF(M124=1,_xlfn.XLOOKUP(D124,' RPM (ICE)'!$E$3:$E$63,' RPM (ICE)'!$B$3:$B$63,,1),IF(M124=2,_xlfn.XLOOKUP(D124,' RPM (ICE)'!$F$3:$F$63,' RPM (ICE)'!$B$3:$B$63,,1),IF(M124=3,_xlfn.XLOOKUP(D124,' RPM (ICE)'!$G$3:$G$63,' RPM (ICE)'!$B$3:$B$63,,1))))</f>
        <v>6900</v>
      </c>
      <c r="X124" s="12">
        <f t="shared" si="34"/>
        <v>18.575322156521739</v>
      </c>
      <c r="Y124" s="3">
        <f t="shared" si="35"/>
        <v>19</v>
      </c>
      <c r="Z124" s="3">
        <f t="shared" si="42"/>
        <v>19</v>
      </c>
      <c r="AA124" s="3">
        <f t="shared" si="36"/>
        <v>19</v>
      </c>
      <c r="AB124" s="19"/>
      <c r="AC124" s="14">
        <f>IF(M124=1,_xlfn.XLOOKUP(D124,' RPM (ICE)'!$E$3:$E$63,' RPM (ICE)'!$C$3:$C$63,,-1),IF(M124=2,_xlfn.XLOOKUP(D124,' RPM (ICE)'!$F$3:$F$63,' RPM (ICE)'!$C$3:$C$63,,-1),IF(M124=3,_xlfn.XLOOKUP(D124,' RPM (ICE)'!$G$3:$G$63,' RPM (ICE)'!$C$3:$C$63,,-1))))</f>
        <v>13.483333333333301</v>
      </c>
      <c r="AD124" s="14">
        <f t="shared" si="37"/>
        <v>10.054521666666643</v>
      </c>
      <c r="AE124" s="14">
        <f t="shared" si="38"/>
        <v>13.914292245024122</v>
      </c>
      <c r="AF124" s="14" cm="1">
        <f t="array" ref="AF124">_xlfn.XLOOKUP(AE124,BSFC!$I$11:$I$33,_xlfn.XLOOKUP('Main Data (ICE)'!W124,BSFC!$J$10:$W$10,BSFC!$J$11:$W$33,,-1),,-1)</f>
        <v>450.79008974999994</v>
      </c>
      <c r="AG124" s="14">
        <f t="shared" si="39"/>
        <v>1.2590218679194376</v>
      </c>
      <c r="AH124" s="14">
        <f t="shared" si="43"/>
        <v>2.0825300384642393E-4</v>
      </c>
      <c r="AI124" s="14">
        <f t="shared" si="44"/>
        <v>9.387839029463653E-2</v>
      </c>
      <c r="AJ124" s="14">
        <f t="shared" si="48"/>
        <v>20.519249244303179</v>
      </c>
      <c r="AK124" s="14">
        <f t="shared" si="45"/>
        <v>1.2434223880084308E-4</v>
      </c>
      <c r="AL124" s="14">
        <f t="shared" si="46"/>
        <v>2.717781356861346E-2</v>
      </c>
    </row>
    <row r="125" spans="1:38" ht="15.75" thickBot="1" x14ac:dyDescent="0.3">
      <c r="A125" s="14">
        <v>1</v>
      </c>
      <c r="B125" s="17" t="s">
        <v>33</v>
      </c>
      <c r="C125" s="14">
        <v>119</v>
      </c>
      <c r="D125" s="14">
        <f t="shared" si="40"/>
        <v>30.000049728</v>
      </c>
      <c r="E125" s="14">
        <f t="shared" si="29"/>
        <v>13.411199999999999</v>
      </c>
      <c r="F125" s="14">
        <f t="shared" si="41"/>
        <v>16.06980148796341</v>
      </c>
      <c r="G125" s="14">
        <f>0.5*('Specifications (ICE)'!$P$4*'Specifications (ICE)'!$P$3)*'Specifications (ICE)'!$P$5*E125^2</f>
        <v>56.217600027646043</v>
      </c>
      <c r="H125" s="14">
        <f>IF(B125="A",'Specifications (ICE)'!$M$12,IF(B125="G",'Specifications (ICE)'!$M$13))</f>
        <v>84.271039200000004</v>
      </c>
      <c r="I125" s="14">
        <f>'Specifications (ICE)'!$H$11-G125-H125-R125</f>
        <v>561.50961099107656</v>
      </c>
      <c r="J125" s="14">
        <f t="shared" si="30"/>
        <v>0.88728655499254105</v>
      </c>
      <c r="K125" s="14">
        <f>0.5*'Specifications (ICE)'!$E$16*E125^2</f>
        <v>48283.043975654393</v>
      </c>
      <c r="L125" s="14">
        <f>E125/'Specifications (ICE)'!$M$4</f>
        <v>46.93333333333333</v>
      </c>
      <c r="M125" s="14">
        <f t="shared" si="25"/>
        <v>3</v>
      </c>
      <c r="N125" s="14">
        <f>IF(M125=1,'Specifications (ICE)'!$M$19,IF(M125=2,'Specifications (ICE)'!$M$20,IF(M125=3,'Specifications (ICE)'!$M$21)))</f>
        <v>632.83908432016858</v>
      </c>
      <c r="O125" s="14">
        <f t="shared" si="26"/>
        <v>56.911309171706868</v>
      </c>
      <c r="P125" s="13">
        <f t="shared" si="27"/>
        <v>0.88728655499254105</v>
      </c>
      <c r="Q125" s="14">
        <v>0</v>
      </c>
      <c r="R125" s="17">
        <f t="shared" si="31"/>
        <v>0</v>
      </c>
      <c r="S125" s="14">
        <f t="shared" si="32"/>
        <v>0</v>
      </c>
      <c r="T125" s="12">
        <f t="shared" si="28"/>
        <v>840.33949246964119</v>
      </c>
      <c r="U125" s="3">
        <f t="shared" si="47"/>
        <v>18</v>
      </c>
      <c r="V125" s="19">
        <f t="shared" si="33"/>
        <v>13.422600000000001</v>
      </c>
      <c r="W125" s="14">
        <f>IF(M125=1,_xlfn.XLOOKUP(D125,' RPM (ICE)'!$E$3:$E$63,' RPM (ICE)'!$B$3:$B$63,,1),IF(M125=2,_xlfn.XLOOKUP(D125,' RPM (ICE)'!$F$3:$F$63,' RPM (ICE)'!$B$3:$B$63,,1),IF(M125=3,_xlfn.XLOOKUP(D125,' RPM (ICE)'!$G$3:$G$63,' RPM (ICE)'!$B$3:$B$63,,1))))</f>
        <v>6900</v>
      </c>
      <c r="X125" s="12">
        <f t="shared" si="34"/>
        <v>18.575322156521739</v>
      </c>
      <c r="Y125" s="3">
        <f t="shared" si="35"/>
        <v>19</v>
      </c>
      <c r="Z125" s="3">
        <f t="shared" si="42"/>
        <v>19</v>
      </c>
      <c r="AA125" s="3">
        <f t="shared" si="36"/>
        <v>19</v>
      </c>
      <c r="AB125" s="19"/>
      <c r="AC125" s="14">
        <f>IF(M125=1,_xlfn.XLOOKUP(D125,' RPM (ICE)'!$E$3:$E$63,' RPM (ICE)'!$C$3:$C$63,,-1),IF(M125=2,_xlfn.XLOOKUP(D125,' RPM (ICE)'!$F$3:$F$63,' RPM (ICE)'!$C$3:$C$63,,-1),IF(M125=3,_xlfn.XLOOKUP(D125,' RPM (ICE)'!$G$3:$G$63,' RPM (ICE)'!$C$3:$C$63,,-1))))</f>
        <v>13.483333333333301</v>
      </c>
      <c r="AD125" s="14">
        <f t="shared" si="37"/>
        <v>10.054521666666643</v>
      </c>
      <c r="AE125" s="14">
        <f t="shared" si="38"/>
        <v>13.914292245024122</v>
      </c>
      <c r="AF125" s="14" cm="1">
        <f t="array" ref="AF125">_xlfn.XLOOKUP(AE125,BSFC!$I$11:$I$33,_xlfn.XLOOKUP('Main Data (ICE)'!W125,BSFC!$J$10:$W$10,BSFC!$J$11:$W$33,,-1),,-1)</f>
        <v>450.79008974999994</v>
      </c>
      <c r="AG125" s="14">
        <f t="shared" si="39"/>
        <v>1.2590218679194376</v>
      </c>
      <c r="AH125" s="14">
        <f t="shared" si="43"/>
        <v>2.0825300384642393E-4</v>
      </c>
      <c r="AI125" s="14">
        <f t="shared" si="44"/>
        <v>9.387839029463653E-2</v>
      </c>
      <c r="AJ125" s="14">
        <f t="shared" si="48"/>
        <v>20.613127634597816</v>
      </c>
      <c r="AK125" s="14">
        <f t="shared" si="45"/>
        <v>1.2434223880084308E-4</v>
      </c>
      <c r="AL125" s="14">
        <f t="shared" si="46"/>
        <v>2.7302155807414304E-2</v>
      </c>
    </row>
    <row r="126" spans="1:38" ht="15.75" thickBot="1" x14ac:dyDescent="0.3">
      <c r="A126" s="14">
        <v>1</v>
      </c>
      <c r="B126" s="17" t="s">
        <v>33</v>
      </c>
      <c r="C126" s="14">
        <v>120</v>
      </c>
      <c r="D126" s="14">
        <f t="shared" si="40"/>
        <v>30.000049728</v>
      </c>
      <c r="E126" s="14">
        <f t="shared" si="29"/>
        <v>13.411199999999999</v>
      </c>
      <c r="F126" s="14">
        <f t="shared" si="41"/>
        <v>16.14436603103189</v>
      </c>
      <c r="G126" s="14">
        <f>0.5*('Specifications (ICE)'!$P$4*'Specifications (ICE)'!$P$3)*'Specifications (ICE)'!$P$5*E126^2</f>
        <v>56.217600027646043</v>
      </c>
      <c r="H126" s="14">
        <f>IF(B126="A",'Specifications (ICE)'!$M$12,IF(B126="G",'Specifications (ICE)'!$M$13))</f>
        <v>84.271039200000004</v>
      </c>
      <c r="I126" s="14">
        <f>'Specifications (ICE)'!$H$11-G126-H126-R126</f>
        <v>561.50961099107656</v>
      </c>
      <c r="J126" s="14">
        <f t="shared" si="30"/>
        <v>0.88728655499254105</v>
      </c>
      <c r="K126" s="14">
        <f>0.5*'Specifications (ICE)'!$E$16*E126^2</f>
        <v>48283.043975654393</v>
      </c>
      <c r="L126" s="14">
        <f>E126/'Specifications (ICE)'!$M$4</f>
        <v>46.93333333333333</v>
      </c>
      <c r="M126" s="14">
        <f t="shared" si="25"/>
        <v>3</v>
      </c>
      <c r="N126" s="14">
        <f>IF(M126=1,'Specifications (ICE)'!$M$19,IF(M126=2,'Specifications (ICE)'!$M$20,IF(M126=3,'Specifications (ICE)'!$M$21)))</f>
        <v>632.83908432016858</v>
      </c>
      <c r="O126" s="14">
        <f t="shared" si="26"/>
        <v>56.911309171706868</v>
      </c>
      <c r="P126" s="13">
        <f t="shared" si="27"/>
        <v>0.88728655499254105</v>
      </c>
      <c r="Q126" s="14">
        <v>0</v>
      </c>
      <c r="R126" s="17">
        <f t="shared" si="31"/>
        <v>0</v>
      </c>
      <c r="S126" s="14">
        <f t="shared" si="32"/>
        <v>0</v>
      </c>
      <c r="T126" s="12">
        <f t="shared" si="28"/>
        <v>840.33949246964119</v>
      </c>
      <c r="U126" s="3">
        <f t="shared" si="47"/>
        <v>18</v>
      </c>
      <c r="V126" s="19">
        <f t="shared" si="33"/>
        <v>13.422600000000001</v>
      </c>
      <c r="W126" s="14">
        <f>IF(M126=1,_xlfn.XLOOKUP(D126,' RPM (ICE)'!$E$3:$E$63,' RPM (ICE)'!$B$3:$B$63,,1),IF(M126=2,_xlfn.XLOOKUP(D126,' RPM (ICE)'!$F$3:$F$63,' RPM (ICE)'!$B$3:$B$63,,1),IF(M126=3,_xlfn.XLOOKUP(D126,' RPM (ICE)'!$G$3:$G$63,' RPM (ICE)'!$B$3:$B$63,,1))))</f>
        <v>6900</v>
      </c>
      <c r="X126" s="12">
        <f t="shared" si="34"/>
        <v>18.575322156521739</v>
      </c>
      <c r="Y126" s="3">
        <f t="shared" si="35"/>
        <v>19</v>
      </c>
      <c r="Z126" s="3">
        <f t="shared" si="42"/>
        <v>19</v>
      </c>
      <c r="AA126" s="3">
        <f t="shared" si="36"/>
        <v>19</v>
      </c>
      <c r="AB126" s="19"/>
      <c r="AC126" s="14">
        <f>IF(M126=1,_xlfn.XLOOKUP(D126,' RPM (ICE)'!$E$3:$E$63,' RPM (ICE)'!$C$3:$C$63,,-1),IF(M126=2,_xlfn.XLOOKUP(D126,' RPM (ICE)'!$F$3:$F$63,' RPM (ICE)'!$C$3:$C$63,,-1),IF(M126=3,_xlfn.XLOOKUP(D126,' RPM (ICE)'!$G$3:$G$63,' RPM (ICE)'!$C$3:$C$63,,-1))))</f>
        <v>13.483333333333301</v>
      </c>
      <c r="AD126" s="14">
        <f t="shared" si="37"/>
        <v>10.054521666666643</v>
      </c>
      <c r="AE126" s="14">
        <f t="shared" si="38"/>
        <v>13.914292245024122</v>
      </c>
      <c r="AF126" s="14" cm="1">
        <f t="array" ref="AF126">_xlfn.XLOOKUP(AE126,BSFC!$I$11:$I$33,_xlfn.XLOOKUP('Main Data (ICE)'!W126,BSFC!$J$10:$W$10,BSFC!$J$11:$W$33,,-1),,-1)</f>
        <v>450.79008974999994</v>
      </c>
      <c r="AG126" s="14">
        <f t="shared" si="39"/>
        <v>1.2590218679194376</v>
      </c>
      <c r="AH126" s="14">
        <f t="shared" si="43"/>
        <v>2.0825300384642393E-4</v>
      </c>
      <c r="AI126" s="14">
        <f t="shared" si="44"/>
        <v>9.387839029463653E-2</v>
      </c>
      <c r="AJ126" s="14">
        <f t="shared" si="48"/>
        <v>20.707006024892454</v>
      </c>
      <c r="AK126" s="14">
        <f t="shared" si="45"/>
        <v>1.2434223880084308E-4</v>
      </c>
      <c r="AL126" s="14">
        <f t="shared" si="46"/>
        <v>2.7426498046215147E-2</v>
      </c>
    </row>
    <row r="127" spans="1:38" ht="15.75" thickBot="1" x14ac:dyDescent="0.3">
      <c r="A127" s="14">
        <v>1</v>
      </c>
      <c r="B127" s="17" t="s">
        <v>33</v>
      </c>
      <c r="C127" s="14">
        <v>121</v>
      </c>
      <c r="D127" s="14">
        <f t="shared" si="40"/>
        <v>30.000049728</v>
      </c>
      <c r="E127" s="14">
        <f t="shared" si="29"/>
        <v>13.411199999999999</v>
      </c>
      <c r="F127" s="14">
        <f t="shared" si="41"/>
        <v>16.218930574100369</v>
      </c>
      <c r="G127" s="14">
        <f>0.5*('Specifications (ICE)'!$P$4*'Specifications (ICE)'!$P$3)*'Specifications (ICE)'!$P$5*E127^2</f>
        <v>56.217600027646043</v>
      </c>
      <c r="H127" s="14">
        <f>IF(B127="A",'Specifications (ICE)'!$M$12,IF(B127="G",'Specifications (ICE)'!$M$13))</f>
        <v>84.271039200000004</v>
      </c>
      <c r="I127" s="14">
        <f>'Specifications (ICE)'!$H$11-G127-H127-R127</f>
        <v>561.50961099107656</v>
      </c>
      <c r="J127" s="14">
        <f t="shared" si="30"/>
        <v>0.88728655499254105</v>
      </c>
      <c r="K127" s="14">
        <f>0.5*'Specifications (ICE)'!$E$16*E127^2</f>
        <v>48283.043975654393</v>
      </c>
      <c r="L127" s="14">
        <f>E127/'Specifications (ICE)'!$M$4</f>
        <v>46.93333333333333</v>
      </c>
      <c r="M127" s="14">
        <f t="shared" si="25"/>
        <v>3</v>
      </c>
      <c r="N127" s="14">
        <f>IF(M127=1,'Specifications (ICE)'!$M$19,IF(M127=2,'Specifications (ICE)'!$M$20,IF(M127=3,'Specifications (ICE)'!$M$21)))</f>
        <v>632.83908432016858</v>
      </c>
      <c r="O127" s="14">
        <f t="shared" si="26"/>
        <v>56.911309171706868</v>
      </c>
      <c r="P127" s="13">
        <f t="shared" si="27"/>
        <v>0.88728655499254105</v>
      </c>
      <c r="Q127" s="14">
        <v>0</v>
      </c>
      <c r="R127" s="17">
        <f t="shared" si="31"/>
        <v>0</v>
      </c>
      <c r="S127" s="14">
        <f t="shared" si="32"/>
        <v>0</v>
      </c>
      <c r="T127" s="12">
        <f t="shared" si="28"/>
        <v>840.33949246964119</v>
      </c>
      <c r="U127" s="3">
        <f t="shared" si="47"/>
        <v>18</v>
      </c>
      <c r="V127" s="19">
        <f t="shared" si="33"/>
        <v>13.422600000000001</v>
      </c>
      <c r="W127" s="14">
        <f>IF(M127=1,_xlfn.XLOOKUP(D127,' RPM (ICE)'!$E$3:$E$63,' RPM (ICE)'!$B$3:$B$63,,1),IF(M127=2,_xlfn.XLOOKUP(D127,' RPM (ICE)'!$F$3:$F$63,' RPM (ICE)'!$B$3:$B$63,,1),IF(M127=3,_xlfn.XLOOKUP(D127,' RPM (ICE)'!$G$3:$G$63,' RPM (ICE)'!$B$3:$B$63,,1))))</f>
        <v>6900</v>
      </c>
      <c r="X127" s="12">
        <f t="shared" si="34"/>
        <v>18.575322156521739</v>
      </c>
      <c r="Y127" s="3">
        <f t="shared" si="35"/>
        <v>19</v>
      </c>
      <c r="Z127" s="3">
        <f t="shared" si="42"/>
        <v>19</v>
      </c>
      <c r="AA127" s="3">
        <f t="shared" si="36"/>
        <v>19</v>
      </c>
      <c r="AB127" s="19"/>
      <c r="AC127" s="14">
        <f>IF(M127=1,_xlfn.XLOOKUP(D127,' RPM (ICE)'!$E$3:$E$63,' RPM (ICE)'!$C$3:$C$63,,-1),IF(M127=2,_xlfn.XLOOKUP(D127,' RPM (ICE)'!$F$3:$F$63,' RPM (ICE)'!$C$3:$C$63,,-1),IF(M127=3,_xlfn.XLOOKUP(D127,' RPM (ICE)'!$G$3:$G$63,' RPM (ICE)'!$C$3:$C$63,,-1))))</f>
        <v>13.483333333333301</v>
      </c>
      <c r="AD127" s="14">
        <f t="shared" si="37"/>
        <v>10.054521666666643</v>
      </c>
      <c r="AE127" s="14">
        <f t="shared" si="38"/>
        <v>13.914292245024122</v>
      </c>
      <c r="AF127" s="14" cm="1">
        <f t="array" ref="AF127">_xlfn.XLOOKUP(AE127,BSFC!$I$11:$I$33,_xlfn.XLOOKUP('Main Data (ICE)'!W127,BSFC!$J$10:$W$10,BSFC!$J$11:$W$33,,-1),,-1)</f>
        <v>450.79008974999994</v>
      </c>
      <c r="AG127" s="14">
        <f t="shared" si="39"/>
        <v>1.2590218679194376</v>
      </c>
      <c r="AH127" s="14">
        <f t="shared" si="43"/>
        <v>2.0825300384642393E-4</v>
      </c>
      <c r="AI127" s="14">
        <f t="shared" si="44"/>
        <v>9.387839029463653E-2</v>
      </c>
      <c r="AJ127" s="14">
        <f t="shared" si="48"/>
        <v>20.800884415187092</v>
      </c>
      <c r="AK127" s="14">
        <f t="shared" si="45"/>
        <v>1.2434223880084308E-4</v>
      </c>
      <c r="AL127" s="14">
        <f t="shared" si="46"/>
        <v>2.755084028501599E-2</v>
      </c>
    </row>
    <row r="128" spans="1:38" ht="15.75" thickBot="1" x14ac:dyDescent="0.3">
      <c r="A128" s="14">
        <v>1</v>
      </c>
      <c r="B128" s="17" t="s">
        <v>33</v>
      </c>
      <c r="C128" s="14">
        <v>122</v>
      </c>
      <c r="D128" s="14">
        <f t="shared" si="40"/>
        <v>30.000049728</v>
      </c>
      <c r="E128" s="14">
        <f t="shared" si="29"/>
        <v>13.411199999999999</v>
      </c>
      <c r="F128" s="14">
        <f t="shared" si="41"/>
        <v>16.293495117168849</v>
      </c>
      <c r="G128" s="14">
        <f>0.5*('Specifications (ICE)'!$P$4*'Specifications (ICE)'!$P$3)*'Specifications (ICE)'!$P$5*E128^2</f>
        <v>56.217600027646043</v>
      </c>
      <c r="H128" s="14">
        <f>IF(B128="A",'Specifications (ICE)'!$M$12,IF(B128="G",'Specifications (ICE)'!$M$13))</f>
        <v>84.271039200000004</v>
      </c>
      <c r="I128" s="14">
        <f>'Specifications (ICE)'!$H$11-G128-H128-R128</f>
        <v>561.50961099107656</v>
      </c>
      <c r="J128" s="14">
        <f t="shared" si="30"/>
        <v>0.88728655499254105</v>
      </c>
      <c r="K128" s="14">
        <f>0.5*'Specifications (ICE)'!$E$16*E128^2</f>
        <v>48283.043975654393</v>
      </c>
      <c r="L128" s="14">
        <f>E128/'Specifications (ICE)'!$M$4</f>
        <v>46.93333333333333</v>
      </c>
      <c r="M128" s="14">
        <f t="shared" si="25"/>
        <v>3</v>
      </c>
      <c r="N128" s="14">
        <f>IF(M128=1,'Specifications (ICE)'!$M$19,IF(M128=2,'Specifications (ICE)'!$M$20,IF(M128=3,'Specifications (ICE)'!$M$21)))</f>
        <v>632.83908432016858</v>
      </c>
      <c r="O128" s="14">
        <f t="shared" si="26"/>
        <v>56.911309171706868</v>
      </c>
      <c r="P128" s="13">
        <f t="shared" si="27"/>
        <v>0.88728655499254105</v>
      </c>
      <c r="Q128" s="14">
        <v>0</v>
      </c>
      <c r="R128" s="17">
        <f t="shared" si="31"/>
        <v>0</v>
      </c>
      <c r="S128" s="14">
        <f t="shared" si="32"/>
        <v>0</v>
      </c>
      <c r="T128" s="12">
        <f t="shared" si="28"/>
        <v>840.33949246964119</v>
      </c>
      <c r="U128" s="3">
        <f t="shared" si="47"/>
        <v>18</v>
      </c>
      <c r="V128" s="19">
        <f t="shared" si="33"/>
        <v>13.422600000000001</v>
      </c>
      <c r="W128" s="14">
        <f>IF(M128=1,_xlfn.XLOOKUP(D128,' RPM (ICE)'!$E$3:$E$63,' RPM (ICE)'!$B$3:$B$63,,1),IF(M128=2,_xlfn.XLOOKUP(D128,' RPM (ICE)'!$F$3:$F$63,' RPM (ICE)'!$B$3:$B$63,,1),IF(M128=3,_xlfn.XLOOKUP(D128,' RPM (ICE)'!$G$3:$G$63,' RPM (ICE)'!$B$3:$B$63,,1))))</f>
        <v>6900</v>
      </c>
      <c r="X128" s="12">
        <f t="shared" si="34"/>
        <v>18.575322156521739</v>
      </c>
      <c r="Y128" s="3">
        <f t="shared" si="35"/>
        <v>19</v>
      </c>
      <c r="Z128" s="3">
        <f t="shared" si="42"/>
        <v>19</v>
      </c>
      <c r="AA128" s="3">
        <f t="shared" si="36"/>
        <v>19</v>
      </c>
      <c r="AB128" s="19"/>
      <c r="AC128" s="14">
        <f>IF(M128=1,_xlfn.XLOOKUP(D128,' RPM (ICE)'!$E$3:$E$63,' RPM (ICE)'!$C$3:$C$63,,-1),IF(M128=2,_xlfn.XLOOKUP(D128,' RPM (ICE)'!$F$3:$F$63,' RPM (ICE)'!$C$3:$C$63,,-1),IF(M128=3,_xlfn.XLOOKUP(D128,' RPM (ICE)'!$G$3:$G$63,' RPM (ICE)'!$C$3:$C$63,,-1))))</f>
        <v>13.483333333333301</v>
      </c>
      <c r="AD128" s="14">
        <f t="shared" si="37"/>
        <v>10.054521666666643</v>
      </c>
      <c r="AE128" s="14">
        <f t="shared" si="38"/>
        <v>13.914292245024122</v>
      </c>
      <c r="AF128" s="14" cm="1">
        <f t="array" ref="AF128">_xlfn.XLOOKUP(AE128,BSFC!$I$11:$I$33,_xlfn.XLOOKUP('Main Data (ICE)'!W128,BSFC!$J$10:$W$10,BSFC!$J$11:$W$33,,-1),,-1)</f>
        <v>450.79008974999994</v>
      </c>
      <c r="AG128" s="14">
        <f t="shared" si="39"/>
        <v>1.2590218679194376</v>
      </c>
      <c r="AH128" s="14">
        <f t="shared" si="43"/>
        <v>2.0825300384642393E-4</v>
      </c>
      <c r="AI128" s="14">
        <f t="shared" si="44"/>
        <v>9.387839029463653E-2</v>
      </c>
      <c r="AJ128" s="14">
        <f t="shared" si="48"/>
        <v>20.894762805481729</v>
      </c>
      <c r="AK128" s="14">
        <f t="shared" si="45"/>
        <v>1.2434223880084308E-4</v>
      </c>
      <c r="AL128" s="14">
        <f t="shared" si="46"/>
        <v>2.7675182523816833E-2</v>
      </c>
    </row>
    <row r="129" spans="1:38" ht="15.75" thickBot="1" x14ac:dyDescent="0.3">
      <c r="A129" s="14">
        <v>1</v>
      </c>
      <c r="B129" s="17" t="s">
        <v>33</v>
      </c>
      <c r="C129" s="14">
        <v>123</v>
      </c>
      <c r="D129" s="14">
        <f t="shared" si="40"/>
        <v>30.000049728</v>
      </c>
      <c r="E129" s="14">
        <f t="shared" si="29"/>
        <v>13.411199999999999</v>
      </c>
      <c r="F129" s="14">
        <f t="shared" si="41"/>
        <v>16.368059660237329</v>
      </c>
      <c r="G129" s="14">
        <f>0.5*('Specifications (ICE)'!$P$4*'Specifications (ICE)'!$P$3)*'Specifications (ICE)'!$P$5*E129^2</f>
        <v>56.217600027646043</v>
      </c>
      <c r="H129" s="14">
        <f>IF(B129="A",'Specifications (ICE)'!$M$12,IF(B129="G",'Specifications (ICE)'!$M$13))</f>
        <v>84.271039200000004</v>
      </c>
      <c r="I129" s="14">
        <f>'Specifications (ICE)'!$H$11-G129-H129-R129</f>
        <v>561.50961099107656</v>
      </c>
      <c r="J129" s="14">
        <f t="shared" si="30"/>
        <v>0.88728655499254105</v>
      </c>
      <c r="K129" s="14">
        <f>0.5*'Specifications (ICE)'!$E$16*E129^2</f>
        <v>48283.043975654393</v>
      </c>
      <c r="L129" s="14">
        <f>E129/'Specifications (ICE)'!$M$4</f>
        <v>46.93333333333333</v>
      </c>
      <c r="M129" s="14">
        <f t="shared" si="25"/>
        <v>3</v>
      </c>
      <c r="N129" s="14">
        <f>IF(M129=1,'Specifications (ICE)'!$M$19,IF(M129=2,'Specifications (ICE)'!$M$20,IF(M129=3,'Specifications (ICE)'!$M$21)))</f>
        <v>632.83908432016858</v>
      </c>
      <c r="O129" s="14">
        <f t="shared" si="26"/>
        <v>56.911309171706868</v>
      </c>
      <c r="P129" s="13">
        <f t="shared" si="27"/>
        <v>0.88728655499254105</v>
      </c>
      <c r="Q129" s="14">
        <v>0</v>
      </c>
      <c r="R129" s="17">
        <f t="shared" si="31"/>
        <v>0</v>
      </c>
      <c r="S129" s="14">
        <f t="shared" si="32"/>
        <v>0</v>
      </c>
      <c r="T129" s="12">
        <f t="shared" si="28"/>
        <v>840.33949246964119</v>
      </c>
      <c r="U129" s="3">
        <f t="shared" si="47"/>
        <v>18</v>
      </c>
      <c r="V129" s="19">
        <f t="shared" si="33"/>
        <v>13.422600000000001</v>
      </c>
      <c r="W129" s="14">
        <f>IF(M129=1,_xlfn.XLOOKUP(D129,' RPM (ICE)'!$E$3:$E$63,' RPM (ICE)'!$B$3:$B$63,,1),IF(M129=2,_xlfn.XLOOKUP(D129,' RPM (ICE)'!$F$3:$F$63,' RPM (ICE)'!$B$3:$B$63,,1),IF(M129=3,_xlfn.XLOOKUP(D129,' RPM (ICE)'!$G$3:$G$63,' RPM (ICE)'!$B$3:$B$63,,1))))</f>
        <v>6900</v>
      </c>
      <c r="X129" s="12">
        <f t="shared" si="34"/>
        <v>18.575322156521739</v>
      </c>
      <c r="Y129" s="3">
        <f t="shared" si="35"/>
        <v>19</v>
      </c>
      <c r="Z129" s="3">
        <f t="shared" si="42"/>
        <v>19</v>
      </c>
      <c r="AA129" s="3">
        <f t="shared" si="36"/>
        <v>19</v>
      </c>
      <c r="AB129" s="19"/>
      <c r="AC129" s="14">
        <f>IF(M129=1,_xlfn.XLOOKUP(D129,' RPM (ICE)'!$E$3:$E$63,' RPM (ICE)'!$C$3:$C$63,,-1),IF(M129=2,_xlfn.XLOOKUP(D129,' RPM (ICE)'!$F$3:$F$63,' RPM (ICE)'!$C$3:$C$63,,-1),IF(M129=3,_xlfn.XLOOKUP(D129,' RPM (ICE)'!$G$3:$G$63,' RPM (ICE)'!$C$3:$C$63,,-1))))</f>
        <v>13.483333333333301</v>
      </c>
      <c r="AD129" s="14">
        <f t="shared" si="37"/>
        <v>10.054521666666643</v>
      </c>
      <c r="AE129" s="14">
        <f t="shared" si="38"/>
        <v>13.914292245024122</v>
      </c>
      <c r="AF129" s="14" cm="1">
        <f t="array" ref="AF129">_xlfn.XLOOKUP(AE129,BSFC!$I$11:$I$33,_xlfn.XLOOKUP('Main Data (ICE)'!W129,BSFC!$J$10:$W$10,BSFC!$J$11:$W$33,,-1),,-1)</f>
        <v>450.79008974999994</v>
      </c>
      <c r="AG129" s="14">
        <f t="shared" si="39"/>
        <v>1.2590218679194376</v>
      </c>
      <c r="AH129" s="14">
        <f t="shared" si="43"/>
        <v>2.0825300384642393E-4</v>
      </c>
      <c r="AI129" s="14">
        <f t="shared" si="44"/>
        <v>9.387839029463653E-2</v>
      </c>
      <c r="AJ129" s="14">
        <f t="shared" si="48"/>
        <v>20.988641195776367</v>
      </c>
      <c r="AK129" s="14">
        <f t="shared" si="45"/>
        <v>1.2434223880084308E-4</v>
      </c>
      <c r="AL129" s="14">
        <f t="shared" si="46"/>
        <v>2.7799524762617676E-2</v>
      </c>
    </row>
    <row r="130" spans="1:38" ht="15.75" thickBot="1" x14ac:dyDescent="0.3">
      <c r="A130" s="14">
        <v>1</v>
      </c>
      <c r="B130" s="17" t="s">
        <v>33</v>
      </c>
      <c r="C130" s="14">
        <v>124</v>
      </c>
      <c r="D130" s="14">
        <f t="shared" si="40"/>
        <v>30.000049728</v>
      </c>
      <c r="E130" s="14">
        <f t="shared" si="29"/>
        <v>13.411199999999999</v>
      </c>
      <c r="F130" s="14">
        <f t="shared" si="41"/>
        <v>16.442624203305808</v>
      </c>
      <c r="G130" s="14">
        <f>0.5*('Specifications (ICE)'!$P$4*'Specifications (ICE)'!$P$3)*'Specifications (ICE)'!$P$5*E130^2</f>
        <v>56.217600027646043</v>
      </c>
      <c r="H130" s="14">
        <f>IF(B130="A",'Specifications (ICE)'!$M$12,IF(B130="G",'Specifications (ICE)'!$M$13))</f>
        <v>84.271039200000004</v>
      </c>
      <c r="I130" s="14">
        <f>'Specifications (ICE)'!$H$11-G130-H130-R130</f>
        <v>561.50961099107656</v>
      </c>
      <c r="J130" s="14">
        <f t="shared" si="30"/>
        <v>0.88728655499254105</v>
      </c>
      <c r="K130" s="14">
        <f>0.5*'Specifications (ICE)'!$E$16*E130^2</f>
        <v>48283.043975654393</v>
      </c>
      <c r="L130" s="14">
        <f>E130/'Specifications (ICE)'!$M$4</f>
        <v>46.93333333333333</v>
      </c>
      <c r="M130" s="14">
        <f t="shared" si="25"/>
        <v>3</v>
      </c>
      <c r="N130" s="14">
        <f>IF(M130=1,'Specifications (ICE)'!$M$19,IF(M130=2,'Specifications (ICE)'!$M$20,IF(M130=3,'Specifications (ICE)'!$M$21)))</f>
        <v>632.83908432016858</v>
      </c>
      <c r="O130" s="14">
        <f t="shared" si="26"/>
        <v>56.911309171706868</v>
      </c>
      <c r="P130" s="13">
        <f t="shared" si="27"/>
        <v>0.88728655499254105</v>
      </c>
      <c r="Q130" s="14">
        <v>0</v>
      </c>
      <c r="R130" s="17">
        <f t="shared" si="31"/>
        <v>0</v>
      </c>
      <c r="S130" s="14">
        <f t="shared" si="32"/>
        <v>0</v>
      </c>
      <c r="T130" s="12">
        <f t="shared" si="28"/>
        <v>840.33949246964119</v>
      </c>
      <c r="U130" s="3">
        <f t="shared" si="47"/>
        <v>18</v>
      </c>
      <c r="V130" s="19">
        <f t="shared" si="33"/>
        <v>13.422600000000001</v>
      </c>
      <c r="W130" s="14">
        <f>IF(M130=1,_xlfn.XLOOKUP(D130,' RPM (ICE)'!$E$3:$E$63,' RPM (ICE)'!$B$3:$B$63,,1),IF(M130=2,_xlfn.XLOOKUP(D130,' RPM (ICE)'!$F$3:$F$63,' RPM (ICE)'!$B$3:$B$63,,1),IF(M130=3,_xlfn.XLOOKUP(D130,' RPM (ICE)'!$G$3:$G$63,' RPM (ICE)'!$B$3:$B$63,,1))))</f>
        <v>6900</v>
      </c>
      <c r="X130" s="12">
        <f t="shared" si="34"/>
        <v>18.575322156521739</v>
      </c>
      <c r="Y130" s="3">
        <f t="shared" si="35"/>
        <v>19</v>
      </c>
      <c r="Z130" s="3">
        <f t="shared" si="42"/>
        <v>19</v>
      </c>
      <c r="AA130" s="3">
        <f t="shared" si="36"/>
        <v>19</v>
      </c>
      <c r="AB130" s="19"/>
      <c r="AC130" s="14">
        <f>IF(M130=1,_xlfn.XLOOKUP(D130,' RPM (ICE)'!$E$3:$E$63,' RPM (ICE)'!$C$3:$C$63,,-1),IF(M130=2,_xlfn.XLOOKUP(D130,' RPM (ICE)'!$F$3:$F$63,' RPM (ICE)'!$C$3:$C$63,,-1),IF(M130=3,_xlfn.XLOOKUP(D130,' RPM (ICE)'!$G$3:$G$63,' RPM (ICE)'!$C$3:$C$63,,-1))))</f>
        <v>13.483333333333301</v>
      </c>
      <c r="AD130" s="14">
        <f t="shared" si="37"/>
        <v>10.054521666666643</v>
      </c>
      <c r="AE130" s="14">
        <f t="shared" si="38"/>
        <v>13.914292245024122</v>
      </c>
      <c r="AF130" s="14" cm="1">
        <f t="array" ref="AF130">_xlfn.XLOOKUP(AE130,BSFC!$I$11:$I$33,_xlfn.XLOOKUP('Main Data (ICE)'!W130,BSFC!$J$10:$W$10,BSFC!$J$11:$W$33,,-1),,-1)</f>
        <v>450.79008974999994</v>
      </c>
      <c r="AG130" s="14">
        <f t="shared" si="39"/>
        <v>1.2590218679194376</v>
      </c>
      <c r="AH130" s="14">
        <f t="shared" si="43"/>
        <v>2.0825300384642393E-4</v>
      </c>
      <c r="AI130" s="14">
        <f t="shared" si="44"/>
        <v>9.387839029463653E-2</v>
      </c>
      <c r="AJ130" s="14">
        <f t="shared" si="48"/>
        <v>21.082519586071005</v>
      </c>
      <c r="AK130" s="14">
        <f t="shared" si="45"/>
        <v>1.2434223880084308E-4</v>
      </c>
      <c r="AL130" s="14">
        <f t="shared" si="46"/>
        <v>2.792386700141852E-2</v>
      </c>
    </row>
    <row r="131" spans="1:38" ht="15.75" thickBot="1" x14ac:dyDescent="0.3">
      <c r="A131" s="14">
        <v>1</v>
      </c>
      <c r="B131" s="17" t="s">
        <v>33</v>
      </c>
      <c r="C131" s="14">
        <v>125</v>
      </c>
      <c r="D131" s="14">
        <f t="shared" si="40"/>
        <v>30.000049728</v>
      </c>
      <c r="E131" s="14">
        <f t="shared" si="29"/>
        <v>13.411199999999999</v>
      </c>
      <c r="F131" s="14">
        <f t="shared" si="41"/>
        <v>16.517188746374288</v>
      </c>
      <c r="G131" s="14">
        <f>0.5*('Specifications (ICE)'!$P$4*'Specifications (ICE)'!$P$3)*'Specifications (ICE)'!$P$5*E131^2</f>
        <v>56.217600027646043</v>
      </c>
      <c r="H131" s="14">
        <f>IF(B131="A",'Specifications (ICE)'!$M$12,IF(B131="G",'Specifications (ICE)'!$M$13))</f>
        <v>84.271039200000004</v>
      </c>
      <c r="I131" s="14">
        <f>'Specifications (ICE)'!$H$11-G131-H131-R131</f>
        <v>561.50961099107656</v>
      </c>
      <c r="J131" s="14">
        <f t="shared" si="30"/>
        <v>0.88728655499254105</v>
      </c>
      <c r="K131" s="14">
        <f>0.5*'Specifications (ICE)'!$E$16*E131^2</f>
        <v>48283.043975654393</v>
      </c>
      <c r="L131" s="14">
        <f>E131/'Specifications (ICE)'!$M$4</f>
        <v>46.93333333333333</v>
      </c>
      <c r="M131" s="14">
        <f t="shared" si="25"/>
        <v>3</v>
      </c>
      <c r="N131" s="14">
        <f>IF(M131=1,'Specifications (ICE)'!$M$19,IF(M131=2,'Specifications (ICE)'!$M$20,IF(M131=3,'Specifications (ICE)'!$M$21)))</f>
        <v>632.83908432016858</v>
      </c>
      <c r="O131" s="14">
        <f t="shared" si="26"/>
        <v>56.911309171706868</v>
      </c>
      <c r="P131" s="13">
        <f t="shared" si="27"/>
        <v>0.88728655499254105</v>
      </c>
      <c r="Q131" s="14">
        <v>0</v>
      </c>
      <c r="R131" s="17">
        <f t="shared" si="31"/>
        <v>0</v>
      </c>
      <c r="S131" s="14">
        <f t="shared" si="32"/>
        <v>0</v>
      </c>
      <c r="T131" s="12">
        <f t="shared" si="28"/>
        <v>840.33949246964119</v>
      </c>
      <c r="U131" s="3">
        <f t="shared" si="47"/>
        <v>18</v>
      </c>
      <c r="V131" s="19">
        <f t="shared" si="33"/>
        <v>13.422600000000001</v>
      </c>
      <c r="W131" s="14">
        <f>IF(M131=1,_xlfn.XLOOKUP(D131,' RPM (ICE)'!$E$3:$E$63,' RPM (ICE)'!$B$3:$B$63,,1),IF(M131=2,_xlfn.XLOOKUP(D131,' RPM (ICE)'!$F$3:$F$63,' RPM (ICE)'!$B$3:$B$63,,1),IF(M131=3,_xlfn.XLOOKUP(D131,' RPM (ICE)'!$G$3:$G$63,' RPM (ICE)'!$B$3:$B$63,,1))))</f>
        <v>6900</v>
      </c>
      <c r="X131" s="12">
        <f t="shared" si="34"/>
        <v>18.575322156521739</v>
      </c>
      <c r="Y131" s="3">
        <f t="shared" si="35"/>
        <v>19</v>
      </c>
      <c r="Z131" s="3">
        <f t="shared" si="42"/>
        <v>19</v>
      </c>
      <c r="AA131" s="3">
        <f t="shared" si="36"/>
        <v>19</v>
      </c>
      <c r="AB131" s="19"/>
      <c r="AC131" s="14">
        <f>IF(M131=1,_xlfn.XLOOKUP(D131,' RPM (ICE)'!$E$3:$E$63,' RPM (ICE)'!$C$3:$C$63,,-1),IF(M131=2,_xlfn.XLOOKUP(D131,' RPM (ICE)'!$F$3:$F$63,' RPM (ICE)'!$C$3:$C$63,,-1),IF(M131=3,_xlfn.XLOOKUP(D131,' RPM (ICE)'!$G$3:$G$63,' RPM (ICE)'!$C$3:$C$63,,-1))))</f>
        <v>13.483333333333301</v>
      </c>
      <c r="AD131" s="14">
        <f t="shared" si="37"/>
        <v>10.054521666666643</v>
      </c>
      <c r="AE131" s="14">
        <f t="shared" si="38"/>
        <v>13.914292245024122</v>
      </c>
      <c r="AF131" s="14" cm="1">
        <f t="array" ref="AF131">_xlfn.XLOOKUP(AE131,BSFC!$I$11:$I$33,_xlfn.XLOOKUP('Main Data (ICE)'!W131,BSFC!$J$10:$W$10,BSFC!$J$11:$W$33,,-1),,-1)</f>
        <v>450.79008974999994</v>
      </c>
      <c r="AG131" s="14">
        <f t="shared" si="39"/>
        <v>1.2590218679194376</v>
      </c>
      <c r="AH131" s="14">
        <f t="shared" si="43"/>
        <v>2.0825300384642393E-4</v>
      </c>
      <c r="AI131" s="14">
        <f t="shared" si="44"/>
        <v>9.387839029463653E-2</v>
      </c>
      <c r="AJ131" s="14">
        <f t="shared" si="48"/>
        <v>21.176397976365642</v>
      </c>
      <c r="AK131" s="14">
        <f t="shared" si="45"/>
        <v>1.2434223880084308E-4</v>
      </c>
      <c r="AL131" s="14">
        <f t="shared" si="46"/>
        <v>2.8048209240219363E-2</v>
      </c>
    </row>
    <row r="132" spans="1:38" ht="15.75" thickBot="1" x14ac:dyDescent="0.3">
      <c r="A132" s="14">
        <v>1</v>
      </c>
      <c r="B132" s="17" t="s">
        <v>33</v>
      </c>
      <c r="C132" s="14">
        <v>126</v>
      </c>
      <c r="D132" s="14">
        <f t="shared" si="40"/>
        <v>30.000049728</v>
      </c>
      <c r="E132" s="14">
        <f t="shared" si="29"/>
        <v>13.411199999999999</v>
      </c>
      <c r="F132" s="14">
        <f t="shared" si="41"/>
        <v>16.591753289442767</v>
      </c>
      <c r="G132" s="14">
        <f>0.5*('Specifications (ICE)'!$P$4*'Specifications (ICE)'!$P$3)*'Specifications (ICE)'!$P$5*E132^2</f>
        <v>56.217600027646043</v>
      </c>
      <c r="H132" s="14">
        <f>IF(B132="A",'Specifications (ICE)'!$M$12,IF(B132="G",'Specifications (ICE)'!$M$13))</f>
        <v>84.271039200000004</v>
      </c>
      <c r="I132" s="14">
        <f>'Specifications (ICE)'!$H$11-G132-H132-R132</f>
        <v>561.50961099107656</v>
      </c>
      <c r="J132" s="14">
        <f t="shared" si="30"/>
        <v>0.88728655499254105</v>
      </c>
      <c r="K132" s="14">
        <f>0.5*'Specifications (ICE)'!$E$16*E132^2</f>
        <v>48283.043975654393</v>
      </c>
      <c r="L132" s="14">
        <f>E132/'Specifications (ICE)'!$M$4</f>
        <v>46.93333333333333</v>
      </c>
      <c r="M132" s="14">
        <f t="shared" si="25"/>
        <v>3</v>
      </c>
      <c r="N132" s="14">
        <f>IF(M132=1,'Specifications (ICE)'!$M$19,IF(M132=2,'Specifications (ICE)'!$M$20,IF(M132=3,'Specifications (ICE)'!$M$21)))</f>
        <v>632.83908432016858</v>
      </c>
      <c r="O132" s="14">
        <f t="shared" si="26"/>
        <v>56.911309171706868</v>
      </c>
      <c r="P132" s="13">
        <f t="shared" si="27"/>
        <v>0.88728655499254105</v>
      </c>
      <c r="Q132" s="14">
        <v>0</v>
      </c>
      <c r="R132" s="17">
        <f t="shared" si="31"/>
        <v>0</v>
      </c>
      <c r="S132" s="14">
        <f t="shared" si="32"/>
        <v>0</v>
      </c>
      <c r="T132" s="12">
        <f t="shared" si="28"/>
        <v>840.33949246964119</v>
      </c>
      <c r="U132" s="3">
        <f t="shared" si="47"/>
        <v>18</v>
      </c>
      <c r="V132" s="19">
        <f t="shared" si="33"/>
        <v>13.422600000000001</v>
      </c>
      <c r="W132" s="14">
        <f>IF(M132=1,_xlfn.XLOOKUP(D132,' RPM (ICE)'!$E$3:$E$63,' RPM (ICE)'!$B$3:$B$63,,1),IF(M132=2,_xlfn.XLOOKUP(D132,' RPM (ICE)'!$F$3:$F$63,' RPM (ICE)'!$B$3:$B$63,,1),IF(M132=3,_xlfn.XLOOKUP(D132,' RPM (ICE)'!$G$3:$G$63,' RPM (ICE)'!$B$3:$B$63,,1))))</f>
        <v>6900</v>
      </c>
      <c r="X132" s="12">
        <f t="shared" si="34"/>
        <v>18.575322156521739</v>
      </c>
      <c r="Y132" s="3">
        <f t="shared" si="35"/>
        <v>19</v>
      </c>
      <c r="Z132" s="3">
        <f t="shared" si="42"/>
        <v>19</v>
      </c>
      <c r="AA132" s="3">
        <f t="shared" si="36"/>
        <v>19</v>
      </c>
      <c r="AB132" s="19"/>
      <c r="AC132" s="14">
        <f>IF(M132=1,_xlfn.XLOOKUP(D132,' RPM (ICE)'!$E$3:$E$63,' RPM (ICE)'!$C$3:$C$63,,-1),IF(M132=2,_xlfn.XLOOKUP(D132,' RPM (ICE)'!$F$3:$F$63,' RPM (ICE)'!$C$3:$C$63,,-1),IF(M132=3,_xlfn.XLOOKUP(D132,' RPM (ICE)'!$G$3:$G$63,' RPM (ICE)'!$C$3:$C$63,,-1))))</f>
        <v>13.483333333333301</v>
      </c>
      <c r="AD132" s="14">
        <f t="shared" si="37"/>
        <v>10.054521666666643</v>
      </c>
      <c r="AE132" s="14">
        <f t="shared" si="38"/>
        <v>13.914292245024122</v>
      </c>
      <c r="AF132" s="14" cm="1">
        <f t="array" ref="AF132">_xlfn.XLOOKUP(AE132,BSFC!$I$11:$I$33,_xlfn.XLOOKUP('Main Data (ICE)'!W132,BSFC!$J$10:$W$10,BSFC!$J$11:$W$33,,-1),,-1)</f>
        <v>450.79008974999994</v>
      </c>
      <c r="AG132" s="14">
        <f t="shared" si="39"/>
        <v>1.2590218679194376</v>
      </c>
      <c r="AH132" s="14">
        <f t="shared" si="43"/>
        <v>2.0825300384642393E-4</v>
      </c>
      <c r="AI132" s="14">
        <f t="shared" si="44"/>
        <v>9.387839029463653E-2</v>
      </c>
      <c r="AJ132" s="14">
        <f t="shared" si="48"/>
        <v>21.27027636666028</v>
      </c>
      <c r="AK132" s="14">
        <f t="shared" si="45"/>
        <v>1.2434223880084308E-4</v>
      </c>
      <c r="AL132" s="14">
        <f t="shared" si="46"/>
        <v>2.8172551479020206E-2</v>
      </c>
    </row>
    <row r="133" spans="1:38" ht="15.75" thickBot="1" x14ac:dyDescent="0.3">
      <c r="A133" s="14">
        <v>1</v>
      </c>
      <c r="B133" s="17" t="s">
        <v>33</v>
      </c>
      <c r="C133" s="14">
        <v>127</v>
      </c>
      <c r="D133" s="14">
        <f t="shared" si="40"/>
        <v>30.000049728</v>
      </c>
      <c r="E133" s="14">
        <f t="shared" si="29"/>
        <v>13.411199999999999</v>
      </c>
      <c r="F133" s="14">
        <f t="shared" si="41"/>
        <v>16.666317832511247</v>
      </c>
      <c r="G133" s="14">
        <f>0.5*('Specifications (ICE)'!$P$4*'Specifications (ICE)'!$P$3)*'Specifications (ICE)'!$P$5*E133^2</f>
        <v>56.217600027646043</v>
      </c>
      <c r="H133" s="14">
        <f>IF(B133="A",'Specifications (ICE)'!$M$12,IF(B133="G",'Specifications (ICE)'!$M$13))</f>
        <v>84.271039200000004</v>
      </c>
      <c r="I133" s="14">
        <f>'Specifications (ICE)'!$H$11-G133-H133-R133</f>
        <v>561.50961099107656</v>
      </c>
      <c r="J133" s="14">
        <f t="shared" si="30"/>
        <v>0.88728655499254105</v>
      </c>
      <c r="K133" s="14">
        <f>0.5*'Specifications (ICE)'!$E$16*E133^2</f>
        <v>48283.043975654393</v>
      </c>
      <c r="L133" s="14">
        <f>E133/'Specifications (ICE)'!$M$4</f>
        <v>46.93333333333333</v>
      </c>
      <c r="M133" s="14">
        <f t="shared" si="25"/>
        <v>3</v>
      </c>
      <c r="N133" s="14">
        <f>IF(M133=1,'Specifications (ICE)'!$M$19,IF(M133=2,'Specifications (ICE)'!$M$20,IF(M133=3,'Specifications (ICE)'!$M$21)))</f>
        <v>632.83908432016858</v>
      </c>
      <c r="O133" s="14">
        <f t="shared" si="26"/>
        <v>56.911309171706868</v>
      </c>
      <c r="P133" s="13">
        <f t="shared" si="27"/>
        <v>0.88728655499254105</v>
      </c>
      <c r="Q133" s="14">
        <v>0</v>
      </c>
      <c r="R133" s="17">
        <f t="shared" si="31"/>
        <v>0</v>
      </c>
      <c r="S133" s="14">
        <f t="shared" si="32"/>
        <v>0</v>
      </c>
      <c r="T133" s="12">
        <f t="shared" si="28"/>
        <v>840.33949246964119</v>
      </c>
      <c r="U133" s="3">
        <f t="shared" si="47"/>
        <v>18</v>
      </c>
      <c r="V133" s="19">
        <f t="shared" si="33"/>
        <v>13.422600000000001</v>
      </c>
      <c r="W133" s="14">
        <f>IF(M133=1,_xlfn.XLOOKUP(D133,' RPM (ICE)'!$E$3:$E$63,' RPM (ICE)'!$B$3:$B$63,,1),IF(M133=2,_xlfn.XLOOKUP(D133,' RPM (ICE)'!$F$3:$F$63,' RPM (ICE)'!$B$3:$B$63,,1),IF(M133=3,_xlfn.XLOOKUP(D133,' RPM (ICE)'!$G$3:$G$63,' RPM (ICE)'!$B$3:$B$63,,1))))</f>
        <v>6900</v>
      </c>
      <c r="X133" s="12">
        <f t="shared" si="34"/>
        <v>18.575322156521739</v>
      </c>
      <c r="Y133" s="3">
        <f t="shared" si="35"/>
        <v>19</v>
      </c>
      <c r="Z133" s="3">
        <f t="shared" si="42"/>
        <v>19</v>
      </c>
      <c r="AA133" s="3">
        <f t="shared" si="36"/>
        <v>19</v>
      </c>
      <c r="AB133" s="19"/>
      <c r="AC133" s="14">
        <f>IF(M133=1,_xlfn.XLOOKUP(D133,' RPM (ICE)'!$E$3:$E$63,' RPM (ICE)'!$C$3:$C$63,,-1),IF(M133=2,_xlfn.XLOOKUP(D133,' RPM (ICE)'!$F$3:$F$63,' RPM (ICE)'!$C$3:$C$63,,-1),IF(M133=3,_xlfn.XLOOKUP(D133,' RPM (ICE)'!$G$3:$G$63,' RPM (ICE)'!$C$3:$C$63,,-1))))</f>
        <v>13.483333333333301</v>
      </c>
      <c r="AD133" s="14">
        <f t="shared" si="37"/>
        <v>10.054521666666643</v>
      </c>
      <c r="AE133" s="14">
        <f t="shared" si="38"/>
        <v>13.914292245024122</v>
      </c>
      <c r="AF133" s="14" cm="1">
        <f t="array" ref="AF133">_xlfn.XLOOKUP(AE133,BSFC!$I$11:$I$33,_xlfn.XLOOKUP('Main Data (ICE)'!W133,BSFC!$J$10:$W$10,BSFC!$J$11:$W$33,,-1),,-1)</f>
        <v>450.79008974999994</v>
      </c>
      <c r="AG133" s="14">
        <f t="shared" si="39"/>
        <v>1.2590218679194376</v>
      </c>
      <c r="AH133" s="14">
        <f t="shared" si="43"/>
        <v>2.0825300384642393E-4</v>
      </c>
      <c r="AI133" s="14">
        <f t="shared" si="44"/>
        <v>9.387839029463653E-2</v>
      </c>
      <c r="AJ133" s="14">
        <f t="shared" si="48"/>
        <v>21.364154756954918</v>
      </c>
      <c r="AK133" s="14">
        <f t="shared" si="45"/>
        <v>1.2434223880084308E-4</v>
      </c>
      <c r="AL133" s="14">
        <f t="shared" si="46"/>
        <v>2.8296893717821049E-2</v>
      </c>
    </row>
    <row r="134" spans="1:38" ht="15.75" thickBot="1" x14ac:dyDescent="0.3">
      <c r="A134" s="14">
        <v>1</v>
      </c>
      <c r="B134" s="17" t="s">
        <v>33</v>
      </c>
      <c r="C134" s="14">
        <v>128</v>
      </c>
      <c r="D134" s="14">
        <f t="shared" si="40"/>
        <v>30.000049728</v>
      </c>
      <c r="E134" s="14">
        <f t="shared" si="29"/>
        <v>13.411199999999999</v>
      </c>
      <c r="F134" s="14">
        <f t="shared" si="41"/>
        <v>16.740882375579726</v>
      </c>
      <c r="G134" s="14">
        <f>0.5*('Specifications (ICE)'!$P$4*'Specifications (ICE)'!$P$3)*'Specifications (ICE)'!$P$5*E134^2</f>
        <v>56.217600027646043</v>
      </c>
      <c r="H134" s="14">
        <f>IF(B134="A",'Specifications (ICE)'!$M$12,IF(B134="G",'Specifications (ICE)'!$M$13))</f>
        <v>84.271039200000004</v>
      </c>
      <c r="I134" s="14">
        <f>'Specifications (ICE)'!$H$11-G134-H134-R134</f>
        <v>561.50961099107656</v>
      </c>
      <c r="J134" s="14">
        <f t="shared" si="30"/>
        <v>0.88728655499254105</v>
      </c>
      <c r="K134" s="14">
        <f>0.5*'Specifications (ICE)'!$E$16*E134^2</f>
        <v>48283.043975654393</v>
      </c>
      <c r="L134" s="14">
        <f>E134/'Specifications (ICE)'!$M$4</f>
        <v>46.93333333333333</v>
      </c>
      <c r="M134" s="14">
        <f t="shared" ref="M134:M197" si="49">IF(D134&lt;11,1,IF(D134&lt;21,2,IF(D134&gt;21,3)))</f>
        <v>3</v>
      </c>
      <c r="N134" s="14">
        <f>IF(M134=1,'Specifications (ICE)'!$M$19,IF(M134=2,'Specifications (ICE)'!$M$20,IF(M134=3,'Specifications (ICE)'!$M$21)))</f>
        <v>632.83908432016858</v>
      </c>
      <c r="O134" s="14">
        <f t="shared" ref="O134:O197" si="50">(0.5*N134*E134^2)/1000</f>
        <v>56.911309171706868</v>
      </c>
      <c r="P134" s="13">
        <f t="shared" ref="P134:P197" si="51">IF(A134=1,(I134/N134),IF(A134=2,0,IF(A134=3,(1.2*(-I134/N134)))))</f>
        <v>0.88728655499254105</v>
      </c>
      <c r="Q134" s="14">
        <v>0</v>
      </c>
      <c r="R134" s="17">
        <f t="shared" si="31"/>
        <v>0</v>
      </c>
      <c r="S134" s="14">
        <f t="shared" si="32"/>
        <v>0</v>
      </c>
      <c r="T134" s="12">
        <f t="shared" ref="T134:T197" si="52">((63360/(PI()*12)*D134))/60</f>
        <v>840.33949246964119</v>
      </c>
      <c r="U134" s="3">
        <f t="shared" si="47"/>
        <v>18</v>
      </c>
      <c r="V134" s="19">
        <f t="shared" si="33"/>
        <v>13.422600000000001</v>
      </c>
      <c r="W134" s="14">
        <f>IF(M134=1,_xlfn.XLOOKUP(D134,' RPM (ICE)'!$E$3:$E$63,' RPM (ICE)'!$B$3:$B$63,,1),IF(M134=2,_xlfn.XLOOKUP(D134,' RPM (ICE)'!$F$3:$F$63,' RPM (ICE)'!$B$3:$B$63,,1),IF(M134=3,_xlfn.XLOOKUP(D134,' RPM (ICE)'!$G$3:$G$63,' RPM (ICE)'!$B$3:$B$63,,1))))</f>
        <v>6900</v>
      </c>
      <c r="X134" s="12">
        <f t="shared" si="34"/>
        <v>18.575322156521739</v>
      </c>
      <c r="Y134" s="3">
        <f t="shared" si="35"/>
        <v>19</v>
      </c>
      <c r="Z134" s="3">
        <f t="shared" si="42"/>
        <v>19</v>
      </c>
      <c r="AA134" s="3">
        <f t="shared" si="36"/>
        <v>19</v>
      </c>
      <c r="AB134" s="19"/>
      <c r="AC134" s="14">
        <f>IF(M134=1,_xlfn.XLOOKUP(D134,' RPM (ICE)'!$E$3:$E$63,' RPM (ICE)'!$C$3:$C$63,,-1),IF(M134=2,_xlfn.XLOOKUP(D134,' RPM (ICE)'!$F$3:$F$63,' RPM (ICE)'!$C$3:$C$63,,-1),IF(M134=3,_xlfn.XLOOKUP(D134,' RPM (ICE)'!$G$3:$G$63,' RPM (ICE)'!$C$3:$C$63,,-1))))</f>
        <v>13.483333333333301</v>
      </c>
      <c r="AD134" s="14">
        <f t="shared" si="37"/>
        <v>10.054521666666643</v>
      </c>
      <c r="AE134" s="14">
        <f t="shared" si="38"/>
        <v>13.914292245024122</v>
      </c>
      <c r="AF134" s="14" cm="1">
        <f t="array" ref="AF134">_xlfn.XLOOKUP(AE134,BSFC!$I$11:$I$33,_xlfn.XLOOKUP('Main Data (ICE)'!W134,BSFC!$J$10:$W$10,BSFC!$J$11:$W$33,,-1),,-1)</f>
        <v>450.79008974999994</v>
      </c>
      <c r="AG134" s="14">
        <f t="shared" si="39"/>
        <v>1.2590218679194376</v>
      </c>
      <c r="AH134" s="14">
        <f t="shared" si="43"/>
        <v>2.0825300384642393E-4</v>
      </c>
      <c r="AI134" s="14">
        <f t="shared" si="44"/>
        <v>9.387839029463653E-2</v>
      </c>
      <c r="AJ134" s="14">
        <f t="shared" si="48"/>
        <v>21.458033147249555</v>
      </c>
      <c r="AK134" s="14">
        <f t="shared" si="45"/>
        <v>1.2434223880084308E-4</v>
      </c>
      <c r="AL134" s="14">
        <f t="shared" si="46"/>
        <v>2.8421235956621892E-2</v>
      </c>
    </row>
    <row r="135" spans="1:38" ht="15.75" thickBot="1" x14ac:dyDescent="0.3">
      <c r="A135" s="14">
        <v>1</v>
      </c>
      <c r="B135" s="17" t="s">
        <v>33</v>
      </c>
      <c r="C135" s="14">
        <v>129</v>
      </c>
      <c r="D135" s="14">
        <f t="shared" si="40"/>
        <v>30.000049728</v>
      </c>
      <c r="E135" s="14">
        <f t="shared" ref="E135:E198" si="53">MIN(13.4112,(SQRT((E134^2)+2*P134*$C$7)))</f>
        <v>13.411199999999999</v>
      </c>
      <c r="F135" s="14">
        <f t="shared" si="41"/>
        <v>16.815446918648206</v>
      </c>
      <c r="G135" s="14">
        <f>0.5*('Specifications (ICE)'!$P$4*'Specifications (ICE)'!$P$3)*'Specifications (ICE)'!$P$5*E135^2</f>
        <v>56.217600027646043</v>
      </c>
      <c r="H135" s="14">
        <f>IF(B135="A",'Specifications (ICE)'!$M$12,IF(B135="G",'Specifications (ICE)'!$M$13))</f>
        <v>84.271039200000004</v>
      </c>
      <c r="I135" s="14">
        <f>'Specifications (ICE)'!$H$11-G135-H135-R135</f>
        <v>561.50961099107656</v>
      </c>
      <c r="J135" s="14">
        <f t="shared" ref="J135:J198" si="54">I135/N135</f>
        <v>0.88728655499254105</v>
      </c>
      <c r="K135" s="14">
        <f>0.5*'Specifications (ICE)'!$E$16*E135^2</f>
        <v>48283.043975654393</v>
      </c>
      <c r="L135" s="14">
        <f>E135/'Specifications (ICE)'!$M$4</f>
        <v>46.93333333333333</v>
      </c>
      <c r="M135" s="14">
        <f t="shared" si="49"/>
        <v>3</v>
      </c>
      <c r="N135" s="14">
        <f>IF(M135=1,'Specifications (ICE)'!$M$19,IF(M135=2,'Specifications (ICE)'!$M$20,IF(M135=3,'Specifications (ICE)'!$M$21)))</f>
        <v>632.83908432016858</v>
      </c>
      <c r="O135" s="14">
        <f t="shared" si="50"/>
        <v>56.911309171706868</v>
      </c>
      <c r="P135" s="13">
        <f t="shared" si="51"/>
        <v>0.88728655499254105</v>
      </c>
      <c r="Q135" s="14">
        <v>0</v>
      </c>
      <c r="R135" s="17">
        <f t="shared" ref="R135:R198" si="55">N135*9.81*TAN(Q135)</f>
        <v>0</v>
      </c>
      <c r="S135" s="14">
        <f t="shared" ref="S135:S198" si="56">RADIANS(Q135)</f>
        <v>0</v>
      </c>
      <c r="T135" s="12">
        <f t="shared" si="52"/>
        <v>840.33949246964119</v>
      </c>
      <c r="U135" s="3">
        <f t="shared" si="47"/>
        <v>18</v>
      </c>
      <c r="V135" s="19">
        <f t="shared" ref="V135:V198" si="57">U135*0.7457</f>
        <v>13.422600000000001</v>
      </c>
      <c r="W135" s="14">
        <f>IF(M135=1,_xlfn.XLOOKUP(D135,' RPM (ICE)'!$E$3:$E$63,' RPM (ICE)'!$B$3:$B$63,,1),IF(M135=2,_xlfn.XLOOKUP(D135,' RPM (ICE)'!$F$3:$F$63,' RPM (ICE)'!$B$3:$B$63,,1),IF(M135=3,_xlfn.XLOOKUP(D135,' RPM (ICE)'!$G$3:$G$63,' RPM (ICE)'!$B$3:$B$63,,1))))</f>
        <v>6900</v>
      </c>
      <c r="X135" s="12">
        <f t="shared" ref="X135:X198" si="58">(9548.8*V135)/W135</f>
        <v>18.575322156521739</v>
      </c>
      <c r="Y135" s="3">
        <f t="shared" ref="Y135:Y198" si="59">ROUND(X135,0)</f>
        <v>19</v>
      </c>
      <c r="Z135" s="3">
        <f t="shared" si="42"/>
        <v>19</v>
      </c>
      <c r="AA135" s="3">
        <f t="shared" ref="AA135:AA198" si="60">IF(Z135&gt;22,22,Z135)</f>
        <v>19</v>
      </c>
      <c r="AB135" s="19"/>
      <c r="AC135" s="14">
        <f>IF(M135=1,_xlfn.XLOOKUP(D135,' RPM (ICE)'!$E$3:$E$63,' RPM (ICE)'!$C$3:$C$63,,-1),IF(M135=2,_xlfn.XLOOKUP(D135,' RPM (ICE)'!$F$3:$F$63,' RPM (ICE)'!$C$3:$C$63,,-1),IF(M135=3,_xlfn.XLOOKUP(D135,' RPM (ICE)'!$G$3:$G$63,' RPM (ICE)'!$C$3:$C$63,,-1))))</f>
        <v>13.483333333333301</v>
      </c>
      <c r="AD135" s="14">
        <f t="shared" ref="AD135:AD198" si="61">AC135*0.7457</f>
        <v>10.054521666666643</v>
      </c>
      <c r="AE135" s="14">
        <f t="shared" ref="AE135:AE198" si="62">(9548.8*AD135)/W135</f>
        <v>13.914292245024122</v>
      </c>
      <c r="AF135" s="14" cm="1">
        <f t="array" ref="AF135">_xlfn.XLOOKUP(AE135,BSFC!$I$11:$I$33,_xlfn.XLOOKUP('Main Data (ICE)'!W135,BSFC!$J$10:$W$10,BSFC!$J$11:$W$33,,-1),,-1)</f>
        <v>450.79008974999994</v>
      </c>
      <c r="AG135" s="14">
        <f t="shared" ref="AG135:AG198" si="63">(AF135*AD135)/(60*60)</f>
        <v>1.2590218679194376</v>
      </c>
      <c r="AH135" s="14">
        <f t="shared" si="43"/>
        <v>2.0825300384642393E-4</v>
      </c>
      <c r="AI135" s="14">
        <f t="shared" si="44"/>
        <v>9.387839029463653E-2</v>
      </c>
      <c r="AJ135" s="14">
        <f t="shared" si="48"/>
        <v>21.551911537544193</v>
      </c>
      <c r="AK135" s="14">
        <f t="shared" si="45"/>
        <v>1.2434223880084308E-4</v>
      </c>
      <c r="AL135" s="14">
        <f t="shared" si="46"/>
        <v>2.8545578195422736E-2</v>
      </c>
    </row>
    <row r="136" spans="1:38" ht="15.75" thickBot="1" x14ac:dyDescent="0.3">
      <c r="A136" s="14">
        <v>3</v>
      </c>
      <c r="B136" s="17" t="s">
        <v>33</v>
      </c>
      <c r="C136" s="14">
        <v>130</v>
      </c>
      <c r="D136" s="14">
        <f t="shared" ref="D136:D199" si="64">E136*2.23694</f>
        <v>30.000049728</v>
      </c>
      <c r="E136" s="14">
        <f t="shared" si="53"/>
        <v>13.411199999999999</v>
      </c>
      <c r="F136" s="14">
        <f t="shared" ref="F136:F199" si="65">($C$7/E136)+F135</f>
        <v>16.890011461716686</v>
      </c>
      <c r="G136" s="14">
        <f>0.5*('Specifications (ICE)'!$P$4*'Specifications (ICE)'!$P$3)*'Specifications (ICE)'!$P$5*E136^2</f>
        <v>56.217600027646043</v>
      </c>
      <c r="H136" s="14">
        <f>IF(B136="A",'Specifications (ICE)'!$M$12,IF(B136="G",'Specifications (ICE)'!$M$13))</f>
        <v>84.271039200000004</v>
      </c>
      <c r="I136" s="14">
        <f>'Specifications (ICE)'!$H$11-G136-H136-R136</f>
        <v>561.50961099107656</v>
      </c>
      <c r="J136" s="14">
        <f t="shared" si="54"/>
        <v>0.88728655499254105</v>
      </c>
      <c r="K136" s="14">
        <f>0.5*'Specifications (ICE)'!$E$16*E136^2</f>
        <v>48283.043975654393</v>
      </c>
      <c r="L136" s="14">
        <f>E136/'Specifications (ICE)'!$M$4</f>
        <v>46.93333333333333</v>
      </c>
      <c r="M136" s="14">
        <f t="shared" si="49"/>
        <v>3</v>
      </c>
      <c r="N136" s="14">
        <f>IF(M136=1,'Specifications (ICE)'!$M$19,IF(M136=2,'Specifications (ICE)'!$M$20,IF(M136=3,'Specifications (ICE)'!$M$21)))</f>
        <v>632.83908432016858</v>
      </c>
      <c r="O136" s="14">
        <f t="shared" si="50"/>
        <v>56.911309171706868</v>
      </c>
      <c r="P136" s="13">
        <f t="shared" si="51"/>
        <v>-1.0647438659910493</v>
      </c>
      <c r="Q136" s="14">
        <v>0</v>
      </c>
      <c r="R136" s="17">
        <f t="shared" si="55"/>
        <v>0</v>
      </c>
      <c r="S136" s="14">
        <f t="shared" si="56"/>
        <v>0</v>
      </c>
      <c r="T136" s="12">
        <f t="shared" si="52"/>
        <v>840.33949246964119</v>
      </c>
      <c r="U136" s="3">
        <f t="shared" si="47"/>
        <v>18</v>
      </c>
      <c r="V136" s="19">
        <f t="shared" si="57"/>
        <v>13.422600000000001</v>
      </c>
      <c r="W136" s="14">
        <f>IF(M136=1,_xlfn.XLOOKUP(D136,' RPM (ICE)'!$E$3:$E$63,' RPM (ICE)'!$B$3:$B$63,,1),IF(M136=2,_xlfn.XLOOKUP(D136,' RPM (ICE)'!$F$3:$F$63,' RPM (ICE)'!$B$3:$B$63,,1),IF(M136=3,_xlfn.XLOOKUP(D136,' RPM (ICE)'!$G$3:$G$63,' RPM (ICE)'!$B$3:$B$63,,1))))</f>
        <v>6900</v>
      </c>
      <c r="X136" s="12">
        <f t="shared" si="58"/>
        <v>18.575322156521739</v>
      </c>
      <c r="Y136" s="3">
        <f t="shared" si="59"/>
        <v>19</v>
      </c>
      <c r="Z136" s="3">
        <f t="shared" ref="Z136:Z199" si="66">IF(Y136&lt;0,0,Y136)</f>
        <v>19</v>
      </c>
      <c r="AA136" s="3">
        <f t="shared" si="60"/>
        <v>19</v>
      </c>
      <c r="AB136" s="19"/>
      <c r="AC136" s="14">
        <f>IF(M136=1,_xlfn.XLOOKUP(D136,' RPM (ICE)'!$E$3:$E$63,' RPM (ICE)'!$C$3:$C$63,,-1),IF(M136=2,_xlfn.XLOOKUP(D136,' RPM (ICE)'!$F$3:$F$63,' RPM (ICE)'!$C$3:$C$63,,-1),IF(M136=3,_xlfn.XLOOKUP(D136,' RPM (ICE)'!$G$3:$G$63,' RPM (ICE)'!$C$3:$C$63,,-1))))</f>
        <v>13.483333333333301</v>
      </c>
      <c r="AD136" s="14">
        <f t="shared" si="61"/>
        <v>10.054521666666643</v>
      </c>
      <c r="AE136" s="14">
        <f t="shared" si="62"/>
        <v>13.914292245024122</v>
      </c>
      <c r="AF136" s="14" cm="1">
        <f t="array" ref="AF136">_xlfn.XLOOKUP(AE136,BSFC!$I$11:$I$33,_xlfn.XLOOKUP('Main Data (ICE)'!W136,BSFC!$J$10:$W$10,BSFC!$J$11:$W$33,,-1),,-1)</f>
        <v>450.79008974999994</v>
      </c>
      <c r="AG136" s="14">
        <f t="shared" si="63"/>
        <v>1.2590218679194376</v>
      </c>
      <c r="AH136" s="14">
        <f t="shared" ref="AH136:AH199" si="67">((F136-F135)/3600)*AD136</f>
        <v>2.0825300384642393E-4</v>
      </c>
      <c r="AI136" s="14">
        <f t="shared" ref="AI136:AI199" si="68">AH136*AF136</f>
        <v>9.387839029463653E-2</v>
      </c>
      <c r="AJ136" s="14">
        <f t="shared" si="48"/>
        <v>21.64578992783883</v>
      </c>
      <c r="AK136" s="14">
        <f t="shared" ref="AK136:AK199" si="69">((AF136*AH136)/1000)/0.755</f>
        <v>1.2434223880084308E-4</v>
      </c>
      <c r="AL136" s="14">
        <f t="shared" ref="AL136:AL199" si="70">AL135+AK136</f>
        <v>2.8669920434223579E-2</v>
      </c>
    </row>
    <row r="137" spans="1:38" ht="15.75" thickBot="1" x14ac:dyDescent="0.3">
      <c r="A137" s="14">
        <v>3</v>
      </c>
      <c r="B137" s="17" t="s">
        <v>33</v>
      </c>
      <c r="C137" s="14">
        <v>131</v>
      </c>
      <c r="D137" s="14">
        <f t="shared" si="64"/>
        <v>29.821925471374723</v>
      </c>
      <c r="E137" s="14">
        <f t="shared" si="53"/>
        <v>13.331571464310496</v>
      </c>
      <c r="F137" s="14">
        <f t="shared" si="65"/>
        <v>16.965021373539688</v>
      </c>
      <c r="G137" s="14">
        <f>0.5*('Specifications (ICE)'!$P$4*'Specifications (ICE)'!$P$3)*'Specifications (ICE)'!$P$5*E137^2</f>
        <v>55.552001786836605</v>
      </c>
      <c r="H137" s="14">
        <f>IF(B137="A",'Specifications (ICE)'!$M$12,IF(B137="G",'Specifications (ICE)'!$M$13))</f>
        <v>84.271039200000004</v>
      </c>
      <c r="I137" s="14">
        <f>'Specifications (ICE)'!$H$11-G137-H137-R137</f>
        <v>562.17520923188602</v>
      </c>
      <c r="J137" s="14">
        <f t="shared" si="54"/>
        <v>0.88833832037382188</v>
      </c>
      <c r="K137" s="14">
        <f>0.5*'Specifications (ICE)'!$E$16*E137^2</f>
        <v>47711.38831772314</v>
      </c>
      <c r="L137" s="14">
        <f>E137/'Specifications (ICE)'!$M$4</f>
        <v>46.654668291550294</v>
      </c>
      <c r="M137" s="14">
        <f t="shared" si="49"/>
        <v>3</v>
      </c>
      <c r="N137" s="14">
        <f>IF(M137=1,'Specifications (ICE)'!$M$19,IF(M137=2,'Specifications (ICE)'!$M$20,IF(M137=3,'Specifications (ICE)'!$M$21)))</f>
        <v>632.83908432016858</v>
      </c>
      <c r="O137" s="14">
        <f t="shared" si="50"/>
        <v>56.237497638517588</v>
      </c>
      <c r="P137" s="13">
        <f t="shared" si="51"/>
        <v>-1.0660059844485863</v>
      </c>
      <c r="Q137" s="14">
        <v>0</v>
      </c>
      <c r="R137" s="17">
        <f t="shared" si="55"/>
        <v>0</v>
      </c>
      <c r="S137" s="14">
        <f t="shared" si="56"/>
        <v>0</v>
      </c>
      <c r="T137" s="12">
        <f t="shared" si="52"/>
        <v>835.35000582658029</v>
      </c>
      <c r="U137" s="3">
        <f t="shared" ref="U137:U200" si="71">IF((ABS(I137)*D137)/746&gt;18,18,(ABS(I137)*D137)/746)</f>
        <v>18</v>
      </c>
      <c r="V137" s="19">
        <f t="shared" si="57"/>
        <v>13.422600000000001</v>
      </c>
      <c r="W137" s="14">
        <f>IF(M137=1,_xlfn.XLOOKUP(D137,' RPM (ICE)'!$E$3:$E$63,' RPM (ICE)'!$B$3:$B$63,,1),IF(M137=2,_xlfn.XLOOKUP(D137,' RPM (ICE)'!$F$3:$F$63,' RPM (ICE)'!$B$3:$B$63,,1),IF(M137=3,_xlfn.XLOOKUP(D137,' RPM (ICE)'!$G$3:$G$63,' RPM (ICE)'!$B$3:$B$63,,1))))</f>
        <v>6900</v>
      </c>
      <c r="X137" s="12">
        <f t="shared" si="58"/>
        <v>18.575322156521739</v>
      </c>
      <c r="Y137" s="3">
        <f t="shared" si="59"/>
        <v>19</v>
      </c>
      <c r="Z137" s="3">
        <f t="shared" si="66"/>
        <v>19</v>
      </c>
      <c r="AA137" s="3">
        <f t="shared" si="60"/>
        <v>19</v>
      </c>
      <c r="AB137" s="19"/>
      <c r="AC137" s="14">
        <f>IF(M137=1,_xlfn.XLOOKUP(D137,' RPM (ICE)'!$E$3:$E$63,' RPM (ICE)'!$C$3:$C$63,,-1),IF(M137=2,_xlfn.XLOOKUP(D137,' RPM (ICE)'!$F$3:$F$63,' RPM (ICE)'!$C$3:$C$63,,-1),IF(M137=3,_xlfn.XLOOKUP(D137,' RPM (ICE)'!$G$3:$G$63,' RPM (ICE)'!$C$3:$C$63,,-1))))</f>
        <v>13.483333333333301</v>
      </c>
      <c r="AD137" s="14">
        <f t="shared" si="61"/>
        <v>10.054521666666643</v>
      </c>
      <c r="AE137" s="14">
        <f t="shared" si="62"/>
        <v>13.914292245024122</v>
      </c>
      <c r="AF137" s="14" cm="1">
        <f t="array" ref="AF137">_xlfn.XLOOKUP(AE137,BSFC!$I$11:$I$33,_xlfn.XLOOKUP('Main Data (ICE)'!W137,BSFC!$J$10:$W$10,BSFC!$J$11:$W$33,,-1),,-1)</f>
        <v>450.79008974999994</v>
      </c>
      <c r="AG137" s="14">
        <f t="shared" si="63"/>
        <v>1.2590218679194376</v>
      </c>
      <c r="AH137" s="14">
        <f t="shared" si="67"/>
        <v>2.0949688434420376E-4</v>
      </c>
      <c r="AI137" s="14">
        <f t="shared" si="68"/>
        <v>9.443911929586897E-2</v>
      </c>
      <c r="AJ137" s="14">
        <f t="shared" ref="AJ137:AJ200" si="72">AI137+AJ136</f>
        <v>21.740229047134701</v>
      </c>
      <c r="AK137" s="14">
        <f t="shared" si="69"/>
        <v>1.2508492621969398E-4</v>
      </c>
      <c r="AL137" s="14">
        <f t="shared" si="70"/>
        <v>2.8795005360443274E-2</v>
      </c>
    </row>
    <row r="138" spans="1:38" ht="15.75" thickBot="1" x14ac:dyDescent="0.3">
      <c r="A138" s="14">
        <v>3</v>
      </c>
      <c r="B138" s="17" t="s">
        <v>33</v>
      </c>
      <c r="C138" s="14">
        <v>132</v>
      </c>
      <c r="D138" s="14">
        <f t="shared" si="64"/>
        <v>29.642517823684649</v>
      </c>
      <c r="E138" s="14">
        <f t="shared" si="53"/>
        <v>13.251369202430395</v>
      </c>
      <c r="F138" s="14">
        <f t="shared" si="65"/>
        <v>17.040485273512878</v>
      </c>
      <c r="G138" s="14">
        <f>0.5*('Specifications (ICE)'!$P$4*'Specifications (ICE)'!$P$3)*'Specifications (ICE)'!$P$5*E138^2</f>
        <v>54.885614563951883</v>
      </c>
      <c r="H138" s="14">
        <f>IF(B138="A",'Specifications (ICE)'!$M$12,IF(B138="G",'Specifications (ICE)'!$M$13))</f>
        <v>84.271039200000004</v>
      </c>
      <c r="I138" s="14">
        <f>'Specifications (ICE)'!$H$11-G138-H138-R138</f>
        <v>562.84159645477075</v>
      </c>
      <c r="J138" s="14">
        <f t="shared" si="54"/>
        <v>0.88939133248921709</v>
      </c>
      <c r="K138" s="14">
        <f>0.5*'Specifications (ICE)'!$E$16*E138^2</f>
        <v>47139.055034702615</v>
      </c>
      <c r="L138" s="14">
        <f>E138/'Specifications (ICE)'!$M$4</f>
        <v>46.373995459073996</v>
      </c>
      <c r="M138" s="14">
        <f t="shared" si="49"/>
        <v>3</v>
      </c>
      <c r="N138" s="14">
        <f>IF(M138=1,'Specifications (ICE)'!$M$19,IF(M138=2,'Specifications (ICE)'!$M$20,IF(M138=3,'Specifications (ICE)'!$M$21)))</f>
        <v>632.83908432016858</v>
      </c>
      <c r="O138" s="14">
        <f t="shared" si="50"/>
        <v>55.562887387439325</v>
      </c>
      <c r="P138" s="13">
        <f t="shared" si="51"/>
        <v>-1.0672695989870604</v>
      </c>
      <c r="Q138" s="14">
        <v>0</v>
      </c>
      <c r="R138" s="17">
        <f t="shared" si="55"/>
        <v>0</v>
      </c>
      <c r="S138" s="14">
        <f t="shared" si="56"/>
        <v>0</v>
      </c>
      <c r="T138" s="12">
        <f t="shared" si="52"/>
        <v>830.32456976990818</v>
      </c>
      <c r="U138" s="3">
        <f t="shared" si="71"/>
        <v>18</v>
      </c>
      <c r="V138" s="19">
        <f t="shared" si="57"/>
        <v>13.422600000000001</v>
      </c>
      <c r="W138" s="14">
        <f>IF(M138=1,_xlfn.XLOOKUP(D138,' RPM (ICE)'!$E$3:$E$63,' RPM (ICE)'!$B$3:$B$63,,1),IF(M138=2,_xlfn.XLOOKUP(D138,' RPM (ICE)'!$F$3:$F$63,' RPM (ICE)'!$B$3:$B$63,,1),IF(M138=3,_xlfn.XLOOKUP(D138,' RPM (ICE)'!$G$3:$G$63,' RPM (ICE)'!$B$3:$B$63,,1))))</f>
        <v>6800</v>
      </c>
      <c r="X138" s="12">
        <f t="shared" si="58"/>
        <v>18.848488658823531</v>
      </c>
      <c r="Y138" s="3">
        <f t="shared" si="59"/>
        <v>19</v>
      </c>
      <c r="Z138" s="3">
        <f t="shared" si="66"/>
        <v>19</v>
      </c>
      <c r="AA138" s="3">
        <f t="shared" si="60"/>
        <v>19</v>
      </c>
      <c r="AB138" s="19"/>
      <c r="AC138" s="14">
        <f>IF(M138=1,_xlfn.XLOOKUP(D138,' RPM (ICE)'!$E$3:$E$63,' RPM (ICE)'!$C$3:$C$63,,-1),IF(M138=2,_xlfn.XLOOKUP(D138,' RPM (ICE)'!$F$3:$F$63,' RPM (ICE)'!$C$3:$C$63,,-1),IF(M138=3,_xlfn.XLOOKUP(D138,' RPM (ICE)'!$G$3:$G$63,' RPM (ICE)'!$C$3:$C$63,,-1))))</f>
        <v>14</v>
      </c>
      <c r="AD138" s="14">
        <f t="shared" si="61"/>
        <v>10.4398</v>
      </c>
      <c r="AE138" s="14">
        <f t="shared" si="62"/>
        <v>14.659935623529412</v>
      </c>
      <c r="AF138" s="14" cm="1">
        <f t="array" ref="AF138">_xlfn.XLOOKUP(AE138,BSFC!$I$11:$I$33,_xlfn.XLOOKUP('Main Data (ICE)'!W138,BSFC!$J$10:$W$10,BSFC!$J$11:$W$33,,-1),,-1)</f>
        <v>426.97377450000005</v>
      </c>
      <c r="AG138" s="14">
        <f t="shared" si="63"/>
        <v>1.2382002252847502</v>
      </c>
      <c r="AH138" s="14">
        <f t="shared" si="67"/>
        <v>2.1884111748336432E-4</v>
      </c>
      <c r="AI138" s="14">
        <f t="shared" si="68"/>
        <v>9.3439417947670009E-2</v>
      </c>
      <c r="AJ138" s="14">
        <f t="shared" si="72"/>
        <v>21.833668465082372</v>
      </c>
      <c r="AK138" s="14">
        <f t="shared" si="69"/>
        <v>1.2376081847373512E-4</v>
      </c>
      <c r="AL138" s="14">
        <f t="shared" si="70"/>
        <v>2.8918766178917008E-2</v>
      </c>
    </row>
    <row r="139" spans="1:38" ht="15.75" thickBot="1" x14ac:dyDescent="0.3">
      <c r="A139" s="14">
        <v>3</v>
      </c>
      <c r="B139" s="17" t="s">
        <v>33</v>
      </c>
      <c r="C139" s="14">
        <v>133</v>
      </c>
      <c r="D139" s="14">
        <f t="shared" si="64"/>
        <v>29.461803085210061</v>
      </c>
      <c r="E139" s="14">
        <f t="shared" si="53"/>
        <v>13.170582619654555</v>
      </c>
      <c r="F139" s="14">
        <f t="shared" si="65"/>
        <v>17.116412058901073</v>
      </c>
      <c r="G139" s="14">
        <f>0.5*('Specifications (ICE)'!$P$4*'Specifications (ICE)'!$P$3)*'Specifications (ICE)'!$P$5*E139^2</f>
        <v>54.218437423753954</v>
      </c>
      <c r="H139" s="14">
        <f>IF(B139="A",'Specifications (ICE)'!$M$12,IF(B139="G",'Specifications (ICE)'!$M$13))</f>
        <v>84.271039200000004</v>
      </c>
      <c r="I139" s="14">
        <f>'Specifications (ICE)'!$H$11-G139-H139-R139</f>
        <v>563.50877359496872</v>
      </c>
      <c r="J139" s="14">
        <f t="shared" si="54"/>
        <v>0.89044559281657143</v>
      </c>
      <c r="K139" s="14">
        <f>0.5*'Specifications (ICE)'!$E$16*E139^2</f>
        <v>46566.043323354454</v>
      </c>
      <c r="L139" s="14">
        <f>E139/'Specifications (ICE)'!$M$4</f>
        <v>46.091277759071055</v>
      </c>
      <c r="M139" s="14">
        <f t="shared" si="49"/>
        <v>3</v>
      </c>
      <c r="N139" s="14">
        <f>IF(M139=1,'Specifications (ICE)'!$M$19,IF(M139=2,'Specifications (ICE)'!$M$20,IF(M139=3,'Specifications (ICE)'!$M$21)))</f>
        <v>632.83908432016858</v>
      </c>
      <c r="O139" s="14">
        <f t="shared" si="50"/>
        <v>54.8874774716936</v>
      </c>
      <c r="P139" s="13">
        <f t="shared" si="51"/>
        <v>-1.0685347113798858</v>
      </c>
      <c r="Q139" s="14">
        <v>0</v>
      </c>
      <c r="R139" s="17">
        <f t="shared" si="55"/>
        <v>0</v>
      </c>
      <c r="S139" s="14">
        <f t="shared" si="56"/>
        <v>0</v>
      </c>
      <c r="T139" s="12">
        <f t="shared" si="52"/>
        <v>825.26252044037722</v>
      </c>
      <c r="U139" s="3">
        <f t="shared" si="71"/>
        <v>18</v>
      </c>
      <c r="V139" s="19">
        <f t="shared" si="57"/>
        <v>13.422600000000001</v>
      </c>
      <c r="W139" s="14">
        <f>IF(M139=1,_xlfn.XLOOKUP(D139,' RPM (ICE)'!$E$3:$E$63,' RPM (ICE)'!$B$3:$B$63,,1),IF(M139=2,_xlfn.XLOOKUP(D139,' RPM (ICE)'!$F$3:$F$63,' RPM (ICE)'!$B$3:$B$63,,1),IF(M139=3,_xlfn.XLOOKUP(D139,' RPM (ICE)'!$G$3:$G$63,' RPM (ICE)'!$B$3:$B$63,,1))))</f>
        <v>6800</v>
      </c>
      <c r="X139" s="12">
        <f t="shared" si="58"/>
        <v>18.848488658823531</v>
      </c>
      <c r="Y139" s="3">
        <f t="shared" si="59"/>
        <v>19</v>
      </c>
      <c r="Z139" s="3">
        <f t="shared" si="66"/>
        <v>19</v>
      </c>
      <c r="AA139" s="3">
        <f t="shared" si="60"/>
        <v>19</v>
      </c>
      <c r="AB139" s="19"/>
      <c r="AC139" s="14">
        <f>IF(M139=1,_xlfn.XLOOKUP(D139,' RPM (ICE)'!$E$3:$E$63,' RPM (ICE)'!$C$3:$C$63,,-1),IF(M139=2,_xlfn.XLOOKUP(D139,' RPM (ICE)'!$F$3:$F$63,' RPM (ICE)'!$C$3:$C$63,,-1),IF(M139=3,_xlfn.XLOOKUP(D139,' RPM (ICE)'!$G$3:$G$63,' RPM (ICE)'!$C$3:$C$63,,-1))))</f>
        <v>14</v>
      </c>
      <c r="AD139" s="14">
        <f t="shared" si="61"/>
        <v>10.4398</v>
      </c>
      <c r="AE139" s="14">
        <f t="shared" si="62"/>
        <v>14.659935623529412</v>
      </c>
      <c r="AF139" s="14" cm="1">
        <f t="array" ref="AF139">_xlfn.XLOOKUP(AE139,BSFC!$I$11:$I$33,_xlfn.XLOOKUP('Main Data (ICE)'!W139,BSFC!$J$10:$W$10,BSFC!$J$11:$W$33,,-1),,-1)</f>
        <v>426.97377450000005</v>
      </c>
      <c r="AG139" s="14">
        <f t="shared" si="63"/>
        <v>1.2382002252847502</v>
      </c>
      <c r="AH139" s="14">
        <f t="shared" si="67"/>
        <v>2.2018345947102003E-4</v>
      </c>
      <c r="AI139" s="14">
        <f t="shared" si="68"/>
        <v>9.4012562772809199E-2</v>
      </c>
      <c r="AJ139" s="14">
        <f t="shared" si="72"/>
        <v>21.927681027855183</v>
      </c>
      <c r="AK139" s="14">
        <f t="shared" si="69"/>
        <v>1.2451995069246252E-4</v>
      </c>
      <c r="AL139" s="14">
        <f t="shared" si="70"/>
        <v>2.904328612960947E-2</v>
      </c>
    </row>
    <row r="140" spans="1:38" ht="15.75" thickBot="1" x14ac:dyDescent="0.3">
      <c r="A140" s="14">
        <v>3</v>
      </c>
      <c r="B140" s="17" t="s">
        <v>33</v>
      </c>
      <c r="C140" s="14">
        <v>134</v>
      </c>
      <c r="D140" s="14">
        <f t="shared" si="64"/>
        <v>29.279756797874761</v>
      </c>
      <c r="E140" s="14">
        <f t="shared" si="53"/>
        <v>13.089200782262715</v>
      </c>
      <c r="F140" s="14">
        <f t="shared" si="65"/>
        <v>17.192810917520088</v>
      </c>
      <c r="G140" s="14">
        <f>0.5*('Specifications (ICE)'!$P$4*'Specifications (ICE)'!$P$3)*'Specifications (ICE)'!$P$5*E140^2</f>
        <v>53.55046942989631</v>
      </c>
      <c r="H140" s="14">
        <f>IF(B140="A",'Specifications (ICE)'!$M$12,IF(B140="G",'Specifications (ICE)'!$M$13))</f>
        <v>84.271039200000004</v>
      </c>
      <c r="I140" s="14">
        <f>'Specifications (ICE)'!$H$11-G140-H140-R140</f>
        <v>564.1767415888263</v>
      </c>
      <c r="J140" s="14">
        <f t="shared" si="54"/>
        <v>0.89150110283548112</v>
      </c>
      <c r="K140" s="14">
        <f>0.5*'Specifications (ICE)'!$E$16*E140^2</f>
        <v>45992.352379488155</v>
      </c>
      <c r="L140" s="14">
        <f>E140/'Specifications (ICE)'!$M$4</f>
        <v>45.806476928303461</v>
      </c>
      <c r="M140" s="14">
        <f t="shared" si="49"/>
        <v>3</v>
      </c>
      <c r="N140" s="14">
        <f>IF(M140=1,'Specifications (ICE)'!$M$19,IF(M140=2,'Specifications (ICE)'!$M$20,IF(M140=3,'Specifications (ICE)'!$M$21)))</f>
        <v>632.83908432016858</v>
      </c>
      <c r="O140" s="14">
        <f t="shared" si="50"/>
        <v>54.211266943379641</v>
      </c>
      <c r="P140" s="13">
        <f t="shared" si="51"/>
        <v>-1.0698013234025774</v>
      </c>
      <c r="Q140" s="14">
        <v>0</v>
      </c>
      <c r="R140" s="17">
        <f t="shared" si="55"/>
        <v>0</v>
      </c>
      <c r="S140" s="14">
        <f t="shared" si="56"/>
        <v>0</v>
      </c>
      <c r="T140" s="12">
        <f t="shared" si="52"/>
        <v>820.16317273621166</v>
      </c>
      <c r="U140" s="3">
        <f t="shared" si="71"/>
        <v>18</v>
      </c>
      <c r="V140" s="19">
        <f t="shared" si="57"/>
        <v>13.422600000000001</v>
      </c>
      <c r="W140" s="14">
        <f>IF(M140=1,_xlfn.XLOOKUP(D140,' RPM (ICE)'!$E$3:$E$63,' RPM (ICE)'!$B$3:$B$63,,1),IF(M140=2,_xlfn.XLOOKUP(D140,' RPM (ICE)'!$F$3:$F$63,' RPM (ICE)'!$B$3:$B$63,,1),IF(M140=3,_xlfn.XLOOKUP(D140,' RPM (ICE)'!$G$3:$G$63,' RPM (ICE)'!$B$3:$B$63,,1))))</f>
        <v>6700</v>
      </c>
      <c r="X140" s="12">
        <f t="shared" si="58"/>
        <v>19.129809385074626</v>
      </c>
      <c r="Y140" s="3">
        <f t="shared" si="59"/>
        <v>19</v>
      </c>
      <c r="Z140" s="3">
        <f t="shared" si="66"/>
        <v>19</v>
      </c>
      <c r="AA140" s="3">
        <f t="shared" si="60"/>
        <v>19</v>
      </c>
      <c r="AB140" s="19"/>
      <c r="AC140" s="14">
        <f>IF(M140=1,_xlfn.XLOOKUP(D140,' RPM (ICE)'!$E$3:$E$63,' RPM (ICE)'!$C$3:$C$63,,-1),IF(M140=2,_xlfn.XLOOKUP(D140,' RPM (ICE)'!$F$3:$F$63,' RPM (ICE)'!$C$3:$C$63,,-1),IF(M140=3,_xlfn.XLOOKUP(D140,' RPM (ICE)'!$G$3:$G$63,' RPM (ICE)'!$C$3:$C$63,,-1))))</f>
        <v>16.8</v>
      </c>
      <c r="AD140" s="14">
        <f t="shared" si="61"/>
        <v>12.527760000000001</v>
      </c>
      <c r="AE140" s="14">
        <f t="shared" si="62"/>
        <v>17.854488759402983</v>
      </c>
      <c r="AF140" s="14" cm="1">
        <f t="array" ref="AF140">_xlfn.XLOOKUP(AE140,BSFC!$I$11:$I$33,_xlfn.XLOOKUP('Main Data (ICE)'!W140,BSFC!$J$10:$W$10,BSFC!$J$11:$W$33,,-1),,-1)</f>
        <v>484.72801649999997</v>
      </c>
      <c r="AG140" s="14">
        <f t="shared" si="63"/>
        <v>1.6868211822189001</v>
      </c>
      <c r="AH140" s="14">
        <f t="shared" si="67"/>
        <v>2.6586293473693158E-4</v>
      </c>
      <c r="AI140" s="14">
        <f t="shared" si="68"/>
        <v>0.12887121301590179</v>
      </c>
      <c r="AJ140" s="14">
        <f t="shared" si="72"/>
        <v>22.056552240871085</v>
      </c>
      <c r="AK140" s="14">
        <f t="shared" si="69"/>
        <v>1.7069034836543284E-4</v>
      </c>
      <c r="AL140" s="14">
        <f t="shared" si="70"/>
        <v>2.9213976477974902E-2</v>
      </c>
    </row>
    <row r="141" spans="1:38" ht="15.75" thickBot="1" x14ac:dyDescent="0.3">
      <c r="A141" s="14">
        <v>3</v>
      </c>
      <c r="B141" s="17" t="s">
        <v>33</v>
      </c>
      <c r="C141" s="14">
        <v>135</v>
      </c>
      <c r="D141" s="14">
        <f t="shared" si="64"/>
        <v>29.096353710602035</v>
      </c>
      <c r="E141" s="14">
        <f t="shared" si="53"/>
        <v>13.007212402032255</v>
      </c>
      <c r="F141" s="14">
        <f t="shared" si="65"/>
        <v>17.269691341172106</v>
      </c>
      <c r="G141" s="14">
        <f>0.5*('Specifications (ICE)'!$P$4*'Specifications (ICE)'!$P$3)*'Specifications (ICE)'!$P$5*E141^2</f>
        <v>52.881709644922488</v>
      </c>
      <c r="H141" s="14">
        <f>IF(B141="A",'Specifications (ICE)'!$M$12,IF(B141="G",'Specifications (ICE)'!$M$13))</f>
        <v>84.271039200000004</v>
      </c>
      <c r="I141" s="14">
        <f>'Specifications (ICE)'!$H$11-G141-H141-R141</f>
        <v>564.84550137380018</v>
      </c>
      <c r="J141" s="14">
        <f t="shared" si="54"/>
        <v>0.89255786402729698</v>
      </c>
      <c r="K141" s="14">
        <f>0.5*'Specifications (ICE)'!$E$16*E141^2</f>
        <v>45417.981397959928</v>
      </c>
      <c r="L141" s="14">
        <f>E141/'Specifications (ICE)'!$M$4</f>
        <v>45.519553462930027</v>
      </c>
      <c r="M141" s="14">
        <f t="shared" si="49"/>
        <v>3</v>
      </c>
      <c r="N141" s="14">
        <f>IF(M141=1,'Specifications (ICE)'!$M$19,IF(M141=2,'Specifications (ICE)'!$M$20,IF(M141=3,'Specifications (ICE)'!$M$21)))</f>
        <v>632.83908432016858</v>
      </c>
      <c r="O141" s="14">
        <f t="shared" si="50"/>
        <v>53.534254853473051</v>
      </c>
      <c r="P141" s="13">
        <f t="shared" si="51"/>
        <v>-1.0710694368327562</v>
      </c>
      <c r="Q141" s="14">
        <v>0</v>
      </c>
      <c r="R141" s="17">
        <f t="shared" si="55"/>
        <v>0</v>
      </c>
      <c r="S141" s="14">
        <f t="shared" si="56"/>
        <v>0</v>
      </c>
      <c r="T141" s="12">
        <f t="shared" si="52"/>
        <v>815.02581934268449</v>
      </c>
      <c r="U141" s="3">
        <f t="shared" si="71"/>
        <v>18</v>
      </c>
      <c r="V141" s="19">
        <f t="shared" si="57"/>
        <v>13.422600000000001</v>
      </c>
      <c r="W141" s="14">
        <f>IF(M141=1,_xlfn.XLOOKUP(D141,' RPM (ICE)'!$E$3:$E$63,' RPM (ICE)'!$B$3:$B$63,,1),IF(M141=2,_xlfn.XLOOKUP(D141,' RPM (ICE)'!$F$3:$F$63,' RPM (ICE)'!$B$3:$B$63,,1),IF(M141=3,_xlfn.XLOOKUP(D141,' RPM (ICE)'!$G$3:$G$63,' RPM (ICE)'!$B$3:$B$63,,1))))</f>
        <v>6700</v>
      </c>
      <c r="X141" s="12">
        <f t="shared" si="58"/>
        <v>19.129809385074626</v>
      </c>
      <c r="Y141" s="3">
        <f t="shared" si="59"/>
        <v>19</v>
      </c>
      <c r="Z141" s="3">
        <f t="shared" si="66"/>
        <v>19</v>
      </c>
      <c r="AA141" s="3">
        <f t="shared" si="60"/>
        <v>19</v>
      </c>
      <c r="AB141" s="19"/>
      <c r="AC141" s="14">
        <f>IF(M141=1,_xlfn.XLOOKUP(D141,' RPM (ICE)'!$E$3:$E$63,' RPM (ICE)'!$C$3:$C$63,,-1),IF(M141=2,_xlfn.XLOOKUP(D141,' RPM (ICE)'!$F$3:$F$63,' RPM (ICE)'!$C$3:$C$63,,-1),IF(M141=3,_xlfn.XLOOKUP(D141,' RPM (ICE)'!$G$3:$G$63,' RPM (ICE)'!$C$3:$C$63,,-1))))</f>
        <v>16.8</v>
      </c>
      <c r="AD141" s="14">
        <f t="shared" si="61"/>
        <v>12.527760000000001</v>
      </c>
      <c r="AE141" s="14">
        <f t="shared" si="62"/>
        <v>17.854488759402983</v>
      </c>
      <c r="AF141" s="14" cm="1">
        <f t="array" ref="AF141">_xlfn.XLOOKUP(AE141,BSFC!$I$11:$I$33,_xlfn.XLOOKUP('Main Data (ICE)'!W141,BSFC!$J$10:$W$10,BSFC!$J$11:$W$33,,-1),,-1)</f>
        <v>484.72801649999997</v>
      </c>
      <c r="AG141" s="14">
        <f t="shared" si="63"/>
        <v>1.6868211822189001</v>
      </c>
      <c r="AH141" s="14">
        <f t="shared" si="67"/>
        <v>2.6753874894744421E-4</v>
      </c>
      <c r="AI141" s="14">
        <f t="shared" si="68"/>
        <v>0.1296835271141861</v>
      </c>
      <c r="AJ141" s="14">
        <f t="shared" si="72"/>
        <v>22.18623576798527</v>
      </c>
      <c r="AK141" s="14">
        <f t="shared" si="69"/>
        <v>1.717662610783922E-4</v>
      </c>
      <c r="AL141" s="14">
        <f t="shared" si="70"/>
        <v>2.9385742739053294E-2</v>
      </c>
    </row>
    <row r="142" spans="1:38" ht="15.75" thickBot="1" x14ac:dyDescent="0.3">
      <c r="A142" s="14">
        <v>3</v>
      </c>
      <c r="B142" s="17" t="s">
        <v>33</v>
      </c>
      <c r="C142" s="14">
        <v>136</v>
      </c>
      <c r="D142" s="14">
        <f t="shared" si="64"/>
        <v>28.911567742604699</v>
      </c>
      <c r="E142" s="14">
        <f t="shared" si="53"/>
        <v>12.924605819827397</v>
      </c>
      <c r="F142" s="14">
        <f t="shared" si="65"/>
        <v>17.347063139890015</v>
      </c>
      <c r="G142" s="14">
        <f>0.5*('Specifications (ICE)'!$P$4*'Specifications (ICE)'!$P$3)*'Specifications (ICE)'!$P$5*E142^2</f>
        <v>52.212157130264814</v>
      </c>
      <c r="H142" s="14">
        <f>IF(B142="A",'Specifications (ICE)'!$M$12,IF(B142="G",'Specifications (ICE)'!$M$13))</f>
        <v>84.271039200000004</v>
      </c>
      <c r="I142" s="14">
        <f>'Specifications (ICE)'!$H$11-G142-H142-R142</f>
        <v>565.51505388845783</v>
      </c>
      <c r="J142" s="14">
        <f t="shared" si="54"/>
        <v>0.8936158778751252</v>
      </c>
      <c r="K142" s="14">
        <f>0.5*'Specifications (ICE)'!$E$16*E142^2</f>
        <v>44842.929572671615</v>
      </c>
      <c r="L142" s="14">
        <f>E142/'Specifications (ICE)'!$M$4</f>
        <v>45.230466561075751</v>
      </c>
      <c r="M142" s="14">
        <f t="shared" si="49"/>
        <v>3</v>
      </c>
      <c r="N142" s="14">
        <f>IF(M142=1,'Specifications (ICE)'!$M$19,IF(M142=2,'Specifications (ICE)'!$M$20,IF(M142=3,'Specifications (ICE)'!$M$21)))</f>
        <v>632.83908432016858</v>
      </c>
      <c r="O142" s="14">
        <f t="shared" si="50"/>
        <v>52.856440251824495</v>
      </c>
      <c r="P142" s="13">
        <f t="shared" si="51"/>
        <v>-1.0723390534501502</v>
      </c>
      <c r="Q142" s="14">
        <v>0</v>
      </c>
      <c r="R142" s="17">
        <f t="shared" si="55"/>
        <v>0</v>
      </c>
      <c r="S142" s="14">
        <f t="shared" si="56"/>
        <v>0</v>
      </c>
      <c r="T142" s="12">
        <f t="shared" si="52"/>
        <v>809.84972970382421</v>
      </c>
      <c r="U142" s="3">
        <f t="shared" si="71"/>
        <v>18</v>
      </c>
      <c r="V142" s="19">
        <f t="shared" si="57"/>
        <v>13.422600000000001</v>
      </c>
      <c r="W142" s="14">
        <f>IF(M142=1,_xlfn.XLOOKUP(D142,' RPM (ICE)'!$E$3:$E$63,' RPM (ICE)'!$B$3:$B$63,,1),IF(M142=2,_xlfn.XLOOKUP(D142,' RPM (ICE)'!$F$3:$F$63,' RPM (ICE)'!$B$3:$B$63,,1),IF(M142=3,_xlfn.XLOOKUP(D142,' RPM (ICE)'!$G$3:$G$63,' RPM (ICE)'!$B$3:$B$63,,1))))</f>
        <v>6600</v>
      </c>
      <c r="X142" s="12">
        <f t="shared" si="58"/>
        <v>19.419654981818184</v>
      </c>
      <c r="Y142" s="3">
        <f t="shared" si="59"/>
        <v>19</v>
      </c>
      <c r="Z142" s="3">
        <f t="shared" si="66"/>
        <v>19</v>
      </c>
      <c r="AA142" s="3">
        <f t="shared" si="60"/>
        <v>19</v>
      </c>
      <c r="AB142" s="19"/>
      <c r="AC142" s="14">
        <f>IF(M142=1,_xlfn.XLOOKUP(D142,' RPM (ICE)'!$E$3:$E$63,' RPM (ICE)'!$C$3:$C$63,,-1),IF(M142=2,_xlfn.XLOOKUP(D142,' RPM (ICE)'!$F$3:$F$63,' RPM (ICE)'!$C$3:$C$63,,-1),IF(M142=3,_xlfn.XLOOKUP(D142,' RPM (ICE)'!$G$3:$G$63,' RPM (ICE)'!$C$3:$C$63,,-1))))</f>
        <v>18</v>
      </c>
      <c r="AD142" s="14">
        <f t="shared" si="61"/>
        <v>13.422600000000001</v>
      </c>
      <c r="AE142" s="14">
        <f t="shared" si="62"/>
        <v>19.419654981818184</v>
      </c>
      <c r="AF142" s="14" cm="1">
        <f t="array" ref="AF142">_xlfn.XLOOKUP(AE142,BSFC!$I$11:$I$33,_xlfn.XLOOKUP('Main Data (ICE)'!W142,BSFC!$J$10:$W$10,BSFC!$J$11:$W$33,,-1),,-1)</f>
        <v>504.47246850000005</v>
      </c>
      <c r="AG142" s="14">
        <f t="shared" si="63"/>
        <v>1.8809255988022502</v>
      </c>
      <c r="AH142" s="14">
        <f t="shared" si="67"/>
        <v>2.8848075151972376E-4</v>
      </c>
      <c r="AI142" s="14">
        <f t="shared" si="68"/>
        <v>0.14553059683389019</v>
      </c>
      <c r="AJ142" s="14">
        <f t="shared" si="72"/>
        <v>22.33176636481916</v>
      </c>
      <c r="AK142" s="14">
        <f t="shared" si="69"/>
        <v>1.9275575739588106E-4</v>
      </c>
      <c r="AL142" s="14">
        <f t="shared" si="70"/>
        <v>2.9578498496449175E-2</v>
      </c>
    </row>
    <row r="143" spans="1:38" ht="15.75" thickBot="1" x14ac:dyDescent="0.3">
      <c r="A143" s="14">
        <v>3</v>
      </c>
      <c r="B143" s="17" t="s">
        <v>33</v>
      </c>
      <c r="C143" s="14">
        <v>137</v>
      </c>
      <c r="D143" s="14">
        <f t="shared" si="64"/>
        <v>28.725371944456381</v>
      </c>
      <c r="E143" s="14">
        <f t="shared" si="53"/>
        <v>12.841368988196544</v>
      </c>
      <c r="F143" s="14">
        <f t="shared" si="65"/>
        <v>17.424936457051071</v>
      </c>
      <c r="G143" s="14">
        <f>0.5*('Specifications (ICE)'!$P$4*'Specifications (ICE)'!$P$3)*'Specifications (ICE)'!$P$5*E143^2</f>
        <v>51.541810946243054</v>
      </c>
      <c r="H143" s="14">
        <f>IF(B143="A",'Specifications (ICE)'!$M$12,IF(B143="G",'Specifications (ICE)'!$M$13))</f>
        <v>84.271039200000004</v>
      </c>
      <c r="I143" s="14">
        <f>'Specifications (ICE)'!$H$11-G143-H143-R143</f>
        <v>566.18540007247964</v>
      </c>
      <c r="J143" s="14">
        <f t="shared" si="54"/>
        <v>0.89467514586383035</v>
      </c>
      <c r="K143" s="14">
        <f>0.5*'Specifications (ICE)'!$E$16*E143^2</f>
        <v>44267.196096569503</v>
      </c>
      <c r="L143" s="14">
        <f>E143/'Specifications (ICE)'!$M$4</f>
        <v>44.93917406193016</v>
      </c>
      <c r="M143" s="14">
        <f t="shared" si="49"/>
        <v>3</v>
      </c>
      <c r="N143" s="14">
        <f>IF(M143=1,'Specifications (ICE)'!$M$19,IF(M143=2,'Specifications (ICE)'!$M$20,IF(M143=3,'Specifications (ICE)'!$M$21)))</f>
        <v>632.83908432016858</v>
      </c>
      <c r="O143" s="14">
        <f t="shared" si="50"/>
        <v>52.177822187158363</v>
      </c>
      <c r="P143" s="13">
        <f t="shared" si="51"/>
        <v>-1.0736101750365963</v>
      </c>
      <c r="Q143" s="14">
        <v>0</v>
      </c>
      <c r="R143" s="17">
        <f t="shared" si="55"/>
        <v>0</v>
      </c>
      <c r="S143" s="14">
        <f t="shared" si="56"/>
        <v>0</v>
      </c>
      <c r="T143" s="12">
        <f t="shared" si="52"/>
        <v>804.63414893197296</v>
      </c>
      <c r="U143" s="3">
        <f t="shared" si="71"/>
        <v>18</v>
      </c>
      <c r="V143" s="19">
        <f t="shared" si="57"/>
        <v>13.422600000000001</v>
      </c>
      <c r="W143" s="14">
        <f>IF(M143=1,_xlfn.XLOOKUP(D143,' RPM (ICE)'!$E$3:$E$63,' RPM (ICE)'!$B$3:$B$63,,1),IF(M143=2,_xlfn.XLOOKUP(D143,' RPM (ICE)'!$F$3:$F$63,' RPM (ICE)'!$B$3:$B$63,,1),IF(M143=3,_xlfn.XLOOKUP(D143,' RPM (ICE)'!$G$3:$G$63,' RPM (ICE)'!$B$3:$B$63,,1))))</f>
        <v>6600</v>
      </c>
      <c r="X143" s="12">
        <f t="shared" si="58"/>
        <v>19.419654981818184</v>
      </c>
      <c r="Y143" s="3">
        <f t="shared" si="59"/>
        <v>19</v>
      </c>
      <c r="Z143" s="3">
        <f t="shared" si="66"/>
        <v>19</v>
      </c>
      <c r="AA143" s="3">
        <f t="shared" si="60"/>
        <v>19</v>
      </c>
      <c r="AB143" s="19"/>
      <c r="AC143" s="14">
        <f>IF(M143=1,_xlfn.XLOOKUP(D143,' RPM (ICE)'!$E$3:$E$63,' RPM (ICE)'!$C$3:$C$63,,-1),IF(M143=2,_xlfn.XLOOKUP(D143,' RPM (ICE)'!$F$3:$F$63,' RPM (ICE)'!$C$3:$C$63,,-1),IF(M143=3,_xlfn.XLOOKUP(D143,' RPM (ICE)'!$G$3:$G$63,' RPM (ICE)'!$C$3:$C$63,,-1))))</f>
        <v>18</v>
      </c>
      <c r="AD143" s="14">
        <f t="shared" si="61"/>
        <v>13.422600000000001</v>
      </c>
      <c r="AE143" s="14">
        <f t="shared" si="62"/>
        <v>19.419654981818184</v>
      </c>
      <c r="AF143" s="14" cm="1">
        <f t="array" ref="AF143">_xlfn.XLOOKUP(AE143,BSFC!$I$11:$I$33,_xlfn.XLOOKUP('Main Data (ICE)'!W143,BSFC!$J$10:$W$10,BSFC!$J$11:$W$33,,-1),,-1)</f>
        <v>504.47246850000005</v>
      </c>
      <c r="AG143" s="14">
        <f t="shared" si="63"/>
        <v>1.8809255988022502</v>
      </c>
      <c r="AH143" s="14">
        <f t="shared" si="67"/>
        <v>2.9035066303500042E-4</v>
      </c>
      <c r="AI143" s="14">
        <f t="shared" si="68"/>
        <v>0.14647391571187837</v>
      </c>
      <c r="AJ143" s="14">
        <f t="shared" si="72"/>
        <v>22.47824028053104</v>
      </c>
      <c r="AK143" s="14">
        <f t="shared" si="69"/>
        <v>1.9400518637334883E-4</v>
      </c>
      <c r="AL143" s="14">
        <f t="shared" si="70"/>
        <v>2.9772503682822523E-2</v>
      </c>
    </row>
    <row r="144" spans="1:38" ht="15.75" thickBot="1" x14ac:dyDescent="0.3">
      <c r="A144" s="14">
        <v>3</v>
      </c>
      <c r="B144" s="17" t="s">
        <v>33</v>
      </c>
      <c r="C144" s="14">
        <v>138</v>
      </c>
      <c r="D144" s="14">
        <f t="shared" si="64"/>
        <v>28.537738456777845</v>
      </c>
      <c r="E144" s="14">
        <f t="shared" si="53"/>
        <v>12.757489452903449</v>
      </c>
      <c r="F144" s="14">
        <f t="shared" si="65"/>
        <v>17.503321785425566</v>
      </c>
      <c r="G144" s="14">
        <f>0.5*('Specifications (ICE)'!$P$4*'Specifications (ICE)'!$P$3)*'Specifications (ICE)'!$P$5*E144^2</f>
        <v>50.870670152063092</v>
      </c>
      <c r="H144" s="14">
        <f>IF(B144="A",'Specifications (ICE)'!$M$12,IF(B144="G",'Specifications (ICE)'!$M$13))</f>
        <v>84.271039200000004</v>
      </c>
      <c r="I144" s="14">
        <f>'Specifications (ICE)'!$H$11-G144-H144-R144</f>
        <v>566.85654086665954</v>
      </c>
      <c r="J144" s="14">
        <f t="shared" si="54"/>
        <v>0.89573566948003658</v>
      </c>
      <c r="K144" s="14">
        <f>0.5*'Specifications (ICE)'!$E$16*E144^2</f>
        <v>43690.780161643233</v>
      </c>
      <c r="L144" s="14">
        <f>E144/'Specifications (ICE)'!$M$4</f>
        <v>44.645632381114432</v>
      </c>
      <c r="M144" s="14">
        <f t="shared" si="49"/>
        <v>3</v>
      </c>
      <c r="N144" s="14">
        <f>IF(M144=1,'Specifications (ICE)'!$M$19,IF(M144=2,'Specifications (ICE)'!$M$20,IF(M144=3,'Specifications (ICE)'!$M$21)))</f>
        <v>632.83908432016858</v>
      </c>
      <c r="O144" s="14">
        <f t="shared" si="50"/>
        <v>51.498399707071378</v>
      </c>
      <c r="P144" s="13">
        <f t="shared" si="51"/>
        <v>-1.0748828033760438</v>
      </c>
      <c r="Q144" s="14">
        <v>0</v>
      </c>
      <c r="R144" s="17">
        <f t="shared" si="55"/>
        <v>0</v>
      </c>
      <c r="S144" s="14">
        <f t="shared" si="56"/>
        <v>0</v>
      </c>
      <c r="T144" s="12">
        <f t="shared" si="52"/>
        <v>799.37829665053732</v>
      </c>
      <c r="U144" s="3">
        <f t="shared" si="71"/>
        <v>18</v>
      </c>
      <c r="V144" s="19">
        <f t="shared" si="57"/>
        <v>13.422600000000001</v>
      </c>
      <c r="W144" s="14">
        <f>IF(M144=1,_xlfn.XLOOKUP(D144,' RPM (ICE)'!$E$3:$E$63,' RPM (ICE)'!$B$3:$B$63,,1),IF(M144=2,_xlfn.XLOOKUP(D144,' RPM (ICE)'!$F$3:$F$63,' RPM (ICE)'!$B$3:$B$63,,1),IF(M144=3,_xlfn.XLOOKUP(D144,' RPM (ICE)'!$G$3:$G$63,' RPM (ICE)'!$B$3:$B$63,,1))))</f>
        <v>6600</v>
      </c>
      <c r="X144" s="12">
        <f t="shared" si="58"/>
        <v>19.419654981818184</v>
      </c>
      <c r="Y144" s="3">
        <f t="shared" si="59"/>
        <v>19</v>
      </c>
      <c r="Z144" s="3">
        <f t="shared" si="66"/>
        <v>19</v>
      </c>
      <c r="AA144" s="3">
        <f t="shared" si="60"/>
        <v>19</v>
      </c>
      <c r="AB144" s="19"/>
      <c r="AC144" s="14">
        <f>IF(M144=1,_xlfn.XLOOKUP(D144,' RPM (ICE)'!$E$3:$E$63,' RPM (ICE)'!$C$3:$C$63,,-1),IF(M144=2,_xlfn.XLOOKUP(D144,' RPM (ICE)'!$F$3:$F$63,' RPM (ICE)'!$C$3:$C$63,,-1),IF(M144=3,_xlfn.XLOOKUP(D144,' RPM (ICE)'!$G$3:$G$63,' RPM (ICE)'!$C$3:$C$63,,-1))))</f>
        <v>18</v>
      </c>
      <c r="AD144" s="14">
        <f t="shared" si="61"/>
        <v>13.422600000000001</v>
      </c>
      <c r="AE144" s="14">
        <f t="shared" si="62"/>
        <v>19.419654981818184</v>
      </c>
      <c r="AF144" s="14" cm="1">
        <f t="array" ref="AF144">_xlfn.XLOOKUP(AE144,BSFC!$I$11:$I$33,_xlfn.XLOOKUP('Main Data (ICE)'!W144,BSFC!$J$10:$W$10,BSFC!$J$11:$W$33,,-1),,-1)</f>
        <v>504.47246850000005</v>
      </c>
      <c r="AG144" s="14">
        <f t="shared" si="63"/>
        <v>1.8809255988022502</v>
      </c>
      <c r="AH144" s="14">
        <f t="shared" si="67"/>
        <v>2.9225969684430324E-4</v>
      </c>
      <c r="AI144" s="14">
        <f t="shared" si="68"/>
        <v>0.14743697071010733</v>
      </c>
      <c r="AJ144" s="14">
        <f t="shared" si="72"/>
        <v>22.625677251241147</v>
      </c>
      <c r="AK144" s="14">
        <f t="shared" si="69"/>
        <v>1.9528075590742692E-4</v>
      </c>
      <c r="AL144" s="14">
        <f t="shared" si="70"/>
        <v>2.9967784438729949E-2</v>
      </c>
    </row>
    <row r="145" spans="1:38" ht="15.75" thickBot="1" x14ac:dyDescent="0.3">
      <c r="A145" s="14">
        <v>3</v>
      </c>
      <c r="B145" s="17" t="s">
        <v>33</v>
      </c>
      <c r="C145" s="14">
        <v>139</v>
      </c>
      <c r="D145" s="14">
        <f t="shared" si="64"/>
        <v>28.348638466357116</v>
      </c>
      <c r="E145" s="14">
        <f t="shared" si="53"/>
        <v>12.672954333311182</v>
      </c>
      <c r="F145" s="14">
        <f t="shared" si="65"/>
        <v>17.582229984232175</v>
      </c>
      <c r="G145" s="14">
        <f>0.5*('Specifications (ICE)'!$P$4*'Specifications (ICE)'!$P$3)*'Specifications (ICE)'!$P$5*E145^2</f>
        <v>50.198733805815628</v>
      </c>
      <c r="H145" s="14">
        <f>IF(B145="A",'Specifications (ICE)'!$M$12,IF(B145="G",'Specifications (ICE)'!$M$13))</f>
        <v>84.271039200000004</v>
      </c>
      <c r="I145" s="14">
        <f>'Specifications (ICE)'!$H$11-G145-H145-R145</f>
        <v>567.52847721290698</v>
      </c>
      <c r="J145" s="14">
        <f t="shared" si="54"/>
        <v>0.89679745021213109</v>
      </c>
      <c r="K145" s="14">
        <f>0.5*'Specifications (ICE)'!$E$16*E145^2</f>
        <v>43113.680958924648</v>
      </c>
      <c r="L145" s="14">
        <f>E145/'Specifications (ICE)'!$M$4</f>
        <v>44.349796442033885</v>
      </c>
      <c r="M145" s="14">
        <f t="shared" si="49"/>
        <v>3</v>
      </c>
      <c r="N145" s="14">
        <f>IF(M145=1,'Specifications (ICE)'!$M$19,IF(M145=2,'Specifications (ICE)'!$M$20,IF(M145=3,'Specifications (ICE)'!$M$21)))</f>
        <v>632.83908432016858</v>
      </c>
      <c r="O145" s="14">
        <f t="shared" si="50"/>
        <v>50.818171858031384</v>
      </c>
      <c r="P145" s="13">
        <f t="shared" si="51"/>
        <v>-1.0761569402545572</v>
      </c>
      <c r="Q145" s="14">
        <v>0</v>
      </c>
      <c r="R145" s="17">
        <f t="shared" si="55"/>
        <v>0</v>
      </c>
      <c r="S145" s="14">
        <f t="shared" si="56"/>
        <v>0</v>
      </c>
      <c r="T145" s="12">
        <f t="shared" si="52"/>
        <v>794.08136576485765</v>
      </c>
      <c r="U145" s="3">
        <f t="shared" si="71"/>
        <v>18</v>
      </c>
      <c r="V145" s="19">
        <f t="shared" si="57"/>
        <v>13.422600000000001</v>
      </c>
      <c r="W145" s="14">
        <f>IF(M145=1,_xlfn.XLOOKUP(D145,' RPM (ICE)'!$E$3:$E$63,' RPM (ICE)'!$B$3:$B$63,,1),IF(M145=2,_xlfn.XLOOKUP(D145,' RPM (ICE)'!$F$3:$F$63,' RPM (ICE)'!$B$3:$B$63,,1),IF(M145=3,_xlfn.XLOOKUP(D145,' RPM (ICE)'!$G$3:$G$63,' RPM (ICE)'!$B$3:$B$63,,1))))</f>
        <v>6500</v>
      </c>
      <c r="X145" s="12">
        <f t="shared" si="58"/>
        <v>19.718418904615383</v>
      </c>
      <c r="Y145" s="3">
        <f t="shared" si="59"/>
        <v>20</v>
      </c>
      <c r="Z145" s="3">
        <f t="shared" si="66"/>
        <v>20</v>
      </c>
      <c r="AA145" s="3">
        <f t="shared" si="60"/>
        <v>20</v>
      </c>
      <c r="AB145" s="19"/>
      <c r="AC145" s="14">
        <f>IF(M145=1,_xlfn.XLOOKUP(D145,' RPM (ICE)'!$E$3:$E$63,' RPM (ICE)'!$C$3:$C$63,,-1),IF(M145=2,_xlfn.XLOOKUP(D145,' RPM (ICE)'!$F$3:$F$63,' RPM (ICE)'!$C$3:$C$63,,-1),IF(M145=3,_xlfn.XLOOKUP(D145,' RPM (ICE)'!$G$3:$G$63,' RPM (ICE)'!$C$3:$C$63,,-1))))</f>
        <v>17.8</v>
      </c>
      <c r="AD145" s="14">
        <f t="shared" si="61"/>
        <v>13.273460000000002</v>
      </c>
      <c r="AE145" s="14">
        <f t="shared" si="62"/>
        <v>19.49932536123077</v>
      </c>
      <c r="AF145" s="14" cm="1">
        <f t="array" ref="AF145">_xlfn.XLOOKUP(AE145,BSFC!$I$11:$I$33,_xlfn.XLOOKUP('Main Data (ICE)'!W145,BSFC!$J$10:$W$10,BSFC!$J$11:$W$33,,-1),,-1)</f>
        <v>504.47246850000005</v>
      </c>
      <c r="AG145" s="14">
        <f t="shared" si="63"/>
        <v>1.8600264254822254</v>
      </c>
      <c r="AH145" s="14">
        <f t="shared" si="67"/>
        <v>2.9094022792543574E-4</v>
      </c>
      <c r="AI145" s="14">
        <f t="shared" si="68"/>
        <v>0.14677133496749722</v>
      </c>
      <c r="AJ145" s="14">
        <f t="shared" si="72"/>
        <v>22.772448586208643</v>
      </c>
      <c r="AK145" s="14">
        <f t="shared" si="69"/>
        <v>1.9439911916224799E-4</v>
      </c>
      <c r="AL145" s="14">
        <f t="shared" si="70"/>
        <v>3.0162183557892196E-2</v>
      </c>
    </row>
    <row r="146" spans="1:38" ht="15.75" thickBot="1" x14ac:dyDescent="0.3">
      <c r="A146" s="14">
        <v>3</v>
      </c>
      <c r="B146" s="17" t="s">
        <v>33</v>
      </c>
      <c r="C146" s="14">
        <v>140</v>
      </c>
      <c r="D146" s="14">
        <f t="shared" si="64"/>
        <v>28.158042159505669</v>
      </c>
      <c r="E146" s="14">
        <f t="shared" si="53"/>
        <v>12.587750301530514</v>
      </c>
      <c r="F146" s="14">
        <f t="shared" si="65"/>
        <v>17.661672297278248</v>
      </c>
      <c r="G146" s="14">
        <f>0.5*('Specifications (ICE)'!$P$4*'Specifications (ICE)'!$P$3)*'Specifications (ICE)'!$P$5*E146^2</f>
        <v>49.526000964474868</v>
      </c>
      <c r="H146" s="14">
        <f>IF(B146="A",'Specifications (ICE)'!$M$12,IF(B146="G",'Specifications (ICE)'!$M$13))</f>
        <v>84.271039200000004</v>
      </c>
      <c r="I146" s="14">
        <f>'Specifications (ICE)'!$H$11-G146-H146-R146</f>
        <v>568.20121005424778</v>
      </c>
      <c r="J146" s="14">
        <f t="shared" si="54"/>
        <v>0.89786048955026465</v>
      </c>
      <c r="K146" s="14">
        <f>0.5*'Specifications (ICE)'!$E$16*E146^2</f>
        <v>42535.897678486675</v>
      </c>
      <c r="L146" s="14">
        <f>E146/'Specifications (ICE)'!$M$4</f>
        <v>44.051619602906435</v>
      </c>
      <c r="M146" s="14">
        <f t="shared" si="49"/>
        <v>3</v>
      </c>
      <c r="N146" s="14">
        <f>IF(M146=1,'Specifications (ICE)'!$M$19,IF(M146=2,'Specifications (ICE)'!$M$20,IF(M146=3,'Specifications (ICE)'!$M$21)))</f>
        <v>632.83908432016858</v>
      </c>
      <c r="O146" s="14">
        <f t="shared" si="50"/>
        <v>50.137137685375897</v>
      </c>
      <c r="P146" s="13">
        <f t="shared" si="51"/>
        <v>-1.0774325874603174</v>
      </c>
      <c r="Q146" s="14">
        <v>0</v>
      </c>
      <c r="R146" s="17">
        <f t="shared" si="55"/>
        <v>0</v>
      </c>
      <c r="S146" s="14">
        <f t="shared" si="56"/>
        <v>0</v>
      </c>
      <c r="T146" s="12">
        <f t="shared" si="52"/>
        <v>788.74252115565537</v>
      </c>
      <c r="U146" s="3">
        <f t="shared" si="71"/>
        <v>18</v>
      </c>
      <c r="V146" s="19">
        <f t="shared" si="57"/>
        <v>13.422600000000001</v>
      </c>
      <c r="W146" s="14">
        <f>IF(M146=1,_xlfn.XLOOKUP(D146,' RPM (ICE)'!$E$3:$E$63,' RPM (ICE)'!$B$3:$B$63,,1),IF(M146=2,_xlfn.XLOOKUP(D146,' RPM (ICE)'!$F$3:$F$63,' RPM (ICE)'!$B$3:$B$63,,1),IF(M146=3,_xlfn.XLOOKUP(D146,' RPM (ICE)'!$G$3:$G$63,' RPM (ICE)'!$B$3:$B$63,,1))))</f>
        <v>6500</v>
      </c>
      <c r="X146" s="12">
        <f t="shared" si="58"/>
        <v>19.718418904615383</v>
      </c>
      <c r="Y146" s="3">
        <f t="shared" si="59"/>
        <v>20</v>
      </c>
      <c r="Z146" s="3">
        <f t="shared" si="66"/>
        <v>20</v>
      </c>
      <c r="AA146" s="3">
        <f t="shared" si="60"/>
        <v>20</v>
      </c>
      <c r="AB146" s="19"/>
      <c r="AC146" s="14">
        <f>IF(M146=1,_xlfn.XLOOKUP(D146,' RPM (ICE)'!$E$3:$E$63,' RPM (ICE)'!$C$3:$C$63,,-1),IF(M146=2,_xlfn.XLOOKUP(D146,' RPM (ICE)'!$F$3:$F$63,' RPM (ICE)'!$C$3:$C$63,,-1),IF(M146=3,_xlfn.XLOOKUP(D146,' RPM (ICE)'!$G$3:$G$63,' RPM (ICE)'!$C$3:$C$63,,-1))))</f>
        <v>17.8</v>
      </c>
      <c r="AD146" s="14">
        <f t="shared" si="61"/>
        <v>13.273460000000002</v>
      </c>
      <c r="AE146" s="14">
        <f t="shared" si="62"/>
        <v>19.49932536123077</v>
      </c>
      <c r="AF146" s="14" cm="1">
        <f t="array" ref="AF146">_xlfn.XLOOKUP(AE146,BSFC!$I$11:$I$33,_xlfn.XLOOKUP('Main Data (ICE)'!W146,BSFC!$J$10:$W$10,BSFC!$J$11:$W$33,,-1),,-1)</f>
        <v>504.47246850000005</v>
      </c>
      <c r="AG146" s="14">
        <f t="shared" si="63"/>
        <v>1.8600264254822254</v>
      </c>
      <c r="AH146" s="14">
        <f t="shared" si="67"/>
        <v>2.9290954570125729E-4</v>
      </c>
      <c r="AI146" s="14">
        <f t="shared" si="68"/>
        <v>0.14776480156712685</v>
      </c>
      <c r="AJ146" s="14">
        <f t="shared" si="72"/>
        <v>22.920213387775771</v>
      </c>
      <c r="AK146" s="14">
        <f t="shared" si="69"/>
        <v>1.9571496896308191E-4</v>
      </c>
      <c r="AL146" s="14">
        <f t="shared" si="70"/>
        <v>3.0357898526855279E-2</v>
      </c>
    </row>
    <row r="147" spans="1:38" ht="15.75" thickBot="1" x14ac:dyDescent="0.3">
      <c r="A147" s="14">
        <v>3</v>
      </c>
      <c r="B147" s="17" t="s">
        <v>33</v>
      </c>
      <c r="C147" s="14">
        <v>141</v>
      </c>
      <c r="D147" s="14">
        <f t="shared" si="64"/>
        <v>27.965918672434693</v>
      </c>
      <c r="E147" s="14">
        <f t="shared" si="53"/>
        <v>12.501863560236167</v>
      </c>
      <c r="F147" s="14">
        <f t="shared" si="65"/>
        <v>17.741660372270573</v>
      </c>
      <c r="G147" s="14">
        <f>0.5*('Specifications (ICE)'!$P$4*'Specifications (ICE)'!$P$3)*'Specifications (ICE)'!$P$5*E147^2</f>
        <v>48.852470683897145</v>
      </c>
      <c r="H147" s="14">
        <f>IF(B147="A",'Specifications (ICE)'!$M$12,IF(B147="G",'Specifications (ICE)'!$M$13))</f>
        <v>84.271039200000004</v>
      </c>
      <c r="I147" s="14">
        <f>'Specifications (ICE)'!$H$11-G147-H147-R147</f>
        <v>568.87474033482545</v>
      </c>
      <c r="J147" s="14">
        <f t="shared" si="54"/>
        <v>0.89892478898635464</v>
      </c>
      <c r="K147" s="14">
        <f>0.5*'Specifications (ICE)'!$E$16*E147^2</f>
        <v>41957.429509442169</v>
      </c>
      <c r="L147" s="14">
        <f>E147/'Specifications (ICE)'!$M$4</f>
        <v>43.751053579129191</v>
      </c>
      <c r="M147" s="14">
        <f t="shared" si="49"/>
        <v>3</v>
      </c>
      <c r="N147" s="14">
        <f>IF(M147=1,'Specifications (ICE)'!$M$19,IF(M147=2,'Specifications (ICE)'!$M$20,IF(M147=3,'Specifications (ICE)'!$M$21)))</f>
        <v>632.83908432016858</v>
      </c>
      <c r="O147" s="14">
        <f t="shared" si="50"/>
        <v>49.455296233310804</v>
      </c>
      <c r="P147" s="13">
        <f t="shared" si="51"/>
        <v>-1.0787097467836255</v>
      </c>
      <c r="Q147" s="14">
        <v>0</v>
      </c>
      <c r="R147" s="17">
        <f t="shared" si="55"/>
        <v>0</v>
      </c>
      <c r="S147" s="14">
        <f t="shared" si="56"/>
        <v>0</v>
      </c>
      <c r="T147" s="12">
        <f t="shared" si="52"/>
        <v>783.36089828900936</v>
      </c>
      <c r="U147" s="3">
        <f t="shared" si="71"/>
        <v>18</v>
      </c>
      <c r="V147" s="19">
        <f t="shared" si="57"/>
        <v>13.422600000000001</v>
      </c>
      <c r="W147" s="14">
        <f>IF(M147=1,_xlfn.XLOOKUP(D147,' RPM (ICE)'!$E$3:$E$63,' RPM (ICE)'!$B$3:$B$63,,1),IF(M147=2,_xlfn.XLOOKUP(D147,' RPM (ICE)'!$F$3:$F$63,' RPM (ICE)'!$B$3:$B$63,,1),IF(M147=3,_xlfn.XLOOKUP(D147,' RPM (ICE)'!$G$3:$G$63,' RPM (ICE)'!$B$3:$B$63,,1))))</f>
        <v>6400</v>
      </c>
      <c r="X147" s="12">
        <f t="shared" si="58"/>
        <v>20.026519199999999</v>
      </c>
      <c r="Y147" s="3">
        <f t="shared" si="59"/>
        <v>20</v>
      </c>
      <c r="Z147" s="3">
        <f t="shared" si="66"/>
        <v>20</v>
      </c>
      <c r="AA147" s="3">
        <f t="shared" si="60"/>
        <v>20</v>
      </c>
      <c r="AB147" s="19"/>
      <c r="AC147" s="14">
        <f>IF(M147=1,_xlfn.XLOOKUP(D147,' RPM (ICE)'!$E$3:$E$63,' RPM (ICE)'!$C$3:$C$63,,-1),IF(M147=2,_xlfn.XLOOKUP(D147,' RPM (ICE)'!$F$3:$F$63,' RPM (ICE)'!$C$3:$C$63,,-1),IF(M147=3,_xlfn.XLOOKUP(D147,' RPM (ICE)'!$G$3:$G$63,' RPM (ICE)'!$C$3:$C$63,,-1))))</f>
        <v>17.5</v>
      </c>
      <c r="AD147" s="14">
        <f t="shared" si="61"/>
        <v>13.049750000000001</v>
      </c>
      <c r="AE147" s="14">
        <f t="shared" si="62"/>
        <v>19.470227000000001</v>
      </c>
      <c r="AF147" s="14" cm="1">
        <f t="array" ref="AF147">_xlfn.XLOOKUP(AE147,BSFC!$I$11:$I$33,_xlfn.XLOOKUP('Main Data (ICE)'!W147,BSFC!$J$10:$W$10,BSFC!$J$11:$W$33,,-1),,-1)</f>
        <v>457.16661900000008</v>
      </c>
      <c r="AG147" s="14">
        <f t="shared" si="63"/>
        <v>1.6571972461931255</v>
      </c>
      <c r="AH147" s="14">
        <f t="shared" si="67"/>
        <v>2.8995121711974963E-4</v>
      </c>
      <c r="AI147" s="14">
        <f t="shared" si="68"/>
        <v>0.13255601760557087</v>
      </c>
      <c r="AJ147" s="14">
        <f t="shared" si="72"/>
        <v>23.052769405381341</v>
      </c>
      <c r="AK147" s="14">
        <f t="shared" si="69"/>
        <v>1.7557088424578925E-4</v>
      </c>
      <c r="AL147" s="14">
        <f t="shared" si="70"/>
        <v>3.0533469411101067E-2</v>
      </c>
    </row>
    <row r="148" spans="1:38" ht="15.75" thickBot="1" x14ac:dyDescent="0.3">
      <c r="A148" s="14">
        <v>3</v>
      </c>
      <c r="B148" s="17" t="s">
        <v>33</v>
      </c>
      <c r="C148" s="14">
        <v>142</v>
      </c>
      <c r="D148" s="14">
        <f t="shared" si="64"/>
        <v>27.772236038415208</v>
      </c>
      <c r="E148" s="14">
        <f t="shared" si="53"/>
        <v>12.415279819045306</v>
      </c>
      <c r="F148" s="14">
        <f t="shared" si="65"/>
        <v>17.822206281390237</v>
      </c>
      <c r="G148" s="14">
        <f>0.5*('Specifications (ICE)'!$P$4*'Specifications (ICE)'!$P$3)*'Specifications (ICE)'!$P$5*E148^2</f>
        <v>48.178142018819656</v>
      </c>
      <c r="H148" s="14">
        <f>IF(B148="A",'Specifications (ICE)'!$M$12,IF(B148="G",'Specifications (ICE)'!$M$13))</f>
        <v>84.271039200000004</v>
      </c>
      <c r="I148" s="14">
        <f>'Specifications (ICE)'!$H$11-G148-H148-R148</f>
        <v>569.54906899990294</v>
      </c>
      <c r="J148" s="14">
        <f t="shared" si="54"/>
        <v>0.89999035001408711</v>
      </c>
      <c r="K148" s="14">
        <f>0.5*'Specifications (ICE)'!$E$16*E148^2</f>
        <v>41378.275639942774</v>
      </c>
      <c r="L148" s="14">
        <f>E148/'Specifications (ICE)'!$M$4</f>
        <v>43.448048360613491</v>
      </c>
      <c r="M148" s="14">
        <f t="shared" si="49"/>
        <v>3</v>
      </c>
      <c r="N148" s="14">
        <f>IF(M148=1,'Specifications (ICE)'!$M$19,IF(M148=2,'Specifications (ICE)'!$M$20,IF(M148=3,'Specifications (ICE)'!$M$21)))</f>
        <v>632.83908432016858</v>
      </c>
      <c r="O148" s="14">
        <f t="shared" si="50"/>
        <v>48.772646544909009</v>
      </c>
      <c r="P148" s="13">
        <f t="shared" si="51"/>
        <v>-1.0799884200169045</v>
      </c>
      <c r="Q148" s="14">
        <v>0</v>
      </c>
      <c r="R148" s="17">
        <f t="shared" si="55"/>
        <v>0</v>
      </c>
      <c r="S148" s="14">
        <f t="shared" si="56"/>
        <v>0</v>
      </c>
      <c r="T148" s="12">
        <f t="shared" si="52"/>
        <v>777.93560173624383</v>
      </c>
      <c r="U148" s="3">
        <f t="shared" si="71"/>
        <v>18</v>
      </c>
      <c r="V148" s="19">
        <f t="shared" si="57"/>
        <v>13.422600000000001</v>
      </c>
      <c r="W148" s="14">
        <f>IF(M148=1,_xlfn.XLOOKUP(D148,' RPM (ICE)'!$E$3:$E$63,' RPM (ICE)'!$B$3:$B$63,,1),IF(M148=2,_xlfn.XLOOKUP(D148,' RPM (ICE)'!$F$3:$F$63,' RPM (ICE)'!$B$3:$B$63,,1),IF(M148=3,_xlfn.XLOOKUP(D148,' RPM (ICE)'!$G$3:$G$63,' RPM (ICE)'!$B$3:$B$63,,1))))</f>
        <v>6400</v>
      </c>
      <c r="X148" s="12">
        <f t="shared" si="58"/>
        <v>20.026519199999999</v>
      </c>
      <c r="Y148" s="3">
        <f t="shared" si="59"/>
        <v>20</v>
      </c>
      <c r="Z148" s="3">
        <f t="shared" si="66"/>
        <v>20</v>
      </c>
      <c r="AA148" s="3">
        <f t="shared" si="60"/>
        <v>20</v>
      </c>
      <c r="AB148" s="19"/>
      <c r="AC148" s="14">
        <f>IF(M148=1,_xlfn.XLOOKUP(D148,' RPM (ICE)'!$E$3:$E$63,' RPM (ICE)'!$C$3:$C$63,,-1),IF(M148=2,_xlfn.XLOOKUP(D148,' RPM (ICE)'!$F$3:$F$63,' RPM (ICE)'!$C$3:$C$63,,-1),IF(M148=3,_xlfn.XLOOKUP(D148,' RPM (ICE)'!$G$3:$G$63,' RPM (ICE)'!$C$3:$C$63,,-1))))</f>
        <v>17.5</v>
      </c>
      <c r="AD148" s="14">
        <f t="shared" si="61"/>
        <v>13.049750000000001</v>
      </c>
      <c r="AE148" s="14">
        <f t="shared" si="62"/>
        <v>19.470227000000001</v>
      </c>
      <c r="AF148" s="14" cm="1">
        <f t="array" ref="AF148">_xlfn.XLOOKUP(AE148,BSFC!$I$11:$I$33,_xlfn.XLOOKUP('Main Data (ICE)'!W148,BSFC!$J$10:$W$10,BSFC!$J$11:$W$33,,-1),,-1)</f>
        <v>457.16661900000008</v>
      </c>
      <c r="AG148" s="14">
        <f t="shared" si="63"/>
        <v>1.6571972461931255</v>
      </c>
      <c r="AH148" s="14">
        <f t="shared" si="67"/>
        <v>2.9197332709287043E-4</v>
      </c>
      <c r="AI148" s="14">
        <f t="shared" si="68"/>
        <v>0.13348045878522868</v>
      </c>
      <c r="AJ148" s="14">
        <f t="shared" si="72"/>
        <v>23.18624986416657</v>
      </c>
      <c r="AK148" s="14">
        <f t="shared" si="69"/>
        <v>1.7679530964930952E-4</v>
      </c>
      <c r="AL148" s="14">
        <f t="shared" si="70"/>
        <v>3.0710264720750377E-2</v>
      </c>
    </row>
    <row r="149" spans="1:38" ht="15.75" thickBot="1" x14ac:dyDescent="0.3">
      <c r="A149" s="14">
        <v>3</v>
      </c>
      <c r="B149" s="17" t="s">
        <v>33</v>
      </c>
      <c r="C149" s="14">
        <v>143</v>
      </c>
      <c r="D149" s="14">
        <f t="shared" si="64"/>
        <v>27.576961131463349</v>
      </c>
      <c r="E149" s="14">
        <f t="shared" si="53"/>
        <v>12.32798426934265</v>
      </c>
      <c r="F149" s="14">
        <f t="shared" si="65"/>
        <v>17.903322543234179</v>
      </c>
      <c r="G149" s="14">
        <f>0.5*('Specifications (ICE)'!$P$4*'Specifications (ICE)'!$P$3)*'Specifications (ICE)'!$P$5*E149^2</f>
        <v>47.503014022859112</v>
      </c>
      <c r="H149" s="14">
        <f>IF(B149="A",'Specifications (ICE)'!$M$12,IF(B149="G",'Specifications (ICE)'!$M$13))</f>
        <v>84.271039200000004</v>
      </c>
      <c r="I149" s="14">
        <f>'Specifications (ICE)'!$H$11-G149-H149-R149</f>
        <v>570.22419699586351</v>
      </c>
      <c r="J149" s="14">
        <f t="shared" si="54"/>
        <v>0.9010571741289185</v>
      </c>
      <c r="K149" s="14">
        <f>0.5*'Specifications (ICE)'!$E$16*E149^2</f>
        <v>40798.4352571778</v>
      </c>
      <c r="L149" s="14">
        <f>E149/'Specifications (ICE)'!$M$4</f>
        <v>43.142552123683814</v>
      </c>
      <c r="M149" s="14">
        <f t="shared" si="49"/>
        <v>3</v>
      </c>
      <c r="N149" s="14">
        <f>IF(M149=1,'Specifications (ICE)'!$M$19,IF(M149=2,'Specifications (ICE)'!$M$20,IF(M149=3,'Specifications (ICE)'!$M$21)))</f>
        <v>632.83908432016858</v>
      </c>
      <c r="O149" s="14">
        <f t="shared" si="50"/>
        <v>48.089187662109126</v>
      </c>
      <c r="P149" s="13">
        <f t="shared" si="51"/>
        <v>-1.0812686089547021</v>
      </c>
      <c r="Q149" s="14">
        <v>0</v>
      </c>
      <c r="R149" s="17">
        <f t="shared" si="55"/>
        <v>0</v>
      </c>
      <c r="S149" s="14">
        <f t="shared" si="56"/>
        <v>0</v>
      </c>
      <c r="T149" s="12">
        <f t="shared" si="52"/>
        <v>772.46570359648081</v>
      </c>
      <c r="U149" s="3">
        <f t="shared" si="71"/>
        <v>18</v>
      </c>
      <c r="V149" s="19">
        <f t="shared" si="57"/>
        <v>13.422600000000001</v>
      </c>
      <c r="W149" s="14">
        <f>IF(M149=1,_xlfn.XLOOKUP(D149,' RPM (ICE)'!$E$3:$E$63,' RPM (ICE)'!$B$3:$B$63,,1),IF(M149=2,_xlfn.XLOOKUP(D149,' RPM (ICE)'!$F$3:$F$63,' RPM (ICE)'!$B$3:$B$63,,1),IF(M149=3,_xlfn.XLOOKUP(D149,' RPM (ICE)'!$G$3:$G$63,' RPM (ICE)'!$B$3:$B$63,,1))))</f>
        <v>6300</v>
      </c>
      <c r="X149" s="12">
        <f t="shared" si="58"/>
        <v>20.344400457142857</v>
      </c>
      <c r="Y149" s="3">
        <f t="shared" si="59"/>
        <v>20</v>
      </c>
      <c r="Z149" s="3">
        <f t="shared" si="66"/>
        <v>20</v>
      </c>
      <c r="AA149" s="3">
        <f t="shared" si="60"/>
        <v>20</v>
      </c>
      <c r="AB149" s="19"/>
      <c r="AC149" s="14">
        <f>IF(M149=1,_xlfn.XLOOKUP(D149,' RPM (ICE)'!$E$3:$E$63,' RPM (ICE)'!$C$3:$C$63,,-1),IF(M149=2,_xlfn.XLOOKUP(D149,' RPM (ICE)'!$F$3:$F$63,' RPM (ICE)'!$C$3:$C$63,,-1),IF(M149=3,_xlfn.XLOOKUP(D149,' RPM (ICE)'!$G$3:$G$63,' RPM (ICE)'!$C$3:$C$63,,-1))))</f>
        <v>17.434999999999999</v>
      </c>
      <c r="AD149" s="14">
        <f t="shared" si="61"/>
        <v>13.001279499999999</v>
      </c>
      <c r="AE149" s="14">
        <f t="shared" si="62"/>
        <v>19.705812331682537</v>
      </c>
      <c r="AF149" s="14" cm="1">
        <f t="array" ref="AF149">_xlfn.XLOOKUP(AE149,BSFC!$I$11:$I$33,_xlfn.XLOOKUP('Main Data (ICE)'!W149,BSFC!$J$10:$W$10,BSFC!$J$11:$W$33,,-1),,-1)</f>
        <v>457.16661900000008</v>
      </c>
      <c r="AG149" s="14">
        <f t="shared" si="63"/>
        <v>1.6510419421358364</v>
      </c>
      <c r="AH149" s="14">
        <f t="shared" si="67"/>
        <v>2.929486645078536E-4</v>
      </c>
      <c r="AI149" s="14">
        <f t="shared" si="68"/>
        <v>0.13392635049362075</v>
      </c>
      <c r="AJ149" s="14">
        <f t="shared" si="72"/>
        <v>23.32017621466019</v>
      </c>
      <c r="AK149" s="14">
        <f t="shared" si="69"/>
        <v>1.7738589469353742E-4</v>
      </c>
      <c r="AL149" s="14">
        <f t="shared" si="70"/>
        <v>3.0887650615443914E-2</v>
      </c>
    </row>
    <row r="150" spans="1:38" ht="15.75" thickBot="1" x14ac:dyDescent="0.3">
      <c r="A150" s="14">
        <v>3</v>
      </c>
      <c r="B150" s="17" t="s">
        <v>33</v>
      </c>
      <c r="C150" s="14">
        <v>144</v>
      </c>
      <c r="D150" s="14">
        <f t="shared" si="64"/>
        <v>27.380059606267068</v>
      </c>
      <c r="E150" s="14">
        <f t="shared" si="53"/>
        <v>12.239961557425351</v>
      </c>
      <c r="F150" s="14">
        <f t="shared" si="65"/>
        <v>17.985022146236066</v>
      </c>
      <c r="G150" s="14">
        <f>0.5*('Specifications (ICE)'!$P$4*'Specifications (ICE)'!$P$3)*'Specifications (ICE)'!$P$5*E150^2</f>
        <v>46.827085748510378</v>
      </c>
      <c r="H150" s="14">
        <f>IF(B150="A",'Specifications (ICE)'!$M$12,IF(B150="G",'Specifications (ICE)'!$M$13))</f>
        <v>84.271039200000004</v>
      </c>
      <c r="I150" s="14">
        <f>'Specifications (ICE)'!$H$11-G150-H150-R150</f>
        <v>570.90012527021224</v>
      </c>
      <c r="J150" s="14">
        <f t="shared" si="54"/>
        <v>0.90212526282807792</v>
      </c>
      <c r="K150" s="14">
        <f>0.5*'Specifications (ICE)'!$E$16*E150^2</f>
        <v>40217.907547373063</v>
      </c>
      <c r="L150" s="14">
        <f>E150/'Specifications (ICE)'!$M$4</f>
        <v>42.834511137096591</v>
      </c>
      <c r="M150" s="14">
        <f t="shared" si="49"/>
        <v>3</v>
      </c>
      <c r="N150" s="14">
        <f>IF(M150=1,'Specifications (ICE)'!$M$19,IF(M150=2,'Specifications (ICE)'!$M$20,IF(M150=3,'Specifications (ICE)'!$M$21)))</f>
        <v>632.83908432016858</v>
      </c>
      <c r="O150" s="14">
        <f t="shared" si="50"/>
        <v>47.404918625714089</v>
      </c>
      <c r="P150" s="13">
        <f t="shared" si="51"/>
        <v>-1.0825503153936935</v>
      </c>
      <c r="Q150" s="14">
        <v>0</v>
      </c>
      <c r="R150" s="17">
        <f t="shared" si="55"/>
        <v>0</v>
      </c>
      <c r="S150" s="14">
        <f t="shared" si="56"/>
        <v>0</v>
      </c>
      <c r="T150" s="12">
        <f t="shared" si="52"/>
        <v>766.95024181391227</v>
      </c>
      <c r="U150" s="3">
        <f t="shared" si="71"/>
        <v>18</v>
      </c>
      <c r="V150" s="19">
        <f t="shared" si="57"/>
        <v>13.422600000000001</v>
      </c>
      <c r="W150" s="14">
        <f>IF(M150=1,_xlfn.XLOOKUP(D150,' RPM (ICE)'!$E$3:$E$63,' RPM (ICE)'!$B$3:$B$63,,1),IF(M150=2,_xlfn.XLOOKUP(D150,' RPM (ICE)'!$F$3:$F$63,' RPM (ICE)'!$B$3:$B$63,,1),IF(M150=3,_xlfn.XLOOKUP(D150,' RPM (ICE)'!$G$3:$G$63,' RPM (ICE)'!$B$3:$B$63,,1))))</f>
        <v>6300</v>
      </c>
      <c r="X150" s="12">
        <f t="shared" si="58"/>
        <v>20.344400457142857</v>
      </c>
      <c r="Y150" s="3">
        <f t="shared" si="59"/>
        <v>20</v>
      </c>
      <c r="Z150" s="3">
        <f t="shared" si="66"/>
        <v>20</v>
      </c>
      <c r="AA150" s="3">
        <f t="shared" si="60"/>
        <v>20</v>
      </c>
      <c r="AB150" s="19"/>
      <c r="AC150" s="14">
        <f>IF(M150=1,_xlfn.XLOOKUP(D150,' RPM (ICE)'!$E$3:$E$63,' RPM (ICE)'!$C$3:$C$63,,-1),IF(M150=2,_xlfn.XLOOKUP(D150,' RPM (ICE)'!$F$3:$F$63,' RPM (ICE)'!$C$3:$C$63,,-1),IF(M150=3,_xlfn.XLOOKUP(D150,' RPM (ICE)'!$G$3:$G$63,' RPM (ICE)'!$C$3:$C$63,,-1))))</f>
        <v>17.434999999999999</v>
      </c>
      <c r="AD150" s="14">
        <f t="shared" si="61"/>
        <v>13.001279499999999</v>
      </c>
      <c r="AE150" s="14">
        <f t="shared" si="62"/>
        <v>19.705812331682537</v>
      </c>
      <c r="AF150" s="14" cm="1">
        <f t="array" ref="AF150">_xlfn.XLOOKUP(AE150,BSFC!$I$11:$I$33,_xlfn.XLOOKUP('Main Data (ICE)'!W150,BSFC!$J$10:$W$10,BSFC!$J$11:$W$33,,-1),,-1)</f>
        <v>457.16661900000008</v>
      </c>
      <c r="AG150" s="14">
        <f t="shared" si="63"/>
        <v>1.6510419421358364</v>
      </c>
      <c r="AH150" s="14">
        <f t="shared" si="67"/>
        <v>2.9505538157404793E-4</v>
      </c>
      <c r="AI150" s="14">
        <f t="shared" si="68"/>
        <v>0.1348894712119624</v>
      </c>
      <c r="AJ150" s="14">
        <f t="shared" si="72"/>
        <v>23.455065685872153</v>
      </c>
      <c r="AK150" s="14">
        <f t="shared" si="69"/>
        <v>1.7866155127412237E-4</v>
      </c>
      <c r="AL150" s="14">
        <f t="shared" si="70"/>
        <v>3.1066312166718037E-2</v>
      </c>
    </row>
    <row r="151" spans="1:38" ht="15.75" thickBot="1" x14ac:dyDescent="0.3">
      <c r="A151" s="14">
        <v>3</v>
      </c>
      <c r="B151" s="17" t="s">
        <v>33</v>
      </c>
      <c r="C151" s="14">
        <v>145</v>
      </c>
      <c r="D151" s="14">
        <f t="shared" si="64"/>
        <v>27.18149583404287</v>
      </c>
      <c r="E151" s="14">
        <f t="shared" si="53"/>
        <v>12.151195755828439</v>
      </c>
      <c r="F151" s="14">
        <f t="shared" si="65"/>
        <v>18.067318573690159</v>
      </c>
      <c r="G151" s="14">
        <f>0.5*('Specifications (ICE)'!$P$4*'Specifications (ICE)'!$P$3)*'Specifications (ICE)'!$P$5*E151^2</f>
        <v>46.150356247145204</v>
      </c>
      <c r="H151" s="14">
        <f>IF(B151="A",'Specifications (ICE)'!$M$12,IF(B151="G",'Specifications (ICE)'!$M$13))</f>
        <v>84.271039200000004</v>
      </c>
      <c r="I151" s="14">
        <f>'Specifications (ICE)'!$H$11-G151-H151-R151</f>
        <v>571.57685477157747</v>
      </c>
      <c r="J151" s="14">
        <f t="shared" si="54"/>
        <v>0.90319461761056929</v>
      </c>
      <c r="K151" s="14">
        <f>0.5*'Specifications (ICE)'!$E$16*E151^2</f>
        <v>39636.69169578977</v>
      </c>
      <c r="L151" s="14">
        <f>E151/'Specifications (ICE)'!$M$4</f>
        <v>42.523869661691826</v>
      </c>
      <c r="M151" s="14">
        <f t="shared" si="49"/>
        <v>3</v>
      </c>
      <c r="N151" s="14">
        <f>IF(M151=1,'Specifications (ICE)'!$M$19,IF(M151=2,'Specifications (ICE)'!$M$20,IF(M151=3,'Specifications (ICE)'!$M$21)))</f>
        <v>632.83908432016858</v>
      </c>
      <c r="O151" s="14">
        <f t="shared" si="50"/>
        <v>46.719838475389835</v>
      </c>
      <c r="P151" s="13">
        <f t="shared" si="51"/>
        <v>-1.0838335411326832</v>
      </c>
      <c r="Q151" s="14">
        <v>0</v>
      </c>
      <c r="R151" s="17">
        <f t="shared" si="55"/>
        <v>0</v>
      </c>
      <c r="S151" s="14">
        <f t="shared" si="56"/>
        <v>0</v>
      </c>
      <c r="T151" s="12">
        <f t="shared" si="52"/>
        <v>761.38821838106423</v>
      </c>
      <c r="U151" s="3">
        <f t="shared" si="71"/>
        <v>18</v>
      </c>
      <c r="V151" s="19">
        <f t="shared" si="57"/>
        <v>13.422600000000001</v>
      </c>
      <c r="W151" s="14">
        <f>IF(M151=1,_xlfn.XLOOKUP(D151,' RPM (ICE)'!$E$3:$E$63,' RPM (ICE)'!$B$3:$B$63,,1),IF(M151=2,_xlfn.XLOOKUP(D151,' RPM (ICE)'!$F$3:$F$63,' RPM (ICE)'!$B$3:$B$63,,1),IF(M151=3,_xlfn.XLOOKUP(D151,' RPM (ICE)'!$G$3:$G$63,' RPM (ICE)'!$B$3:$B$63,,1))))</f>
        <v>6200</v>
      </c>
      <c r="X151" s="12">
        <f t="shared" si="58"/>
        <v>20.672535948387097</v>
      </c>
      <c r="Y151" s="3">
        <f t="shared" si="59"/>
        <v>21</v>
      </c>
      <c r="Z151" s="3">
        <f t="shared" si="66"/>
        <v>21</v>
      </c>
      <c r="AA151" s="3">
        <f t="shared" si="60"/>
        <v>21</v>
      </c>
      <c r="AB151" s="19"/>
      <c r="AC151" s="14">
        <f>IF(M151=1,_xlfn.XLOOKUP(D151,' RPM (ICE)'!$E$3:$E$63,' RPM (ICE)'!$C$3:$C$63,,-1),IF(M151=2,_xlfn.XLOOKUP(D151,' RPM (ICE)'!$F$3:$F$63,' RPM (ICE)'!$C$3:$C$63,,-1),IF(M151=3,_xlfn.XLOOKUP(D151,' RPM (ICE)'!$G$3:$G$63,' RPM (ICE)'!$C$3:$C$63,,-1))))</f>
        <v>17.37</v>
      </c>
      <c r="AD151" s="14">
        <f t="shared" si="61"/>
        <v>12.952809000000002</v>
      </c>
      <c r="AE151" s="14">
        <f t="shared" si="62"/>
        <v>19.948997190193548</v>
      </c>
      <c r="AF151" s="14" cm="1">
        <f t="array" ref="AF151">_xlfn.XLOOKUP(AE151,BSFC!$I$11:$I$33,_xlfn.XLOOKUP('Main Data (ICE)'!W151,BSFC!$J$10:$W$10,BSFC!$J$11:$W$33,,-1),,-1)</f>
        <v>457.16661900000008</v>
      </c>
      <c r="AG151" s="14">
        <f t="shared" si="63"/>
        <v>1.6448866380785481</v>
      </c>
      <c r="AH151" s="14">
        <f t="shared" si="67"/>
        <v>2.9610275172089508E-4</v>
      </c>
      <c r="AI151" s="14">
        <f t="shared" si="68"/>
        <v>0.13536829388083807</v>
      </c>
      <c r="AJ151" s="14">
        <f t="shared" si="72"/>
        <v>23.590433979752991</v>
      </c>
      <c r="AK151" s="14">
        <f t="shared" si="69"/>
        <v>1.7929575348455372E-4</v>
      </c>
      <c r="AL151" s="14">
        <f t="shared" si="70"/>
        <v>3.1245607920202589E-2</v>
      </c>
    </row>
    <row r="152" spans="1:38" ht="15.75" thickBot="1" x14ac:dyDescent="0.3">
      <c r="A152" s="14">
        <v>3</v>
      </c>
      <c r="B152" s="17" t="s">
        <v>33</v>
      </c>
      <c r="C152" s="14">
        <v>146</v>
      </c>
      <c r="D152" s="14">
        <f t="shared" si="64"/>
        <v>26.981232833980087</v>
      </c>
      <c r="E152" s="14">
        <f t="shared" si="53"/>
        <v>12.061670332677714</v>
      </c>
      <c r="F152" s="14">
        <f t="shared" si="65"/>
        <v>18.150225830514348</v>
      </c>
      <c r="G152" s="14">
        <f>0.5*('Specifications (ICE)'!$P$4*'Specifications (ICE)'!$P$3)*'Specifications (ICE)'!$P$5*E152^2</f>
        <v>45.472824569010847</v>
      </c>
      <c r="H152" s="14">
        <f>IF(B152="A",'Specifications (ICE)'!$M$12,IF(B152="G",'Specifications (ICE)'!$M$13))</f>
        <v>84.271039200000004</v>
      </c>
      <c r="I152" s="14">
        <f>'Specifications (ICE)'!$H$11-G152-H152-R152</f>
        <v>572.25438644971177</v>
      </c>
      <c r="J152" s="14">
        <f t="shared" si="54"/>
        <v>0.90426523997717323</v>
      </c>
      <c r="K152" s="14">
        <f>0.5*'Specifications (ICE)'!$E$16*E152^2</f>
        <v>39054.786886723341</v>
      </c>
      <c r="L152" s="14">
        <f>E152/'Specifications (ICE)'!$M$4</f>
        <v>42.210569843141606</v>
      </c>
      <c r="M152" s="14">
        <f t="shared" si="49"/>
        <v>3</v>
      </c>
      <c r="N152" s="14">
        <f>IF(M152=1,'Specifications (ICE)'!$M$19,IF(M152=2,'Specifications (ICE)'!$M$20,IF(M152=3,'Specifications (ICE)'!$M$21)))</f>
        <v>632.83908432016858</v>
      </c>
      <c r="O152" s="14">
        <f t="shared" si="50"/>
        <v>46.033946249663948</v>
      </c>
      <c r="P152" s="13">
        <f t="shared" si="51"/>
        <v>-1.0851182879726078</v>
      </c>
      <c r="Q152" s="14">
        <v>0</v>
      </c>
      <c r="R152" s="17">
        <f t="shared" si="55"/>
        <v>0</v>
      </c>
      <c r="S152" s="14">
        <f t="shared" si="56"/>
        <v>0</v>
      </c>
      <c r="T152" s="12">
        <f t="shared" si="52"/>
        <v>755.7785974184651</v>
      </c>
      <c r="U152" s="3">
        <f t="shared" si="71"/>
        <v>18</v>
      </c>
      <c r="V152" s="19">
        <f t="shared" si="57"/>
        <v>13.422600000000001</v>
      </c>
      <c r="W152" s="14">
        <f>IF(M152=1,_xlfn.XLOOKUP(D152,' RPM (ICE)'!$E$3:$E$63,' RPM (ICE)'!$B$3:$B$63,,1),IF(M152=2,_xlfn.XLOOKUP(D152,' RPM (ICE)'!$F$3:$F$63,' RPM (ICE)'!$B$3:$B$63,,1),IF(M152=3,_xlfn.XLOOKUP(D152,' RPM (ICE)'!$G$3:$G$63,' RPM (ICE)'!$B$3:$B$63,,1))))</f>
        <v>6200</v>
      </c>
      <c r="X152" s="12">
        <f t="shared" si="58"/>
        <v>20.672535948387097</v>
      </c>
      <c r="Y152" s="3">
        <f t="shared" si="59"/>
        <v>21</v>
      </c>
      <c r="Z152" s="3">
        <f t="shared" si="66"/>
        <v>21</v>
      </c>
      <c r="AA152" s="3">
        <f t="shared" si="60"/>
        <v>21</v>
      </c>
      <c r="AB152" s="19"/>
      <c r="AC152" s="14">
        <f>IF(M152=1,_xlfn.XLOOKUP(D152,' RPM (ICE)'!$E$3:$E$63,' RPM (ICE)'!$C$3:$C$63,,-1),IF(M152=2,_xlfn.XLOOKUP(D152,' RPM (ICE)'!$F$3:$F$63,' RPM (ICE)'!$C$3:$C$63,,-1),IF(M152=3,_xlfn.XLOOKUP(D152,' RPM (ICE)'!$G$3:$G$63,' RPM (ICE)'!$C$3:$C$63,,-1))))</f>
        <v>17.37</v>
      </c>
      <c r="AD152" s="14">
        <f t="shared" si="61"/>
        <v>12.952809000000002</v>
      </c>
      <c r="AE152" s="14">
        <f t="shared" si="62"/>
        <v>19.948997190193548</v>
      </c>
      <c r="AF152" s="14" cm="1">
        <f t="array" ref="AF152">_xlfn.XLOOKUP(AE152,BSFC!$I$11:$I$33,_xlfn.XLOOKUP('Main Data (ICE)'!W152,BSFC!$J$10:$W$10,BSFC!$J$11:$W$33,,-1),,-1)</f>
        <v>457.16661900000008</v>
      </c>
      <c r="AG152" s="14">
        <f t="shared" si="63"/>
        <v>1.6448866380785481</v>
      </c>
      <c r="AH152" s="14">
        <f t="shared" si="67"/>
        <v>2.9830051732157445E-4</v>
      </c>
      <c r="AI152" s="14">
        <f t="shared" si="68"/>
        <v>0.13637303894985514</v>
      </c>
      <c r="AJ152" s="14">
        <f t="shared" si="72"/>
        <v>23.726807018702846</v>
      </c>
      <c r="AK152" s="14">
        <f t="shared" si="69"/>
        <v>1.8062654165543725E-4</v>
      </c>
      <c r="AL152" s="14">
        <f t="shared" si="70"/>
        <v>3.1426234461858028E-2</v>
      </c>
    </row>
    <row r="153" spans="1:38" ht="15.75" thickBot="1" x14ac:dyDescent="0.3">
      <c r="A153" s="14">
        <v>3</v>
      </c>
      <c r="B153" s="17" t="s">
        <v>33</v>
      </c>
      <c r="C153" s="14">
        <v>147</v>
      </c>
      <c r="D153" s="14">
        <f t="shared" si="64"/>
        <v>26.779232199895642</v>
      </c>
      <c r="E153" s="14">
        <f t="shared" si="53"/>
        <v>11.971368118901554</v>
      </c>
      <c r="F153" s="14">
        <f t="shared" si="65"/>
        <v>18.233758471902352</v>
      </c>
      <c r="G153" s="14">
        <f>0.5*('Specifications (ICE)'!$P$4*'Specifications (ICE)'!$P$3)*'Specifications (ICE)'!$P$5*E153^2</f>
        <v>44.794489763228754</v>
      </c>
      <c r="H153" s="14">
        <f>IF(B153="A",'Specifications (ICE)'!$M$12,IF(B153="G",'Specifications (ICE)'!$M$13))</f>
        <v>84.271039200000004</v>
      </c>
      <c r="I153" s="14">
        <f>'Specifications (ICE)'!$H$11-G153-H153-R153</f>
        <v>572.9327212554939</v>
      </c>
      <c r="J153" s="14">
        <f t="shared" si="54"/>
        <v>0.90533713143044969</v>
      </c>
      <c r="K153" s="14">
        <f>0.5*'Specifications (ICE)'!$E$16*E153^2</f>
        <v>38472.192303502292</v>
      </c>
      <c r="L153" s="14">
        <f>E153/'Specifications (ICE)'!$M$4</f>
        <v>41.894551597205783</v>
      </c>
      <c r="M153" s="14">
        <f t="shared" si="49"/>
        <v>3</v>
      </c>
      <c r="N153" s="14">
        <f>IF(M153=1,'Specifications (ICE)'!$M$19,IF(M153=2,'Specifications (ICE)'!$M$20,IF(M153=3,'Specifications (ICE)'!$M$21)))</f>
        <v>632.83908432016858</v>
      </c>
      <c r="O153" s="14">
        <f t="shared" si="50"/>
        <v>45.347240985924309</v>
      </c>
      <c r="P153" s="13">
        <f t="shared" si="51"/>
        <v>-1.0864045577165395</v>
      </c>
      <c r="Q153" s="14">
        <v>0</v>
      </c>
      <c r="R153" s="17">
        <f t="shared" si="55"/>
        <v>0</v>
      </c>
      <c r="S153" s="14">
        <f t="shared" si="56"/>
        <v>0</v>
      </c>
      <c r="T153" s="12">
        <f t="shared" si="52"/>
        <v>750.12030312015145</v>
      </c>
      <c r="U153" s="3">
        <f t="shared" si="71"/>
        <v>18</v>
      </c>
      <c r="V153" s="19">
        <f t="shared" si="57"/>
        <v>13.422600000000001</v>
      </c>
      <c r="W153" s="14">
        <f>IF(M153=1,_xlfn.XLOOKUP(D153,' RPM (ICE)'!$E$3:$E$63,' RPM (ICE)'!$B$3:$B$63,,1),IF(M153=2,_xlfn.XLOOKUP(D153,' RPM (ICE)'!$F$3:$F$63,' RPM (ICE)'!$B$3:$B$63,,1),IF(M153=3,_xlfn.XLOOKUP(D153,' RPM (ICE)'!$G$3:$G$63,' RPM (ICE)'!$B$3:$B$63,,1))))</f>
        <v>6200</v>
      </c>
      <c r="X153" s="12">
        <f t="shared" si="58"/>
        <v>20.672535948387097</v>
      </c>
      <c r="Y153" s="3">
        <f t="shared" si="59"/>
        <v>21</v>
      </c>
      <c r="Z153" s="3">
        <f t="shared" si="66"/>
        <v>21</v>
      </c>
      <c r="AA153" s="3">
        <f t="shared" si="60"/>
        <v>21</v>
      </c>
      <c r="AB153" s="19"/>
      <c r="AC153" s="14">
        <f>IF(M153=1,_xlfn.XLOOKUP(D153,' RPM (ICE)'!$E$3:$E$63,' RPM (ICE)'!$C$3:$C$63,,-1),IF(M153=2,_xlfn.XLOOKUP(D153,' RPM (ICE)'!$F$3:$F$63,' RPM (ICE)'!$C$3:$C$63,,-1),IF(M153=3,_xlfn.XLOOKUP(D153,' RPM (ICE)'!$G$3:$G$63,' RPM (ICE)'!$C$3:$C$63,,-1))))</f>
        <v>17.37</v>
      </c>
      <c r="AD153" s="14">
        <f t="shared" si="61"/>
        <v>12.952809000000002</v>
      </c>
      <c r="AE153" s="14">
        <f t="shared" si="62"/>
        <v>19.948997190193548</v>
      </c>
      <c r="AF153" s="14" cm="1">
        <f t="array" ref="AF153">_xlfn.XLOOKUP(AE153,BSFC!$I$11:$I$33,_xlfn.XLOOKUP('Main Data (ICE)'!W153,BSFC!$J$10:$W$10,BSFC!$J$11:$W$33,,-1),,-1)</f>
        <v>457.16661900000008</v>
      </c>
      <c r="AG153" s="14">
        <f t="shared" si="63"/>
        <v>1.6448866380785481</v>
      </c>
      <c r="AH153" s="14">
        <f t="shared" si="67"/>
        <v>3.0055065254564183E-4</v>
      </c>
      <c r="AI153" s="14">
        <f t="shared" si="68"/>
        <v>0.13740172566253483</v>
      </c>
      <c r="AJ153" s="14">
        <f t="shared" si="72"/>
        <v>23.864208744365381</v>
      </c>
      <c r="AK153" s="14">
        <f t="shared" si="69"/>
        <v>1.8198904061262892E-4</v>
      </c>
      <c r="AL153" s="14">
        <f t="shared" si="70"/>
        <v>3.160822350247066E-2</v>
      </c>
    </row>
    <row r="154" spans="1:38" ht="15.75" thickBot="1" x14ac:dyDescent="0.3">
      <c r="A154" s="14">
        <v>3</v>
      </c>
      <c r="B154" s="17" t="s">
        <v>33</v>
      </c>
      <c r="C154" s="14">
        <v>148</v>
      </c>
      <c r="D154" s="14">
        <f t="shared" si="64"/>
        <v>26.575454021683562</v>
      </c>
      <c r="E154" s="14">
        <f t="shared" si="53"/>
        <v>11.880271273115756</v>
      </c>
      <c r="F154" s="14">
        <f t="shared" si="65"/>
        <v>18.317931634030639</v>
      </c>
      <c r="G154" s="14">
        <f>0.5*('Specifications (ICE)'!$P$4*'Specifications (ICE)'!$P$3)*'Specifications (ICE)'!$P$5*E154^2</f>
        <v>44.115350877793212</v>
      </c>
      <c r="H154" s="14">
        <f>IF(B154="A",'Specifications (ICE)'!$M$12,IF(B154="G",'Specifications (ICE)'!$M$13))</f>
        <v>84.271039200000004</v>
      </c>
      <c r="I154" s="14">
        <f>'Specifications (ICE)'!$H$11-G154-H154-R154</f>
        <v>573.61186014092948</v>
      </c>
      <c r="J154" s="14">
        <f t="shared" si="54"/>
        <v>0.90641029347473956</v>
      </c>
      <c r="K154" s="14">
        <f>0.5*'Specifications (ICE)'!$E$16*E154^2</f>
        <v>37888.907128487073</v>
      </c>
      <c r="L154" s="14">
        <f>E154/'Specifications (ICE)'!$M$4</f>
        <v>41.575752486844294</v>
      </c>
      <c r="M154" s="14">
        <f t="shared" si="49"/>
        <v>3</v>
      </c>
      <c r="N154" s="14">
        <f>IF(M154=1,'Specifications (ICE)'!$M$19,IF(M154=2,'Specifications (ICE)'!$M$20,IF(M154=3,'Specifications (ICE)'!$M$21)))</f>
        <v>632.83908432016858</v>
      </c>
      <c r="O154" s="14">
        <f t="shared" si="50"/>
        <v>44.659721720417714</v>
      </c>
      <c r="P154" s="13">
        <f t="shared" si="51"/>
        <v>-1.0876923521696875</v>
      </c>
      <c r="Q154" s="14">
        <v>0</v>
      </c>
      <c r="R154" s="17">
        <f t="shared" si="55"/>
        <v>0</v>
      </c>
      <c r="S154" s="14">
        <f t="shared" si="56"/>
        <v>0</v>
      </c>
      <c r="T154" s="12">
        <f t="shared" si="52"/>
        <v>744.41221755336983</v>
      </c>
      <c r="U154" s="3">
        <f t="shared" si="71"/>
        <v>18</v>
      </c>
      <c r="V154" s="19">
        <f t="shared" si="57"/>
        <v>13.422600000000001</v>
      </c>
      <c r="W154" s="14">
        <f>IF(M154=1,_xlfn.XLOOKUP(D154,' RPM (ICE)'!$E$3:$E$63,' RPM (ICE)'!$B$3:$B$63,,1),IF(M154=2,_xlfn.XLOOKUP(D154,' RPM (ICE)'!$F$3:$F$63,' RPM (ICE)'!$B$3:$B$63,,1),IF(M154=3,_xlfn.XLOOKUP(D154,' RPM (ICE)'!$G$3:$G$63,' RPM (ICE)'!$B$3:$B$63,,1))))</f>
        <v>6100</v>
      </c>
      <c r="X154" s="12">
        <f t="shared" si="58"/>
        <v>21.011429980327868</v>
      </c>
      <c r="Y154" s="3">
        <f t="shared" si="59"/>
        <v>21</v>
      </c>
      <c r="Z154" s="3">
        <f t="shared" si="66"/>
        <v>21</v>
      </c>
      <c r="AA154" s="3">
        <f t="shared" si="60"/>
        <v>21</v>
      </c>
      <c r="AB154" s="19"/>
      <c r="AC154" s="14">
        <f>IF(M154=1,_xlfn.XLOOKUP(D154,' RPM (ICE)'!$E$3:$E$63,' RPM (ICE)'!$C$3:$C$63,,-1),IF(M154=2,_xlfn.XLOOKUP(D154,' RPM (ICE)'!$F$3:$F$63,' RPM (ICE)'!$C$3:$C$63,,-1),IF(M154=3,_xlfn.XLOOKUP(D154,' RPM (ICE)'!$G$3:$G$63,' RPM (ICE)'!$C$3:$C$63,,-1))))</f>
        <v>17.305</v>
      </c>
      <c r="AD154" s="14">
        <f t="shared" si="61"/>
        <v>12.9043385</v>
      </c>
      <c r="AE154" s="14">
        <f t="shared" si="62"/>
        <v>20.200155322754096</v>
      </c>
      <c r="AF154" s="14" cm="1">
        <f t="array" ref="AF154">_xlfn.XLOOKUP(AE154,BSFC!$I$11:$I$33,_xlfn.XLOOKUP('Main Data (ICE)'!W154,BSFC!$J$10:$W$10,BSFC!$J$11:$W$33,,-1),,-1)</f>
        <v>469.19731950000011</v>
      </c>
      <c r="AG154" s="14">
        <f t="shared" si="63"/>
        <v>1.6818558428112922</v>
      </c>
      <c r="AH154" s="14">
        <f t="shared" si="67"/>
        <v>3.0172193797744514E-4</v>
      </c>
      <c r="AI154" s="14">
        <f t="shared" si="68"/>
        <v>0.14156712453336254</v>
      </c>
      <c r="AJ154" s="14">
        <f t="shared" si="72"/>
        <v>24.005775868898745</v>
      </c>
      <c r="AK154" s="14">
        <f t="shared" si="69"/>
        <v>1.8750612520975171E-4</v>
      </c>
      <c r="AL154" s="14">
        <f t="shared" si="70"/>
        <v>3.1795729627680409E-2</v>
      </c>
    </row>
    <row r="155" spans="1:38" ht="15.75" thickBot="1" x14ac:dyDescent="0.3">
      <c r="A155" s="14">
        <v>3</v>
      </c>
      <c r="B155" s="17" t="s">
        <v>33</v>
      </c>
      <c r="C155" s="14">
        <v>149</v>
      </c>
      <c r="D155" s="14">
        <f t="shared" si="64"/>
        <v>26.36985680110012</v>
      </c>
      <c r="E155" s="14">
        <f t="shared" si="53"/>
        <v>11.788361243976199</v>
      </c>
      <c r="F155" s="14">
        <f t="shared" si="65"/>
        <v>18.402761067003013</v>
      </c>
      <c r="G155" s="14">
        <f>0.5*('Specifications (ICE)'!$P$4*'Specifications (ICE)'!$P$3)*'Specifications (ICE)'!$P$5*E155^2</f>
        <v>43.435406959570052</v>
      </c>
      <c r="H155" s="14">
        <f>IF(B155="A",'Specifications (ICE)'!$M$12,IF(B155="G",'Specifications (ICE)'!$M$13))</f>
        <v>84.271039200000004</v>
      </c>
      <c r="I155" s="14">
        <f>'Specifications (ICE)'!$H$11-G155-H155-R155</f>
        <v>574.29180405915258</v>
      </c>
      <c r="J155" s="14">
        <f t="shared" si="54"/>
        <v>0.90748472761616672</v>
      </c>
      <c r="K155" s="14">
        <f>0.5*'Specifications (ICE)'!$E$16*E155^2</f>
        <v>37304.930543068935</v>
      </c>
      <c r="L155" s="14">
        <f>E155/'Specifications (ICE)'!$M$4</f>
        <v>41.254107590467889</v>
      </c>
      <c r="M155" s="14">
        <f t="shared" si="49"/>
        <v>3</v>
      </c>
      <c r="N155" s="14">
        <f>IF(M155=1,'Specifications (ICE)'!$M$19,IF(M155=2,'Specifications (ICE)'!$M$20,IF(M155=3,'Specifications (ICE)'!$M$21)))</f>
        <v>632.83908432016858</v>
      </c>
      <c r="O155" s="14">
        <f t="shared" si="50"/>
        <v>43.971387488248602</v>
      </c>
      <c r="P155" s="13">
        <f t="shared" si="51"/>
        <v>-1.0889816731394</v>
      </c>
      <c r="Q155" s="14">
        <v>0</v>
      </c>
      <c r="R155" s="17">
        <f t="shared" si="55"/>
        <v>0</v>
      </c>
      <c r="S155" s="14">
        <f t="shared" si="56"/>
        <v>0</v>
      </c>
      <c r="T155" s="12">
        <f t="shared" si="52"/>
        <v>738.65317829961134</v>
      </c>
      <c r="U155" s="3">
        <f t="shared" si="71"/>
        <v>18</v>
      </c>
      <c r="V155" s="19">
        <f t="shared" si="57"/>
        <v>13.422600000000001</v>
      </c>
      <c r="W155" s="14">
        <f>IF(M155=1,_xlfn.XLOOKUP(D155,' RPM (ICE)'!$E$3:$E$63,' RPM (ICE)'!$B$3:$B$63,,1),IF(M155=2,_xlfn.XLOOKUP(D155,' RPM (ICE)'!$F$3:$F$63,' RPM (ICE)'!$B$3:$B$63,,1),IF(M155=3,_xlfn.XLOOKUP(D155,' RPM (ICE)'!$G$3:$G$63,' RPM (ICE)'!$B$3:$B$63,,1))))</f>
        <v>6100</v>
      </c>
      <c r="X155" s="12">
        <f t="shared" si="58"/>
        <v>21.011429980327868</v>
      </c>
      <c r="Y155" s="3">
        <f t="shared" si="59"/>
        <v>21</v>
      </c>
      <c r="Z155" s="3">
        <f t="shared" si="66"/>
        <v>21</v>
      </c>
      <c r="AA155" s="3">
        <f t="shared" si="60"/>
        <v>21</v>
      </c>
      <c r="AB155" s="19"/>
      <c r="AC155" s="14">
        <f>IF(M155=1,_xlfn.XLOOKUP(D155,' RPM (ICE)'!$E$3:$E$63,' RPM (ICE)'!$C$3:$C$63,,-1),IF(M155=2,_xlfn.XLOOKUP(D155,' RPM (ICE)'!$F$3:$F$63,' RPM (ICE)'!$C$3:$C$63,,-1),IF(M155=3,_xlfn.XLOOKUP(D155,' RPM (ICE)'!$G$3:$G$63,' RPM (ICE)'!$C$3:$C$63,,-1))))</f>
        <v>17.305</v>
      </c>
      <c r="AD155" s="14">
        <f t="shared" si="61"/>
        <v>12.9043385</v>
      </c>
      <c r="AE155" s="14">
        <f t="shared" si="62"/>
        <v>20.200155322754096</v>
      </c>
      <c r="AF155" s="14" cm="1">
        <f t="array" ref="AF155">_xlfn.XLOOKUP(AE155,BSFC!$I$11:$I$33,_xlfn.XLOOKUP('Main Data (ICE)'!W155,BSFC!$J$10:$W$10,BSFC!$J$11:$W$33,,-1),,-1)</f>
        <v>469.19731950000011</v>
      </c>
      <c r="AG155" s="14">
        <f t="shared" si="63"/>
        <v>1.6818558428112922</v>
      </c>
      <c r="AH155" s="14">
        <f t="shared" si="67"/>
        <v>3.040743660662693E-4</v>
      </c>
      <c r="AI155" s="14">
        <f t="shared" si="68"/>
        <v>0.14267087748695534</v>
      </c>
      <c r="AJ155" s="14">
        <f t="shared" si="72"/>
        <v>24.148446746385702</v>
      </c>
      <c r="AK155" s="14">
        <f t="shared" si="69"/>
        <v>1.8896804965159647E-4</v>
      </c>
      <c r="AL155" s="14">
        <f t="shared" si="70"/>
        <v>3.1984697677332002E-2</v>
      </c>
    </row>
    <row r="156" spans="1:38" ht="15.75" thickBot="1" x14ac:dyDescent="0.3">
      <c r="A156" s="14">
        <v>3</v>
      </c>
      <c r="B156" s="17" t="s">
        <v>33</v>
      </c>
      <c r="C156" s="14">
        <v>150</v>
      </c>
      <c r="D156" s="14">
        <f t="shared" si="64"/>
        <v>26.162397361376915</v>
      </c>
      <c r="E156" s="14">
        <f t="shared" si="53"/>
        <v>11.695618729772329</v>
      </c>
      <c r="F156" s="14">
        <f t="shared" si="65"/>
        <v>18.488263170235431</v>
      </c>
      <c r="G156" s="14">
        <f>0.5*('Specifications (ICE)'!$P$4*'Specifications (ICE)'!$P$3)*'Specifications (ICE)'!$P$5*E156^2</f>
        <v>42.754657054295279</v>
      </c>
      <c r="H156" s="14">
        <f>IF(B156="A",'Specifications (ICE)'!$M$12,IF(B156="G",'Specifications (ICE)'!$M$13))</f>
        <v>84.271039200000004</v>
      </c>
      <c r="I156" s="14">
        <f>'Specifications (ICE)'!$H$11-G156-H156-R156</f>
        <v>574.97255396442733</v>
      </c>
      <c r="J156" s="14">
        <f t="shared" si="54"/>
        <v>0.90856043536264086</v>
      </c>
      <c r="K156" s="14">
        <f>0.5*'Specifications (ICE)'!$E$16*E156^2</f>
        <v>36720.261727668767</v>
      </c>
      <c r="L156" s="14">
        <f>E156/'Specifications (ICE)'!$M$4</f>
        <v>40.929549360533088</v>
      </c>
      <c r="M156" s="14">
        <f t="shared" si="49"/>
        <v>3</v>
      </c>
      <c r="N156" s="14">
        <f>IF(M156=1,'Specifications (ICE)'!$M$19,IF(M156=2,'Specifications (ICE)'!$M$20,IF(M156=3,'Specifications (ICE)'!$M$21)))</f>
        <v>632.83908432016858</v>
      </c>
      <c r="O156" s="14">
        <f t="shared" si="50"/>
        <v>43.282237323377629</v>
      </c>
      <c r="P156" s="13">
        <f t="shared" si="51"/>
        <v>-1.090272522435169</v>
      </c>
      <c r="Q156" s="14">
        <v>0</v>
      </c>
      <c r="R156" s="17">
        <f t="shared" si="55"/>
        <v>0</v>
      </c>
      <c r="S156" s="14">
        <f t="shared" si="56"/>
        <v>0</v>
      </c>
      <c r="T156" s="12">
        <f t="shared" si="52"/>
        <v>732.84197592275927</v>
      </c>
      <c r="U156" s="3">
        <f t="shared" si="71"/>
        <v>18</v>
      </c>
      <c r="V156" s="19">
        <f t="shared" si="57"/>
        <v>13.422600000000001</v>
      </c>
      <c r="W156" s="14">
        <f>IF(M156=1,_xlfn.XLOOKUP(D156,' RPM (ICE)'!$E$3:$E$63,' RPM (ICE)'!$B$3:$B$63,,1),IF(M156=2,_xlfn.XLOOKUP(D156,' RPM (ICE)'!$F$3:$F$63,' RPM (ICE)'!$B$3:$B$63,,1),IF(M156=3,_xlfn.XLOOKUP(D156,' RPM (ICE)'!$G$3:$G$63,' RPM (ICE)'!$B$3:$B$63,,1))))</f>
        <v>6000</v>
      </c>
      <c r="X156" s="12">
        <f t="shared" si="58"/>
        <v>21.361620479999999</v>
      </c>
      <c r="Y156" s="3">
        <f t="shared" si="59"/>
        <v>21</v>
      </c>
      <c r="Z156" s="3">
        <f t="shared" si="66"/>
        <v>21</v>
      </c>
      <c r="AA156" s="3">
        <f t="shared" si="60"/>
        <v>21</v>
      </c>
      <c r="AB156" s="19"/>
      <c r="AC156" s="14">
        <f>IF(M156=1,_xlfn.XLOOKUP(D156,' RPM (ICE)'!$E$3:$E$63,' RPM (ICE)'!$C$3:$C$63,,-1),IF(M156=2,_xlfn.XLOOKUP(D156,' RPM (ICE)'!$F$3:$F$63,' RPM (ICE)'!$C$3:$C$63,,-1),IF(M156=3,_xlfn.XLOOKUP(D156,' RPM (ICE)'!$G$3:$G$63,' RPM (ICE)'!$C$3:$C$63,,-1))))</f>
        <v>17.239999999999998</v>
      </c>
      <c r="AD156" s="14">
        <f t="shared" si="61"/>
        <v>12.855867999999999</v>
      </c>
      <c r="AE156" s="14">
        <f t="shared" si="62"/>
        <v>20.459685393066664</v>
      </c>
      <c r="AF156" s="14" cm="1">
        <f t="array" ref="AF156">_xlfn.XLOOKUP(AE156,BSFC!$I$11:$I$33,_xlfn.XLOOKUP('Main Data (ICE)'!W156,BSFC!$J$10:$W$10,BSFC!$J$11:$W$33,,-1),,-1)</f>
        <v>469.19731950000011</v>
      </c>
      <c r="AG156" s="14">
        <f t="shared" si="63"/>
        <v>1.6755385570682853</v>
      </c>
      <c r="AH156" s="14">
        <f t="shared" si="67"/>
        <v>3.053343757995391E-4</v>
      </c>
      <c r="AI156" s="14">
        <f t="shared" si="68"/>
        <v>0.14326207067634944</v>
      </c>
      <c r="AJ156" s="14">
        <f t="shared" si="72"/>
        <v>24.291708817062052</v>
      </c>
      <c r="AK156" s="14">
        <f t="shared" si="69"/>
        <v>1.8975108698854231E-4</v>
      </c>
      <c r="AL156" s="14">
        <f t="shared" si="70"/>
        <v>3.2174448764320546E-2</v>
      </c>
    </row>
    <row r="157" spans="1:38" ht="15.75" thickBot="1" x14ac:dyDescent="0.3">
      <c r="A157" s="14">
        <v>3</v>
      </c>
      <c r="B157" s="17" t="s">
        <v>33</v>
      </c>
      <c r="C157" s="14">
        <v>151</v>
      </c>
      <c r="D157" s="14">
        <f t="shared" si="64"/>
        <v>25.953030750099302</v>
      </c>
      <c r="E157" s="14">
        <f t="shared" si="53"/>
        <v>11.602023635010013</v>
      </c>
      <c r="F157" s="14">
        <f t="shared" si="65"/>
        <v>18.5744550305056</v>
      </c>
      <c r="G157" s="14">
        <f>0.5*('Specifications (ICE)'!$P$4*'Specifications (ICE)'!$P$3)*'Specifications (ICE)'!$P$5*E157^2</f>
        <v>42.073100206573713</v>
      </c>
      <c r="H157" s="14">
        <f>IF(B157="A",'Specifications (ICE)'!$M$12,IF(B157="G",'Specifications (ICE)'!$M$13))</f>
        <v>84.271039200000004</v>
      </c>
      <c r="I157" s="14">
        <f>'Specifications (ICE)'!$H$11-G157-H157-R157</f>
        <v>575.65411081214893</v>
      </c>
      <c r="J157" s="14">
        <f t="shared" si="54"/>
        <v>0.90963741822385868</v>
      </c>
      <c r="K157" s="14">
        <f>0.5*'Specifications (ICE)'!$E$16*E157^2</f>
        <v>36134.899861735925</v>
      </c>
      <c r="L157" s="14">
        <f>E157/'Specifications (ICE)'!$M$4</f>
        <v>40.602007471601098</v>
      </c>
      <c r="M157" s="14">
        <f t="shared" si="49"/>
        <v>3</v>
      </c>
      <c r="N157" s="14">
        <f>IF(M157=1,'Specifications (ICE)'!$M$19,IF(M157=2,'Specifications (ICE)'!$M$20,IF(M157=3,'Specifications (ICE)'!$M$21)))</f>
        <v>632.83908432016858</v>
      </c>
      <c r="O157" s="14">
        <f t="shared" si="50"/>
        <v>42.59227025862031</v>
      </c>
      <c r="P157" s="13">
        <f t="shared" si="51"/>
        <v>-1.0915649018686304</v>
      </c>
      <c r="Q157" s="14">
        <v>0</v>
      </c>
      <c r="R157" s="17">
        <f t="shared" si="55"/>
        <v>0</v>
      </c>
      <c r="S157" s="14">
        <f t="shared" si="56"/>
        <v>0</v>
      </c>
      <c r="T157" s="12">
        <f t="shared" si="52"/>
        <v>726.97735124859048</v>
      </c>
      <c r="U157" s="3">
        <f t="shared" si="71"/>
        <v>18</v>
      </c>
      <c r="V157" s="19">
        <f t="shared" si="57"/>
        <v>13.422600000000001</v>
      </c>
      <c r="W157" s="14">
        <f>IF(M157=1,_xlfn.XLOOKUP(D157,' RPM (ICE)'!$E$3:$E$63,' RPM (ICE)'!$B$3:$B$63,,1),IF(M157=2,_xlfn.XLOOKUP(D157,' RPM (ICE)'!$F$3:$F$63,' RPM (ICE)'!$B$3:$B$63,,1),IF(M157=3,_xlfn.XLOOKUP(D157,' RPM (ICE)'!$G$3:$G$63,' RPM (ICE)'!$B$3:$B$63,,1))))</f>
        <v>6000</v>
      </c>
      <c r="X157" s="12">
        <f t="shared" si="58"/>
        <v>21.361620479999999</v>
      </c>
      <c r="Y157" s="3">
        <f t="shared" si="59"/>
        <v>21</v>
      </c>
      <c r="Z157" s="3">
        <f t="shared" si="66"/>
        <v>21</v>
      </c>
      <c r="AA157" s="3">
        <f t="shared" si="60"/>
        <v>21</v>
      </c>
      <c r="AB157" s="19"/>
      <c r="AC157" s="14">
        <f>IF(M157=1,_xlfn.XLOOKUP(D157,' RPM (ICE)'!$E$3:$E$63,' RPM (ICE)'!$C$3:$C$63,,-1),IF(M157=2,_xlfn.XLOOKUP(D157,' RPM (ICE)'!$F$3:$F$63,' RPM (ICE)'!$C$3:$C$63,,-1),IF(M157=3,_xlfn.XLOOKUP(D157,' RPM (ICE)'!$G$3:$G$63,' RPM (ICE)'!$C$3:$C$63,,-1))))</f>
        <v>17.239999999999998</v>
      </c>
      <c r="AD157" s="14">
        <f t="shared" si="61"/>
        <v>12.855867999999999</v>
      </c>
      <c r="AE157" s="14">
        <f t="shared" si="62"/>
        <v>20.459685393066664</v>
      </c>
      <c r="AF157" s="14" cm="1">
        <f t="array" ref="AF157">_xlfn.XLOOKUP(AE157,BSFC!$I$11:$I$33,_xlfn.XLOOKUP('Main Data (ICE)'!W157,BSFC!$J$10:$W$10,BSFC!$J$11:$W$33,,-1),,-1)</f>
        <v>469.19731950000011</v>
      </c>
      <c r="AG157" s="14">
        <f t="shared" si="63"/>
        <v>1.6755385570682853</v>
      </c>
      <c r="AH157" s="14">
        <f t="shared" si="67"/>
        <v>3.077975495299277E-4</v>
      </c>
      <c r="AI157" s="14">
        <f t="shared" si="68"/>
        <v>0.1444177851881106</v>
      </c>
      <c r="AJ157" s="14">
        <f t="shared" si="72"/>
        <v>24.436126602250162</v>
      </c>
      <c r="AK157" s="14">
        <f t="shared" si="69"/>
        <v>1.9128183468623922E-4</v>
      </c>
      <c r="AL157" s="14">
        <f t="shared" si="70"/>
        <v>3.2365730599006784E-2</v>
      </c>
    </row>
    <row r="158" spans="1:38" ht="15.75" thickBot="1" x14ac:dyDescent="0.3">
      <c r="A158" s="14">
        <v>3</v>
      </c>
      <c r="B158" s="17" t="s">
        <v>33</v>
      </c>
      <c r="C158" s="14">
        <v>152</v>
      </c>
      <c r="D158" s="14">
        <f t="shared" si="64"/>
        <v>25.741710134726226</v>
      </c>
      <c r="E158" s="14">
        <f t="shared" si="53"/>
        <v>11.507555023704803</v>
      </c>
      <c r="F158" s="14">
        <f t="shared" si="65"/>
        <v>18.661354462916748</v>
      </c>
      <c r="G158" s="14">
        <f>0.5*('Specifications (ICE)'!$P$4*'Specifications (ICE)'!$P$3)*'Specifications (ICE)'!$P$5*E158^2</f>
        <v>41.390735459877703</v>
      </c>
      <c r="H158" s="14">
        <f>IF(B158="A",'Specifications (ICE)'!$M$12,IF(B158="G",'Specifications (ICE)'!$M$13))</f>
        <v>84.271039200000004</v>
      </c>
      <c r="I158" s="14">
        <f>'Specifications (ICE)'!$H$11-G158-H158-R158</f>
        <v>576.33647555884488</v>
      </c>
      <c r="J158" s="14">
        <f t="shared" si="54"/>
        <v>0.91071567771130635</v>
      </c>
      <c r="K158" s="14">
        <f>0.5*'Specifications (ICE)'!$E$16*E158^2</f>
        <v>35548.844123747156</v>
      </c>
      <c r="L158" s="14">
        <f>E158/'Specifications (ICE)'!$M$4</f>
        <v>40.271408656884702</v>
      </c>
      <c r="M158" s="14">
        <f t="shared" si="49"/>
        <v>3</v>
      </c>
      <c r="N158" s="14">
        <f>IF(M158=1,'Specifications (ICE)'!$M$19,IF(M158=2,'Specifications (ICE)'!$M$20,IF(M158=3,'Specifications (ICE)'!$M$21)))</f>
        <v>632.83908432016858</v>
      </c>
      <c r="O158" s="14">
        <f t="shared" si="50"/>
        <v>41.901485325645716</v>
      </c>
      <c r="P158" s="13">
        <f t="shared" si="51"/>
        <v>-1.0928588132535675</v>
      </c>
      <c r="Q158" s="14">
        <v>0</v>
      </c>
      <c r="R158" s="17">
        <f t="shared" si="55"/>
        <v>0</v>
      </c>
      <c r="S158" s="14">
        <f t="shared" si="56"/>
        <v>0</v>
      </c>
      <c r="T158" s="12">
        <f t="shared" si="52"/>
        <v>721.05799243815352</v>
      </c>
      <c r="U158" s="3">
        <f t="shared" si="71"/>
        <v>18</v>
      </c>
      <c r="V158" s="19">
        <f t="shared" si="57"/>
        <v>13.422600000000001</v>
      </c>
      <c r="W158" s="14">
        <f>IF(M158=1,_xlfn.XLOOKUP(D158,' RPM (ICE)'!$E$3:$E$63,' RPM (ICE)'!$B$3:$B$63,,1),IF(M158=2,_xlfn.XLOOKUP(D158,' RPM (ICE)'!$F$3:$F$63,' RPM (ICE)'!$B$3:$B$63,,1),IF(M158=3,_xlfn.XLOOKUP(D158,' RPM (ICE)'!$G$3:$G$63,' RPM (ICE)'!$B$3:$B$63,,1))))</f>
        <v>5900</v>
      </c>
      <c r="X158" s="12">
        <f t="shared" si="58"/>
        <v>21.723681844067798</v>
      </c>
      <c r="Y158" s="3">
        <f t="shared" si="59"/>
        <v>22</v>
      </c>
      <c r="Z158" s="3">
        <f t="shared" si="66"/>
        <v>22</v>
      </c>
      <c r="AA158" s="3">
        <f t="shared" si="60"/>
        <v>22</v>
      </c>
      <c r="AB158" s="19"/>
      <c r="AC158" s="14">
        <f>IF(M158=1,_xlfn.XLOOKUP(D158,' RPM (ICE)'!$E$3:$E$63,' RPM (ICE)'!$C$3:$C$63,,-1),IF(M158=2,_xlfn.XLOOKUP(D158,' RPM (ICE)'!$F$3:$F$63,' RPM (ICE)'!$C$3:$C$63,,-1),IF(M158=3,_xlfn.XLOOKUP(D158,' RPM (ICE)'!$G$3:$G$63,' RPM (ICE)'!$C$3:$C$63,,-1))))</f>
        <v>17.175000000000001</v>
      </c>
      <c r="AD158" s="14">
        <f t="shared" si="61"/>
        <v>12.8073975</v>
      </c>
      <c r="AE158" s="14">
        <f t="shared" si="62"/>
        <v>20.728013092881355</v>
      </c>
      <c r="AF158" s="14" cm="1">
        <f t="array" ref="AF158">_xlfn.XLOOKUP(AE158,BSFC!$I$11:$I$33,_xlfn.XLOOKUP('Main Data (ICE)'!W158,BSFC!$J$10:$W$10,BSFC!$J$11:$W$33,,-1),,-1)</f>
        <v>414.10462275000009</v>
      </c>
      <c r="AG158" s="14">
        <f t="shared" si="63"/>
        <v>1.4732229194852209</v>
      </c>
      <c r="AH158" s="14">
        <f t="shared" si="67"/>
        <v>3.0915432594831973E-4</v>
      </c>
      <c r="AI158" s="14">
        <f t="shared" si="68"/>
        <v>0.12802223551835951</v>
      </c>
      <c r="AJ158" s="14">
        <f t="shared" si="72"/>
        <v>24.564148837768521</v>
      </c>
      <c r="AK158" s="14">
        <f t="shared" si="69"/>
        <v>1.6956587485875431E-4</v>
      </c>
      <c r="AL158" s="14">
        <f t="shared" si="70"/>
        <v>3.2535296473865535E-2</v>
      </c>
    </row>
    <row r="159" spans="1:38" ht="15.75" thickBot="1" x14ac:dyDescent="0.3">
      <c r="A159" s="14">
        <v>3</v>
      </c>
      <c r="B159" s="17" t="s">
        <v>33</v>
      </c>
      <c r="C159" s="14">
        <v>153</v>
      </c>
      <c r="D159" s="14">
        <f t="shared" si="64"/>
        <v>25.52838669005774</v>
      </c>
      <c r="E159" s="14">
        <f t="shared" si="53"/>
        <v>11.412191069075496</v>
      </c>
      <c r="F159" s="14">
        <f t="shared" si="65"/>
        <v>18.748980055053018</v>
      </c>
      <c r="G159" s="14">
        <f>0.5*('Specifications (ICE)'!$P$4*'Specifications (ICE)'!$P$3)*'Specifications (ICE)'!$P$5*E159^2</f>
        <v>40.707561856545773</v>
      </c>
      <c r="H159" s="14">
        <f>IF(B159="A",'Specifications (ICE)'!$M$12,IF(B159="G",'Specifications (ICE)'!$M$13))</f>
        <v>84.271039200000004</v>
      </c>
      <c r="I159" s="14">
        <f>'Specifications (ICE)'!$H$11-G159-H159-R159</f>
        <v>577.01964916217685</v>
      </c>
      <c r="J159" s="14">
        <f t="shared" si="54"/>
        <v>0.91179521533826235</v>
      </c>
      <c r="K159" s="14">
        <f>0.5*'Specifications (ICE)'!$E$16*E159^2</f>
        <v>34962.09369120538</v>
      </c>
      <c r="L159" s="14">
        <f>E159/'Specifications (ICE)'!$M$4</f>
        <v>39.937676532197706</v>
      </c>
      <c r="M159" s="14">
        <f t="shared" si="49"/>
        <v>3</v>
      </c>
      <c r="N159" s="14">
        <f>IF(M159=1,'Specifications (ICE)'!$M$19,IF(M159=2,'Specifications (ICE)'!$M$20,IF(M159=3,'Specifications (ICE)'!$M$21)))</f>
        <v>632.83908432016858</v>
      </c>
      <c r="O159" s="14">
        <f t="shared" si="50"/>
        <v>41.209881554975098</v>
      </c>
      <c r="P159" s="13">
        <f t="shared" si="51"/>
        <v>-1.0941542584059147</v>
      </c>
      <c r="Q159" s="14">
        <v>0</v>
      </c>
      <c r="R159" s="17">
        <f t="shared" si="55"/>
        <v>0</v>
      </c>
      <c r="S159" s="14">
        <f t="shared" si="56"/>
        <v>0</v>
      </c>
      <c r="T159" s="12">
        <f t="shared" si="52"/>
        <v>715.08253183559077</v>
      </c>
      <c r="U159" s="3">
        <f t="shared" si="71"/>
        <v>18</v>
      </c>
      <c r="V159" s="19">
        <f t="shared" si="57"/>
        <v>13.422600000000001</v>
      </c>
      <c r="W159" s="14">
        <f>IF(M159=1,_xlfn.XLOOKUP(D159,' RPM (ICE)'!$E$3:$E$63,' RPM (ICE)'!$B$3:$B$63,,1),IF(M159=2,_xlfn.XLOOKUP(D159,' RPM (ICE)'!$F$3:$F$63,' RPM (ICE)'!$B$3:$B$63,,1),IF(M159=3,_xlfn.XLOOKUP(D159,' RPM (ICE)'!$G$3:$G$63,' RPM (ICE)'!$B$3:$B$63,,1))))</f>
        <v>5900</v>
      </c>
      <c r="X159" s="12">
        <f t="shared" si="58"/>
        <v>21.723681844067798</v>
      </c>
      <c r="Y159" s="3">
        <f t="shared" si="59"/>
        <v>22</v>
      </c>
      <c r="Z159" s="3">
        <f t="shared" si="66"/>
        <v>22</v>
      </c>
      <c r="AA159" s="3">
        <f t="shared" si="60"/>
        <v>22</v>
      </c>
      <c r="AB159" s="19"/>
      <c r="AC159" s="14">
        <f>IF(M159=1,_xlfn.XLOOKUP(D159,' RPM (ICE)'!$E$3:$E$63,' RPM (ICE)'!$C$3:$C$63,,-1),IF(M159=2,_xlfn.XLOOKUP(D159,' RPM (ICE)'!$F$3:$F$63,' RPM (ICE)'!$C$3:$C$63,,-1),IF(M159=3,_xlfn.XLOOKUP(D159,' RPM (ICE)'!$G$3:$G$63,' RPM (ICE)'!$C$3:$C$63,,-1))))</f>
        <v>17.175000000000001</v>
      </c>
      <c r="AD159" s="14">
        <f t="shared" si="61"/>
        <v>12.8073975</v>
      </c>
      <c r="AE159" s="14">
        <f t="shared" si="62"/>
        <v>20.728013092881355</v>
      </c>
      <c r="AF159" s="14" cm="1">
        <f t="array" ref="AF159">_xlfn.XLOOKUP(AE159,BSFC!$I$11:$I$33,_xlfn.XLOOKUP('Main Data (ICE)'!W159,BSFC!$J$10:$W$10,BSFC!$J$11:$W$33,,-1),,-1)</f>
        <v>414.10462275000009</v>
      </c>
      <c r="AG159" s="14">
        <f t="shared" si="63"/>
        <v>1.4732229194852209</v>
      </c>
      <c r="AH159" s="14">
        <f t="shared" si="67"/>
        <v>3.1173771935057843E-4</v>
      </c>
      <c r="AI159" s="14">
        <f t="shared" si="68"/>
        <v>0.12909203066861669</v>
      </c>
      <c r="AJ159" s="14">
        <f t="shared" si="72"/>
        <v>24.693240868437137</v>
      </c>
      <c r="AK159" s="14">
        <f t="shared" si="69"/>
        <v>1.70982822077638E-4</v>
      </c>
      <c r="AL159" s="14">
        <f t="shared" si="70"/>
        <v>3.2706279295943171E-2</v>
      </c>
    </row>
    <row r="160" spans="1:38" ht="15.75" thickBot="1" x14ac:dyDescent="0.3">
      <c r="A160" s="14">
        <v>3</v>
      </c>
      <c r="B160" s="17" t="s">
        <v>33</v>
      </c>
      <c r="C160" s="14">
        <v>154</v>
      </c>
      <c r="D160" s="14">
        <f t="shared" si="64"/>
        <v>25.31300947687793</v>
      </c>
      <c r="E160" s="14">
        <f t="shared" si="53"/>
        <v>11.315908999292752</v>
      </c>
      <c r="F160" s="14">
        <f t="shared" si="65"/>
        <v>18.837351214635735</v>
      </c>
      <c r="G160" s="14">
        <f>0.5*('Specifications (ICE)'!$P$4*'Specifications (ICE)'!$P$3)*'Specifications (ICE)'!$P$5*E160^2</f>
        <v>40.023578437781232</v>
      </c>
      <c r="H160" s="14">
        <f>IF(B160="A",'Specifications (ICE)'!$M$12,IF(B160="G",'Specifications (ICE)'!$M$13))</f>
        <v>84.271039200000004</v>
      </c>
      <c r="I160" s="14">
        <f>'Specifications (ICE)'!$H$11-G160-H160-R160</f>
        <v>577.70363258094142</v>
      </c>
      <c r="J160" s="14">
        <f t="shared" si="54"/>
        <v>0.91287603261979822</v>
      </c>
      <c r="K160" s="14">
        <f>0.5*'Specifications (ICE)'!$E$16*E160^2</f>
        <v>34374.647740638538</v>
      </c>
      <c r="L160" s="14">
        <f>E160/'Specifications (ICE)'!$M$4</f>
        <v>39.600731406098866</v>
      </c>
      <c r="M160" s="14">
        <f t="shared" si="49"/>
        <v>3</v>
      </c>
      <c r="N160" s="14">
        <f>IF(M160=1,'Specifications (ICE)'!$M$19,IF(M160=2,'Specifications (ICE)'!$M$20,IF(M160=3,'Specifications (ICE)'!$M$21)))</f>
        <v>632.83908432016858</v>
      </c>
      <c r="O160" s="14">
        <f t="shared" si="50"/>
        <v>40.517457975980491</v>
      </c>
      <c r="P160" s="13">
        <f t="shared" si="51"/>
        <v>-1.0954512391437579</v>
      </c>
      <c r="Q160" s="14">
        <v>0</v>
      </c>
      <c r="R160" s="17">
        <f t="shared" si="55"/>
        <v>0</v>
      </c>
      <c r="S160" s="14">
        <f t="shared" si="56"/>
        <v>0</v>
      </c>
      <c r="T160" s="12">
        <f t="shared" si="52"/>
        <v>709.04954256877215</v>
      </c>
      <c r="U160" s="3">
        <f t="shared" si="71"/>
        <v>18</v>
      </c>
      <c r="V160" s="19">
        <f t="shared" si="57"/>
        <v>13.422600000000001</v>
      </c>
      <c r="W160" s="14">
        <f>IF(M160=1,_xlfn.XLOOKUP(D160,' RPM (ICE)'!$E$3:$E$63,' RPM (ICE)'!$B$3:$B$63,,1),IF(M160=2,_xlfn.XLOOKUP(D160,' RPM (ICE)'!$F$3:$F$63,' RPM (ICE)'!$B$3:$B$63,,1),IF(M160=3,_xlfn.XLOOKUP(D160,' RPM (ICE)'!$G$3:$G$63,' RPM (ICE)'!$B$3:$B$63,,1))))</f>
        <v>5800</v>
      </c>
      <c r="X160" s="12">
        <f t="shared" si="58"/>
        <v>22.09822808275862</v>
      </c>
      <c r="Y160" s="3">
        <f t="shared" si="59"/>
        <v>22</v>
      </c>
      <c r="Z160" s="3">
        <f t="shared" si="66"/>
        <v>22</v>
      </c>
      <c r="AA160" s="3">
        <f t="shared" si="60"/>
        <v>22</v>
      </c>
      <c r="AB160" s="19"/>
      <c r="AC160" s="14">
        <f>IF(M160=1,_xlfn.XLOOKUP(D160,' RPM (ICE)'!$E$3:$E$63,' RPM (ICE)'!$C$3:$C$63,,-1),IF(M160=2,_xlfn.XLOOKUP(D160,' RPM (ICE)'!$F$3:$F$63,' RPM (ICE)'!$C$3:$C$63,,-1),IF(M160=3,_xlfn.XLOOKUP(D160,' RPM (ICE)'!$G$3:$G$63,' RPM (ICE)'!$C$3:$C$63,,-1))))</f>
        <v>17.11</v>
      </c>
      <c r="AD160" s="14">
        <f t="shared" si="61"/>
        <v>12.758927</v>
      </c>
      <c r="AE160" s="14">
        <f t="shared" si="62"/>
        <v>21.005593471999997</v>
      </c>
      <c r="AF160" s="14" cm="1">
        <f t="array" ref="AF160">_xlfn.XLOOKUP(AE160,BSFC!$I$11:$I$33,_xlfn.XLOOKUP('Main Data (ICE)'!W160,BSFC!$J$10:$W$10,BSFC!$J$11:$W$33,,-1),,-1)</f>
        <v>435.88070662500007</v>
      </c>
      <c r="AG160" s="14">
        <f t="shared" si="63"/>
        <v>1.5448250323713311</v>
      </c>
      <c r="AH160" s="14">
        <f t="shared" si="67"/>
        <v>3.1320032611701102E-4</v>
      </c>
      <c r="AI160" s="14">
        <f t="shared" si="68"/>
        <v>0.13651797946306324</v>
      </c>
      <c r="AJ160" s="14">
        <f t="shared" si="72"/>
        <v>24.829758847900202</v>
      </c>
      <c r="AK160" s="14">
        <f t="shared" si="69"/>
        <v>1.8081851584511685E-4</v>
      </c>
      <c r="AL160" s="14">
        <f t="shared" si="70"/>
        <v>3.2887097811788286E-2</v>
      </c>
    </row>
    <row r="161" spans="1:38" ht="15.75" thickBot="1" x14ac:dyDescent="0.3">
      <c r="A161" s="14">
        <v>3</v>
      </c>
      <c r="B161" s="17" t="s">
        <v>33</v>
      </c>
      <c r="C161" s="14">
        <v>155</v>
      </c>
      <c r="D161" s="14">
        <f t="shared" si="64"/>
        <v>25.095525310911832</v>
      </c>
      <c r="E161" s="14">
        <f t="shared" si="53"/>
        <v>11.218685038897704</v>
      </c>
      <c r="F161" s="14">
        <f t="shared" si="65"/>
        <v>18.926488221025767</v>
      </c>
      <c r="G161" s="14">
        <f>0.5*('Specifications (ICE)'!$P$4*'Specifications (ICE)'!$P$3)*'Specifications (ICE)'!$P$5*E161^2</f>
        <v>39.338784243650842</v>
      </c>
      <c r="H161" s="14">
        <f>IF(B161="A",'Specifications (ICE)'!$M$12,IF(B161="G",'Specifications (ICE)'!$M$13))</f>
        <v>84.271039200000004</v>
      </c>
      <c r="I161" s="14">
        <f>'Specifications (ICE)'!$H$11-G161-H161-R161</f>
        <v>578.38842677507182</v>
      </c>
      <c r="J161" s="14">
        <f t="shared" si="54"/>
        <v>0.91395813107278179</v>
      </c>
      <c r="K161" s="14">
        <f>0.5*'Specifications (ICE)'!$E$16*E161^2</f>
        <v>33786.505447598451</v>
      </c>
      <c r="L161" s="14">
        <f>E161/'Specifications (ICE)'!$M$4</f>
        <v>39.260490074882604</v>
      </c>
      <c r="M161" s="14">
        <f t="shared" si="49"/>
        <v>3</v>
      </c>
      <c r="N161" s="14">
        <f>IF(M161=1,'Specifications (ICE)'!$M$19,IF(M161=2,'Specifications (ICE)'!$M$20,IF(M161=3,'Specifications (ICE)'!$M$21)))</f>
        <v>632.83908432016858</v>
      </c>
      <c r="O161" s="14">
        <f t="shared" si="50"/>
        <v>39.824213616883362</v>
      </c>
      <c r="P161" s="13">
        <f t="shared" si="51"/>
        <v>-1.0967497572873381</v>
      </c>
      <c r="Q161" s="14">
        <v>0</v>
      </c>
      <c r="R161" s="17">
        <f t="shared" si="55"/>
        <v>0</v>
      </c>
      <c r="S161" s="14">
        <f t="shared" si="56"/>
        <v>0</v>
      </c>
      <c r="T161" s="12">
        <f t="shared" si="52"/>
        <v>702.95753487861293</v>
      </c>
      <c r="U161" s="3">
        <f t="shared" si="71"/>
        <v>18</v>
      </c>
      <c r="V161" s="19">
        <f t="shared" si="57"/>
        <v>13.422600000000001</v>
      </c>
      <c r="W161" s="14">
        <f>IF(M161=1,_xlfn.XLOOKUP(D161,' RPM (ICE)'!$E$3:$E$63,' RPM (ICE)'!$B$3:$B$63,,1),IF(M161=2,_xlfn.XLOOKUP(D161,' RPM (ICE)'!$F$3:$F$63,' RPM (ICE)'!$B$3:$B$63,,1),IF(M161=3,_xlfn.XLOOKUP(D161,' RPM (ICE)'!$G$3:$G$63,' RPM (ICE)'!$B$3:$B$63,,1))))</f>
        <v>5800</v>
      </c>
      <c r="X161" s="12">
        <f t="shared" si="58"/>
        <v>22.09822808275862</v>
      </c>
      <c r="Y161" s="3">
        <f t="shared" si="59"/>
        <v>22</v>
      </c>
      <c r="Z161" s="3">
        <f t="shared" si="66"/>
        <v>22</v>
      </c>
      <c r="AA161" s="3">
        <f t="shared" si="60"/>
        <v>22</v>
      </c>
      <c r="AB161" s="19"/>
      <c r="AC161" s="14">
        <f>IF(M161=1,_xlfn.XLOOKUP(D161,' RPM (ICE)'!$E$3:$E$63,' RPM (ICE)'!$C$3:$C$63,,-1),IF(M161=2,_xlfn.XLOOKUP(D161,' RPM (ICE)'!$F$3:$F$63,' RPM (ICE)'!$C$3:$C$63,,-1),IF(M161=3,_xlfn.XLOOKUP(D161,' RPM (ICE)'!$G$3:$G$63,' RPM (ICE)'!$C$3:$C$63,,-1))))</f>
        <v>17.11</v>
      </c>
      <c r="AD161" s="14">
        <f t="shared" si="61"/>
        <v>12.758927</v>
      </c>
      <c r="AE161" s="14">
        <f t="shared" si="62"/>
        <v>21.005593471999997</v>
      </c>
      <c r="AF161" s="14" cm="1">
        <f t="array" ref="AF161">_xlfn.XLOOKUP(AE161,BSFC!$I$11:$I$33,_xlfn.XLOOKUP('Main Data (ICE)'!W161,BSFC!$J$10:$W$10,BSFC!$J$11:$W$33,,-1),,-1)</f>
        <v>435.88070662500007</v>
      </c>
      <c r="AG161" s="14">
        <f t="shared" si="63"/>
        <v>1.5448250323713311</v>
      </c>
      <c r="AH161" s="14">
        <f t="shared" si="67"/>
        <v>3.159145993135996E-4</v>
      </c>
      <c r="AI161" s="14">
        <f t="shared" si="68"/>
        <v>0.13770107878196555</v>
      </c>
      <c r="AJ161" s="14">
        <f t="shared" si="72"/>
        <v>24.967459926682167</v>
      </c>
      <c r="AK161" s="14">
        <f t="shared" si="69"/>
        <v>1.8238553481055039E-4</v>
      </c>
      <c r="AL161" s="14">
        <f t="shared" si="70"/>
        <v>3.3069483346598837E-2</v>
      </c>
    </row>
    <row r="162" spans="1:38" ht="15.75" thickBot="1" x14ac:dyDescent="0.3">
      <c r="A162" s="14">
        <v>2</v>
      </c>
      <c r="B162" s="17" t="s">
        <v>33</v>
      </c>
      <c r="C162" s="14">
        <v>156</v>
      </c>
      <c r="D162" s="14">
        <f t="shared" si="64"/>
        <v>24.875878621133761</v>
      </c>
      <c r="E162" s="14">
        <f t="shared" si="53"/>
        <v>11.120494345460209</v>
      </c>
      <c r="F162" s="14">
        <f t="shared" si="65"/>
        <v>19.016412280958249</v>
      </c>
      <c r="G162" s="14">
        <f>0.5*('Specifications (ICE)'!$P$4*'Specifications (ICE)'!$P$3)*'Specifications (ICE)'!$P$5*E162^2</f>
        <v>38.653178313083515</v>
      </c>
      <c r="H162" s="14">
        <f>IF(B162="A",'Specifications (ICE)'!$M$12,IF(B162="G",'Specifications (ICE)'!$M$13))</f>
        <v>84.271039200000004</v>
      </c>
      <c r="I162" s="14">
        <f>'Specifications (ICE)'!$H$11-G162-H162-R162</f>
        <v>579.07403270563907</v>
      </c>
      <c r="J162" s="14">
        <f t="shared" si="54"/>
        <v>0.91504151221587882</v>
      </c>
      <c r="K162" s="14">
        <f>0.5*'Specifications (ICE)'!$E$16*E162^2</f>
        <v>33197.66598665966</v>
      </c>
      <c r="L162" s="14">
        <f>E162/'Specifications (ICE)'!$M$4</f>
        <v>38.916865600910619</v>
      </c>
      <c r="M162" s="14">
        <f t="shared" si="49"/>
        <v>3</v>
      </c>
      <c r="N162" s="14">
        <f>IF(M162=1,'Specifications (ICE)'!$M$19,IF(M162=2,'Specifications (ICE)'!$M$20,IF(M162=3,'Specifications (ICE)'!$M$21)))</f>
        <v>632.83908432016858</v>
      </c>
      <c r="O162" s="14">
        <f t="shared" si="50"/>
        <v>39.130147504753268</v>
      </c>
      <c r="P162" s="13">
        <f t="shared" si="51"/>
        <v>0</v>
      </c>
      <c r="Q162" s="14">
        <v>0</v>
      </c>
      <c r="R162" s="17">
        <f t="shared" si="55"/>
        <v>0</v>
      </c>
      <c r="S162" s="14">
        <f t="shared" si="56"/>
        <v>0</v>
      </c>
      <c r="T162" s="12">
        <f t="shared" si="52"/>
        <v>696.80495215010944</v>
      </c>
      <c r="U162" s="3">
        <f t="shared" si="71"/>
        <v>18</v>
      </c>
      <c r="V162" s="19">
        <f t="shared" si="57"/>
        <v>13.422600000000001</v>
      </c>
      <c r="W162" s="14">
        <f>IF(M162=1,_xlfn.XLOOKUP(D162,' RPM (ICE)'!$E$3:$E$63,' RPM (ICE)'!$B$3:$B$63,,1),IF(M162=2,_xlfn.XLOOKUP(D162,' RPM (ICE)'!$F$3:$F$63,' RPM (ICE)'!$B$3:$B$63,,1),IF(M162=3,_xlfn.XLOOKUP(D162,' RPM (ICE)'!$G$3:$G$63,' RPM (ICE)'!$B$3:$B$63,,1))))</f>
        <v>5700</v>
      </c>
      <c r="X162" s="12">
        <f t="shared" si="58"/>
        <v>22.485916294736843</v>
      </c>
      <c r="Y162" s="3">
        <f t="shared" si="59"/>
        <v>22</v>
      </c>
      <c r="Z162" s="3">
        <f t="shared" si="66"/>
        <v>22</v>
      </c>
      <c r="AA162" s="3">
        <f t="shared" si="60"/>
        <v>22</v>
      </c>
      <c r="AB162" s="19"/>
      <c r="AC162" s="14">
        <f>IF(M162=1,_xlfn.XLOOKUP(D162,' RPM (ICE)'!$E$3:$E$63,' RPM (ICE)'!$C$3:$C$63,,-1),IF(M162=2,_xlfn.XLOOKUP(D162,' RPM (ICE)'!$F$3:$F$63,' RPM (ICE)'!$C$3:$C$63,,-1),IF(M162=3,_xlfn.XLOOKUP(D162,' RPM (ICE)'!$G$3:$G$63,' RPM (ICE)'!$C$3:$C$63,,-1))))</f>
        <v>17.045000000000002</v>
      </c>
      <c r="AD162" s="14">
        <f t="shared" si="61"/>
        <v>12.710456500000001</v>
      </c>
      <c r="AE162" s="14">
        <f t="shared" si="62"/>
        <v>21.292913513543862</v>
      </c>
      <c r="AF162" s="14" cm="1">
        <f t="array" ref="AF162">_xlfn.XLOOKUP(AE162,BSFC!$I$11:$I$33,_xlfn.XLOOKUP('Main Data (ICE)'!W162,BSFC!$J$10:$W$10,BSFC!$J$11:$W$33,,-1),,-1)</f>
        <v>435.88070662500007</v>
      </c>
      <c r="AG162" s="14">
        <f t="shared" si="63"/>
        <v>1.5389563224295351</v>
      </c>
      <c r="AH162" s="14">
        <f t="shared" si="67"/>
        <v>3.1749329224311259E-4</v>
      </c>
      <c r="AI162" s="14">
        <f t="shared" si="68"/>
        <v>0.13838920057162557</v>
      </c>
      <c r="AJ162" s="14">
        <f t="shared" si="72"/>
        <v>25.105849127253794</v>
      </c>
      <c r="AK162" s="14">
        <f t="shared" si="69"/>
        <v>1.8329695439950406E-4</v>
      </c>
      <c r="AL162" s="14">
        <f t="shared" si="70"/>
        <v>3.325278030099834E-2</v>
      </c>
    </row>
    <row r="163" spans="1:38" ht="15.75" thickBot="1" x14ac:dyDescent="0.3">
      <c r="A163" s="14">
        <v>2</v>
      </c>
      <c r="B163" s="17" t="s">
        <v>33</v>
      </c>
      <c r="C163" s="14">
        <v>157</v>
      </c>
      <c r="D163" s="14">
        <f t="shared" si="64"/>
        <v>24.875878621133761</v>
      </c>
      <c r="E163" s="14">
        <f t="shared" si="53"/>
        <v>11.120494345460209</v>
      </c>
      <c r="F163" s="14">
        <f t="shared" si="65"/>
        <v>19.106336340890731</v>
      </c>
      <c r="G163" s="14">
        <f>0.5*('Specifications (ICE)'!$P$4*'Specifications (ICE)'!$P$3)*'Specifications (ICE)'!$P$5*E163^2</f>
        <v>38.653178313083515</v>
      </c>
      <c r="H163" s="14">
        <f>IF(B163="A",'Specifications (ICE)'!$M$12,IF(B163="G",'Specifications (ICE)'!$M$13))</f>
        <v>84.271039200000004</v>
      </c>
      <c r="I163" s="14">
        <f>'Specifications (ICE)'!$H$11-G163-H163-R163</f>
        <v>579.07403270563907</v>
      </c>
      <c r="J163" s="14">
        <f t="shared" si="54"/>
        <v>0.91504151221587882</v>
      </c>
      <c r="K163" s="14">
        <f>0.5*'Specifications (ICE)'!$E$16*E163^2</f>
        <v>33197.66598665966</v>
      </c>
      <c r="L163" s="14">
        <f>E163/'Specifications (ICE)'!$M$4</f>
        <v>38.916865600910619</v>
      </c>
      <c r="M163" s="14">
        <f t="shared" si="49"/>
        <v>3</v>
      </c>
      <c r="N163" s="14">
        <f>IF(M163=1,'Specifications (ICE)'!$M$19,IF(M163=2,'Specifications (ICE)'!$M$20,IF(M163=3,'Specifications (ICE)'!$M$21)))</f>
        <v>632.83908432016858</v>
      </c>
      <c r="O163" s="14">
        <f t="shared" si="50"/>
        <v>39.130147504753268</v>
      </c>
      <c r="P163" s="13">
        <f t="shared" si="51"/>
        <v>0</v>
      </c>
      <c r="Q163" s="14">
        <v>0</v>
      </c>
      <c r="R163" s="17">
        <f t="shared" si="55"/>
        <v>0</v>
      </c>
      <c r="S163" s="14">
        <f t="shared" si="56"/>
        <v>0</v>
      </c>
      <c r="T163" s="12">
        <f t="shared" si="52"/>
        <v>696.80495215010944</v>
      </c>
      <c r="U163" s="3">
        <f t="shared" si="71"/>
        <v>18</v>
      </c>
      <c r="V163" s="19">
        <f t="shared" si="57"/>
        <v>13.422600000000001</v>
      </c>
      <c r="W163" s="14">
        <f>IF(M163=1,_xlfn.XLOOKUP(D163,' RPM (ICE)'!$E$3:$E$63,' RPM (ICE)'!$B$3:$B$63,,1),IF(M163=2,_xlfn.XLOOKUP(D163,' RPM (ICE)'!$F$3:$F$63,' RPM (ICE)'!$B$3:$B$63,,1),IF(M163=3,_xlfn.XLOOKUP(D163,' RPM (ICE)'!$G$3:$G$63,' RPM (ICE)'!$B$3:$B$63,,1))))</f>
        <v>5700</v>
      </c>
      <c r="X163" s="12">
        <f t="shared" si="58"/>
        <v>22.485916294736843</v>
      </c>
      <c r="Y163" s="3">
        <f t="shared" si="59"/>
        <v>22</v>
      </c>
      <c r="Z163" s="3">
        <f t="shared" si="66"/>
        <v>22</v>
      </c>
      <c r="AA163" s="3">
        <f t="shared" si="60"/>
        <v>22</v>
      </c>
      <c r="AB163" s="19"/>
      <c r="AC163" s="14">
        <f>IF(M163=1,_xlfn.XLOOKUP(D163,' RPM (ICE)'!$E$3:$E$63,' RPM (ICE)'!$C$3:$C$63,,-1),IF(M163=2,_xlfn.XLOOKUP(D163,' RPM (ICE)'!$F$3:$F$63,' RPM (ICE)'!$C$3:$C$63,,-1),IF(M163=3,_xlfn.XLOOKUP(D163,' RPM (ICE)'!$G$3:$G$63,' RPM (ICE)'!$C$3:$C$63,,-1))))</f>
        <v>17.045000000000002</v>
      </c>
      <c r="AD163" s="14">
        <f t="shared" si="61"/>
        <v>12.710456500000001</v>
      </c>
      <c r="AE163" s="14">
        <f t="shared" si="62"/>
        <v>21.292913513543862</v>
      </c>
      <c r="AF163" s="14" cm="1">
        <f t="array" ref="AF163">_xlfn.XLOOKUP(AE163,BSFC!$I$11:$I$33,_xlfn.XLOOKUP('Main Data (ICE)'!W163,BSFC!$J$10:$W$10,BSFC!$J$11:$W$33,,-1),,-1)</f>
        <v>435.88070662500007</v>
      </c>
      <c r="AG163" s="14">
        <f t="shared" si="63"/>
        <v>1.5389563224295351</v>
      </c>
      <c r="AH163" s="14">
        <f t="shared" si="67"/>
        <v>3.1749329224311259E-4</v>
      </c>
      <c r="AI163" s="14">
        <f t="shared" si="68"/>
        <v>0.13838920057162557</v>
      </c>
      <c r="AJ163" s="14">
        <f t="shared" si="72"/>
        <v>25.244238327825421</v>
      </c>
      <c r="AK163" s="14">
        <f t="shared" si="69"/>
        <v>1.8329695439950406E-4</v>
      </c>
      <c r="AL163" s="14">
        <f t="shared" si="70"/>
        <v>3.3436077255397843E-2</v>
      </c>
    </row>
    <row r="164" spans="1:38" ht="15.75" thickBot="1" x14ac:dyDescent="0.3">
      <c r="A164" s="14">
        <v>2</v>
      </c>
      <c r="B164" s="17" t="s">
        <v>33</v>
      </c>
      <c r="C164" s="14">
        <v>158</v>
      </c>
      <c r="D164" s="14">
        <f t="shared" si="64"/>
        <v>24.875878621133761</v>
      </c>
      <c r="E164" s="14">
        <f t="shared" si="53"/>
        <v>11.120494345460209</v>
      </c>
      <c r="F164" s="14">
        <f t="shared" si="65"/>
        <v>19.196260400823213</v>
      </c>
      <c r="G164" s="14">
        <f>0.5*('Specifications (ICE)'!$P$4*'Specifications (ICE)'!$P$3)*'Specifications (ICE)'!$P$5*E164^2</f>
        <v>38.653178313083515</v>
      </c>
      <c r="H164" s="14">
        <f>IF(B164="A",'Specifications (ICE)'!$M$12,IF(B164="G",'Specifications (ICE)'!$M$13))</f>
        <v>84.271039200000004</v>
      </c>
      <c r="I164" s="14">
        <f>'Specifications (ICE)'!$H$11-G164-H164-R164</f>
        <v>579.07403270563907</v>
      </c>
      <c r="J164" s="14">
        <f t="shared" si="54"/>
        <v>0.91504151221587882</v>
      </c>
      <c r="K164" s="14">
        <f>0.5*'Specifications (ICE)'!$E$16*E164^2</f>
        <v>33197.66598665966</v>
      </c>
      <c r="L164" s="14">
        <f>E164/'Specifications (ICE)'!$M$4</f>
        <v>38.916865600910619</v>
      </c>
      <c r="M164" s="14">
        <f t="shared" si="49"/>
        <v>3</v>
      </c>
      <c r="N164" s="14">
        <f>IF(M164=1,'Specifications (ICE)'!$M$19,IF(M164=2,'Specifications (ICE)'!$M$20,IF(M164=3,'Specifications (ICE)'!$M$21)))</f>
        <v>632.83908432016858</v>
      </c>
      <c r="O164" s="14">
        <f t="shared" si="50"/>
        <v>39.130147504753268</v>
      </c>
      <c r="P164" s="13">
        <f t="shared" si="51"/>
        <v>0</v>
      </c>
      <c r="Q164" s="14">
        <v>0</v>
      </c>
      <c r="R164" s="17">
        <f t="shared" si="55"/>
        <v>0</v>
      </c>
      <c r="S164" s="14">
        <f t="shared" si="56"/>
        <v>0</v>
      </c>
      <c r="T164" s="12">
        <f t="shared" si="52"/>
        <v>696.80495215010944</v>
      </c>
      <c r="U164" s="3">
        <f t="shared" si="71"/>
        <v>18</v>
      </c>
      <c r="V164" s="19">
        <f t="shared" si="57"/>
        <v>13.422600000000001</v>
      </c>
      <c r="W164" s="14">
        <f>IF(M164=1,_xlfn.XLOOKUP(D164,' RPM (ICE)'!$E$3:$E$63,' RPM (ICE)'!$B$3:$B$63,,1),IF(M164=2,_xlfn.XLOOKUP(D164,' RPM (ICE)'!$F$3:$F$63,' RPM (ICE)'!$B$3:$B$63,,1),IF(M164=3,_xlfn.XLOOKUP(D164,' RPM (ICE)'!$G$3:$G$63,' RPM (ICE)'!$B$3:$B$63,,1))))</f>
        <v>5700</v>
      </c>
      <c r="X164" s="12">
        <f t="shared" si="58"/>
        <v>22.485916294736843</v>
      </c>
      <c r="Y164" s="3">
        <f t="shared" si="59"/>
        <v>22</v>
      </c>
      <c r="Z164" s="3">
        <f t="shared" si="66"/>
        <v>22</v>
      </c>
      <c r="AA164" s="3">
        <f t="shared" si="60"/>
        <v>22</v>
      </c>
      <c r="AB164" s="19"/>
      <c r="AC164" s="14">
        <f>IF(M164=1,_xlfn.XLOOKUP(D164,' RPM (ICE)'!$E$3:$E$63,' RPM (ICE)'!$C$3:$C$63,,-1),IF(M164=2,_xlfn.XLOOKUP(D164,' RPM (ICE)'!$F$3:$F$63,' RPM (ICE)'!$C$3:$C$63,,-1),IF(M164=3,_xlfn.XLOOKUP(D164,' RPM (ICE)'!$G$3:$G$63,' RPM (ICE)'!$C$3:$C$63,,-1))))</f>
        <v>17.045000000000002</v>
      </c>
      <c r="AD164" s="14">
        <f t="shared" si="61"/>
        <v>12.710456500000001</v>
      </c>
      <c r="AE164" s="14">
        <f t="shared" si="62"/>
        <v>21.292913513543862</v>
      </c>
      <c r="AF164" s="14" cm="1">
        <f t="array" ref="AF164">_xlfn.XLOOKUP(AE164,BSFC!$I$11:$I$33,_xlfn.XLOOKUP('Main Data (ICE)'!W164,BSFC!$J$10:$W$10,BSFC!$J$11:$W$33,,-1),,-1)</f>
        <v>435.88070662500007</v>
      </c>
      <c r="AG164" s="14">
        <f t="shared" si="63"/>
        <v>1.5389563224295351</v>
      </c>
      <c r="AH164" s="14">
        <f t="shared" si="67"/>
        <v>3.1749329224311259E-4</v>
      </c>
      <c r="AI164" s="14">
        <f t="shared" si="68"/>
        <v>0.13838920057162557</v>
      </c>
      <c r="AJ164" s="14">
        <f t="shared" si="72"/>
        <v>25.382627528397048</v>
      </c>
      <c r="AK164" s="14">
        <f t="shared" si="69"/>
        <v>1.8329695439950406E-4</v>
      </c>
      <c r="AL164" s="14">
        <f t="shared" si="70"/>
        <v>3.3619374209797347E-2</v>
      </c>
    </row>
    <row r="165" spans="1:38" ht="15.75" thickBot="1" x14ac:dyDescent="0.3">
      <c r="A165" s="14">
        <v>2</v>
      </c>
      <c r="B165" s="17" t="s">
        <v>33</v>
      </c>
      <c r="C165" s="14">
        <v>159</v>
      </c>
      <c r="D165" s="14">
        <f t="shared" si="64"/>
        <v>24.875878621133761</v>
      </c>
      <c r="E165" s="14">
        <f t="shared" si="53"/>
        <v>11.120494345460209</v>
      </c>
      <c r="F165" s="14">
        <f t="shared" si="65"/>
        <v>19.286184460755695</v>
      </c>
      <c r="G165" s="14">
        <f>0.5*('Specifications (ICE)'!$P$4*'Specifications (ICE)'!$P$3)*'Specifications (ICE)'!$P$5*E165^2</f>
        <v>38.653178313083515</v>
      </c>
      <c r="H165" s="14">
        <f>IF(B165="A",'Specifications (ICE)'!$M$12,IF(B165="G",'Specifications (ICE)'!$M$13))</f>
        <v>84.271039200000004</v>
      </c>
      <c r="I165" s="14">
        <f>'Specifications (ICE)'!$H$11-G165-H165-R165</f>
        <v>579.07403270563907</v>
      </c>
      <c r="J165" s="14">
        <f t="shared" si="54"/>
        <v>0.91504151221587882</v>
      </c>
      <c r="K165" s="14">
        <f>0.5*'Specifications (ICE)'!$E$16*E165^2</f>
        <v>33197.66598665966</v>
      </c>
      <c r="L165" s="14">
        <f>E165/'Specifications (ICE)'!$M$4</f>
        <v>38.916865600910619</v>
      </c>
      <c r="M165" s="14">
        <f t="shared" si="49"/>
        <v>3</v>
      </c>
      <c r="N165" s="14">
        <f>IF(M165=1,'Specifications (ICE)'!$M$19,IF(M165=2,'Specifications (ICE)'!$M$20,IF(M165=3,'Specifications (ICE)'!$M$21)))</f>
        <v>632.83908432016858</v>
      </c>
      <c r="O165" s="14">
        <f t="shared" si="50"/>
        <v>39.130147504753268</v>
      </c>
      <c r="P165" s="13">
        <f t="shared" si="51"/>
        <v>0</v>
      </c>
      <c r="Q165" s="14">
        <v>0</v>
      </c>
      <c r="R165" s="17">
        <f t="shared" si="55"/>
        <v>0</v>
      </c>
      <c r="S165" s="14">
        <f t="shared" si="56"/>
        <v>0</v>
      </c>
      <c r="T165" s="12">
        <f t="shared" si="52"/>
        <v>696.80495215010944</v>
      </c>
      <c r="U165" s="3">
        <f t="shared" si="71"/>
        <v>18</v>
      </c>
      <c r="V165" s="19">
        <f t="shared" si="57"/>
        <v>13.422600000000001</v>
      </c>
      <c r="W165" s="14">
        <f>IF(M165=1,_xlfn.XLOOKUP(D165,' RPM (ICE)'!$E$3:$E$63,' RPM (ICE)'!$B$3:$B$63,,1),IF(M165=2,_xlfn.XLOOKUP(D165,' RPM (ICE)'!$F$3:$F$63,' RPM (ICE)'!$B$3:$B$63,,1),IF(M165=3,_xlfn.XLOOKUP(D165,' RPM (ICE)'!$G$3:$G$63,' RPM (ICE)'!$B$3:$B$63,,1))))</f>
        <v>5700</v>
      </c>
      <c r="X165" s="12">
        <f t="shared" si="58"/>
        <v>22.485916294736843</v>
      </c>
      <c r="Y165" s="3">
        <f t="shared" si="59"/>
        <v>22</v>
      </c>
      <c r="Z165" s="3">
        <f t="shared" si="66"/>
        <v>22</v>
      </c>
      <c r="AA165" s="3">
        <f t="shared" si="60"/>
        <v>22</v>
      </c>
      <c r="AB165" s="19"/>
      <c r="AC165" s="14">
        <f>IF(M165=1,_xlfn.XLOOKUP(D165,' RPM (ICE)'!$E$3:$E$63,' RPM (ICE)'!$C$3:$C$63,,-1),IF(M165=2,_xlfn.XLOOKUP(D165,' RPM (ICE)'!$F$3:$F$63,' RPM (ICE)'!$C$3:$C$63,,-1),IF(M165=3,_xlfn.XLOOKUP(D165,' RPM (ICE)'!$G$3:$G$63,' RPM (ICE)'!$C$3:$C$63,,-1))))</f>
        <v>17.045000000000002</v>
      </c>
      <c r="AD165" s="14">
        <f t="shared" si="61"/>
        <v>12.710456500000001</v>
      </c>
      <c r="AE165" s="14">
        <f t="shared" si="62"/>
        <v>21.292913513543862</v>
      </c>
      <c r="AF165" s="14" cm="1">
        <f t="array" ref="AF165">_xlfn.XLOOKUP(AE165,BSFC!$I$11:$I$33,_xlfn.XLOOKUP('Main Data (ICE)'!W165,BSFC!$J$10:$W$10,BSFC!$J$11:$W$33,,-1),,-1)</f>
        <v>435.88070662500007</v>
      </c>
      <c r="AG165" s="14">
        <f t="shared" si="63"/>
        <v>1.5389563224295351</v>
      </c>
      <c r="AH165" s="14">
        <f t="shared" si="67"/>
        <v>3.1749329224311259E-4</v>
      </c>
      <c r="AI165" s="14">
        <f t="shared" si="68"/>
        <v>0.13838920057162557</v>
      </c>
      <c r="AJ165" s="14">
        <f t="shared" si="72"/>
        <v>25.521016728968675</v>
      </c>
      <c r="AK165" s="14">
        <f t="shared" si="69"/>
        <v>1.8329695439950406E-4</v>
      </c>
      <c r="AL165" s="14">
        <f t="shared" si="70"/>
        <v>3.380267116419685E-2</v>
      </c>
    </row>
    <row r="166" spans="1:38" ht="15.75" thickBot="1" x14ac:dyDescent="0.3">
      <c r="A166" s="14">
        <v>2</v>
      </c>
      <c r="B166" s="17" t="s">
        <v>33</v>
      </c>
      <c r="C166" s="14">
        <v>160</v>
      </c>
      <c r="D166" s="14">
        <f t="shared" si="64"/>
        <v>24.875878621133761</v>
      </c>
      <c r="E166" s="14">
        <f t="shared" si="53"/>
        <v>11.120494345460209</v>
      </c>
      <c r="F166" s="14">
        <f t="shared" si="65"/>
        <v>19.376108520688177</v>
      </c>
      <c r="G166" s="14">
        <f>0.5*('Specifications (ICE)'!$P$4*'Specifications (ICE)'!$P$3)*'Specifications (ICE)'!$P$5*E166^2</f>
        <v>38.653178313083515</v>
      </c>
      <c r="H166" s="14">
        <f>IF(B166="A",'Specifications (ICE)'!$M$12,IF(B166="G",'Specifications (ICE)'!$M$13))</f>
        <v>84.271039200000004</v>
      </c>
      <c r="I166" s="14">
        <f>'Specifications (ICE)'!$H$11-G166-H166-R166</f>
        <v>579.07403270563907</v>
      </c>
      <c r="J166" s="14">
        <f t="shared" si="54"/>
        <v>0.91504151221587882</v>
      </c>
      <c r="K166" s="14">
        <f>0.5*'Specifications (ICE)'!$E$16*E166^2</f>
        <v>33197.66598665966</v>
      </c>
      <c r="L166" s="14">
        <f>E166/'Specifications (ICE)'!$M$4</f>
        <v>38.916865600910619</v>
      </c>
      <c r="M166" s="14">
        <f t="shared" si="49"/>
        <v>3</v>
      </c>
      <c r="N166" s="14">
        <f>IF(M166=1,'Specifications (ICE)'!$M$19,IF(M166=2,'Specifications (ICE)'!$M$20,IF(M166=3,'Specifications (ICE)'!$M$21)))</f>
        <v>632.83908432016858</v>
      </c>
      <c r="O166" s="14">
        <f t="shared" si="50"/>
        <v>39.130147504753268</v>
      </c>
      <c r="P166" s="13">
        <f t="shared" si="51"/>
        <v>0</v>
      </c>
      <c r="Q166" s="14">
        <v>0</v>
      </c>
      <c r="R166" s="17">
        <f t="shared" si="55"/>
        <v>0</v>
      </c>
      <c r="S166" s="14">
        <f t="shared" si="56"/>
        <v>0</v>
      </c>
      <c r="T166" s="12">
        <f t="shared" si="52"/>
        <v>696.80495215010944</v>
      </c>
      <c r="U166" s="3">
        <f t="shared" si="71"/>
        <v>18</v>
      </c>
      <c r="V166" s="19">
        <f t="shared" si="57"/>
        <v>13.422600000000001</v>
      </c>
      <c r="W166" s="14">
        <f>IF(M166=1,_xlfn.XLOOKUP(D166,' RPM (ICE)'!$E$3:$E$63,' RPM (ICE)'!$B$3:$B$63,,1),IF(M166=2,_xlfn.XLOOKUP(D166,' RPM (ICE)'!$F$3:$F$63,' RPM (ICE)'!$B$3:$B$63,,1),IF(M166=3,_xlfn.XLOOKUP(D166,' RPM (ICE)'!$G$3:$G$63,' RPM (ICE)'!$B$3:$B$63,,1))))</f>
        <v>5700</v>
      </c>
      <c r="X166" s="12">
        <f t="shared" si="58"/>
        <v>22.485916294736843</v>
      </c>
      <c r="Y166" s="3">
        <f t="shared" si="59"/>
        <v>22</v>
      </c>
      <c r="Z166" s="3">
        <f t="shared" si="66"/>
        <v>22</v>
      </c>
      <c r="AA166" s="3">
        <f t="shared" si="60"/>
        <v>22</v>
      </c>
      <c r="AB166" s="19"/>
      <c r="AC166" s="14">
        <f>IF(M166=1,_xlfn.XLOOKUP(D166,' RPM (ICE)'!$E$3:$E$63,' RPM (ICE)'!$C$3:$C$63,,-1),IF(M166=2,_xlfn.XLOOKUP(D166,' RPM (ICE)'!$F$3:$F$63,' RPM (ICE)'!$C$3:$C$63,,-1),IF(M166=3,_xlfn.XLOOKUP(D166,' RPM (ICE)'!$G$3:$G$63,' RPM (ICE)'!$C$3:$C$63,,-1))))</f>
        <v>17.045000000000002</v>
      </c>
      <c r="AD166" s="14">
        <f t="shared" si="61"/>
        <v>12.710456500000001</v>
      </c>
      <c r="AE166" s="14">
        <f t="shared" si="62"/>
        <v>21.292913513543862</v>
      </c>
      <c r="AF166" s="14" cm="1">
        <f t="array" ref="AF166">_xlfn.XLOOKUP(AE166,BSFC!$I$11:$I$33,_xlfn.XLOOKUP('Main Data (ICE)'!W166,BSFC!$J$10:$W$10,BSFC!$J$11:$W$33,,-1),,-1)</f>
        <v>435.88070662500007</v>
      </c>
      <c r="AG166" s="14">
        <f t="shared" si="63"/>
        <v>1.5389563224295351</v>
      </c>
      <c r="AH166" s="14">
        <f t="shared" si="67"/>
        <v>3.1749329224311259E-4</v>
      </c>
      <c r="AI166" s="14">
        <f t="shared" si="68"/>
        <v>0.13838920057162557</v>
      </c>
      <c r="AJ166" s="14">
        <f t="shared" si="72"/>
        <v>25.659405929540302</v>
      </c>
      <c r="AK166" s="14">
        <f t="shared" si="69"/>
        <v>1.8329695439950406E-4</v>
      </c>
      <c r="AL166" s="14">
        <f t="shared" si="70"/>
        <v>3.3985968118596353E-2</v>
      </c>
    </row>
    <row r="167" spans="1:38" ht="15.75" thickBot="1" x14ac:dyDescent="0.3">
      <c r="A167" s="14">
        <v>2</v>
      </c>
      <c r="B167" s="17" t="s">
        <v>33</v>
      </c>
      <c r="C167" s="14">
        <v>161</v>
      </c>
      <c r="D167" s="14">
        <f t="shared" si="64"/>
        <v>24.875878621133761</v>
      </c>
      <c r="E167" s="14">
        <f t="shared" si="53"/>
        <v>11.120494345460209</v>
      </c>
      <c r="F167" s="14">
        <f t="shared" si="65"/>
        <v>19.466032580620659</v>
      </c>
      <c r="G167" s="14">
        <f>0.5*('Specifications (ICE)'!$P$4*'Specifications (ICE)'!$P$3)*'Specifications (ICE)'!$P$5*E167^2</f>
        <v>38.653178313083515</v>
      </c>
      <c r="H167" s="14">
        <f>IF(B167="A",'Specifications (ICE)'!$M$12,IF(B167="G",'Specifications (ICE)'!$M$13))</f>
        <v>84.271039200000004</v>
      </c>
      <c r="I167" s="14">
        <f>'Specifications (ICE)'!$H$11-G167-H167-R167</f>
        <v>579.07403270563907</v>
      </c>
      <c r="J167" s="14">
        <f t="shared" si="54"/>
        <v>0.91504151221587882</v>
      </c>
      <c r="K167" s="14">
        <f>0.5*'Specifications (ICE)'!$E$16*E167^2</f>
        <v>33197.66598665966</v>
      </c>
      <c r="L167" s="14">
        <f>E167/'Specifications (ICE)'!$M$4</f>
        <v>38.916865600910619</v>
      </c>
      <c r="M167" s="14">
        <f t="shared" si="49"/>
        <v>3</v>
      </c>
      <c r="N167" s="14">
        <f>IF(M167=1,'Specifications (ICE)'!$M$19,IF(M167=2,'Specifications (ICE)'!$M$20,IF(M167=3,'Specifications (ICE)'!$M$21)))</f>
        <v>632.83908432016858</v>
      </c>
      <c r="O167" s="14">
        <f t="shared" si="50"/>
        <v>39.130147504753268</v>
      </c>
      <c r="P167" s="13">
        <f t="shared" si="51"/>
        <v>0</v>
      </c>
      <c r="Q167" s="14">
        <v>0</v>
      </c>
      <c r="R167" s="17">
        <f t="shared" si="55"/>
        <v>0</v>
      </c>
      <c r="S167" s="14">
        <f t="shared" si="56"/>
        <v>0</v>
      </c>
      <c r="T167" s="12">
        <f t="shared" si="52"/>
        <v>696.80495215010944</v>
      </c>
      <c r="U167" s="3">
        <f t="shared" si="71"/>
        <v>18</v>
      </c>
      <c r="V167" s="19">
        <f t="shared" si="57"/>
        <v>13.422600000000001</v>
      </c>
      <c r="W167" s="14">
        <f>IF(M167=1,_xlfn.XLOOKUP(D167,' RPM (ICE)'!$E$3:$E$63,' RPM (ICE)'!$B$3:$B$63,,1),IF(M167=2,_xlfn.XLOOKUP(D167,' RPM (ICE)'!$F$3:$F$63,' RPM (ICE)'!$B$3:$B$63,,1),IF(M167=3,_xlfn.XLOOKUP(D167,' RPM (ICE)'!$G$3:$G$63,' RPM (ICE)'!$B$3:$B$63,,1))))</f>
        <v>5700</v>
      </c>
      <c r="X167" s="12">
        <f t="shared" si="58"/>
        <v>22.485916294736843</v>
      </c>
      <c r="Y167" s="3">
        <f t="shared" si="59"/>
        <v>22</v>
      </c>
      <c r="Z167" s="3">
        <f t="shared" si="66"/>
        <v>22</v>
      </c>
      <c r="AA167" s="3">
        <f t="shared" si="60"/>
        <v>22</v>
      </c>
      <c r="AB167" s="19"/>
      <c r="AC167" s="14">
        <f>IF(M167=1,_xlfn.XLOOKUP(D167,' RPM (ICE)'!$E$3:$E$63,' RPM (ICE)'!$C$3:$C$63,,-1),IF(M167=2,_xlfn.XLOOKUP(D167,' RPM (ICE)'!$F$3:$F$63,' RPM (ICE)'!$C$3:$C$63,,-1),IF(M167=3,_xlfn.XLOOKUP(D167,' RPM (ICE)'!$G$3:$G$63,' RPM (ICE)'!$C$3:$C$63,,-1))))</f>
        <v>17.045000000000002</v>
      </c>
      <c r="AD167" s="14">
        <f t="shared" si="61"/>
        <v>12.710456500000001</v>
      </c>
      <c r="AE167" s="14">
        <f t="shared" si="62"/>
        <v>21.292913513543862</v>
      </c>
      <c r="AF167" s="14" cm="1">
        <f t="array" ref="AF167">_xlfn.XLOOKUP(AE167,BSFC!$I$11:$I$33,_xlfn.XLOOKUP('Main Data (ICE)'!W167,BSFC!$J$10:$W$10,BSFC!$J$11:$W$33,,-1),,-1)</f>
        <v>435.88070662500007</v>
      </c>
      <c r="AG167" s="14">
        <f t="shared" si="63"/>
        <v>1.5389563224295351</v>
      </c>
      <c r="AH167" s="14">
        <f t="shared" si="67"/>
        <v>3.1749329224311259E-4</v>
      </c>
      <c r="AI167" s="14">
        <f t="shared" si="68"/>
        <v>0.13838920057162557</v>
      </c>
      <c r="AJ167" s="14">
        <f t="shared" si="72"/>
        <v>25.797795130111929</v>
      </c>
      <c r="AK167" s="14">
        <f t="shared" si="69"/>
        <v>1.8329695439950406E-4</v>
      </c>
      <c r="AL167" s="14">
        <f t="shared" si="70"/>
        <v>3.4169265072995857E-2</v>
      </c>
    </row>
    <row r="168" spans="1:38" ht="15.75" thickBot="1" x14ac:dyDescent="0.3">
      <c r="A168" s="14">
        <v>2</v>
      </c>
      <c r="B168" s="17" t="s">
        <v>33</v>
      </c>
      <c r="C168" s="14">
        <v>162</v>
      </c>
      <c r="D168" s="14">
        <f t="shared" si="64"/>
        <v>24.875878621133761</v>
      </c>
      <c r="E168" s="14">
        <f t="shared" si="53"/>
        <v>11.120494345460209</v>
      </c>
      <c r="F168" s="14">
        <f t="shared" si="65"/>
        <v>19.555956640553141</v>
      </c>
      <c r="G168" s="14">
        <f>0.5*('Specifications (ICE)'!$P$4*'Specifications (ICE)'!$P$3)*'Specifications (ICE)'!$P$5*E168^2</f>
        <v>38.653178313083515</v>
      </c>
      <c r="H168" s="14">
        <f>IF(B168="A",'Specifications (ICE)'!$M$12,IF(B168="G",'Specifications (ICE)'!$M$13))</f>
        <v>84.271039200000004</v>
      </c>
      <c r="I168" s="14">
        <f>'Specifications (ICE)'!$H$11-G168-H168-R168</f>
        <v>579.07403270563907</v>
      </c>
      <c r="J168" s="14">
        <f t="shared" si="54"/>
        <v>0.91504151221587882</v>
      </c>
      <c r="K168" s="14">
        <f>0.5*'Specifications (ICE)'!$E$16*E168^2</f>
        <v>33197.66598665966</v>
      </c>
      <c r="L168" s="14">
        <f>E168/'Specifications (ICE)'!$M$4</f>
        <v>38.916865600910619</v>
      </c>
      <c r="M168" s="14">
        <f t="shared" si="49"/>
        <v>3</v>
      </c>
      <c r="N168" s="14">
        <f>IF(M168=1,'Specifications (ICE)'!$M$19,IF(M168=2,'Specifications (ICE)'!$M$20,IF(M168=3,'Specifications (ICE)'!$M$21)))</f>
        <v>632.83908432016858</v>
      </c>
      <c r="O168" s="14">
        <f t="shared" si="50"/>
        <v>39.130147504753268</v>
      </c>
      <c r="P168" s="13">
        <f t="shared" si="51"/>
        <v>0</v>
      </c>
      <c r="Q168" s="14">
        <v>0</v>
      </c>
      <c r="R168" s="17">
        <f t="shared" si="55"/>
        <v>0</v>
      </c>
      <c r="S168" s="14">
        <f t="shared" si="56"/>
        <v>0</v>
      </c>
      <c r="T168" s="12">
        <f t="shared" si="52"/>
        <v>696.80495215010944</v>
      </c>
      <c r="U168" s="3">
        <f t="shared" si="71"/>
        <v>18</v>
      </c>
      <c r="V168" s="19">
        <f t="shared" si="57"/>
        <v>13.422600000000001</v>
      </c>
      <c r="W168" s="14">
        <f>IF(M168=1,_xlfn.XLOOKUP(D168,' RPM (ICE)'!$E$3:$E$63,' RPM (ICE)'!$B$3:$B$63,,1),IF(M168=2,_xlfn.XLOOKUP(D168,' RPM (ICE)'!$F$3:$F$63,' RPM (ICE)'!$B$3:$B$63,,1),IF(M168=3,_xlfn.XLOOKUP(D168,' RPM (ICE)'!$G$3:$G$63,' RPM (ICE)'!$B$3:$B$63,,1))))</f>
        <v>5700</v>
      </c>
      <c r="X168" s="12">
        <f t="shared" si="58"/>
        <v>22.485916294736843</v>
      </c>
      <c r="Y168" s="3">
        <f t="shared" si="59"/>
        <v>22</v>
      </c>
      <c r="Z168" s="3">
        <f t="shared" si="66"/>
        <v>22</v>
      </c>
      <c r="AA168" s="3">
        <f t="shared" si="60"/>
        <v>22</v>
      </c>
      <c r="AB168" s="19"/>
      <c r="AC168" s="14">
        <f>IF(M168=1,_xlfn.XLOOKUP(D168,' RPM (ICE)'!$E$3:$E$63,' RPM (ICE)'!$C$3:$C$63,,-1),IF(M168=2,_xlfn.XLOOKUP(D168,' RPM (ICE)'!$F$3:$F$63,' RPM (ICE)'!$C$3:$C$63,,-1),IF(M168=3,_xlfn.XLOOKUP(D168,' RPM (ICE)'!$G$3:$G$63,' RPM (ICE)'!$C$3:$C$63,,-1))))</f>
        <v>17.045000000000002</v>
      </c>
      <c r="AD168" s="14">
        <f t="shared" si="61"/>
        <v>12.710456500000001</v>
      </c>
      <c r="AE168" s="14">
        <f t="shared" si="62"/>
        <v>21.292913513543862</v>
      </c>
      <c r="AF168" s="14" cm="1">
        <f t="array" ref="AF168">_xlfn.XLOOKUP(AE168,BSFC!$I$11:$I$33,_xlfn.XLOOKUP('Main Data (ICE)'!W168,BSFC!$J$10:$W$10,BSFC!$J$11:$W$33,,-1),,-1)</f>
        <v>435.88070662500007</v>
      </c>
      <c r="AG168" s="14">
        <f t="shared" si="63"/>
        <v>1.5389563224295351</v>
      </c>
      <c r="AH168" s="14">
        <f t="shared" si="67"/>
        <v>3.1749329224311259E-4</v>
      </c>
      <c r="AI168" s="14">
        <f t="shared" si="68"/>
        <v>0.13838920057162557</v>
      </c>
      <c r="AJ168" s="14">
        <f t="shared" si="72"/>
        <v>25.936184330683556</v>
      </c>
      <c r="AK168" s="14">
        <f t="shared" si="69"/>
        <v>1.8329695439950406E-4</v>
      </c>
      <c r="AL168" s="14">
        <f t="shared" si="70"/>
        <v>3.435256202739536E-2</v>
      </c>
    </row>
    <row r="169" spans="1:38" ht="15.75" thickBot="1" x14ac:dyDescent="0.3">
      <c r="A169" s="14">
        <v>2</v>
      </c>
      <c r="B169" s="17" t="s">
        <v>33</v>
      </c>
      <c r="C169" s="14">
        <v>163</v>
      </c>
      <c r="D169" s="14">
        <f t="shared" si="64"/>
        <v>24.875878621133761</v>
      </c>
      <c r="E169" s="14">
        <f t="shared" si="53"/>
        <v>11.120494345460209</v>
      </c>
      <c r="F169" s="14">
        <f t="shared" si="65"/>
        <v>19.645880700485623</v>
      </c>
      <c r="G169" s="14">
        <f>0.5*('Specifications (ICE)'!$P$4*'Specifications (ICE)'!$P$3)*'Specifications (ICE)'!$P$5*E169^2</f>
        <v>38.653178313083515</v>
      </c>
      <c r="H169" s="14">
        <f>IF(B169="A",'Specifications (ICE)'!$M$12,IF(B169="G",'Specifications (ICE)'!$M$13))</f>
        <v>84.271039200000004</v>
      </c>
      <c r="I169" s="14">
        <f>'Specifications (ICE)'!$H$11-G169-H169-R169</f>
        <v>579.07403270563907</v>
      </c>
      <c r="J169" s="14">
        <f t="shared" si="54"/>
        <v>0.91504151221587882</v>
      </c>
      <c r="K169" s="14">
        <f>0.5*'Specifications (ICE)'!$E$16*E169^2</f>
        <v>33197.66598665966</v>
      </c>
      <c r="L169" s="14">
        <f>E169/'Specifications (ICE)'!$M$4</f>
        <v>38.916865600910619</v>
      </c>
      <c r="M169" s="14">
        <f t="shared" si="49"/>
        <v>3</v>
      </c>
      <c r="N169" s="14">
        <f>IF(M169=1,'Specifications (ICE)'!$M$19,IF(M169=2,'Specifications (ICE)'!$M$20,IF(M169=3,'Specifications (ICE)'!$M$21)))</f>
        <v>632.83908432016858</v>
      </c>
      <c r="O169" s="14">
        <f t="shared" si="50"/>
        <v>39.130147504753268</v>
      </c>
      <c r="P169" s="13">
        <f t="shared" si="51"/>
        <v>0</v>
      </c>
      <c r="Q169" s="14">
        <v>0</v>
      </c>
      <c r="R169" s="17">
        <f t="shared" si="55"/>
        <v>0</v>
      </c>
      <c r="S169" s="14">
        <f t="shared" si="56"/>
        <v>0</v>
      </c>
      <c r="T169" s="12">
        <f t="shared" si="52"/>
        <v>696.80495215010944</v>
      </c>
      <c r="U169" s="3">
        <f t="shared" si="71"/>
        <v>18</v>
      </c>
      <c r="V169" s="19">
        <f t="shared" si="57"/>
        <v>13.422600000000001</v>
      </c>
      <c r="W169" s="14">
        <f>IF(M169=1,_xlfn.XLOOKUP(D169,' RPM (ICE)'!$E$3:$E$63,' RPM (ICE)'!$B$3:$B$63,,1),IF(M169=2,_xlfn.XLOOKUP(D169,' RPM (ICE)'!$F$3:$F$63,' RPM (ICE)'!$B$3:$B$63,,1),IF(M169=3,_xlfn.XLOOKUP(D169,' RPM (ICE)'!$G$3:$G$63,' RPM (ICE)'!$B$3:$B$63,,1))))</f>
        <v>5700</v>
      </c>
      <c r="X169" s="12">
        <f t="shared" si="58"/>
        <v>22.485916294736843</v>
      </c>
      <c r="Y169" s="3">
        <f t="shared" si="59"/>
        <v>22</v>
      </c>
      <c r="Z169" s="3">
        <f t="shared" si="66"/>
        <v>22</v>
      </c>
      <c r="AA169" s="3">
        <f t="shared" si="60"/>
        <v>22</v>
      </c>
      <c r="AB169" s="19"/>
      <c r="AC169" s="14">
        <f>IF(M169=1,_xlfn.XLOOKUP(D169,' RPM (ICE)'!$E$3:$E$63,' RPM (ICE)'!$C$3:$C$63,,-1),IF(M169=2,_xlfn.XLOOKUP(D169,' RPM (ICE)'!$F$3:$F$63,' RPM (ICE)'!$C$3:$C$63,,-1),IF(M169=3,_xlfn.XLOOKUP(D169,' RPM (ICE)'!$G$3:$G$63,' RPM (ICE)'!$C$3:$C$63,,-1))))</f>
        <v>17.045000000000002</v>
      </c>
      <c r="AD169" s="14">
        <f t="shared" si="61"/>
        <v>12.710456500000001</v>
      </c>
      <c r="AE169" s="14">
        <f t="shared" si="62"/>
        <v>21.292913513543862</v>
      </c>
      <c r="AF169" s="14" cm="1">
        <f t="array" ref="AF169">_xlfn.XLOOKUP(AE169,BSFC!$I$11:$I$33,_xlfn.XLOOKUP('Main Data (ICE)'!W169,BSFC!$J$10:$W$10,BSFC!$J$11:$W$33,,-1),,-1)</f>
        <v>435.88070662500007</v>
      </c>
      <c r="AG169" s="14">
        <f t="shared" si="63"/>
        <v>1.5389563224295351</v>
      </c>
      <c r="AH169" s="14">
        <f t="shared" si="67"/>
        <v>3.1749329224311259E-4</v>
      </c>
      <c r="AI169" s="14">
        <f t="shared" si="68"/>
        <v>0.13838920057162557</v>
      </c>
      <c r="AJ169" s="14">
        <f t="shared" si="72"/>
        <v>26.074573531255183</v>
      </c>
      <c r="AK169" s="14">
        <f t="shared" si="69"/>
        <v>1.8329695439950406E-4</v>
      </c>
      <c r="AL169" s="14">
        <f t="shared" si="70"/>
        <v>3.4535858981794863E-2</v>
      </c>
    </row>
    <row r="170" spans="1:38" ht="15.75" thickBot="1" x14ac:dyDescent="0.3">
      <c r="A170" s="14">
        <v>2</v>
      </c>
      <c r="B170" s="17" t="s">
        <v>33</v>
      </c>
      <c r="C170" s="14">
        <v>164</v>
      </c>
      <c r="D170" s="14">
        <f t="shared" si="64"/>
        <v>24.875878621133761</v>
      </c>
      <c r="E170" s="14">
        <f t="shared" si="53"/>
        <v>11.120494345460209</v>
      </c>
      <c r="F170" s="14">
        <f t="shared" si="65"/>
        <v>19.735804760418105</v>
      </c>
      <c r="G170" s="14">
        <f>0.5*('Specifications (ICE)'!$P$4*'Specifications (ICE)'!$P$3)*'Specifications (ICE)'!$P$5*E170^2</f>
        <v>38.653178313083515</v>
      </c>
      <c r="H170" s="14">
        <f>IF(B170="A",'Specifications (ICE)'!$M$12,IF(B170="G",'Specifications (ICE)'!$M$13))</f>
        <v>84.271039200000004</v>
      </c>
      <c r="I170" s="14">
        <f>'Specifications (ICE)'!$H$11-G170-H170-R170</f>
        <v>579.07403270563907</v>
      </c>
      <c r="J170" s="14">
        <f t="shared" si="54"/>
        <v>0.91504151221587882</v>
      </c>
      <c r="K170" s="14">
        <f>0.5*'Specifications (ICE)'!$E$16*E170^2</f>
        <v>33197.66598665966</v>
      </c>
      <c r="L170" s="14">
        <f>E170/'Specifications (ICE)'!$M$4</f>
        <v>38.916865600910619</v>
      </c>
      <c r="M170" s="14">
        <f t="shared" si="49"/>
        <v>3</v>
      </c>
      <c r="N170" s="14">
        <f>IF(M170=1,'Specifications (ICE)'!$M$19,IF(M170=2,'Specifications (ICE)'!$M$20,IF(M170=3,'Specifications (ICE)'!$M$21)))</f>
        <v>632.83908432016858</v>
      </c>
      <c r="O170" s="14">
        <f t="shared" si="50"/>
        <v>39.130147504753268</v>
      </c>
      <c r="P170" s="13">
        <f t="shared" si="51"/>
        <v>0</v>
      </c>
      <c r="Q170" s="14">
        <v>0</v>
      </c>
      <c r="R170" s="17">
        <f t="shared" si="55"/>
        <v>0</v>
      </c>
      <c r="S170" s="14">
        <f t="shared" si="56"/>
        <v>0</v>
      </c>
      <c r="T170" s="12">
        <f t="shared" si="52"/>
        <v>696.80495215010944</v>
      </c>
      <c r="U170" s="3">
        <f t="shared" si="71"/>
        <v>18</v>
      </c>
      <c r="V170" s="19">
        <f t="shared" si="57"/>
        <v>13.422600000000001</v>
      </c>
      <c r="W170" s="14">
        <f>IF(M170=1,_xlfn.XLOOKUP(D170,' RPM (ICE)'!$E$3:$E$63,' RPM (ICE)'!$B$3:$B$63,,1),IF(M170=2,_xlfn.XLOOKUP(D170,' RPM (ICE)'!$F$3:$F$63,' RPM (ICE)'!$B$3:$B$63,,1),IF(M170=3,_xlfn.XLOOKUP(D170,' RPM (ICE)'!$G$3:$G$63,' RPM (ICE)'!$B$3:$B$63,,1))))</f>
        <v>5700</v>
      </c>
      <c r="X170" s="12">
        <f t="shared" si="58"/>
        <v>22.485916294736843</v>
      </c>
      <c r="Y170" s="3">
        <f t="shared" si="59"/>
        <v>22</v>
      </c>
      <c r="Z170" s="3">
        <f t="shared" si="66"/>
        <v>22</v>
      </c>
      <c r="AA170" s="3">
        <f t="shared" si="60"/>
        <v>22</v>
      </c>
      <c r="AB170" s="19"/>
      <c r="AC170" s="14">
        <f>IF(M170=1,_xlfn.XLOOKUP(D170,' RPM (ICE)'!$E$3:$E$63,' RPM (ICE)'!$C$3:$C$63,,-1),IF(M170=2,_xlfn.XLOOKUP(D170,' RPM (ICE)'!$F$3:$F$63,' RPM (ICE)'!$C$3:$C$63,,-1),IF(M170=3,_xlfn.XLOOKUP(D170,' RPM (ICE)'!$G$3:$G$63,' RPM (ICE)'!$C$3:$C$63,,-1))))</f>
        <v>17.045000000000002</v>
      </c>
      <c r="AD170" s="14">
        <f t="shared" si="61"/>
        <v>12.710456500000001</v>
      </c>
      <c r="AE170" s="14">
        <f t="shared" si="62"/>
        <v>21.292913513543862</v>
      </c>
      <c r="AF170" s="14" cm="1">
        <f t="array" ref="AF170">_xlfn.XLOOKUP(AE170,BSFC!$I$11:$I$33,_xlfn.XLOOKUP('Main Data (ICE)'!W170,BSFC!$J$10:$W$10,BSFC!$J$11:$W$33,,-1),,-1)</f>
        <v>435.88070662500007</v>
      </c>
      <c r="AG170" s="14">
        <f t="shared" si="63"/>
        <v>1.5389563224295351</v>
      </c>
      <c r="AH170" s="14">
        <f t="shared" si="67"/>
        <v>3.1749329224311259E-4</v>
      </c>
      <c r="AI170" s="14">
        <f t="shared" si="68"/>
        <v>0.13838920057162557</v>
      </c>
      <c r="AJ170" s="14">
        <f t="shared" si="72"/>
        <v>26.21296273182681</v>
      </c>
      <c r="AK170" s="14">
        <f t="shared" si="69"/>
        <v>1.8329695439950406E-4</v>
      </c>
      <c r="AL170" s="14">
        <f t="shared" si="70"/>
        <v>3.4719155936194367E-2</v>
      </c>
    </row>
    <row r="171" spans="1:38" ht="15.75" thickBot="1" x14ac:dyDescent="0.3">
      <c r="A171" s="14">
        <v>2</v>
      </c>
      <c r="B171" s="17" t="s">
        <v>33</v>
      </c>
      <c r="C171" s="14">
        <v>165</v>
      </c>
      <c r="D171" s="14">
        <f t="shared" si="64"/>
        <v>24.875878621133761</v>
      </c>
      <c r="E171" s="14">
        <f t="shared" si="53"/>
        <v>11.120494345460209</v>
      </c>
      <c r="F171" s="14">
        <f t="shared" si="65"/>
        <v>19.825728820350587</v>
      </c>
      <c r="G171" s="14">
        <f>0.5*('Specifications (ICE)'!$P$4*'Specifications (ICE)'!$P$3)*'Specifications (ICE)'!$P$5*E171^2</f>
        <v>38.653178313083515</v>
      </c>
      <c r="H171" s="14">
        <f>IF(B171="A",'Specifications (ICE)'!$M$12,IF(B171="G",'Specifications (ICE)'!$M$13))</f>
        <v>84.271039200000004</v>
      </c>
      <c r="I171" s="14">
        <f>'Specifications (ICE)'!$H$11-G171-H171-R171</f>
        <v>579.07403270563907</v>
      </c>
      <c r="J171" s="14">
        <f t="shared" si="54"/>
        <v>0.91504151221587882</v>
      </c>
      <c r="K171" s="14">
        <f>0.5*'Specifications (ICE)'!$E$16*E171^2</f>
        <v>33197.66598665966</v>
      </c>
      <c r="L171" s="14">
        <f>E171/'Specifications (ICE)'!$M$4</f>
        <v>38.916865600910619</v>
      </c>
      <c r="M171" s="14">
        <f t="shared" si="49"/>
        <v>3</v>
      </c>
      <c r="N171" s="14">
        <f>IF(M171=1,'Specifications (ICE)'!$M$19,IF(M171=2,'Specifications (ICE)'!$M$20,IF(M171=3,'Specifications (ICE)'!$M$21)))</f>
        <v>632.83908432016858</v>
      </c>
      <c r="O171" s="14">
        <f t="shared" si="50"/>
        <v>39.130147504753268</v>
      </c>
      <c r="P171" s="13">
        <f t="shared" si="51"/>
        <v>0</v>
      </c>
      <c r="Q171" s="14">
        <v>0</v>
      </c>
      <c r="R171" s="17">
        <f t="shared" si="55"/>
        <v>0</v>
      </c>
      <c r="S171" s="14">
        <f t="shared" si="56"/>
        <v>0</v>
      </c>
      <c r="T171" s="12">
        <f t="shared" si="52"/>
        <v>696.80495215010944</v>
      </c>
      <c r="U171" s="3">
        <f t="shared" si="71"/>
        <v>18</v>
      </c>
      <c r="V171" s="19">
        <f t="shared" si="57"/>
        <v>13.422600000000001</v>
      </c>
      <c r="W171" s="14">
        <f>IF(M171=1,_xlfn.XLOOKUP(D171,' RPM (ICE)'!$E$3:$E$63,' RPM (ICE)'!$B$3:$B$63,,1),IF(M171=2,_xlfn.XLOOKUP(D171,' RPM (ICE)'!$F$3:$F$63,' RPM (ICE)'!$B$3:$B$63,,1),IF(M171=3,_xlfn.XLOOKUP(D171,' RPM (ICE)'!$G$3:$G$63,' RPM (ICE)'!$B$3:$B$63,,1))))</f>
        <v>5700</v>
      </c>
      <c r="X171" s="12">
        <f t="shared" si="58"/>
        <v>22.485916294736843</v>
      </c>
      <c r="Y171" s="3">
        <f t="shared" si="59"/>
        <v>22</v>
      </c>
      <c r="Z171" s="3">
        <f t="shared" si="66"/>
        <v>22</v>
      </c>
      <c r="AA171" s="3">
        <f t="shared" si="60"/>
        <v>22</v>
      </c>
      <c r="AB171" s="19"/>
      <c r="AC171" s="14">
        <f>IF(M171=1,_xlfn.XLOOKUP(D171,' RPM (ICE)'!$E$3:$E$63,' RPM (ICE)'!$C$3:$C$63,,-1),IF(M171=2,_xlfn.XLOOKUP(D171,' RPM (ICE)'!$F$3:$F$63,' RPM (ICE)'!$C$3:$C$63,,-1),IF(M171=3,_xlfn.XLOOKUP(D171,' RPM (ICE)'!$G$3:$G$63,' RPM (ICE)'!$C$3:$C$63,,-1))))</f>
        <v>17.045000000000002</v>
      </c>
      <c r="AD171" s="14">
        <f t="shared" si="61"/>
        <v>12.710456500000001</v>
      </c>
      <c r="AE171" s="14">
        <f t="shared" si="62"/>
        <v>21.292913513543862</v>
      </c>
      <c r="AF171" s="14" cm="1">
        <f t="array" ref="AF171">_xlfn.XLOOKUP(AE171,BSFC!$I$11:$I$33,_xlfn.XLOOKUP('Main Data (ICE)'!W171,BSFC!$J$10:$W$10,BSFC!$J$11:$W$33,,-1),,-1)</f>
        <v>435.88070662500007</v>
      </c>
      <c r="AG171" s="14">
        <f t="shared" si="63"/>
        <v>1.5389563224295351</v>
      </c>
      <c r="AH171" s="14">
        <f t="shared" si="67"/>
        <v>3.1749329224311259E-4</v>
      </c>
      <c r="AI171" s="14">
        <f t="shared" si="68"/>
        <v>0.13838920057162557</v>
      </c>
      <c r="AJ171" s="14">
        <f t="shared" si="72"/>
        <v>26.351351932398437</v>
      </c>
      <c r="AK171" s="14">
        <f t="shared" si="69"/>
        <v>1.8329695439950406E-4</v>
      </c>
      <c r="AL171" s="14">
        <f t="shared" si="70"/>
        <v>3.490245289059387E-2</v>
      </c>
    </row>
    <row r="172" spans="1:38" ht="15.75" thickBot="1" x14ac:dyDescent="0.3">
      <c r="A172" s="14">
        <v>1</v>
      </c>
      <c r="B172" s="17" t="s">
        <v>33</v>
      </c>
      <c r="C172" s="14">
        <v>166</v>
      </c>
      <c r="D172" s="14">
        <f t="shared" si="64"/>
        <v>24.875878621133761</v>
      </c>
      <c r="E172" s="14">
        <f t="shared" si="53"/>
        <v>11.120494345460209</v>
      </c>
      <c r="F172" s="14">
        <f t="shared" si="65"/>
        <v>19.915652880283069</v>
      </c>
      <c r="G172" s="14">
        <f>0.5*('Specifications (ICE)'!$P$4*'Specifications (ICE)'!$P$3)*'Specifications (ICE)'!$P$5*E172^2</f>
        <v>38.653178313083515</v>
      </c>
      <c r="H172" s="14">
        <f>IF(B172="A",'Specifications (ICE)'!$M$12,IF(B172="G",'Specifications (ICE)'!$M$13))</f>
        <v>84.271039200000004</v>
      </c>
      <c r="I172" s="14">
        <f>'Specifications (ICE)'!$H$11-G172-H172-R172</f>
        <v>579.07403270563907</v>
      </c>
      <c r="J172" s="14">
        <f t="shared" si="54"/>
        <v>0.91504151221587882</v>
      </c>
      <c r="K172" s="14">
        <f>0.5*'Specifications (ICE)'!$E$16*E172^2</f>
        <v>33197.66598665966</v>
      </c>
      <c r="L172" s="14">
        <f>E172/'Specifications (ICE)'!$M$4</f>
        <v>38.916865600910619</v>
      </c>
      <c r="M172" s="14">
        <f t="shared" si="49"/>
        <v>3</v>
      </c>
      <c r="N172" s="14">
        <f>IF(M172=1,'Specifications (ICE)'!$M$19,IF(M172=2,'Specifications (ICE)'!$M$20,IF(M172=3,'Specifications (ICE)'!$M$21)))</f>
        <v>632.83908432016858</v>
      </c>
      <c r="O172" s="14">
        <f t="shared" si="50"/>
        <v>39.130147504753268</v>
      </c>
      <c r="P172" s="13">
        <f t="shared" si="51"/>
        <v>0.91504151221587882</v>
      </c>
      <c r="Q172" s="14">
        <v>0</v>
      </c>
      <c r="R172" s="17">
        <f t="shared" si="55"/>
        <v>0</v>
      </c>
      <c r="S172" s="14">
        <f t="shared" si="56"/>
        <v>0</v>
      </c>
      <c r="T172" s="12">
        <f t="shared" si="52"/>
        <v>696.80495215010944</v>
      </c>
      <c r="U172" s="3">
        <f t="shared" si="71"/>
        <v>18</v>
      </c>
      <c r="V172" s="19">
        <f t="shared" si="57"/>
        <v>13.422600000000001</v>
      </c>
      <c r="W172" s="14">
        <f>IF(M172=1,_xlfn.XLOOKUP(D172,' RPM (ICE)'!$E$3:$E$63,' RPM (ICE)'!$B$3:$B$63,,1),IF(M172=2,_xlfn.XLOOKUP(D172,' RPM (ICE)'!$F$3:$F$63,' RPM (ICE)'!$B$3:$B$63,,1),IF(M172=3,_xlfn.XLOOKUP(D172,' RPM (ICE)'!$G$3:$G$63,' RPM (ICE)'!$B$3:$B$63,,1))))</f>
        <v>5700</v>
      </c>
      <c r="X172" s="12">
        <f t="shared" si="58"/>
        <v>22.485916294736843</v>
      </c>
      <c r="Y172" s="3">
        <f t="shared" si="59"/>
        <v>22</v>
      </c>
      <c r="Z172" s="3">
        <f t="shared" si="66"/>
        <v>22</v>
      </c>
      <c r="AA172" s="3">
        <f t="shared" si="60"/>
        <v>22</v>
      </c>
      <c r="AB172" s="19"/>
      <c r="AC172" s="14">
        <f>IF(M172=1,_xlfn.XLOOKUP(D172,' RPM (ICE)'!$E$3:$E$63,' RPM (ICE)'!$C$3:$C$63,,-1),IF(M172=2,_xlfn.XLOOKUP(D172,' RPM (ICE)'!$F$3:$F$63,' RPM (ICE)'!$C$3:$C$63,,-1),IF(M172=3,_xlfn.XLOOKUP(D172,' RPM (ICE)'!$G$3:$G$63,' RPM (ICE)'!$C$3:$C$63,,-1))))</f>
        <v>17.045000000000002</v>
      </c>
      <c r="AD172" s="14">
        <f t="shared" si="61"/>
        <v>12.710456500000001</v>
      </c>
      <c r="AE172" s="14">
        <f t="shared" si="62"/>
        <v>21.292913513543862</v>
      </c>
      <c r="AF172" s="14" cm="1">
        <f t="array" ref="AF172">_xlfn.XLOOKUP(AE172,BSFC!$I$11:$I$33,_xlfn.XLOOKUP('Main Data (ICE)'!W172,BSFC!$J$10:$W$10,BSFC!$J$11:$W$33,,-1),,-1)</f>
        <v>435.88070662500007</v>
      </c>
      <c r="AG172" s="14">
        <f t="shared" si="63"/>
        <v>1.5389563224295351</v>
      </c>
      <c r="AH172" s="14">
        <f t="shared" si="67"/>
        <v>3.1749329224311259E-4</v>
      </c>
      <c r="AI172" s="14">
        <f t="shared" si="68"/>
        <v>0.13838920057162557</v>
      </c>
      <c r="AJ172" s="14">
        <f t="shared" si="72"/>
        <v>26.489741132970064</v>
      </c>
      <c r="AK172" s="14">
        <f t="shared" si="69"/>
        <v>1.8329695439950406E-4</v>
      </c>
      <c r="AL172" s="14">
        <f t="shared" si="70"/>
        <v>3.5085749844993373E-2</v>
      </c>
    </row>
    <row r="173" spans="1:38" ht="15.75" thickBot="1" x14ac:dyDescent="0.3">
      <c r="A173" s="14">
        <v>1</v>
      </c>
      <c r="B173" s="17" t="s">
        <v>33</v>
      </c>
      <c r="C173" s="14">
        <v>167</v>
      </c>
      <c r="D173" s="14">
        <f t="shared" si="64"/>
        <v>25.05926756014167</v>
      </c>
      <c r="E173" s="14">
        <f t="shared" si="53"/>
        <v>11.202476400860849</v>
      </c>
      <c r="F173" s="14">
        <f t="shared" si="65"/>
        <v>20.004918857216808</v>
      </c>
      <c r="G173" s="14">
        <f>0.5*('Specifications (ICE)'!$P$4*'Specifications (ICE)'!$P$3)*'Specifications (ICE)'!$P$5*E173^2</f>
        <v>39.225193837428996</v>
      </c>
      <c r="H173" s="14">
        <f>IF(B173="A",'Specifications (ICE)'!$M$12,IF(B173="G",'Specifications (ICE)'!$M$13))</f>
        <v>84.271039200000004</v>
      </c>
      <c r="I173" s="14">
        <f>'Specifications (ICE)'!$H$11-G173-H173-R173</f>
        <v>578.5020171812937</v>
      </c>
      <c r="J173" s="14">
        <f t="shared" si="54"/>
        <v>0.91413762442114832</v>
      </c>
      <c r="K173" s="14">
        <f>0.5*'Specifications (ICE)'!$E$16*E173^2</f>
        <v>33688.947199360809</v>
      </c>
      <c r="L173" s="14">
        <f>E173/'Specifications (ICE)'!$M$4</f>
        <v>39.203766932146451</v>
      </c>
      <c r="M173" s="14">
        <f t="shared" si="49"/>
        <v>3</v>
      </c>
      <c r="N173" s="14">
        <f>IF(M173=1,'Specifications (ICE)'!$M$19,IF(M173=2,'Specifications (ICE)'!$M$20,IF(M173=3,'Specifications (ICE)'!$M$21)))</f>
        <v>632.83908432016858</v>
      </c>
      <c r="O173" s="14">
        <f t="shared" si="50"/>
        <v>39.709221537458909</v>
      </c>
      <c r="P173" s="13">
        <f t="shared" si="51"/>
        <v>0.91413762442114832</v>
      </c>
      <c r="Q173" s="14">
        <v>0</v>
      </c>
      <c r="R173" s="17">
        <f t="shared" si="55"/>
        <v>0</v>
      </c>
      <c r="S173" s="14">
        <f t="shared" si="56"/>
        <v>0</v>
      </c>
      <c r="T173" s="12">
        <f t="shared" si="52"/>
        <v>701.94190923277108</v>
      </c>
      <c r="U173" s="3">
        <f t="shared" si="71"/>
        <v>18</v>
      </c>
      <c r="V173" s="19">
        <f t="shared" si="57"/>
        <v>13.422600000000001</v>
      </c>
      <c r="W173" s="14">
        <f>IF(M173=1,_xlfn.XLOOKUP(D173,' RPM (ICE)'!$E$3:$E$63,' RPM (ICE)'!$B$3:$B$63,,1),IF(M173=2,_xlfn.XLOOKUP(D173,' RPM (ICE)'!$F$3:$F$63,' RPM (ICE)'!$B$3:$B$63,,1),IF(M173=3,_xlfn.XLOOKUP(D173,' RPM (ICE)'!$G$3:$G$63,' RPM (ICE)'!$B$3:$B$63,,1))))</f>
        <v>5800</v>
      </c>
      <c r="X173" s="12">
        <f t="shared" si="58"/>
        <v>22.09822808275862</v>
      </c>
      <c r="Y173" s="3">
        <f t="shared" si="59"/>
        <v>22</v>
      </c>
      <c r="Z173" s="3">
        <f t="shared" si="66"/>
        <v>22</v>
      </c>
      <c r="AA173" s="3">
        <f t="shared" si="60"/>
        <v>22</v>
      </c>
      <c r="AB173" s="19"/>
      <c r="AC173" s="14">
        <f>IF(M173=1,_xlfn.XLOOKUP(D173,' RPM (ICE)'!$E$3:$E$63,' RPM (ICE)'!$C$3:$C$63,,-1),IF(M173=2,_xlfn.XLOOKUP(D173,' RPM (ICE)'!$F$3:$F$63,' RPM (ICE)'!$C$3:$C$63,,-1),IF(M173=3,_xlfn.XLOOKUP(D173,' RPM (ICE)'!$G$3:$G$63,' RPM (ICE)'!$C$3:$C$63,,-1))))</f>
        <v>17.11</v>
      </c>
      <c r="AD173" s="14">
        <f t="shared" si="61"/>
        <v>12.758927</v>
      </c>
      <c r="AE173" s="14">
        <f t="shared" si="62"/>
        <v>21.005593471999997</v>
      </c>
      <c r="AF173" s="14" cm="1">
        <f t="array" ref="AF173">_xlfn.XLOOKUP(AE173,BSFC!$I$11:$I$33,_xlfn.XLOOKUP('Main Data (ICE)'!W173,BSFC!$J$10:$W$10,BSFC!$J$11:$W$33,,-1),,-1)</f>
        <v>435.88070662500007</v>
      </c>
      <c r="AG173" s="14">
        <f t="shared" si="63"/>
        <v>1.5448250323713311</v>
      </c>
      <c r="AH173" s="14">
        <f t="shared" si="67"/>
        <v>3.1637168980034816E-4</v>
      </c>
      <c r="AI173" s="14">
        <f t="shared" si="68"/>
        <v>0.13790031570632108</v>
      </c>
      <c r="AJ173" s="14">
        <f t="shared" si="72"/>
        <v>26.627641448676385</v>
      </c>
      <c r="AK173" s="14">
        <f t="shared" si="69"/>
        <v>1.8264942477658419E-4</v>
      </c>
      <c r="AL173" s="14">
        <f t="shared" si="70"/>
        <v>3.5268399269769955E-2</v>
      </c>
    </row>
    <row r="174" spans="1:38" ht="15.75" thickBot="1" x14ac:dyDescent="0.3">
      <c r="A174" s="14">
        <v>1</v>
      </c>
      <c r="B174" s="17" t="s">
        <v>33</v>
      </c>
      <c r="C174" s="14">
        <v>168</v>
      </c>
      <c r="D174" s="14">
        <f t="shared" si="64"/>
        <v>25.241144946275053</v>
      </c>
      <c r="E174" s="14">
        <f t="shared" si="53"/>
        <v>11.283782732784541</v>
      </c>
      <c r="F174" s="14">
        <f t="shared" si="65"/>
        <v>20.093541619962366</v>
      </c>
      <c r="G174" s="14">
        <f>0.5*('Specifications (ICE)'!$P$4*'Specifications (ICE)'!$P$3)*'Specifications (ICE)'!$P$5*E174^2</f>
        <v>39.796644318720212</v>
      </c>
      <c r="H174" s="14">
        <f>IF(B174="A",'Specifications (ICE)'!$M$12,IF(B174="G",'Specifications (ICE)'!$M$13))</f>
        <v>84.271039200000004</v>
      </c>
      <c r="I174" s="14">
        <f>'Specifications (ICE)'!$H$11-G174-H174-R174</f>
        <v>577.93056670000249</v>
      </c>
      <c r="J174" s="14">
        <f t="shared" si="54"/>
        <v>0.91323462949645107</v>
      </c>
      <c r="K174" s="14">
        <f>0.5*'Specifications (ICE)'!$E$16*E174^2</f>
        <v>34179.743119224404</v>
      </c>
      <c r="L174" s="14">
        <f>E174/'Specifications (ICE)'!$M$4</f>
        <v>39.488303526805041</v>
      </c>
      <c r="M174" s="14">
        <f t="shared" si="49"/>
        <v>3</v>
      </c>
      <c r="N174" s="14">
        <f>IF(M174=1,'Specifications (ICE)'!$M$19,IF(M174=2,'Specifications (ICE)'!$M$20,IF(M174=3,'Specifications (ICE)'!$M$21)))</f>
        <v>632.83908432016858</v>
      </c>
      <c r="O174" s="14">
        <f t="shared" si="50"/>
        <v>40.287723554640209</v>
      </c>
      <c r="P174" s="13">
        <f t="shared" si="51"/>
        <v>0.91323462949645107</v>
      </c>
      <c r="Q174" s="14">
        <v>0</v>
      </c>
      <c r="R174" s="17">
        <f t="shared" si="55"/>
        <v>0</v>
      </c>
      <c r="S174" s="14">
        <f t="shared" si="56"/>
        <v>0</v>
      </c>
      <c r="T174" s="12">
        <f t="shared" si="52"/>
        <v>707.03652579976904</v>
      </c>
      <c r="U174" s="3">
        <f t="shared" si="71"/>
        <v>18</v>
      </c>
      <c r="V174" s="19">
        <f t="shared" si="57"/>
        <v>13.422600000000001</v>
      </c>
      <c r="W174" s="14">
        <f>IF(M174=1,_xlfn.XLOOKUP(D174,' RPM (ICE)'!$E$3:$E$63,' RPM (ICE)'!$B$3:$B$63,,1),IF(M174=2,_xlfn.XLOOKUP(D174,' RPM (ICE)'!$F$3:$F$63,' RPM (ICE)'!$B$3:$B$63,,1),IF(M174=3,_xlfn.XLOOKUP(D174,' RPM (ICE)'!$G$3:$G$63,' RPM (ICE)'!$B$3:$B$63,,1))))</f>
        <v>5800</v>
      </c>
      <c r="X174" s="12">
        <f t="shared" si="58"/>
        <v>22.09822808275862</v>
      </c>
      <c r="Y174" s="3">
        <f t="shared" si="59"/>
        <v>22</v>
      </c>
      <c r="Z174" s="3">
        <f t="shared" si="66"/>
        <v>22</v>
      </c>
      <c r="AA174" s="3">
        <f t="shared" si="60"/>
        <v>22</v>
      </c>
      <c r="AB174" s="19"/>
      <c r="AC174" s="14">
        <f>IF(M174=1,_xlfn.XLOOKUP(D174,' RPM (ICE)'!$E$3:$E$63,' RPM (ICE)'!$C$3:$C$63,,-1),IF(M174=2,_xlfn.XLOOKUP(D174,' RPM (ICE)'!$F$3:$F$63,' RPM (ICE)'!$C$3:$C$63,,-1),IF(M174=3,_xlfn.XLOOKUP(D174,' RPM (ICE)'!$G$3:$G$63,' RPM (ICE)'!$C$3:$C$63,,-1))))</f>
        <v>17.11</v>
      </c>
      <c r="AD174" s="14">
        <f t="shared" si="61"/>
        <v>12.758927</v>
      </c>
      <c r="AE174" s="14">
        <f t="shared" si="62"/>
        <v>21.005593471999997</v>
      </c>
      <c r="AF174" s="14" cm="1">
        <f t="array" ref="AF174">_xlfn.XLOOKUP(AE174,BSFC!$I$11:$I$33,_xlfn.XLOOKUP('Main Data (ICE)'!W174,BSFC!$J$10:$W$10,BSFC!$J$11:$W$33,,-1),,-1)</f>
        <v>435.88070662500007</v>
      </c>
      <c r="AG174" s="14">
        <f t="shared" si="63"/>
        <v>1.5448250323713311</v>
      </c>
      <c r="AH174" s="14">
        <f t="shared" si="67"/>
        <v>3.14092044558027E-4</v>
      </c>
      <c r="AI174" s="14">
        <f t="shared" si="68"/>
        <v>0.13690666232724383</v>
      </c>
      <c r="AJ174" s="14">
        <f t="shared" si="72"/>
        <v>26.764548111003631</v>
      </c>
      <c r="AK174" s="14">
        <f t="shared" si="69"/>
        <v>1.8133332758575344E-4</v>
      </c>
      <c r="AL174" s="14">
        <f t="shared" si="70"/>
        <v>3.5449732597355711E-2</v>
      </c>
    </row>
    <row r="175" spans="1:38" ht="15.75" thickBot="1" x14ac:dyDescent="0.3">
      <c r="A175" s="14">
        <v>1</v>
      </c>
      <c r="B175" s="17" t="s">
        <v>33</v>
      </c>
      <c r="C175" s="14">
        <v>169</v>
      </c>
      <c r="D175" s="14">
        <f t="shared" si="64"/>
        <v>25.42154339833322</v>
      </c>
      <c r="E175" s="14">
        <f t="shared" si="53"/>
        <v>11.364427923115157</v>
      </c>
      <c r="F175" s="14">
        <f t="shared" si="65"/>
        <v>20.181535490552719</v>
      </c>
      <c r="G175" s="14">
        <f>0.5*('Specifications (ICE)'!$P$4*'Specifications (ICE)'!$P$3)*'Specifications (ICE)'!$P$5*E175^2</f>
        <v>40.367530315112717</v>
      </c>
      <c r="H175" s="14">
        <f>IF(B175="A",'Specifications (ICE)'!$M$12,IF(B175="G",'Specifications (ICE)'!$M$13))</f>
        <v>84.271039200000004</v>
      </c>
      <c r="I175" s="14">
        <f>'Specifications (ICE)'!$H$11-G175-H175-R175</f>
        <v>577.35968070360991</v>
      </c>
      <c r="J175" s="14">
        <f t="shared" si="54"/>
        <v>0.91233252655980035</v>
      </c>
      <c r="K175" s="14">
        <f>0.5*'Specifications (ICE)'!$E$16*E175^2</f>
        <v>34670.054225627908</v>
      </c>
      <c r="L175" s="14">
        <f>E175/'Specifications (ICE)'!$M$4</f>
        <v>39.770526415101159</v>
      </c>
      <c r="M175" s="14">
        <f t="shared" si="49"/>
        <v>3</v>
      </c>
      <c r="N175" s="14">
        <f>IF(M175=1,'Specifications (ICE)'!$M$19,IF(M175=2,'Specifications (ICE)'!$M$20,IF(M175=3,'Specifications (ICE)'!$M$21)))</f>
        <v>632.83908432016858</v>
      </c>
      <c r="O175" s="14">
        <f t="shared" si="50"/>
        <v>40.865654121340221</v>
      </c>
      <c r="P175" s="13">
        <f t="shared" si="51"/>
        <v>0.91233252655980035</v>
      </c>
      <c r="Q175" s="14">
        <v>0</v>
      </c>
      <c r="R175" s="17">
        <f t="shared" si="55"/>
        <v>0</v>
      </c>
      <c r="S175" s="14">
        <f t="shared" si="56"/>
        <v>0</v>
      </c>
      <c r="T175" s="12">
        <f t="shared" si="52"/>
        <v>712.08971554509731</v>
      </c>
      <c r="U175" s="3">
        <f t="shared" si="71"/>
        <v>18</v>
      </c>
      <c r="V175" s="19">
        <f t="shared" si="57"/>
        <v>13.422600000000001</v>
      </c>
      <c r="W175" s="14">
        <f>IF(M175=1,_xlfn.XLOOKUP(D175,' RPM (ICE)'!$E$3:$E$63,' RPM (ICE)'!$B$3:$B$63,,1),IF(M175=2,_xlfn.XLOOKUP(D175,' RPM (ICE)'!$F$3:$F$63,' RPM (ICE)'!$B$3:$B$63,,1),IF(M175=3,_xlfn.XLOOKUP(D175,' RPM (ICE)'!$G$3:$G$63,' RPM (ICE)'!$B$3:$B$63,,1))))</f>
        <v>5800</v>
      </c>
      <c r="X175" s="12">
        <f t="shared" si="58"/>
        <v>22.09822808275862</v>
      </c>
      <c r="Y175" s="3">
        <f t="shared" si="59"/>
        <v>22</v>
      </c>
      <c r="Z175" s="3">
        <f t="shared" si="66"/>
        <v>22</v>
      </c>
      <c r="AA175" s="3">
        <f t="shared" si="60"/>
        <v>22</v>
      </c>
      <c r="AB175" s="19"/>
      <c r="AC175" s="14">
        <f>IF(M175=1,_xlfn.XLOOKUP(D175,' RPM (ICE)'!$E$3:$E$63,' RPM (ICE)'!$C$3:$C$63,,-1),IF(M175=2,_xlfn.XLOOKUP(D175,' RPM (ICE)'!$F$3:$F$63,' RPM (ICE)'!$C$3:$C$63,,-1),IF(M175=3,_xlfn.XLOOKUP(D175,' RPM (ICE)'!$G$3:$G$63,' RPM (ICE)'!$C$3:$C$63,,-1))))</f>
        <v>17.11</v>
      </c>
      <c r="AD175" s="14">
        <f t="shared" si="61"/>
        <v>12.758927</v>
      </c>
      <c r="AE175" s="14">
        <f t="shared" si="62"/>
        <v>21.005593471999997</v>
      </c>
      <c r="AF175" s="14" cm="1">
        <f t="array" ref="AF175">_xlfn.XLOOKUP(AE175,BSFC!$I$11:$I$33,_xlfn.XLOOKUP('Main Data (ICE)'!W175,BSFC!$J$10:$W$10,BSFC!$J$11:$W$33,,-1),,-1)</f>
        <v>435.88070662500007</v>
      </c>
      <c r="AG175" s="14">
        <f t="shared" si="63"/>
        <v>1.5448250323713311</v>
      </c>
      <c r="AH175" s="14">
        <f t="shared" si="67"/>
        <v>3.1186315869715465E-4</v>
      </c>
      <c r="AI175" s="14">
        <f t="shared" si="68"/>
        <v>0.1359351339832203</v>
      </c>
      <c r="AJ175" s="14">
        <f t="shared" si="72"/>
        <v>26.900483244986852</v>
      </c>
      <c r="AK175" s="14">
        <f t="shared" si="69"/>
        <v>1.8004653507711299E-4</v>
      </c>
      <c r="AL175" s="14">
        <f t="shared" si="70"/>
        <v>3.5629779132432822E-2</v>
      </c>
    </row>
    <row r="176" spans="1:38" ht="15.75" thickBot="1" x14ac:dyDescent="0.3">
      <c r="A176" s="14">
        <v>1</v>
      </c>
      <c r="B176" s="17" t="s">
        <v>33</v>
      </c>
      <c r="C176" s="14">
        <v>170</v>
      </c>
      <c r="D176" s="14">
        <f t="shared" si="64"/>
        <v>25.600494355403093</v>
      </c>
      <c r="E176" s="14">
        <f t="shared" si="53"/>
        <v>11.444426026358817</v>
      </c>
      <c r="F176" s="14">
        <f t="shared" si="65"/>
        <v>20.268914271952223</v>
      </c>
      <c r="G176" s="14">
        <f>0.5*('Specifications (ICE)'!$P$4*'Specifications (ICE)'!$P$3)*'Specifications (ICE)'!$P$5*E176^2</f>
        <v>40.937852384210736</v>
      </c>
      <c r="H176" s="14">
        <f>IF(B176="A",'Specifications (ICE)'!$M$12,IF(B176="G",'Specifications (ICE)'!$M$13))</f>
        <v>84.271039200000004</v>
      </c>
      <c r="I176" s="14">
        <f>'Specifications (ICE)'!$H$11-G176-H176-R176</f>
        <v>576.78935863451193</v>
      </c>
      <c r="J176" s="14">
        <f t="shared" si="54"/>
        <v>0.9114313147300811</v>
      </c>
      <c r="K176" s="14">
        <f>0.5*'Specifications (ICE)'!$E$16*E176^2</f>
        <v>35159.880997475229</v>
      </c>
      <c r="L176" s="14">
        <f>E176/'Specifications (ICE)'!$M$4</f>
        <v>40.050484781658156</v>
      </c>
      <c r="M176" s="14">
        <f t="shared" si="49"/>
        <v>3</v>
      </c>
      <c r="N176" s="14">
        <f>IF(M176=1,'Specifications (ICE)'!$M$19,IF(M176=2,'Specifications (ICE)'!$M$20,IF(M176=3,'Specifications (ICE)'!$M$21)))</f>
        <v>632.83908432016858</v>
      </c>
      <c r="O176" s="14">
        <f t="shared" si="50"/>
        <v>41.443013802043822</v>
      </c>
      <c r="P176" s="13">
        <f t="shared" si="51"/>
        <v>0.9114313147300811</v>
      </c>
      <c r="Q176" s="14">
        <v>0</v>
      </c>
      <c r="R176" s="17">
        <f t="shared" si="55"/>
        <v>0</v>
      </c>
      <c r="S176" s="14">
        <f t="shared" si="56"/>
        <v>0</v>
      </c>
      <c r="T176" s="12">
        <f t="shared" si="52"/>
        <v>717.10235911750783</v>
      </c>
      <c r="U176" s="3">
        <f t="shared" si="71"/>
        <v>18</v>
      </c>
      <c r="V176" s="19">
        <f t="shared" si="57"/>
        <v>13.422600000000001</v>
      </c>
      <c r="W176" s="14">
        <f>IF(M176=1,_xlfn.XLOOKUP(D176,' RPM (ICE)'!$E$3:$E$63,' RPM (ICE)'!$B$3:$B$63,,1),IF(M176=2,_xlfn.XLOOKUP(D176,' RPM (ICE)'!$F$3:$F$63,' RPM (ICE)'!$B$3:$B$63,,1),IF(M176=3,_xlfn.XLOOKUP(D176,' RPM (ICE)'!$G$3:$G$63,' RPM (ICE)'!$B$3:$B$63,,1))))</f>
        <v>5900</v>
      </c>
      <c r="X176" s="12">
        <f t="shared" si="58"/>
        <v>21.723681844067798</v>
      </c>
      <c r="Y176" s="3">
        <f t="shared" si="59"/>
        <v>22</v>
      </c>
      <c r="Z176" s="3">
        <f t="shared" si="66"/>
        <v>22</v>
      </c>
      <c r="AA176" s="3">
        <f t="shared" si="60"/>
        <v>22</v>
      </c>
      <c r="AB176" s="19"/>
      <c r="AC176" s="14">
        <f>IF(M176=1,_xlfn.XLOOKUP(D176,' RPM (ICE)'!$E$3:$E$63,' RPM (ICE)'!$C$3:$C$63,,-1),IF(M176=2,_xlfn.XLOOKUP(D176,' RPM (ICE)'!$F$3:$F$63,' RPM (ICE)'!$C$3:$C$63,,-1),IF(M176=3,_xlfn.XLOOKUP(D176,' RPM (ICE)'!$G$3:$G$63,' RPM (ICE)'!$C$3:$C$63,,-1))))</f>
        <v>17.175000000000001</v>
      </c>
      <c r="AD176" s="14">
        <f t="shared" si="61"/>
        <v>12.8073975</v>
      </c>
      <c r="AE176" s="14">
        <f t="shared" si="62"/>
        <v>20.728013092881355</v>
      </c>
      <c r="AF176" s="14" cm="1">
        <f t="array" ref="AF176">_xlfn.XLOOKUP(AE176,BSFC!$I$11:$I$33,_xlfn.XLOOKUP('Main Data (ICE)'!W176,BSFC!$J$10:$W$10,BSFC!$J$11:$W$33,,-1),,-1)</f>
        <v>414.10462275000009</v>
      </c>
      <c r="AG176" s="14">
        <f t="shared" si="63"/>
        <v>1.4732229194852209</v>
      </c>
      <c r="AH176" s="14">
        <f t="shared" si="67"/>
        <v>3.1085966290251643E-4</v>
      </c>
      <c r="AI176" s="14">
        <f t="shared" si="68"/>
        <v>0.12872842343443877</v>
      </c>
      <c r="AJ176" s="14">
        <f t="shared" si="72"/>
        <v>27.02921166842129</v>
      </c>
      <c r="AK176" s="14">
        <f t="shared" si="69"/>
        <v>1.7050122309197186E-4</v>
      </c>
      <c r="AL176" s="14">
        <f t="shared" si="70"/>
        <v>3.5800280355524794E-2</v>
      </c>
    </row>
    <row r="177" spans="1:38" ht="15.75" thickBot="1" x14ac:dyDescent="0.3">
      <c r="A177" s="14">
        <v>1</v>
      </c>
      <c r="B177" s="17" t="s">
        <v>33</v>
      </c>
      <c r="C177" s="14">
        <v>171</v>
      </c>
      <c r="D177" s="14">
        <f t="shared" si="64"/>
        <v>25.778028135991065</v>
      </c>
      <c r="E177" s="14">
        <f t="shared" si="53"/>
        <v>11.523790596078152</v>
      </c>
      <c r="F177" s="14">
        <f t="shared" si="65"/>
        <v>20.355691273986633</v>
      </c>
      <c r="G177" s="14">
        <f>0.5*('Specifications (ICE)'!$P$4*'Specifications (ICE)'!$P$3)*'Specifications (ICE)'!$P$5*E177^2</f>
        <v>41.507611083067694</v>
      </c>
      <c r="H177" s="14">
        <f>IF(B177="A",'Specifications (ICE)'!$M$12,IF(B177="G",'Specifications (ICE)'!$M$13))</f>
        <v>84.271039200000004</v>
      </c>
      <c r="I177" s="14">
        <f>'Specifications (ICE)'!$H$11-G177-H177-R177</f>
        <v>576.21959993565497</v>
      </c>
      <c r="J177" s="14">
        <f t="shared" si="54"/>
        <v>0.91053099312704833</v>
      </c>
      <c r="K177" s="14">
        <f>0.5*'Specifications (ICE)'!$E$16*E177^2</f>
        <v>35649.223913197246</v>
      </c>
      <c r="L177" s="14">
        <f>E177/'Specifications (ICE)'!$M$4</f>
        <v>40.328226058016277</v>
      </c>
      <c r="M177" s="14">
        <f t="shared" si="49"/>
        <v>3</v>
      </c>
      <c r="N177" s="14">
        <f>IF(M177=1,'Specifications (ICE)'!$M$19,IF(M177=2,'Specifications (ICE)'!$M$20,IF(M177=3,'Specifications (ICE)'!$M$21)))</f>
        <v>632.83908432016858</v>
      </c>
      <c r="O177" s="14">
        <f t="shared" si="50"/>
        <v>42.01980316067835</v>
      </c>
      <c r="P177" s="13">
        <f t="shared" si="51"/>
        <v>0.91053099312704833</v>
      </c>
      <c r="Q177" s="14">
        <v>0</v>
      </c>
      <c r="R177" s="17">
        <f t="shared" si="55"/>
        <v>0</v>
      </c>
      <c r="S177" s="14">
        <f t="shared" si="56"/>
        <v>0</v>
      </c>
      <c r="T177" s="12">
        <f t="shared" si="52"/>
        <v>722.07530577686862</v>
      </c>
      <c r="U177" s="3">
        <f t="shared" si="71"/>
        <v>18</v>
      </c>
      <c r="V177" s="19">
        <f t="shared" si="57"/>
        <v>13.422600000000001</v>
      </c>
      <c r="W177" s="14">
        <f>IF(M177=1,_xlfn.XLOOKUP(D177,' RPM (ICE)'!$E$3:$E$63,' RPM (ICE)'!$B$3:$B$63,,1),IF(M177=2,_xlfn.XLOOKUP(D177,' RPM (ICE)'!$F$3:$F$63,' RPM (ICE)'!$B$3:$B$63,,1),IF(M177=3,_xlfn.XLOOKUP(D177,' RPM (ICE)'!$G$3:$G$63,' RPM (ICE)'!$B$3:$B$63,,1))))</f>
        <v>5900</v>
      </c>
      <c r="X177" s="12">
        <f t="shared" si="58"/>
        <v>21.723681844067798</v>
      </c>
      <c r="Y177" s="3">
        <f t="shared" si="59"/>
        <v>22</v>
      </c>
      <c r="Z177" s="3">
        <f t="shared" si="66"/>
        <v>22</v>
      </c>
      <c r="AA177" s="3">
        <f t="shared" si="60"/>
        <v>22</v>
      </c>
      <c r="AB177" s="19"/>
      <c r="AC177" s="14">
        <f>IF(M177=1,_xlfn.XLOOKUP(D177,' RPM (ICE)'!$E$3:$E$63,' RPM (ICE)'!$C$3:$C$63,,-1),IF(M177=2,_xlfn.XLOOKUP(D177,' RPM (ICE)'!$F$3:$F$63,' RPM (ICE)'!$C$3:$C$63,,-1),IF(M177=3,_xlfn.XLOOKUP(D177,' RPM (ICE)'!$G$3:$G$63,' RPM (ICE)'!$C$3:$C$63,,-1))))</f>
        <v>17.175000000000001</v>
      </c>
      <c r="AD177" s="14">
        <f t="shared" si="61"/>
        <v>12.8073975</v>
      </c>
      <c r="AE177" s="14">
        <f t="shared" si="62"/>
        <v>20.728013092881355</v>
      </c>
      <c r="AF177" s="14" cm="1">
        <f t="array" ref="AF177">_xlfn.XLOOKUP(AE177,BSFC!$I$11:$I$33,_xlfn.XLOOKUP('Main Data (ICE)'!W177,BSFC!$J$10:$W$10,BSFC!$J$11:$W$33,,-1),,-1)</f>
        <v>414.10462275000009</v>
      </c>
      <c r="AG177" s="14">
        <f t="shared" si="63"/>
        <v>1.4732229194852209</v>
      </c>
      <c r="AH177" s="14">
        <f t="shared" si="67"/>
        <v>3.0871876636472025E-4</v>
      </c>
      <c r="AI177" s="14">
        <f t="shared" si="68"/>
        <v>0.12784186828130789</v>
      </c>
      <c r="AJ177" s="14">
        <f t="shared" si="72"/>
        <v>27.157053536702598</v>
      </c>
      <c r="AK177" s="14">
        <f t="shared" si="69"/>
        <v>1.6932697785603695E-4</v>
      </c>
      <c r="AL177" s="14">
        <f t="shared" si="70"/>
        <v>3.5969607333380831E-2</v>
      </c>
    </row>
    <row r="178" spans="1:38" ht="15.75" thickBot="1" x14ac:dyDescent="0.3">
      <c r="A178" s="14">
        <v>1</v>
      </c>
      <c r="B178" s="17" t="s">
        <v>33</v>
      </c>
      <c r="C178" s="14">
        <v>172</v>
      </c>
      <c r="D178" s="14">
        <f t="shared" si="64"/>
        <v>25.954173993392942</v>
      </c>
      <c r="E178" s="14">
        <f t="shared" si="53"/>
        <v>11.602534709644845</v>
      </c>
      <c r="F178" s="14">
        <f t="shared" si="65"/>
        <v>20.441879337631789</v>
      </c>
      <c r="G178" s="14">
        <f>0.5*('Specifications (ICE)'!$P$4*'Specifications (ICE)'!$P$3)*'Specifications (ICE)'!$P$5*E178^2</f>
        <v>42.076806968186737</v>
      </c>
      <c r="H178" s="14">
        <f>IF(B178="A",'Specifications (ICE)'!$M$12,IF(B178="G",'Specifications (ICE)'!$M$13))</f>
        <v>84.271039200000004</v>
      </c>
      <c r="I178" s="14">
        <f>'Specifications (ICE)'!$H$11-G178-H178-R178</f>
        <v>575.65040405053594</v>
      </c>
      <c r="J178" s="14">
        <f t="shared" si="54"/>
        <v>0.90963156087132646</v>
      </c>
      <c r="K178" s="14">
        <f>0.5*'Specifications (ICE)'!$E$16*E178^2</f>
        <v>36138.083450752194</v>
      </c>
      <c r="L178" s="14">
        <f>E178/'Specifications (ICE)'!$M$4</f>
        <v>40.603796009255795</v>
      </c>
      <c r="M178" s="14">
        <f t="shared" si="49"/>
        <v>3</v>
      </c>
      <c r="N178" s="14">
        <f>IF(M178=1,'Specifications (ICE)'!$M$19,IF(M178=2,'Specifications (ICE)'!$M$20,IF(M178=3,'Specifications (ICE)'!$M$21)))</f>
        <v>632.83908432016858</v>
      </c>
      <c r="O178" s="14">
        <f t="shared" si="50"/>
        <v>42.596022760614005</v>
      </c>
      <c r="P178" s="13">
        <f t="shared" si="51"/>
        <v>0.90963156087132646</v>
      </c>
      <c r="Q178" s="14">
        <v>0</v>
      </c>
      <c r="R178" s="17">
        <f t="shared" si="55"/>
        <v>0</v>
      </c>
      <c r="S178" s="14">
        <f t="shared" si="56"/>
        <v>0</v>
      </c>
      <c r="T178" s="12">
        <f t="shared" si="52"/>
        <v>727.00937494514631</v>
      </c>
      <c r="U178" s="3">
        <f t="shared" si="71"/>
        <v>18</v>
      </c>
      <c r="V178" s="19">
        <f t="shared" si="57"/>
        <v>13.422600000000001</v>
      </c>
      <c r="W178" s="14">
        <f>IF(M178=1,_xlfn.XLOOKUP(D178,' RPM (ICE)'!$E$3:$E$63,' RPM (ICE)'!$B$3:$B$63,,1),IF(M178=2,_xlfn.XLOOKUP(D178,' RPM (ICE)'!$F$3:$F$63,' RPM (ICE)'!$B$3:$B$63,,1),IF(M178=3,_xlfn.XLOOKUP(D178,' RPM (ICE)'!$G$3:$G$63,' RPM (ICE)'!$B$3:$B$63,,1))))</f>
        <v>6000</v>
      </c>
      <c r="X178" s="12">
        <f t="shared" si="58"/>
        <v>21.361620479999999</v>
      </c>
      <c r="Y178" s="3">
        <f t="shared" si="59"/>
        <v>21</v>
      </c>
      <c r="Z178" s="3">
        <f t="shared" si="66"/>
        <v>21</v>
      </c>
      <c r="AA178" s="3">
        <f t="shared" si="60"/>
        <v>21</v>
      </c>
      <c r="AB178" s="19"/>
      <c r="AC178" s="14">
        <f>IF(M178=1,_xlfn.XLOOKUP(D178,' RPM (ICE)'!$E$3:$E$63,' RPM (ICE)'!$C$3:$C$63,,-1),IF(M178=2,_xlfn.XLOOKUP(D178,' RPM (ICE)'!$F$3:$F$63,' RPM (ICE)'!$C$3:$C$63,,-1),IF(M178=3,_xlfn.XLOOKUP(D178,' RPM (ICE)'!$G$3:$G$63,' RPM (ICE)'!$C$3:$C$63,,-1))))</f>
        <v>17.239999999999998</v>
      </c>
      <c r="AD178" s="14">
        <f t="shared" si="61"/>
        <v>12.855867999999999</v>
      </c>
      <c r="AE178" s="14">
        <f t="shared" si="62"/>
        <v>20.459685393066664</v>
      </c>
      <c r="AF178" s="14" cm="1">
        <f t="array" ref="AF178">_xlfn.XLOOKUP(AE178,BSFC!$I$11:$I$33,_xlfn.XLOOKUP('Main Data (ICE)'!W178,BSFC!$J$10:$W$10,BSFC!$J$11:$W$33,,-1),,-1)</f>
        <v>469.19731950000011</v>
      </c>
      <c r="AG178" s="14">
        <f t="shared" si="63"/>
        <v>1.6755385570682853</v>
      </c>
      <c r="AH178" s="14">
        <f t="shared" si="67"/>
        <v>3.0778399149937013E-4</v>
      </c>
      <c r="AI178" s="14">
        <f t="shared" si="68"/>
        <v>0.14441142379651528</v>
      </c>
      <c r="AJ178" s="14">
        <f t="shared" si="72"/>
        <v>27.301464960499114</v>
      </c>
      <c r="AK178" s="14">
        <f t="shared" si="69"/>
        <v>1.9127340900200701E-4</v>
      </c>
      <c r="AL178" s="14">
        <f t="shared" si="70"/>
        <v>3.6160880742382835E-2</v>
      </c>
    </row>
    <row r="179" spans="1:38" ht="15.75" thickBot="1" x14ac:dyDescent="0.3">
      <c r="A179" s="14">
        <v>1</v>
      </c>
      <c r="B179" s="17" t="s">
        <v>33</v>
      </c>
      <c r="C179" s="14">
        <v>173</v>
      </c>
      <c r="D179" s="14">
        <f t="shared" si="64"/>
        <v>26.128960167590659</v>
      </c>
      <c r="E179" s="14">
        <f t="shared" si="53"/>
        <v>11.680670991439492</v>
      </c>
      <c r="F179" s="14">
        <f t="shared" si="65"/>
        <v>20.527490857786145</v>
      </c>
      <c r="G179" s="14">
        <f>0.5*('Specifications (ICE)'!$P$4*'Specifications (ICE)'!$P$3)*'Specifications (ICE)'!$P$5*E179^2</f>
        <v>42.645440595521293</v>
      </c>
      <c r="H179" s="14">
        <f>IF(B179="A",'Specifications (ICE)'!$M$12,IF(B179="G",'Specifications (ICE)'!$M$13))</f>
        <v>84.271039200000004</v>
      </c>
      <c r="I179" s="14">
        <f>'Specifications (ICE)'!$H$11-G179-H179-R179</f>
        <v>575.08177042320131</v>
      </c>
      <c r="J179" s="14">
        <f t="shared" si="54"/>
        <v>0.90873301708440868</v>
      </c>
      <c r="K179" s="14">
        <f>0.5*'Specifications (ICE)'!$E$16*E179^2</f>
        <v>36626.460087626205</v>
      </c>
      <c r="L179" s="14">
        <f>E179/'Specifications (ICE)'!$M$4</f>
        <v>40.877238815186324</v>
      </c>
      <c r="M179" s="14">
        <f t="shared" si="49"/>
        <v>3</v>
      </c>
      <c r="N179" s="14">
        <f>IF(M179=1,'Specifications (ICE)'!$M$19,IF(M179=2,'Specifications (ICE)'!$M$20,IF(M179=3,'Specifications (ICE)'!$M$21)))</f>
        <v>632.83908432016858</v>
      </c>
      <c r="O179" s="14">
        <f t="shared" si="50"/>
        <v>43.17167316466454</v>
      </c>
      <c r="P179" s="13">
        <f t="shared" si="51"/>
        <v>0.90873301708440868</v>
      </c>
      <c r="Q179" s="14">
        <v>0</v>
      </c>
      <c r="R179" s="17">
        <f t="shared" si="55"/>
        <v>0</v>
      </c>
      <c r="S179" s="14">
        <f t="shared" si="56"/>
        <v>0</v>
      </c>
      <c r="T179" s="12">
        <f t="shared" si="52"/>
        <v>731.90535766009941</v>
      </c>
      <c r="U179" s="3">
        <f t="shared" si="71"/>
        <v>18</v>
      </c>
      <c r="V179" s="19">
        <f t="shared" si="57"/>
        <v>13.422600000000001</v>
      </c>
      <c r="W179" s="14">
        <f>IF(M179=1,_xlfn.XLOOKUP(D179,' RPM (ICE)'!$E$3:$E$63,' RPM (ICE)'!$B$3:$B$63,,1),IF(M179=2,_xlfn.XLOOKUP(D179,' RPM (ICE)'!$F$3:$F$63,' RPM (ICE)'!$B$3:$B$63,,1),IF(M179=3,_xlfn.XLOOKUP(D179,' RPM (ICE)'!$G$3:$G$63,' RPM (ICE)'!$B$3:$B$63,,1))))</f>
        <v>6000</v>
      </c>
      <c r="X179" s="12">
        <f t="shared" si="58"/>
        <v>21.361620479999999</v>
      </c>
      <c r="Y179" s="3">
        <f t="shared" si="59"/>
        <v>21</v>
      </c>
      <c r="Z179" s="3">
        <f t="shared" si="66"/>
        <v>21</v>
      </c>
      <c r="AA179" s="3">
        <f t="shared" si="60"/>
        <v>21</v>
      </c>
      <c r="AB179" s="19"/>
      <c r="AC179" s="14">
        <f>IF(M179=1,_xlfn.XLOOKUP(D179,' RPM (ICE)'!$E$3:$E$63,' RPM (ICE)'!$C$3:$C$63,,-1),IF(M179=2,_xlfn.XLOOKUP(D179,' RPM (ICE)'!$F$3:$F$63,' RPM (ICE)'!$C$3:$C$63,,-1),IF(M179=3,_xlfn.XLOOKUP(D179,' RPM (ICE)'!$G$3:$G$63,' RPM (ICE)'!$C$3:$C$63,,-1))))</f>
        <v>17.239999999999998</v>
      </c>
      <c r="AD179" s="14">
        <f t="shared" si="61"/>
        <v>12.855867999999999</v>
      </c>
      <c r="AE179" s="14">
        <f t="shared" si="62"/>
        <v>20.459685393066664</v>
      </c>
      <c r="AF179" s="14" cm="1">
        <f t="array" ref="AF179">_xlfn.XLOOKUP(AE179,BSFC!$I$11:$I$33,_xlfn.XLOOKUP('Main Data (ICE)'!W179,BSFC!$J$10:$W$10,BSFC!$J$11:$W$33,,-1),,-1)</f>
        <v>469.19731950000011</v>
      </c>
      <c r="AG179" s="14">
        <f t="shared" si="63"/>
        <v>1.6755385570682853</v>
      </c>
      <c r="AH179" s="14">
        <f t="shared" si="67"/>
        <v>3.0572511177325853E-4</v>
      </c>
      <c r="AI179" s="14">
        <f t="shared" si="68"/>
        <v>0.14344540294785083</v>
      </c>
      <c r="AJ179" s="14">
        <f t="shared" si="72"/>
        <v>27.444910363446965</v>
      </c>
      <c r="AK179" s="14">
        <f t="shared" si="69"/>
        <v>1.899939111892064E-4</v>
      </c>
      <c r="AL179" s="14">
        <f t="shared" si="70"/>
        <v>3.6350874653572042E-2</v>
      </c>
    </row>
    <row r="180" spans="1:38" ht="15.75" thickBot="1" x14ac:dyDescent="0.3">
      <c r="A180" s="14">
        <v>1</v>
      </c>
      <c r="B180" s="17" t="s">
        <v>33</v>
      </c>
      <c r="C180" s="14">
        <v>174</v>
      </c>
      <c r="D180" s="14">
        <f t="shared" si="64"/>
        <v>26.302413933938467</v>
      </c>
      <c r="E180" s="14">
        <f t="shared" si="53"/>
        <v>11.758211634616247</v>
      </c>
      <c r="F180" s="14">
        <f t="shared" si="65"/>
        <v>20.612537804641224</v>
      </c>
      <c r="G180" s="14">
        <f>0.5*('Specifications (ICE)'!$P$4*'Specifications (ICE)'!$P$3)*'Specifications (ICE)'!$P$5*E180^2</f>
        <v>43.213512520475618</v>
      </c>
      <c r="H180" s="14">
        <f>IF(B180="A",'Specifications (ICE)'!$M$12,IF(B180="G",'Specifications (ICE)'!$M$13))</f>
        <v>84.271039200000004</v>
      </c>
      <c r="I180" s="14">
        <f>'Specifications (ICE)'!$H$11-G180-H180-R180</f>
        <v>574.51369849824698</v>
      </c>
      <c r="J180" s="14">
        <f t="shared" si="54"/>
        <v>0.90783536088865624</v>
      </c>
      <c r="K180" s="14">
        <f>0.5*'Specifications (ICE)'!$E$16*E180^2</f>
        <v>37114.354300833744</v>
      </c>
      <c r="L180" s="14">
        <f>E180/'Specifications (ICE)'!$M$4</f>
        <v>41.148597146513552</v>
      </c>
      <c r="M180" s="14">
        <f t="shared" si="49"/>
        <v>3</v>
      </c>
      <c r="N180" s="14">
        <f>IF(M180=1,'Specifications (ICE)'!$M$19,IF(M180=2,'Specifications (ICE)'!$M$20,IF(M180=3,'Specifications (ICE)'!$M$21)))</f>
        <v>632.83908432016858</v>
      </c>
      <c r="O180" s="14">
        <f t="shared" si="50"/>
        <v>43.74675493508775</v>
      </c>
      <c r="P180" s="13">
        <f t="shared" si="51"/>
        <v>0.90783536088865624</v>
      </c>
      <c r="Q180" s="14">
        <v>0</v>
      </c>
      <c r="R180" s="17">
        <f t="shared" si="55"/>
        <v>0</v>
      </c>
      <c r="S180" s="14">
        <f t="shared" si="56"/>
        <v>0</v>
      </c>
      <c r="T180" s="12">
        <f t="shared" si="52"/>
        <v>736.7640179390396</v>
      </c>
      <c r="U180" s="3">
        <f t="shared" si="71"/>
        <v>18</v>
      </c>
      <c r="V180" s="19">
        <f t="shared" si="57"/>
        <v>13.422600000000001</v>
      </c>
      <c r="W180" s="14">
        <f>IF(M180=1,_xlfn.XLOOKUP(D180,' RPM (ICE)'!$E$3:$E$63,' RPM (ICE)'!$B$3:$B$63,,1),IF(M180=2,_xlfn.XLOOKUP(D180,' RPM (ICE)'!$F$3:$F$63,' RPM (ICE)'!$B$3:$B$63,,1),IF(M180=3,_xlfn.XLOOKUP(D180,' RPM (ICE)'!$G$3:$G$63,' RPM (ICE)'!$B$3:$B$63,,1))))</f>
        <v>6000</v>
      </c>
      <c r="X180" s="12">
        <f t="shared" si="58"/>
        <v>21.361620479999999</v>
      </c>
      <c r="Y180" s="3">
        <f t="shared" si="59"/>
        <v>21</v>
      </c>
      <c r="Z180" s="3">
        <f t="shared" si="66"/>
        <v>21</v>
      </c>
      <c r="AA180" s="3">
        <f t="shared" si="60"/>
        <v>21</v>
      </c>
      <c r="AB180" s="19"/>
      <c r="AC180" s="14">
        <f>IF(M180=1,_xlfn.XLOOKUP(D180,' RPM (ICE)'!$E$3:$E$63,' RPM (ICE)'!$C$3:$C$63,,-1),IF(M180=2,_xlfn.XLOOKUP(D180,' RPM (ICE)'!$F$3:$F$63,' RPM (ICE)'!$C$3:$C$63,,-1),IF(M180=3,_xlfn.XLOOKUP(D180,' RPM (ICE)'!$G$3:$G$63,' RPM (ICE)'!$C$3:$C$63,,-1))))</f>
        <v>17.239999999999998</v>
      </c>
      <c r="AD180" s="14">
        <f t="shared" si="61"/>
        <v>12.855867999999999</v>
      </c>
      <c r="AE180" s="14">
        <f t="shared" si="62"/>
        <v>20.459685393066664</v>
      </c>
      <c r="AF180" s="14" cm="1">
        <f t="array" ref="AF180">_xlfn.XLOOKUP(AE180,BSFC!$I$11:$I$33,_xlfn.XLOOKUP('Main Data (ICE)'!W180,BSFC!$J$10:$W$10,BSFC!$J$11:$W$33,,-1),,-1)</f>
        <v>469.19731950000011</v>
      </c>
      <c r="AG180" s="14">
        <f t="shared" si="63"/>
        <v>1.6755385570682853</v>
      </c>
      <c r="AH180" s="14">
        <f t="shared" si="67"/>
        <v>3.0370897849220049E-4</v>
      </c>
      <c r="AI180" s="14">
        <f t="shared" si="68"/>
        <v>0.14249943861662365</v>
      </c>
      <c r="AJ180" s="14">
        <f t="shared" si="72"/>
        <v>27.58740980206359</v>
      </c>
      <c r="AK180" s="14">
        <f t="shared" si="69"/>
        <v>1.8874097830016379E-4</v>
      </c>
      <c r="AL180" s="14">
        <f t="shared" si="70"/>
        <v>3.6539615631872205E-2</v>
      </c>
    </row>
    <row r="181" spans="1:38" ht="15.75" thickBot="1" x14ac:dyDescent="0.3">
      <c r="A181" s="14">
        <v>1</v>
      </c>
      <c r="B181" s="17" t="s">
        <v>33</v>
      </c>
      <c r="C181" s="14">
        <v>175</v>
      </c>
      <c r="D181" s="14">
        <f t="shared" si="64"/>
        <v>26.474561648878232</v>
      </c>
      <c r="E181" s="14">
        <f t="shared" si="53"/>
        <v>11.835168421539349</v>
      </c>
      <c r="F181" s="14">
        <f t="shared" si="65"/>
        <v>20.697031743754085</v>
      </c>
      <c r="G181" s="14">
        <f>0.5*('Specifications (ICE)'!$P$4*'Specifications (ICE)'!$P$3)*'Specifications (ICE)'!$P$5*E181^2</f>
        <v>43.781023297905342</v>
      </c>
      <c r="H181" s="14">
        <f>IF(B181="A",'Specifications (ICE)'!$M$12,IF(B181="G",'Specifications (ICE)'!$M$13))</f>
        <v>84.271039200000004</v>
      </c>
      <c r="I181" s="14">
        <f>'Specifications (ICE)'!$H$11-G181-H181-R181</f>
        <v>573.94618772081731</v>
      </c>
      <c r="J181" s="14">
        <f t="shared" si="54"/>
        <v>0.90693859140729693</v>
      </c>
      <c r="K181" s="14">
        <f>0.5*'Specifications (ICE)'!$E$16*E181^2</f>
        <v>37601.766566918064</v>
      </c>
      <c r="L181" s="14">
        <f>E181/'Specifications (ICE)'!$M$4</f>
        <v>41.417912236358177</v>
      </c>
      <c r="M181" s="14">
        <f t="shared" si="49"/>
        <v>3</v>
      </c>
      <c r="N181" s="14">
        <f>IF(M181=1,'Specifications (ICE)'!$M$19,IF(M181=2,'Specifications (ICE)'!$M$20,IF(M181=3,'Specifications (ICE)'!$M$21)))</f>
        <v>632.83908432016858</v>
      </c>
      <c r="O181" s="14">
        <f t="shared" si="50"/>
        <v>44.321268633586008</v>
      </c>
      <c r="P181" s="13">
        <f t="shared" si="51"/>
        <v>0.90693859140729693</v>
      </c>
      <c r="Q181" s="14">
        <v>0</v>
      </c>
      <c r="R181" s="17">
        <f t="shared" si="55"/>
        <v>0</v>
      </c>
      <c r="S181" s="14">
        <f t="shared" si="56"/>
        <v>0</v>
      </c>
      <c r="T181" s="12">
        <f t="shared" si="52"/>
        <v>741.58609405937591</v>
      </c>
      <c r="U181" s="3">
        <f t="shared" si="71"/>
        <v>18</v>
      </c>
      <c r="V181" s="19">
        <f t="shared" si="57"/>
        <v>13.422600000000001</v>
      </c>
      <c r="W181" s="14">
        <f>IF(M181=1,_xlfn.XLOOKUP(D181,' RPM (ICE)'!$E$3:$E$63,' RPM (ICE)'!$B$3:$B$63,,1),IF(M181=2,_xlfn.XLOOKUP(D181,' RPM (ICE)'!$F$3:$F$63,' RPM (ICE)'!$B$3:$B$63,,1),IF(M181=3,_xlfn.XLOOKUP(D181,' RPM (ICE)'!$G$3:$G$63,' RPM (ICE)'!$B$3:$B$63,,1))))</f>
        <v>6100</v>
      </c>
      <c r="X181" s="12">
        <f t="shared" si="58"/>
        <v>21.011429980327868</v>
      </c>
      <c r="Y181" s="3">
        <f t="shared" si="59"/>
        <v>21</v>
      </c>
      <c r="Z181" s="3">
        <f t="shared" si="66"/>
        <v>21</v>
      </c>
      <c r="AA181" s="3">
        <f t="shared" si="60"/>
        <v>21</v>
      </c>
      <c r="AB181" s="19"/>
      <c r="AC181" s="14">
        <f>IF(M181=1,_xlfn.XLOOKUP(D181,' RPM (ICE)'!$E$3:$E$63,' RPM (ICE)'!$C$3:$C$63,,-1),IF(M181=2,_xlfn.XLOOKUP(D181,' RPM (ICE)'!$F$3:$F$63,' RPM (ICE)'!$C$3:$C$63,,-1),IF(M181=3,_xlfn.XLOOKUP(D181,' RPM (ICE)'!$G$3:$G$63,' RPM (ICE)'!$C$3:$C$63,,-1))))</f>
        <v>17.305</v>
      </c>
      <c r="AD181" s="14">
        <f t="shared" si="61"/>
        <v>12.9043385</v>
      </c>
      <c r="AE181" s="14">
        <f t="shared" si="62"/>
        <v>20.200155322754096</v>
      </c>
      <c r="AF181" s="14" cm="1">
        <f t="array" ref="AF181">_xlfn.XLOOKUP(AE181,BSFC!$I$11:$I$33,_xlfn.XLOOKUP('Main Data (ICE)'!W181,BSFC!$J$10:$W$10,BSFC!$J$11:$W$33,,-1),,-1)</f>
        <v>469.19731950000011</v>
      </c>
      <c r="AG181" s="14">
        <f t="shared" si="63"/>
        <v>1.6818558428112922</v>
      </c>
      <c r="AH181" s="14">
        <f t="shared" si="67"/>
        <v>3.0287177541965049E-4</v>
      </c>
      <c r="AI181" s="14">
        <f t="shared" si="68"/>
        <v>0.14210662517910602</v>
      </c>
      <c r="AJ181" s="14">
        <f t="shared" si="72"/>
        <v>27.729516427242697</v>
      </c>
      <c r="AK181" s="14">
        <f t="shared" si="69"/>
        <v>1.8822069560146492E-4</v>
      </c>
      <c r="AL181" s="14">
        <f t="shared" si="70"/>
        <v>3.6727836327473673E-2</v>
      </c>
    </row>
    <row r="182" spans="1:38" ht="15.75" thickBot="1" x14ac:dyDescent="0.3">
      <c r="A182" s="14">
        <v>1</v>
      </c>
      <c r="B182" s="17" t="s">
        <v>33</v>
      </c>
      <c r="C182" s="14">
        <v>176</v>
      </c>
      <c r="D182" s="14">
        <f t="shared" si="64"/>
        <v>26.645428792902571</v>
      </c>
      <c r="E182" s="14">
        <f t="shared" si="53"/>
        <v>11.911552742989338</v>
      </c>
      <c r="F182" s="14">
        <f t="shared" si="65"/>
        <v>20.780983854916801</v>
      </c>
      <c r="G182" s="14">
        <f>0.5*('Specifications (ICE)'!$P$4*'Specifications (ICE)'!$P$3)*'Specifications (ICE)'!$P$5*E182^2</f>
        <v>44.347973482117979</v>
      </c>
      <c r="H182" s="14">
        <f>IF(B182="A",'Specifications (ICE)'!$M$12,IF(B182="G",'Specifications (ICE)'!$M$13))</f>
        <v>84.271039200000004</v>
      </c>
      <c r="I182" s="14">
        <f>'Specifications (ICE)'!$H$11-G182-H182-R182</f>
        <v>573.37923753660471</v>
      </c>
      <c r="J182" s="14">
        <f t="shared" si="54"/>
        <v>0.90604270776442486</v>
      </c>
      <c r="K182" s="14">
        <f>0.5*'Specifications (ICE)'!$E$16*E182^2</f>
        <v>38088.697361951694</v>
      </c>
      <c r="L182" s="14">
        <f>E182/'Specifications (ICE)'!$M$4</f>
        <v>41.685223947469247</v>
      </c>
      <c r="M182" s="14">
        <f t="shared" si="49"/>
        <v>3</v>
      </c>
      <c r="N182" s="14">
        <f>IF(M182=1,'Specifications (ICE)'!$M$19,IF(M182=2,'Specifications (ICE)'!$M$20,IF(M182=3,'Specifications (ICE)'!$M$21)))</f>
        <v>632.83908432016858</v>
      </c>
      <c r="O182" s="14">
        <f t="shared" si="50"/>
        <v>44.895214821306837</v>
      </c>
      <c r="P182" s="13">
        <f t="shared" si="51"/>
        <v>0.90604270776442486</v>
      </c>
      <c r="Q182" s="14">
        <v>0</v>
      </c>
      <c r="R182" s="17">
        <f t="shared" si="55"/>
        <v>0</v>
      </c>
      <c r="S182" s="14">
        <f t="shared" si="56"/>
        <v>0</v>
      </c>
      <c r="T182" s="12">
        <f t="shared" si="52"/>
        <v>746.37229976206629</v>
      </c>
      <c r="U182" s="3">
        <f t="shared" si="71"/>
        <v>18</v>
      </c>
      <c r="V182" s="19">
        <f t="shared" si="57"/>
        <v>13.422600000000001</v>
      </c>
      <c r="W182" s="14">
        <f>IF(M182=1,_xlfn.XLOOKUP(D182,' RPM (ICE)'!$E$3:$E$63,' RPM (ICE)'!$B$3:$B$63,,1),IF(M182=2,_xlfn.XLOOKUP(D182,' RPM (ICE)'!$F$3:$F$63,' RPM (ICE)'!$B$3:$B$63,,1),IF(M182=3,_xlfn.XLOOKUP(D182,' RPM (ICE)'!$G$3:$G$63,' RPM (ICE)'!$B$3:$B$63,,1))))</f>
        <v>6100</v>
      </c>
      <c r="X182" s="12">
        <f t="shared" si="58"/>
        <v>21.011429980327868</v>
      </c>
      <c r="Y182" s="3">
        <f t="shared" si="59"/>
        <v>21</v>
      </c>
      <c r="Z182" s="3">
        <f t="shared" si="66"/>
        <v>21</v>
      </c>
      <c r="AA182" s="3">
        <f t="shared" si="60"/>
        <v>21</v>
      </c>
      <c r="AB182" s="19"/>
      <c r="AC182" s="14">
        <f>IF(M182=1,_xlfn.XLOOKUP(D182,' RPM (ICE)'!$E$3:$E$63,' RPM (ICE)'!$C$3:$C$63,,-1),IF(M182=2,_xlfn.XLOOKUP(D182,' RPM (ICE)'!$F$3:$F$63,' RPM (ICE)'!$C$3:$C$63,,-1),IF(M182=3,_xlfn.XLOOKUP(D182,' RPM (ICE)'!$G$3:$G$63,' RPM (ICE)'!$C$3:$C$63,,-1))))</f>
        <v>17.305</v>
      </c>
      <c r="AD182" s="14">
        <f t="shared" si="61"/>
        <v>12.9043385</v>
      </c>
      <c r="AE182" s="14">
        <f t="shared" si="62"/>
        <v>20.200155322754096</v>
      </c>
      <c r="AF182" s="14" cm="1">
        <f t="array" ref="AF182">_xlfn.XLOOKUP(AE182,BSFC!$I$11:$I$33,_xlfn.XLOOKUP('Main Data (ICE)'!W182,BSFC!$J$10:$W$10,BSFC!$J$11:$W$33,,-1),,-1)</f>
        <v>469.19731950000011</v>
      </c>
      <c r="AG182" s="14">
        <f t="shared" si="63"/>
        <v>1.6818558428112922</v>
      </c>
      <c r="AH182" s="14">
        <f t="shared" si="67"/>
        <v>3.0092957228703354E-4</v>
      </c>
      <c r="AI182" s="14">
        <f t="shared" si="68"/>
        <v>0.14119534867535766</v>
      </c>
      <c r="AJ182" s="14">
        <f t="shared" si="72"/>
        <v>27.870711775918053</v>
      </c>
      <c r="AK182" s="14">
        <f t="shared" si="69"/>
        <v>1.8701370685477833E-4</v>
      </c>
      <c r="AL182" s="14">
        <f t="shared" si="70"/>
        <v>3.6914850034328449E-2</v>
      </c>
    </row>
    <row r="183" spans="1:38" ht="15.75" thickBot="1" x14ac:dyDescent="0.3">
      <c r="A183" s="14">
        <v>1</v>
      </c>
      <c r="B183" s="17" t="s">
        <v>33</v>
      </c>
      <c r="C183" s="14">
        <v>177</v>
      </c>
      <c r="D183" s="14">
        <f t="shared" si="64"/>
        <v>26.815040010965816</v>
      </c>
      <c r="E183" s="14">
        <f t="shared" si="53"/>
        <v>11.987375616228336</v>
      </c>
      <c r="F183" s="14">
        <f t="shared" si="65"/>
        <v>20.864404949909954</v>
      </c>
      <c r="G183" s="14">
        <f>0.5*('Specifications (ICE)'!$P$4*'Specifications (ICE)'!$P$3)*'Specifications (ICE)'!$P$5*E183^2</f>
        <v>44.914363626873502</v>
      </c>
      <c r="H183" s="14">
        <f>IF(B183="A",'Specifications (ICE)'!$M$12,IF(B183="G",'Specifications (ICE)'!$M$13))</f>
        <v>84.271039200000004</v>
      </c>
      <c r="I183" s="14">
        <f>'Specifications (ICE)'!$H$11-G183-H183-R183</f>
        <v>572.81284739184912</v>
      </c>
      <c r="J183" s="14">
        <f t="shared" si="54"/>
        <v>0.90514770908499897</v>
      </c>
      <c r="K183" s="14">
        <f>0.5*'Specifications (ICE)'!$E$16*E183^2</f>
        <v>38575.147161536879</v>
      </c>
      <c r="L183" s="14">
        <f>E183/'Specifications (ICE)'!$M$4</f>
        <v>41.950570835444744</v>
      </c>
      <c r="M183" s="14">
        <f t="shared" si="49"/>
        <v>3</v>
      </c>
      <c r="N183" s="14">
        <f>IF(M183=1,'Specifications (ICE)'!$M$19,IF(M183=2,'Specifications (ICE)'!$M$20,IF(M183=3,'Specifications (ICE)'!$M$21)))</f>
        <v>632.83908432016858</v>
      </c>
      <c r="O183" s="14">
        <f t="shared" si="50"/>
        <v>45.468594058843436</v>
      </c>
      <c r="P183" s="13">
        <f t="shared" si="51"/>
        <v>0.90514770908499897</v>
      </c>
      <c r="Q183" s="14">
        <v>0</v>
      </c>
      <c r="R183" s="17">
        <f t="shared" si="55"/>
        <v>0</v>
      </c>
      <c r="S183" s="14">
        <f t="shared" si="56"/>
        <v>0</v>
      </c>
      <c r="T183" s="12">
        <f t="shared" si="52"/>
        <v>751.12332538358032</v>
      </c>
      <c r="U183" s="3">
        <f t="shared" si="71"/>
        <v>18</v>
      </c>
      <c r="V183" s="19">
        <f t="shared" si="57"/>
        <v>13.422600000000001</v>
      </c>
      <c r="W183" s="14">
        <f>IF(M183=1,_xlfn.XLOOKUP(D183,' RPM (ICE)'!$E$3:$E$63,' RPM (ICE)'!$B$3:$B$63,,1),IF(M183=2,_xlfn.XLOOKUP(D183,' RPM (ICE)'!$F$3:$F$63,' RPM (ICE)'!$B$3:$B$63,,1),IF(M183=3,_xlfn.XLOOKUP(D183,' RPM (ICE)'!$G$3:$G$63,' RPM (ICE)'!$B$3:$B$63,,1))))</f>
        <v>6200</v>
      </c>
      <c r="X183" s="12">
        <f t="shared" si="58"/>
        <v>20.672535948387097</v>
      </c>
      <c r="Y183" s="3">
        <f t="shared" si="59"/>
        <v>21</v>
      </c>
      <c r="Z183" s="3">
        <f t="shared" si="66"/>
        <v>21</v>
      </c>
      <c r="AA183" s="3">
        <f t="shared" si="60"/>
        <v>21</v>
      </c>
      <c r="AB183" s="19"/>
      <c r="AC183" s="14">
        <f>IF(M183=1,_xlfn.XLOOKUP(D183,' RPM (ICE)'!$E$3:$E$63,' RPM (ICE)'!$C$3:$C$63,,-1),IF(M183=2,_xlfn.XLOOKUP(D183,' RPM (ICE)'!$F$3:$F$63,' RPM (ICE)'!$C$3:$C$63,,-1),IF(M183=3,_xlfn.XLOOKUP(D183,' RPM (ICE)'!$G$3:$G$63,' RPM (ICE)'!$C$3:$C$63,,-1))))</f>
        <v>17.37</v>
      </c>
      <c r="AD183" s="14">
        <f t="shared" si="61"/>
        <v>12.952809000000002</v>
      </c>
      <c r="AE183" s="14">
        <f t="shared" si="62"/>
        <v>19.948997190193548</v>
      </c>
      <c r="AF183" s="14" cm="1">
        <f t="array" ref="AF183">_xlfn.XLOOKUP(AE183,BSFC!$I$11:$I$33,_xlfn.XLOOKUP('Main Data (ICE)'!W183,BSFC!$J$10:$W$10,BSFC!$J$11:$W$33,,-1),,-1)</f>
        <v>457.16661900000008</v>
      </c>
      <c r="AG183" s="14">
        <f t="shared" si="63"/>
        <v>1.6448866380785481</v>
      </c>
      <c r="AH183" s="14">
        <f t="shared" si="67"/>
        <v>3.0014930833809994E-4</v>
      </c>
      <c r="AI183" s="14">
        <f t="shared" si="68"/>
        <v>0.13721824448811767</v>
      </c>
      <c r="AJ183" s="14">
        <f t="shared" si="72"/>
        <v>28.007930020406171</v>
      </c>
      <c r="AK183" s="14">
        <f t="shared" si="69"/>
        <v>1.8174601918955982E-4</v>
      </c>
      <c r="AL183" s="14">
        <f t="shared" si="70"/>
        <v>3.7096596053518012E-2</v>
      </c>
    </row>
    <row r="184" spans="1:38" ht="15.75" thickBot="1" x14ac:dyDescent="0.3">
      <c r="A184" s="14">
        <v>1</v>
      </c>
      <c r="B184" s="17" t="s">
        <v>33</v>
      </c>
      <c r="C184" s="14">
        <v>178</v>
      </c>
      <c r="D184" s="14">
        <f t="shared" si="64"/>
        <v>26.983419150525773</v>
      </c>
      <c r="E184" s="14">
        <f t="shared" si="53"/>
        <v>12.06264770200621</v>
      </c>
      <c r="F184" s="14">
        <f t="shared" si="65"/>
        <v>20.947305489219719</v>
      </c>
      <c r="G184" s="14">
        <f>0.5*('Specifications (ICE)'!$P$4*'Specifications (ICE)'!$P$3)*'Specifications (ICE)'!$P$5*E184^2</f>
        <v>45.48019428538489</v>
      </c>
      <c r="H184" s="14">
        <f>IF(B184="A",'Specifications (ICE)'!$M$12,IF(B184="G",'Specifications (ICE)'!$M$13))</f>
        <v>84.271039200000004</v>
      </c>
      <c r="I184" s="14">
        <f>'Specifications (ICE)'!$H$11-G184-H184-R184</f>
        <v>572.24701673333777</v>
      </c>
      <c r="J184" s="14">
        <f t="shared" si="54"/>
        <v>0.90425359449484344</v>
      </c>
      <c r="K184" s="14">
        <f>0.5*'Specifications (ICE)'!$E$16*E184^2</f>
        <v>39061.116440806065</v>
      </c>
      <c r="L184" s="14">
        <f>E184/'Specifications (ICE)'!$M$4</f>
        <v>42.213990208245704</v>
      </c>
      <c r="M184" s="14">
        <f t="shared" si="49"/>
        <v>3</v>
      </c>
      <c r="N184" s="14">
        <f>IF(M184=1,'Specifications (ICE)'!$M$19,IF(M184=2,'Specifications (ICE)'!$M$20,IF(M184=3,'Specifications (ICE)'!$M$21)))</f>
        <v>632.83908432016858</v>
      </c>
      <c r="O184" s="14">
        <f t="shared" si="50"/>
        <v>46.041406906235288</v>
      </c>
      <c r="P184" s="13">
        <f t="shared" si="51"/>
        <v>0.90425359449484344</v>
      </c>
      <c r="Q184" s="14">
        <v>0</v>
      </c>
      <c r="R184" s="17">
        <f t="shared" si="55"/>
        <v>0</v>
      </c>
      <c r="S184" s="14">
        <f t="shared" si="56"/>
        <v>0</v>
      </c>
      <c r="T184" s="12">
        <f t="shared" si="52"/>
        <v>755.83983892149706</v>
      </c>
      <c r="U184" s="3">
        <f t="shared" si="71"/>
        <v>18</v>
      </c>
      <c r="V184" s="19">
        <f t="shared" si="57"/>
        <v>13.422600000000001</v>
      </c>
      <c r="W184" s="14">
        <f>IF(M184=1,_xlfn.XLOOKUP(D184,' RPM (ICE)'!$E$3:$E$63,' RPM (ICE)'!$B$3:$B$63,,1),IF(M184=2,_xlfn.XLOOKUP(D184,' RPM (ICE)'!$F$3:$F$63,' RPM (ICE)'!$B$3:$B$63,,1),IF(M184=3,_xlfn.XLOOKUP(D184,' RPM (ICE)'!$G$3:$G$63,' RPM (ICE)'!$B$3:$B$63,,1))))</f>
        <v>6200</v>
      </c>
      <c r="X184" s="12">
        <f t="shared" si="58"/>
        <v>20.672535948387097</v>
      </c>
      <c r="Y184" s="3">
        <f t="shared" si="59"/>
        <v>21</v>
      </c>
      <c r="Z184" s="3">
        <f t="shared" si="66"/>
        <v>21</v>
      </c>
      <c r="AA184" s="3">
        <f t="shared" si="60"/>
        <v>21</v>
      </c>
      <c r="AB184" s="19"/>
      <c r="AC184" s="14">
        <f>IF(M184=1,_xlfn.XLOOKUP(D184,' RPM (ICE)'!$E$3:$E$63,' RPM (ICE)'!$C$3:$C$63,,-1),IF(M184=2,_xlfn.XLOOKUP(D184,' RPM (ICE)'!$F$3:$F$63,' RPM (ICE)'!$C$3:$C$63,,-1),IF(M184=3,_xlfn.XLOOKUP(D184,' RPM (ICE)'!$G$3:$G$63,' RPM (ICE)'!$C$3:$C$63,,-1))))</f>
        <v>17.37</v>
      </c>
      <c r="AD184" s="14">
        <f t="shared" si="61"/>
        <v>12.952809000000002</v>
      </c>
      <c r="AE184" s="14">
        <f t="shared" si="62"/>
        <v>19.948997190193548</v>
      </c>
      <c r="AF184" s="14" cm="1">
        <f t="array" ref="AF184">_xlfn.XLOOKUP(AE184,BSFC!$I$11:$I$33,_xlfn.XLOOKUP('Main Data (ICE)'!W184,BSFC!$J$10:$W$10,BSFC!$J$11:$W$33,,-1),,-1)</f>
        <v>457.16661900000008</v>
      </c>
      <c r="AG184" s="14">
        <f t="shared" si="63"/>
        <v>1.6448866380785481</v>
      </c>
      <c r="AH184" s="14">
        <f t="shared" si="67"/>
        <v>2.9827634768788373E-4</v>
      </c>
      <c r="AI184" s="14">
        <f t="shared" si="68"/>
        <v>0.1363619894001383</v>
      </c>
      <c r="AJ184" s="14">
        <f t="shared" si="72"/>
        <v>28.144292009806311</v>
      </c>
      <c r="AK184" s="14">
        <f t="shared" si="69"/>
        <v>1.8061190649024941E-4</v>
      </c>
      <c r="AL184" s="14">
        <f t="shared" si="70"/>
        <v>3.727720796000826E-2</v>
      </c>
    </row>
    <row r="185" spans="1:38" ht="15.75" thickBot="1" x14ac:dyDescent="0.3">
      <c r="A185" s="14">
        <v>1</v>
      </c>
      <c r="B185" s="17" t="s">
        <v>33</v>
      </c>
      <c r="C185" s="14">
        <v>179</v>
      </c>
      <c r="D185" s="14">
        <f t="shared" si="64"/>
        <v>27.150589297383974</v>
      </c>
      <c r="E185" s="14">
        <f t="shared" si="53"/>
        <v>12.13737932058257</v>
      </c>
      <c r="F185" s="14">
        <f t="shared" si="65"/>
        <v>21.029695597791527</v>
      </c>
      <c r="G185" s="14">
        <f>0.5*('Specifications (ICE)'!$P$4*'Specifications (ICE)'!$P$3)*'Specifications (ICE)'!$P$5*E185^2</f>
        <v>46.045466010318648</v>
      </c>
      <c r="H185" s="14">
        <f>IF(B185="A",'Specifications (ICE)'!$M$12,IF(B185="G",'Specifications (ICE)'!$M$13))</f>
        <v>84.271039200000004</v>
      </c>
      <c r="I185" s="14">
        <f>'Specifications (ICE)'!$H$11-G185-H185-R185</f>
        <v>571.68174500840394</v>
      </c>
      <c r="J185" s="14">
        <f t="shared" si="54"/>
        <v>0.90336036312064494</v>
      </c>
      <c r="K185" s="14">
        <f>0.5*'Specifications (ICE)'!$E$16*E185^2</f>
        <v>39546.60567442239</v>
      </c>
      <c r="L185" s="14">
        <f>E185/'Specifications (ICE)'!$M$4</f>
        <v>42.475518182266207</v>
      </c>
      <c r="M185" s="14">
        <f t="shared" si="49"/>
        <v>3</v>
      </c>
      <c r="N185" s="14">
        <f>IF(M185=1,'Specifications (ICE)'!$M$19,IF(M185=2,'Specifications (ICE)'!$M$20,IF(M185=3,'Specifications (ICE)'!$M$21)))</f>
        <v>632.83908432016858</v>
      </c>
      <c r="O185" s="14">
        <f t="shared" si="50"/>
        <v>46.613653922968638</v>
      </c>
      <c r="P185" s="13">
        <f t="shared" si="51"/>
        <v>0.90336036312064494</v>
      </c>
      <c r="Q185" s="14">
        <v>0</v>
      </c>
      <c r="R185" s="17">
        <f t="shared" si="55"/>
        <v>0</v>
      </c>
      <c r="S185" s="14">
        <f t="shared" si="56"/>
        <v>0</v>
      </c>
      <c r="T185" s="12">
        <f t="shared" si="52"/>
        <v>760.52248703843611</v>
      </c>
      <c r="U185" s="3">
        <f t="shared" si="71"/>
        <v>18</v>
      </c>
      <c r="V185" s="19">
        <f t="shared" si="57"/>
        <v>13.422600000000001</v>
      </c>
      <c r="W185" s="14">
        <f>IF(M185=1,_xlfn.XLOOKUP(D185,' RPM (ICE)'!$E$3:$E$63,' RPM (ICE)'!$B$3:$B$63,,1),IF(M185=2,_xlfn.XLOOKUP(D185,' RPM (ICE)'!$F$3:$F$63,' RPM (ICE)'!$B$3:$B$63,,1),IF(M185=3,_xlfn.XLOOKUP(D185,' RPM (ICE)'!$G$3:$G$63,' RPM (ICE)'!$B$3:$B$63,,1))))</f>
        <v>6200</v>
      </c>
      <c r="X185" s="12">
        <f t="shared" si="58"/>
        <v>20.672535948387097</v>
      </c>
      <c r="Y185" s="3">
        <f t="shared" si="59"/>
        <v>21</v>
      </c>
      <c r="Z185" s="3">
        <f t="shared" si="66"/>
        <v>21</v>
      </c>
      <c r="AA185" s="3">
        <f t="shared" si="60"/>
        <v>21</v>
      </c>
      <c r="AB185" s="19"/>
      <c r="AC185" s="14">
        <f>IF(M185=1,_xlfn.XLOOKUP(D185,' RPM (ICE)'!$E$3:$E$63,' RPM (ICE)'!$C$3:$C$63,,-1),IF(M185=2,_xlfn.XLOOKUP(D185,' RPM (ICE)'!$F$3:$F$63,' RPM (ICE)'!$C$3:$C$63,,-1),IF(M185=3,_xlfn.XLOOKUP(D185,' RPM (ICE)'!$G$3:$G$63,' RPM (ICE)'!$C$3:$C$63,,-1))))</f>
        <v>17.37</v>
      </c>
      <c r="AD185" s="14">
        <f t="shared" si="61"/>
        <v>12.952809000000002</v>
      </c>
      <c r="AE185" s="14">
        <f t="shared" si="62"/>
        <v>19.948997190193548</v>
      </c>
      <c r="AF185" s="14" cm="1">
        <f t="array" ref="AF185">_xlfn.XLOOKUP(AE185,BSFC!$I$11:$I$33,_xlfn.XLOOKUP('Main Data (ICE)'!W185,BSFC!$J$10:$W$10,BSFC!$J$11:$W$33,,-1),,-1)</f>
        <v>457.16661900000008</v>
      </c>
      <c r="AG185" s="14">
        <f t="shared" si="63"/>
        <v>1.6448866380785481</v>
      </c>
      <c r="AH185" s="14">
        <f t="shared" si="67"/>
        <v>2.9643981661663571E-4</v>
      </c>
      <c r="AI185" s="14">
        <f t="shared" si="68"/>
        <v>0.13552238869960739</v>
      </c>
      <c r="AJ185" s="14">
        <f t="shared" si="72"/>
        <v>28.279814398505916</v>
      </c>
      <c r="AK185" s="14">
        <f t="shared" si="69"/>
        <v>1.7949985258226145E-4</v>
      </c>
      <c r="AL185" s="14">
        <f t="shared" si="70"/>
        <v>3.7456707812590521E-2</v>
      </c>
    </row>
    <row r="186" spans="1:38" ht="15.75" thickBot="1" x14ac:dyDescent="0.3">
      <c r="A186" s="14">
        <v>1</v>
      </c>
      <c r="B186" s="17" t="s">
        <v>33</v>
      </c>
      <c r="C186" s="14">
        <v>180</v>
      </c>
      <c r="D186" s="14">
        <f t="shared" si="64"/>
        <v>27.316572809478277</v>
      </c>
      <c r="E186" s="14">
        <f t="shared" si="53"/>
        <v>12.211580466833386</v>
      </c>
      <c r="F186" s="14">
        <f t="shared" si="65"/>
        <v>21.111585079887313</v>
      </c>
      <c r="G186" s="14">
        <f>0.5*('Specifications (ICE)'!$P$4*'Specifications (ICE)'!$P$3)*'Specifications (ICE)'!$P$5*E186^2</f>
        <v>46.610179353795317</v>
      </c>
      <c r="H186" s="14">
        <f>IF(B186="A",'Specifications (ICE)'!$M$12,IF(B186="G",'Specifications (ICE)'!$M$13))</f>
        <v>84.271039200000004</v>
      </c>
      <c r="I186" s="14">
        <f>'Specifications (ICE)'!$H$11-G186-H186-R186</f>
        <v>571.11703166492737</v>
      </c>
      <c r="J186" s="14">
        <f t="shared" si="54"/>
        <v>0.90246801408995381</v>
      </c>
      <c r="K186" s="14">
        <f>0.5*'Specifications (ICE)'!$E$16*E186^2</f>
        <v>40031.615336580042</v>
      </c>
      <c r="L186" s="14">
        <f>E186/'Specifications (ICE)'!$M$4</f>
        <v>42.735189735199953</v>
      </c>
      <c r="M186" s="14">
        <f t="shared" si="49"/>
        <v>3</v>
      </c>
      <c r="N186" s="14">
        <f>IF(M186=1,'Specifications (ICE)'!$M$19,IF(M186=2,'Specifications (ICE)'!$M$20,IF(M186=3,'Specifications (ICE)'!$M$21)))</f>
        <v>632.83908432016858</v>
      </c>
      <c r="O186" s="14">
        <f t="shared" si="50"/>
        <v>47.185335667977036</v>
      </c>
      <c r="P186" s="13">
        <f t="shared" si="51"/>
        <v>0.90246801408995381</v>
      </c>
      <c r="Q186" s="14">
        <v>0</v>
      </c>
      <c r="R186" s="17">
        <f t="shared" si="55"/>
        <v>0</v>
      </c>
      <c r="S186" s="14">
        <f t="shared" si="56"/>
        <v>0</v>
      </c>
      <c r="T186" s="12">
        <f t="shared" si="52"/>
        <v>765.17189600863105</v>
      </c>
      <c r="U186" s="3">
        <f t="shared" si="71"/>
        <v>18</v>
      </c>
      <c r="V186" s="19">
        <f t="shared" si="57"/>
        <v>13.422600000000001</v>
      </c>
      <c r="W186" s="14">
        <f>IF(M186=1,_xlfn.XLOOKUP(D186,' RPM (ICE)'!$E$3:$E$63,' RPM (ICE)'!$B$3:$B$63,,1),IF(M186=2,_xlfn.XLOOKUP(D186,' RPM (ICE)'!$F$3:$F$63,' RPM (ICE)'!$B$3:$B$63,,1),IF(M186=3,_xlfn.XLOOKUP(D186,' RPM (ICE)'!$G$3:$G$63,' RPM (ICE)'!$B$3:$B$63,,1))))</f>
        <v>6300</v>
      </c>
      <c r="X186" s="12">
        <f t="shared" si="58"/>
        <v>20.344400457142857</v>
      </c>
      <c r="Y186" s="3">
        <f t="shared" si="59"/>
        <v>20</v>
      </c>
      <c r="Z186" s="3">
        <f t="shared" si="66"/>
        <v>20</v>
      </c>
      <c r="AA186" s="3">
        <f t="shared" si="60"/>
        <v>20</v>
      </c>
      <c r="AB186" s="19"/>
      <c r="AC186" s="14">
        <f>IF(M186=1,_xlfn.XLOOKUP(D186,' RPM (ICE)'!$E$3:$E$63,' RPM (ICE)'!$C$3:$C$63,,-1),IF(M186=2,_xlfn.XLOOKUP(D186,' RPM (ICE)'!$F$3:$F$63,' RPM (ICE)'!$C$3:$C$63,,-1),IF(M186=3,_xlfn.XLOOKUP(D186,' RPM (ICE)'!$G$3:$G$63,' RPM (ICE)'!$C$3:$C$63,,-1))))</f>
        <v>17.434999999999999</v>
      </c>
      <c r="AD186" s="14">
        <f t="shared" si="61"/>
        <v>13.001279499999999</v>
      </c>
      <c r="AE186" s="14">
        <f t="shared" si="62"/>
        <v>19.705812331682537</v>
      </c>
      <c r="AF186" s="14" cm="1">
        <f t="array" ref="AF186">_xlfn.XLOOKUP(AE186,BSFC!$I$11:$I$33,_xlfn.XLOOKUP('Main Data (ICE)'!W186,BSFC!$J$10:$W$10,BSFC!$J$11:$W$33,,-1),,-1)</f>
        <v>457.16661900000008</v>
      </c>
      <c r="AG186" s="14">
        <f t="shared" si="63"/>
        <v>1.6510419421358364</v>
      </c>
      <c r="AH186" s="14">
        <f t="shared" si="67"/>
        <v>2.9574112356598814E-4</v>
      </c>
      <c r="AI186" s="14">
        <f t="shared" si="68"/>
        <v>0.13520296955992406</v>
      </c>
      <c r="AJ186" s="14">
        <f t="shared" si="72"/>
        <v>28.41501736806584</v>
      </c>
      <c r="AK186" s="14">
        <f t="shared" si="69"/>
        <v>1.7907678087407159E-4</v>
      </c>
      <c r="AL186" s="14">
        <f t="shared" si="70"/>
        <v>3.7635784593464595E-2</v>
      </c>
    </row>
    <row r="187" spans="1:38" ht="15.75" thickBot="1" x14ac:dyDescent="0.3">
      <c r="A187" s="14">
        <v>1</v>
      </c>
      <c r="B187" s="17" t="s">
        <v>33</v>
      </c>
      <c r="C187" s="14">
        <v>181</v>
      </c>
      <c r="D187" s="14">
        <f t="shared" si="64"/>
        <v>27.481391348769062</v>
      </c>
      <c r="E187" s="14">
        <f t="shared" si="53"/>
        <v>12.285260824505379</v>
      </c>
      <c r="F187" s="14">
        <f t="shared" si="65"/>
        <v>21.192983433107891</v>
      </c>
      <c r="G187" s="14">
        <f>0.5*('Specifications (ICE)'!$P$4*'Specifications (ICE)'!$P$3)*'Specifications (ICE)'!$P$5*E187^2</f>
        <v>47.174334867390087</v>
      </c>
      <c r="H187" s="14">
        <f>IF(B187="A",'Specifications (ICE)'!$M$12,IF(B187="G",'Specifications (ICE)'!$M$13))</f>
        <v>84.271039200000004</v>
      </c>
      <c r="I187" s="14">
        <f>'Specifications (ICE)'!$H$11-G187-H187-R187</f>
        <v>570.5528761513325</v>
      </c>
      <c r="J187" s="14">
        <f t="shared" si="54"/>
        <v>0.90157654653118113</v>
      </c>
      <c r="K187" s="14">
        <f>0.5*'Specifications (ICE)'!$E$16*E187^2</f>
        <v>40516.145901004864</v>
      </c>
      <c r="L187" s="14">
        <f>E187/'Specifications (ICE)'!$M$4</f>
        <v>42.993038755924331</v>
      </c>
      <c r="M187" s="14">
        <f t="shared" si="49"/>
        <v>3</v>
      </c>
      <c r="N187" s="14">
        <f>IF(M187=1,'Specifications (ICE)'!$M$19,IF(M187=2,'Specifications (ICE)'!$M$20,IF(M187=3,'Specifications (ICE)'!$M$21)))</f>
        <v>632.83908432016858</v>
      </c>
      <c r="O187" s="14">
        <f t="shared" si="50"/>
        <v>47.756452699641962</v>
      </c>
      <c r="P187" s="13">
        <f t="shared" si="51"/>
        <v>0.90157654653118113</v>
      </c>
      <c r="Q187" s="14">
        <v>0</v>
      </c>
      <c r="R187" s="17">
        <f t="shared" si="55"/>
        <v>0</v>
      </c>
      <c r="S187" s="14">
        <f t="shared" si="56"/>
        <v>0</v>
      </c>
      <c r="T187" s="12">
        <f t="shared" si="52"/>
        <v>769.78867261110236</v>
      </c>
      <c r="U187" s="3">
        <f t="shared" si="71"/>
        <v>18</v>
      </c>
      <c r="V187" s="19">
        <f t="shared" si="57"/>
        <v>13.422600000000001</v>
      </c>
      <c r="W187" s="14">
        <f>IF(M187=1,_xlfn.XLOOKUP(D187,' RPM (ICE)'!$E$3:$E$63,' RPM (ICE)'!$B$3:$B$63,,1),IF(M187=2,_xlfn.XLOOKUP(D187,' RPM (ICE)'!$F$3:$F$63,' RPM (ICE)'!$B$3:$B$63,,1),IF(M187=3,_xlfn.XLOOKUP(D187,' RPM (ICE)'!$G$3:$G$63,' RPM (ICE)'!$B$3:$B$63,,1))))</f>
        <v>6300</v>
      </c>
      <c r="X187" s="12">
        <f t="shared" si="58"/>
        <v>20.344400457142857</v>
      </c>
      <c r="Y187" s="3">
        <f t="shared" si="59"/>
        <v>20</v>
      </c>
      <c r="Z187" s="3">
        <f t="shared" si="66"/>
        <v>20</v>
      </c>
      <c r="AA187" s="3">
        <f t="shared" si="60"/>
        <v>20</v>
      </c>
      <c r="AB187" s="19"/>
      <c r="AC187" s="14">
        <f>IF(M187=1,_xlfn.XLOOKUP(D187,' RPM (ICE)'!$E$3:$E$63,' RPM (ICE)'!$C$3:$C$63,,-1),IF(M187=2,_xlfn.XLOOKUP(D187,' RPM (ICE)'!$F$3:$F$63,' RPM (ICE)'!$C$3:$C$63,,-1),IF(M187=3,_xlfn.XLOOKUP(D187,' RPM (ICE)'!$G$3:$G$63,' RPM (ICE)'!$C$3:$C$63,,-1))))</f>
        <v>17.434999999999999</v>
      </c>
      <c r="AD187" s="14">
        <f t="shared" si="61"/>
        <v>13.001279499999999</v>
      </c>
      <c r="AE187" s="14">
        <f t="shared" si="62"/>
        <v>19.705812331682537</v>
      </c>
      <c r="AF187" s="14" cm="1">
        <f t="array" ref="AF187">_xlfn.XLOOKUP(AE187,BSFC!$I$11:$I$33,_xlfn.XLOOKUP('Main Data (ICE)'!W187,BSFC!$J$10:$W$10,BSFC!$J$11:$W$33,,-1),,-1)</f>
        <v>457.16661900000008</v>
      </c>
      <c r="AG187" s="14">
        <f t="shared" si="63"/>
        <v>1.6510419421358364</v>
      </c>
      <c r="AH187" s="14">
        <f t="shared" si="67"/>
        <v>2.9396742807235064E-4</v>
      </c>
      <c r="AI187" s="14">
        <f t="shared" si="68"/>
        <v>0.13439209518796225</v>
      </c>
      <c r="AJ187" s="14">
        <f t="shared" si="72"/>
        <v>28.549409463253802</v>
      </c>
      <c r="AK187" s="14">
        <f t="shared" si="69"/>
        <v>1.780027750833937E-4</v>
      </c>
      <c r="AL187" s="14">
        <f t="shared" si="70"/>
        <v>3.7813787368547992E-2</v>
      </c>
    </row>
    <row r="188" spans="1:38" ht="15.75" thickBot="1" x14ac:dyDescent="0.3">
      <c r="A188" s="14">
        <v>1</v>
      </c>
      <c r="B188" s="17" t="s">
        <v>33</v>
      </c>
      <c r="C188" s="14">
        <v>182</v>
      </c>
      <c r="D188" s="14">
        <f t="shared" si="64"/>
        <v>27.645065911349008</v>
      </c>
      <c r="E188" s="14">
        <f t="shared" si="53"/>
        <v>12.358429779676257</v>
      </c>
      <c r="F188" s="14">
        <f t="shared" si="65"/>
        <v>21.273899861637066</v>
      </c>
      <c r="G188" s="14">
        <f>0.5*('Specifications (ICE)'!$P$4*'Specifications (ICE)'!$P$3)*'Specifications (ICE)'!$P$5*E188^2</f>
        <v>47.73793310213329</v>
      </c>
      <c r="H188" s="14">
        <f>IF(B188="A",'Specifications (ICE)'!$M$12,IF(B188="G",'Specifications (ICE)'!$M$13))</f>
        <v>84.271039200000004</v>
      </c>
      <c r="I188" s="14">
        <f>'Specifications (ICE)'!$H$11-G188-H188-R188</f>
        <v>569.98927791658934</v>
      </c>
      <c r="J188" s="14">
        <f t="shared" si="54"/>
        <v>0.90068595957359987</v>
      </c>
      <c r="K188" s="14">
        <f>0.5*'Specifications (ICE)'!$E$16*E188^2</f>
        <v>41000.197840954723</v>
      </c>
      <c r="L188" s="14">
        <f>E188/'Specifications (ICE)'!$M$4</f>
        <v>43.249098091605447</v>
      </c>
      <c r="M188" s="14">
        <f t="shared" si="49"/>
        <v>3</v>
      </c>
      <c r="N188" s="14">
        <f>IF(M188=1,'Specifications (ICE)'!$M$19,IF(M188=2,'Specifications (ICE)'!$M$20,IF(M188=3,'Specifications (ICE)'!$M$21)))</f>
        <v>632.83908432016858</v>
      </c>
      <c r="O188" s="14">
        <f t="shared" si="50"/>
        <v>48.327005575793294</v>
      </c>
      <c r="P188" s="13">
        <f t="shared" si="51"/>
        <v>0.90068595957359987</v>
      </c>
      <c r="Q188" s="14">
        <v>0</v>
      </c>
      <c r="R188" s="17">
        <f t="shared" si="55"/>
        <v>0</v>
      </c>
      <c r="S188" s="14">
        <f t="shared" si="56"/>
        <v>0</v>
      </c>
      <c r="T188" s="12">
        <f t="shared" si="52"/>
        <v>774.37340497307071</v>
      </c>
      <c r="U188" s="3">
        <f t="shared" si="71"/>
        <v>18</v>
      </c>
      <c r="V188" s="19">
        <f t="shared" si="57"/>
        <v>13.422600000000001</v>
      </c>
      <c r="W188" s="14">
        <f>IF(M188=1,_xlfn.XLOOKUP(D188,' RPM (ICE)'!$E$3:$E$63,' RPM (ICE)'!$B$3:$B$63,,1),IF(M188=2,_xlfn.XLOOKUP(D188,' RPM (ICE)'!$F$3:$F$63,' RPM (ICE)'!$B$3:$B$63,,1),IF(M188=3,_xlfn.XLOOKUP(D188,' RPM (ICE)'!$G$3:$G$63,' RPM (ICE)'!$B$3:$B$63,,1))))</f>
        <v>6400</v>
      </c>
      <c r="X188" s="12">
        <f t="shared" si="58"/>
        <v>20.026519199999999</v>
      </c>
      <c r="Y188" s="3">
        <f t="shared" si="59"/>
        <v>20</v>
      </c>
      <c r="Z188" s="3">
        <f t="shared" si="66"/>
        <v>20</v>
      </c>
      <c r="AA188" s="3">
        <f t="shared" si="60"/>
        <v>20</v>
      </c>
      <c r="AB188" s="19"/>
      <c r="AC188" s="14">
        <f>IF(M188=1,_xlfn.XLOOKUP(D188,' RPM (ICE)'!$E$3:$E$63,' RPM (ICE)'!$C$3:$C$63,,-1),IF(M188=2,_xlfn.XLOOKUP(D188,' RPM (ICE)'!$F$3:$F$63,' RPM (ICE)'!$C$3:$C$63,,-1),IF(M188=3,_xlfn.XLOOKUP(D188,' RPM (ICE)'!$G$3:$G$63,' RPM (ICE)'!$C$3:$C$63,,-1))))</f>
        <v>17.5</v>
      </c>
      <c r="AD188" s="14">
        <f t="shared" si="61"/>
        <v>13.049750000000001</v>
      </c>
      <c r="AE188" s="14">
        <f t="shared" si="62"/>
        <v>19.470227000000001</v>
      </c>
      <c r="AF188" s="14" cm="1">
        <f t="array" ref="AF188">_xlfn.XLOOKUP(AE188,BSFC!$I$11:$I$33,_xlfn.XLOOKUP('Main Data (ICE)'!W188,BSFC!$J$10:$W$10,BSFC!$J$11:$W$33,,-1),,-1)</f>
        <v>457.16661900000008</v>
      </c>
      <c r="AG188" s="14">
        <f t="shared" si="63"/>
        <v>1.6571972461931255</v>
      </c>
      <c r="AH188" s="14">
        <f t="shared" si="67"/>
        <v>2.9331643422183385E-4</v>
      </c>
      <c r="AI188" s="14">
        <f t="shared" si="68"/>
        <v>0.13409448253033171</v>
      </c>
      <c r="AJ188" s="14">
        <f t="shared" si="72"/>
        <v>28.683503945784135</v>
      </c>
      <c r="AK188" s="14">
        <f t="shared" si="69"/>
        <v>1.7760858613288967E-4</v>
      </c>
      <c r="AL188" s="14">
        <f t="shared" si="70"/>
        <v>3.799139595468088E-2</v>
      </c>
    </row>
    <row r="189" spans="1:38" ht="15.75" thickBot="1" x14ac:dyDescent="0.3">
      <c r="A189" s="14">
        <v>1</v>
      </c>
      <c r="B189" s="17" t="s">
        <v>33</v>
      </c>
      <c r="C189" s="14">
        <v>183</v>
      </c>
      <c r="D189" s="14">
        <f t="shared" si="64"/>
        <v>27.807616855895883</v>
      </c>
      <c r="E189" s="14">
        <f t="shared" si="53"/>
        <v>12.431096433474247</v>
      </c>
      <c r="F189" s="14">
        <f t="shared" si="65"/>
        <v>21.354343288759651</v>
      </c>
      <c r="G189" s="14">
        <f>0.5*('Specifications (ICE)'!$P$4*'Specifications (ICE)'!$P$3)*'Specifications (ICE)'!$P$5*E189^2</f>
        <v>48.300974608510934</v>
      </c>
      <c r="H189" s="14">
        <f>IF(B189="A",'Specifications (ICE)'!$M$12,IF(B189="G",'Specifications (ICE)'!$M$13))</f>
        <v>84.271039200000004</v>
      </c>
      <c r="I189" s="14">
        <f>'Specifications (ICE)'!$H$11-G189-H189-R189</f>
        <v>569.42623641021169</v>
      </c>
      <c r="J189" s="14">
        <f t="shared" si="54"/>
        <v>0.89979625234734273</v>
      </c>
      <c r="K189" s="14">
        <f>0.5*'Specifications (ICE)'!$E$16*E189^2</f>
        <v>41483.771629219991</v>
      </c>
      <c r="L189" s="14">
        <f>E189/'Specifications (ICE)'!$M$4</f>
        <v>43.50339959221084</v>
      </c>
      <c r="M189" s="14">
        <f t="shared" si="49"/>
        <v>3</v>
      </c>
      <c r="N189" s="14">
        <f>IF(M189=1,'Specifications (ICE)'!$M$19,IF(M189=2,'Specifications (ICE)'!$M$20,IF(M189=3,'Specifications (ICE)'!$M$21)))</f>
        <v>632.83908432016858</v>
      </c>
      <c r="O189" s="14">
        <f t="shared" si="50"/>
        <v>48.896994853709884</v>
      </c>
      <c r="P189" s="13">
        <f t="shared" si="51"/>
        <v>0.89979625234734273</v>
      </c>
      <c r="Q189" s="14">
        <v>0</v>
      </c>
      <c r="R189" s="17">
        <f t="shared" si="55"/>
        <v>0</v>
      </c>
      <c r="S189" s="14">
        <f t="shared" si="56"/>
        <v>0</v>
      </c>
      <c r="T189" s="12">
        <f t="shared" si="52"/>
        <v>778.92666336695572</v>
      </c>
      <c r="U189" s="3">
        <f t="shared" si="71"/>
        <v>18</v>
      </c>
      <c r="V189" s="19">
        <f t="shared" si="57"/>
        <v>13.422600000000001</v>
      </c>
      <c r="W189" s="14">
        <f>IF(M189=1,_xlfn.XLOOKUP(D189,' RPM (ICE)'!$E$3:$E$63,' RPM (ICE)'!$B$3:$B$63,,1),IF(M189=2,_xlfn.XLOOKUP(D189,' RPM (ICE)'!$F$3:$F$63,' RPM (ICE)'!$B$3:$B$63,,1),IF(M189=3,_xlfn.XLOOKUP(D189,' RPM (ICE)'!$G$3:$G$63,' RPM (ICE)'!$B$3:$B$63,,1))))</f>
        <v>6400</v>
      </c>
      <c r="X189" s="12">
        <f t="shared" si="58"/>
        <v>20.026519199999999</v>
      </c>
      <c r="Y189" s="3">
        <f t="shared" si="59"/>
        <v>20</v>
      </c>
      <c r="Z189" s="3">
        <f t="shared" si="66"/>
        <v>20</v>
      </c>
      <c r="AA189" s="3">
        <f t="shared" si="60"/>
        <v>20</v>
      </c>
      <c r="AB189" s="19"/>
      <c r="AC189" s="14">
        <f>IF(M189=1,_xlfn.XLOOKUP(D189,' RPM (ICE)'!$E$3:$E$63,' RPM (ICE)'!$C$3:$C$63,,-1),IF(M189=2,_xlfn.XLOOKUP(D189,' RPM (ICE)'!$F$3:$F$63,' RPM (ICE)'!$C$3:$C$63,,-1),IF(M189=3,_xlfn.XLOOKUP(D189,' RPM (ICE)'!$G$3:$G$63,' RPM (ICE)'!$C$3:$C$63,,-1))))</f>
        <v>17.5</v>
      </c>
      <c r="AD189" s="14">
        <f t="shared" si="61"/>
        <v>13.049750000000001</v>
      </c>
      <c r="AE189" s="14">
        <f t="shared" si="62"/>
        <v>19.470227000000001</v>
      </c>
      <c r="AF189" s="14" cm="1">
        <f t="array" ref="AF189">_xlfn.XLOOKUP(AE189,BSFC!$I$11:$I$33,_xlfn.XLOOKUP('Main Data (ICE)'!W189,BSFC!$J$10:$W$10,BSFC!$J$11:$W$33,,-1),,-1)</f>
        <v>457.16661900000008</v>
      </c>
      <c r="AG189" s="14">
        <f t="shared" si="63"/>
        <v>1.6571972461931255</v>
      </c>
      <c r="AH189" s="14">
        <f t="shared" si="67"/>
        <v>2.9160183697026534E-4</v>
      </c>
      <c r="AI189" s="14">
        <f t="shared" si="68"/>
        <v>0.13331062590188544</v>
      </c>
      <c r="AJ189" s="14">
        <f t="shared" si="72"/>
        <v>28.81681457168602</v>
      </c>
      <c r="AK189" s="14">
        <f t="shared" si="69"/>
        <v>1.7657036543296085E-4</v>
      </c>
      <c r="AL189" s="14">
        <f t="shared" si="70"/>
        <v>3.8167966320113843E-2</v>
      </c>
    </row>
    <row r="190" spans="1:38" ht="15.75" thickBot="1" x14ac:dyDescent="0.3">
      <c r="A190" s="14">
        <v>1</v>
      </c>
      <c r="B190" s="17" t="s">
        <v>33</v>
      </c>
      <c r="C190" s="14">
        <v>184</v>
      </c>
      <c r="D190" s="14">
        <f t="shared" si="64"/>
        <v>27.969063930578674</v>
      </c>
      <c r="E190" s="14">
        <f t="shared" si="53"/>
        <v>12.503269614106177</v>
      </c>
      <c r="F190" s="14">
        <f t="shared" si="65"/>
        <v>21.434322368701412</v>
      </c>
      <c r="G190" s="14">
        <f>0.5*('Specifications (ICE)'!$P$4*'Specifications (ICE)'!$P$3)*'Specifications (ICE)'!$P$5*E190^2</f>
        <v>48.863459936465254</v>
      </c>
      <c r="H190" s="14">
        <f>IF(B190="A",'Specifications (ICE)'!$M$12,IF(B190="G",'Specifications (ICE)'!$M$13))</f>
        <v>84.271039200000004</v>
      </c>
      <c r="I190" s="14">
        <f>'Specifications (ICE)'!$H$11-G190-H190-R190</f>
        <v>568.86375108225741</v>
      </c>
      <c r="J190" s="14">
        <f t="shared" si="54"/>
        <v>0.89890742398340162</v>
      </c>
      <c r="K190" s="14">
        <f>0.5*'Specifications (ICE)'!$E$16*E190^2</f>
        <v>41966.86773812402</v>
      </c>
      <c r="L190" s="14">
        <f>E190/'Specifications (ICE)'!$M$4</f>
        <v>43.755974152602541</v>
      </c>
      <c r="M190" s="14">
        <f t="shared" si="49"/>
        <v>3</v>
      </c>
      <c r="N190" s="14">
        <f>IF(M190=1,'Specifications (ICE)'!$M$19,IF(M190=2,'Specifications (ICE)'!$M$20,IF(M190=3,'Specifications (ICE)'!$M$21)))</f>
        <v>632.83908432016858</v>
      </c>
      <c r="O190" s="14">
        <f t="shared" si="50"/>
        <v>49.466421090120093</v>
      </c>
      <c r="P190" s="13">
        <f t="shared" si="51"/>
        <v>0.89890742398340162</v>
      </c>
      <c r="Q190" s="14">
        <v>0</v>
      </c>
      <c r="R190" s="17">
        <f t="shared" si="55"/>
        <v>0</v>
      </c>
      <c r="S190" s="14">
        <f t="shared" si="56"/>
        <v>0</v>
      </c>
      <c r="T190" s="12">
        <f t="shared" si="52"/>
        <v>783.44900096405036</v>
      </c>
      <c r="U190" s="3">
        <f t="shared" si="71"/>
        <v>18</v>
      </c>
      <c r="V190" s="19">
        <f t="shared" si="57"/>
        <v>13.422600000000001</v>
      </c>
      <c r="W190" s="14">
        <f>IF(M190=1,_xlfn.XLOOKUP(D190,' RPM (ICE)'!$E$3:$E$63,' RPM (ICE)'!$B$3:$B$63,,1),IF(M190=2,_xlfn.XLOOKUP(D190,' RPM (ICE)'!$F$3:$F$63,' RPM (ICE)'!$B$3:$B$63,,1),IF(M190=3,_xlfn.XLOOKUP(D190,' RPM (ICE)'!$G$3:$G$63,' RPM (ICE)'!$B$3:$B$63,,1))))</f>
        <v>6400</v>
      </c>
      <c r="X190" s="12">
        <f t="shared" si="58"/>
        <v>20.026519199999999</v>
      </c>
      <c r="Y190" s="3">
        <f t="shared" si="59"/>
        <v>20</v>
      </c>
      <c r="Z190" s="3">
        <f t="shared" si="66"/>
        <v>20</v>
      </c>
      <c r="AA190" s="3">
        <f t="shared" si="60"/>
        <v>20</v>
      </c>
      <c r="AB190" s="19"/>
      <c r="AC190" s="14">
        <f>IF(M190=1,_xlfn.XLOOKUP(D190,' RPM (ICE)'!$E$3:$E$63,' RPM (ICE)'!$C$3:$C$63,,-1),IF(M190=2,_xlfn.XLOOKUP(D190,' RPM (ICE)'!$F$3:$F$63,' RPM (ICE)'!$C$3:$C$63,,-1),IF(M190=3,_xlfn.XLOOKUP(D190,' RPM (ICE)'!$G$3:$G$63,' RPM (ICE)'!$C$3:$C$63,,-1))))</f>
        <v>17.5</v>
      </c>
      <c r="AD190" s="14">
        <f t="shared" si="61"/>
        <v>13.049750000000001</v>
      </c>
      <c r="AE190" s="14">
        <f t="shared" si="62"/>
        <v>19.470227000000001</v>
      </c>
      <c r="AF190" s="14" cm="1">
        <f t="array" ref="AF190">_xlfn.XLOOKUP(AE190,BSFC!$I$11:$I$33,_xlfn.XLOOKUP('Main Data (ICE)'!W190,BSFC!$J$10:$W$10,BSFC!$J$11:$W$33,,-1),,-1)</f>
        <v>457.16661900000008</v>
      </c>
      <c r="AG190" s="14">
        <f t="shared" si="63"/>
        <v>1.6571972461931255</v>
      </c>
      <c r="AH190" s="14">
        <f t="shared" si="67"/>
        <v>2.8991861068611155E-4</v>
      </c>
      <c r="AI190" s="14">
        <f t="shared" si="68"/>
        <v>0.13254111103254693</v>
      </c>
      <c r="AJ190" s="14">
        <f t="shared" si="72"/>
        <v>28.949355682718569</v>
      </c>
      <c r="AK190" s="14">
        <f t="shared" si="69"/>
        <v>1.755511404404595E-4</v>
      </c>
      <c r="AL190" s="14">
        <f t="shared" si="70"/>
        <v>3.8343517460554304E-2</v>
      </c>
    </row>
    <row r="191" spans="1:38" ht="15.75" thickBot="1" x14ac:dyDescent="0.3">
      <c r="A191" s="14">
        <v>1</v>
      </c>
      <c r="B191" s="17" t="s">
        <v>33</v>
      </c>
      <c r="C191" s="14">
        <v>185</v>
      </c>
      <c r="D191" s="14">
        <f t="shared" si="64"/>
        <v>28.129426298518542</v>
      </c>
      <c r="E191" s="14">
        <f t="shared" si="53"/>
        <v>12.574957888239533</v>
      </c>
      <c r="F191" s="14">
        <f t="shared" si="65"/>
        <v>21.513845497835327</v>
      </c>
      <c r="G191" s="14">
        <f>0.5*('Specifications (ICE)'!$P$4*'Specifications (ICE)'!$P$3)*'Specifications (ICE)'!$P$5*E191^2</f>
        <v>49.425389635395256</v>
      </c>
      <c r="H191" s="14">
        <f>IF(B191="A",'Specifications (ICE)'!$M$12,IF(B191="G",'Specifications (ICE)'!$M$13))</f>
        <v>84.271039200000004</v>
      </c>
      <c r="I191" s="14">
        <f>'Specifications (ICE)'!$H$11-G191-H191-R191</f>
        <v>568.30182138332736</v>
      </c>
      <c r="J191" s="14">
        <f t="shared" si="54"/>
        <v>0.89801947361362677</v>
      </c>
      <c r="K191" s="14">
        <f>0.5*'Specifications (ICE)'!$E$16*E191^2</f>
        <v>42449.486639523595</v>
      </c>
      <c r="L191" s="14">
        <f>E191/'Specifications (ICE)'!$M$4</f>
        <v>44.006851752369322</v>
      </c>
      <c r="M191" s="14">
        <f t="shared" si="49"/>
        <v>3</v>
      </c>
      <c r="N191" s="14">
        <f>IF(M191=1,'Specifications (ICE)'!$M$19,IF(M191=2,'Specifications (ICE)'!$M$20,IF(M191=3,'Specifications (ICE)'!$M$21)))</f>
        <v>632.83908432016858</v>
      </c>
      <c r="O191" s="14">
        <f t="shared" si="50"/>
        <v>50.035284841202369</v>
      </c>
      <c r="P191" s="13">
        <f t="shared" si="51"/>
        <v>0.89801947361362677</v>
      </c>
      <c r="Q191" s="14">
        <v>0</v>
      </c>
      <c r="R191" s="17">
        <f t="shared" si="55"/>
        <v>0</v>
      </c>
      <c r="S191" s="14">
        <f t="shared" si="56"/>
        <v>0</v>
      </c>
      <c r="T191" s="12">
        <f t="shared" si="52"/>
        <v>787.94095454771536</v>
      </c>
      <c r="U191" s="3">
        <f t="shared" si="71"/>
        <v>18</v>
      </c>
      <c r="V191" s="19">
        <f t="shared" si="57"/>
        <v>13.422600000000001</v>
      </c>
      <c r="W191" s="14">
        <f>IF(M191=1,_xlfn.XLOOKUP(D191,' RPM (ICE)'!$E$3:$E$63,' RPM (ICE)'!$B$3:$B$63,,1),IF(M191=2,_xlfn.XLOOKUP(D191,' RPM (ICE)'!$F$3:$F$63,' RPM (ICE)'!$B$3:$B$63,,1),IF(M191=3,_xlfn.XLOOKUP(D191,' RPM (ICE)'!$G$3:$G$63,' RPM (ICE)'!$B$3:$B$63,,1))))</f>
        <v>6500</v>
      </c>
      <c r="X191" s="12">
        <f t="shared" si="58"/>
        <v>19.718418904615383</v>
      </c>
      <c r="Y191" s="3">
        <f t="shared" si="59"/>
        <v>20</v>
      </c>
      <c r="Z191" s="3">
        <f t="shared" si="66"/>
        <v>20</v>
      </c>
      <c r="AA191" s="3">
        <f t="shared" si="60"/>
        <v>20</v>
      </c>
      <c r="AB191" s="19"/>
      <c r="AC191" s="14">
        <f>IF(M191=1,_xlfn.XLOOKUP(D191,' RPM (ICE)'!$E$3:$E$63,' RPM (ICE)'!$C$3:$C$63,,-1),IF(M191=2,_xlfn.XLOOKUP(D191,' RPM (ICE)'!$F$3:$F$63,' RPM (ICE)'!$C$3:$C$63,,-1),IF(M191=3,_xlfn.XLOOKUP(D191,' RPM (ICE)'!$G$3:$G$63,' RPM (ICE)'!$C$3:$C$63,,-1))))</f>
        <v>17.8</v>
      </c>
      <c r="AD191" s="14">
        <f t="shared" si="61"/>
        <v>13.273460000000002</v>
      </c>
      <c r="AE191" s="14">
        <f t="shared" si="62"/>
        <v>19.49932536123077</v>
      </c>
      <c r="AF191" s="14" cm="1">
        <f t="array" ref="AF191">_xlfn.XLOOKUP(AE191,BSFC!$I$11:$I$33,_xlfn.XLOOKUP('Main Data (ICE)'!W191,BSFC!$J$10:$W$10,BSFC!$J$11:$W$33,,-1),,-1)</f>
        <v>504.47246850000005</v>
      </c>
      <c r="AG191" s="14">
        <f t="shared" si="63"/>
        <v>1.8600264254822254</v>
      </c>
      <c r="AH191" s="14">
        <f t="shared" si="67"/>
        <v>2.9320752045384595E-4</v>
      </c>
      <c r="AI191" s="14">
        <f t="shared" si="68"/>
        <v>0.14791512162611592</v>
      </c>
      <c r="AJ191" s="14">
        <f t="shared" si="72"/>
        <v>29.097270804344685</v>
      </c>
      <c r="AK191" s="14">
        <f t="shared" si="69"/>
        <v>1.9591406837896148E-4</v>
      </c>
      <c r="AL191" s="14">
        <f t="shared" si="70"/>
        <v>3.8539431528933264E-2</v>
      </c>
    </row>
    <row r="192" spans="1:38" ht="15.75" thickBot="1" x14ac:dyDescent="0.3">
      <c r="A192" s="14">
        <v>1</v>
      </c>
      <c r="B192" s="17" t="s">
        <v>33</v>
      </c>
      <c r="C192" s="14">
        <v>186</v>
      </c>
      <c r="D192" s="14">
        <f t="shared" si="64"/>
        <v>28.288722561898492</v>
      </c>
      <c r="E192" s="14">
        <f t="shared" si="53"/>
        <v>12.646169571780419</v>
      </c>
      <c r="F192" s="14">
        <f t="shared" si="65"/>
        <v>21.592920825295071</v>
      </c>
      <c r="G192" s="14">
        <f>0.5*('Specifications (ICE)'!$P$4*'Specifications (ICE)'!$P$3)*'Specifications (ICE)'!$P$5*E192^2</f>
        <v>49.986764254157215</v>
      </c>
      <c r="H192" s="14">
        <f>IF(B192="A",'Specifications (ICE)'!$M$12,IF(B192="G",'Specifications (ICE)'!$M$13))</f>
        <v>84.271039200000004</v>
      </c>
      <c r="I192" s="14">
        <f>'Specifications (ICE)'!$H$11-G192-H192-R192</f>
        <v>567.74044676456538</v>
      </c>
      <c r="J192" s="14">
        <f t="shared" si="54"/>
        <v>0.89713240037072639</v>
      </c>
      <c r="K192" s="14">
        <f>0.5*'Specifications (ICE)'!$E$16*E192^2</f>
        <v>42931.628804809392</v>
      </c>
      <c r="L192" s="14">
        <f>E192/'Specifications (ICE)'!$M$4</f>
        <v>44.25606149354477</v>
      </c>
      <c r="M192" s="14">
        <f t="shared" si="49"/>
        <v>3</v>
      </c>
      <c r="N192" s="14">
        <f>IF(M192=1,'Specifications (ICE)'!$M$19,IF(M192=2,'Specifications (ICE)'!$M$20,IF(M192=3,'Specifications (ICE)'!$M$21)))</f>
        <v>632.83908432016858</v>
      </c>
      <c r="O192" s="14">
        <f t="shared" si="50"/>
        <v>50.603586662585698</v>
      </c>
      <c r="P192" s="13">
        <f t="shared" si="51"/>
        <v>0.89713240037072639</v>
      </c>
      <c r="Q192" s="14">
        <v>0</v>
      </c>
      <c r="R192" s="17">
        <f t="shared" si="55"/>
        <v>0</v>
      </c>
      <c r="S192" s="14">
        <f t="shared" si="56"/>
        <v>0</v>
      </c>
      <c r="T192" s="12">
        <f t="shared" si="52"/>
        <v>792.40304518872119</v>
      </c>
      <c r="U192" s="3">
        <f t="shared" si="71"/>
        <v>18</v>
      </c>
      <c r="V192" s="19">
        <f t="shared" si="57"/>
        <v>13.422600000000001</v>
      </c>
      <c r="W192" s="14">
        <f>IF(M192=1,_xlfn.XLOOKUP(D192,' RPM (ICE)'!$E$3:$E$63,' RPM (ICE)'!$B$3:$B$63,,1),IF(M192=2,_xlfn.XLOOKUP(D192,' RPM (ICE)'!$F$3:$F$63,' RPM (ICE)'!$B$3:$B$63,,1),IF(M192=3,_xlfn.XLOOKUP(D192,' RPM (ICE)'!$G$3:$G$63,' RPM (ICE)'!$B$3:$B$63,,1))))</f>
        <v>6500</v>
      </c>
      <c r="X192" s="12">
        <f t="shared" si="58"/>
        <v>19.718418904615383</v>
      </c>
      <c r="Y192" s="3">
        <f t="shared" si="59"/>
        <v>20</v>
      </c>
      <c r="Z192" s="3">
        <f t="shared" si="66"/>
        <v>20</v>
      </c>
      <c r="AA192" s="3">
        <f t="shared" si="60"/>
        <v>20</v>
      </c>
      <c r="AB192" s="19"/>
      <c r="AC192" s="14">
        <f>IF(M192=1,_xlfn.XLOOKUP(D192,' RPM (ICE)'!$E$3:$E$63,' RPM (ICE)'!$C$3:$C$63,,-1),IF(M192=2,_xlfn.XLOOKUP(D192,' RPM (ICE)'!$F$3:$F$63,' RPM (ICE)'!$C$3:$C$63,,-1),IF(M192=3,_xlfn.XLOOKUP(D192,' RPM (ICE)'!$G$3:$G$63,' RPM (ICE)'!$C$3:$C$63,,-1))))</f>
        <v>17.8</v>
      </c>
      <c r="AD192" s="14">
        <f t="shared" si="61"/>
        <v>13.273460000000002</v>
      </c>
      <c r="AE192" s="14">
        <f t="shared" si="62"/>
        <v>19.49932536123077</v>
      </c>
      <c r="AF192" s="14" cm="1">
        <f t="array" ref="AF192">_xlfn.XLOOKUP(AE192,BSFC!$I$11:$I$33,_xlfn.XLOOKUP('Main Data (ICE)'!W192,BSFC!$J$10:$W$10,BSFC!$J$11:$W$33,,-1),,-1)</f>
        <v>504.47246850000005</v>
      </c>
      <c r="AG192" s="14">
        <f t="shared" si="63"/>
        <v>1.8600264254822254</v>
      </c>
      <c r="AH192" s="14">
        <f t="shared" si="67"/>
        <v>2.9155644333994906E-4</v>
      </c>
      <c r="AI192" s="14">
        <f t="shared" si="68"/>
        <v>0.1470821986787845</v>
      </c>
      <c r="AJ192" s="14">
        <f t="shared" si="72"/>
        <v>29.24435300302347</v>
      </c>
      <c r="AK192" s="14">
        <f t="shared" si="69"/>
        <v>1.9481085917719802E-4</v>
      </c>
      <c r="AL192" s="14">
        <f t="shared" si="70"/>
        <v>3.8734242388110462E-2</v>
      </c>
    </row>
    <row r="193" spans="1:38" ht="15.75" thickBot="1" x14ac:dyDescent="0.3">
      <c r="A193" s="14">
        <v>1</v>
      </c>
      <c r="B193" s="17" t="s">
        <v>33</v>
      </c>
      <c r="C193" s="14">
        <v>187</v>
      </c>
      <c r="D193" s="14">
        <f t="shared" si="64"/>
        <v>28.4469707848084</v>
      </c>
      <c r="E193" s="14">
        <f t="shared" si="53"/>
        <v>12.716912740086189</v>
      </c>
      <c r="F193" s="14">
        <f t="shared" si="65"/>
        <v>21.671556263033651</v>
      </c>
      <c r="G193" s="14">
        <f>0.5*('Specifications (ICE)'!$P$4*'Specifications (ICE)'!$P$3)*'Specifications (ICE)'!$P$5*E193^2</f>
        <v>50.54758434106526</v>
      </c>
      <c r="H193" s="14">
        <f>IF(B193="A",'Specifications (ICE)'!$M$12,IF(B193="G",'Specifications (ICE)'!$M$13))</f>
        <v>84.271039200000004</v>
      </c>
      <c r="I193" s="14">
        <f>'Specifications (ICE)'!$H$11-G193-H193-R193</f>
        <v>567.17962667765744</v>
      </c>
      <c r="J193" s="14">
        <f t="shared" si="54"/>
        <v>0.89624620338826544</v>
      </c>
      <c r="K193" s="14">
        <f>0.5*'Specifications (ICE)'!$E$16*E193^2</f>
        <v>43413.294704906431</v>
      </c>
      <c r="L193" s="14">
        <f>E193/'Specifications (ICE)'!$M$4</f>
        <v>44.503631636347116</v>
      </c>
      <c r="M193" s="14">
        <f t="shared" si="49"/>
        <v>3</v>
      </c>
      <c r="N193" s="14">
        <f>IF(M193=1,'Specifications (ICE)'!$M$19,IF(M193=2,'Specifications (ICE)'!$M$20,IF(M193=3,'Specifications (ICE)'!$M$21)))</f>
        <v>632.83908432016858</v>
      </c>
      <c r="O193" s="14">
        <f t="shared" si="50"/>
        <v>51.171327109350266</v>
      </c>
      <c r="P193" s="13">
        <f t="shared" si="51"/>
        <v>0.89624620338826544</v>
      </c>
      <c r="Q193" s="14">
        <v>0</v>
      </c>
      <c r="R193" s="17">
        <f t="shared" si="55"/>
        <v>0</v>
      </c>
      <c r="S193" s="14">
        <f t="shared" si="56"/>
        <v>0</v>
      </c>
      <c r="T193" s="12">
        <f t="shared" si="52"/>
        <v>796.83577888516629</v>
      </c>
      <c r="U193" s="3">
        <f t="shared" si="71"/>
        <v>18</v>
      </c>
      <c r="V193" s="19">
        <f t="shared" si="57"/>
        <v>13.422600000000001</v>
      </c>
      <c r="W193" s="14">
        <f>IF(M193=1,_xlfn.XLOOKUP(D193,' RPM (ICE)'!$E$3:$E$63,' RPM (ICE)'!$B$3:$B$63,,1),IF(M193=2,_xlfn.XLOOKUP(D193,' RPM (ICE)'!$F$3:$F$63,' RPM (ICE)'!$B$3:$B$63,,1),IF(M193=3,_xlfn.XLOOKUP(D193,' RPM (ICE)'!$G$3:$G$63,' RPM (ICE)'!$B$3:$B$63,,1))))</f>
        <v>6500</v>
      </c>
      <c r="X193" s="12">
        <f t="shared" si="58"/>
        <v>19.718418904615383</v>
      </c>
      <c r="Y193" s="3">
        <f t="shared" si="59"/>
        <v>20</v>
      </c>
      <c r="Z193" s="3">
        <f t="shared" si="66"/>
        <v>20</v>
      </c>
      <c r="AA193" s="3">
        <f t="shared" si="60"/>
        <v>20</v>
      </c>
      <c r="AB193" s="19"/>
      <c r="AC193" s="14">
        <f>IF(M193=1,_xlfn.XLOOKUP(D193,' RPM (ICE)'!$E$3:$E$63,' RPM (ICE)'!$C$3:$C$63,,-1),IF(M193=2,_xlfn.XLOOKUP(D193,' RPM (ICE)'!$F$3:$F$63,' RPM (ICE)'!$C$3:$C$63,,-1),IF(M193=3,_xlfn.XLOOKUP(D193,' RPM (ICE)'!$G$3:$G$63,' RPM (ICE)'!$C$3:$C$63,,-1))))</f>
        <v>17.8</v>
      </c>
      <c r="AD193" s="14">
        <f t="shared" si="61"/>
        <v>13.273460000000002</v>
      </c>
      <c r="AE193" s="14">
        <f t="shared" si="62"/>
        <v>19.49932536123077</v>
      </c>
      <c r="AF193" s="14" cm="1">
        <f t="array" ref="AF193">_xlfn.XLOOKUP(AE193,BSFC!$I$11:$I$33,_xlfn.XLOOKUP('Main Data (ICE)'!W193,BSFC!$J$10:$W$10,BSFC!$J$11:$W$33,,-1),,-1)</f>
        <v>504.47246850000005</v>
      </c>
      <c r="AG193" s="14">
        <f t="shared" si="63"/>
        <v>1.8600264254822254</v>
      </c>
      <c r="AH193" s="14">
        <f t="shared" si="67"/>
        <v>2.8993453816820281E-4</v>
      </c>
      <c r="AI193" s="14">
        <f t="shared" si="68"/>
        <v>0.14626399217312075</v>
      </c>
      <c r="AJ193" s="14">
        <f t="shared" si="72"/>
        <v>29.390616995196591</v>
      </c>
      <c r="AK193" s="14">
        <f t="shared" si="69"/>
        <v>1.9372714195115332E-4</v>
      </c>
      <c r="AL193" s="14">
        <f t="shared" si="70"/>
        <v>3.8927969530061612E-2</v>
      </c>
    </row>
    <row r="194" spans="1:38" ht="15.75" thickBot="1" x14ac:dyDescent="0.3">
      <c r="A194" s="14">
        <v>1</v>
      </c>
      <c r="B194" s="17" t="s">
        <v>33</v>
      </c>
      <c r="C194" s="14">
        <v>188</v>
      </c>
      <c r="D194" s="14">
        <f t="shared" si="64"/>
        <v>28.604188514905648</v>
      </c>
      <c r="E194" s="14">
        <f t="shared" si="53"/>
        <v>12.787195237648595</v>
      </c>
      <c r="F194" s="14">
        <f t="shared" si="65"/>
        <v>21.749759495362174</v>
      </c>
      <c r="G194" s="14">
        <f>0.5*('Specifications (ICE)'!$P$4*'Specifications (ICE)'!$P$3)*'Specifications (ICE)'!$P$5*E194^2</f>
        <v>51.107850443891891</v>
      </c>
      <c r="H194" s="14">
        <f>IF(B194="A",'Specifications (ICE)'!$M$12,IF(B194="G",'Specifications (ICE)'!$M$13))</f>
        <v>84.271039200000004</v>
      </c>
      <c r="I194" s="14">
        <f>'Specifications (ICE)'!$H$11-G194-H194-R194</f>
        <v>566.61936057483069</v>
      </c>
      <c r="J194" s="14">
        <f t="shared" si="54"/>
        <v>0.89536088180066364</v>
      </c>
      <c r="K194" s="14">
        <f>0.5*'Specifications (ICE)'!$E$16*E194^2</f>
        <v>43894.48481027456</v>
      </c>
      <c r="L194" s="14">
        <f>E194/'Specifications (ICE)'!$M$4</f>
        <v>44.749589633065945</v>
      </c>
      <c r="M194" s="14">
        <f t="shared" si="49"/>
        <v>3</v>
      </c>
      <c r="N194" s="14">
        <f>IF(M194=1,'Specifications (ICE)'!$M$19,IF(M194=2,'Specifications (ICE)'!$M$20,IF(M194=3,'Specifications (ICE)'!$M$21)))</f>
        <v>632.83908432016858</v>
      </c>
      <c r="O194" s="14">
        <f t="shared" si="50"/>
        <v>51.738506736027908</v>
      </c>
      <c r="P194" s="13">
        <f t="shared" si="51"/>
        <v>0.89536088180066364</v>
      </c>
      <c r="Q194" s="14">
        <v>0</v>
      </c>
      <c r="R194" s="17">
        <f t="shared" si="55"/>
        <v>0</v>
      </c>
      <c r="S194" s="14">
        <f t="shared" si="56"/>
        <v>0</v>
      </c>
      <c r="T194" s="12">
        <f t="shared" si="52"/>
        <v>801.23964716921921</v>
      </c>
      <c r="U194" s="3">
        <f t="shared" si="71"/>
        <v>18</v>
      </c>
      <c r="V194" s="19">
        <f t="shared" si="57"/>
        <v>13.422600000000001</v>
      </c>
      <c r="W194" s="14">
        <f>IF(M194=1,_xlfn.XLOOKUP(D194,' RPM (ICE)'!$E$3:$E$63,' RPM (ICE)'!$B$3:$B$63,,1),IF(M194=2,_xlfn.XLOOKUP(D194,' RPM (ICE)'!$F$3:$F$63,' RPM (ICE)'!$B$3:$B$63,,1),IF(M194=3,_xlfn.XLOOKUP(D194,' RPM (ICE)'!$G$3:$G$63,' RPM (ICE)'!$B$3:$B$63,,1))))</f>
        <v>6600</v>
      </c>
      <c r="X194" s="12">
        <f t="shared" si="58"/>
        <v>19.419654981818184</v>
      </c>
      <c r="Y194" s="3">
        <f t="shared" si="59"/>
        <v>19</v>
      </c>
      <c r="Z194" s="3">
        <f t="shared" si="66"/>
        <v>19</v>
      </c>
      <c r="AA194" s="3">
        <f t="shared" si="60"/>
        <v>19</v>
      </c>
      <c r="AB194" s="19"/>
      <c r="AC194" s="14">
        <f>IF(M194=1,_xlfn.XLOOKUP(D194,' RPM (ICE)'!$E$3:$E$63,' RPM (ICE)'!$C$3:$C$63,,-1),IF(M194=2,_xlfn.XLOOKUP(D194,' RPM (ICE)'!$F$3:$F$63,' RPM (ICE)'!$C$3:$C$63,,-1),IF(M194=3,_xlfn.XLOOKUP(D194,' RPM (ICE)'!$G$3:$G$63,' RPM (ICE)'!$C$3:$C$63,,-1))))</f>
        <v>18</v>
      </c>
      <c r="AD194" s="14">
        <f t="shared" si="61"/>
        <v>13.422600000000001</v>
      </c>
      <c r="AE194" s="14">
        <f t="shared" si="62"/>
        <v>19.419654981818184</v>
      </c>
      <c r="AF194" s="14" cm="1">
        <f t="array" ref="AF194">_xlfn.XLOOKUP(AE194,BSFC!$I$11:$I$33,_xlfn.XLOOKUP('Main Data (ICE)'!W194,BSFC!$J$10:$W$10,BSFC!$J$11:$W$33,,-1),,-1)</f>
        <v>504.47246850000005</v>
      </c>
      <c r="AG194" s="14">
        <f t="shared" si="63"/>
        <v>1.8809255988022502</v>
      </c>
      <c r="AH194" s="14">
        <f t="shared" si="67"/>
        <v>2.9158075173689761E-4</v>
      </c>
      <c r="AI194" s="14">
        <f t="shared" si="68"/>
        <v>0.14709446159579842</v>
      </c>
      <c r="AJ194" s="14">
        <f t="shared" si="72"/>
        <v>29.53771145679239</v>
      </c>
      <c r="AK194" s="14">
        <f t="shared" si="69"/>
        <v>1.9482710145138861E-4</v>
      </c>
      <c r="AL194" s="14">
        <f t="shared" si="70"/>
        <v>3.9122796631513003E-2</v>
      </c>
    </row>
    <row r="195" spans="1:38" ht="15.75" thickBot="1" x14ac:dyDescent="0.3">
      <c r="A195" s="14">
        <v>1</v>
      </c>
      <c r="B195" s="17" t="s">
        <v>33</v>
      </c>
      <c r="C195" s="14">
        <v>189</v>
      </c>
      <c r="D195" s="14">
        <f t="shared" si="64"/>
        <v>28.760392803965591</v>
      </c>
      <c r="E195" s="14">
        <f t="shared" si="53"/>
        <v>12.857024687280655</v>
      </c>
      <c r="F195" s="14">
        <f t="shared" si="65"/>
        <v>21.827537988001243</v>
      </c>
      <c r="G195" s="14">
        <f>0.5*('Specifications (ICE)'!$P$4*'Specifications (ICE)'!$P$3)*'Specifications (ICE)'!$P$5*E195^2</f>
        <v>51.667563109868517</v>
      </c>
      <c r="H195" s="14">
        <f>IF(B195="A",'Specifications (ICE)'!$M$12,IF(B195="G",'Specifications (ICE)'!$M$13))</f>
        <v>84.271039200000004</v>
      </c>
      <c r="I195" s="14">
        <f>'Specifications (ICE)'!$H$11-G195-H195-R195</f>
        <v>566.05964790885412</v>
      </c>
      <c r="J195" s="14">
        <f t="shared" si="54"/>
        <v>0.89447643474319749</v>
      </c>
      <c r="K195" s="14">
        <f>0.5*'Specifications (ICE)'!$E$16*E195^2</f>
        <v>44375.199590908924</v>
      </c>
      <c r="L195" s="14">
        <f>E195/'Specifications (ICE)'!$M$4</f>
        <v>44.993962160212263</v>
      </c>
      <c r="M195" s="14">
        <f t="shared" si="49"/>
        <v>3</v>
      </c>
      <c r="N195" s="14">
        <f>IF(M195=1,'Specifications (ICE)'!$M$19,IF(M195=2,'Specifications (ICE)'!$M$20,IF(M195=3,'Specifications (ICE)'!$M$21)))</f>
        <v>632.83908432016858</v>
      </c>
      <c r="O195" s="14">
        <f t="shared" si="50"/>
        <v>52.305126096602734</v>
      </c>
      <c r="P195" s="13">
        <f t="shared" si="51"/>
        <v>0.89447643474319749</v>
      </c>
      <c r="Q195" s="14">
        <v>0</v>
      </c>
      <c r="R195" s="17">
        <f t="shared" si="55"/>
        <v>0</v>
      </c>
      <c r="S195" s="14">
        <f t="shared" si="56"/>
        <v>0</v>
      </c>
      <c r="T195" s="12">
        <f t="shared" si="52"/>
        <v>805.61512768276327</v>
      </c>
      <c r="U195" s="3">
        <f t="shared" si="71"/>
        <v>18</v>
      </c>
      <c r="V195" s="19">
        <f t="shared" si="57"/>
        <v>13.422600000000001</v>
      </c>
      <c r="W195" s="14">
        <f>IF(M195=1,_xlfn.XLOOKUP(D195,' RPM (ICE)'!$E$3:$E$63,' RPM (ICE)'!$B$3:$B$63,,1),IF(M195=2,_xlfn.XLOOKUP(D195,' RPM (ICE)'!$F$3:$F$63,' RPM (ICE)'!$B$3:$B$63,,1),IF(M195=3,_xlfn.XLOOKUP(D195,' RPM (ICE)'!$G$3:$G$63,' RPM (ICE)'!$B$3:$B$63,,1))))</f>
        <v>6600</v>
      </c>
      <c r="X195" s="12">
        <f t="shared" si="58"/>
        <v>19.419654981818184</v>
      </c>
      <c r="Y195" s="3">
        <f t="shared" si="59"/>
        <v>19</v>
      </c>
      <c r="Z195" s="3">
        <f t="shared" si="66"/>
        <v>19</v>
      </c>
      <c r="AA195" s="3">
        <f t="shared" si="60"/>
        <v>19</v>
      </c>
      <c r="AB195" s="19"/>
      <c r="AC195" s="14">
        <f>IF(M195=1,_xlfn.XLOOKUP(D195,' RPM (ICE)'!$E$3:$E$63,' RPM (ICE)'!$C$3:$C$63,,-1),IF(M195=2,_xlfn.XLOOKUP(D195,' RPM (ICE)'!$F$3:$F$63,' RPM (ICE)'!$C$3:$C$63,,-1),IF(M195=3,_xlfn.XLOOKUP(D195,' RPM (ICE)'!$G$3:$G$63,' RPM (ICE)'!$C$3:$C$63,,-1))))</f>
        <v>18</v>
      </c>
      <c r="AD195" s="14">
        <f t="shared" si="61"/>
        <v>13.422600000000001</v>
      </c>
      <c r="AE195" s="14">
        <f t="shared" si="62"/>
        <v>19.419654981818184</v>
      </c>
      <c r="AF195" s="14" cm="1">
        <f t="array" ref="AF195">_xlfn.XLOOKUP(AE195,BSFC!$I$11:$I$33,_xlfn.XLOOKUP('Main Data (ICE)'!W195,BSFC!$J$10:$W$10,BSFC!$J$11:$W$33,,-1),,-1)</f>
        <v>504.47246850000005</v>
      </c>
      <c r="AG195" s="14">
        <f t="shared" si="63"/>
        <v>1.8809255988022502</v>
      </c>
      <c r="AH195" s="14">
        <f t="shared" si="67"/>
        <v>2.8999710980477043E-4</v>
      </c>
      <c r="AI195" s="14">
        <f t="shared" si="68"/>
        <v>0.14629555784107812</v>
      </c>
      <c r="AJ195" s="14">
        <f t="shared" si="72"/>
        <v>29.684007014633469</v>
      </c>
      <c r="AK195" s="14">
        <f t="shared" si="69"/>
        <v>1.9376895078288491E-4</v>
      </c>
      <c r="AL195" s="14">
        <f t="shared" si="70"/>
        <v>3.931656558229589E-2</v>
      </c>
    </row>
    <row r="196" spans="1:38" ht="15.75" thickBot="1" x14ac:dyDescent="0.3">
      <c r="A196" s="14">
        <v>1</v>
      </c>
      <c r="B196" s="17" t="s">
        <v>33</v>
      </c>
      <c r="C196" s="14">
        <v>190</v>
      </c>
      <c r="D196" s="14">
        <f t="shared" si="64"/>
        <v>28.91560022739062</v>
      </c>
      <c r="E196" s="14">
        <f t="shared" si="53"/>
        <v>12.926408498837974</v>
      </c>
      <c r="F196" s="14">
        <f t="shared" si="65"/>
        <v>21.904898996675069</v>
      </c>
      <c r="G196" s="14">
        <f>0.5*('Specifications (ICE)'!$P$4*'Specifications (ICE)'!$P$3)*'Specifications (ICE)'!$P$5*E196^2</f>
        <v>52.22672288568598</v>
      </c>
      <c r="H196" s="14">
        <f>IF(B196="A",'Specifications (ICE)'!$M$12,IF(B196="G",'Specifications (ICE)'!$M$13))</f>
        <v>84.271039200000004</v>
      </c>
      <c r="I196" s="14">
        <f>'Specifications (ICE)'!$H$11-G196-H196-R196</f>
        <v>565.5004881330367</v>
      </c>
      <c r="J196" s="14">
        <f t="shared" si="54"/>
        <v>0.89359286135199634</v>
      </c>
      <c r="K196" s="14">
        <f>0.5*'Specifications (ICE)'!$E$16*E196^2</f>
        <v>44855.439516340375</v>
      </c>
      <c r="L196" s="14">
        <f>E196/'Specifications (ICE)'!$M$4</f>
        <v>45.236775149039275</v>
      </c>
      <c r="M196" s="14">
        <f t="shared" si="49"/>
        <v>3</v>
      </c>
      <c r="N196" s="14">
        <f>IF(M196=1,'Specifications (ICE)'!$M$19,IF(M196=2,'Specifications (ICE)'!$M$20,IF(M196=3,'Specifications (ICE)'!$M$21)))</f>
        <v>632.83908432016858</v>
      </c>
      <c r="O196" s="14">
        <f t="shared" si="50"/>
        <v>52.871185744511592</v>
      </c>
      <c r="P196" s="13">
        <f t="shared" si="51"/>
        <v>0.89359286135199634</v>
      </c>
      <c r="Q196" s="14">
        <v>0</v>
      </c>
      <c r="R196" s="17">
        <f t="shared" si="55"/>
        <v>0</v>
      </c>
      <c r="S196" s="14">
        <f t="shared" si="56"/>
        <v>0</v>
      </c>
      <c r="T196" s="12">
        <f t="shared" si="52"/>
        <v>809.96268472386976</v>
      </c>
      <c r="U196" s="3">
        <f t="shared" si="71"/>
        <v>18</v>
      </c>
      <c r="V196" s="19">
        <f t="shared" si="57"/>
        <v>13.422600000000001</v>
      </c>
      <c r="W196" s="14">
        <f>IF(M196=1,_xlfn.XLOOKUP(D196,' RPM (ICE)'!$E$3:$E$63,' RPM (ICE)'!$B$3:$B$63,,1),IF(M196=2,_xlfn.XLOOKUP(D196,' RPM (ICE)'!$F$3:$F$63,' RPM (ICE)'!$B$3:$B$63,,1),IF(M196=3,_xlfn.XLOOKUP(D196,' RPM (ICE)'!$G$3:$G$63,' RPM (ICE)'!$B$3:$B$63,,1))))</f>
        <v>6600</v>
      </c>
      <c r="X196" s="12">
        <f t="shared" si="58"/>
        <v>19.419654981818184</v>
      </c>
      <c r="Y196" s="3">
        <f t="shared" si="59"/>
        <v>19</v>
      </c>
      <c r="Z196" s="3">
        <f t="shared" si="66"/>
        <v>19</v>
      </c>
      <c r="AA196" s="3">
        <f t="shared" si="60"/>
        <v>19</v>
      </c>
      <c r="AB196" s="19"/>
      <c r="AC196" s="14">
        <f>IF(M196=1,_xlfn.XLOOKUP(D196,' RPM (ICE)'!$E$3:$E$63,' RPM (ICE)'!$C$3:$C$63,,-1),IF(M196=2,_xlfn.XLOOKUP(D196,' RPM (ICE)'!$F$3:$F$63,' RPM (ICE)'!$C$3:$C$63,,-1),IF(M196=3,_xlfn.XLOOKUP(D196,' RPM (ICE)'!$G$3:$G$63,' RPM (ICE)'!$C$3:$C$63,,-1))))</f>
        <v>18</v>
      </c>
      <c r="AD196" s="14">
        <f t="shared" si="61"/>
        <v>13.422600000000001</v>
      </c>
      <c r="AE196" s="14">
        <f t="shared" si="62"/>
        <v>19.419654981818184</v>
      </c>
      <c r="AF196" s="14" cm="1">
        <f t="array" ref="AF196">_xlfn.XLOOKUP(AE196,BSFC!$I$11:$I$33,_xlfn.XLOOKUP('Main Data (ICE)'!W196,BSFC!$J$10:$W$10,BSFC!$J$11:$W$33,,-1),,-1)</f>
        <v>504.47246850000005</v>
      </c>
      <c r="AG196" s="14">
        <f t="shared" si="63"/>
        <v>1.8809255988022502</v>
      </c>
      <c r="AH196" s="14">
        <f t="shared" si="67"/>
        <v>2.8844052084035988E-4</v>
      </c>
      <c r="AI196" s="14">
        <f t="shared" si="68"/>
        <v>0.14551030156376205</v>
      </c>
      <c r="AJ196" s="14">
        <f t="shared" si="72"/>
        <v>29.829517316197229</v>
      </c>
      <c r="AK196" s="14">
        <f t="shared" si="69"/>
        <v>1.9272887624339341E-4</v>
      </c>
      <c r="AL196" s="14">
        <f t="shared" si="70"/>
        <v>3.9509294458539283E-2</v>
      </c>
    </row>
    <row r="197" spans="1:38" ht="15.75" thickBot="1" x14ac:dyDescent="0.3">
      <c r="A197" s="14">
        <v>1</v>
      </c>
      <c r="B197" s="17" t="s">
        <v>33</v>
      </c>
      <c r="C197" s="14">
        <v>191</v>
      </c>
      <c r="D197" s="14">
        <f t="shared" si="64"/>
        <v>29.06982690274176</v>
      </c>
      <c r="E197" s="14">
        <f t="shared" si="53"/>
        <v>12.995353877503089</v>
      </c>
      <c r="F197" s="14">
        <f t="shared" si="65"/>
        <v>21.981849575276176</v>
      </c>
      <c r="G197" s="14">
        <f>0.5*('Specifications (ICE)'!$P$4*'Specifications (ICE)'!$P$3)*'Specifications (ICE)'!$P$5*E197^2</f>
        <v>52.785330317495081</v>
      </c>
      <c r="H197" s="14">
        <f>IF(B197="A",'Specifications (ICE)'!$M$12,IF(B197="G",'Specifications (ICE)'!$M$13))</f>
        <v>84.271039200000004</v>
      </c>
      <c r="I197" s="14">
        <f>'Specifications (ICE)'!$H$11-G197-H197-R197</f>
        <v>564.94188070122755</v>
      </c>
      <c r="J197" s="14">
        <f t="shared" si="54"/>
        <v>0.89271016076404319</v>
      </c>
      <c r="K197" s="14">
        <f>0.5*'Specifications (ICE)'!$E$16*E197^2</f>
        <v>45335.205055635946</v>
      </c>
      <c r="L197" s="14">
        <f>E197/'Specifications (ICE)'!$M$4</f>
        <v>45.478053814533993</v>
      </c>
      <c r="M197" s="14">
        <f t="shared" si="49"/>
        <v>3</v>
      </c>
      <c r="N197" s="14">
        <f>IF(M197=1,'Specifications (ICE)'!$M$19,IF(M197=2,'Specifications (ICE)'!$M$20,IF(M197=3,'Specifications (ICE)'!$M$21)))</f>
        <v>632.83908432016858</v>
      </c>
      <c r="O197" s="14">
        <f t="shared" si="50"/>
        <v>53.436686232644611</v>
      </c>
      <c r="P197" s="13">
        <f t="shared" si="51"/>
        <v>0.89271016076404319</v>
      </c>
      <c r="Q197" s="14">
        <v>0</v>
      </c>
      <c r="R197" s="17">
        <f t="shared" si="55"/>
        <v>0</v>
      </c>
      <c r="S197" s="14">
        <f t="shared" si="56"/>
        <v>0</v>
      </c>
      <c r="T197" s="12">
        <f t="shared" si="52"/>
        <v>814.28276976589189</v>
      </c>
      <c r="U197" s="3">
        <f t="shared" si="71"/>
        <v>18</v>
      </c>
      <c r="V197" s="19">
        <f t="shared" si="57"/>
        <v>13.422600000000001</v>
      </c>
      <c r="W197" s="14">
        <f>IF(M197=1,_xlfn.XLOOKUP(D197,' RPM (ICE)'!$E$3:$E$63,' RPM (ICE)'!$B$3:$B$63,,1),IF(M197=2,_xlfn.XLOOKUP(D197,' RPM (ICE)'!$F$3:$F$63,' RPM (ICE)'!$B$3:$B$63,,1),IF(M197=3,_xlfn.XLOOKUP(D197,' RPM (ICE)'!$G$3:$G$63,' RPM (ICE)'!$B$3:$B$63,,1))))</f>
        <v>6700</v>
      </c>
      <c r="X197" s="12">
        <f t="shared" si="58"/>
        <v>19.129809385074626</v>
      </c>
      <c r="Y197" s="3">
        <f t="shared" si="59"/>
        <v>19</v>
      </c>
      <c r="Z197" s="3">
        <f t="shared" si="66"/>
        <v>19</v>
      </c>
      <c r="AA197" s="3">
        <f t="shared" si="60"/>
        <v>19</v>
      </c>
      <c r="AB197" s="19"/>
      <c r="AC197" s="14">
        <f>IF(M197=1,_xlfn.XLOOKUP(D197,' RPM (ICE)'!$E$3:$E$63,' RPM (ICE)'!$C$3:$C$63,,-1),IF(M197=2,_xlfn.XLOOKUP(D197,' RPM (ICE)'!$F$3:$F$63,' RPM (ICE)'!$C$3:$C$63,,-1),IF(M197=3,_xlfn.XLOOKUP(D197,' RPM (ICE)'!$G$3:$G$63,' RPM (ICE)'!$C$3:$C$63,,-1))))</f>
        <v>16.8</v>
      </c>
      <c r="AD197" s="14">
        <f t="shared" si="61"/>
        <v>12.527760000000001</v>
      </c>
      <c r="AE197" s="14">
        <f t="shared" si="62"/>
        <v>17.854488759402983</v>
      </c>
      <c r="AF197" s="14" cm="1">
        <f t="array" ref="AF197">_xlfn.XLOOKUP(AE197,BSFC!$I$11:$I$33,_xlfn.XLOOKUP('Main Data (ICE)'!W197,BSFC!$J$10:$W$10,BSFC!$J$11:$W$33,,-1),,-1)</f>
        <v>484.72801649999997</v>
      </c>
      <c r="AG197" s="14">
        <f t="shared" si="63"/>
        <v>1.6868211822189001</v>
      </c>
      <c r="AH197" s="14">
        <f t="shared" si="67"/>
        <v>2.6778288349327777E-4</v>
      </c>
      <c r="AI197" s="14">
        <f t="shared" si="68"/>
        <v>0.12980186596834711</v>
      </c>
      <c r="AJ197" s="14">
        <f t="shared" si="72"/>
        <v>29.959319182165576</v>
      </c>
      <c r="AK197" s="14">
        <f t="shared" si="69"/>
        <v>1.7192300128257896E-4</v>
      </c>
      <c r="AL197" s="14">
        <f t="shared" si="70"/>
        <v>3.9681217459821859E-2</v>
      </c>
    </row>
    <row r="198" spans="1:38" ht="15.75" thickBot="1" x14ac:dyDescent="0.3">
      <c r="A198" s="14">
        <v>1</v>
      </c>
      <c r="B198" s="17" t="s">
        <v>33</v>
      </c>
      <c r="C198" s="14">
        <v>192</v>
      </c>
      <c r="D198" s="14">
        <f t="shared" si="64"/>
        <v>29.223088507351953</v>
      </c>
      <c r="E198" s="14">
        <f t="shared" si="53"/>
        <v>13.063867831659298</v>
      </c>
      <c r="F198" s="14">
        <f t="shared" si="65"/>
        <v>22.058396583626688</v>
      </c>
      <c r="G198" s="14">
        <f>0.5*('Specifications (ICE)'!$P$4*'Specifications (ICE)'!$P$3)*'Specifications (ICE)'!$P$5*E198^2</f>
        <v>53.343385950907155</v>
      </c>
      <c r="H198" s="14">
        <f>IF(B198="A",'Specifications (ICE)'!$M$12,IF(B198="G",'Specifications (ICE)'!$M$13))</f>
        <v>84.271039200000004</v>
      </c>
      <c r="I198" s="14">
        <f>'Specifications (ICE)'!$H$11-G198-H198-R198</f>
        <v>564.38382506781545</v>
      </c>
      <c r="J198" s="14">
        <f t="shared" si="54"/>
        <v>0.89182833211717383</v>
      </c>
      <c r="K198" s="14">
        <f>0.5*'Specifications (ICE)'!$E$16*E198^2</f>
        <v>45814.496677399344</v>
      </c>
      <c r="L198" s="14">
        <f>E198/'Specifications (ICE)'!$M$4</f>
        <v>45.717822682972169</v>
      </c>
      <c r="M198" s="14">
        <f t="shared" ref="M198:M261" si="73">IF(D198&lt;11,1,IF(D198&lt;21,2,IF(D198&gt;21,3)))</f>
        <v>3</v>
      </c>
      <c r="N198" s="14">
        <f>IF(M198=1,'Specifications (ICE)'!$M$19,IF(M198=2,'Specifications (ICE)'!$M$20,IF(M198=3,'Specifications (ICE)'!$M$21)))</f>
        <v>632.83908432016858</v>
      </c>
      <c r="O198" s="14">
        <f t="shared" ref="O198:O261" si="74">(0.5*N198*E198^2)/1000</f>
        <v>54.001628113345824</v>
      </c>
      <c r="P198" s="13">
        <f t="shared" ref="P198:P261" si="75">IF(A198=1,(I198/N198),IF(A198=2,0,IF(A198=3,(1.2*(-I198/N198)))))</f>
        <v>0.89182833211717383</v>
      </c>
      <c r="Q198" s="14">
        <v>0</v>
      </c>
      <c r="R198" s="17">
        <f t="shared" si="55"/>
        <v>0</v>
      </c>
      <c r="S198" s="14">
        <f t="shared" si="56"/>
        <v>0</v>
      </c>
      <c r="T198" s="12">
        <f t="shared" ref="T198:T261" si="76">((63360/(PI()*12)*D198))/60</f>
        <v>818.57582195083569</v>
      </c>
      <c r="U198" s="3">
        <f t="shared" si="71"/>
        <v>18</v>
      </c>
      <c r="V198" s="19">
        <f t="shared" si="57"/>
        <v>13.422600000000001</v>
      </c>
      <c r="W198" s="14">
        <f>IF(M198=1,_xlfn.XLOOKUP(D198,' RPM (ICE)'!$E$3:$E$63,' RPM (ICE)'!$B$3:$B$63,,1),IF(M198=2,_xlfn.XLOOKUP(D198,' RPM (ICE)'!$F$3:$F$63,' RPM (ICE)'!$B$3:$B$63,,1),IF(M198=3,_xlfn.XLOOKUP(D198,' RPM (ICE)'!$G$3:$G$63,' RPM (ICE)'!$B$3:$B$63,,1))))</f>
        <v>6700</v>
      </c>
      <c r="X198" s="12">
        <f t="shared" si="58"/>
        <v>19.129809385074626</v>
      </c>
      <c r="Y198" s="3">
        <f t="shared" si="59"/>
        <v>19</v>
      </c>
      <c r="Z198" s="3">
        <f t="shared" si="66"/>
        <v>19</v>
      </c>
      <c r="AA198" s="3">
        <f t="shared" si="60"/>
        <v>19</v>
      </c>
      <c r="AB198" s="19"/>
      <c r="AC198" s="14">
        <f>IF(M198=1,_xlfn.XLOOKUP(D198,' RPM (ICE)'!$E$3:$E$63,' RPM (ICE)'!$C$3:$C$63,,-1),IF(M198=2,_xlfn.XLOOKUP(D198,' RPM (ICE)'!$F$3:$F$63,' RPM (ICE)'!$C$3:$C$63,,-1),IF(M198=3,_xlfn.XLOOKUP(D198,' RPM (ICE)'!$G$3:$G$63,' RPM (ICE)'!$C$3:$C$63,,-1))))</f>
        <v>16.8</v>
      </c>
      <c r="AD198" s="14">
        <f t="shared" si="61"/>
        <v>12.527760000000001</v>
      </c>
      <c r="AE198" s="14">
        <f t="shared" si="62"/>
        <v>17.854488759402983</v>
      </c>
      <c r="AF198" s="14" cm="1">
        <f t="array" ref="AF198">_xlfn.XLOOKUP(AE198,BSFC!$I$11:$I$33,_xlfn.XLOOKUP('Main Data (ICE)'!W198,BSFC!$J$10:$W$10,BSFC!$J$11:$W$33,,-1),,-1)</f>
        <v>484.72801649999997</v>
      </c>
      <c r="AG198" s="14">
        <f t="shared" si="63"/>
        <v>1.6868211822189001</v>
      </c>
      <c r="AH198" s="14">
        <f t="shared" si="67"/>
        <v>2.6637848592589474E-4</v>
      </c>
      <c r="AI198" s="14">
        <f t="shared" si="68"/>
        <v>0.12912111512113211</v>
      </c>
      <c r="AJ198" s="14">
        <f t="shared" si="72"/>
        <v>30.088440297286709</v>
      </c>
      <c r="AK198" s="14">
        <f t="shared" si="69"/>
        <v>1.710213445313008E-4</v>
      </c>
      <c r="AL198" s="14">
        <f t="shared" si="70"/>
        <v>3.9852238804353159E-2</v>
      </c>
    </row>
    <row r="199" spans="1:38" ht="15.75" thickBot="1" x14ac:dyDescent="0.3">
      <c r="A199" s="14">
        <v>1</v>
      </c>
      <c r="B199" s="17" t="s">
        <v>33</v>
      </c>
      <c r="C199" s="14">
        <v>193</v>
      </c>
      <c r="D199" s="14">
        <f t="shared" si="64"/>
        <v>29.375400295076098</v>
      </c>
      <c r="E199" s="14">
        <f t="shared" ref="E199:E262" si="77">MIN(13.4112,(SQRT((E198^2)+2*P198*$C$7)))</f>
        <v>13.131957180378595</v>
      </c>
      <c r="F199" s="14">
        <f t="shared" si="65"/>
        <v>22.134546694860234</v>
      </c>
      <c r="G199" s="14">
        <f>0.5*('Specifications (ICE)'!$P$4*'Specifications (ICE)'!$P$3)*'Specifications (ICE)'!$P$5*E199^2</f>
        <v>53.900890330994564</v>
      </c>
      <c r="H199" s="14">
        <f>IF(B199="A",'Specifications (ICE)'!$M$12,IF(B199="G",'Specifications (ICE)'!$M$13))</f>
        <v>84.271039200000004</v>
      </c>
      <c r="I199" s="14">
        <f>'Specifications (ICE)'!$H$11-G199-H199-R199</f>
        <v>563.82632068772807</v>
      </c>
      <c r="J199" s="14">
        <f t="shared" ref="J199:J262" si="78">I199/N199</f>
        <v>0.89094737455007555</v>
      </c>
      <c r="K199" s="14">
        <f>0.5*'Specifications (ICE)'!$E$16*E199^2</f>
        <v>46293.314849771392</v>
      </c>
      <c r="L199" s="14">
        <f>E199/'Specifications (ICE)'!$M$4</f>
        <v>45.95610561812282</v>
      </c>
      <c r="M199" s="14">
        <f t="shared" si="73"/>
        <v>3</v>
      </c>
      <c r="N199" s="14">
        <f>IF(M199=1,'Specifications (ICE)'!$M$19,IF(M199=2,'Specifications (ICE)'!$M$20,IF(M199=3,'Specifications (ICE)'!$M$21)))</f>
        <v>632.83908432016858</v>
      </c>
      <c r="O199" s="14">
        <f t="shared" si="74"/>
        <v>54.566011938413638</v>
      </c>
      <c r="P199" s="13">
        <f t="shared" si="75"/>
        <v>0.89094737455007555</v>
      </c>
      <c r="Q199" s="14">
        <v>0</v>
      </c>
      <c r="R199" s="17">
        <f t="shared" ref="R199:R262" si="79">N199*9.81*TAN(Q199)</f>
        <v>0</v>
      </c>
      <c r="S199" s="14">
        <f t="shared" ref="S199:S262" si="80">RADIANS(Q199)</f>
        <v>0</v>
      </c>
      <c r="T199" s="12">
        <f t="shared" si="76"/>
        <v>822.84226855854888</v>
      </c>
      <c r="U199" s="3">
        <f t="shared" si="71"/>
        <v>18</v>
      </c>
      <c r="V199" s="19">
        <f t="shared" ref="V199:V262" si="81">U199*0.7457</f>
        <v>13.422600000000001</v>
      </c>
      <c r="W199" s="14">
        <f>IF(M199=1,_xlfn.XLOOKUP(D199,' RPM (ICE)'!$E$3:$E$63,' RPM (ICE)'!$B$3:$B$63,,1),IF(M199=2,_xlfn.XLOOKUP(D199,' RPM (ICE)'!$F$3:$F$63,' RPM (ICE)'!$B$3:$B$63,,1),IF(M199=3,_xlfn.XLOOKUP(D199,' RPM (ICE)'!$G$3:$G$63,' RPM (ICE)'!$B$3:$B$63,,1))))</f>
        <v>6800</v>
      </c>
      <c r="X199" s="12">
        <f t="shared" ref="X199:X262" si="82">(9548.8*V199)/W199</f>
        <v>18.848488658823531</v>
      </c>
      <c r="Y199" s="3">
        <f t="shared" ref="Y199:Y262" si="83">ROUND(X199,0)</f>
        <v>19</v>
      </c>
      <c r="Z199" s="3">
        <f t="shared" si="66"/>
        <v>19</v>
      </c>
      <c r="AA199" s="3">
        <f t="shared" ref="AA199:AA262" si="84">IF(Z199&gt;22,22,Z199)</f>
        <v>19</v>
      </c>
      <c r="AB199" s="19"/>
      <c r="AC199" s="14">
        <f>IF(M199=1,_xlfn.XLOOKUP(D199,' RPM (ICE)'!$E$3:$E$63,' RPM (ICE)'!$C$3:$C$63,,-1),IF(M199=2,_xlfn.XLOOKUP(D199,' RPM (ICE)'!$F$3:$F$63,' RPM (ICE)'!$C$3:$C$63,,-1),IF(M199=3,_xlfn.XLOOKUP(D199,' RPM (ICE)'!$G$3:$G$63,' RPM (ICE)'!$C$3:$C$63,,-1))))</f>
        <v>14</v>
      </c>
      <c r="AD199" s="14">
        <f t="shared" ref="AD199:AD262" si="85">AC199*0.7457</f>
        <v>10.4398</v>
      </c>
      <c r="AE199" s="14">
        <f t="shared" ref="AE199:AE262" si="86">(9548.8*AD199)/W199</f>
        <v>14.659935623529412</v>
      </c>
      <c r="AF199" s="14" cm="1">
        <f t="array" ref="AF199">_xlfn.XLOOKUP(AE199,BSFC!$I$11:$I$33,_xlfn.XLOOKUP('Main Data (ICE)'!W199,BSFC!$J$10:$W$10,BSFC!$J$11:$W$33,,-1),,-1)</f>
        <v>426.97377450000005</v>
      </c>
      <c r="AG199" s="14">
        <f t="shared" ref="AG199:AG262" si="87">(AF199*AD199)/(60*60)</f>
        <v>1.2382002252847502</v>
      </c>
      <c r="AH199" s="14">
        <f t="shared" si="67"/>
        <v>2.2083109201554587E-4</v>
      </c>
      <c r="AI199" s="14">
        <f t="shared" si="68"/>
        <v>9.4289084884834451E-2</v>
      </c>
      <c r="AJ199" s="14">
        <f t="shared" si="72"/>
        <v>30.182729382171544</v>
      </c>
      <c r="AK199" s="14">
        <f t="shared" si="69"/>
        <v>1.248862051454761E-4</v>
      </c>
      <c r="AL199" s="14">
        <f t="shared" si="70"/>
        <v>3.9977125009498633E-2</v>
      </c>
    </row>
    <row r="200" spans="1:38" ht="15.75" thickBot="1" x14ac:dyDescent="0.3">
      <c r="A200" s="14">
        <v>1</v>
      </c>
      <c r="B200" s="17" t="s">
        <v>33</v>
      </c>
      <c r="C200" s="14">
        <v>194</v>
      </c>
      <c r="D200" s="14">
        <f t="shared" ref="D200:D263" si="88">E200*2.23694</f>
        <v>29.526777112229077</v>
      </c>
      <c r="E200" s="14">
        <f t="shared" si="77"/>
        <v>13.199628560546584</v>
      </c>
      <c r="F200" s="14">
        <f t="shared" ref="F200:F263" si="89">($C$7/E200)+F199</f>
        <v>22.210306402446928</v>
      </c>
      <c r="G200" s="14">
        <f>0.5*('Specifications (ICE)'!$P$4*'Specifications (ICE)'!$P$3)*'Specifications (ICE)'!$P$5*E200^2</f>
        <v>54.457844002291225</v>
      </c>
      <c r="H200" s="14">
        <f>IF(B200="A",'Specifications (ICE)'!$M$12,IF(B200="G",'Specifications (ICE)'!$M$13))</f>
        <v>84.271039200000004</v>
      </c>
      <c r="I200" s="14">
        <f>'Specifications (ICE)'!$H$11-G200-H200-R200</f>
        <v>563.26936701643137</v>
      </c>
      <c r="J200" s="14">
        <f t="shared" si="78"/>
        <v>0.89006728720228634</v>
      </c>
      <c r="K200" s="14">
        <f>0.5*'Specifications (ICE)'!$E$16*E200^2</f>
        <v>46771.660040430455</v>
      </c>
      <c r="L200" s="14">
        <f>E200/'Specifications (ICE)'!$M$4</f>
        <v>46.19292584618227</v>
      </c>
      <c r="M200" s="14">
        <f t="shared" si="73"/>
        <v>3</v>
      </c>
      <c r="N200" s="14">
        <f>IF(M200=1,'Specifications (ICE)'!$M$19,IF(M200=2,'Specifications (ICE)'!$M$20,IF(M200=3,'Specifications (ICE)'!$M$21)))</f>
        <v>632.83908432016858</v>
      </c>
      <c r="O200" s="14">
        <f t="shared" si="74"/>
        <v>55.129838259101362</v>
      </c>
      <c r="P200" s="13">
        <f t="shared" si="75"/>
        <v>0.89006728720228634</v>
      </c>
      <c r="Q200" s="14">
        <v>0</v>
      </c>
      <c r="R200" s="17">
        <f t="shared" si="79"/>
        <v>0</v>
      </c>
      <c r="S200" s="14">
        <f t="shared" si="80"/>
        <v>0</v>
      </c>
      <c r="T200" s="12">
        <f t="shared" si="76"/>
        <v>827.08252545316589</v>
      </c>
      <c r="U200" s="3">
        <f t="shared" si="71"/>
        <v>18</v>
      </c>
      <c r="V200" s="19">
        <f t="shared" si="81"/>
        <v>13.422600000000001</v>
      </c>
      <c r="W200" s="14">
        <f>IF(M200=1,_xlfn.XLOOKUP(D200,' RPM (ICE)'!$E$3:$E$63,' RPM (ICE)'!$B$3:$B$63,,1),IF(M200=2,_xlfn.XLOOKUP(D200,' RPM (ICE)'!$F$3:$F$63,' RPM (ICE)'!$B$3:$B$63,,1),IF(M200=3,_xlfn.XLOOKUP(D200,' RPM (ICE)'!$G$3:$G$63,' RPM (ICE)'!$B$3:$B$63,,1))))</f>
        <v>6800</v>
      </c>
      <c r="X200" s="12">
        <f t="shared" si="82"/>
        <v>18.848488658823531</v>
      </c>
      <c r="Y200" s="3">
        <f t="shared" si="83"/>
        <v>19</v>
      </c>
      <c r="Z200" s="3">
        <f t="shared" ref="Z200:Z263" si="90">IF(Y200&lt;0,0,Y200)</f>
        <v>19</v>
      </c>
      <c r="AA200" s="3">
        <f t="shared" si="84"/>
        <v>19</v>
      </c>
      <c r="AB200" s="19"/>
      <c r="AC200" s="14">
        <f>IF(M200=1,_xlfn.XLOOKUP(D200,' RPM (ICE)'!$E$3:$E$63,' RPM (ICE)'!$C$3:$C$63,,-1),IF(M200=2,_xlfn.XLOOKUP(D200,' RPM (ICE)'!$F$3:$F$63,' RPM (ICE)'!$C$3:$C$63,,-1),IF(M200=3,_xlfn.XLOOKUP(D200,' RPM (ICE)'!$G$3:$G$63,' RPM (ICE)'!$C$3:$C$63,,-1))))</f>
        <v>14</v>
      </c>
      <c r="AD200" s="14">
        <f t="shared" si="85"/>
        <v>10.4398</v>
      </c>
      <c r="AE200" s="14">
        <f t="shared" si="86"/>
        <v>14.659935623529412</v>
      </c>
      <c r="AF200" s="14" cm="1">
        <f t="array" ref="AF200">_xlfn.XLOOKUP(AE200,BSFC!$I$11:$I$33,_xlfn.XLOOKUP('Main Data (ICE)'!W200,BSFC!$J$10:$W$10,BSFC!$J$11:$W$33,,-1),,-1)</f>
        <v>426.97377450000005</v>
      </c>
      <c r="AG200" s="14">
        <f t="shared" si="87"/>
        <v>1.2382002252847502</v>
      </c>
      <c r="AH200" s="14">
        <f t="shared" ref="AH200:AH263" si="91">((F200-F199)/3600)*AD200</f>
        <v>2.196989431287709E-4</v>
      </c>
      <c r="AI200" s="14">
        <f t="shared" ref="AI200:AI263" si="92">AH200*AF200</f>
        <v>9.3805687001352167E-2</v>
      </c>
      <c r="AJ200" s="14">
        <f t="shared" si="72"/>
        <v>30.276535069172898</v>
      </c>
      <c r="AK200" s="14">
        <f t="shared" ref="AK200:AK263" si="93">((AF200*AH200)/1000)/0.755</f>
        <v>1.2424594304814856E-4</v>
      </c>
      <c r="AL200" s="14">
        <f t="shared" ref="AL200:AL263" si="94">AL199+AK200</f>
        <v>4.0101370952546782E-2</v>
      </c>
    </row>
    <row r="201" spans="1:38" ht="15.75" thickBot="1" x14ac:dyDescent="0.3">
      <c r="A201" s="14">
        <v>1</v>
      </c>
      <c r="B201" s="17" t="s">
        <v>33</v>
      </c>
      <c r="C201" s="14">
        <v>195</v>
      </c>
      <c r="D201" s="14">
        <f t="shared" si="88"/>
        <v>29.677233412759378</v>
      </c>
      <c r="E201" s="14">
        <f t="shared" si="77"/>
        <v>13.266888433645684</v>
      </c>
      <c r="F201" s="14">
        <f t="shared" si="89"/>
        <v>22.285682026882267</v>
      </c>
      <c r="G201" s="14">
        <f>0.5*('Specifications (ICE)'!$P$4*'Specifications (ICE)'!$P$3)*'Specifications (ICE)'!$P$5*E201^2</f>
        <v>55.01424750879319</v>
      </c>
      <c r="H201" s="14">
        <f>IF(B201="A",'Specifications (ICE)'!$M$12,IF(B201="G",'Specifications (ICE)'!$M$13))</f>
        <v>84.271039200000004</v>
      </c>
      <c r="I201" s="14">
        <f>'Specifications (ICE)'!$H$11-G201-H201-R201</f>
        <v>562.71296350992941</v>
      </c>
      <c r="J201" s="14">
        <f t="shared" si="78"/>
        <v>0.88918806921419435</v>
      </c>
      <c r="K201" s="14">
        <f>0.5*'Specifications (ICE)'!$E$16*E201^2</f>
        <v>47249.532716592919</v>
      </c>
      <c r="L201" s="14">
        <f>E201/'Specifications (ICE)'!$M$4</f>
        <v>46.428305979512459</v>
      </c>
      <c r="M201" s="14">
        <f t="shared" si="73"/>
        <v>3</v>
      </c>
      <c r="N201" s="14">
        <f>IF(M201=1,'Specifications (ICE)'!$M$19,IF(M201=2,'Specifications (ICE)'!$M$20,IF(M201=3,'Specifications (ICE)'!$M$21)))</f>
        <v>632.83908432016858</v>
      </c>
      <c r="O201" s="14">
        <f t="shared" si="74"/>
        <v>55.693107626117794</v>
      </c>
      <c r="P201" s="13">
        <f t="shared" si="75"/>
        <v>0.88918806921419435</v>
      </c>
      <c r="Q201" s="14">
        <v>0</v>
      </c>
      <c r="R201" s="17">
        <f t="shared" si="79"/>
        <v>0</v>
      </c>
      <c r="S201" s="14">
        <f t="shared" si="80"/>
        <v>0</v>
      </c>
      <c r="T201" s="12">
        <f t="shared" si="76"/>
        <v>831.29699750814007</v>
      </c>
      <c r="U201" s="3">
        <f t="shared" ref="U201:U264" si="95">IF((ABS(I201)*D201)/746&gt;18,18,(ABS(I201)*D201)/746)</f>
        <v>18</v>
      </c>
      <c r="V201" s="19">
        <f t="shared" si="81"/>
        <v>13.422600000000001</v>
      </c>
      <c r="W201" s="14">
        <f>IF(M201=1,_xlfn.XLOOKUP(D201,' RPM (ICE)'!$E$3:$E$63,' RPM (ICE)'!$B$3:$B$63,,1),IF(M201=2,_xlfn.XLOOKUP(D201,' RPM (ICE)'!$F$3:$F$63,' RPM (ICE)'!$B$3:$B$63,,1),IF(M201=3,_xlfn.XLOOKUP(D201,' RPM (ICE)'!$G$3:$G$63,' RPM (ICE)'!$B$3:$B$63,,1))))</f>
        <v>6800</v>
      </c>
      <c r="X201" s="12">
        <f t="shared" si="82"/>
        <v>18.848488658823531</v>
      </c>
      <c r="Y201" s="3">
        <f t="shared" si="83"/>
        <v>19</v>
      </c>
      <c r="Z201" s="3">
        <f t="shared" si="90"/>
        <v>19</v>
      </c>
      <c r="AA201" s="3">
        <f t="shared" si="84"/>
        <v>19</v>
      </c>
      <c r="AB201" s="19"/>
      <c r="AC201" s="14">
        <f>IF(M201=1,_xlfn.XLOOKUP(D201,' RPM (ICE)'!$E$3:$E$63,' RPM (ICE)'!$C$3:$C$63,,-1),IF(M201=2,_xlfn.XLOOKUP(D201,' RPM (ICE)'!$F$3:$F$63,' RPM (ICE)'!$C$3:$C$63,,-1),IF(M201=3,_xlfn.XLOOKUP(D201,' RPM (ICE)'!$G$3:$G$63,' RPM (ICE)'!$C$3:$C$63,,-1))))</f>
        <v>14</v>
      </c>
      <c r="AD201" s="14">
        <f t="shared" si="85"/>
        <v>10.4398</v>
      </c>
      <c r="AE201" s="14">
        <f t="shared" si="86"/>
        <v>14.659935623529412</v>
      </c>
      <c r="AF201" s="14" cm="1">
        <f t="array" ref="AF201">_xlfn.XLOOKUP(AE201,BSFC!$I$11:$I$33,_xlfn.XLOOKUP('Main Data (ICE)'!W201,BSFC!$J$10:$W$10,BSFC!$J$11:$W$33,,-1),,-1)</f>
        <v>426.97377450000005</v>
      </c>
      <c r="AG201" s="14">
        <f t="shared" si="87"/>
        <v>1.2382002252847502</v>
      </c>
      <c r="AH201" s="14">
        <f t="shared" si="91"/>
        <v>2.1858512332779018E-4</v>
      </c>
      <c r="AI201" s="14">
        <f t="shared" si="92"/>
        <v>9.333011515681458E-2</v>
      </c>
      <c r="AJ201" s="14">
        <f t="shared" ref="AJ201:AJ264" si="96">AI201+AJ200</f>
        <v>30.369865184329711</v>
      </c>
      <c r="AK201" s="14">
        <f t="shared" si="93"/>
        <v>1.2361604656531731E-4</v>
      </c>
      <c r="AL201" s="14">
        <f t="shared" si="94"/>
        <v>4.0224986999112096E-2</v>
      </c>
    </row>
    <row r="202" spans="1:38" ht="15.75" thickBot="1" x14ac:dyDescent="0.3">
      <c r="A202" s="14">
        <v>1</v>
      </c>
      <c r="B202" s="17" t="s">
        <v>33</v>
      </c>
      <c r="C202" s="14">
        <v>196</v>
      </c>
      <c r="D202" s="14">
        <f t="shared" si="88"/>
        <v>29.826783272702681</v>
      </c>
      <c r="E202" s="14">
        <f t="shared" si="77"/>
        <v>13.333743092216455</v>
      </c>
      <c r="F202" s="14">
        <f t="shared" si="89"/>
        <v>22.36067972205938</v>
      </c>
      <c r="G202" s="14">
        <f>0.5*('Specifications (ICE)'!$P$4*'Specifications (ICE)'!$P$3)*'Specifications (ICE)'!$P$5*E202^2</f>
        <v>55.570101393959121</v>
      </c>
      <c r="H202" s="14">
        <f>IF(B202="A",'Specifications (ICE)'!$M$12,IF(B202="G",'Specifications (ICE)'!$M$13))</f>
        <v>84.271039200000004</v>
      </c>
      <c r="I202" s="14">
        <f>'Specifications (ICE)'!$H$11-G202-H202-R202</f>
        <v>562.15710962476351</v>
      </c>
      <c r="J202" s="14">
        <f t="shared" si="78"/>
        <v>0.88830971972703676</v>
      </c>
      <c r="K202" s="14">
        <f>0.5*'Specifications (ICE)'!$E$16*E202^2</f>
        <v>47726.933345013684</v>
      </c>
      <c r="L202" s="14">
        <f>E202/'Specifications (ICE)'!$M$4</f>
        <v>46.662268039252687</v>
      </c>
      <c r="M202" s="14">
        <f t="shared" si="73"/>
        <v>3</v>
      </c>
      <c r="N202" s="14">
        <f>IF(M202=1,'Specifications (ICE)'!$M$19,IF(M202=2,'Specifications (ICE)'!$M$20,IF(M202=3,'Specifications (ICE)'!$M$21)))</f>
        <v>632.83908432016858</v>
      </c>
      <c r="O202" s="14">
        <f t="shared" si="74"/>
        <v>56.255820589627731</v>
      </c>
      <c r="P202" s="13">
        <f t="shared" si="75"/>
        <v>0.88830971972703676</v>
      </c>
      <c r="Q202" s="14">
        <v>0</v>
      </c>
      <c r="R202" s="17">
        <f t="shared" si="79"/>
        <v>0</v>
      </c>
      <c r="S202" s="14">
        <f t="shared" si="80"/>
        <v>0</v>
      </c>
      <c r="T202" s="12">
        <f t="shared" si="76"/>
        <v>835.48607901110722</v>
      </c>
      <c r="U202" s="3">
        <f t="shared" si="95"/>
        <v>18</v>
      </c>
      <c r="V202" s="19">
        <f t="shared" si="81"/>
        <v>13.422600000000001</v>
      </c>
      <c r="W202" s="14">
        <f>IF(M202=1,_xlfn.XLOOKUP(D202,' RPM (ICE)'!$E$3:$E$63,' RPM (ICE)'!$B$3:$B$63,,1),IF(M202=2,_xlfn.XLOOKUP(D202,' RPM (ICE)'!$F$3:$F$63,' RPM (ICE)'!$B$3:$B$63,,1),IF(M202=3,_xlfn.XLOOKUP(D202,' RPM (ICE)'!$G$3:$G$63,' RPM (ICE)'!$B$3:$B$63,,1))))</f>
        <v>6900</v>
      </c>
      <c r="X202" s="12">
        <f t="shared" si="82"/>
        <v>18.575322156521739</v>
      </c>
      <c r="Y202" s="3">
        <f t="shared" si="83"/>
        <v>19</v>
      </c>
      <c r="Z202" s="3">
        <f t="shared" si="90"/>
        <v>19</v>
      </c>
      <c r="AA202" s="3">
        <f t="shared" si="84"/>
        <v>19</v>
      </c>
      <c r="AB202" s="19"/>
      <c r="AC202" s="14">
        <f>IF(M202=1,_xlfn.XLOOKUP(D202,' RPM (ICE)'!$E$3:$E$63,' RPM (ICE)'!$C$3:$C$63,,-1),IF(M202=2,_xlfn.XLOOKUP(D202,' RPM (ICE)'!$F$3:$F$63,' RPM (ICE)'!$C$3:$C$63,,-1),IF(M202=3,_xlfn.XLOOKUP(D202,' RPM (ICE)'!$G$3:$G$63,' RPM (ICE)'!$C$3:$C$63,,-1))))</f>
        <v>13.483333333333301</v>
      </c>
      <c r="AD202" s="14">
        <f t="shared" si="85"/>
        <v>10.054521666666643</v>
      </c>
      <c r="AE202" s="14">
        <f t="shared" si="86"/>
        <v>13.914292245024122</v>
      </c>
      <c r="AF202" s="14" cm="1">
        <f t="array" ref="AF202">_xlfn.XLOOKUP(AE202,BSFC!$I$11:$I$33,_xlfn.XLOOKUP('Main Data (ICE)'!W202,BSFC!$J$10:$W$10,BSFC!$J$11:$W$33,,-1),,-1)</f>
        <v>450.79008974999994</v>
      </c>
      <c r="AG202" s="14">
        <f t="shared" si="87"/>
        <v>1.2590218679194376</v>
      </c>
      <c r="AH202" s="14">
        <f t="shared" si="91"/>
        <v>2.0946276419676435E-4</v>
      </c>
      <c r="AI202" s="14">
        <f t="shared" si="92"/>
        <v>9.4423738271542476E-2</v>
      </c>
      <c r="AJ202" s="14">
        <f t="shared" si="96"/>
        <v>30.464288922601252</v>
      </c>
      <c r="AK202" s="14">
        <f t="shared" si="93"/>
        <v>1.2506455400204301E-4</v>
      </c>
      <c r="AL202" s="14">
        <f t="shared" si="94"/>
        <v>4.0350051553114136E-2</v>
      </c>
    </row>
    <row r="203" spans="1:38" ht="15.75" thickBot="1" x14ac:dyDescent="0.3">
      <c r="A203" s="14">
        <v>1</v>
      </c>
      <c r="B203" s="17" t="s">
        <v>33</v>
      </c>
      <c r="C203" s="14">
        <v>197</v>
      </c>
      <c r="D203" s="14">
        <f t="shared" si="88"/>
        <v>29.97544040395676</v>
      </c>
      <c r="E203" s="14">
        <f t="shared" si="77"/>
        <v>13.40019866601552</v>
      </c>
      <c r="F203" s="14">
        <f t="shared" si="89"/>
        <v>22.435305481342795</v>
      </c>
      <c r="G203" s="14">
        <f>0.5*('Specifications (ICE)'!$P$4*'Specifications (ICE)'!$P$3)*'Specifications (ICE)'!$P$5*E203^2</f>
        <v>56.125406200710849</v>
      </c>
      <c r="H203" s="14">
        <f>IF(B203="A",'Specifications (ICE)'!$M$12,IF(B203="G",'Specifications (ICE)'!$M$13))</f>
        <v>84.271039200000004</v>
      </c>
      <c r="I203" s="14">
        <f>'Specifications (ICE)'!$H$11-G203-H203-R203</f>
        <v>561.60180481801183</v>
      </c>
      <c r="J203" s="14">
        <f t="shared" si="78"/>
        <v>0.88743223788289904</v>
      </c>
      <c r="K203" s="14">
        <f>0.5*'Specifications (ICE)'!$E$16*E203^2</f>
        <v>48203.862391986528</v>
      </c>
      <c r="L203" s="14">
        <f>E203/'Specifications (ICE)'!$M$4</f>
        <v>46.894833476869707</v>
      </c>
      <c r="M203" s="14">
        <f t="shared" si="73"/>
        <v>3</v>
      </c>
      <c r="N203" s="14">
        <f>IF(M203=1,'Specifications (ICE)'!$M$19,IF(M203=2,'Specifications (ICE)'!$M$20,IF(M203=3,'Specifications (ICE)'!$M$21)))</f>
        <v>632.83908432016858</v>
      </c>
      <c r="O203" s="14">
        <f t="shared" si="74"/>
        <v>56.817977699252488</v>
      </c>
      <c r="P203" s="13">
        <f t="shared" si="75"/>
        <v>0.88743223788289904</v>
      </c>
      <c r="Q203" s="14">
        <v>0</v>
      </c>
      <c r="R203" s="17">
        <f t="shared" si="79"/>
        <v>0</v>
      </c>
      <c r="S203" s="14">
        <f t="shared" si="80"/>
        <v>0</v>
      </c>
      <c r="T203" s="12">
        <f t="shared" si="76"/>
        <v>839.65015404973803</v>
      </c>
      <c r="U203" s="3">
        <f t="shared" si="95"/>
        <v>18</v>
      </c>
      <c r="V203" s="19">
        <f t="shared" si="81"/>
        <v>13.422600000000001</v>
      </c>
      <c r="W203" s="14">
        <f>IF(M203=1,_xlfn.XLOOKUP(D203,' RPM (ICE)'!$E$3:$E$63,' RPM (ICE)'!$B$3:$B$63,,1),IF(M203=2,_xlfn.XLOOKUP(D203,' RPM (ICE)'!$F$3:$F$63,' RPM (ICE)'!$B$3:$B$63,,1),IF(M203=3,_xlfn.XLOOKUP(D203,' RPM (ICE)'!$G$3:$G$63,' RPM (ICE)'!$B$3:$B$63,,1))))</f>
        <v>6900</v>
      </c>
      <c r="X203" s="12">
        <f t="shared" si="82"/>
        <v>18.575322156521739</v>
      </c>
      <c r="Y203" s="3">
        <f t="shared" si="83"/>
        <v>19</v>
      </c>
      <c r="Z203" s="3">
        <f t="shared" si="90"/>
        <v>19</v>
      </c>
      <c r="AA203" s="3">
        <f t="shared" si="84"/>
        <v>19</v>
      </c>
      <c r="AB203" s="19"/>
      <c r="AC203" s="14">
        <f>IF(M203=1,_xlfn.XLOOKUP(D203,' RPM (ICE)'!$E$3:$E$63,' RPM (ICE)'!$C$3:$C$63,,-1),IF(M203=2,_xlfn.XLOOKUP(D203,' RPM (ICE)'!$F$3:$F$63,' RPM (ICE)'!$C$3:$C$63,,-1),IF(M203=3,_xlfn.XLOOKUP(D203,' RPM (ICE)'!$G$3:$G$63,' RPM (ICE)'!$C$3:$C$63,,-1))))</f>
        <v>13.483333333333301</v>
      </c>
      <c r="AD203" s="14">
        <f t="shared" si="85"/>
        <v>10.054521666666643</v>
      </c>
      <c r="AE203" s="14">
        <f t="shared" si="86"/>
        <v>13.914292245024122</v>
      </c>
      <c r="AF203" s="14" cm="1">
        <f t="array" ref="AF203">_xlfn.XLOOKUP(AE203,BSFC!$I$11:$I$33,_xlfn.XLOOKUP('Main Data (ICE)'!W203,BSFC!$J$10:$W$10,BSFC!$J$11:$W$33,,-1),,-1)</f>
        <v>450.79008974999994</v>
      </c>
      <c r="AG203" s="14">
        <f t="shared" si="87"/>
        <v>1.2590218679194376</v>
      </c>
      <c r="AH203" s="14">
        <f t="shared" si="91"/>
        <v>2.0842397600181564E-4</v>
      </c>
      <c r="AI203" s="14">
        <f t="shared" si="92"/>
        <v>9.3955462847910301E-2</v>
      </c>
      <c r="AJ203" s="14">
        <f t="shared" si="96"/>
        <v>30.558244385449161</v>
      </c>
      <c r="AK203" s="14">
        <f t="shared" si="93"/>
        <v>1.2444432165286133E-4</v>
      </c>
      <c r="AL203" s="14">
        <f t="shared" si="94"/>
        <v>4.0474495874766994E-2</v>
      </c>
    </row>
    <row r="204" spans="1:38" ht="15.75" thickBot="1" x14ac:dyDescent="0.3">
      <c r="A204" s="14">
        <v>1</v>
      </c>
      <c r="B204" s="17" t="s">
        <v>33</v>
      </c>
      <c r="C204" s="14">
        <v>198</v>
      </c>
      <c r="D204" s="14">
        <f t="shared" si="88"/>
        <v>30.000049728</v>
      </c>
      <c r="E204" s="14">
        <f t="shared" si="77"/>
        <v>13.411199999999999</v>
      </c>
      <c r="F204" s="14">
        <f t="shared" si="89"/>
        <v>22.509870024411274</v>
      </c>
      <c r="G204" s="14">
        <f>0.5*('Specifications (ICE)'!$P$4*'Specifications (ICE)'!$P$3)*'Specifications (ICE)'!$P$5*E204^2</f>
        <v>56.217600027646043</v>
      </c>
      <c r="H204" s="14">
        <f>IF(B204="A",'Specifications (ICE)'!$M$12,IF(B204="G",'Specifications (ICE)'!$M$13))</f>
        <v>84.271039200000004</v>
      </c>
      <c r="I204" s="14">
        <f>'Specifications (ICE)'!$H$11-G204-H204-R204</f>
        <v>561.50961099107656</v>
      </c>
      <c r="J204" s="14">
        <f t="shared" si="78"/>
        <v>0.88728655499254105</v>
      </c>
      <c r="K204" s="14">
        <f>0.5*'Specifications (ICE)'!$E$16*E204^2</f>
        <v>48283.043975654393</v>
      </c>
      <c r="L204" s="14">
        <f>E204/'Specifications (ICE)'!$M$4</f>
        <v>46.93333333333333</v>
      </c>
      <c r="M204" s="14">
        <f t="shared" si="73"/>
        <v>3</v>
      </c>
      <c r="N204" s="14">
        <f>IF(M204=1,'Specifications (ICE)'!$M$19,IF(M204=2,'Specifications (ICE)'!$M$20,IF(M204=3,'Specifications (ICE)'!$M$21)))</f>
        <v>632.83908432016858</v>
      </c>
      <c r="O204" s="14">
        <f t="shared" si="74"/>
        <v>56.911309171706868</v>
      </c>
      <c r="P204" s="13">
        <f t="shared" si="75"/>
        <v>0.88728655499254105</v>
      </c>
      <c r="Q204" s="14">
        <v>0</v>
      </c>
      <c r="R204" s="17">
        <f t="shared" si="79"/>
        <v>0</v>
      </c>
      <c r="S204" s="14">
        <f t="shared" si="80"/>
        <v>0</v>
      </c>
      <c r="T204" s="12">
        <f t="shared" si="76"/>
        <v>840.33949246964119</v>
      </c>
      <c r="U204" s="3">
        <f t="shared" si="95"/>
        <v>18</v>
      </c>
      <c r="V204" s="19">
        <f t="shared" si="81"/>
        <v>13.422600000000001</v>
      </c>
      <c r="W204" s="14">
        <f>IF(M204=1,_xlfn.XLOOKUP(D204,' RPM (ICE)'!$E$3:$E$63,' RPM (ICE)'!$B$3:$B$63,,1),IF(M204=2,_xlfn.XLOOKUP(D204,' RPM (ICE)'!$F$3:$F$63,' RPM (ICE)'!$B$3:$B$63,,1),IF(M204=3,_xlfn.XLOOKUP(D204,' RPM (ICE)'!$G$3:$G$63,' RPM (ICE)'!$B$3:$B$63,,1))))</f>
        <v>6900</v>
      </c>
      <c r="X204" s="12">
        <f t="shared" si="82"/>
        <v>18.575322156521739</v>
      </c>
      <c r="Y204" s="3">
        <f t="shared" si="83"/>
        <v>19</v>
      </c>
      <c r="Z204" s="3">
        <f t="shared" si="90"/>
        <v>19</v>
      </c>
      <c r="AA204" s="3">
        <f t="shared" si="84"/>
        <v>19</v>
      </c>
      <c r="AB204" s="19"/>
      <c r="AC204" s="14">
        <f>IF(M204=1,_xlfn.XLOOKUP(D204,' RPM (ICE)'!$E$3:$E$63,' RPM (ICE)'!$C$3:$C$63,,-1),IF(M204=2,_xlfn.XLOOKUP(D204,' RPM (ICE)'!$F$3:$F$63,' RPM (ICE)'!$C$3:$C$63,,-1),IF(M204=3,_xlfn.XLOOKUP(D204,' RPM (ICE)'!$G$3:$G$63,' RPM (ICE)'!$C$3:$C$63,,-1))))</f>
        <v>13.483333333333301</v>
      </c>
      <c r="AD204" s="14">
        <f t="shared" si="85"/>
        <v>10.054521666666643</v>
      </c>
      <c r="AE204" s="14">
        <f t="shared" si="86"/>
        <v>13.914292245024122</v>
      </c>
      <c r="AF204" s="14" cm="1">
        <f t="array" ref="AF204">_xlfn.XLOOKUP(AE204,BSFC!$I$11:$I$33,_xlfn.XLOOKUP('Main Data (ICE)'!W204,BSFC!$J$10:$W$10,BSFC!$J$11:$W$33,,-1),,-1)</f>
        <v>450.79008974999994</v>
      </c>
      <c r="AG204" s="14">
        <f t="shared" si="87"/>
        <v>1.2590218679194376</v>
      </c>
      <c r="AH204" s="14">
        <f t="shared" si="91"/>
        <v>2.0825300384642393E-4</v>
      </c>
      <c r="AI204" s="14">
        <f t="shared" si="92"/>
        <v>9.387839029463653E-2</v>
      </c>
      <c r="AJ204" s="14">
        <f t="shared" si="96"/>
        <v>30.652122775743798</v>
      </c>
      <c r="AK204" s="14">
        <f t="shared" si="93"/>
        <v>1.2434223880084308E-4</v>
      </c>
      <c r="AL204" s="14">
        <f t="shared" si="94"/>
        <v>4.0598838113567834E-2</v>
      </c>
    </row>
    <row r="205" spans="1:38" ht="15.75" thickBot="1" x14ac:dyDescent="0.3">
      <c r="A205" s="14">
        <v>1</v>
      </c>
      <c r="B205" s="17" t="s">
        <v>33</v>
      </c>
      <c r="C205" s="14">
        <v>199</v>
      </c>
      <c r="D205" s="14">
        <f t="shared" si="88"/>
        <v>30.000049728</v>
      </c>
      <c r="E205" s="14">
        <f t="shared" si="77"/>
        <v>13.411199999999999</v>
      </c>
      <c r="F205" s="14">
        <f t="shared" si="89"/>
        <v>22.584434567479754</v>
      </c>
      <c r="G205" s="14">
        <f>0.5*('Specifications (ICE)'!$P$4*'Specifications (ICE)'!$P$3)*'Specifications (ICE)'!$P$5*E205^2</f>
        <v>56.217600027646043</v>
      </c>
      <c r="H205" s="14">
        <f>IF(B205="A",'Specifications (ICE)'!$M$12,IF(B205="G",'Specifications (ICE)'!$M$13))</f>
        <v>84.271039200000004</v>
      </c>
      <c r="I205" s="14">
        <f>'Specifications (ICE)'!$H$11-G205-H205-R205</f>
        <v>561.50961099107656</v>
      </c>
      <c r="J205" s="14">
        <f t="shared" si="78"/>
        <v>0.88728655499254105</v>
      </c>
      <c r="K205" s="14">
        <f>0.5*'Specifications (ICE)'!$E$16*E205^2</f>
        <v>48283.043975654393</v>
      </c>
      <c r="L205" s="14">
        <f>E205/'Specifications (ICE)'!$M$4</f>
        <v>46.93333333333333</v>
      </c>
      <c r="M205" s="14">
        <f t="shared" si="73"/>
        <v>3</v>
      </c>
      <c r="N205" s="14">
        <f>IF(M205=1,'Specifications (ICE)'!$M$19,IF(M205=2,'Specifications (ICE)'!$M$20,IF(M205=3,'Specifications (ICE)'!$M$21)))</f>
        <v>632.83908432016858</v>
      </c>
      <c r="O205" s="14">
        <f t="shared" si="74"/>
        <v>56.911309171706868</v>
      </c>
      <c r="P205" s="13">
        <f t="shared" si="75"/>
        <v>0.88728655499254105</v>
      </c>
      <c r="Q205" s="14">
        <v>0</v>
      </c>
      <c r="R205" s="17">
        <f t="shared" si="79"/>
        <v>0</v>
      </c>
      <c r="S205" s="14">
        <f t="shared" si="80"/>
        <v>0</v>
      </c>
      <c r="T205" s="12">
        <f t="shared" si="76"/>
        <v>840.33949246964119</v>
      </c>
      <c r="U205" s="3">
        <f t="shared" si="95"/>
        <v>18</v>
      </c>
      <c r="V205" s="19">
        <f t="shared" si="81"/>
        <v>13.422600000000001</v>
      </c>
      <c r="W205" s="14">
        <f>IF(M205=1,_xlfn.XLOOKUP(D205,' RPM (ICE)'!$E$3:$E$63,' RPM (ICE)'!$B$3:$B$63,,1),IF(M205=2,_xlfn.XLOOKUP(D205,' RPM (ICE)'!$F$3:$F$63,' RPM (ICE)'!$B$3:$B$63,,1),IF(M205=3,_xlfn.XLOOKUP(D205,' RPM (ICE)'!$G$3:$G$63,' RPM (ICE)'!$B$3:$B$63,,1))))</f>
        <v>6900</v>
      </c>
      <c r="X205" s="12">
        <f t="shared" si="82"/>
        <v>18.575322156521739</v>
      </c>
      <c r="Y205" s="3">
        <f t="shared" si="83"/>
        <v>19</v>
      </c>
      <c r="Z205" s="3">
        <f t="shared" si="90"/>
        <v>19</v>
      </c>
      <c r="AA205" s="3">
        <f t="shared" si="84"/>
        <v>19</v>
      </c>
      <c r="AB205" s="19"/>
      <c r="AC205" s="14">
        <f>IF(M205=1,_xlfn.XLOOKUP(D205,' RPM (ICE)'!$E$3:$E$63,' RPM (ICE)'!$C$3:$C$63,,-1),IF(M205=2,_xlfn.XLOOKUP(D205,' RPM (ICE)'!$F$3:$F$63,' RPM (ICE)'!$C$3:$C$63,,-1),IF(M205=3,_xlfn.XLOOKUP(D205,' RPM (ICE)'!$G$3:$G$63,' RPM (ICE)'!$C$3:$C$63,,-1))))</f>
        <v>13.483333333333301</v>
      </c>
      <c r="AD205" s="14">
        <f t="shared" si="85"/>
        <v>10.054521666666643</v>
      </c>
      <c r="AE205" s="14">
        <f t="shared" si="86"/>
        <v>13.914292245024122</v>
      </c>
      <c r="AF205" s="14" cm="1">
        <f t="array" ref="AF205">_xlfn.XLOOKUP(AE205,BSFC!$I$11:$I$33,_xlfn.XLOOKUP('Main Data (ICE)'!W205,BSFC!$J$10:$W$10,BSFC!$J$11:$W$33,,-1),,-1)</f>
        <v>450.79008974999994</v>
      </c>
      <c r="AG205" s="14">
        <f t="shared" si="87"/>
        <v>1.2590218679194376</v>
      </c>
      <c r="AH205" s="14">
        <f t="shared" si="91"/>
        <v>2.0825300384642393E-4</v>
      </c>
      <c r="AI205" s="14">
        <f t="shared" si="92"/>
        <v>9.387839029463653E-2</v>
      </c>
      <c r="AJ205" s="14">
        <f t="shared" si="96"/>
        <v>30.746001166038436</v>
      </c>
      <c r="AK205" s="14">
        <f t="shared" si="93"/>
        <v>1.2434223880084308E-4</v>
      </c>
      <c r="AL205" s="14">
        <f t="shared" si="94"/>
        <v>4.0723180352368674E-2</v>
      </c>
    </row>
    <row r="206" spans="1:38" ht="15.75" thickBot="1" x14ac:dyDescent="0.3">
      <c r="A206" s="14">
        <v>1</v>
      </c>
      <c r="B206" s="17" t="s">
        <v>33</v>
      </c>
      <c r="C206" s="14">
        <v>200</v>
      </c>
      <c r="D206" s="14">
        <f t="shared" si="88"/>
        <v>30.000049728</v>
      </c>
      <c r="E206" s="14">
        <f t="shared" si="77"/>
        <v>13.411199999999999</v>
      </c>
      <c r="F206" s="14">
        <f t="shared" si="89"/>
        <v>22.658999110548233</v>
      </c>
      <c r="G206" s="14">
        <f>0.5*('Specifications (ICE)'!$P$4*'Specifications (ICE)'!$P$3)*'Specifications (ICE)'!$P$5*E206^2</f>
        <v>56.217600027646043</v>
      </c>
      <c r="H206" s="14">
        <f>IF(B206="A",'Specifications (ICE)'!$M$12,IF(B206="G",'Specifications (ICE)'!$M$13))</f>
        <v>84.271039200000004</v>
      </c>
      <c r="I206" s="14">
        <f>'Specifications (ICE)'!$H$11-G206-H206-R206</f>
        <v>561.50961099107656</v>
      </c>
      <c r="J206" s="14">
        <f t="shared" si="78"/>
        <v>0.88728655499254105</v>
      </c>
      <c r="K206" s="14">
        <f>0.5*'Specifications (ICE)'!$E$16*E206^2</f>
        <v>48283.043975654393</v>
      </c>
      <c r="L206" s="14">
        <f>E206/'Specifications (ICE)'!$M$4</f>
        <v>46.93333333333333</v>
      </c>
      <c r="M206" s="14">
        <f t="shared" si="73"/>
        <v>3</v>
      </c>
      <c r="N206" s="14">
        <f>IF(M206=1,'Specifications (ICE)'!$M$19,IF(M206=2,'Specifications (ICE)'!$M$20,IF(M206=3,'Specifications (ICE)'!$M$21)))</f>
        <v>632.83908432016858</v>
      </c>
      <c r="O206" s="14">
        <f t="shared" si="74"/>
        <v>56.911309171706868</v>
      </c>
      <c r="P206" s="13">
        <f t="shared" si="75"/>
        <v>0.88728655499254105</v>
      </c>
      <c r="Q206" s="14">
        <v>0</v>
      </c>
      <c r="R206" s="17">
        <f t="shared" si="79"/>
        <v>0</v>
      </c>
      <c r="S206" s="14">
        <f t="shared" si="80"/>
        <v>0</v>
      </c>
      <c r="T206" s="12">
        <f t="shared" si="76"/>
        <v>840.33949246964119</v>
      </c>
      <c r="U206" s="3">
        <f t="shared" si="95"/>
        <v>18</v>
      </c>
      <c r="V206" s="19">
        <f t="shared" si="81"/>
        <v>13.422600000000001</v>
      </c>
      <c r="W206" s="14">
        <f>IF(M206=1,_xlfn.XLOOKUP(D206,' RPM (ICE)'!$E$3:$E$63,' RPM (ICE)'!$B$3:$B$63,,1),IF(M206=2,_xlfn.XLOOKUP(D206,' RPM (ICE)'!$F$3:$F$63,' RPM (ICE)'!$B$3:$B$63,,1),IF(M206=3,_xlfn.XLOOKUP(D206,' RPM (ICE)'!$G$3:$G$63,' RPM (ICE)'!$B$3:$B$63,,1))))</f>
        <v>6900</v>
      </c>
      <c r="X206" s="12">
        <f t="shared" si="82"/>
        <v>18.575322156521739</v>
      </c>
      <c r="Y206" s="3">
        <f t="shared" si="83"/>
        <v>19</v>
      </c>
      <c r="Z206" s="3">
        <f t="shared" si="90"/>
        <v>19</v>
      </c>
      <c r="AA206" s="3">
        <f t="shared" si="84"/>
        <v>19</v>
      </c>
      <c r="AB206" s="19"/>
      <c r="AC206" s="14">
        <f>IF(M206=1,_xlfn.XLOOKUP(D206,' RPM (ICE)'!$E$3:$E$63,' RPM (ICE)'!$C$3:$C$63,,-1),IF(M206=2,_xlfn.XLOOKUP(D206,' RPM (ICE)'!$F$3:$F$63,' RPM (ICE)'!$C$3:$C$63,,-1),IF(M206=3,_xlfn.XLOOKUP(D206,' RPM (ICE)'!$G$3:$G$63,' RPM (ICE)'!$C$3:$C$63,,-1))))</f>
        <v>13.483333333333301</v>
      </c>
      <c r="AD206" s="14">
        <f t="shared" si="85"/>
        <v>10.054521666666643</v>
      </c>
      <c r="AE206" s="14">
        <f t="shared" si="86"/>
        <v>13.914292245024122</v>
      </c>
      <c r="AF206" s="14" cm="1">
        <f t="array" ref="AF206">_xlfn.XLOOKUP(AE206,BSFC!$I$11:$I$33,_xlfn.XLOOKUP('Main Data (ICE)'!W206,BSFC!$J$10:$W$10,BSFC!$J$11:$W$33,,-1),,-1)</f>
        <v>450.79008974999994</v>
      </c>
      <c r="AG206" s="14">
        <f t="shared" si="87"/>
        <v>1.2590218679194376</v>
      </c>
      <c r="AH206" s="14">
        <f t="shared" si="91"/>
        <v>2.0825300384642393E-4</v>
      </c>
      <c r="AI206" s="14">
        <f t="shared" si="92"/>
        <v>9.387839029463653E-2</v>
      </c>
      <c r="AJ206" s="14">
        <f t="shared" si="96"/>
        <v>30.839879556333074</v>
      </c>
      <c r="AK206" s="14">
        <f t="shared" si="93"/>
        <v>1.2434223880084308E-4</v>
      </c>
      <c r="AL206" s="14">
        <f t="shared" si="94"/>
        <v>4.0847522591169513E-2</v>
      </c>
    </row>
    <row r="207" spans="1:38" ht="15.75" thickBot="1" x14ac:dyDescent="0.3">
      <c r="A207" s="14">
        <v>1</v>
      </c>
      <c r="B207" s="17" t="s">
        <v>33</v>
      </c>
      <c r="C207" s="14">
        <v>201</v>
      </c>
      <c r="D207" s="14">
        <f t="shared" si="88"/>
        <v>30.000049728</v>
      </c>
      <c r="E207" s="14">
        <f t="shared" si="77"/>
        <v>13.411199999999999</v>
      </c>
      <c r="F207" s="14">
        <f t="shared" si="89"/>
        <v>22.733563653616713</v>
      </c>
      <c r="G207" s="14">
        <f>0.5*('Specifications (ICE)'!$P$4*'Specifications (ICE)'!$P$3)*'Specifications (ICE)'!$P$5*E207^2</f>
        <v>56.217600027646043</v>
      </c>
      <c r="H207" s="14">
        <f>IF(B207="A",'Specifications (ICE)'!$M$12,IF(B207="G",'Specifications (ICE)'!$M$13))</f>
        <v>84.271039200000004</v>
      </c>
      <c r="I207" s="14">
        <f>'Specifications (ICE)'!$H$11-G207-H207-R207</f>
        <v>561.50961099107656</v>
      </c>
      <c r="J207" s="14">
        <f t="shared" si="78"/>
        <v>0.88728655499254105</v>
      </c>
      <c r="K207" s="14">
        <f>0.5*'Specifications (ICE)'!$E$16*E207^2</f>
        <v>48283.043975654393</v>
      </c>
      <c r="L207" s="14">
        <f>E207/'Specifications (ICE)'!$M$4</f>
        <v>46.93333333333333</v>
      </c>
      <c r="M207" s="14">
        <f t="shared" si="73"/>
        <v>3</v>
      </c>
      <c r="N207" s="14">
        <f>IF(M207=1,'Specifications (ICE)'!$M$19,IF(M207=2,'Specifications (ICE)'!$M$20,IF(M207=3,'Specifications (ICE)'!$M$21)))</f>
        <v>632.83908432016858</v>
      </c>
      <c r="O207" s="14">
        <f t="shared" si="74"/>
        <v>56.911309171706868</v>
      </c>
      <c r="P207" s="13">
        <f t="shared" si="75"/>
        <v>0.88728655499254105</v>
      </c>
      <c r="Q207" s="14">
        <v>0</v>
      </c>
      <c r="R207" s="17">
        <f t="shared" si="79"/>
        <v>0</v>
      </c>
      <c r="S207" s="14">
        <f t="shared" si="80"/>
        <v>0</v>
      </c>
      <c r="T207" s="12">
        <f t="shared" si="76"/>
        <v>840.33949246964119</v>
      </c>
      <c r="U207" s="3">
        <f t="shared" si="95"/>
        <v>18</v>
      </c>
      <c r="V207" s="19">
        <f t="shared" si="81"/>
        <v>13.422600000000001</v>
      </c>
      <c r="W207" s="14">
        <f>IF(M207=1,_xlfn.XLOOKUP(D207,' RPM (ICE)'!$E$3:$E$63,' RPM (ICE)'!$B$3:$B$63,,1),IF(M207=2,_xlfn.XLOOKUP(D207,' RPM (ICE)'!$F$3:$F$63,' RPM (ICE)'!$B$3:$B$63,,1),IF(M207=3,_xlfn.XLOOKUP(D207,' RPM (ICE)'!$G$3:$G$63,' RPM (ICE)'!$B$3:$B$63,,1))))</f>
        <v>6900</v>
      </c>
      <c r="X207" s="12">
        <f t="shared" si="82"/>
        <v>18.575322156521739</v>
      </c>
      <c r="Y207" s="3">
        <f t="shared" si="83"/>
        <v>19</v>
      </c>
      <c r="Z207" s="3">
        <f t="shared" si="90"/>
        <v>19</v>
      </c>
      <c r="AA207" s="3">
        <f t="shared" si="84"/>
        <v>19</v>
      </c>
      <c r="AB207" s="19"/>
      <c r="AC207" s="14">
        <f>IF(M207=1,_xlfn.XLOOKUP(D207,' RPM (ICE)'!$E$3:$E$63,' RPM (ICE)'!$C$3:$C$63,,-1),IF(M207=2,_xlfn.XLOOKUP(D207,' RPM (ICE)'!$F$3:$F$63,' RPM (ICE)'!$C$3:$C$63,,-1),IF(M207=3,_xlfn.XLOOKUP(D207,' RPM (ICE)'!$G$3:$G$63,' RPM (ICE)'!$C$3:$C$63,,-1))))</f>
        <v>13.483333333333301</v>
      </c>
      <c r="AD207" s="14">
        <f t="shared" si="85"/>
        <v>10.054521666666643</v>
      </c>
      <c r="AE207" s="14">
        <f t="shared" si="86"/>
        <v>13.914292245024122</v>
      </c>
      <c r="AF207" s="14" cm="1">
        <f t="array" ref="AF207">_xlfn.XLOOKUP(AE207,BSFC!$I$11:$I$33,_xlfn.XLOOKUP('Main Data (ICE)'!W207,BSFC!$J$10:$W$10,BSFC!$J$11:$W$33,,-1),,-1)</f>
        <v>450.79008974999994</v>
      </c>
      <c r="AG207" s="14">
        <f t="shared" si="87"/>
        <v>1.2590218679194376</v>
      </c>
      <c r="AH207" s="14">
        <f t="shared" si="91"/>
        <v>2.0825300384642393E-4</v>
      </c>
      <c r="AI207" s="14">
        <f t="shared" si="92"/>
        <v>9.387839029463653E-2</v>
      </c>
      <c r="AJ207" s="14">
        <f t="shared" si="96"/>
        <v>30.933757946627711</v>
      </c>
      <c r="AK207" s="14">
        <f t="shared" si="93"/>
        <v>1.2434223880084308E-4</v>
      </c>
      <c r="AL207" s="14">
        <f t="shared" si="94"/>
        <v>4.0971864829970353E-2</v>
      </c>
    </row>
    <row r="208" spans="1:38" ht="15.75" thickBot="1" x14ac:dyDescent="0.3">
      <c r="A208" s="14">
        <v>1</v>
      </c>
      <c r="B208" s="17" t="s">
        <v>33</v>
      </c>
      <c r="C208" s="14">
        <v>202</v>
      </c>
      <c r="D208" s="14">
        <f t="shared" si="88"/>
        <v>30.000049728</v>
      </c>
      <c r="E208" s="14">
        <f t="shared" si="77"/>
        <v>13.411199999999999</v>
      </c>
      <c r="F208" s="14">
        <f t="shared" si="89"/>
        <v>22.808128196685193</v>
      </c>
      <c r="G208" s="14">
        <f>0.5*('Specifications (ICE)'!$P$4*'Specifications (ICE)'!$P$3)*'Specifications (ICE)'!$P$5*E208^2</f>
        <v>56.217600027646043</v>
      </c>
      <c r="H208" s="14">
        <f>IF(B208="A",'Specifications (ICE)'!$M$12,IF(B208="G",'Specifications (ICE)'!$M$13))</f>
        <v>84.271039200000004</v>
      </c>
      <c r="I208" s="14">
        <f>'Specifications (ICE)'!$H$11-G208-H208-R208</f>
        <v>561.50961099107656</v>
      </c>
      <c r="J208" s="14">
        <f t="shared" si="78"/>
        <v>0.88728655499254105</v>
      </c>
      <c r="K208" s="14">
        <f>0.5*'Specifications (ICE)'!$E$16*E208^2</f>
        <v>48283.043975654393</v>
      </c>
      <c r="L208" s="14">
        <f>E208/'Specifications (ICE)'!$M$4</f>
        <v>46.93333333333333</v>
      </c>
      <c r="M208" s="14">
        <f t="shared" si="73"/>
        <v>3</v>
      </c>
      <c r="N208" s="14">
        <f>IF(M208=1,'Specifications (ICE)'!$M$19,IF(M208=2,'Specifications (ICE)'!$M$20,IF(M208=3,'Specifications (ICE)'!$M$21)))</f>
        <v>632.83908432016858</v>
      </c>
      <c r="O208" s="14">
        <f t="shared" si="74"/>
        <v>56.911309171706868</v>
      </c>
      <c r="P208" s="13">
        <f t="shared" si="75"/>
        <v>0.88728655499254105</v>
      </c>
      <c r="Q208" s="14">
        <v>0</v>
      </c>
      <c r="R208" s="17">
        <f t="shared" si="79"/>
        <v>0</v>
      </c>
      <c r="S208" s="14">
        <f t="shared" si="80"/>
        <v>0</v>
      </c>
      <c r="T208" s="12">
        <f t="shared" si="76"/>
        <v>840.33949246964119</v>
      </c>
      <c r="U208" s="3">
        <f t="shared" si="95"/>
        <v>18</v>
      </c>
      <c r="V208" s="19">
        <f t="shared" si="81"/>
        <v>13.422600000000001</v>
      </c>
      <c r="W208" s="14">
        <f>IF(M208=1,_xlfn.XLOOKUP(D208,' RPM (ICE)'!$E$3:$E$63,' RPM (ICE)'!$B$3:$B$63,,1),IF(M208=2,_xlfn.XLOOKUP(D208,' RPM (ICE)'!$F$3:$F$63,' RPM (ICE)'!$B$3:$B$63,,1),IF(M208=3,_xlfn.XLOOKUP(D208,' RPM (ICE)'!$G$3:$G$63,' RPM (ICE)'!$B$3:$B$63,,1))))</f>
        <v>6900</v>
      </c>
      <c r="X208" s="12">
        <f t="shared" si="82"/>
        <v>18.575322156521739</v>
      </c>
      <c r="Y208" s="3">
        <f t="shared" si="83"/>
        <v>19</v>
      </c>
      <c r="Z208" s="3">
        <f t="shared" si="90"/>
        <v>19</v>
      </c>
      <c r="AA208" s="3">
        <f t="shared" si="84"/>
        <v>19</v>
      </c>
      <c r="AB208" s="19"/>
      <c r="AC208" s="14">
        <f>IF(M208=1,_xlfn.XLOOKUP(D208,' RPM (ICE)'!$E$3:$E$63,' RPM (ICE)'!$C$3:$C$63,,-1),IF(M208=2,_xlfn.XLOOKUP(D208,' RPM (ICE)'!$F$3:$F$63,' RPM (ICE)'!$C$3:$C$63,,-1),IF(M208=3,_xlfn.XLOOKUP(D208,' RPM (ICE)'!$G$3:$G$63,' RPM (ICE)'!$C$3:$C$63,,-1))))</f>
        <v>13.483333333333301</v>
      </c>
      <c r="AD208" s="14">
        <f t="shared" si="85"/>
        <v>10.054521666666643</v>
      </c>
      <c r="AE208" s="14">
        <f t="shared" si="86"/>
        <v>13.914292245024122</v>
      </c>
      <c r="AF208" s="14" cm="1">
        <f t="array" ref="AF208">_xlfn.XLOOKUP(AE208,BSFC!$I$11:$I$33,_xlfn.XLOOKUP('Main Data (ICE)'!W208,BSFC!$J$10:$W$10,BSFC!$J$11:$W$33,,-1),,-1)</f>
        <v>450.79008974999994</v>
      </c>
      <c r="AG208" s="14">
        <f t="shared" si="87"/>
        <v>1.2590218679194376</v>
      </c>
      <c r="AH208" s="14">
        <f t="shared" si="91"/>
        <v>2.0825300384642393E-4</v>
      </c>
      <c r="AI208" s="14">
        <f t="shared" si="92"/>
        <v>9.387839029463653E-2</v>
      </c>
      <c r="AJ208" s="14">
        <f t="shared" si="96"/>
        <v>31.027636336922349</v>
      </c>
      <c r="AK208" s="14">
        <f t="shared" si="93"/>
        <v>1.2434223880084308E-4</v>
      </c>
      <c r="AL208" s="14">
        <f t="shared" si="94"/>
        <v>4.1096207068771193E-2</v>
      </c>
    </row>
    <row r="209" spans="1:38" ht="15.75" thickBot="1" x14ac:dyDescent="0.3">
      <c r="A209" s="14">
        <v>1</v>
      </c>
      <c r="B209" s="17" t="s">
        <v>33</v>
      </c>
      <c r="C209" s="14">
        <v>203</v>
      </c>
      <c r="D209" s="14">
        <f t="shared" si="88"/>
        <v>30.000049728</v>
      </c>
      <c r="E209" s="14">
        <f t="shared" si="77"/>
        <v>13.411199999999999</v>
      </c>
      <c r="F209" s="14">
        <f t="shared" si="89"/>
        <v>22.882692739753672</v>
      </c>
      <c r="G209" s="14">
        <f>0.5*('Specifications (ICE)'!$P$4*'Specifications (ICE)'!$P$3)*'Specifications (ICE)'!$P$5*E209^2</f>
        <v>56.217600027646043</v>
      </c>
      <c r="H209" s="14">
        <f>IF(B209="A",'Specifications (ICE)'!$M$12,IF(B209="G",'Specifications (ICE)'!$M$13))</f>
        <v>84.271039200000004</v>
      </c>
      <c r="I209" s="14">
        <f>'Specifications (ICE)'!$H$11-G209-H209-R209</f>
        <v>561.50961099107656</v>
      </c>
      <c r="J209" s="14">
        <f t="shared" si="78"/>
        <v>0.88728655499254105</v>
      </c>
      <c r="K209" s="14">
        <f>0.5*'Specifications (ICE)'!$E$16*E209^2</f>
        <v>48283.043975654393</v>
      </c>
      <c r="L209" s="14">
        <f>E209/'Specifications (ICE)'!$M$4</f>
        <v>46.93333333333333</v>
      </c>
      <c r="M209" s="14">
        <f t="shared" si="73"/>
        <v>3</v>
      </c>
      <c r="N209" s="14">
        <f>IF(M209=1,'Specifications (ICE)'!$M$19,IF(M209=2,'Specifications (ICE)'!$M$20,IF(M209=3,'Specifications (ICE)'!$M$21)))</f>
        <v>632.83908432016858</v>
      </c>
      <c r="O209" s="14">
        <f t="shared" si="74"/>
        <v>56.911309171706868</v>
      </c>
      <c r="P209" s="13">
        <f t="shared" si="75"/>
        <v>0.88728655499254105</v>
      </c>
      <c r="Q209" s="14">
        <v>0</v>
      </c>
      <c r="R209" s="17">
        <f t="shared" si="79"/>
        <v>0</v>
      </c>
      <c r="S209" s="14">
        <f t="shared" si="80"/>
        <v>0</v>
      </c>
      <c r="T209" s="12">
        <f t="shared" si="76"/>
        <v>840.33949246964119</v>
      </c>
      <c r="U209" s="3">
        <f t="shared" si="95"/>
        <v>18</v>
      </c>
      <c r="V209" s="19">
        <f t="shared" si="81"/>
        <v>13.422600000000001</v>
      </c>
      <c r="W209" s="14">
        <f>IF(M209=1,_xlfn.XLOOKUP(D209,' RPM (ICE)'!$E$3:$E$63,' RPM (ICE)'!$B$3:$B$63,,1),IF(M209=2,_xlfn.XLOOKUP(D209,' RPM (ICE)'!$F$3:$F$63,' RPM (ICE)'!$B$3:$B$63,,1),IF(M209=3,_xlfn.XLOOKUP(D209,' RPM (ICE)'!$G$3:$G$63,' RPM (ICE)'!$B$3:$B$63,,1))))</f>
        <v>6900</v>
      </c>
      <c r="X209" s="12">
        <f t="shared" si="82"/>
        <v>18.575322156521739</v>
      </c>
      <c r="Y209" s="3">
        <f t="shared" si="83"/>
        <v>19</v>
      </c>
      <c r="Z209" s="3">
        <f t="shared" si="90"/>
        <v>19</v>
      </c>
      <c r="AA209" s="3">
        <f t="shared" si="84"/>
        <v>19</v>
      </c>
      <c r="AB209" s="19"/>
      <c r="AC209" s="14">
        <f>IF(M209=1,_xlfn.XLOOKUP(D209,' RPM (ICE)'!$E$3:$E$63,' RPM (ICE)'!$C$3:$C$63,,-1),IF(M209=2,_xlfn.XLOOKUP(D209,' RPM (ICE)'!$F$3:$F$63,' RPM (ICE)'!$C$3:$C$63,,-1),IF(M209=3,_xlfn.XLOOKUP(D209,' RPM (ICE)'!$G$3:$G$63,' RPM (ICE)'!$C$3:$C$63,,-1))))</f>
        <v>13.483333333333301</v>
      </c>
      <c r="AD209" s="14">
        <f t="shared" si="85"/>
        <v>10.054521666666643</v>
      </c>
      <c r="AE209" s="14">
        <f t="shared" si="86"/>
        <v>13.914292245024122</v>
      </c>
      <c r="AF209" s="14" cm="1">
        <f t="array" ref="AF209">_xlfn.XLOOKUP(AE209,BSFC!$I$11:$I$33,_xlfn.XLOOKUP('Main Data (ICE)'!W209,BSFC!$J$10:$W$10,BSFC!$J$11:$W$33,,-1),,-1)</f>
        <v>450.79008974999994</v>
      </c>
      <c r="AG209" s="14">
        <f t="shared" si="87"/>
        <v>1.2590218679194376</v>
      </c>
      <c r="AH209" s="14">
        <f t="shared" si="91"/>
        <v>2.0825300384642393E-4</v>
      </c>
      <c r="AI209" s="14">
        <f t="shared" si="92"/>
        <v>9.387839029463653E-2</v>
      </c>
      <c r="AJ209" s="14">
        <f t="shared" si="96"/>
        <v>31.121514727216987</v>
      </c>
      <c r="AK209" s="14">
        <f t="shared" si="93"/>
        <v>1.2434223880084308E-4</v>
      </c>
      <c r="AL209" s="14">
        <f t="shared" si="94"/>
        <v>4.1220549307572033E-2</v>
      </c>
    </row>
    <row r="210" spans="1:38" ht="15.75" thickBot="1" x14ac:dyDescent="0.3">
      <c r="A210" s="14">
        <v>1</v>
      </c>
      <c r="B210" s="17" t="s">
        <v>33</v>
      </c>
      <c r="C210" s="14">
        <v>204</v>
      </c>
      <c r="D210" s="14">
        <f t="shared" si="88"/>
        <v>30.000049728</v>
      </c>
      <c r="E210" s="14">
        <f t="shared" si="77"/>
        <v>13.411199999999999</v>
      </c>
      <c r="F210" s="14">
        <f t="shared" si="89"/>
        <v>22.957257282822152</v>
      </c>
      <c r="G210" s="14">
        <f>0.5*('Specifications (ICE)'!$P$4*'Specifications (ICE)'!$P$3)*'Specifications (ICE)'!$P$5*E210^2</f>
        <v>56.217600027646043</v>
      </c>
      <c r="H210" s="14">
        <f>IF(B210="A",'Specifications (ICE)'!$M$12,IF(B210="G",'Specifications (ICE)'!$M$13))</f>
        <v>84.271039200000004</v>
      </c>
      <c r="I210" s="14">
        <f>'Specifications (ICE)'!$H$11-G210-H210-R210</f>
        <v>561.50961099107656</v>
      </c>
      <c r="J210" s="14">
        <f t="shared" si="78"/>
        <v>0.88728655499254105</v>
      </c>
      <c r="K210" s="14">
        <f>0.5*'Specifications (ICE)'!$E$16*E210^2</f>
        <v>48283.043975654393</v>
      </c>
      <c r="L210" s="14">
        <f>E210/'Specifications (ICE)'!$M$4</f>
        <v>46.93333333333333</v>
      </c>
      <c r="M210" s="14">
        <f t="shared" si="73"/>
        <v>3</v>
      </c>
      <c r="N210" s="14">
        <f>IF(M210=1,'Specifications (ICE)'!$M$19,IF(M210=2,'Specifications (ICE)'!$M$20,IF(M210=3,'Specifications (ICE)'!$M$21)))</f>
        <v>632.83908432016858</v>
      </c>
      <c r="O210" s="14">
        <f t="shared" si="74"/>
        <v>56.911309171706868</v>
      </c>
      <c r="P210" s="13">
        <f t="shared" si="75"/>
        <v>0.88728655499254105</v>
      </c>
      <c r="Q210" s="14">
        <v>0</v>
      </c>
      <c r="R210" s="17">
        <f t="shared" si="79"/>
        <v>0</v>
      </c>
      <c r="S210" s="14">
        <f t="shared" si="80"/>
        <v>0</v>
      </c>
      <c r="T210" s="12">
        <f t="shared" si="76"/>
        <v>840.33949246964119</v>
      </c>
      <c r="U210" s="3">
        <f t="shared" si="95"/>
        <v>18</v>
      </c>
      <c r="V210" s="19">
        <f t="shared" si="81"/>
        <v>13.422600000000001</v>
      </c>
      <c r="W210" s="14">
        <f>IF(M210=1,_xlfn.XLOOKUP(D210,' RPM (ICE)'!$E$3:$E$63,' RPM (ICE)'!$B$3:$B$63,,1),IF(M210=2,_xlfn.XLOOKUP(D210,' RPM (ICE)'!$F$3:$F$63,' RPM (ICE)'!$B$3:$B$63,,1),IF(M210=3,_xlfn.XLOOKUP(D210,' RPM (ICE)'!$G$3:$G$63,' RPM (ICE)'!$B$3:$B$63,,1))))</f>
        <v>6900</v>
      </c>
      <c r="X210" s="12">
        <f t="shared" si="82"/>
        <v>18.575322156521739</v>
      </c>
      <c r="Y210" s="3">
        <f t="shared" si="83"/>
        <v>19</v>
      </c>
      <c r="Z210" s="3">
        <f t="shared" si="90"/>
        <v>19</v>
      </c>
      <c r="AA210" s="3">
        <f t="shared" si="84"/>
        <v>19</v>
      </c>
      <c r="AB210" s="19"/>
      <c r="AC210" s="14">
        <f>IF(M210=1,_xlfn.XLOOKUP(D210,' RPM (ICE)'!$E$3:$E$63,' RPM (ICE)'!$C$3:$C$63,,-1),IF(M210=2,_xlfn.XLOOKUP(D210,' RPM (ICE)'!$F$3:$F$63,' RPM (ICE)'!$C$3:$C$63,,-1),IF(M210=3,_xlfn.XLOOKUP(D210,' RPM (ICE)'!$G$3:$G$63,' RPM (ICE)'!$C$3:$C$63,,-1))))</f>
        <v>13.483333333333301</v>
      </c>
      <c r="AD210" s="14">
        <f t="shared" si="85"/>
        <v>10.054521666666643</v>
      </c>
      <c r="AE210" s="14">
        <f t="shared" si="86"/>
        <v>13.914292245024122</v>
      </c>
      <c r="AF210" s="14" cm="1">
        <f t="array" ref="AF210">_xlfn.XLOOKUP(AE210,BSFC!$I$11:$I$33,_xlfn.XLOOKUP('Main Data (ICE)'!W210,BSFC!$J$10:$W$10,BSFC!$J$11:$W$33,,-1),,-1)</f>
        <v>450.79008974999994</v>
      </c>
      <c r="AG210" s="14">
        <f t="shared" si="87"/>
        <v>1.2590218679194376</v>
      </c>
      <c r="AH210" s="14">
        <f t="shared" si="91"/>
        <v>2.0825300384642393E-4</v>
      </c>
      <c r="AI210" s="14">
        <f t="shared" si="92"/>
        <v>9.387839029463653E-2</v>
      </c>
      <c r="AJ210" s="14">
        <f t="shared" si="96"/>
        <v>31.215393117511624</v>
      </c>
      <c r="AK210" s="14">
        <f t="shared" si="93"/>
        <v>1.2434223880084308E-4</v>
      </c>
      <c r="AL210" s="14">
        <f t="shared" si="94"/>
        <v>4.1344891546372872E-2</v>
      </c>
    </row>
    <row r="211" spans="1:38" ht="15.75" thickBot="1" x14ac:dyDescent="0.3">
      <c r="A211" s="14">
        <v>1</v>
      </c>
      <c r="B211" s="17" t="s">
        <v>33</v>
      </c>
      <c r="C211" s="14">
        <v>205</v>
      </c>
      <c r="D211" s="14">
        <f t="shared" si="88"/>
        <v>30.000049728</v>
      </c>
      <c r="E211" s="14">
        <f t="shared" si="77"/>
        <v>13.411199999999999</v>
      </c>
      <c r="F211" s="14">
        <f t="shared" si="89"/>
        <v>23.031821825890631</v>
      </c>
      <c r="G211" s="14">
        <f>0.5*('Specifications (ICE)'!$P$4*'Specifications (ICE)'!$P$3)*'Specifications (ICE)'!$P$5*E211^2</f>
        <v>56.217600027646043</v>
      </c>
      <c r="H211" s="14">
        <f>IF(B211="A",'Specifications (ICE)'!$M$12,IF(B211="G",'Specifications (ICE)'!$M$13))</f>
        <v>84.271039200000004</v>
      </c>
      <c r="I211" s="14">
        <f>'Specifications (ICE)'!$H$11-G211-H211-R211</f>
        <v>561.50961099107656</v>
      </c>
      <c r="J211" s="14">
        <f t="shared" si="78"/>
        <v>0.88728655499254105</v>
      </c>
      <c r="K211" s="14">
        <f>0.5*'Specifications (ICE)'!$E$16*E211^2</f>
        <v>48283.043975654393</v>
      </c>
      <c r="L211" s="14">
        <f>E211/'Specifications (ICE)'!$M$4</f>
        <v>46.93333333333333</v>
      </c>
      <c r="M211" s="14">
        <f t="shared" si="73"/>
        <v>3</v>
      </c>
      <c r="N211" s="14">
        <f>IF(M211=1,'Specifications (ICE)'!$M$19,IF(M211=2,'Specifications (ICE)'!$M$20,IF(M211=3,'Specifications (ICE)'!$M$21)))</f>
        <v>632.83908432016858</v>
      </c>
      <c r="O211" s="14">
        <f t="shared" si="74"/>
        <v>56.911309171706868</v>
      </c>
      <c r="P211" s="13">
        <f t="shared" si="75"/>
        <v>0.88728655499254105</v>
      </c>
      <c r="Q211" s="14">
        <v>0</v>
      </c>
      <c r="R211" s="17">
        <f t="shared" si="79"/>
        <v>0</v>
      </c>
      <c r="S211" s="14">
        <f t="shared" si="80"/>
        <v>0</v>
      </c>
      <c r="T211" s="12">
        <f t="shared" si="76"/>
        <v>840.33949246964119</v>
      </c>
      <c r="U211" s="3">
        <f t="shared" si="95"/>
        <v>18</v>
      </c>
      <c r="V211" s="19">
        <f t="shared" si="81"/>
        <v>13.422600000000001</v>
      </c>
      <c r="W211" s="14">
        <f>IF(M211=1,_xlfn.XLOOKUP(D211,' RPM (ICE)'!$E$3:$E$63,' RPM (ICE)'!$B$3:$B$63,,1),IF(M211=2,_xlfn.XLOOKUP(D211,' RPM (ICE)'!$F$3:$F$63,' RPM (ICE)'!$B$3:$B$63,,1),IF(M211=3,_xlfn.XLOOKUP(D211,' RPM (ICE)'!$G$3:$G$63,' RPM (ICE)'!$B$3:$B$63,,1))))</f>
        <v>6900</v>
      </c>
      <c r="X211" s="12">
        <f t="shared" si="82"/>
        <v>18.575322156521739</v>
      </c>
      <c r="Y211" s="3">
        <f t="shared" si="83"/>
        <v>19</v>
      </c>
      <c r="Z211" s="3">
        <f t="shared" si="90"/>
        <v>19</v>
      </c>
      <c r="AA211" s="3">
        <f t="shared" si="84"/>
        <v>19</v>
      </c>
      <c r="AB211" s="19"/>
      <c r="AC211" s="14">
        <f>IF(M211=1,_xlfn.XLOOKUP(D211,' RPM (ICE)'!$E$3:$E$63,' RPM (ICE)'!$C$3:$C$63,,-1),IF(M211=2,_xlfn.XLOOKUP(D211,' RPM (ICE)'!$F$3:$F$63,' RPM (ICE)'!$C$3:$C$63,,-1),IF(M211=3,_xlfn.XLOOKUP(D211,' RPM (ICE)'!$G$3:$G$63,' RPM (ICE)'!$C$3:$C$63,,-1))))</f>
        <v>13.483333333333301</v>
      </c>
      <c r="AD211" s="14">
        <f t="shared" si="85"/>
        <v>10.054521666666643</v>
      </c>
      <c r="AE211" s="14">
        <f t="shared" si="86"/>
        <v>13.914292245024122</v>
      </c>
      <c r="AF211" s="14" cm="1">
        <f t="array" ref="AF211">_xlfn.XLOOKUP(AE211,BSFC!$I$11:$I$33,_xlfn.XLOOKUP('Main Data (ICE)'!W211,BSFC!$J$10:$W$10,BSFC!$J$11:$W$33,,-1),,-1)</f>
        <v>450.79008974999994</v>
      </c>
      <c r="AG211" s="14">
        <f t="shared" si="87"/>
        <v>1.2590218679194376</v>
      </c>
      <c r="AH211" s="14">
        <f t="shared" si="91"/>
        <v>2.0825300384642393E-4</v>
      </c>
      <c r="AI211" s="14">
        <f t="shared" si="92"/>
        <v>9.387839029463653E-2</v>
      </c>
      <c r="AJ211" s="14">
        <f t="shared" si="96"/>
        <v>31.309271507806262</v>
      </c>
      <c r="AK211" s="14">
        <f t="shared" si="93"/>
        <v>1.2434223880084308E-4</v>
      </c>
      <c r="AL211" s="14">
        <f t="shared" si="94"/>
        <v>4.1469233785173712E-2</v>
      </c>
    </row>
    <row r="212" spans="1:38" ht="15.75" thickBot="1" x14ac:dyDescent="0.3">
      <c r="A212" s="14">
        <v>1</v>
      </c>
      <c r="B212" s="17" t="s">
        <v>33</v>
      </c>
      <c r="C212" s="14">
        <v>206</v>
      </c>
      <c r="D212" s="14">
        <f t="shared" si="88"/>
        <v>30.000049728</v>
      </c>
      <c r="E212" s="14">
        <f t="shared" si="77"/>
        <v>13.411199999999999</v>
      </c>
      <c r="F212" s="14">
        <f t="shared" si="89"/>
        <v>23.106386368959111</v>
      </c>
      <c r="G212" s="14">
        <f>0.5*('Specifications (ICE)'!$P$4*'Specifications (ICE)'!$P$3)*'Specifications (ICE)'!$P$5*E212^2</f>
        <v>56.217600027646043</v>
      </c>
      <c r="H212" s="14">
        <f>IF(B212="A",'Specifications (ICE)'!$M$12,IF(B212="G",'Specifications (ICE)'!$M$13))</f>
        <v>84.271039200000004</v>
      </c>
      <c r="I212" s="14">
        <f>'Specifications (ICE)'!$H$11-G212-H212-R212</f>
        <v>561.50961099107656</v>
      </c>
      <c r="J212" s="14">
        <f t="shared" si="78"/>
        <v>0.88728655499254105</v>
      </c>
      <c r="K212" s="14">
        <f>0.5*'Specifications (ICE)'!$E$16*E212^2</f>
        <v>48283.043975654393</v>
      </c>
      <c r="L212" s="14">
        <f>E212/'Specifications (ICE)'!$M$4</f>
        <v>46.93333333333333</v>
      </c>
      <c r="M212" s="14">
        <f t="shared" si="73"/>
        <v>3</v>
      </c>
      <c r="N212" s="14">
        <f>IF(M212=1,'Specifications (ICE)'!$M$19,IF(M212=2,'Specifications (ICE)'!$M$20,IF(M212=3,'Specifications (ICE)'!$M$21)))</f>
        <v>632.83908432016858</v>
      </c>
      <c r="O212" s="14">
        <f t="shared" si="74"/>
        <v>56.911309171706868</v>
      </c>
      <c r="P212" s="13">
        <f t="shared" si="75"/>
        <v>0.88728655499254105</v>
      </c>
      <c r="Q212" s="14">
        <v>0</v>
      </c>
      <c r="R212" s="17">
        <f t="shared" si="79"/>
        <v>0</v>
      </c>
      <c r="S212" s="14">
        <f t="shared" si="80"/>
        <v>0</v>
      </c>
      <c r="T212" s="12">
        <f t="shared" si="76"/>
        <v>840.33949246964119</v>
      </c>
      <c r="U212" s="3">
        <f t="shared" si="95"/>
        <v>18</v>
      </c>
      <c r="V212" s="19">
        <f t="shared" si="81"/>
        <v>13.422600000000001</v>
      </c>
      <c r="W212" s="14">
        <f>IF(M212=1,_xlfn.XLOOKUP(D212,' RPM (ICE)'!$E$3:$E$63,' RPM (ICE)'!$B$3:$B$63,,1),IF(M212=2,_xlfn.XLOOKUP(D212,' RPM (ICE)'!$F$3:$F$63,' RPM (ICE)'!$B$3:$B$63,,1),IF(M212=3,_xlfn.XLOOKUP(D212,' RPM (ICE)'!$G$3:$G$63,' RPM (ICE)'!$B$3:$B$63,,1))))</f>
        <v>6900</v>
      </c>
      <c r="X212" s="12">
        <f t="shared" si="82"/>
        <v>18.575322156521739</v>
      </c>
      <c r="Y212" s="3">
        <f t="shared" si="83"/>
        <v>19</v>
      </c>
      <c r="Z212" s="3">
        <f t="shared" si="90"/>
        <v>19</v>
      </c>
      <c r="AA212" s="3">
        <f t="shared" si="84"/>
        <v>19</v>
      </c>
      <c r="AB212" s="19"/>
      <c r="AC212" s="14">
        <f>IF(M212=1,_xlfn.XLOOKUP(D212,' RPM (ICE)'!$E$3:$E$63,' RPM (ICE)'!$C$3:$C$63,,-1),IF(M212=2,_xlfn.XLOOKUP(D212,' RPM (ICE)'!$F$3:$F$63,' RPM (ICE)'!$C$3:$C$63,,-1),IF(M212=3,_xlfn.XLOOKUP(D212,' RPM (ICE)'!$G$3:$G$63,' RPM (ICE)'!$C$3:$C$63,,-1))))</f>
        <v>13.483333333333301</v>
      </c>
      <c r="AD212" s="14">
        <f t="shared" si="85"/>
        <v>10.054521666666643</v>
      </c>
      <c r="AE212" s="14">
        <f t="shared" si="86"/>
        <v>13.914292245024122</v>
      </c>
      <c r="AF212" s="14" cm="1">
        <f t="array" ref="AF212">_xlfn.XLOOKUP(AE212,BSFC!$I$11:$I$33,_xlfn.XLOOKUP('Main Data (ICE)'!W212,BSFC!$J$10:$W$10,BSFC!$J$11:$W$33,,-1),,-1)</f>
        <v>450.79008974999994</v>
      </c>
      <c r="AG212" s="14">
        <f t="shared" si="87"/>
        <v>1.2590218679194376</v>
      </c>
      <c r="AH212" s="14">
        <f t="shared" si="91"/>
        <v>2.0825300384642393E-4</v>
      </c>
      <c r="AI212" s="14">
        <f t="shared" si="92"/>
        <v>9.387839029463653E-2</v>
      </c>
      <c r="AJ212" s="14">
        <f t="shared" si="96"/>
        <v>31.403149898100899</v>
      </c>
      <c r="AK212" s="14">
        <f t="shared" si="93"/>
        <v>1.2434223880084308E-4</v>
      </c>
      <c r="AL212" s="14">
        <f t="shared" si="94"/>
        <v>4.1593576023974552E-2</v>
      </c>
    </row>
    <row r="213" spans="1:38" ht="15.75" thickBot="1" x14ac:dyDescent="0.3">
      <c r="A213" s="14">
        <v>1</v>
      </c>
      <c r="B213" s="17" t="s">
        <v>33</v>
      </c>
      <c r="C213" s="14">
        <v>207</v>
      </c>
      <c r="D213" s="14">
        <f t="shared" si="88"/>
        <v>30.000049728</v>
      </c>
      <c r="E213" s="14">
        <f t="shared" si="77"/>
        <v>13.411199999999999</v>
      </c>
      <c r="F213" s="14">
        <f t="shared" si="89"/>
        <v>23.180950912027591</v>
      </c>
      <c r="G213" s="14">
        <f>0.5*('Specifications (ICE)'!$P$4*'Specifications (ICE)'!$P$3)*'Specifications (ICE)'!$P$5*E213^2</f>
        <v>56.217600027646043</v>
      </c>
      <c r="H213" s="14">
        <f>IF(B213="A",'Specifications (ICE)'!$M$12,IF(B213="G",'Specifications (ICE)'!$M$13))</f>
        <v>84.271039200000004</v>
      </c>
      <c r="I213" s="14">
        <f>'Specifications (ICE)'!$H$11-G213-H213-R213</f>
        <v>561.50961099107656</v>
      </c>
      <c r="J213" s="14">
        <f t="shared" si="78"/>
        <v>0.88728655499254105</v>
      </c>
      <c r="K213" s="14">
        <f>0.5*'Specifications (ICE)'!$E$16*E213^2</f>
        <v>48283.043975654393</v>
      </c>
      <c r="L213" s="14">
        <f>E213/'Specifications (ICE)'!$M$4</f>
        <v>46.93333333333333</v>
      </c>
      <c r="M213" s="14">
        <f t="shared" si="73"/>
        <v>3</v>
      </c>
      <c r="N213" s="14">
        <f>IF(M213=1,'Specifications (ICE)'!$M$19,IF(M213=2,'Specifications (ICE)'!$M$20,IF(M213=3,'Specifications (ICE)'!$M$21)))</f>
        <v>632.83908432016858</v>
      </c>
      <c r="O213" s="14">
        <f t="shared" si="74"/>
        <v>56.911309171706868</v>
      </c>
      <c r="P213" s="13">
        <f t="shared" si="75"/>
        <v>0.88728655499254105</v>
      </c>
      <c r="Q213" s="14">
        <v>0</v>
      </c>
      <c r="R213" s="17">
        <f t="shared" si="79"/>
        <v>0</v>
      </c>
      <c r="S213" s="14">
        <f t="shared" si="80"/>
        <v>0</v>
      </c>
      <c r="T213" s="12">
        <f t="shared" si="76"/>
        <v>840.33949246964119</v>
      </c>
      <c r="U213" s="3">
        <f t="shared" si="95"/>
        <v>18</v>
      </c>
      <c r="V213" s="19">
        <f t="shared" si="81"/>
        <v>13.422600000000001</v>
      </c>
      <c r="W213" s="14">
        <f>IF(M213=1,_xlfn.XLOOKUP(D213,' RPM (ICE)'!$E$3:$E$63,' RPM (ICE)'!$B$3:$B$63,,1),IF(M213=2,_xlfn.XLOOKUP(D213,' RPM (ICE)'!$F$3:$F$63,' RPM (ICE)'!$B$3:$B$63,,1),IF(M213=3,_xlfn.XLOOKUP(D213,' RPM (ICE)'!$G$3:$G$63,' RPM (ICE)'!$B$3:$B$63,,1))))</f>
        <v>6900</v>
      </c>
      <c r="X213" s="12">
        <f t="shared" si="82"/>
        <v>18.575322156521739</v>
      </c>
      <c r="Y213" s="3">
        <f t="shared" si="83"/>
        <v>19</v>
      </c>
      <c r="Z213" s="3">
        <f t="shared" si="90"/>
        <v>19</v>
      </c>
      <c r="AA213" s="3">
        <f t="shared" si="84"/>
        <v>19</v>
      </c>
      <c r="AB213" s="19"/>
      <c r="AC213" s="14">
        <f>IF(M213=1,_xlfn.XLOOKUP(D213,' RPM (ICE)'!$E$3:$E$63,' RPM (ICE)'!$C$3:$C$63,,-1),IF(M213=2,_xlfn.XLOOKUP(D213,' RPM (ICE)'!$F$3:$F$63,' RPM (ICE)'!$C$3:$C$63,,-1),IF(M213=3,_xlfn.XLOOKUP(D213,' RPM (ICE)'!$G$3:$G$63,' RPM (ICE)'!$C$3:$C$63,,-1))))</f>
        <v>13.483333333333301</v>
      </c>
      <c r="AD213" s="14">
        <f t="shared" si="85"/>
        <v>10.054521666666643</v>
      </c>
      <c r="AE213" s="14">
        <f t="shared" si="86"/>
        <v>13.914292245024122</v>
      </c>
      <c r="AF213" s="14" cm="1">
        <f t="array" ref="AF213">_xlfn.XLOOKUP(AE213,BSFC!$I$11:$I$33,_xlfn.XLOOKUP('Main Data (ICE)'!W213,BSFC!$J$10:$W$10,BSFC!$J$11:$W$33,,-1),,-1)</f>
        <v>450.79008974999994</v>
      </c>
      <c r="AG213" s="14">
        <f t="shared" si="87"/>
        <v>1.2590218679194376</v>
      </c>
      <c r="AH213" s="14">
        <f t="shared" si="91"/>
        <v>2.0825300384642393E-4</v>
      </c>
      <c r="AI213" s="14">
        <f t="shared" si="92"/>
        <v>9.387839029463653E-2</v>
      </c>
      <c r="AJ213" s="14">
        <f t="shared" si="96"/>
        <v>31.497028288395537</v>
      </c>
      <c r="AK213" s="14">
        <f t="shared" si="93"/>
        <v>1.2434223880084308E-4</v>
      </c>
      <c r="AL213" s="14">
        <f t="shared" si="94"/>
        <v>4.1717918262775391E-2</v>
      </c>
    </row>
    <row r="214" spans="1:38" ht="15.75" thickBot="1" x14ac:dyDescent="0.3">
      <c r="A214" s="14">
        <v>1</v>
      </c>
      <c r="B214" s="17" t="s">
        <v>33</v>
      </c>
      <c r="C214" s="14">
        <v>208</v>
      </c>
      <c r="D214" s="14">
        <f t="shared" si="88"/>
        <v>30.000049728</v>
      </c>
      <c r="E214" s="14">
        <f t="shared" si="77"/>
        <v>13.411199999999999</v>
      </c>
      <c r="F214" s="14">
        <f t="shared" si="89"/>
        <v>23.25551545509607</v>
      </c>
      <c r="G214" s="14">
        <f>0.5*('Specifications (ICE)'!$P$4*'Specifications (ICE)'!$P$3)*'Specifications (ICE)'!$P$5*E214^2</f>
        <v>56.217600027646043</v>
      </c>
      <c r="H214" s="14">
        <f>IF(B214="A",'Specifications (ICE)'!$M$12,IF(B214="G",'Specifications (ICE)'!$M$13))</f>
        <v>84.271039200000004</v>
      </c>
      <c r="I214" s="14">
        <f>'Specifications (ICE)'!$H$11-G214-H214-R214</f>
        <v>561.50961099107656</v>
      </c>
      <c r="J214" s="14">
        <f t="shared" si="78"/>
        <v>0.88728655499254105</v>
      </c>
      <c r="K214" s="14">
        <f>0.5*'Specifications (ICE)'!$E$16*E214^2</f>
        <v>48283.043975654393</v>
      </c>
      <c r="L214" s="14">
        <f>E214/'Specifications (ICE)'!$M$4</f>
        <v>46.93333333333333</v>
      </c>
      <c r="M214" s="14">
        <f t="shared" si="73"/>
        <v>3</v>
      </c>
      <c r="N214" s="14">
        <f>IF(M214=1,'Specifications (ICE)'!$M$19,IF(M214=2,'Specifications (ICE)'!$M$20,IF(M214=3,'Specifications (ICE)'!$M$21)))</f>
        <v>632.83908432016858</v>
      </c>
      <c r="O214" s="14">
        <f t="shared" si="74"/>
        <v>56.911309171706868</v>
      </c>
      <c r="P214" s="13">
        <f t="shared" si="75"/>
        <v>0.88728655499254105</v>
      </c>
      <c r="Q214" s="14">
        <v>0</v>
      </c>
      <c r="R214" s="17">
        <f t="shared" si="79"/>
        <v>0</v>
      </c>
      <c r="S214" s="14">
        <f t="shared" si="80"/>
        <v>0</v>
      </c>
      <c r="T214" s="12">
        <f t="shared" si="76"/>
        <v>840.33949246964119</v>
      </c>
      <c r="U214" s="3">
        <f t="shared" si="95"/>
        <v>18</v>
      </c>
      <c r="V214" s="19">
        <f t="shared" si="81"/>
        <v>13.422600000000001</v>
      </c>
      <c r="W214" s="14">
        <f>IF(M214=1,_xlfn.XLOOKUP(D214,' RPM (ICE)'!$E$3:$E$63,' RPM (ICE)'!$B$3:$B$63,,1),IF(M214=2,_xlfn.XLOOKUP(D214,' RPM (ICE)'!$F$3:$F$63,' RPM (ICE)'!$B$3:$B$63,,1),IF(M214=3,_xlfn.XLOOKUP(D214,' RPM (ICE)'!$G$3:$G$63,' RPM (ICE)'!$B$3:$B$63,,1))))</f>
        <v>6900</v>
      </c>
      <c r="X214" s="12">
        <f t="shared" si="82"/>
        <v>18.575322156521739</v>
      </c>
      <c r="Y214" s="3">
        <f t="shared" si="83"/>
        <v>19</v>
      </c>
      <c r="Z214" s="3">
        <f t="shared" si="90"/>
        <v>19</v>
      </c>
      <c r="AA214" s="3">
        <f t="shared" si="84"/>
        <v>19</v>
      </c>
      <c r="AB214" s="19"/>
      <c r="AC214" s="14">
        <f>IF(M214=1,_xlfn.XLOOKUP(D214,' RPM (ICE)'!$E$3:$E$63,' RPM (ICE)'!$C$3:$C$63,,-1),IF(M214=2,_xlfn.XLOOKUP(D214,' RPM (ICE)'!$F$3:$F$63,' RPM (ICE)'!$C$3:$C$63,,-1),IF(M214=3,_xlfn.XLOOKUP(D214,' RPM (ICE)'!$G$3:$G$63,' RPM (ICE)'!$C$3:$C$63,,-1))))</f>
        <v>13.483333333333301</v>
      </c>
      <c r="AD214" s="14">
        <f t="shared" si="85"/>
        <v>10.054521666666643</v>
      </c>
      <c r="AE214" s="14">
        <f t="shared" si="86"/>
        <v>13.914292245024122</v>
      </c>
      <c r="AF214" s="14" cm="1">
        <f t="array" ref="AF214">_xlfn.XLOOKUP(AE214,BSFC!$I$11:$I$33,_xlfn.XLOOKUP('Main Data (ICE)'!W214,BSFC!$J$10:$W$10,BSFC!$J$11:$W$33,,-1),,-1)</f>
        <v>450.79008974999994</v>
      </c>
      <c r="AG214" s="14">
        <f t="shared" si="87"/>
        <v>1.2590218679194376</v>
      </c>
      <c r="AH214" s="14">
        <f t="shared" si="91"/>
        <v>2.0825300384642393E-4</v>
      </c>
      <c r="AI214" s="14">
        <f t="shared" si="92"/>
        <v>9.387839029463653E-2</v>
      </c>
      <c r="AJ214" s="14">
        <f t="shared" si="96"/>
        <v>31.590906678690175</v>
      </c>
      <c r="AK214" s="14">
        <f t="shared" si="93"/>
        <v>1.2434223880084308E-4</v>
      </c>
      <c r="AL214" s="14">
        <f t="shared" si="94"/>
        <v>4.1842260501576231E-2</v>
      </c>
    </row>
    <row r="215" spans="1:38" ht="15.75" thickBot="1" x14ac:dyDescent="0.3">
      <c r="A215" s="14">
        <v>1</v>
      </c>
      <c r="B215" s="17" t="s">
        <v>33</v>
      </c>
      <c r="C215" s="14">
        <v>209</v>
      </c>
      <c r="D215" s="14">
        <f t="shared" si="88"/>
        <v>30.000049728</v>
      </c>
      <c r="E215" s="14">
        <f t="shared" si="77"/>
        <v>13.411199999999999</v>
      </c>
      <c r="F215" s="14">
        <f t="shared" si="89"/>
        <v>23.33007999816455</v>
      </c>
      <c r="G215" s="14">
        <f>0.5*('Specifications (ICE)'!$P$4*'Specifications (ICE)'!$P$3)*'Specifications (ICE)'!$P$5*E215^2</f>
        <v>56.217600027646043</v>
      </c>
      <c r="H215" s="14">
        <f>IF(B215="A",'Specifications (ICE)'!$M$12,IF(B215="G",'Specifications (ICE)'!$M$13))</f>
        <v>84.271039200000004</v>
      </c>
      <c r="I215" s="14">
        <f>'Specifications (ICE)'!$H$11-G215-H215-R215</f>
        <v>561.50961099107656</v>
      </c>
      <c r="J215" s="14">
        <f t="shared" si="78"/>
        <v>0.88728655499254105</v>
      </c>
      <c r="K215" s="14">
        <f>0.5*'Specifications (ICE)'!$E$16*E215^2</f>
        <v>48283.043975654393</v>
      </c>
      <c r="L215" s="14">
        <f>E215/'Specifications (ICE)'!$M$4</f>
        <v>46.93333333333333</v>
      </c>
      <c r="M215" s="14">
        <f t="shared" si="73"/>
        <v>3</v>
      </c>
      <c r="N215" s="14">
        <f>IF(M215=1,'Specifications (ICE)'!$M$19,IF(M215=2,'Specifications (ICE)'!$M$20,IF(M215=3,'Specifications (ICE)'!$M$21)))</f>
        <v>632.83908432016858</v>
      </c>
      <c r="O215" s="14">
        <f t="shared" si="74"/>
        <v>56.911309171706868</v>
      </c>
      <c r="P215" s="13">
        <f t="shared" si="75"/>
        <v>0.88728655499254105</v>
      </c>
      <c r="Q215" s="14">
        <v>0</v>
      </c>
      <c r="R215" s="17">
        <f t="shared" si="79"/>
        <v>0</v>
      </c>
      <c r="S215" s="14">
        <f t="shared" si="80"/>
        <v>0</v>
      </c>
      <c r="T215" s="12">
        <f t="shared" si="76"/>
        <v>840.33949246964119</v>
      </c>
      <c r="U215" s="3">
        <f t="shared" si="95"/>
        <v>18</v>
      </c>
      <c r="V215" s="19">
        <f t="shared" si="81"/>
        <v>13.422600000000001</v>
      </c>
      <c r="W215" s="14">
        <f>IF(M215=1,_xlfn.XLOOKUP(D215,' RPM (ICE)'!$E$3:$E$63,' RPM (ICE)'!$B$3:$B$63,,1),IF(M215=2,_xlfn.XLOOKUP(D215,' RPM (ICE)'!$F$3:$F$63,' RPM (ICE)'!$B$3:$B$63,,1),IF(M215=3,_xlfn.XLOOKUP(D215,' RPM (ICE)'!$G$3:$G$63,' RPM (ICE)'!$B$3:$B$63,,1))))</f>
        <v>6900</v>
      </c>
      <c r="X215" s="12">
        <f t="shared" si="82"/>
        <v>18.575322156521739</v>
      </c>
      <c r="Y215" s="3">
        <f t="shared" si="83"/>
        <v>19</v>
      </c>
      <c r="Z215" s="3">
        <f t="shared" si="90"/>
        <v>19</v>
      </c>
      <c r="AA215" s="3">
        <f t="shared" si="84"/>
        <v>19</v>
      </c>
      <c r="AB215" s="19"/>
      <c r="AC215" s="14">
        <f>IF(M215=1,_xlfn.XLOOKUP(D215,' RPM (ICE)'!$E$3:$E$63,' RPM (ICE)'!$C$3:$C$63,,-1),IF(M215=2,_xlfn.XLOOKUP(D215,' RPM (ICE)'!$F$3:$F$63,' RPM (ICE)'!$C$3:$C$63,,-1),IF(M215=3,_xlfn.XLOOKUP(D215,' RPM (ICE)'!$G$3:$G$63,' RPM (ICE)'!$C$3:$C$63,,-1))))</f>
        <v>13.483333333333301</v>
      </c>
      <c r="AD215" s="14">
        <f t="shared" si="85"/>
        <v>10.054521666666643</v>
      </c>
      <c r="AE215" s="14">
        <f t="shared" si="86"/>
        <v>13.914292245024122</v>
      </c>
      <c r="AF215" s="14" cm="1">
        <f t="array" ref="AF215">_xlfn.XLOOKUP(AE215,BSFC!$I$11:$I$33,_xlfn.XLOOKUP('Main Data (ICE)'!W215,BSFC!$J$10:$W$10,BSFC!$J$11:$W$33,,-1),,-1)</f>
        <v>450.79008974999994</v>
      </c>
      <c r="AG215" s="14">
        <f t="shared" si="87"/>
        <v>1.2590218679194376</v>
      </c>
      <c r="AH215" s="14">
        <f t="shared" si="91"/>
        <v>2.0825300384642393E-4</v>
      </c>
      <c r="AI215" s="14">
        <f t="shared" si="92"/>
        <v>9.387839029463653E-2</v>
      </c>
      <c r="AJ215" s="14">
        <f t="shared" si="96"/>
        <v>31.684785068984812</v>
      </c>
      <c r="AK215" s="14">
        <f t="shared" si="93"/>
        <v>1.2434223880084308E-4</v>
      </c>
      <c r="AL215" s="14">
        <f t="shared" si="94"/>
        <v>4.1966602740377071E-2</v>
      </c>
    </row>
    <row r="216" spans="1:38" ht="15.75" thickBot="1" x14ac:dyDescent="0.3">
      <c r="A216" s="14">
        <v>1</v>
      </c>
      <c r="B216" s="17" t="s">
        <v>33</v>
      </c>
      <c r="C216" s="14">
        <v>210</v>
      </c>
      <c r="D216" s="14">
        <f t="shared" si="88"/>
        <v>30.000049728</v>
      </c>
      <c r="E216" s="14">
        <f t="shared" si="77"/>
        <v>13.411199999999999</v>
      </c>
      <c r="F216" s="14">
        <f t="shared" si="89"/>
        <v>23.404644541233029</v>
      </c>
      <c r="G216" s="14">
        <f>0.5*('Specifications (ICE)'!$P$4*'Specifications (ICE)'!$P$3)*'Specifications (ICE)'!$P$5*E216^2</f>
        <v>56.217600027646043</v>
      </c>
      <c r="H216" s="14">
        <f>IF(B216="A",'Specifications (ICE)'!$M$12,IF(B216="G",'Specifications (ICE)'!$M$13))</f>
        <v>84.271039200000004</v>
      </c>
      <c r="I216" s="14">
        <f>'Specifications (ICE)'!$H$11-G216-H216-R216</f>
        <v>561.50961099107656</v>
      </c>
      <c r="J216" s="14">
        <f t="shared" si="78"/>
        <v>0.88728655499254105</v>
      </c>
      <c r="K216" s="14">
        <f>0.5*'Specifications (ICE)'!$E$16*E216^2</f>
        <v>48283.043975654393</v>
      </c>
      <c r="L216" s="14">
        <f>E216/'Specifications (ICE)'!$M$4</f>
        <v>46.93333333333333</v>
      </c>
      <c r="M216" s="14">
        <f t="shared" si="73"/>
        <v>3</v>
      </c>
      <c r="N216" s="14">
        <f>IF(M216=1,'Specifications (ICE)'!$M$19,IF(M216=2,'Specifications (ICE)'!$M$20,IF(M216=3,'Specifications (ICE)'!$M$21)))</f>
        <v>632.83908432016858</v>
      </c>
      <c r="O216" s="14">
        <f t="shared" si="74"/>
        <v>56.911309171706868</v>
      </c>
      <c r="P216" s="13">
        <f t="shared" si="75"/>
        <v>0.88728655499254105</v>
      </c>
      <c r="Q216" s="14">
        <v>0</v>
      </c>
      <c r="R216" s="17">
        <f t="shared" si="79"/>
        <v>0</v>
      </c>
      <c r="S216" s="14">
        <f t="shared" si="80"/>
        <v>0</v>
      </c>
      <c r="T216" s="12">
        <f t="shared" si="76"/>
        <v>840.33949246964119</v>
      </c>
      <c r="U216" s="3">
        <f t="shared" si="95"/>
        <v>18</v>
      </c>
      <c r="V216" s="19">
        <f t="shared" si="81"/>
        <v>13.422600000000001</v>
      </c>
      <c r="W216" s="14">
        <f>IF(M216=1,_xlfn.XLOOKUP(D216,' RPM (ICE)'!$E$3:$E$63,' RPM (ICE)'!$B$3:$B$63,,1),IF(M216=2,_xlfn.XLOOKUP(D216,' RPM (ICE)'!$F$3:$F$63,' RPM (ICE)'!$B$3:$B$63,,1),IF(M216=3,_xlfn.XLOOKUP(D216,' RPM (ICE)'!$G$3:$G$63,' RPM (ICE)'!$B$3:$B$63,,1))))</f>
        <v>6900</v>
      </c>
      <c r="X216" s="12">
        <f t="shared" si="82"/>
        <v>18.575322156521739</v>
      </c>
      <c r="Y216" s="3">
        <f t="shared" si="83"/>
        <v>19</v>
      </c>
      <c r="Z216" s="3">
        <f t="shared" si="90"/>
        <v>19</v>
      </c>
      <c r="AA216" s="3">
        <f t="shared" si="84"/>
        <v>19</v>
      </c>
      <c r="AB216" s="19"/>
      <c r="AC216" s="14">
        <f>IF(M216=1,_xlfn.XLOOKUP(D216,' RPM (ICE)'!$E$3:$E$63,' RPM (ICE)'!$C$3:$C$63,,-1),IF(M216=2,_xlfn.XLOOKUP(D216,' RPM (ICE)'!$F$3:$F$63,' RPM (ICE)'!$C$3:$C$63,,-1),IF(M216=3,_xlfn.XLOOKUP(D216,' RPM (ICE)'!$G$3:$G$63,' RPM (ICE)'!$C$3:$C$63,,-1))))</f>
        <v>13.483333333333301</v>
      </c>
      <c r="AD216" s="14">
        <f t="shared" si="85"/>
        <v>10.054521666666643</v>
      </c>
      <c r="AE216" s="14">
        <f t="shared" si="86"/>
        <v>13.914292245024122</v>
      </c>
      <c r="AF216" s="14" cm="1">
        <f t="array" ref="AF216">_xlfn.XLOOKUP(AE216,BSFC!$I$11:$I$33,_xlfn.XLOOKUP('Main Data (ICE)'!W216,BSFC!$J$10:$W$10,BSFC!$J$11:$W$33,,-1),,-1)</f>
        <v>450.79008974999994</v>
      </c>
      <c r="AG216" s="14">
        <f t="shared" si="87"/>
        <v>1.2590218679194376</v>
      </c>
      <c r="AH216" s="14">
        <f t="shared" si="91"/>
        <v>2.0825300384642393E-4</v>
      </c>
      <c r="AI216" s="14">
        <f t="shared" si="92"/>
        <v>9.387839029463653E-2</v>
      </c>
      <c r="AJ216" s="14">
        <f t="shared" si="96"/>
        <v>31.77866345927945</v>
      </c>
      <c r="AK216" s="14">
        <f t="shared" si="93"/>
        <v>1.2434223880084308E-4</v>
      </c>
      <c r="AL216" s="14">
        <f t="shared" si="94"/>
        <v>4.2090944979177911E-2</v>
      </c>
    </row>
    <row r="217" spans="1:38" ht="15.75" thickBot="1" x14ac:dyDescent="0.3">
      <c r="A217" s="14">
        <v>1</v>
      </c>
      <c r="B217" s="17" t="s">
        <v>33</v>
      </c>
      <c r="C217" s="14">
        <v>211</v>
      </c>
      <c r="D217" s="14">
        <f t="shared" si="88"/>
        <v>30.000049728</v>
      </c>
      <c r="E217" s="14">
        <f t="shared" si="77"/>
        <v>13.411199999999999</v>
      </c>
      <c r="F217" s="14">
        <f t="shared" si="89"/>
        <v>23.479209084301509</v>
      </c>
      <c r="G217" s="14">
        <f>0.5*('Specifications (ICE)'!$P$4*'Specifications (ICE)'!$P$3)*'Specifications (ICE)'!$P$5*E217^2</f>
        <v>56.217600027646043</v>
      </c>
      <c r="H217" s="14">
        <f>IF(B217="A",'Specifications (ICE)'!$M$12,IF(B217="G",'Specifications (ICE)'!$M$13))</f>
        <v>84.271039200000004</v>
      </c>
      <c r="I217" s="14">
        <f>'Specifications (ICE)'!$H$11-G217-H217-R217</f>
        <v>561.50961099107656</v>
      </c>
      <c r="J217" s="14">
        <f t="shared" si="78"/>
        <v>0.88728655499254105</v>
      </c>
      <c r="K217" s="14">
        <f>0.5*'Specifications (ICE)'!$E$16*E217^2</f>
        <v>48283.043975654393</v>
      </c>
      <c r="L217" s="14">
        <f>E217/'Specifications (ICE)'!$M$4</f>
        <v>46.93333333333333</v>
      </c>
      <c r="M217" s="14">
        <f t="shared" si="73"/>
        <v>3</v>
      </c>
      <c r="N217" s="14">
        <f>IF(M217=1,'Specifications (ICE)'!$M$19,IF(M217=2,'Specifications (ICE)'!$M$20,IF(M217=3,'Specifications (ICE)'!$M$21)))</f>
        <v>632.83908432016858</v>
      </c>
      <c r="O217" s="14">
        <f t="shared" si="74"/>
        <v>56.911309171706868</v>
      </c>
      <c r="P217" s="13">
        <f t="shared" si="75"/>
        <v>0.88728655499254105</v>
      </c>
      <c r="Q217" s="14">
        <v>0</v>
      </c>
      <c r="R217" s="17">
        <f t="shared" si="79"/>
        <v>0</v>
      </c>
      <c r="S217" s="14">
        <f t="shared" si="80"/>
        <v>0</v>
      </c>
      <c r="T217" s="12">
        <f t="shared" si="76"/>
        <v>840.33949246964119</v>
      </c>
      <c r="U217" s="3">
        <f t="shared" si="95"/>
        <v>18</v>
      </c>
      <c r="V217" s="19">
        <f t="shared" si="81"/>
        <v>13.422600000000001</v>
      </c>
      <c r="W217" s="14">
        <f>IF(M217=1,_xlfn.XLOOKUP(D217,' RPM (ICE)'!$E$3:$E$63,' RPM (ICE)'!$B$3:$B$63,,1),IF(M217=2,_xlfn.XLOOKUP(D217,' RPM (ICE)'!$F$3:$F$63,' RPM (ICE)'!$B$3:$B$63,,1),IF(M217=3,_xlfn.XLOOKUP(D217,' RPM (ICE)'!$G$3:$G$63,' RPM (ICE)'!$B$3:$B$63,,1))))</f>
        <v>6900</v>
      </c>
      <c r="X217" s="12">
        <f t="shared" si="82"/>
        <v>18.575322156521739</v>
      </c>
      <c r="Y217" s="3">
        <f t="shared" si="83"/>
        <v>19</v>
      </c>
      <c r="Z217" s="3">
        <f t="shared" si="90"/>
        <v>19</v>
      </c>
      <c r="AA217" s="3">
        <f t="shared" si="84"/>
        <v>19</v>
      </c>
      <c r="AB217" s="19"/>
      <c r="AC217" s="14">
        <f>IF(M217=1,_xlfn.XLOOKUP(D217,' RPM (ICE)'!$E$3:$E$63,' RPM (ICE)'!$C$3:$C$63,,-1),IF(M217=2,_xlfn.XLOOKUP(D217,' RPM (ICE)'!$F$3:$F$63,' RPM (ICE)'!$C$3:$C$63,,-1),IF(M217=3,_xlfn.XLOOKUP(D217,' RPM (ICE)'!$G$3:$G$63,' RPM (ICE)'!$C$3:$C$63,,-1))))</f>
        <v>13.483333333333301</v>
      </c>
      <c r="AD217" s="14">
        <f t="shared" si="85"/>
        <v>10.054521666666643</v>
      </c>
      <c r="AE217" s="14">
        <f t="shared" si="86"/>
        <v>13.914292245024122</v>
      </c>
      <c r="AF217" s="14" cm="1">
        <f t="array" ref="AF217">_xlfn.XLOOKUP(AE217,BSFC!$I$11:$I$33,_xlfn.XLOOKUP('Main Data (ICE)'!W217,BSFC!$J$10:$W$10,BSFC!$J$11:$W$33,,-1),,-1)</f>
        <v>450.79008974999994</v>
      </c>
      <c r="AG217" s="14">
        <f t="shared" si="87"/>
        <v>1.2590218679194376</v>
      </c>
      <c r="AH217" s="14">
        <f t="shared" si="91"/>
        <v>2.0825300384642393E-4</v>
      </c>
      <c r="AI217" s="14">
        <f t="shared" si="92"/>
        <v>9.387839029463653E-2</v>
      </c>
      <c r="AJ217" s="14">
        <f t="shared" si="96"/>
        <v>31.872541849574088</v>
      </c>
      <c r="AK217" s="14">
        <f t="shared" si="93"/>
        <v>1.2434223880084308E-4</v>
      </c>
      <c r="AL217" s="14">
        <f t="shared" si="94"/>
        <v>4.221528721797875E-2</v>
      </c>
    </row>
    <row r="218" spans="1:38" ht="15.75" thickBot="1" x14ac:dyDescent="0.3">
      <c r="A218" s="14">
        <v>1</v>
      </c>
      <c r="B218" s="17" t="s">
        <v>33</v>
      </c>
      <c r="C218" s="14">
        <v>212</v>
      </c>
      <c r="D218" s="14">
        <f t="shared" si="88"/>
        <v>30.000049728</v>
      </c>
      <c r="E218" s="14">
        <f t="shared" si="77"/>
        <v>13.411199999999999</v>
      </c>
      <c r="F218" s="14">
        <f t="shared" si="89"/>
        <v>23.553773627369988</v>
      </c>
      <c r="G218" s="14">
        <f>0.5*('Specifications (ICE)'!$P$4*'Specifications (ICE)'!$P$3)*'Specifications (ICE)'!$P$5*E218^2</f>
        <v>56.217600027646043</v>
      </c>
      <c r="H218" s="14">
        <f>IF(B218="A",'Specifications (ICE)'!$M$12,IF(B218="G",'Specifications (ICE)'!$M$13))</f>
        <v>84.271039200000004</v>
      </c>
      <c r="I218" s="14">
        <f>'Specifications (ICE)'!$H$11-G218-H218-R218</f>
        <v>561.50961099107656</v>
      </c>
      <c r="J218" s="14">
        <f t="shared" si="78"/>
        <v>0.88728655499254105</v>
      </c>
      <c r="K218" s="14">
        <f>0.5*'Specifications (ICE)'!$E$16*E218^2</f>
        <v>48283.043975654393</v>
      </c>
      <c r="L218" s="14">
        <f>E218/'Specifications (ICE)'!$M$4</f>
        <v>46.93333333333333</v>
      </c>
      <c r="M218" s="14">
        <f t="shared" si="73"/>
        <v>3</v>
      </c>
      <c r="N218" s="14">
        <f>IF(M218=1,'Specifications (ICE)'!$M$19,IF(M218=2,'Specifications (ICE)'!$M$20,IF(M218=3,'Specifications (ICE)'!$M$21)))</f>
        <v>632.83908432016858</v>
      </c>
      <c r="O218" s="14">
        <f t="shared" si="74"/>
        <v>56.911309171706868</v>
      </c>
      <c r="P218" s="13">
        <f t="shared" si="75"/>
        <v>0.88728655499254105</v>
      </c>
      <c r="Q218" s="14">
        <v>0</v>
      </c>
      <c r="R218" s="17">
        <f t="shared" si="79"/>
        <v>0</v>
      </c>
      <c r="S218" s="14">
        <f t="shared" si="80"/>
        <v>0</v>
      </c>
      <c r="T218" s="12">
        <f t="shared" si="76"/>
        <v>840.33949246964119</v>
      </c>
      <c r="U218" s="3">
        <f t="shared" si="95"/>
        <v>18</v>
      </c>
      <c r="V218" s="19">
        <f t="shared" si="81"/>
        <v>13.422600000000001</v>
      </c>
      <c r="W218" s="14">
        <f>IF(M218=1,_xlfn.XLOOKUP(D218,' RPM (ICE)'!$E$3:$E$63,' RPM (ICE)'!$B$3:$B$63,,1),IF(M218=2,_xlfn.XLOOKUP(D218,' RPM (ICE)'!$F$3:$F$63,' RPM (ICE)'!$B$3:$B$63,,1),IF(M218=3,_xlfn.XLOOKUP(D218,' RPM (ICE)'!$G$3:$G$63,' RPM (ICE)'!$B$3:$B$63,,1))))</f>
        <v>6900</v>
      </c>
      <c r="X218" s="12">
        <f t="shared" si="82"/>
        <v>18.575322156521739</v>
      </c>
      <c r="Y218" s="3">
        <f t="shared" si="83"/>
        <v>19</v>
      </c>
      <c r="Z218" s="3">
        <f t="shared" si="90"/>
        <v>19</v>
      </c>
      <c r="AA218" s="3">
        <f t="shared" si="84"/>
        <v>19</v>
      </c>
      <c r="AB218" s="19"/>
      <c r="AC218" s="14">
        <f>IF(M218=1,_xlfn.XLOOKUP(D218,' RPM (ICE)'!$E$3:$E$63,' RPM (ICE)'!$C$3:$C$63,,-1),IF(M218=2,_xlfn.XLOOKUP(D218,' RPM (ICE)'!$F$3:$F$63,' RPM (ICE)'!$C$3:$C$63,,-1),IF(M218=3,_xlfn.XLOOKUP(D218,' RPM (ICE)'!$G$3:$G$63,' RPM (ICE)'!$C$3:$C$63,,-1))))</f>
        <v>13.483333333333301</v>
      </c>
      <c r="AD218" s="14">
        <f t="shared" si="85"/>
        <v>10.054521666666643</v>
      </c>
      <c r="AE218" s="14">
        <f t="shared" si="86"/>
        <v>13.914292245024122</v>
      </c>
      <c r="AF218" s="14" cm="1">
        <f t="array" ref="AF218">_xlfn.XLOOKUP(AE218,BSFC!$I$11:$I$33,_xlfn.XLOOKUP('Main Data (ICE)'!W218,BSFC!$J$10:$W$10,BSFC!$J$11:$W$33,,-1),,-1)</f>
        <v>450.79008974999994</v>
      </c>
      <c r="AG218" s="14">
        <f t="shared" si="87"/>
        <v>1.2590218679194376</v>
      </c>
      <c r="AH218" s="14">
        <f t="shared" si="91"/>
        <v>2.0825300384642393E-4</v>
      </c>
      <c r="AI218" s="14">
        <f t="shared" si="92"/>
        <v>9.387839029463653E-2</v>
      </c>
      <c r="AJ218" s="14">
        <f t="shared" si="96"/>
        <v>31.966420239868725</v>
      </c>
      <c r="AK218" s="14">
        <f t="shared" si="93"/>
        <v>1.2434223880084308E-4</v>
      </c>
      <c r="AL218" s="14">
        <f t="shared" si="94"/>
        <v>4.233962945677959E-2</v>
      </c>
    </row>
    <row r="219" spans="1:38" ht="15.75" thickBot="1" x14ac:dyDescent="0.3">
      <c r="A219" s="14">
        <v>1</v>
      </c>
      <c r="B219" s="17" t="s">
        <v>33</v>
      </c>
      <c r="C219" s="14">
        <v>213</v>
      </c>
      <c r="D219" s="14">
        <f t="shared" si="88"/>
        <v>30.000049728</v>
      </c>
      <c r="E219" s="14">
        <f t="shared" si="77"/>
        <v>13.411199999999999</v>
      </c>
      <c r="F219" s="14">
        <f t="shared" si="89"/>
        <v>23.628338170438468</v>
      </c>
      <c r="G219" s="14">
        <f>0.5*('Specifications (ICE)'!$P$4*'Specifications (ICE)'!$P$3)*'Specifications (ICE)'!$P$5*E219^2</f>
        <v>56.217600027646043</v>
      </c>
      <c r="H219" s="14">
        <f>IF(B219="A",'Specifications (ICE)'!$M$12,IF(B219="G",'Specifications (ICE)'!$M$13))</f>
        <v>84.271039200000004</v>
      </c>
      <c r="I219" s="14">
        <f>'Specifications (ICE)'!$H$11-G219-H219-R219</f>
        <v>561.50961099107656</v>
      </c>
      <c r="J219" s="14">
        <f t="shared" si="78"/>
        <v>0.88728655499254105</v>
      </c>
      <c r="K219" s="14">
        <f>0.5*'Specifications (ICE)'!$E$16*E219^2</f>
        <v>48283.043975654393</v>
      </c>
      <c r="L219" s="14">
        <f>E219/'Specifications (ICE)'!$M$4</f>
        <v>46.93333333333333</v>
      </c>
      <c r="M219" s="14">
        <f t="shared" si="73"/>
        <v>3</v>
      </c>
      <c r="N219" s="14">
        <f>IF(M219=1,'Specifications (ICE)'!$M$19,IF(M219=2,'Specifications (ICE)'!$M$20,IF(M219=3,'Specifications (ICE)'!$M$21)))</f>
        <v>632.83908432016858</v>
      </c>
      <c r="O219" s="14">
        <f t="shared" si="74"/>
        <v>56.911309171706868</v>
      </c>
      <c r="P219" s="13">
        <f t="shared" si="75"/>
        <v>0.88728655499254105</v>
      </c>
      <c r="Q219" s="14">
        <v>0</v>
      </c>
      <c r="R219" s="17">
        <f t="shared" si="79"/>
        <v>0</v>
      </c>
      <c r="S219" s="14">
        <f t="shared" si="80"/>
        <v>0</v>
      </c>
      <c r="T219" s="12">
        <f t="shared" si="76"/>
        <v>840.33949246964119</v>
      </c>
      <c r="U219" s="3">
        <f t="shared" si="95"/>
        <v>18</v>
      </c>
      <c r="V219" s="19">
        <f t="shared" si="81"/>
        <v>13.422600000000001</v>
      </c>
      <c r="W219" s="14">
        <f>IF(M219=1,_xlfn.XLOOKUP(D219,' RPM (ICE)'!$E$3:$E$63,' RPM (ICE)'!$B$3:$B$63,,1),IF(M219=2,_xlfn.XLOOKUP(D219,' RPM (ICE)'!$F$3:$F$63,' RPM (ICE)'!$B$3:$B$63,,1),IF(M219=3,_xlfn.XLOOKUP(D219,' RPM (ICE)'!$G$3:$G$63,' RPM (ICE)'!$B$3:$B$63,,1))))</f>
        <v>6900</v>
      </c>
      <c r="X219" s="12">
        <f t="shared" si="82"/>
        <v>18.575322156521739</v>
      </c>
      <c r="Y219" s="3">
        <f t="shared" si="83"/>
        <v>19</v>
      </c>
      <c r="Z219" s="3">
        <f t="shared" si="90"/>
        <v>19</v>
      </c>
      <c r="AA219" s="3">
        <f t="shared" si="84"/>
        <v>19</v>
      </c>
      <c r="AB219" s="19"/>
      <c r="AC219" s="14">
        <f>IF(M219=1,_xlfn.XLOOKUP(D219,' RPM (ICE)'!$E$3:$E$63,' RPM (ICE)'!$C$3:$C$63,,-1),IF(M219=2,_xlfn.XLOOKUP(D219,' RPM (ICE)'!$F$3:$F$63,' RPM (ICE)'!$C$3:$C$63,,-1),IF(M219=3,_xlfn.XLOOKUP(D219,' RPM (ICE)'!$G$3:$G$63,' RPM (ICE)'!$C$3:$C$63,,-1))))</f>
        <v>13.483333333333301</v>
      </c>
      <c r="AD219" s="14">
        <f t="shared" si="85"/>
        <v>10.054521666666643</v>
      </c>
      <c r="AE219" s="14">
        <f t="shared" si="86"/>
        <v>13.914292245024122</v>
      </c>
      <c r="AF219" s="14" cm="1">
        <f t="array" ref="AF219">_xlfn.XLOOKUP(AE219,BSFC!$I$11:$I$33,_xlfn.XLOOKUP('Main Data (ICE)'!W219,BSFC!$J$10:$W$10,BSFC!$J$11:$W$33,,-1),,-1)</f>
        <v>450.79008974999994</v>
      </c>
      <c r="AG219" s="14">
        <f t="shared" si="87"/>
        <v>1.2590218679194376</v>
      </c>
      <c r="AH219" s="14">
        <f t="shared" si="91"/>
        <v>2.0825300384642393E-4</v>
      </c>
      <c r="AI219" s="14">
        <f t="shared" si="92"/>
        <v>9.387839029463653E-2</v>
      </c>
      <c r="AJ219" s="14">
        <f t="shared" si="96"/>
        <v>32.060298630163359</v>
      </c>
      <c r="AK219" s="14">
        <f t="shared" si="93"/>
        <v>1.2434223880084308E-4</v>
      </c>
      <c r="AL219" s="14">
        <f t="shared" si="94"/>
        <v>4.246397169558043E-2</v>
      </c>
    </row>
    <row r="220" spans="1:38" ht="15.75" thickBot="1" x14ac:dyDescent="0.3">
      <c r="A220" s="14">
        <v>1</v>
      </c>
      <c r="B220" s="17" t="s">
        <v>33</v>
      </c>
      <c r="C220" s="14">
        <v>214</v>
      </c>
      <c r="D220" s="14">
        <f t="shared" si="88"/>
        <v>30.000049728</v>
      </c>
      <c r="E220" s="14">
        <f t="shared" si="77"/>
        <v>13.411199999999999</v>
      </c>
      <c r="F220" s="14">
        <f t="shared" si="89"/>
        <v>23.702902713506948</v>
      </c>
      <c r="G220" s="14">
        <f>0.5*('Specifications (ICE)'!$P$4*'Specifications (ICE)'!$P$3)*'Specifications (ICE)'!$P$5*E220^2</f>
        <v>56.217600027646043</v>
      </c>
      <c r="H220" s="14">
        <f>IF(B220="A",'Specifications (ICE)'!$M$12,IF(B220="G",'Specifications (ICE)'!$M$13))</f>
        <v>84.271039200000004</v>
      </c>
      <c r="I220" s="14">
        <f>'Specifications (ICE)'!$H$11-G220-H220-R220</f>
        <v>561.50961099107656</v>
      </c>
      <c r="J220" s="14">
        <f t="shared" si="78"/>
        <v>0.88728655499254105</v>
      </c>
      <c r="K220" s="14">
        <f>0.5*'Specifications (ICE)'!$E$16*E220^2</f>
        <v>48283.043975654393</v>
      </c>
      <c r="L220" s="14">
        <f>E220/'Specifications (ICE)'!$M$4</f>
        <v>46.93333333333333</v>
      </c>
      <c r="M220" s="14">
        <f t="shared" si="73"/>
        <v>3</v>
      </c>
      <c r="N220" s="14">
        <f>IF(M220=1,'Specifications (ICE)'!$M$19,IF(M220=2,'Specifications (ICE)'!$M$20,IF(M220=3,'Specifications (ICE)'!$M$21)))</f>
        <v>632.83908432016858</v>
      </c>
      <c r="O220" s="14">
        <f t="shared" si="74"/>
        <v>56.911309171706868</v>
      </c>
      <c r="P220" s="13">
        <f t="shared" si="75"/>
        <v>0.88728655499254105</v>
      </c>
      <c r="Q220" s="14">
        <v>0</v>
      </c>
      <c r="R220" s="17">
        <f t="shared" si="79"/>
        <v>0</v>
      </c>
      <c r="S220" s="14">
        <f t="shared" si="80"/>
        <v>0</v>
      </c>
      <c r="T220" s="12">
        <f t="shared" si="76"/>
        <v>840.33949246964119</v>
      </c>
      <c r="U220" s="3">
        <f t="shared" si="95"/>
        <v>18</v>
      </c>
      <c r="V220" s="19">
        <f t="shared" si="81"/>
        <v>13.422600000000001</v>
      </c>
      <c r="W220" s="14">
        <f>IF(M220=1,_xlfn.XLOOKUP(D220,' RPM (ICE)'!$E$3:$E$63,' RPM (ICE)'!$B$3:$B$63,,1),IF(M220=2,_xlfn.XLOOKUP(D220,' RPM (ICE)'!$F$3:$F$63,' RPM (ICE)'!$B$3:$B$63,,1),IF(M220=3,_xlfn.XLOOKUP(D220,' RPM (ICE)'!$G$3:$G$63,' RPM (ICE)'!$B$3:$B$63,,1))))</f>
        <v>6900</v>
      </c>
      <c r="X220" s="12">
        <f t="shared" si="82"/>
        <v>18.575322156521739</v>
      </c>
      <c r="Y220" s="3">
        <f t="shared" si="83"/>
        <v>19</v>
      </c>
      <c r="Z220" s="3">
        <f t="shared" si="90"/>
        <v>19</v>
      </c>
      <c r="AA220" s="3">
        <f t="shared" si="84"/>
        <v>19</v>
      </c>
      <c r="AB220" s="19"/>
      <c r="AC220" s="14">
        <f>IF(M220=1,_xlfn.XLOOKUP(D220,' RPM (ICE)'!$E$3:$E$63,' RPM (ICE)'!$C$3:$C$63,,-1),IF(M220=2,_xlfn.XLOOKUP(D220,' RPM (ICE)'!$F$3:$F$63,' RPM (ICE)'!$C$3:$C$63,,-1),IF(M220=3,_xlfn.XLOOKUP(D220,' RPM (ICE)'!$G$3:$G$63,' RPM (ICE)'!$C$3:$C$63,,-1))))</f>
        <v>13.483333333333301</v>
      </c>
      <c r="AD220" s="14">
        <f t="shared" si="85"/>
        <v>10.054521666666643</v>
      </c>
      <c r="AE220" s="14">
        <f t="shared" si="86"/>
        <v>13.914292245024122</v>
      </c>
      <c r="AF220" s="14" cm="1">
        <f t="array" ref="AF220">_xlfn.XLOOKUP(AE220,BSFC!$I$11:$I$33,_xlfn.XLOOKUP('Main Data (ICE)'!W220,BSFC!$J$10:$W$10,BSFC!$J$11:$W$33,,-1),,-1)</f>
        <v>450.79008974999994</v>
      </c>
      <c r="AG220" s="14">
        <f t="shared" si="87"/>
        <v>1.2590218679194376</v>
      </c>
      <c r="AH220" s="14">
        <f t="shared" si="91"/>
        <v>2.0825300384642393E-4</v>
      </c>
      <c r="AI220" s="14">
        <f t="shared" si="92"/>
        <v>9.387839029463653E-2</v>
      </c>
      <c r="AJ220" s="14">
        <f t="shared" si="96"/>
        <v>32.154177020457993</v>
      </c>
      <c r="AK220" s="14">
        <f t="shared" si="93"/>
        <v>1.2434223880084308E-4</v>
      </c>
      <c r="AL220" s="14">
        <f t="shared" si="94"/>
        <v>4.2588313934381269E-2</v>
      </c>
    </row>
    <row r="221" spans="1:38" ht="15.75" thickBot="1" x14ac:dyDescent="0.3">
      <c r="A221" s="14">
        <v>1</v>
      </c>
      <c r="B221" s="17" t="s">
        <v>33</v>
      </c>
      <c r="C221" s="14">
        <v>215</v>
      </c>
      <c r="D221" s="14">
        <f t="shared" si="88"/>
        <v>30.000049728</v>
      </c>
      <c r="E221" s="14">
        <f t="shared" si="77"/>
        <v>13.411199999999999</v>
      </c>
      <c r="F221" s="14">
        <f t="shared" si="89"/>
        <v>23.777467256575427</v>
      </c>
      <c r="G221" s="14">
        <f>0.5*('Specifications (ICE)'!$P$4*'Specifications (ICE)'!$P$3)*'Specifications (ICE)'!$P$5*E221^2</f>
        <v>56.217600027646043</v>
      </c>
      <c r="H221" s="14">
        <f>IF(B221="A",'Specifications (ICE)'!$M$12,IF(B221="G",'Specifications (ICE)'!$M$13))</f>
        <v>84.271039200000004</v>
      </c>
      <c r="I221" s="14">
        <f>'Specifications (ICE)'!$H$11-G221-H221-R221</f>
        <v>561.50961099107656</v>
      </c>
      <c r="J221" s="14">
        <f t="shared" si="78"/>
        <v>0.88728655499254105</v>
      </c>
      <c r="K221" s="14">
        <f>0.5*'Specifications (ICE)'!$E$16*E221^2</f>
        <v>48283.043975654393</v>
      </c>
      <c r="L221" s="14">
        <f>E221/'Specifications (ICE)'!$M$4</f>
        <v>46.93333333333333</v>
      </c>
      <c r="M221" s="14">
        <f t="shared" si="73"/>
        <v>3</v>
      </c>
      <c r="N221" s="14">
        <f>IF(M221=1,'Specifications (ICE)'!$M$19,IF(M221=2,'Specifications (ICE)'!$M$20,IF(M221=3,'Specifications (ICE)'!$M$21)))</f>
        <v>632.83908432016858</v>
      </c>
      <c r="O221" s="14">
        <f t="shared" si="74"/>
        <v>56.911309171706868</v>
      </c>
      <c r="P221" s="13">
        <f t="shared" si="75"/>
        <v>0.88728655499254105</v>
      </c>
      <c r="Q221" s="14">
        <v>0</v>
      </c>
      <c r="R221" s="17">
        <f t="shared" si="79"/>
        <v>0</v>
      </c>
      <c r="S221" s="14">
        <f t="shared" si="80"/>
        <v>0</v>
      </c>
      <c r="T221" s="12">
        <f t="shared" si="76"/>
        <v>840.33949246964119</v>
      </c>
      <c r="U221" s="3">
        <f t="shared" si="95"/>
        <v>18</v>
      </c>
      <c r="V221" s="19">
        <f t="shared" si="81"/>
        <v>13.422600000000001</v>
      </c>
      <c r="W221" s="14">
        <f>IF(M221=1,_xlfn.XLOOKUP(D221,' RPM (ICE)'!$E$3:$E$63,' RPM (ICE)'!$B$3:$B$63,,1),IF(M221=2,_xlfn.XLOOKUP(D221,' RPM (ICE)'!$F$3:$F$63,' RPM (ICE)'!$B$3:$B$63,,1),IF(M221=3,_xlfn.XLOOKUP(D221,' RPM (ICE)'!$G$3:$G$63,' RPM (ICE)'!$B$3:$B$63,,1))))</f>
        <v>6900</v>
      </c>
      <c r="X221" s="12">
        <f t="shared" si="82"/>
        <v>18.575322156521739</v>
      </c>
      <c r="Y221" s="3">
        <f t="shared" si="83"/>
        <v>19</v>
      </c>
      <c r="Z221" s="3">
        <f t="shared" si="90"/>
        <v>19</v>
      </c>
      <c r="AA221" s="3">
        <f t="shared" si="84"/>
        <v>19</v>
      </c>
      <c r="AB221" s="19"/>
      <c r="AC221" s="14">
        <f>IF(M221=1,_xlfn.XLOOKUP(D221,' RPM (ICE)'!$E$3:$E$63,' RPM (ICE)'!$C$3:$C$63,,-1),IF(M221=2,_xlfn.XLOOKUP(D221,' RPM (ICE)'!$F$3:$F$63,' RPM (ICE)'!$C$3:$C$63,,-1),IF(M221=3,_xlfn.XLOOKUP(D221,' RPM (ICE)'!$G$3:$G$63,' RPM (ICE)'!$C$3:$C$63,,-1))))</f>
        <v>13.483333333333301</v>
      </c>
      <c r="AD221" s="14">
        <f t="shared" si="85"/>
        <v>10.054521666666643</v>
      </c>
      <c r="AE221" s="14">
        <f t="shared" si="86"/>
        <v>13.914292245024122</v>
      </c>
      <c r="AF221" s="14" cm="1">
        <f t="array" ref="AF221">_xlfn.XLOOKUP(AE221,BSFC!$I$11:$I$33,_xlfn.XLOOKUP('Main Data (ICE)'!W221,BSFC!$J$10:$W$10,BSFC!$J$11:$W$33,,-1),,-1)</f>
        <v>450.79008974999994</v>
      </c>
      <c r="AG221" s="14">
        <f t="shared" si="87"/>
        <v>1.2590218679194376</v>
      </c>
      <c r="AH221" s="14">
        <f t="shared" si="91"/>
        <v>2.0825300384642393E-4</v>
      </c>
      <c r="AI221" s="14">
        <f t="shared" si="92"/>
        <v>9.387839029463653E-2</v>
      </c>
      <c r="AJ221" s="14">
        <f t="shared" si="96"/>
        <v>32.248055410752627</v>
      </c>
      <c r="AK221" s="14">
        <f t="shared" si="93"/>
        <v>1.2434223880084308E-4</v>
      </c>
      <c r="AL221" s="14">
        <f t="shared" si="94"/>
        <v>4.2712656173182109E-2</v>
      </c>
    </row>
    <row r="222" spans="1:38" ht="15.75" thickBot="1" x14ac:dyDescent="0.3">
      <c r="A222" s="14">
        <v>1</v>
      </c>
      <c r="B222" s="17" t="s">
        <v>33</v>
      </c>
      <c r="C222" s="14">
        <v>216</v>
      </c>
      <c r="D222" s="14">
        <f t="shared" si="88"/>
        <v>30.000049728</v>
      </c>
      <c r="E222" s="14">
        <f t="shared" si="77"/>
        <v>13.411199999999999</v>
      </c>
      <c r="F222" s="14">
        <f t="shared" si="89"/>
        <v>23.852031799643907</v>
      </c>
      <c r="G222" s="14">
        <f>0.5*('Specifications (ICE)'!$P$4*'Specifications (ICE)'!$P$3)*'Specifications (ICE)'!$P$5*E222^2</f>
        <v>56.217600027646043</v>
      </c>
      <c r="H222" s="14">
        <f>IF(B222="A",'Specifications (ICE)'!$M$12,IF(B222="G",'Specifications (ICE)'!$M$13))</f>
        <v>84.271039200000004</v>
      </c>
      <c r="I222" s="14">
        <f>'Specifications (ICE)'!$H$11-G222-H222-R222</f>
        <v>561.50961099107656</v>
      </c>
      <c r="J222" s="14">
        <f t="shared" si="78"/>
        <v>0.88728655499254105</v>
      </c>
      <c r="K222" s="14">
        <f>0.5*'Specifications (ICE)'!$E$16*E222^2</f>
        <v>48283.043975654393</v>
      </c>
      <c r="L222" s="14">
        <f>E222/'Specifications (ICE)'!$M$4</f>
        <v>46.93333333333333</v>
      </c>
      <c r="M222" s="14">
        <f t="shared" si="73"/>
        <v>3</v>
      </c>
      <c r="N222" s="14">
        <f>IF(M222=1,'Specifications (ICE)'!$M$19,IF(M222=2,'Specifications (ICE)'!$M$20,IF(M222=3,'Specifications (ICE)'!$M$21)))</f>
        <v>632.83908432016858</v>
      </c>
      <c r="O222" s="14">
        <f t="shared" si="74"/>
        <v>56.911309171706868</v>
      </c>
      <c r="P222" s="13">
        <f t="shared" si="75"/>
        <v>0.88728655499254105</v>
      </c>
      <c r="Q222" s="14">
        <v>0</v>
      </c>
      <c r="R222" s="17">
        <f t="shared" si="79"/>
        <v>0</v>
      </c>
      <c r="S222" s="14">
        <f t="shared" si="80"/>
        <v>0</v>
      </c>
      <c r="T222" s="12">
        <f t="shared" si="76"/>
        <v>840.33949246964119</v>
      </c>
      <c r="U222" s="3">
        <f t="shared" si="95"/>
        <v>18</v>
      </c>
      <c r="V222" s="19">
        <f t="shared" si="81"/>
        <v>13.422600000000001</v>
      </c>
      <c r="W222" s="14">
        <f>IF(M222=1,_xlfn.XLOOKUP(D222,' RPM (ICE)'!$E$3:$E$63,' RPM (ICE)'!$B$3:$B$63,,1),IF(M222=2,_xlfn.XLOOKUP(D222,' RPM (ICE)'!$F$3:$F$63,' RPM (ICE)'!$B$3:$B$63,,1),IF(M222=3,_xlfn.XLOOKUP(D222,' RPM (ICE)'!$G$3:$G$63,' RPM (ICE)'!$B$3:$B$63,,1))))</f>
        <v>6900</v>
      </c>
      <c r="X222" s="12">
        <f t="shared" si="82"/>
        <v>18.575322156521739</v>
      </c>
      <c r="Y222" s="3">
        <f t="shared" si="83"/>
        <v>19</v>
      </c>
      <c r="Z222" s="3">
        <f t="shared" si="90"/>
        <v>19</v>
      </c>
      <c r="AA222" s="3">
        <f t="shared" si="84"/>
        <v>19</v>
      </c>
      <c r="AB222" s="19"/>
      <c r="AC222" s="14">
        <f>IF(M222=1,_xlfn.XLOOKUP(D222,' RPM (ICE)'!$E$3:$E$63,' RPM (ICE)'!$C$3:$C$63,,-1),IF(M222=2,_xlfn.XLOOKUP(D222,' RPM (ICE)'!$F$3:$F$63,' RPM (ICE)'!$C$3:$C$63,,-1),IF(M222=3,_xlfn.XLOOKUP(D222,' RPM (ICE)'!$G$3:$G$63,' RPM (ICE)'!$C$3:$C$63,,-1))))</f>
        <v>13.483333333333301</v>
      </c>
      <c r="AD222" s="14">
        <f t="shared" si="85"/>
        <v>10.054521666666643</v>
      </c>
      <c r="AE222" s="14">
        <f t="shared" si="86"/>
        <v>13.914292245024122</v>
      </c>
      <c r="AF222" s="14" cm="1">
        <f t="array" ref="AF222">_xlfn.XLOOKUP(AE222,BSFC!$I$11:$I$33,_xlfn.XLOOKUP('Main Data (ICE)'!W222,BSFC!$J$10:$W$10,BSFC!$J$11:$W$33,,-1),,-1)</f>
        <v>450.79008974999994</v>
      </c>
      <c r="AG222" s="14">
        <f t="shared" si="87"/>
        <v>1.2590218679194376</v>
      </c>
      <c r="AH222" s="14">
        <f t="shared" si="91"/>
        <v>2.0825300384642393E-4</v>
      </c>
      <c r="AI222" s="14">
        <f t="shared" si="92"/>
        <v>9.387839029463653E-2</v>
      </c>
      <c r="AJ222" s="14">
        <f t="shared" si="96"/>
        <v>32.341933801047261</v>
      </c>
      <c r="AK222" s="14">
        <f t="shared" si="93"/>
        <v>1.2434223880084308E-4</v>
      </c>
      <c r="AL222" s="14">
        <f t="shared" si="94"/>
        <v>4.2836998411982949E-2</v>
      </c>
    </row>
    <row r="223" spans="1:38" ht="15.75" thickBot="1" x14ac:dyDescent="0.3">
      <c r="A223" s="14">
        <v>1</v>
      </c>
      <c r="B223" s="17" t="s">
        <v>33</v>
      </c>
      <c r="C223" s="14">
        <v>217</v>
      </c>
      <c r="D223" s="14">
        <f t="shared" si="88"/>
        <v>30.000049728</v>
      </c>
      <c r="E223" s="14">
        <f t="shared" si="77"/>
        <v>13.411199999999999</v>
      </c>
      <c r="F223" s="14">
        <f t="shared" si="89"/>
        <v>23.926596342712386</v>
      </c>
      <c r="G223" s="14">
        <f>0.5*('Specifications (ICE)'!$P$4*'Specifications (ICE)'!$P$3)*'Specifications (ICE)'!$P$5*E223^2</f>
        <v>56.217600027646043</v>
      </c>
      <c r="H223" s="14">
        <f>IF(B223="A",'Specifications (ICE)'!$M$12,IF(B223="G",'Specifications (ICE)'!$M$13))</f>
        <v>84.271039200000004</v>
      </c>
      <c r="I223" s="14">
        <f>'Specifications (ICE)'!$H$11-G223-H223-R223</f>
        <v>561.50961099107656</v>
      </c>
      <c r="J223" s="14">
        <f t="shared" si="78"/>
        <v>0.88728655499254105</v>
      </c>
      <c r="K223" s="14">
        <f>0.5*'Specifications (ICE)'!$E$16*E223^2</f>
        <v>48283.043975654393</v>
      </c>
      <c r="L223" s="14">
        <f>E223/'Specifications (ICE)'!$M$4</f>
        <v>46.93333333333333</v>
      </c>
      <c r="M223" s="14">
        <f t="shared" si="73"/>
        <v>3</v>
      </c>
      <c r="N223" s="14">
        <f>IF(M223=1,'Specifications (ICE)'!$M$19,IF(M223=2,'Specifications (ICE)'!$M$20,IF(M223=3,'Specifications (ICE)'!$M$21)))</f>
        <v>632.83908432016858</v>
      </c>
      <c r="O223" s="14">
        <f t="shared" si="74"/>
        <v>56.911309171706868</v>
      </c>
      <c r="P223" s="13">
        <f t="shared" si="75"/>
        <v>0.88728655499254105</v>
      </c>
      <c r="Q223" s="14">
        <v>0</v>
      </c>
      <c r="R223" s="17">
        <f t="shared" si="79"/>
        <v>0</v>
      </c>
      <c r="S223" s="14">
        <f t="shared" si="80"/>
        <v>0</v>
      </c>
      <c r="T223" s="12">
        <f t="shared" si="76"/>
        <v>840.33949246964119</v>
      </c>
      <c r="U223" s="3">
        <f t="shared" si="95"/>
        <v>18</v>
      </c>
      <c r="V223" s="19">
        <f t="shared" si="81"/>
        <v>13.422600000000001</v>
      </c>
      <c r="W223" s="14">
        <f>IF(M223=1,_xlfn.XLOOKUP(D223,' RPM (ICE)'!$E$3:$E$63,' RPM (ICE)'!$B$3:$B$63,,1),IF(M223=2,_xlfn.XLOOKUP(D223,' RPM (ICE)'!$F$3:$F$63,' RPM (ICE)'!$B$3:$B$63,,1),IF(M223=3,_xlfn.XLOOKUP(D223,' RPM (ICE)'!$G$3:$G$63,' RPM (ICE)'!$B$3:$B$63,,1))))</f>
        <v>6900</v>
      </c>
      <c r="X223" s="12">
        <f t="shared" si="82"/>
        <v>18.575322156521739</v>
      </c>
      <c r="Y223" s="3">
        <f t="shared" si="83"/>
        <v>19</v>
      </c>
      <c r="Z223" s="3">
        <f t="shared" si="90"/>
        <v>19</v>
      </c>
      <c r="AA223" s="3">
        <f t="shared" si="84"/>
        <v>19</v>
      </c>
      <c r="AB223" s="19"/>
      <c r="AC223" s="14">
        <f>IF(M223=1,_xlfn.XLOOKUP(D223,' RPM (ICE)'!$E$3:$E$63,' RPM (ICE)'!$C$3:$C$63,,-1),IF(M223=2,_xlfn.XLOOKUP(D223,' RPM (ICE)'!$F$3:$F$63,' RPM (ICE)'!$C$3:$C$63,,-1),IF(M223=3,_xlfn.XLOOKUP(D223,' RPM (ICE)'!$G$3:$G$63,' RPM (ICE)'!$C$3:$C$63,,-1))))</f>
        <v>13.483333333333301</v>
      </c>
      <c r="AD223" s="14">
        <f t="shared" si="85"/>
        <v>10.054521666666643</v>
      </c>
      <c r="AE223" s="14">
        <f t="shared" si="86"/>
        <v>13.914292245024122</v>
      </c>
      <c r="AF223" s="14" cm="1">
        <f t="array" ref="AF223">_xlfn.XLOOKUP(AE223,BSFC!$I$11:$I$33,_xlfn.XLOOKUP('Main Data (ICE)'!W223,BSFC!$J$10:$W$10,BSFC!$J$11:$W$33,,-1),,-1)</f>
        <v>450.79008974999994</v>
      </c>
      <c r="AG223" s="14">
        <f t="shared" si="87"/>
        <v>1.2590218679194376</v>
      </c>
      <c r="AH223" s="14">
        <f t="shared" si="91"/>
        <v>2.0825300384642393E-4</v>
      </c>
      <c r="AI223" s="14">
        <f t="shared" si="92"/>
        <v>9.387839029463653E-2</v>
      </c>
      <c r="AJ223" s="14">
        <f t="shared" si="96"/>
        <v>32.435812191341896</v>
      </c>
      <c r="AK223" s="14">
        <f t="shared" si="93"/>
        <v>1.2434223880084308E-4</v>
      </c>
      <c r="AL223" s="14">
        <f t="shared" si="94"/>
        <v>4.2961340650783789E-2</v>
      </c>
    </row>
    <row r="224" spans="1:38" ht="15.75" thickBot="1" x14ac:dyDescent="0.3">
      <c r="A224" s="14">
        <v>1</v>
      </c>
      <c r="B224" s="17" t="s">
        <v>33</v>
      </c>
      <c r="C224" s="14">
        <v>218</v>
      </c>
      <c r="D224" s="14">
        <f t="shared" si="88"/>
        <v>30.000049728</v>
      </c>
      <c r="E224" s="14">
        <f t="shared" si="77"/>
        <v>13.411199999999999</v>
      </c>
      <c r="F224" s="14">
        <f t="shared" si="89"/>
        <v>24.001160885780866</v>
      </c>
      <c r="G224" s="14">
        <f>0.5*('Specifications (ICE)'!$P$4*'Specifications (ICE)'!$P$3)*'Specifications (ICE)'!$P$5*E224^2</f>
        <v>56.217600027646043</v>
      </c>
      <c r="H224" s="14">
        <f>IF(B224="A",'Specifications (ICE)'!$M$12,IF(B224="G",'Specifications (ICE)'!$M$13))</f>
        <v>84.271039200000004</v>
      </c>
      <c r="I224" s="14">
        <f>'Specifications (ICE)'!$H$11-G224-H224-R224</f>
        <v>561.50961099107656</v>
      </c>
      <c r="J224" s="14">
        <f t="shared" si="78"/>
        <v>0.88728655499254105</v>
      </c>
      <c r="K224" s="14">
        <f>0.5*'Specifications (ICE)'!$E$16*E224^2</f>
        <v>48283.043975654393</v>
      </c>
      <c r="L224" s="14">
        <f>E224/'Specifications (ICE)'!$M$4</f>
        <v>46.93333333333333</v>
      </c>
      <c r="M224" s="14">
        <f t="shared" si="73"/>
        <v>3</v>
      </c>
      <c r="N224" s="14">
        <f>IF(M224=1,'Specifications (ICE)'!$M$19,IF(M224=2,'Specifications (ICE)'!$M$20,IF(M224=3,'Specifications (ICE)'!$M$21)))</f>
        <v>632.83908432016858</v>
      </c>
      <c r="O224" s="14">
        <f t="shared" si="74"/>
        <v>56.911309171706868</v>
      </c>
      <c r="P224" s="13">
        <f t="shared" si="75"/>
        <v>0.88728655499254105</v>
      </c>
      <c r="Q224" s="14">
        <v>0</v>
      </c>
      <c r="R224" s="17">
        <f t="shared" si="79"/>
        <v>0</v>
      </c>
      <c r="S224" s="14">
        <f t="shared" si="80"/>
        <v>0</v>
      </c>
      <c r="T224" s="12">
        <f t="shared" si="76"/>
        <v>840.33949246964119</v>
      </c>
      <c r="U224" s="3">
        <f t="shared" si="95"/>
        <v>18</v>
      </c>
      <c r="V224" s="19">
        <f t="shared" si="81"/>
        <v>13.422600000000001</v>
      </c>
      <c r="W224" s="14">
        <f>IF(M224=1,_xlfn.XLOOKUP(D224,' RPM (ICE)'!$E$3:$E$63,' RPM (ICE)'!$B$3:$B$63,,1),IF(M224=2,_xlfn.XLOOKUP(D224,' RPM (ICE)'!$F$3:$F$63,' RPM (ICE)'!$B$3:$B$63,,1),IF(M224=3,_xlfn.XLOOKUP(D224,' RPM (ICE)'!$G$3:$G$63,' RPM (ICE)'!$B$3:$B$63,,1))))</f>
        <v>6900</v>
      </c>
      <c r="X224" s="12">
        <f t="shared" si="82"/>
        <v>18.575322156521739</v>
      </c>
      <c r="Y224" s="3">
        <f t="shared" si="83"/>
        <v>19</v>
      </c>
      <c r="Z224" s="3">
        <f t="shared" si="90"/>
        <v>19</v>
      </c>
      <c r="AA224" s="3">
        <f t="shared" si="84"/>
        <v>19</v>
      </c>
      <c r="AB224" s="19"/>
      <c r="AC224" s="14">
        <f>IF(M224=1,_xlfn.XLOOKUP(D224,' RPM (ICE)'!$E$3:$E$63,' RPM (ICE)'!$C$3:$C$63,,-1),IF(M224=2,_xlfn.XLOOKUP(D224,' RPM (ICE)'!$F$3:$F$63,' RPM (ICE)'!$C$3:$C$63,,-1),IF(M224=3,_xlfn.XLOOKUP(D224,' RPM (ICE)'!$G$3:$G$63,' RPM (ICE)'!$C$3:$C$63,,-1))))</f>
        <v>13.483333333333301</v>
      </c>
      <c r="AD224" s="14">
        <f t="shared" si="85"/>
        <v>10.054521666666643</v>
      </c>
      <c r="AE224" s="14">
        <f t="shared" si="86"/>
        <v>13.914292245024122</v>
      </c>
      <c r="AF224" s="14" cm="1">
        <f t="array" ref="AF224">_xlfn.XLOOKUP(AE224,BSFC!$I$11:$I$33,_xlfn.XLOOKUP('Main Data (ICE)'!W224,BSFC!$J$10:$W$10,BSFC!$J$11:$W$33,,-1),,-1)</f>
        <v>450.79008974999994</v>
      </c>
      <c r="AG224" s="14">
        <f t="shared" si="87"/>
        <v>1.2590218679194376</v>
      </c>
      <c r="AH224" s="14">
        <f t="shared" si="91"/>
        <v>2.0825300384642393E-4</v>
      </c>
      <c r="AI224" s="14">
        <f t="shared" si="92"/>
        <v>9.387839029463653E-2</v>
      </c>
      <c r="AJ224" s="14">
        <f t="shared" si="96"/>
        <v>32.52969058163653</v>
      </c>
      <c r="AK224" s="14">
        <f t="shared" si="93"/>
        <v>1.2434223880084308E-4</v>
      </c>
      <c r="AL224" s="14">
        <f t="shared" si="94"/>
        <v>4.3085682889584628E-2</v>
      </c>
    </row>
    <row r="225" spans="1:38" ht="15.75" thickBot="1" x14ac:dyDescent="0.3">
      <c r="A225" s="14">
        <v>1</v>
      </c>
      <c r="B225" s="17" t="s">
        <v>33</v>
      </c>
      <c r="C225" s="14">
        <v>219</v>
      </c>
      <c r="D225" s="14">
        <f t="shared" si="88"/>
        <v>30.000049728</v>
      </c>
      <c r="E225" s="14">
        <f t="shared" si="77"/>
        <v>13.411199999999999</v>
      </c>
      <c r="F225" s="14">
        <f t="shared" si="89"/>
        <v>24.075725428849346</v>
      </c>
      <c r="G225" s="14">
        <f>0.5*('Specifications (ICE)'!$P$4*'Specifications (ICE)'!$P$3)*'Specifications (ICE)'!$P$5*E225^2</f>
        <v>56.217600027646043</v>
      </c>
      <c r="H225" s="14">
        <f>IF(B225="A",'Specifications (ICE)'!$M$12,IF(B225="G",'Specifications (ICE)'!$M$13))</f>
        <v>84.271039200000004</v>
      </c>
      <c r="I225" s="14">
        <f>'Specifications (ICE)'!$H$11-G225-H225-R225</f>
        <v>561.50961099107656</v>
      </c>
      <c r="J225" s="14">
        <f t="shared" si="78"/>
        <v>0.88728655499254105</v>
      </c>
      <c r="K225" s="14">
        <f>0.5*'Specifications (ICE)'!$E$16*E225^2</f>
        <v>48283.043975654393</v>
      </c>
      <c r="L225" s="14">
        <f>E225/'Specifications (ICE)'!$M$4</f>
        <v>46.93333333333333</v>
      </c>
      <c r="M225" s="14">
        <f t="shared" si="73"/>
        <v>3</v>
      </c>
      <c r="N225" s="14">
        <f>IF(M225=1,'Specifications (ICE)'!$M$19,IF(M225=2,'Specifications (ICE)'!$M$20,IF(M225=3,'Specifications (ICE)'!$M$21)))</f>
        <v>632.83908432016858</v>
      </c>
      <c r="O225" s="14">
        <f t="shared" si="74"/>
        <v>56.911309171706868</v>
      </c>
      <c r="P225" s="13">
        <f t="shared" si="75"/>
        <v>0.88728655499254105</v>
      </c>
      <c r="Q225" s="14">
        <v>0</v>
      </c>
      <c r="R225" s="17">
        <f t="shared" si="79"/>
        <v>0</v>
      </c>
      <c r="S225" s="14">
        <f t="shared" si="80"/>
        <v>0</v>
      </c>
      <c r="T225" s="12">
        <f t="shared" si="76"/>
        <v>840.33949246964119</v>
      </c>
      <c r="U225" s="3">
        <f t="shared" si="95"/>
        <v>18</v>
      </c>
      <c r="V225" s="19">
        <f t="shared" si="81"/>
        <v>13.422600000000001</v>
      </c>
      <c r="W225" s="14">
        <f>IF(M225=1,_xlfn.XLOOKUP(D225,' RPM (ICE)'!$E$3:$E$63,' RPM (ICE)'!$B$3:$B$63,,1),IF(M225=2,_xlfn.XLOOKUP(D225,' RPM (ICE)'!$F$3:$F$63,' RPM (ICE)'!$B$3:$B$63,,1),IF(M225=3,_xlfn.XLOOKUP(D225,' RPM (ICE)'!$G$3:$G$63,' RPM (ICE)'!$B$3:$B$63,,1))))</f>
        <v>6900</v>
      </c>
      <c r="X225" s="12">
        <f t="shared" si="82"/>
        <v>18.575322156521739</v>
      </c>
      <c r="Y225" s="3">
        <f t="shared" si="83"/>
        <v>19</v>
      </c>
      <c r="Z225" s="3">
        <f t="shared" si="90"/>
        <v>19</v>
      </c>
      <c r="AA225" s="3">
        <f t="shared" si="84"/>
        <v>19</v>
      </c>
      <c r="AB225" s="19"/>
      <c r="AC225" s="14">
        <f>IF(M225=1,_xlfn.XLOOKUP(D225,' RPM (ICE)'!$E$3:$E$63,' RPM (ICE)'!$C$3:$C$63,,-1),IF(M225=2,_xlfn.XLOOKUP(D225,' RPM (ICE)'!$F$3:$F$63,' RPM (ICE)'!$C$3:$C$63,,-1),IF(M225=3,_xlfn.XLOOKUP(D225,' RPM (ICE)'!$G$3:$G$63,' RPM (ICE)'!$C$3:$C$63,,-1))))</f>
        <v>13.483333333333301</v>
      </c>
      <c r="AD225" s="14">
        <f t="shared" si="85"/>
        <v>10.054521666666643</v>
      </c>
      <c r="AE225" s="14">
        <f t="shared" si="86"/>
        <v>13.914292245024122</v>
      </c>
      <c r="AF225" s="14" cm="1">
        <f t="array" ref="AF225">_xlfn.XLOOKUP(AE225,BSFC!$I$11:$I$33,_xlfn.XLOOKUP('Main Data (ICE)'!W225,BSFC!$J$10:$W$10,BSFC!$J$11:$W$33,,-1),,-1)</f>
        <v>450.79008974999994</v>
      </c>
      <c r="AG225" s="14">
        <f t="shared" si="87"/>
        <v>1.2590218679194376</v>
      </c>
      <c r="AH225" s="14">
        <f t="shared" si="91"/>
        <v>2.0825300384642393E-4</v>
      </c>
      <c r="AI225" s="14">
        <f t="shared" si="92"/>
        <v>9.387839029463653E-2</v>
      </c>
      <c r="AJ225" s="14">
        <f t="shared" si="96"/>
        <v>32.623568971931164</v>
      </c>
      <c r="AK225" s="14">
        <f t="shared" si="93"/>
        <v>1.2434223880084308E-4</v>
      </c>
      <c r="AL225" s="14">
        <f t="shared" si="94"/>
        <v>4.3210025128385468E-2</v>
      </c>
    </row>
    <row r="226" spans="1:38" ht="15.75" thickBot="1" x14ac:dyDescent="0.3">
      <c r="A226" s="14">
        <v>1</v>
      </c>
      <c r="B226" s="17" t="s">
        <v>33</v>
      </c>
      <c r="C226" s="14">
        <v>220</v>
      </c>
      <c r="D226" s="14">
        <f t="shared" si="88"/>
        <v>30.000049728</v>
      </c>
      <c r="E226" s="14">
        <f t="shared" si="77"/>
        <v>13.411199999999999</v>
      </c>
      <c r="F226" s="14">
        <f t="shared" si="89"/>
        <v>24.150289971917825</v>
      </c>
      <c r="G226" s="14">
        <f>0.5*('Specifications (ICE)'!$P$4*'Specifications (ICE)'!$P$3)*'Specifications (ICE)'!$P$5*E226^2</f>
        <v>56.217600027646043</v>
      </c>
      <c r="H226" s="14">
        <f>IF(B226="A",'Specifications (ICE)'!$M$12,IF(B226="G",'Specifications (ICE)'!$M$13))</f>
        <v>84.271039200000004</v>
      </c>
      <c r="I226" s="14">
        <f>'Specifications (ICE)'!$H$11-G226-H226-R226</f>
        <v>561.50961099107656</v>
      </c>
      <c r="J226" s="14">
        <f t="shared" si="78"/>
        <v>0.88728655499254105</v>
      </c>
      <c r="K226" s="14">
        <f>0.5*'Specifications (ICE)'!$E$16*E226^2</f>
        <v>48283.043975654393</v>
      </c>
      <c r="L226" s="14">
        <f>E226/'Specifications (ICE)'!$M$4</f>
        <v>46.93333333333333</v>
      </c>
      <c r="M226" s="14">
        <f t="shared" si="73"/>
        <v>3</v>
      </c>
      <c r="N226" s="14">
        <f>IF(M226=1,'Specifications (ICE)'!$M$19,IF(M226=2,'Specifications (ICE)'!$M$20,IF(M226=3,'Specifications (ICE)'!$M$21)))</f>
        <v>632.83908432016858</v>
      </c>
      <c r="O226" s="14">
        <f t="shared" si="74"/>
        <v>56.911309171706868</v>
      </c>
      <c r="P226" s="13">
        <f t="shared" si="75"/>
        <v>0.88728655499254105</v>
      </c>
      <c r="Q226" s="14">
        <v>0</v>
      </c>
      <c r="R226" s="17">
        <f t="shared" si="79"/>
        <v>0</v>
      </c>
      <c r="S226" s="14">
        <f t="shared" si="80"/>
        <v>0</v>
      </c>
      <c r="T226" s="12">
        <f t="shared" si="76"/>
        <v>840.33949246964119</v>
      </c>
      <c r="U226" s="3">
        <f t="shared" si="95"/>
        <v>18</v>
      </c>
      <c r="V226" s="19">
        <f t="shared" si="81"/>
        <v>13.422600000000001</v>
      </c>
      <c r="W226" s="14">
        <f>IF(M226=1,_xlfn.XLOOKUP(D226,' RPM (ICE)'!$E$3:$E$63,' RPM (ICE)'!$B$3:$B$63,,1),IF(M226=2,_xlfn.XLOOKUP(D226,' RPM (ICE)'!$F$3:$F$63,' RPM (ICE)'!$B$3:$B$63,,1),IF(M226=3,_xlfn.XLOOKUP(D226,' RPM (ICE)'!$G$3:$G$63,' RPM (ICE)'!$B$3:$B$63,,1))))</f>
        <v>6900</v>
      </c>
      <c r="X226" s="12">
        <f t="shared" si="82"/>
        <v>18.575322156521739</v>
      </c>
      <c r="Y226" s="3">
        <f t="shared" si="83"/>
        <v>19</v>
      </c>
      <c r="Z226" s="3">
        <f t="shared" si="90"/>
        <v>19</v>
      </c>
      <c r="AA226" s="3">
        <f t="shared" si="84"/>
        <v>19</v>
      </c>
      <c r="AB226" s="19"/>
      <c r="AC226" s="14">
        <f>IF(M226=1,_xlfn.XLOOKUP(D226,' RPM (ICE)'!$E$3:$E$63,' RPM (ICE)'!$C$3:$C$63,,-1),IF(M226=2,_xlfn.XLOOKUP(D226,' RPM (ICE)'!$F$3:$F$63,' RPM (ICE)'!$C$3:$C$63,,-1),IF(M226=3,_xlfn.XLOOKUP(D226,' RPM (ICE)'!$G$3:$G$63,' RPM (ICE)'!$C$3:$C$63,,-1))))</f>
        <v>13.483333333333301</v>
      </c>
      <c r="AD226" s="14">
        <f t="shared" si="85"/>
        <v>10.054521666666643</v>
      </c>
      <c r="AE226" s="14">
        <f t="shared" si="86"/>
        <v>13.914292245024122</v>
      </c>
      <c r="AF226" s="14" cm="1">
        <f t="array" ref="AF226">_xlfn.XLOOKUP(AE226,BSFC!$I$11:$I$33,_xlfn.XLOOKUP('Main Data (ICE)'!W226,BSFC!$J$10:$W$10,BSFC!$J$11:$W$33,,-1),,-1)</f>
        <v>450.79008974999994</v>
      </c>
      <c r="AG226" s="14">
        <f t="shared" si="87"/>
        <v>1.2590218679194376</v>
      </c>
      <c r="AH226" s="14">
        <f t="shared" si="91"/>
        <v>2.0825300384642393E-4</v>
      </c>
      <c r="AI226" s="14">
        <f t="shared" si="92"/>
        <v>9.387839029463653E-2</v>
      </c>
      <c r="AJ226" s="14">
        <f t="shared" si="96"/>
        <v>32.717447362225798</v>
      </c>
      <c r="AK226" s="14">
        <f t="shared" si="93"/>
        <v>1.2434223880084308E-4</v>
      </c>
      <c r="AL226" s="14">
        <f t="shared" si="94"/>
        <v>4.3334367367186308E-2</v>
      </c>
    </row>
    <row r="227" spans="1:38" ht="15.75" thickBot="1" x14ac:dyDescent="0.3">
      <c r="A227" s="14">
        <v>1</v>
      </c>
      <c r="B227" s="17" t="s">
        <v>33</v>
      </c>
      <c r="C227" s="14">
        <v>221</v>
      </c>
      <c r="D227" s="14">
        <f t="shared" si="88"/>
        <v>30.000049728</v>
      </c>
      <c r="E227" s="14">
        <f t="shared" si="77"/>
        <v>13.411199999999999</v>
      </c>
      <c r="F227" s="14">
        <f t="shared" si="89"/>
        <v>24.224854514986305</v>
      </c>
      <c r="G227" s="14">
        <f>0.5*('Specifications (ICE)'!$P$4*'Specifications (ICE)'!$P$3)*'Specifications (ICE)'!$P$5*E227^2</f>
        <v>56.217600027646043</v>
      </c>
      <c r="H227" s="14">
        <f>IF(B227="A",'Specifications (ICE)'!$M$12,IF(B227="G",'Specifications (ICE)'!$M$13))</f>
        <v>84.271039200000004</v>
      </c>
      <c r="I227" s="14">
        <f>'Specifications (ICE)'!$H$11-G227-H227-R227</f>
        <v>561.50961099107656</v>
      </c>
      <c r="J227" s="14">
        <f t="shared" si="78"/>
        <v>0.88728655499254105</v>
      </c>
      <c r="K227" s="14">
        <f>0.5*'Specifications (ICE)'!$E$16*E227^2</f>
        <v>48283.043975654393</v>
      </c>
      <c r="L227" s="14">
        <f>E227/'Specifications (ICE)'!$M$4</f>
        <v>46.93333333333333</v>
      </c>
      <c r="M227" s="14">
        <f t="shared" si="73"/>
        <v>3</v>
      </c>
      <c r="N227" s="14">
        <f>IF(M227=1,'Specifications (ICE)'!$M$19,IF(M227=2,'Specifications (ICE)'!$M$20,IF(M227=3,'Specifications (ICE)'!$M$21)))</f>
        <v>632.83908432016858</v>
      </c>
      <c r="O227" s="14">
        <f t="shared" si="74"/>
        <v>56.911309171706868</v>
      </c>
      <c r="P227" s="13">
        <f t="shared" si="75"/>
        <v>0.88728655499254105</v>
      </c>
      <c r="Q227" s="14">
        <v>0</v>
      </c>
      <c r="R227" s="17">
        <f t="shared" si="79"/>
        <v>0</v>
      </c>
      <c r="S227" s="14">
        <f t="shared" si="80"/>
        <v>0</v>
      </c>
      <c r="T227" s="12">
        <f t="shared" si="76"/>
        <v>840.33949246964119</v>
      </c>
      <c r="U227" s="3">
        <f t="shared" si="95"/>
        <v>18</v>
      </c>
      <c r="V227" s="19">
        <f t="shared" si="81"/>
        <v>13.422600000000001</v>
      </c>
      <c r="W227" s="14">
        <f>IF(M227=1,_xlfn.XLOOKUP(D227,' RPM (ICE)'!$E$3:$E$63,' RPM (ICE)'!$B$3:$B$63,,1),IF(M227=2,_xlfn.XLOOKUP(D227,' RPM (ICE)'!$F$3:$F$63,' RPM (ICE)'!$B$3:$B$63,,1),IF(M227=3,_xlfn.XLOOKUP(D227,' RPM (ICE)'!$G$3:$G$63,' RPM (ICE)'!$B$3:$B$63,,1))))</f>
        <v>6900</v>
      </c>
      <c r="X227" s="12">
        <f t="shared" si="82"/>
        <v>18.575322156521739</v>
      </c>
      <c r="Y227" s="3">
        <f t="shared" si="83"/>
        <v>19</v>
      </c>
      <c r="Z227" s="3">
        <f t="shared" si="90"/>
        <v>19</v>
      </c>
      <c r="AA227" s="3">
        <f t="shared" si="84"/>
        <v>19</v>
      </c>
      <c r="AB227" s="19"/>
      <c r="AC227" s="14">
        <f>IF(M227=1,_xlfn.XLOOKUP(D227,' RPM (ICE)'!$E$3:$E$63,' RPM (ICE)'!$C$3:$C$63,,-1),IF(M227=2,_xlfn.XLOOKUP(D227,' RPM (ICE)'!$F$3:$F$63,' RPM (ICE)'!$C$3:$C$63,,-1),IF(M227=3,_xlfn.XLOOKUP(D227,' RPM (ICE)'!$G$3:$G$63,' RPM (ICE)'!$C$3:$C$63,,-1))))</f>
        <v>13.483333333333301</v>
      </c>
      <c r="AD227" s="14">
        <f t="shared" si="85"/>
        <v>10.054521666666643</v>
      </c>
      <c r="AE227" s="14">
        <f t="shared" si="86"/>
        <v>13.914292245024122</v>
      </c>
      <c r="AF227" s="14" cm="1">
        <f t="array" ref="AF227">_xlfn.XLOOKUP(AE227,BSFC!$I$11:$I$33,_xlfn.XLOOKUP('Main Data (ICE)'!W227,BSFC!$J$10:$W$10,BSFC!$J$11:$W$33,,-1),,-1)</f>
        <v>450.79008974999994</v>
      </c>
      <c r="AG227" s="14">
        <f t="shared" si="87"/>
        <v>1.2590218679194376</v>
      </c>
      <c r="AH227" s="14">
        <f t="shared" si="91"/>
        <v>2.0825300384642393E-4</v>
      </c>
      <c r="AI227" s="14">
        <f t="shared" si="92"/>
        <v>9.387839029463653E-2</v>
      </c>
      <c r="AJ227" s="14">
        <f t="shared" si="96"/>
        <v>32.811325752520432</v>
      </c>
      <c r="AK227" s="14">
        <f t="shared" si="93"/>
        <v>1.2434223880084308E-4</v>
      </c>
      <c r="AL227" s="14">
        <f t="shared" si="94"/>
        <v>4.3458709605987147E-2</v>
      </c>
    </row>
    <row r="228" spans="1:38" ht="15.75" thickBot="1" x14ac:dyDescent="0.3">
      <c r="A228" s="14">
        <v>1</v>
      </c>
      <c r="B228" s="17" t="s">
        <v>33</v>
      </c>
      <c r="C228" s="14">
        <v>222</v>
      </c>
      <c r="D228" s="14">
        <f t="shared" si="88"/>
        <v>30.000049728</v>
      </c>
      <c r="E228" s="14">
        <f t="shared" si="77"/>
        <v>13.411199999999999</v>
      </c>
      <c r="F228" s="14">
        <f t="shared" si="89"/>
        <v>24.299419058054784</v>
      </c>
      <c r="G228" s="14">
        <f>0.5*('Specifications (ICE)'!$P$4*'Specifications (ICE)'!$P$3)*'Specifications (ICE)'!$P$5*E228^2</f>
        <v>56.217600027646043</v>
      </c>
      <c r="H228" s="14">
        <f>IF(B228="A",'Specifications (ICE)'!$M$12,IF(B228="G",'Specifications (ICE)'!$M$13))</f>
        <v>84.271039200000004</v>
      </c>
      <c r="I228" s="14">
        <f>'Specifications (ICE)'!$H$11-G228-H228-R228</f>
        <v>561.50961099107656</v>
      </c>
      <c r="J228" s="14">
        <f t="shared" si="78"/>
        <v>0.88728655499254105</v>
      </c>
      <c r="K228" s="14">
        <f>0.5*'Specifications (ICE)'!$E$16*E228^2</f>
        <v>48283.043975654393</v>
      </c>
      <c r="L228" s="14">
        <f>E228/'Specifications (ICE)'!$M$4</f>
        <v>46.93333333333333</v>
      </c>
      <c r="M228" s="14">
        <f t="shared" si="73"/>
        <v>3</v>
      </c>
      <c r="N228" s="14">
        <f>IF(M228=1,'Specifications (ICE)'!$M$19,IF(M228=2,'Specifications (ICE)'!$M$20,IF(M228=3,'Specifications (ICE)'!$M$21)))</f>
        <v>632.83908432016858</v>
      </c>
      <c r="O228" s="14">
        <f t="shared" si="74"/>
        <v>56.911309171706868</v>
      </c>
      <c r="P228" s="13">
        <f t="shared" si="75"/>
        <v>0.88728655499254105</v>
      </c>
      <c r="Q228" s="14">
        <v>0</v>
      </c>
      <c r="R228" s="17">
        <f t="shared" si="79"/>
        <v>0</v>
      </c>
      <c r="S228" s="14">
        <f t="shared" si="80"/>
        <v>0</v>
      </c>
      <c r="T228" s="12">
        <f t="shared" si="76"/>
        <v>840.33949246964119</v>
      </c>
      <c r="U228" s="3">
        <f t="shared" si="95"/>
        <v>18</v>
      </c>
      <c r="V228" s="19">
        <f t="shared" si="81"/>
        <v>13.422600000000001</v>
      </c>
      <c r="W228" s="14">
        <f>IF(M228=1,_xlfn.XLOOKUP(D228,' RPM (ICE)'!$E$3:$E$63,' RPM (ICE)'!$B$3:$B$63,,1),IF(M228=2,_xlfn.XLOOKUP(D228,' RPM (ICE)'!$F$3:$F$63,' RPM (ICE)'!$B$3:$B$63,,1),IF(M228=3,_xlfn.XLOOKUP(D228,' RPM (ICE)'!$G$3:$G$63,' RPM (ICE)'!$B$3:$B$63,,1))))</f>
        <v>6900</v>
      </c>
      <c r="X228" s="12">
        <f t="shared" si="82"/>
        <v>18.575322156521739</v>
      </c>
      <c r="Y228" s="3">
        <f t="shared" si="83"/>
        <v>19</v>
      </c>
      <c r="Z228" s="3">
        <f t="shared" si="90"/>
        <v>19</v>
      </c>
      <c r="AA228" s="3">
        <f t="shared" si="84"/>
        <v>19</v>
      </c>
      <c r="AB228" s="19"/>
      <c r="AC228" s="14">
        <f>IF(M228=1,_xlfn.XLOOKUP(D228,' RPM (ICE)'!$E$3:$E$63,' RPM (ICE)'!$C$3:$C$63,,-1),IF(M228=2,_xlfn.XLOOKUP(D228,' RPM (ICE)'!$F$3:$F$63,' RPM (ICE)'!$C$3:$C$63,,-1),IF(M228=3,_xlfn.XLOOKUP(D228,' RPM (ICE)'!$G$3:$G$63,' RPM (ICE)'!$C$3:$C$63,,-1))))</f>
        <v>13.483333333333301</v>
      </c>
      <c r="AD228" s="14">
        <f t="shared" si="85"/>
        <v>10.054521666666643</v>
      </c>
      <c r="AE228" s="14">
        <f t="shared" si="86"/>
        <v>13.914292245024122</v>
      </c>
      <c r="AF228" s="14" cm="1">
        <f t="array" ref="AF228">_xlfn.XLOOKUP(AE228,BSFC!$I$11:$I$33,_xlfn.XLOOKUP('Main Data (ICE)'!W228,BSFC!$J$10:$W$10,BSFC!$J$11:$W$33,,-1),,-1)</f>
        <v>450.79008974999994</v>
      </c>
      <c r="AG228" s="14">
        <f t="shared" si="87"/>
        <v>1.2590218679194376</v>
      </c>
      <c r="AH228" s="14">
        <f t="shared" si="91"/>
        <v>2.0825300384642393E-4</v>
      </c>
      <c r="AI228" s="14">
        <f t="shared" si="92"/>
        <v>9.387839029463653E-2</v>
      </c>
      <c r="AJ228" s="14">
        <f t="shared" si="96"/>
        <v>32.905204142815066</v>
      </c>
      <c r="AK228" s="14">
        <f t="shared" si="93"/>
        <v>1.2434223880084308E-4</v>
      </c>
      <c r="AL228" s="14">
        <f t="shared" si="94"/>
        <v>4.3583051844787987E-2</v>
      </c>
    </row>
    <row r="229" spans="1:38" ht="15.75" thickBot="1" x14ac:dyDescent="0.3">
      <c r="A229" s="14">
        <v>1</v>
      </c>
      <c r="B229" s="17" t="s">
        <v>33</v>
      </c>
      <c r="C229" s="14">
        <v>223</v>
      </c>
      <c r="D229" s="14">
        <f t="shared" si="88"/>
        <v>30.000049728</v>
      </c>
      <c r="E229" s="14">
        <f t="shared" si="77"/>
        <v>13.411199999999999</v>
      </c>
      <c r="F229" s="14">
        <f t="shared" si="89"/>
        <v>24.373983601123264</v>
      </c>
      <c r="G229" s="14">
        <f>0.5*('Specifications (ICE)'!$P$4*'Specifications (ICE)'!$P$3)*'Specifications (ICE)'!$P$5*E229^2</f>
        <v>56.217600027646043</v>
      </c>
      <c r="H229" s="14">
        <f>IF(B229="A",'Specifications (ICE)'!$M$12,IF(B229="G",'Specifications (ICE)'!$M$13))</f>
        <v>84.271039200000004</v>
      </c>
      <c r="I229" s="14">
        <f>'Specifications (ICE)'!$H$11-G229-H229-R229</f>
        <v>561.50961099107656</v>
      </c>
      <c r="J229" s="14">
        <f t="shared" si="78"/>
        <v>0.88728655499254105</v>
      </c>
      <c r="K229" s="14">
        <f>0.5*'Specifications (ICE)'!$E$16*E229^2</f>
        <v>48283.043975654393</v>
      </c>
      <c r="L229" s="14">
        <f>E229/'Specifications (ICE)'!$M$4</f>
        <v>46.93333333333333</v>
      </c>
      <c r="M229" s="14">
        <f t="shared" si="73"/>
        <v>3</v>
      </c>
      <c r="N229" s="14">
        <f>IF(M229=1,'Specifications (ICE)'!$M$19,IF(M229=2,'Specifications (ICE)'!$M$20,IF(M229=3,'Specifications (ICE)'!$M$21)))</f>
        <v>632.83908432016858</v>
      </c>
      <c r="O229" s="14">
        <f t="shared" si="74"/>
        <v>56.911309171706868</v>
      </c>
      <c r="P229" s="13">
        <f t="shared" si="75"/>
        <v>0.88728655499254105</v>
      </c>
      <c r="Q229" s="14">
        <v>0</v>
      </c>
      <c r="R229" s="17">
        <f t="shared" si="79"/>
        <v>0</v>
      </c>
      <c r="S229" s="14">
        <f t="shared" si="80"/>
        <v>0</v>
      </c>
      <c r="T229" s="12">
        <f t="shared" si="76"/>
        <v>840.33949246964119</v>
      </c>
      <c r="U229" s="3">
        <f t="shared" si="95"/>
        <v>18</v>
      </c>
      <c r="V229" s="19">
        <f t="shared" si="81"/>
        <v>13.422600000000001</v>
      </c>
      <c r="W229" s="14">
        <f>IF(M229=1,_xlfn.XLOOKUP(D229,' RPM (ICE)'!$E$3:$E$63,' RPM (ICE)'!$B$3:$B$63,,1),IF(M229=2,_xlfn.XLOOKUP(D229,' RPM (ICE)'!$F$3:$F$63,' RPM (ICE)'!$B$3:$B$63,,1),IF(M229=3,_xlfn.XLOOKUP(D229,' RPM (ICE)'!$G$3:$G$63,' RPM (ICE)'!$B$3:$B$63,,1))))</f>
        <v>6900</v>
      </c>
      <c r="X229" s="12">
        <f t="shared" si="82"/>
        <v>18.575322156521739</v>
      </c>
      <c r="Y229" s="3">
        <f t="shared" si="83"/>
        <v>19</v>
      </c>
      <c r="Z229" s="3">
        <f t="shared" si="90"/>
        <v>19</v>
      </c>
      <c r="AA229" s="3">
        <f t="shared" si="84"/>
        <v>19</v>
      </c>
      <c r="AB229" s="19"/>
      <c r="AC229" s="14">
        <f>IF(M229=1,_xlfn.XLOOKUP(D229,' RPM (ICE)'!$E$3:$E$63,' RPM (ICE)'!$C$3:$C$63,,-1),IF(M229=2,_xlfn.XLOOKUP(D229,' RPM (ICE)'!$F$3:$F$63,' RPM (ICE)'!$C$3:$C$63,,-1),IF(M229=3,_xlfn.XLOOKUP(D229,' RPM (ICE)'!$G$3:$G$63,' RPM (ICE)'!$C$3:$C$63,,-1))))</f>
        <v>13.483333333333301</v>
      </c>
      <c r="AD229" s="14">
        <f t="shared" si="85"/>
        <v>10.054521666666643</v>
      </c>
      <c r="AE229" s="14">
        <f t="shared" si="86"/>
        <v>13.914292245024122</v>
      </c>
      <c r="AF229" s="14" cm="1">
        <f t="array" ref="AF229">_xlfn.XLOOKUP(AE229,BSFC!$I$11:$I$33,_xlfn.XLOOKUP('Main Data (ICE)'!W229,BSFC!$J$10:$W$10,BSFC!$J$11:$W$33,,-1),,-1)</f>
        <v>450.79008974999994</v>
      </c>
      <c r="AG229" s="14">
        <f t="shared" si="87"/>
        <v>1.2590218679194376</v>
      </c>
      <c r="AH229" s="14">
        <f t="shared" si="91"/>
        <v>2.0825300384642393E-4</v>
      </c>
      <c r="AI229" s="14">
        <f t="shared" si="92"/>
        <v>9.387839029463653E-2</v>
      </c>
      <c r="AJ229" s="14">
        <f t="shared" si="96"/>
        <v>32.9990825331097</v>
      </c>
      <c r="AK229" s="14">
        <f t="shared" si="93"/>
        <v>1.2434223880084308E-4</v>
      </c>
      <c r="AL229" s="14">
        <f t="shared" si="94"/>
        <v>4.3707394083588827E-2</v>
      </c>
    </row>
    <row r="230" spans="1:38" ht="15.75" thickBot="1" x14ac:dyDescent="0.3">
      <c r="A230" s="14">
        <v>1</v>
      </c>
      <c r="B230" s="17" t="s">
        <v>33</v>
      </c>
      <c r="C230" s="14">
        <v>224</v>
      </c>
      <c r="D230" s="14">
        <f t="shared" si="88"/>
        <v>30.000049728</v>
      </c>
      <c r="E230" s="14">
        <f t="shared" si="77"/>
        <v>13.411199999999999</v>
      </c>
      <c r="F230" s="14">
        <f t="shared" si="89"/>
        <v>24.448548144191744</v>
      </c>
      <c r="G230" s="14">
        <f>0.5*('Specifications (ICE)'!$P$4*'Specifications (ICE)'!$P$3)*'Specifications (ICE)'!$P$5*E230^2</f>
        <v>56.217600027646043</v>
      </c>
      <c r="H230" s="14">
        <f>IF(B230="A",'Specifications (ICE)'!$M$12,IF(B230="G",'Specifications (ICE)'!$M$13))</f>
        <v>84.271039200000004</v>
      </c>
      <c r="I230" s="14">
        <f>'Specifications (ICE)'!$H$11-G230-H230-R230</f>
        <v>561.50961099107656</v>
      </c>
      <c r="J230" s="14">
        <f t="shared" si="78"/>
        <v>0.88728655499254105</v>
      </c>
      <c r="K230" s="14">
        <f>0.5*'Specifications (ICE)'!$E$16*E230^2</f>
        <v>48283.043975654393</v>
      </c>
      <c r="L230" s="14">
        <f>E230/'Specifications (ICE)'!$M$4</f>
        <v>46.93333333333333</v>
      </c>
      <c r="M230" s="14">
        <f t="shared" si="73"/>
        <v>3</v>
      </c>
      <c r="N230" s="14">
        <f>IF(M230=1,'Specifications (ICE)'!$M$19,IF(M230=2,'Specifications (ICE)'!$M$20,IF(M230=3,'Specifications (ICE)'!$M$21)))</f>
        <v>632.83908432016858</v>
      </c>
      <c r="O230" s="14">
        <f t="shared" si="74"/>
        <v>56.911309171706868</v>
      </c>
      <c r="P230" s="13">
        <f t="shared" si="75"/>
        <v>0.88728655499254105</v>
      </c>
      <c r="Q230" s="14">
        <v>0</v>
      </c>
      <c r="R230" s="17">
        <f t="shared" si="79"/>
        <v>0</v>
      </c>
      <c r="S230" s="14">
        <f t="shared" si="80"/>
        <v>0</v>
      </c>
      <c r="T230" s="12">
        <f t="shared" si="76"/>
        <v>840.33949246964119</v>
      </c>
      <c r="U230" s="3">
        <f t="shared" si="95"/>
        <v>18</v>
      </c>
      <c r="V230" s="19">
        <f t="shared" si="81"/>
        <v>13.422600000000001</v>
      </c>
      <c r="W230" s="14">
        <f>IF(M230=1,_xlfn.XLOOKUP(D230,' RPM (ICE)'!$E$3:$E$63,' RPM (ICE)'!$B$3:$B$63,,1),IF(M230=2,_xlfn.XLOOKUP(D230,' RPM (ICE)'!$F$3:$F$63,' RPM (ICE)'!$B$3:$B$63,,1),IF(M230=3,_xlfn.XLOOKUP(D230,' RPM (ICE)'!$G$3:$G$63,' RPM (ICE)'!$B$3:$B$63,,1))))</f>
        <v>6900</v>
      </c>
      <c r="X230" s="12">
        <f t="shared" si="82"/>
        <v>18.575322156521739</v>
      </c>
      <c r="Y230" s="3">
        <f t="shared" si="83"/>
        <v>19</v>
      </c>
      <c r="Z230" s="3">
        <f t="shared" si="90"/>
        <v>19</v>
      </c>
      <c r="AA230" s="3">
        <f t="shared" si="84"/>
        <v>19</v>
      </c>
      <c r="AB230" s="19"/>
      <c r="AC230" s="14">
        <f>IF(M230=1,_xlfn.XLOOKUP(D230,' RPM (ICE)'!$E$3:$E$63,' RPM (ICE)'!$C$3:$C$63,,-1),IF(M230=2,_xlfn.XLOOKUP(D230,' RPM (ICE)'!$F$3:$F$63,' RPM (ICE)'!$C$3:$C$63,,-1),IF(M230=3,_xlfn.XLOOKUP(D230,' RPM (ICE)'!$G$3:$G$63,' RPM (ICE)'!$C$3:$C$63,,-1))))</f>
        <v>13.483333333333301</v>
      </c>
      <c r="AD230" s="14">
        <f t="shared" si="85"/>
        <v>10.054521666666643</v>
      </c>
      <c r="AE230" s="14">
        <f t="shared" si="86"/>
        <v>13.914292245024122</v>
      </c>
      <c r="AF230" s="14" cm="1">
        <f t="array" ref="AF230">_xlfn.XLOOKUP(AE230,BSFC!$I$11:$I$33,_xlfn.XLOOKUP('Main Data (ICE)'!W230,BSFC!$J$10:$W$10,BSFC!$J$11:$W$33,,-1),,-1)</f>
        <v>450.79008974999994</v>
      </c>
      <c r="AG230" s="14">
        <f t="shared" si="87"/>
        <v>1.2590218679194376</v>
      </c>
      <c r="AH230" s="14">
        <f t="shared" si="91"/>
        <v>2.0825300384642393E-4</v>
      </c>
      <c r="AI230" s="14">
        <f t="shared" si="92"/>
        <v>9.387839029463653E-2</v>
      </c>
      <c r="AJ230" s="14">
        <f t="shared" si="96"/>
        <v>33.092960923404334</v>
      </c>
      <c r="AK230" s="14">
        <f t="shared" si="93"/>
        <v>1.2434223880084308E-4</v>
      </c>
      <c r="AL230" s="14">
        <f t="shared" si="94"/>
        <v>4.3831736322389667E-2</v>
      </c>
    </row>
    <row r="231" spans="1:38" ht="15.75" thickBot="1" x14ac:dyDescent="0.3">
      <c r="A231" s="14">
        <v>1</v>
      </c>
      <c r="B231" s="17" t="s">
        <v>33</v>
      </c>
      <c r="C231" s="14">
        <v>225</v>
      </c>
      <c r="D231" s="14">
        <f t="shared" si="88"/>
        <v>30.000049728</v>
      </c>
      <c r="E231" s="14">
        <f t="shared" si="77"/>
        <v>13.411199999999999</v>
      </c>
      <c r="F231" s="14">
        <f t="shared" si="89"/>
        <v>24.523112687260223</v>
      </c>
      <c r="G231" s="14">
        <f>0.5*('Specifications (ICE)'!$P$4*'Specifications (ICE)'!$P$3)*'Specifications (ICE)'!$P$5*E231^2</f>
        <v>56.217600027646043</v>
      </c>
      <c r="H231" s="14">
        <f>IF(B231="A",'Specifications (ICE)'!$M$12,IF(B231="G",'Specifications (ICE)'!$M$13))</f>
        <v>84.271039200000004</v>
      </c>
      <c r="I231" s="14">
        <f>'Specifications (ICE)'!$H$11-G231-H231-R231</f>
        <v>561.50961099107656</v>
      </c>
      <c r="J231" s="14">
        <f t="shared" si="78"/>
        <v>0.88728655499254105</v>
      </c>
      <c r="K231" s="14">
        <f>0.5*'Specifications (ICE)'!$E$16*E231^2</f>
        <v>48283.043975654393</v>
      </c>
      <c r="L231" s="14">
        <f>E231/'Specifications (ICE)'!$M$4</f>
        <v>46.93333333333333</v>
      </c>
      <c r="M231" s="14">
        <f t="shared" si="73"/>
        <v>3</v>
      </c>
      <c r="N231" s="14">
        <f>IF(M231=1,'Specifications (ICE)'!$M$19,IF(M231=2,'Specifications (ICE)'!$M$20,IF(M231=3,'Specifications (ICE)'!$M$21)))</f>
        <v>632.83908432016858</v>
      </c>
      <c r="O231" s="14">
        <f t="shared" si="74"/>
        <v>56.911309171706868</v>
      </c>
      <c r="P231" s="13">
        <f t="shared" si="75"/>
        <v>0.88728655499254105</v>
      </c>
      <c r="Q231" s="14">
        <v>0</v>
      </c>
      <c r="R231" s="17">
        <f t="shared" si="79"/>
        <v>0</v>
      </c>
      <c r="S231" s="14">
        <f t="shared" si="80"/>
        <v>0</v>
      </c>
      <c r="T231" s="12">
        <f t="shared" si="76"/>
        <v>840.33949246964119</v>
      </c>
      <c r="U231" s="3">
        <f t="shared" si="95"/>
        <v>18</v>
      </c>
      <c r="V231" s="19">
        <f t="shared" si="81"/>
        <v>13.422600000000001</v>
      </c>
      <c r="W231" s="14">
        <f>IF(M231=1,_xlfn.XLOOKUP(D231,' RPM (ICE)'!$E$3:$E$63,' RPM (ICE)'!$B$3:$B$63,,1),IF(M231=2,_xlfn.XLOOKUP(D231,' RPM (ICE)'!$F$3:$F$63,' RPM (ICE)'!$B$3:$B$63,,1),IF(M231=3,_xlfn.XLOOKUP(D231,' RPM (ICE)'!$G$3:$G$63,' RPM (ICE)'!$B$3:$B$63,,1))))</f>
        <v>6900</v>
      </c>
      <c r="X231" s="12">
        <f t="shared" si="82"/>
        <v>18.575322156521739</v>
      </c>
      <c r="Y231" s="3">
        <f t="shared" si="83"/>
        <v>19</v>
      </c>
      <c r="Z231" s="3">
        <f t="shared" si="90"/>
        <v>19</v>
      </c>
      <c r="AA231" s="3">
        <f t="shared" si="84"/>
        <v>19</v>
      </c>
      <c r="AB231" s="19"/>
      <c r="AC231" s="14">
        <f>IF(M231=1,_xlfn.XLOOKUP(D231,' RPM (ICE)'!$E$3:$E$63,' RPM (ICE)'!$C$3:$C$63,,-1),IF(M231=2,_xlfn.XLOOKUP(D231,' RPM (ICE)'!$F$3:$F$63,' RPM (ICE)'!$C$3:$C$63,,-1),IF(M231=3,_xlfn.XLOOKUP(D231,' RPM (ICE)'!$G$3:$G$63,' RPM (ICE)'!$C$3:$C$63,,-1))))</f>
        <v>13.483333333333301</v>
      </c>
      <c r="AD231" s="14">
        <f t="shared" si="85"/>
        <v>10.054521666666643</v>
      </c>
      <c r="AE231" s="14">
        <f t="shared" si="86"/>
        <v>13.914292245024122</v>
      </c>
      <c r="AF231" s="14" cm="1">
        <f t="array" ref="AF231">_xlfn.XLOOKUP(AE231,BSFC!$I$11:$I$33,_xlfn.XLOOKUP('Main Data (ICE)'!W231,BSFC!$J$10:$W$10,BSFC!$J$11:$W$33,,-1),,-1)</f>
        <v>450.79008974999994</v>
      </c>
      <c r="AG231" s="14">
        <f t="shared" si="87"/>
        <v>1.2590218679194376</v>
      </c>
      <c r="AH231" s="14">
        <f t="shared" si="91"/>
        <v>2.0825300384642393E-4</v>
      </c>
      <c r="AI231" s="14">
        <f t="shared" si="92"/>
        <v>9.387839029463653E-2</v>
      </c>
      <c r="AJ231" s="14">
        <f t="shared" si="96"/>
        <v>33.186839313698968</v>
      </c>
      <c r="AK231" s="14">
        <f t="shared" si="93"/>
        <v>1.2434223880084308E-4</v>
      </c>
      <c r="AL231" s="14">
        <f t="shared" si="94"/>
        <v>4.3956078561190506E-2</v>
      </c>
    </row>
    <row r="232" spans="1:38" ht="15.75" thickBot="1" x14ac:dyDescent="0.3">
      <c r="A232" s="14">
        <v>1</v>
      </c>
      <c r="B232" s="17" t="s">
        <v>33</v>
      </c>
      <c r="C232" s="14">
        <v>226</v>
      </c>
      <c r="D232" s="14">
        <f t="shared" si="88"/>
        <v>30.000049728</v>
      </c>
      <c r="E232" s="14">
        <f t="shared" si="77"/>
        <v>13.411199999999999</v>
      </c>
      <c r="F232" s="14">
        <f t="shared" si="89"/>
        <v>24.597677230328703</v>
      </c>
      <c r="G232" s="14">
        <f>0.5*('Specifications (ICE)'!$P$4*'Specifications (ICE)'!$P$3)*'Specifications (ICE)'!$P$5*E232^2</f>
        <v>56.217600027646043</v>
      </c>
      <c r="H232" s="14">
        <f>IF(B232="A",'Specifications (ICE)'!$M$12,IF(B232="G",'Specifications (ICE)'!$M$13))</f>
        <v>84.271039200000004</v>
      </c>
      <c r="I232" s="14">
        <f>'Specifications (ICE)'!$H$11-G232-H232-R232</f>
        <v>561.50961099107656</v>
      </c>
      <c r="J232" s="14">
        <f t="shared" si="78"/>
        <v>0.88728655499254105</v>
      </c>
      <c r="K232" s="14">
        <f>0.5*'Specifications (ICE)'!$E$16*E232^2</f>
        <v>48283.043975654393</v>
      </c>
      <c r="L232" s="14">
        <f>E232/'Specifications (ICE)'!$M$4</f>
        <v>46.93333333333333</v>
      </c>
      <c r="M232" s="14">
        <f t="shared" si="73"/>
        <v>3</v>
      </c>
      <c r="N232" s="14">
        <f>IF(M232=1,'Specifications (ICE)'!$M$19,IF(M232=2,'Specifications (ICE)'!$M$20,IF(M232=3,'Specifications (ICE)'!$M$21)))</f>
        <v>632.83908432016858</v>
      </c>
      <c r="O232" s="14">
        <f t="shared" si="74"/>
        <v>56.911309171706868</v>
      </c>
      <c r="P232" s="13">
        <f t="shared" si="75"/>
        <v>0.88728655499254105</v>
      </c>
      <c r="Q232" s="14">
        <v>0</v>
      </c>
      <c r="R232" s="17">
        <f t="shared" si="79"/>
        <v>0</v>
      </c>
      <c r="S232" s="14">
        <f t="shared" si="80"/>
        <v>0</v>
      </c>
      <c r="T232" s="12">
        <f t="shared" si="76"/>
        <v>840.33949246964119</v>
      </c>
      <c r="U232" s="3">
        <f t="shared" si="95"/>
        <v>18</v>
      </c>
      <c r="V232" s="19">
        <f t="shared" si="81"/>
        <v>13.422600000000001</v>
      </c>
      <c r="W232" s="14">
        <f>IF(M232=1,_xlfn.XLOOKUP(D232,' RPM (ICE)'!$E$3:$E$63,' RPM (ICE)'!$B$3:$B$63,,1),IF(M232=2,_xlfn.XLOOKUP(D232,' RPM (ICE)'!$F$3:$F$63,' RPM (ICE)'!$B$3:$B$63,,1),IF(M232=3,_xlfn.XLOOKUP(D232,' RPM (ICE)'!$G$3:$G$63,' RPM (ICE)'!$B$3:$B$63,,1))))</f>
        <v>6900</v>
      </c>
      <c r="X232" s="12">
        <f t="shared" si="82"/>
        <v>18.575322156521739</v>
      </c>
      <c r="Y232" s="3">
        <f t="shared" si="83"/>
        <v>19</v>
      </c>
      <c r="Z232" s="3">
        <f t="shared" si="90"/>
        <v>19</v>
      </c>
      <c r="AA232" s="3">
        <f t="shared" si="84"/>
        <v>19</v>
      </c>
      <c r="AB232" s="19"/>
      <c r="AC232" s="14">
        <f>IF(M232=1,_xlfn.XLOOKUP(D232,' RPM (ICE)'!$E$3:$E$63,' RPM (ICE)'!$C$3:$C$63,,-1),IF(M232=2,_xlfn.XLOOKUP(D232,' RPM (ICE)'!$F$3:$F$63,' RPM (ICE)'!$C$3:$C$63,,-1),IF(M232=3,_xlfn.XLOOKUP(D232,' RPM (ICE)'!$G$3:$G$63,' RPM (ICE)'!$C$3:$C$63,,-1))))</f>
        <v>13.483333333333301</v>
      </c>
      <c r="AD232" s="14">
        <f t="shared" si="85"/>
        <v>10.054521666666643</v>
      </c>
      <c r="AE232" s="14">
        <f t="shared" si="86"/>
        <v>13.914292245024122</v>
      </c>
      <c r="AF232" s="14" cm="1">
        <f t="array" ref="AF232">_xlfn.XLOOKUP(AE232,BSFC!$I$11:$I$33,_xlfn.XLOOKUP('Main Data (ICE)'!W232,BSFC!$J$10:$W$10,BSFC!$J$11:$W$33,,-1),,-1)</f>
        <v>450.79008974999994</v>
      </c>
      <c r="AG232" s="14">
        <f t="shared" si="87"/>
        <v>1.2590218679194376</v>
      </c>
      <c r="AH232" s="14">
        <f t="shared" si="91"/>
        <v>2.0825300384642393E-4</v>
      </c>
      <c r="AI232" s="14">
        <f t="shared" si="92"/>
        <v>9.387839029463653E-2</v>
      </c>
      <c r="AJ232" s="14">
        <f t="shared" si="96"/>
        <v>33.280717703993602</v>
      </c>
      <c r="AK232" s="14">
        <f t="shared" si="93"/>
        <v>1.2434223880084308E-4</v>
      </c>
      <c r="AL232" s="14">
        <f t="shared" si="94"/>
        <v>4.4080420799991346E-2</v>
      </c>
    </row>
    <row r="233" spans="1:38" ht="15.75" thickBot="1" x14ac:dyDescent="0.3">
      <c r="A233" s="14">
        <v>1</v>
      </c>
      <c r="B233" s="17" t="s">
        <v>33</v>
      </c>
      <c r="C233" s="14">
        <v>227</v>
      </c>
      <c r="D233" s="14">
        <f t="shared" si="88"/>
        <v>30.000049728</v>
      </c>
      <c r="E233" s="14">
        <f t="shared" si="77"/>
        <v>13.411199999999999</v>
      </c>
      <c r="F233" s="14">
        <f t="shared" si="89"/>
        <v>24.672241773397182</v>
      </c>
      <c r="G233" s="14">
        <f>0.5*('Specifications (ICE)'!$P$4*'Specifications (ICE)'!$P$3)*'Specifications (ICE)'!$P$5*E233^2</f>
        <v>56.217600027646043</v>
      </c>
      <c r="H233" s="14">
        <f>IF(B233="A",'Specifications (ICE)'!$M$12,IF(B233="G",'Specifications (ICE)'!$M$13))</f>
        <v>84.271039200000004</v>
      </c>
      <c r="I233" s="14">
        <f>'Specifications (ICE)'!$H$11-G233-H233-R233</f>
        <v>561.50961099107656</v>
      </c>
      <c r="J233" s="14">
        <f t="shared" si="78"/>
        <v>0.88728655499254105</v>
      </c>
      <c r="K233" s="14">
        <f>0.5*'Specifications (ICE)'!$E$16*E233^2</f>
        <v>48283.043975654393</v>
      </c>
      <c r="L233" s="14">
        <f>E233/'Specifications (ICE)'!$M$4</f>
        <v>46.93333333333333</v>
      </c>
      <c r="M233" s="14">
        <f t="shared" si="73"/>
        <v>3</v>
      </c>
      <c r="N233" s="14">
        <f>IF(M233=1,'Specifications (ICE)'!$M$19,IF(M233=2,'Specifications (ICE)'!$M$20,IF(M233=3,'Specifications (ICE)'!$M$21)))</f>
        <v>632.83908432016858</v>
      </c>
      <c r="O233" s="14">
        <f t="shared" si="74"/>
        <v>56.911309171706868</v>
      </c>
      <c r="P233" s="13">
        <f t="shared" si="75"/>
        <v>0.88728655499254105</v>
      </c>
      <c r="Q233" s="14">
        <v>0</v>
      </c>
      <c r="R233" s="17">
        <f t="shared" si="79"/>
        <v>0</v>
      </c>
      <c r="S233" s="14">
        <f t="shared" si="80"/>
        <v>0</v>
      </c>
      <c r="T233" s="12">
        <f t="shared" si="76"/>
        <v>840.33949246964119</v>
      </c>
      <c r="U233" s="3">
        <f t="shared" si="95"/>
        <v>18</v>
      </c>
      <c r="V233" s="19">
        <f t="shared" si="81"/>
        <v>13.422600000000001</v>
      </c>
      <c r="W233" s="14">
        <f>IF(M233=1,_xlfn.XLOOKUP(D233,' RPM (ICE)'!$E$3:$E$63,' RPM (ICE)'!$B$3:$B$63,,1),IF(M233=2,_xlfn.XLOOKUP(D233,' RPM (ICE)'!$F$3:$F$63,' RPM (ICE)'!$B$3:$B$63,,1),IF(M233=3,_xlfn.XLOOKUP(D233,' RPM (ICE)'!$G$3:$G$63,' RPM (ICE)'!$B$3:$B$63,,1))))</f>
        <v>6900</v>
      </c>
      <c r="X233" s="12">
        <f t="shared" si="82"/>
        <v>18.575322156521739</v>
      </c>
      <c r="Y233" s="3">
        <f t="shared" si="83"/>
        <v>19</v>
      </c>
      <c r="Z233" s="3">
        <f t="shared" si="90"/>
        <v>19</v>
      </c>
      <c r="AA233" s="3">
        <f t="shared" si="84"/>
        <v>19</v>
      </c>
      <c r="AB233" s="19"/>
      <c r="AC233" s="14">
        <f>IF(M233=1,_xlfn.XLOOKUP(D233,' RPM (ICE)'!$E$3:$E$63,' RPM (ICE)'!$C$3:$C$63,,-1),IF(M233=2,_xlfn.XLOOKUP(D233,' RPM (ICE)'!$F$3:$F$63,' RPM (ICE)'!$C$3:$C$63,,-1),IF(M233=3,_xlfn.XLOOKUP(D233,' RPM (ICE)'!$G$3:$G$63,' RPM (ICE)'!$C$3:$C$63,,-1))))</f>
        <v>13.483333333333301</v>
      </c>
      <c r="AD233" s="14">
        <f t="shared" si="85"/>
        <v>10.054521666666643</v>
      </c>
      <c r="AE233" s="14">
        <f t="shared" si="86"/>
        <v>13.914292245024122</v>
      </c>
      <c r="AF233" s="14" cm="1">
        <f t="array" ref="AF233">_xlfn.XLOOKUP(AE233,BSFC!$I$11:$I$33,_xlfn.XLOOKUP('Main Data (ICE)'!W233,BSFC!$J$10:$W$10,BSFC!$J$11:$W$33,,-1),,-1)</f>
        <v>450.79008974999994</v>
      </c>
      <c r="AG233" s="14">
        <f t="shared" si="87"/>
        <v>1.2590218679194376</v>
      </c>
      <c r="AH233" s="14">
        <f t="shared" si="91"/>
        <v>2.0825300384642393E-4</v>
      </c>
      <c r="AI233" s="14">
        <f t="shared" si="92"/>
        <v>9.387839029463653E-2</v>
      </c>
      <c r="AJ233" s="14">
        <f t="shared" si="96"/>
        <v>33.374596094288236</v>
      </c>
      <c r="AK233" s="14">
        <f t="shared" si="93"/>
        <v>1.2434223880084308E-4</v>
      </c>
      <c r="AL233" s="14">
        <f t="shared" si="94"/>
        <v>4.4204763038792186E-2</v>
      </c>
    </row>
    <row r="234" spans="1:38" ht="15.75" thickBot="1" x14ac:dyDescent="0.3">
      <c r="A234" s="14">
        <v>1</v>
      </c>
      <c r="B234" s="17" t="s">
        <v>33</v>
      </c>
      <c r="C234" s="14">
        <v>228</v>
      </c>
      <c r="D234" s="14">
        <f t="shared" si="88"/>
        <v>30.000049728</v>
      </c>
      <c r="E234" s="14">
        <f t="shared" si="77"/>
        <v>13.411199999999999</v>
      </c>
      <c r="F234" s="14">
        <f t="shared" si="89"/>
        <v>24.746806316465662</v>
      </c>
      <c r="G234" s="14">
        <f>0.5*('Specifications (ICE)'!$P$4*'Specifications (ICE)'!$P$3)*'Specifications (ICE)'!$P$5*E234^2</f>
        <v>56.217600027646043</v>
      </c>
      <c r="H234" s="14">
        <f>IF(B234="A",'Specifications (ICE)'!$M$12,IF(B234="G",'Specifications (ICE)'!$M$13))</f>
        <v>84.271039200000004</v>
      </c>
      <c r="I234" s="14">
        <f>'Specifications (ICE)'!$H$11-G234-H234-R234</f>
        <v>561.50961099107656</v>
      </c>
      <c r="J234" s="14">
        <f t="shared" si="78"/>
        <v>0.88728655499254105</v>
      </c>
      <c r="K234" s="14">
        <f>0.5*'Specifications (ICE)'!$E$16*E234^2</f>
        <v>48283.043975654393</v>
      </c>
      <c r="L234" s="14">
        <f>E234/'Specifications (ICE)'!$M$4</f>
        <v>46.93333333333333</v>
      </c>
      <c r="M234" s="14">
        <f t="shared" si="73"/>
        <v>3</v>
      </c>
      <c r="N234" s="14">
        <f>IF(M234=1,'Specifications (ICE)'!$M$19,IF(M234=2,'Specifications (ICE)'!$M$20,IF(M234=3,'Specifications (ICE)'!$M$21)))</f>
        <v>632.83908432016858</v>
      </c>
      <c r="O234" s="14">
        <f t="shared" si="74"/>
        <v>56.911309171706868</v>
      </c>
      <c r="P234" s="13">
        <f t="shared" si="75"/>
        <v>0.88728655499254105</v>
      </c>
      <c r="Q234" s="14">
        <v>0</v>
      </c>
      <c r="R234" s="17">
        <f t="shared" si="79"/>
        <v>0</v>
      </c>
      <c r="S234" s="14">
        <f t="shared" si="80"/>
        <v>0</v>
      </c>
      <c r="T234" s="12">
        <f t="shared" si="76"/>
        <v>840.33949246964119</v>
      </c>
      <c r="U234" s="3">
        <f t="shared" si="95"/>
        <v>18</v>
      </c>
      <c r="V234" s="19">
        <f t="shared" si="81"/>
        <v>13.422600000000001</v>
      </c>
      <c r="W234" s="14">
        <f>IF(M234=1,_xlfn.XLOOKUP(D234,' RPM (ICE)'!$E$3:$E$63,' RPM (ICE)'!$B$3:$B$63,,1),IF(M234=2,_xlfn.XLOOKUP(D234,' RPM (ICE)'!$F$3:$F$63,' RPM (ICE)'!$B$3:$B$63,,1),IF(M234=3,_xlfn.XLOOKUP(D234,' RPM (ICE)'!$G$3:$G$63,' RPM (ICE)'!$B$3:$B$63,,1))))</f>
        <v>6900</v>
      </c>
      <c r="X234" s="12">
        <f t="shared" si="82"/>
        <v>18.575322156521739</v>
      </c>
      <c r="Y234" s="3">
        <f t="shared" si="83"/>
        <v>19</v>
      </c>
      <c r="Z234" s="3">
        <f t="shared" si="90"/>
        <v>19</v>
      </c>
      <c r="AA234" s="3">
        <f t="shared" si="84"/>
        <v>19</v>
      </c>
      <c r="AB234" s="19"/>
      <c r="AC234" s="14">
        <f>IF(M234=1,_xlfn.XLOOKUP(D234,' RPM (ICE)'!$E$3:$E$63,' RPM (ICE)'!$C$3:$C$63,,-1),IF(M234=2,_xlfn.XLOOKUP(D234,' RPM (ICE)'!$F$3:$F$63,' RPM (ICE)'!$C$3:$C$63,,-1),IF(M234=3,_xlfn.XLOOKUP(D234,' RPM (ICE)'!$G$3:$G$63,' RPM (ICE)'!$C$3:$C$63,,-1))))</f>
        <v>13.483333333333301</v>
      </c>
      <c r="AD234" s="14">
        <f t="shared" si="85"/>
        <v>10.054521666666643</v>
      </c>
      <c r="AE234" s="14">
        <f t="shared" si="86"/>
        <v>13.914292245024122</v>
      </c>
      <c r="AF234" s="14" cm="1">
        <f t="array" ref="AF234">_xlfn.XLOOKUP(AE234,BSFC!$I$11:$I$33,_xlfn.XLOOKUP('Main Data (ICE)'!W234,BSFC!$J$10:$W$10,BSFC!$J$11:$W$33,,-1),,-1)</f>
        <v>450.79008974999994</v>
      </c>
      <c r="AG234" s="14">
        <f t="shared" si="87"/>
        <v>1.2590218679194376</v>
      </c>
      <c r="AH234" s="14">
        <f t="shared" si="91"/>
        <v>2.0825300384642393E-4</v>
      </c>
      <c r="AI234" s="14">
        <f t="shared" si="92"/>
        <v>9.387839029463653E-2</v>
      </c>
      <c r="AJ234" s="14">
        <f t="shared" si="96"/>
        <v>33.46847448458287</v>
      </c>
      <c r="AK234" s="14">
        <f t="shared" si="93"/>
        <v>1.2434223880084308E-4</v>
      </c>
      <c r="AL234" s="14">
        <f t="shared" si="94"/>
        <v>4.4329105277593026E-2</v>
      </c>
    </row>
    <row r="235" spans="1:38" ht="15.75" thickBot="1" x14ac:dyDescent="0.3">
      <c r="A235" s="14">
        <v>1</v>
      </c>
      <c r="B235" s="17" t="s">
        <v>33</v>
      </c>
      <c r="C235" s="14">
        <v>229</v>
      </c>
      <c r="D235" s="14">
        <f t="shared" si="88"/>
        <v>30.000049728</v>
      </c>
      <c r="E235" s="14">
        <f t="shared" si="77"/>
        <v>13.411199999999999</v>
      </c>
      <c r="F235" s="14">
        <f t="shared" si="89"/>
        <v>24.821370859534142</v>
      </c>
      <c r="G235" s="14">
        <f>0.5*('Specifications (ICE)'!$P$4*'Specifications (ICE)'!$P$3)*'Specifications (ICE)'!$P$5*E235^2</f>
        <v>56.217600027646043</v>
      </c>
      <c r="H235" s="14">
        <f>IF(B235="A",'Specifications (ICE)'!$M$12,IF(B235="G",'Specifications (ICE)'!$M$13))</f>
        <v>84.271039200000004</v>
      </c>
      <c r="I235" s="14">
        <f>'Specifications (ICE)'!$H$11-G235-H235-R235</f>
        <v>561.50961099107656</v>
      </c>
      <c r="J235" s="14">
        <f t="shared" si="78"/>
        <v>0.88728655499254105</v>
      </c>
      <c r="K235" s="14">
        <f>0.5*'Specifications (ICE)'!$E$16*E235^2</f>
        <v>48283.043975654393</v>
      </c>
      <c r="L235" s="14">
        <f>E235/'Specifications (ICE)'!$M$4</f>
        <v>46.93333333333333</v>
      </c>
      <c r="M235" s="14">
        <f t="shared" si="73"/>
        <v>3</v>
      </c>
      <c r="N235" s="14">
        <f>IF(M235=1,'Specifications (ICE)'!$M$19,IF(M235=2,'Specifications (ICE)'!$M$20,IF(M235=3,'Specifications (ICE)'!$M$21)))</f>
        <v>632.83908432016858</v>
      </c>
      <c r="O235" s="14">
        <f t="shared" si="74"/>
        <v>56.911309171706868</v>
      </c>
      <c r="P235" s="13">
        <f t="shared" si="75"/>
        <v>0.88728655499254105</v>
      </c>
      <c r="Q235" s="14">
        <v>0</v>
      </c>
      <c r="R235" s="17">
        <f t="shared" si="79"/>
        <v>0</v>
      </c>
      <c r="S235" s="14">
        <f t="shared" si="80"/>
        <v>0</v>
      </c>
      <c r="T235" s="12">
        <f t="shared" si="76"/>
        <v>840.33949246964119</v>
      </c>
      <c r="U235" s="3">
        <f t="shared" si="95"/>
        <v>18</v>
      </c>
      <c r="V235" s="19">
        <f t="shared" si="81"/>
        <v>13.422600000000001</v>
      </c>
      <c r="W235" s="14">
        <f>IF(M235=1,_xlfn.XLOOKUP(D235,' RPM (ICE)'!$E$3:$E$63,' RPM (ICE)'!$B$3:$B$63,,1),IF(M235=2,_xlfn.XLOOKUP(D235,' RPM (ICE)'!$F$3:$F$63,' RPM (ICE)'!$B$3:$B$63,,1),IF(M235=3,_xlfn.XLOOKUP(D235,' RPM (ICE)'!$G$3:$G$63,' RPM (ICE)'!$B$3:$B$63,,1))))</f>
        <v>6900</v>
      </c>
      <c r="X235" s="12">
        <f t="shared" si="82"/>
        <v>18.575322156521739</v>
      </c>
      <c r="Y235" s="3">
        <f t="shared" si="83"/>
        <v>19</v>
      </c>
      <c r="Z235" s="3">
        <f t="shared" si="90"/>
        <v>19</v>
      </c>
      <c r="AA235" s="3">
        <f t="shared" si="84"/>
        <v>19</v>
      </c>
      <c r="AB235" s="19"/>
      <c r="AC235" s="14">
        <f>IF(M235=1,_xlfn.XLOOKUP(D235,' RPM (ICE)'!$E$3:$E$63,' RPM (ICE)'!$C$3:$C$63,,-1),IF(M235=2,_xlfn.XLOOKUP(D235,' RPM (ICE)'!$F$3:$F$63,' RPM (ICE)'!$C$3:$C$63,,-1),IF(M235=3,_xlfn.XLOOKUP(D235,' RPM (ICE)'!$G$3:$G$63,' RPM (ICE)'!$C$3:$C$63,,-1))))</f>
        <v>13.483333333333301</v>
      </c>
      <c r="AD235" s="14">
        <f t="shared" si="85"/>
        <v>10.054521666666643</v>
      </c>
      <c r="AE235" s="14">
        <f t="shared" si="86"/>
        <v>13.914292245024122</v>
      </c>
      <c r="AF235" s="14" cm="1">
        <f t="array" ref="AF235">_xlfn.XLOOKUP(AE235,BSFC!$I$11:$I$33,_xlfn.XLOOKUP('Main Data (ICE)'!W235,BSFC!$J$10:$W$10,BSFC!$J$11:$W$33,,-1),,-1)</f>
        <v>450.79008974999994</v>
      </c>
      <c r="AG235" s="14">
        <f t="shared" si="87"/>
        <v>1.2590218679194376</v>
      </c>
      <c r="AH235" s="14">
        <f t="shared" si="91"/>
        <v>2.0825300384642393E-4</v>
      </c>
      <c r="AI235" s="14">
        <f t="shared" si="92"/>
        <v>9.387839029463653E-2</v>
      </c>
      <c r="AJ235" s="14">
        <f t="shared" si="96"/>
        <v>33.562352874877504</v>
      </c>
      <c r="AK235" s="14">
        <f t="shared" si="93"/>
        <v>1.2434223880084308E-4</v>
      </c>
      <c r="AL235" s="14">
        <f t="shared" si="94"/>
        <v>4.4453447516393865E-2</v>
      </c>
    </row>
    <row r="236" spans="1:38" ht="15.75" thickBot="1" x14ac:dyDescent="0.3">
      <c r="A236" s="14">
        <v>1</v>
      </c>
      <c r="B236" s="17" t="s">
        <v>33</v>
      </c>
      <c r="C236" s="14">
        <v>230</v>
      </c>
      <c r="D236" s="14">
        <f t="shared" si="88"/>
        <v>30.000049728</v>
      </c>
      <c r="E236" s="14">
        <f t="shared" si="77"/>
        <v>13.411199999999999</v>
      </c>
      <c r="F236" s="14">
        <f t="shared" si="89"/>
        <v>24.895935402602621</v>
      </c>
      <c r="G236" s="14">
        <f>0.5*('Specifications (ICE)'!$P$4*'Specifications (ICE)'!$P$3)*'Specifications (ICE)'!$P$5*E236^2</f>
        <v>56.217600027646043</v>
      </c>
      <c r="H236" s="14">
        <f>IF(B236="A",'Specifications (ICE)'!$M$12,IF(B236="G",'Specifications (ICE)'!$M$13))</f>
        <v>84.271039200000004</v>
      </c>
      <c r="I236" s="14">
        <f>'Specifications (ICE)'!$H$11-G236-H236-R236</f>
        <v>561.50961099107656</v>
      </c>
      <c r="J236" s="14">
        <f t="shared" si="78"/>
        <v>0.88728655499254105</v>
      </c>
      <c r="K236" s="14">
        <f>0.5*'Specifications (ICE)'!$E$16*E236^2</f>
        <v>48283.043975654393</v>
      </c>
      <c r="L236" s="14">
        <f>E236/'Specifications (ICE)'!$M$4</f>
        <v>46.93333333333333</v>
      </c>
      <c r="M236" s="14">
        <f t="shared" si="73"/>
        <v>3</v>
      </c>
      <c r="N236" s="14">
        <f>IF(M236=1,'Specifications (ICE)'!$M$19,IF(M236=2,'Specifications (ICE)'!$M$20,IF(M236=3,'Specifications (ICE)'!$M$21)))</f>
        <v>632.83908432016858</v>
      </c>
      <c r="O236" s="14">
        <f t="shared" si="74"/>
        <v>56.911309171706868</v>
      </c>
      <c r="P236" s="13">
        <f t="shared" si="75"/>
        <v>0.88728655499254105</v>
      </c>
      <c r="Q236" s="14">
        <v>0</v>
      </c>
      <c r="R236" s="17">
        <f t="shared" si="79"/>
        <v>0</v>
      </c>
      <c r="S236" s="14">
        <f t="shared" si="80"/>
        <v>0</v>
      </c>
      <c r="T236" s="12">
        <f t="shared" si="76"/>
        <v>840.33949246964119</v>
      </c>
      <c r="U236" s="3">
        <f t="shared" si="95"/>
        <v>18</v>
      </c>
      <c r="V236" s="19">
        <f t="shared" si="81"/>
        <v>13.422600000000001</v>
      </c>
      <c r="W236" s="14">
        <f>IF(M236=1,_xlfn.XLOOKUP(D236,' RPM (ICE)'!$E$3:$E$63,' RPM (ICE)'!$B$3:$B$63,,1),IF(M236=2,_xlfn.XLOOKUP(D236,' RPM (ICE)'!$F$3:$F$63,' RPM (ICE)'!$B$3:$B$63,,1),IF(M236=3,_xlfn.XLOOKUP(D236,' RPM (ICE)'!$G$3:$G$63,' RPM (ICE)'!$B$3:$B$63,,1))))</f>
        <v>6900</v>
      </c>
      <c r="X236" s="12">
        <f t="shared" si="82"/>
        <v>18.575322156521739</v>
      </c>
      <c r="Y236" s="3">
        <f t="shared" si="83"/>
        <v>19</v>
      </c>
      <c r="Z236" s="3">
        <f t="shared" si="90"/>
        <v>19</v>
      </c>
      <c r="AA236" s="3">
        <f t="shared" si="84"/>
        <v>19</v>
      </c>
      <c r="AB236" s="19"/>
      <c r="AC236" s="14">
        <f>IF(M236=1,_xlfn.XLOOKUP(D236,' RPM (ICE)'!$E$3:$E$63,' RPM (ICE)'!$C$3:$C$63,,-1),IF(M236=2,_xlfn.XLOOKUP(D236,' RPM (ICE)'!$F$3:$F$63,' RPM (ICE)'!$C$3:$C$63,,-1),IF(M236=3,_xlfn.XLOOKUP(D236,' RPM (ICE)'!$G$3:$G$63,' RPM (ICE)'!$C$3:$C$63,,-1))))</f>
        <v>13.483333333333301</v>
      </c>
      <c r="AD236" s="14">
        <f t="shared" si="85"/>
        <v>10.054521666666643</v>
      </c>
      <c r="AE236" s="14">
        <f t="shared" si="86"/>
        <v>13.914292245024122</v>
      </c>
      <c r="AF236" s="14" cm="1">
        <f t="array" ref="AF236">_xlfn.XLOOKUP(AE236,BSFC!$I$11:$I$33,_xlfn.XLOOKUP('Main Data (ICE)'!W236,BSFC!$J$10:$W$10,BSFC!$J$11:$W$33,,-1),,-1)</f>
        <v>450.79008974999994</v>
      </c>
      <c r="AG236" s="14">
        <f t="shared" si="87"/>
        <v>1.2590218679194376</v>
      </c>
      <c r="AH236" s="14">
        <f t="shared" si="91"/>
        <v>2.0825300384642393E-4</v>
      </c>
      <c r="AI236" s="14">
        <f t="shared" si="92"/>
        <v>9.387839029463653E-2</v>
      </c>
      <c r="AJ236" s="14">
        <f t="shared" si="96"/>
        <v>33.656231265172138</v>
      </c>
      <c r="AK236" s="14">
        <f t="shared" si="93"/>
        <v>1.2434223880084308E-4</v>
      </c>
      <c r="AL236" s="14">
        <f t="shared" si="94"/>
        <v>4.4577789755194705E-2</v>
      </c>
    </row>
    <row r="237" spans="1:38" ht="15.75" thickBot="1" x14ac:dyDescent="0.3">
      <c r="A237" s="14">
        <v>1</v>
      </c>
      <c r="B237" s="17" t="s">
        <v>33</v>
      </c>
      <c r="C237" s="14">
        <v>231</v>
      </c>
      <c r="D237" s="14">
        <f t="shared" si="88"/>
        <v>30.000049728</v>
      </c>
      <c r="E237" s="14">
        <f t="shared" si="77"/>
        <v>13.411199999999999</v>
      </c>
      <c r="F237" s="14">
        <f t="shared" si="89"/>
        <v>24.970499945671101</v>
      </c>
      <c r="G237" s="14">
        <f>0.5*('Specifications (ICE)'!$P$4*'Specifications (ICE)'!$P$3)*'Specifications (ICE)'!$P$5*E237^2</f>
        <v>56.217600027646043</v>
      </c>
      <c r="H237" s="14">
        <f>IF(B237="A",'Specifications (ICE)'!$M$12,IF(B237="G",'Specifications (ICE)'!$M$13))</f>
        <v>84.271039200000004</v>
      </c>
      <c r="I237" s="14">
        <f>'Specifications (ICE)'!$H$11-G237-H237-R237</f>
        <v>561.50961099107656</v>
      </c>
      <c r="J237" s="14">
        <f t="shared" si="78"/>
        <v>0.88728655499254105</v>
      </c>
      <c r="K237" s="14">
        <f>0.5*'Specifications (ICE)'!$E$16*E237^2</f>
        <v>48283.043975654393</v>
      </c>
      <c r="L237" s="14">
        <f>E237/'Specifications (ICE)'!$M$4</f>
        <v>46.93333333333333</v>
      </c>
      <c r="M237" s="14">
        <f t="shared" si="73"/>
        <v>3</v>
      </c>
      <c r="N237" s="14">
        <f>IF(M237=1,'Specifications (ICE)'!$M$19,IF(M237=2,'Specifications (ICE)'!$M$20,IF(M237=3,'Specifications (ICE)'!$M$21)))</f>
        <v>632.83908432016858</v>
      </c>
      <c r="O237" s="14">
        <f t="shared" si="74"/>
        <v>56.911309171706868</v>
      </c>
      <c r="P237" s="13">
        <f t="shared" si="75"/>
        <v>0.88728655499254105</v>
      </c>
      <c r="Q237" s="14">
        <v>0</v>
      </c>
      <c r="R237" s="17">
        <f t="shared" si="79"/>
        <v>0</v>
      </c>
      <c r="S237" s="14">
        <f t="shared" si="80"/>
        <v>0</v>
      </c>
      <c r="T237" s="12">
        <f t="shared" si="76"/>
        <v>840.33949246964119</v>
      </c>
      <c r="U237" s="3">
        <f t="shared" si="95"/>
        <v>18</v>
      </c>
      <c r="V237" s="19">
        <f t="shared" si="81"/>
        <v>13.422600000000001</v>
      </c>
      <c r="W237" s="14">
        <f>IF(M237=1,_xlfn.XLOOKUP(D237,' RPM (ICE)'!$E$3:$E$63,' RPM (ICE)'!$B$3:$B$63,,1),IF(M237=2,_xlfn.XLOOKUP(D237,' RPM (ICE)'!$F$3:$F$63,' RPM (ICE)'!$B$3:$B$63,,1),IF(M237=3,_xlfn.XLOOKUP(D237,' RPM (ICE)'!$G$3:$G$63,' RPM (ICE)'!$B$3:$B$63,,1))))</f>
        <v>6900</v>
      </c>
      <c r="X237" s="12">
        <f t="shared" si="82"/>
        <v>18.575322156521739</v>
      </c>
      <c r="Y237" s="3">
        <f t="shared" si="83"/>
        <v>19</v>
      </c>
      <c r="Z237" s="3">
        <f t="shared" si="90"/>
        <v>19</v>
      </c>
      <c r="AA237" s="3">
        <f t="shared" si="84"/>
        <v>19</v>
      </c>
      <c r="AB237" s="19"/>
      <c r="AC237" s="14">
        <f>IF(M237=1,_xlfn.XLOOKUP(D237,' RPM (ICE)'!$E$3:$E$63,' RPM (ICE)'!$C$3:$C$63,,-1),IF(M237=2,_xlfn.XLOOKUP(D237,' RPM (ICE)'!$F$3:$F$63,' RPM (ICE)'!$C$3:$C$63,,-1),IF(M237=3,_xlfn.XLOOKUP(D237,' RPM (ICE)'!$G$3:$G$63,' RPM (ICE)'!$C$3:$C$63,,-1))))</f>
        <v>13.483333333333301</v>
      </c>
      <c r="AD237" s="14">
        <f t="shared" si="85"/>
        <v>10.054521666666643</v>
      </c>
      <c r="AE237" s="14">
        <f t="shared" si="86"/>
        <v>13.914292245024122</v>
      </c>
      <c r="AF237" s="14" cm="1">
        <f t="array" ref="AF237">_xlfn.XLOOKUP(AE237,BSFC!$I$11:$I$33,_xlfn.XLOOKUP('Main Data (ICE)'!W237,BSFC!$J$10:$W$10,BSFC!$J$11:$W$33,,-1),,-1)</f>
        <v>450.79008974999994</v>
      </c>
      <c r="AG237" s="14">
        <f t="shared" si="87"/>
        <v>1.2590218679194376</v>
      </c>
      <c r="AH237" s="14">
        <f t="shared" si="91"/>
        <v>2.0825300384642393E-4</v>
      </c>
      <c r="AI237" s="14">
        <f t="shared" si="92"/>
        <v>9.387839029463653E-2</v>
      </c>
      <c r="AJ237" s="14">
        <f t="shared" si="96"/>
        <v>33.750109655466773</v>
      </c>
      <c r="AK237" s="14">
        <f t="shared" si="93"/>
        <v>1.2434223880084308E-4</v>
      </c>
      <c r="AL237" s="14">
        <f t="shared" si="94"/>
        <v>4.4702131993995545E-2</v>
      </c>
    </row>
    <row r="238" spans="1:38" ht="15.75" thickBot="1" x14ac:dyDescent="0.3">
      <c r="A238" s="14">
        <v>1</v>
      </c>
      <c r="B238" s="17" t="s">
        <v>33</v>
      </c>
      <c r="C238" s="14">
        <v>232</v>
      </c>
      <c r="D238" s="14">
        <f t="shared" si="88"/>
        <v>30.000049728</v>
      </c>
      <c r="E238" s="14">
        <f t="shared" si="77"/>
        <v>13.411199999999999</v>
      </c>
      <c r="F238" s="14">
        <f t="shared" si="89"/>
        <v>25.04506448873958</v>
      </c>
      <c r="G238" s="14">
        <f>0.5*('Specifications (ICE)'!$P$4*'Specifications (ICE)'!$P$3)*'Specifications (ICE)'!$P$5*E238^2</f>
        <v>56.217600027646043</v>
      </c>
      <c r="H238" s="14">
        <f>IF(B238="A",'Specifications (ICE)'!$M$12,IF(B238="G",'Specifications (ICE)'!$M$13))</f>
        <v>84.271039200000004</v>
      </c>
      <c r="I238" s="14">
        <f>'Specifications (ICE)'!$H$11-G238-H238-R238</f>
        <v>561.50961099107656</v>
      </c>
      <c r="J238" s="14">
        <f t="shared" si="78"/>
        <v>0.88728655499254105</v>
      </c>
      <c r="K238" s="14">
        <f>0.5*'Specifications (ICE)'!$E$16*E238^2</f>
        <v>48283.043975654393</v>
      </c>
      <c r="L238" s="14">
        <f>E238/'Specifications (ICE)'!$M$4</f>
        <v>46.93333333333333</v>
      </c>
      <c r="M238" s="14">
        <f t="shared" si="73"/>
        <v>3</v>
      </c>
      <c r="N238" s="14">
        <f>IF(M238=1,'Specifications (ICE)'!$M$19,IF(M238=2,'Specifications (ICE)'!$M$20,IF(M238=3,'Specifications (ICE)'!$M$21)))</f>
        <v>632.83908432016858</v>
      </c>
      <c r="O238" s="14">
        <f t="shared" si="74"/>
        <v>56.911309171706868</v>
      </c>
      <c r="P238" s="13">
        <f t="shared" si="75"/>
        <v>0.88728655499254105</v>
      </c>
      <c r="Q238" s="14">
        <v>0</v>
      </c>
      <c r="R238" s="17">
        <f t="shared" si="79"/>
        <v>0</v>
      </c>
      <c r="S238" s="14">
        <f t="shared" si="80"/>
        <v>0</v>
      </c>
      <c r="T238" s="12">
        <f t="shared" si="76"/>
        <v>840.33949246964119</v>
      </c>
      <c r="U238" s="3">
        <f t="shared" si="95"/>
        <v>18</v>
      </c>
      <c r="V238" s="19">
        <f t="shared" si="81"/>
        <v>13.422600000000001</v>
      </c>
      <c r="W238" s="14">
        <f>IF(M238=1,_xlfn.XLOOKUP(D238,' RPM (ICE)'!$E$3:$E$63,' RPM (ICE)'!$B$3:$B$63,,1),IF(M238=2,_xlfn.XLOOKUP(D238,' RPM (ICE)'!$F$3:$F$63,' RPM (ICE)'!$B$3:$B$63,,1),IF(M238=3,_xlfn.XLOOKUP(D238,' RPM (ICE)'!$G$3:$G$63,' RPM (ICE)'!$B$3:$B$63,,1))))</f>
        <v>6900</v>
      </c>
      <c r="X238" s="12">
        <f t="shared" si="82"/>
        <v>18.575322156521739</v>
      </c>
      <c r="Y238" s="3">
        <f t="shared" si="83"/>
        <v>19</v>
      </c>
      <c r="Z238" s="3">
        <f t="shared" si="90"/>
        <v>19</v>
      </c>
      <c r="AA238" s="3">
        <f t="shared" si="84"/>
        <v>19</v>
      </c>
      <c r="AB238" s="19"/>
      <c r="AC238" s="14">
        <f>IF(M238=1,_xlfn.XLOOKUP(D238,' RPM (ICE)'!$E$3:$E$63,' RPM (ICE)'!$C$3:$C$63,,-1),IF(M238=2,_xlfn.XLOOKUP(D238,' RPM (ICE)'!$F$3:$F$63,' RPM (ICE)'!$C$3:$C$63,,-1),IF(M238=3,_xlfn.XLOOKUP(D238,' RPM (ICE)'!$G$3:$G$63,' RPM (ICE)'!$C$3:$C$63,,-1))))</f>
        <v>13.483333333333301</v>
      </c>
      <c r="AD238" s="14">
        <f t="shared" si="85"/>
        <v>10.054521666666643</v>
      </c>
      <c r="AE238" s="14">
        <f t="shared" si="86"/>
        <v>13.914292245024122</v>
      </c>
      <c r="AF238" s="14" cm="1">
        <f t="array" ref="AF238">_xlfn.XLOOKUP(AE238,BSFC!$I$11:$I$33,_xlfn.XLOOKUP('Main Data (ICE)'!W238,BSFC!$J$10:$W$10,BSFC!$J$11:$W$33,,-1),,-1)</f>
        <v>450.79008974999994</v>
      </c>
      <c r="AG238" s="14">
        <f t="shared" si="87"/>
        <v>1.2590218679194376</v>
      </c>
      <c r="AH238" s="14">
        <f t="shared" si="91"/>
        <v>2.0825300384642393E-4</v>
      </c>
      <c r="AI238" s="14">
        <f t="shared" si="92"/>
        <v>9.387839029463653E-2</v>
      </c>
      <c r="AJ238" s="14">
        <f t="shared" si="96"/>
        <v>33.843988045761407</v>
      </c>
      <c r="AK238" s="14">
        <f t="shared" si="93"/>
        <v>1.2434223880084308E-4</v>
      </c>
      <c r="AL238" s="14">
        <f t="shared" si="94"/>
        <v>4.4826474232796384E-2</v>
      </c>
    </row>
    <row r="239" spans="1:38" ht="15.75" thickBot="1" x14ac:dyDescent="0.3">
      <c r="A239" s="14">
        <v>1</v>
      </c>
      <c r="B239" s="17" t="s">
        <v>33</v>
      </c>
      <c r="C239" s="14">
        <v>233</v>
      </c>
      <c r="D239" s="14">
        <f t="shared" si="88"/>
        <v>30.000049728</v>
      </c>
      <c r="E239" s="14">
        <f t="shared" si="77"/>
        <v>13.411199999999999</v>
      </c>
      <c r="F239" s="14">
        <f t="shared" si="89"/>
        <v>25.11962903180806</v>
      </c>
      <c r="G239" s="14">
        <f>0.5*('Specifications (ICE)'!$P$4*'Specifications (ICE)'!$P$3)*'Specifications (ICE)'!$P$5*E239^2</f>
        <v>56.217600027646043</v>
      </c>
      <c r="H239" s="14">
        <f>IF(B239="A",'Specifications (ICE)'!$M$12,IF(B239="G",'Specifications (ICE)'!$M$13))</f>
        <v>84.271039200000004</v>
      </c>
      <c r="I239" s="14">
        <f>'Specifications (ICE)'!$H$11-G239-H239-R239</f>
        <v>561.50961099107656</v>
      </c>
      <c r="J239" s="14">
        <f t="shared" si="78"/>
        <v>0.88728655499254105</v>
      </c>
      <c r="K239" s="14">
        <f>0.5*'Specifications (ICE)'!$E$16*E239^2</f>
        <v>48283.043975654393</v>
      </c>
      <c r="L239" s="14">
        <f>E239/'Specifications (ICE)'!$M$4</f>
        <v>46.93333333333333</v>
      </c>
      <c r="M239" s="14">
        <f t="shared" si="73"/>
        <v>3</v>
      </c>
      <c r="N239" s="14">
        <f>IF(M239=1,'Specifications (ICE)'!$M$19,IF(M239=2,'Specifications (ICE)'!$M$20,IF(M239=3,'Specifications (ICE)'!$M$21)))</f>
        <v>632.83908432016858</v>
      </c>
      <c r="O239" s="14">
        <f t="shared" si="74"/>
        <v>56.911309171706868</v>
      </c>
      <c r="P239" s="13">
        <f t="shared" si="75"/>
        <v>0.88728655499254105</v>
      </c>
      <c r="Q239" s="14">
        <v>0</v>
      </c>
      <c r="R239" s="17">
        <f t="shared" si="79"/>
        <v>0</v>
      </c>
      <c r="S239" s="14">
        <f t="shared" si="80"/>
        <v>0</v>
      </c>
      <c r="T239" s="12">
        <f t="shared" si="76"/>
        <v>840.33949246964119</v>
      </c>
      <c r="U239" s="3">
        <f t="shared" si="95"/>
        <v>18</v>
      </c>
      <c r="V239" s="19">
        <f t="shared" si="81"/>
        <v>13.422600000000001</v>
      </c>
      <c r="W239" s="14">
        <f>IF(M239=1,_xlfn.XLOOKUP(D239,' RPM (ICE)'!$E$3:$E$63,' RPM (ICE)'!$B$3:$B$63,,1),IF(M239=2,_xlfn.XLOOKUP(D239,' RPM (ICE)'!$F$3:$F$63,' RPM (ICE)'!$B$3:$B$63,,1),IF(M239=3,_xlfn.XLOOKUP(D239,' RPM (ICE)'!$G$3:$G$63,' RPM (ICE)'!$B$3:$B$63,,1))))</f>
        <v>6900</v>
      </c>
      <c r="X239" s="12">
        <f t="shared" si="82"/>
        <v>18.575322156521739</v>
      </c>
      <c r="Y239" s="3">
        <f t="shared" si="83"/>
        <v>19</v>
      </c>
      <c r="Z239" s="3">
        <f t="shared" si="90"/>
        <v>19</v>
      </c>
      <c r="AA239" s="3">
        <f t="shared" si="84"/>
        <v>19</v>
      </c>
      <c r="AB239" s="19"/>
      <c r="AC239" s="14">
        <f>IF(M239=1,_xlfn.XLOOKUP(D239,' RPM (ICE)'!$E$3:$E$63,' RPM (ICE)'!$C$3:$C$63,,-1),IF(M239=2,_xlfn.XLOOKUP(D239,' RPM (ICE)'!$F$3:$F$63,' RPM (ICE)'!$C$3:$C$63,,-1),IF(M239=3,_xlfn.XLOOKUP(D239,' RPM (ICE)'!$G$3:$G$63,' RPM (ICE)'!$C$3:$C$63,,-1))))</f>
        <v>13.483333333333301</v>
      </c>
      <c r="AD239" s="14">
        <f t="shared" si="85"/>
        <v>10.054521666666643</v>
      </c>
      <c r="AE239" s="14">
        <f t="shared" si="86"/>
        <v>13.914292245024122</v>
      </c>
      <c r="AF239" s="14" cm="1">
        <f t="array" ref="AF239">_xlfn.XLOOKUP(AE239,BSFC!$I$11:$I$33,_xlfn.XLOOKUP('Main Data (ICE)'!W239,BSFC!$J$10:$W$10,BSFC!$J$11:$W$33,,-1),,-1)</f>
        <v>450.79008974999994</v>
      </c>
      <c r="AG239" s="14">
        <f t="shared" si="87"/>
        <v>1.2590218679194376</v>
      </c>
      <c r="AH239" s="14">
        <f t="shared" si="91"/>
        <v>2.0825300384642393E-4</v>
      </c>
      <c r="AI239" s="14">
        <f t="shared" si="92"/>
        <v>9.387839029463653E-2</v>
      </c>
      <c r="AJ239" s="14">
        <f t="shared" si="96"/>
        <v>33.937866436056041</v>
      </c>
      <c r="AK239" s="14">
        <f t="shared" si="93"/>
        <v>1.2434223880084308E-4</v>
      </c>
      <c r="AL239" s="14">
        <f t="shared" si="94"/>
        <v>4.4950816471597224E-2</v>
      </c>
    </row>
    <row r="240" spans="1:38" ht="15.75" thickBot="1" x14ac:dyDescent="0.3">
      <c r="A240" s="14">
        <v>1</v>
      </c>
      <c r="B240" s="17" t="s">
        <v>33</v>
      </c>
      <c r="C240" s="14">
        <v>234</v>
      </c>
      <c r="D240" s="14">
        <f t="shared" si="88"/>
        <v>30.000049728</v>
      </c>
      <c r="E240" s="14">
        <f t="shared" si="77"/>
        <v>13.411199999999999</v>
      </c>
      <c r="F240" s="14">
        <f t="shared" si="89"/>
        <v>25.19419357487654</v>
      </c>
      <c r="G240" s="14">
        <f>0.5*('Specifications (ICE)'!$P$4*'Specifications (ICE)'!$P$3)*'Specifications (ICE)'!$P$5*E240^2</f>
        <v>56.217600027646043</v>
      </c>
      <c r="H240" s="14">
        <f>IF(B240="A",'Specifications (ICE)'!$M$12,IF(B240="G",'Specifications (ICE)'!$M$13))</f>
        <v>84.271039200000004</v>
      </c>
      <c r="I240" s="14">
        <f>'Specifications (ICE)'!$H$11-G240-H240-R240</f>
        <v>561.50961099107656</v>
      </c>
      <c r="J240" s="14">
        <f t="shared" si="78"/>
        <v>0.88728655499254105</v>
      </c>
      <c r="K240" s="14">
        <f>0.5*'Specifications (ICE)'!$E$16*E240^2</f>
        <v>48283.043975654393</v>
      </c>
      <c r="L240" s="14">
        <f>E240/'Specifications (ICE)'!$M$4</f>
        <v>46.93333333333333</v>
      </c>
      <c r="M240" s="14">
        <f t="shared" si="73"/>
        <v>3</v>
      </c>
      <c r="N240" s="14">
        <f>IF(M240=1,'Specifications (ICE)'!$M$19,IF(M240=2,'Specifications (ICE)'!$M$20,IF(M240=3,'Specifications (ICE)'!$M$21)))</f>
        <v>632.83908432016858</v>
      </c>
      <c r="O240" s="14">
        <f t="shared" si="74"/>
        <v>56.911309171706868</v>
      </c>
      <c r="P240" s="13">
        <f t="shared" si="75"/>
        <v>0.88728655499254105</v>
      </c>
      <c r="Q240" s="14">
        <v>0</v>
      </c>
      <c r="R240" s="17">
        <f t="shared" si="79"/>
        <v>0</v>
      </c>
      <c r="S240" s="14">
        <f t="shared" si="80"/>
        <v>0</v>
      </c>
      <c r="T240" s="12">
        <f t="shared" si="76"/>
        <v>840.33949246964119</v>
      </c>
      <c r="U240" s="3">
        <f t="shared" si="95"/>
        <v>18</v>
      </c>
      <c r="V240" s="19">
        <f t="shared" si="81"/>
        <v>13.422600000000001</v>
      </c>
      <c r="W240" s="14">
        <f>IF(M240=1,_xlfn.XLOOKUP(D240,' RPM (ICE)'!$E$3:$E$63,' RPM (ICE)'!$B$3:$B$63,,1),IF(M240=2,_xlfn.XLOOKUP(D240,' RPM (ICE)'!$F$3:$F$63,' RPM (ICE)'!$B$3:$B$63,,1),IF(M240=3,_xlfn.XLOOKUP(D240,' RPM (ICE)'!$G$3:$G$63,' RPM (ICE)'!$B$3:$B$63,,1))))</f>
        <v>6900</v>
      </c>
      <c r="X240" s="12">
        <f t="shared" si="82"/>
        <v>18.575322156521739</v>
      </c>
      <c r="Y240" s="3">
        <f t="shared" si="83"/>
        <v>19</v>
      </c>
      <c r="Z240" s="3">
        <f t="shared" si="90"/>
        <v>19</v>
      </c>
      <c r="AA240" s="3">
        <f t="shared" si="84"/>
        <v>19</v>
      </c>
      <c r="AB240" s="19"/>
      <c r="AC240" s="14">
        <f>IF(M240=1,_xlfn.XLOOKUP(D240,' RPM (ICE)'!$E$3:$E$63,' RPM (ICE)'!$C$3:$C$63,,-1),IF(M240=2,_xlfn.XLOOKUP(D240,' RPM (ICE)'!$F$3:$F$63,' RPM (ICE)'!$C$3:$C$63,,-1),IF(M240=3,_xlfn.XLOOKUP(D240,' RPM (ICE)'!$G$3:$G$63,' RPM (ICE)'!$C$3:$C$63,,-1))))</f>
        <v>13.483333333333301</v>
      </c>
      <c r="AD240" s="14">
        <f t="shared" si="85"/>
        <v>10.054521666666643</v>
      </c>
      <c r="AE240" s="14">
        <f t="shared" si="86"/>
        <v>13.914292245024122</v>
      </c>
      <c r="AF240" s="14" cm="1">
        <f t="array" ref="AF240">_xlfn.XLOOKUP(AE240,BSFC!$I$11:$I$33,_xlfn.XLOOKUP('Main Data (ICE)'!W240,BSFC!$J$10:$W$10,BSFC!$J$11:$W$33,,-1),,-1)</f>
        <v>450.79008974999994</v>
      </c>
      <c r="AG240" s="14">
        <f t="shared" si="87"/>
        <v>1.2590218679194376</v>
      </c>
      <c r="AH240" s="14">
        <f t="shared" si="91"/>
        <v>2.0825300384642393E-4</v>
      </c>
      <c r="AI240" s="14">
        <f t="shared" si="92"/>
        <v>9.387839029463653E-2</v>
      </c>
      <c r="AJ240" s="14">
        <f t="shared" si="96"/>
        <v>34.031744826350675</v>
      </c>
      <c r="AK240" s="14">
        <f t="shared" si="93"/>
        <v>1.2434223880084308E-4</v>
      </c>
      <c r="AL240" s="14">
        <f t="shared" si="94"/>
        <v>4.5075158710398064E-2</v>
      </c>
    </row>
    <row r="241" spans="1:38" ht="15.75" thickBot="1" x14ac:dyDescent="0.3">
      <c r="A241" s="14">
        <v>1</v>
      </c>
      <c r="B241" s="17" t="s">
        <v>33</v>
      </c>
      <c r="C241" s="14">
        <v>235</v>
      </c>
      <c r="D241" s="14">
        <f t="shared" si="88"/>
        <v>30.000049728</v>
      </c>
      <c r="E241" s="14">
        <f t="shared" si="77"/>
        <v>13.411199999999999</v>
      </c>
      <c r="F241" s="14">
        <f t="shared" si="89"/>
        <v>25.268758117945019</v>
      </c>
      <c r="G241" s="14">
        <f>0.5*('Specifications (ICE)'!$P$4*'Specifications (ICE)'!$P$3)*'Specifications (ICE)'!$P$5*E241^2</f>
        <v>56.217600027646043</v>
      </c>
      <c r="H241" s="14">
        <f>IF(B241="A",'Specifications (ICE)'!$M$12,IF(B241="G",'Specifications (ICE)'!$M$13))</f>
        <v>84.271039200000004</v>
      </c>
      <c r="I241" s="14">
        <f>'Specifications (ICE)'!$H$11-G241-H241-R241</f>
        <v>561.50961099107656</v>
      </c>
      <c r="J241" s="14">
        <f t="shared" si="78"/>
        <v>0.88728655499254105</v>
      </c>
      <c r="K241" s="14">
        <f>0.5*'Specifications (ICE)'!$E$16*E241^2</f>
        <v>48283.043975654393</v>
      </c>
      <c r="L241" s="14">
        <f>E241/'Specifications (ICE)'!$M$4</f>
        <v>46.93333333333333</v>
      </c>
      <c r="M241" s="14">
        <f t="shared" si="73"/>
        <v>3</v>
      </c>
      <c r="N241" s="14">
        <f>IF(M241=1,'Specifications (ICE)'!$M$19,IF(M241=2,'Specifications (ICE)'!$M$20,IF(M241=3,'Specifications (ICE)'!$M$21)))</f>
        <v>632.83908432016858</v>
      </c>
      <c r="O241" s="14">
        <f t="shared" si="74"/>
        <v>56.911309171706868</v>
      </c>
      <c r="P241" s="13">
        <f t="shared" si="75"/>
        <v>0.88728655499254105</v>
      </c>
      <c r="Q241" s="14">
        <v>0</v>
      </c>
      <c r="R241" s="17">
        <f t="shared" si="79"/>
        <v>0</v>
      </c>
      <c r="S241" s="14">
        <f t="shared" si="80"/>
        <v>0</v>
      </c>
      <c r="T241" s="12">
        <f t="shared" si="76"/>
        <v>840.33949246964119</v>
      </c>
      <c r="U241" s="3">
        <f t="shared" si="95"/>
        <v>18</v>
      </c>
      <c r="V241" s="19">
        <f t="shared" si="81"/>
        <v>13.422600000000001</v>
      </c>
      <c r="W241" s="14">
        <f>IF(M241=1,_xlfn.XLOOKUP(D241,' RPM (ICE)'!$E$3:$E$63,' RPM (ICE)'!$B$3:$B$63,,1),IF(M241=2,_xlfn.XLOOKUP(D241,' RPM (ICE)'!$F$3:$F$63,' RPM (ICE)'!$B$3:$B$63,,1),IF(M241=3,_xlfn.XLOOKUP(D241,' RPM (ICE)'!$G$3:$G$63,' RPM (ICE)'!$B$3:$B$63,,1))))</f>
        <v>6900</v>
      </c>
      <c r="X241" s="12">
        <f t="shared" si="82"/>
        <v>18.575322156521739</v>
      </c>
      <c r="Y241" s="3">
        <f t="shared" si="83"/>
        <v>19</v>
      </c>
      <c r="Z241" s="3">
        <f t="shared" si="90"/>
        <v>19</v>
      </c>
      <c r="AA241" s="3">
        <f t="shared" si="84"/>
        <v>19</v>
      </c>
      <c r="AB241" s="19"/>
      <c r="AC241" s="14">
        <f>IF(M241=1,_xlfn.XLOOKUP(D241,' RPM (ICE)'!$E$3:$E$63,' RPM (ICE)'!$C$3:$C$63,,-1),IF(M241=2,_xlfn.XLOOKUP(D241,' RPM (ICE)'!$F$3:$F$63,' RPM (ICE)'!$C$3:$C$63,,-1),IF(M241=3,_xlfn.XLOOKUP(D241,' RPM (ICE)'!$G$3:$G$63,' RPM (ICE)'!$C$3:$C$63,,-1))))</f>
        <v>13.483333333333301</v>
      </c>
      <c r="AD241" s="14">
        <f t="shared" si="85"/>
        <v>10.054521666666643</v>
      </c>
      <c r="AE241" s="14">
        <f t="shared" si="86"/>
        <v>13.914292245024122</v>
      </c>
      <c r="AF241" s="14" cm="1">
        <f t="array" ref="AF241">_xlfn.XLOOKUP(AE241,BSFC!$I$11:$I$33,_xlfn.XLOOKUP('Main Data (ICE)'!W241,BSFC!$J$10:$W$10,BSFC!$J$11:$W$33,,-1),,-1)</f>
        <v>450.79008974999994</v>
      </c>
      <c r="AG241" s="14">
        <f t="shared" si="87"/>
        <v>1.2590218679194376</v>
      </c>
      <c r="AH241" s="14">
        <f t="shared" si="91"/>
        <v>2.0825300384642393E-4</v>
      </c>
      <c r="AI241" s="14">
        <f t="shared" si="92"/>
        <v>9.387839029463653E-2</v>
      </c>
      <c r="AJ241" s="14">
        <f t="shared" si="96"/>
        <v>34.125623216645309</v>
      </c>
      <c r="AK241" s="14">
        <f t="shared" si="93"/>
        <v>1.2434223880084308E-4</v>
      </c>
      <c r="AL241" s="14">
        <f t="shared" si="94"/>
        <v>4.5199500949198904E-2</v>
      </c>
    </row>
    <row r="242" spans="1:38" ht="15.75" thickBot="1" x14ac:dyDescent="0.3">
      <c r="A242" s="14">
        <v>1</v>
      </c>
      <c r="B242" s="17" t="s">
        <v>33</v>
      </c>
      <c r="C242" s="14">
        <v>236</v>
      </c>
      <c r="D242" s="14">
        <f t="shared" si="88"/>
        <v>30.000049728</v>
      </c>
      <c r="E242" s="14">
        <f t="shared" si="77"/>
        <v>13.411199999999999</v>
      </c>
      <c r="F242" s="14">
        <f t="shared" si="89"/>
        <v>25.343322661013499</v>
      </c>
      <c r="G242" s="14">
        <f>0.5*('Specifications (ICE)'!$P$4*'Specifications (ICE)'!$P$3)*'Specifications (ICE)'!$P$5*E242^2</f>
        <v>56.217600027646043</v>
      </c>
      <c r="H242" s="14">
        <f>IF(B242="A",'Specifications (ICE)'!$M$12,IF(B242="G",'Specifications (ICE)'!$M$13))</f>
        <v>84.271039200000004</v>
      </c>
      <c r="I242" s="14">
        <f>'Specifications (ICE)'!$H$11-G242-H242-R242</f>
        <v>561.50961099107656</v>
      </c>
      <c r="J242" s="14">
        <f t="shared" si="78"/>
        <v>0.88728655499254105</v>
      </c>
      <c r="K242" s="14">
        <f>0.5*'Specifications (ICE)'!$E$16*E242^2</f>
        <v>48283.043975654393</v>
      </c>
      <c r="L242" s="14">
        <f>E242/'Specifications (ICE)'!$M$4</f>
        <v>46.93333333333333</v>
      </c>
      <c r="M242" s="14">
        <f t="shared" si="73"/>
        <v>3</v>
      </c>
      <c r="N242" s="14">
        <f>IF(M242=1,'Specifications (ICE)'!$M$19,IF(M242=2,'Specifications (ICE)'!$M$20,IF(M242=3,'Specifications (ICE)'!$M$21)))</f>
        <v>632.83908432016858</v>
      </c>
      <c r="O242" s="14">
        <f t="shared" si="74"/>
        <v>56.911309171706868</v>
      </c>
      <c r="P242" s="13">
        <f t="shared" si="75"/>
        <v>0.88728655499254105</v>
      </c>
      <c r="Q242" s="14">
        <v>0</v>
      </c>
      <c r="R242" s="17">
        <f t="shared" si="79"/>
        <v>0</v>
      </c>
      <c r="S242" s="14">
        <f t="shared" si="80"/>
        <v>0</v>
      </c>
      <c r="T242" s="12">
        <f t="shared" si="76"/>
        <v>840.33949246964119</v>
      </c>
      <c r="U242" s="3">
        <f t="shared" si="95"/>
        <v>18</v>
      </c>
      <c r="V242" s="19">
        <f t="shared" si="81"/>
        <v>13.422600000000001</v>
      </c>
      <c r="W242" s="14">
        <f>IF(M242=1,_xlfn.XLOOKUP(D242,' RPM (ICE)'!$E$3:$E$63,' RPM (ICE)'!$B$3:$B$63,,1),IF(M242=2,_xlfn.XLOOKUP(D242,' RPM (ICE)'!$F$3:$F$63,' RPM (ICE)'!$B$3:$B$63,,1),IF(M242=3,_xlfn.XLOOKUP(D242,' RPM (ICE)'!$G$3:$G$63,' RPM (ICE)'!$B$3:$B$63,,1))))</f>
        <v>6900</v>
      </c>
      <c r="X242" s="12">
        <f t="shared" si="82"/>
        <v>18.575322156521739</v>
      </c>
      <c r="Y242" s="3">
        <f t="shared" si="83"/>
        <v>19</v>
      </c>
      <c r="Z242" s="3">
        <f t="shared" si="90"/>
        <v>19</v>
      </c>
      <c r="AA242" s="3">
        <f t="shared" si="84"/>
        <v>19</v>
      </c>
      <c r="AB242" s="19"/>
      <c r="AC242" s="14">
        <f>IF(M242=1,_xlfn.XLOOKUP(D242,' RPM (ICE)'!$E$3:$E$63,' RPM (ICE)'!$C$3:$C$63,,-1),IF(M242=2,_xlfn.XLOOKUP(D242,' RPM (ICE)'!$F$3:$F$63,' RPM (ICE)'!$C$3:$C$63,,-1),IF(M242=3,_xlfn.XLOOKUP(D242,' RPM (ICE)'!$G$3:$G$63,' RPM (ICE)'!$C$3:$C$63,,-1))))</f>
        <v>13.483333333333301</v>
      </c>
      <c r="AD242" s="14">
        <f t="shared" si="85"/>
        <v>10.054521666666643</v>
      </c>
      <c r="AE242" s="14">
        <f t="shared" si="86"/>
        <v>13.914292245024122</v>
      </c>
      <c r="AF242" s="14" cm="1">
        <f t="array" ref="AF242">_xlfn.XLOOKUP(AE242,BSFC!$I$11:$I$33,_xlfn.XLOOKUP('Main Data (ICE)'!W242,BSFC!$J$10:$W$10,BSFC!$J$11:$W$33,,-1),,-1)</f>
        <v>450.79008974999994</v>
      </c>
      <c r="AG242" s="14">
        <f t="shared" si="87"/>
        <v>1.2590218679194376</v>
      </c>
      <c r="AH242" s="14">
        <f t="shared" si="91"/>
        <v>2.0825300384642393E-4</v>
      </c>
      <c r="AI242" s="14">
        <f t="shared" si="92"/>
        <v>9.387839029463653E-2</v>
      </c>
      <c r="AJ242" s="14">
        <f t="shared" si="96"/>
        <v>34.219501606939943</v>
      </c>
      <c r="AK242" s="14">
        <f t="shared" si="93"/>
        <v>1.2434223880084308E-4</v>
      </c>
      <c r="AL242" s="14">
        <f t="shared" si="94"/>
        <v>4.5323843187999743E-2</v>
      </c>
    </row>
    <row r="243" spans="1:38" ht="15.75" thickBot="1" x14ac:dyDescent="0.3">
      <c r="A243" s="14">
        <v>1</v>
      </c>
      <c r="B243" s="17" t="s">
        <v>33</v>
      </c>
      <c r="C243" s="14">
        <v>237</v>
      </c>
      <c r="D243" s="14">
        <f t="shared" si="88"/>
        <v>30.000049728</v>
      </c>
      <c r="E243" s="14">
        <f t="shared" si="77"/>
        <v>13.411199999999999</v>
      </c>
      <c r="F243" s="14">
        <f t="shared" si="89"/>
        <v>25.417887204081978</v>
      </c>
      <c r="G243" s="14">
        <f>0.5*('Specifications (ICE)'!$P$4*'Specifications (ICE)'!$P$3)*'Specifications (ICE)'!$P$5*E243^2</f>
        <v>56.217600027646043</v>
      </c>
      <c r="H243" s="14">
        <f>IF(B243="A",'Specifications (ICE)'!$M$12,IF(B243="G",'Specifications (ICE)'!$M$13))</f>
        <v>84.271039200000004</v>
      </c>
      <c r="I243" s="14">
        <f>'Specifications (ICE)'!$H$11-G243-H243-R243</f>
        <v>561.50961099107656</v>
      </c>
      <c r="J243" s="14">
        <f t="shared" si="78"/>
        <v>0.88728655499254105</v>
      </c>
      <c r="K243" s="14">
        <f>0.5*'Specifications (ICE)'!$E$16*E243^2</f>
        <v>48283.043975654393</v>
      </c>
      <c r="L243" s="14">
        <f>E243/'Specifications (ICE)'!$M$4</f>
        <v>46.93333333333333</v>
      </c>
      <c r="M243" s="14">
        <f t="shared" si="73"/>
        <v>3</v>
      </c>
      <c r="N243" s="14">
        <f>IF(M243=1,'Specifications (ICE)'!$M$19,IF(M243=2,'Specifications (ICE)'!$M$20,IF(M243=3,'Specifications (ICE)'!$M$21)))</f>
        <v>632.83908432016858</v>
      </c>
      <c r="O243" s="14">
        <f t="shared" si="74"/>
        <v>56.911309171706868</v>
      </c>
      <c r="P243" s="13">
        <f t="shared" si="75"/>
        <v>0.88728655499254105</v>
      </c>
      <c r="Q243" s="14">
        <v>0</v>
      </c>
      <c r="R243" s="17">
        <f t="shared" si="79"/>
        <v>0</v>
      </c>
      <c r="S243" s="14">
        <f t="shared" si="80"/>
        <v>0</v>
      </c>
      <c r="T243" s="12">
        <f t="shared" si="76"/>
        <v>840.33949246964119</v>
      </c>
      <c r="U243" s="3">
        <f t="shared" si="95"/>
        <v>18</v>
      </c>
      <c r="V243" s="19">
        <f t="shared" si="81"/>
        <v>13.422600000000001</v>
      </c>
      <c r="W243" s="14">
        <f>IF(M243=1,_xlfn.XLOOKUP(D243,' RPM (ICE)'!$E$3:$E$63,' RPM (ICE)'!$B$3:$B$63,,1),IF(M243=2,_xlfn.XLOOKUP(D243,' RPM (ICE)'!$F$3:$F$63,' RPM (ICE)'!$B$3:$B$63,,1),IF(M243=3,_xlfn.XLOOKUP(D243,' RPM (ICE)'!$G$3:$G$63,' RPM (ICE)'!$B$3:$B$63,,1))))</f>
        <v>6900</v>
      </c>
      <c r="X243" s="12">
        <f t="shared" si="82"/>
        <v>18.575322156521739</v>
      </c>
      <c r="Y243" s="3">
        <f t="shared" si="83"/>
        <v>19</v>
      </c>
      <c r="Z243" s="3">
        <f t="shared" si="90"/>
        <v>19</v>
      </c>
      <c r="AA243" s="3">
        <f t="shared" si="84"/>
        <v>19</v>
      </c>
      <c r="AB243" s="19"/>
      <c r="AC243" s="14">
        <f>IF(M243=1,_xlfn.XLOOKUP(D243,' RPM (ICE)'!$E$3:$E$63,' RPM (ICE)'!$C$3:$C$63,,-1),IF(M243=2,_xlfn.XLOOKUP(D243,' RPM (ICE)'!$F$3:$F$63,' RPM (ICE)'!$C$3:$C$63,,-1),IF(M243=3,_xlfn.XLOOKUP(D243,' RPM (ICE)'!$G$3:$G$63,' RPM (ICE)'!$C$3:$C$63,,-1))))</f>
        <v>13.483333333333301</v>
      </c>
      <c r="AD243" s="14">
        <f t="shared" si="85"/>
        <v>10.054521666666643</v>
      </c>
      <c r="AE243" s="14">
        <f t="shared" si="86"/>
        <v>13.914292245024122</v>
      </c>
      <c r="AF243" s="14" cm="1">
        <f t="array" ref="AF243">_xlfn.XLOOKUP(AE243,BSFC!$I$11:$I$33,_xlfn.XLOOKUP('Main Data (ICE)'!W243,BSFC!$J$10:$W$10,BSFC!$J$11:$W$33,,-1),,-1)</f>
        <v>450.79008974999994</v>
      </c>
      <c r="AG243" s="14">
        <f t="shared" si="87"/>
        <v>1.2590218679194376</v>
      </c>
      <c r="AH243" s="14">
        <f t="shared" si="91"/>
        <v>2.0825300384642393E-4</v>
      </c>
      <c r="AI243" s="14">
        <f t="shared" si="92"/>
        <v>9.387839029463653E-2</v>
      </c>
      <c r="AJ243" s="14">
        <f t="shared" si="96"/>
        <v>34.313379997234577</v>
      </c>
      <c r="AK243" s="14">
        <f t="shared" si="93"/>
        <v>1.2434223880084308E-4</v>
      </c>
      <c r="AL243" s="14">
        <f t="shared" si="94"/>
        <v>4.5448185426800583E-2</v>
      </c>
    </row>
    <row r="244" spans="1:38" ht="15.75" thickBot="1" x14ac:dyDescent="0.3">
      <c r="A244" s="14">
        <v>1</v>
      </c>
      <c r="B244" s="17" t="s">
        <v>33</v>
      </c>
      <c r="C244" s="14">
        <v>238</v>
      </c>
      <c r="D244" s="14">
        <f t="shared" si="88"/>
        <v>30.000049728</v>
      </c>
      <c r="E244" s="14">
        <f t="shared" si="77"/>
        <v>13.411199999999999</v>
      </c>
      <c r="F244" s="14">
        <f t="shared" si="89"/>
        <v>25.492451747150458</v>
      </c>
      <c r="G244" s="14">
        <f>0.5*('Specifications (ICE)'!$P$4*'Specifications (ICE)'!$P$3)*'Specifications (ICE)'!$P$5*E244^2</f>
        <v>56.217600027646043</v>
      </c>
      <c r="H244" s="14">
        <f>IF(B244="A",'Specifications (ICE)'!$M$12,IF(B244="G",'Specifications (ICE)'!$M$13))</f>
        <v>84.271039200000004</v>
      </c>
      <c r="I244" s="14">
        <f>'Specifications (ICE)'!$H$11-G244-H244-R244</f>
        <v>561.50961099107656</v>
      </c>
      <c r="J244" s="14">
        <f t="shared" si="78"/>
        <v>0.88728655499254105</v>
      </c>
      <c r="K244" s="14">
        <f>0.5*'Specifications (ICE)'!$E$16*E244^2</f>
        <v>48283.043975654393</v>
      </c>
      <c r="L244" s="14">
        <f>E244/'Specifications (ICE)'!$M$4</f>
        <v>46.93333333333333</v>
      </c>
      <c r="M244" s="14">
        <f t="shared" si="73"/>
        <v>3</v>
      </c>
      <c r="N244" s="14">
        <f>IF(M244=1,'Specifications (ICE)'!$M$19,IF(M244=2,'Specifications (ICE)'!$M$20,IF(M244=3,'Specifications (ICE)'!$M$21)))</f>
        <v>632.83908432016858</v>
      </c>
      <c r="O244" s="14">
        <f t="shared" si="74"/>
        <v>56.911309171706868</v>
      </c>
      <c r="P244" s="13">
        <f t="shared" si="75"/>
        <v>0.88728655499254105</v>
      </c>
      <c r="Q244" s="14">
        <v>0</v>
      </c>
      <c r="R244" s="17">
        <f t="shared" si="79"/>
        <v>0</v>
      </c>
      <c r="S244" s="14">
        <f t="shared" si="80"/>
        <v>0</v>
      </c>
      <c r="T244" s="12">
        <f t="shared" si="76"/>
        <v>840.33949246964119</v>
      </c>
      <c r="U244" s="3">
        <f t="shared" si="95"/>
        <v>18</v>
      </c>
      <c r="V244" s="19">
        <f t="shared" si="81"/>
        <v>13.422600000000001</v>
      </c>
      <c r="W244" s="14">
        <f>IF(M244=1,_xlfn.XLOOKUP(D244,' RPM (ICE)'!$E$3:$E$63,' RPM (ICE)'!$B$3:$B$63,,1),IF(M244=2,_xlfn.XLOOKUP(D244,' RPM (ICE)'!$F$3:$F$63,' RPM (ICE)'!$B$3:$B$63,,1),IF(M244=3,_xlfn.XLOOKUP(D244,' RPM (ICE)'!$G$3:$G$63,' RPM (ICE)'!$B$3:$B$63,,1))))</f>
        <v>6900</v>
      </c>
      <c r="X244" s="12">
        <f t="shared" si="82"/>
        <v>18.575322156521739</v>
      </c>
      <c r="Y244" s="3">
        <f t="shared" si="83"/>
        <v>19</v>
      </c>
      <c r="Z244" s="3">
        <f t="shared" si="90"/>
        <v>19</v>
      </c>
      <c r="AA244" s="3">
        <f t="shared" si="84"/>
        <v>19</v>
      </c>
      <c r="AB244" s="19"/>
      <c r="AC244" s="14">
        <f>IF(M244=1,_xlfn.XLOOKUP(D244,' RPM (ICE)'!$E$3:$E$63,' RPM (ICE)'!$C$3:$C$63,,-1),IF(M244=2,_xlfn.XLOOKUP(D244,' RPM (ICE)'!$F$3:$F$63,' RPM (ICE)'!$C$3:$C$63,,-1),IF(M244=3,_xlfn.XLOOKUP(D244,' RPM (ICE)'!$G$3:$G$63,' RPM (ICE)'!$C$3:$C$63,,-1))))</f>
        <v>13.483333333333301</v>
      </c>
      <c r="AD244" s="14">
        <f t="shared" si="85"/>
        <v>10.054521666666643</v>
      </c>
      <c r="AE244" s="14">
        <f t="shared" si="86"/>
        <v>13.914292245024122</v>
      </c>
      <c r="AF244" s="14" cm="1">
        <f t="array" ref="AF244">_xlfn.XLOOKUP(AE244,BSFC!$I$11:$I$33,_xlfn.XLOOKUP('Main Data (ICE)'!W244,BSFC!$J$10:$W$10,BSFC!$J$11:$W$33,,-1),,-1)</f>
        <v>450.79008974999994</v>
      </c>
      <c r="AG244" s="14">
        <f t="shared" si="87"/>
        <v>1.2590218679194376</v>
      </c>
      <c r="AH244" s="14">
        <f t="shared" si="91"/>
        <v>2.0825300384642393E-4</v>
      </c>
      <c r="AI244" s="14">
        <f t="shared" si="92"/>
        <v>9.387839029463653E-2</v>
      </c>
      <c r="AJ244" s="14">
        <f t="shared" si="96"/>
        <v>34.407258387529211</v>
      </c>
      <c r="AK244" s="14">
        <f t="shared" si="93"/>
        <v>1.2434223880084308E-4</v>
      </c>
      <c r="AL244" s="14">
        <f t="shared" si="94"/>
        <v>4.5572527665601423E-2</v>
      </c>
    </row>
    <row r="245" spans="1:38" ht="15.75" thickBot="1" x14ac:dyDescent="0.3">
      <c r="A245" s="14">
        <v>1</v>
      </c>
      <c r="B245" s="17" t="s">
        <v>33</v>
      </c>
      <c r="C245" s="14">
        <v>239</v>
      </c>
      <c r="D245" s="14">
        <f t="shared" si="88"/>
        <v>30.000049728</v>
      </c>
      <c r="E245" s="14">
        <f t="shared" si="77"/>
        <v>13.411199999999999</v>
      </c>
      <c r="F245" s="14">
        <f t="shared" si="89"/>
        <v>25.567016290218938</v>
      </c>
      <c r="G245" s="14">
        <f>0.5*('Specifications (ICE)'!$P$4*'Specifications (ICE)'!$P$3)*'Specifications (ICE)'!$P$5*E245^2</f>
        <v>56.217600027646043</v>
      </c>
      <c r="H245" s="14">
        <f>IF(B245="A",'Specifications (ICE)'!$M$12,IF(B245="G",'Specifications (ICE)'!$M$13))</f>
        <v>84.271039200000004</v>
      </c>
      <c r="I245" s="14">
        <f>'Specifications (ICE)'!$H$11-G245-H245-R245</f>
        <v>561.50961099107656</v>
      </c>
      <c r="J245" s="14">
        <f t="shared" si="78"/>
        <v>0.88728655499254105</v>
      </c>
      <c r="K245" s="14">
        <f>0.5*'Specifications (ICE)'!$E$16*E245^2</f>
        <v>48283.043975654393</v>
      </c>
      <c r="L245" s="14">
        <f>E245/'Specifications (ICE)'!$M$4</f>
        <v>46.93333333333333</v>
      </c>
      <c r="M245" s="14">
        <f t="shared" si="73"/>
        <v>3</v>
      </c>
      <c r="N245" s="14">
        <f>IF(M245=1,'Specifications (ICE)'!$M$19,IF(M245=2,'Specifications (ICE)'!$M$20,IF(M245=3,'Specifications (ICE)'!$M$21)))</f>
        <v>632.83908432016858</v>
      </c>
      <c r="O245" s="14">
        <f t="shared" si="74"/>
        <v>56.911309171706868</v>
      </c>
      <c r="P245" s="13">
        <f t="shared" si="75"/>
        <v>0.88728655499254105</v>
      </c>
      <c r="Q245" s="14">
        <v>0</v>
      </c>
      <c r="R245" s="17">
        <f t="shared" si="79"/>
        <v>0</v>
      </c>
      <c r="S245" s="14">
        <f t="shared" si="80"/>
        <v>0</v>
      </c>
      <c r="T245" s="12">
        <f t="shared" si="76"/>
        <v>840.33949246964119</v>
      </c>
      <c r="U245" s="3">
        <f t="shared" si="95"/>
        <v>18</v>
      </c>
      <c r="V245" s="19">
        <f t="shared" si="81"/>
        <v>13.422600000000001</v>
      </c>
      <c r="W245" s="14">
        <f>IF(M245=1,_xlfn.XLOOKUP(D245,' RPM (ICE)'!$E$3:$E$63,' RPM (ICE)'!$B$3:$B$63,,1),IF(M245=2,_xlfn.XLOOKUP(D245,' RPM (ICE)'!$F$3:$F$63,' RPM (ICE)'!$B$3:$B$63,,1),IF(M245=3,_xlfn.XLOOKUP(D245,' RPM (ICE)'!$G$3:$G$63,' RPM (ICE)'!$B$3:$B$63,,1))))</f>
        <v>6900</v>
      </c>
      <c r="X245" s="12">
        <f t="shared" si="82"/>
        <v>18.575322156521739</v>
      </c>
      <c r="Y245" s="3">
        <f t="shared" si="83"/>
        <v>19</v>
      </c>
      <c r="Z245" s="3">
        <f t="shared" si="90"/>
        <v>19</v>
      </c>
      <c r="AA245" s="3">
        <f t="shared" si="84"/>
        <v>19</v>
      </c>
      <c r="AB245" s="19"/>
      <c r="AC245" s="14">
        <f>IF(M245=1,_xlfn.XLOOKUP(D245,' RPM (ICE)'!$E$3:$E$63,' RPM (ICE)'!$C$3:$C$63,,-1),IF(M245=2,_xlfn.XLOOKUP(D245,' RPM (ICE)'!$F$3:$F$63,' RPM (ICE)'!$C$3:$C$63,,-1),IF(M245=3,_xlfn.XLOOKUP(D245,' RPM (ICE)'!$G$3:$G$63,' RPM (ICE)'!$C$3:$C$63,,-1))))</f>
        <v>13.483333333333301</v>
      </c>
      <c r="AD245" s="14">
        <f t="shared" si="85"/>
        <v>10.054521666666643</v>
      </c>
      <c r="AE245" s="14">
        <f t="shared" si="86"/>
        <v>13.914292245024122</v>
      </c>
      <c r="AF245" s="14" cm="1">
        <f t="array" ref="AF245">_xlfn.XLOOKUP(AE245,BSFC!$I$11:$I$33,_xlfn.XLOOKUP('Main Data (ICE)'!W245,BSFC!$J$10:$W$10,BSFC!$J$11:$W$33,,-1),,-1)</f>
        <v>450.79008974999994</v>
      </c>
      <c r="AG245" s="14">
        <f t="shared" si="87"/>
        <v>1.2590218679194376</v>
      </c>
      <c r="AH245" s="14">
        <f t="shared" si="91"/>
        <v>2.0825300384642393E-4</v>
      </c>
      <c r="AI245" s="14">
        <f t="shared" si="92"/>
        <v>9.387839029463653E-2</v>
      </c>
      <c r="AJ245" s="14">
        <f t="shared" si="96"/>
        <v>34.501136777823845</v>
      </c>
      <c r="AK245" s="14">
        <f t="shared" si="93"/>
        <v>1.2434223880084308E-4</v>
      </c>
      <c r="AL245" s="14">
        <f t="shared" si="94"/>
        <v>4.5696869904402262E-2</v>
      </c>
    </row>
    <row r="246" spans="1:38" ht="15.75" thickBot="1" x14ac:dyDescent="0.3">
      <c r="A246" s="14">
        <v>1</v>
      </c>
      <c r="B246" s="17" t="s">
        <v>33</v>
      </c>
      <c r="C246" s="14">
        <v>240</v>
      </c>
      <c r="D246" s="14">
        <f t="shared" si="88"/>
        <v>30.000049728</v>
      </c>
      <c r="E246" s="14">
        <f t="shared" si="77"/>
        <v>13.411199999999999</v>
      </c>
      <c r="F246" s="14">
        <f t="shared" si="89"/>
        <v>25.641580833287417</v>
      </c>
      <c r="G246" s="14">
        <f>0.5*('Specifications (ICE)'!$P$4*'Specifications (ICE)'!$P$3)*'Specifications (ICE)'!$P$5*E246^2</f>
        <v>56.217600027646043</v>
      </c>
      <c r="H246" s="14">
        <f>IF(B246="A",'Specifications (ICE)'!$M$12,IF(B246="G",'Specifications (ICE)'!$M$13))</f>
        <v>84.271039200000004</v>
      </c>
      <c r="I246" s="14">
        <f>'Specifications (ICE)'!$H$11-G246-H246-R246</f>
        <v>561.50961099107656</v>
      </c>
      <c r="J246" s="14">
        <f t="shared" si="78"/>
        <v>0.88728655499254105</v>
      </c>
      <c r="K246" s="14">
        <f>0.5*'Specifications (ICE)'!$E$16*E246^2</f>
        <v>48283.043975654393</v>
      </c>
      <c r="L246" s="14">
        <f>E246/'Specifications (ICE)'!$M$4</f>
        <v>46.93333333333333</v>
      </c>
      <c r="M246" s="14">
        <f t="shared" si="73"/>
        <v>3</v>
      </c>
      <c r="N246" s="14">
        <f>IF(M246=1,'Specifications (ICE)'!$M$19,IF(M246=2,'Specifications (ICE)'!$M$20,IF(M246=3,'Specifications (ICE)'!$M$21)))</f>
        <v>632.83908432016858</v>
      </c>
      <c r="O246" s="14">
        <f t="shared" si="74"/>
        <v>56.911309171706868</v>
      </c>
      <c r="P246" s="13">
        <f t="shared" si="75"/>
        <v>0.88728655499254105</v>
      </c>
      <c r="Q246" s="14">
        <v>0</v>
      </c>
      <c r="R246" s="17">
        <f t="shared" si="79"/>
        <v>0</v>
      </c>
      <c r="S246" s="14">
        <f t="shared" si="80"/>
        <v>0</v>
      </c>
      <c r="T246" s="12">
        <f t="shared" si="76"/>
        <v>840.33949246964119</v>
      </c>
      <c r="U246" s="3">
        <f t="shared" si="95"/>
        <v>18</v>
      </c>
      <c r="V246" s="19">
        <f t="shared" si="81"/>
        <v>13.422600000000001</v>
      </c>
      <c r="W246" s="14">
        <f>IF(M246=1,_xlfn.XLOOKUP(D246,' RPM (ICE)'!$E$3:$E$63,' RPM (ICE)'!$B$3:$B$63,,1),IF(M246=2,_xlfn.XLOOKUP(D246,' RPM (ICE)'!$F$3:$F$63,' RPM (ICE)'!$B$3:$B$63,,1),IF(M246=3,_xlfn.XLOOKUP(D246,' RPM (ICE)'!$G$3:$G$63,' RPM (ICE)'!$B$3:$B$63,,1))))</f>
        <v>6900</v>
      </c>
      <c r="X246" s="12">
        <f t="shared" si="82"/>
        <v>18.575322156521739</v>
      </c>
      <c r="Y246" s="3">
        <f t="shared" si="83"/>
        <v>19</v>
      </c>
      <c r="Z246" s="3">
        <f t="shared" si="90"/>
        <v>19</v>
      </c>
      <c r="AA246" s="3">
        <f t="shared" si="84"/>
        <v>19</v>
      </c>
      <c r="AB246" s="19"/>
      <c r="AC246" s="14">
        <f>IF(M246=1,_xlfn.XLOOKUP(D246,' RPM (ICE)'!$E$3:$E$63,' RPM (ICE)'!$C$3:$C$63,,-1),IF(M246=2,_xlfn.XLOOKUP(D246,' RPM (ICE)'!$F$3:$F$63,' RPM (ICE)'!$C$3:$C$63,,-1),IF(M246=3,_xlfn.XLOOKUP(D246,' RPM (ICE)'!$G$3:$G$63,' RPM (ICE)'!$C$3:$C$63,,-1))))</f>
        <v>13.483333333333301</v>
      </c>
      <c r="AD246" s="14">
        <f t="shared" si="85"/>
        <v>10.054521666666643</v>
      </c>
      <c r="AE246" s="14">
        <f t="shared" si="86"/>
        <v>13.914292245024122</v>
      </c>
      <c r="AF246" s="14" cm="1">
        <f t="array" ref="AF246">_xlfn.XLOOKUP(AE246,BSFC!$I$11:$I$33,_xlfn.XLOOKUP('Main Data (ICE)'!W246,BSFC!$J$10:$W$10,BSFC!$J$11:$W$33,,-1),,-1)</f>
        <v>450.79008974999994</v>
      </c>
      <c r="AG246" s="14">
        <f t="shared" si="87"/>
        <v>1.2590218679194376</v>
      </c>
      <c r="AH246" s="14">
        <f t="shared" si="91"/>
        <v>2.0825300384642393E-4</v>
      </c>
      <c r="AI246" s="14">
        <f t="shared" si="92"/>
        <v>9.387839029463653E-2</v>
      </c>
      <c r="AJ246" s="14">
        <f t="shared" si="96"/>
        <v>34.595015168118479</v>
      </c>
      <c r="AK246" s="14">
        <f t="shared" si="93"/>
        <v>1.2434223880084308E-4</v>
      </c>
      <c r="AL246" s="14">
        <f t="shared" si="94"/>
        <v>4.5821212143203102E-2</v>
      </c>
    </row>
    <row r="247" spans="1:38" ht="15.75" thickBot="1" x14ac:dyDescent="0.3">
      <c r="A247" s="14">
        <v>1</v>
      </c>
      <c r="B247" s="17" t="s">
        <v>33</v>
      </c>
      <c r="C247" s="14">
        <v>241</v>
      </c>
      <c r="D247" s="14">
        <f t="shared" si="88"/>
        <v>30.000049728</v>
      </c>
      <c r="E247" s="14">
        <f t="shared" si="77"/>
        <v>13.411199999999999</v>
      </c>
      <c r="F247" s="14">
        <f t="shared" si="89"/>
        <v>25.716145376355897</v>
      </c>
      <c r="G247" s="14">
        <f>0.5*('Specifications (ICE)'!$P$4*'Specifications (ICE)'!$P$3)*'Specifications (ICE)'!$P$5*E247^2</f>
        <v>56.217600027646043</v>
      </c>
      <c r="H247" s="14">
        <f>IF(B247="A",'Specifications (ICE)'!$M$12,IF(B247="G",'Specifications (ICE)'!$M$13))</f>
        <v>84.271039200000004</v>
      </c>
      <c r="I247" s="14">
        <f>'Specifications (ICE)'!$H$11-G247-H247-R247</f>
        <v>561.50961099107656</v>
      </c>
      <c r="J247" s="14">
        <f t="shared" si="78"/>
        <v>0.88728655499254105</v>
      </c>
      <c r="K247" s="14">
        <f>0.5*'Specifications (ICE)'!$E$16*E247^2</f>
        <v>48283.043975654393</v>
      </c>
      <c r="L247" s="14">
        <f>E247/'Specifications (ICE)'!$M$4</f>
        <v>46.93333333333333</v>
      </c>
      <c r="M247" s="14">
        <f t="shared" si="73"/>
        <v>3</v>
      </c>
      <c r="N247" s="14">
        <f>IF(M247=1,'Specifications (ICE)'!$M$19,IF(M247=2,'Specifications (ICE)'!$M$20,IF(M247=3,'Specifications (ICE)'!$M$21)))</f>
        <v>632.83908432016858</v>
      </c>
      <c r="O247" s="14">
        <f t="shared" si="74"/>
        <v>56.911309171706868</v>
      </c>
      <c r="P247" s="13">
        <f t="shared" si="75"/>
        <v>0.88728655499254105</v>
      </c>
      <c r="Q247" s="14">
        <v>0</v>
      </c>
      <c r="R247" s="17">
        <f t="shared" si="79"/>
        <v>0</v>
      </c>
      <c r="S247" s="14">
        <f t="shared" si="80"/>
        <v>0</v>
      </c>
      <c r="T247" s="12">
        <f t="shared" si="76"/>
        <v>840.33949246964119</v>
      </c>
      <c r="U247" s="3">
        <f t="shared" si="95"/>
        <v>18</v>
      </c>
      <c r="V247" s="19">
        <f t="shared" si="81"/>
        <v>13.422600000000001</v>
      </c>
      <c r="W247" s="14">
        <f>IF(M247=1,_xlfn.XLOOKUP(D247,' RPM (ICE)'!$E$3:$E$63,' RPM (ICE)'!$B$3:$B$63,,1),IF(M247=2,_xlfn.XLOOKUP(D247,' RPM (ICE)'!$F$3:$F$63,' RPM (ICE)'!$B$3:$B$63,,1),IF(M247=3,_xlfn.XLOOKUP(D247,' RPM (ICE)'!$G$3:$G$63,' RPM (ICE)'!$B$3:$B$63,,1))))</f>
        <v>6900</v>
      </c>
      <c r="X247" s="12">
        <f t="shared" si="82"/>
        <v>18.575322156521739</v>
      </c>
      <c r="Y247" s="3">
        <f t="shared" si="83"/>
        <v>19</v>
      </c>
      <c r="Z247" s="3">
        <f t="shared" si="90"/>
        <v>19</v>
      </c>
      <c r="AA247" s="3">
        <f t="shared" si="84"/>
        <v>19</v>
      </c>
      <c r="AB247" s="19"/>
      <c r="AC247" s="14">
        <f>IF(M247=1,_xlfn.XLOOKUP(D247,' RPM (ICE)'!$E$3:$E$63,' RPM (ICE)'!$C$3:$C$63,,-1),IF(M247=2,_xlfn.XLOOKUP(D247,' RPM (ICE)'!$F$3:$F$63,' RPM (ICE)'!$C$3:$C$63,,-1),IF(M247=3,_xlfn.XLOOKUP(D247,' RPM (ICE)'!$G$3:$G$63,' RPM (ICE)'!$C$3:$C$63,,-1))))</f>
        <v>13.483333333333301</v>
      </c>
      <c r="AD247" s="14">
        <f t="shared" si="85"/>
        <v>10.054521666666643</v>
      </c>
      <c r="AE247" s="14">
        <f t="shared" si="86"/>
        <v>13.914292245024122</v>
      </c>
      <c r="AF247" s="14" cm="1">
        <f t="array" ref="AF247">_xlfn.XLOOKUP(AE247,BSFC!$I$11:$I$33,_xlfn.XLOOKUP('Main Data (ICE)'!W247,BSFC!$J$10:$W$10,BSFC!$J$11:$W$33,,-1),,-1)</f>
        <v>450.79008974999994</v>
      </c>
      <c r="AG247" s="14">
        <f t="shared" si="87"/>
        <v>1.2590218679194376</v>
      </c>
      <c r="AH247" s="14">
        <f t="shared" si="91"/>
        <v>2.0825300384642393E-4</v>
      </c>
      <c r="AI247" s="14">
        <f t="shared" si="92"/>
        <v>9.387839029463653E-2</v>
      </c>
      <c r="AJ247" s="14">
        <f t="shared" si="96"/>
        <v>34.688893558413113</v>
      </c>
      <c r="AK247" s="14">
        <f t="shared" si="93"/>
        <v>1.2434223880084308E-4</v>
      </c>
      <c r="AL247" s="14">
        <f t="shared" si="94"/>
        <v>4.5945554382003942E-2</v>
      </c>
    </row>
    <row r="248" spans="1:38" ht="15.75" thickBot="1" x14ac:dyDescent="0.3">
      <c r="A248" s="14">
        <v>1</v>
      </c>
      <c r="B248" s="17" t="s">
        <v>33</v>
      </c>
      <c r="C248" s="14">
        <v>242</v>
      </c>
      <c r="D248" s="14">
        <f t="shared" si="88"/>
        <v>30.000049728</v>
      </c>
      <c r="E248" s="14">
        <f t="shared" si="77"/>
        <v>13.411199999999999</v>
      </c>
      <c r="F248" s="14">
        <f t="shared" si="89"/>
        <v>25.790709919424376</v>
      </c>
      <c r="G248" s="14">
        <f>0.5*('Specifications (ICE)'!$P$4*'Specifications (ICE)'!$P$3)*'Specifications (ICE)'!$P$5*E248^2</f>
        <v>56.217600027646043</v>
      </c>
      <c r="H248" s="14">
        <f>IF(B248="A",'Specifications (ICE)'!$M$12,IF(B248="G",'Specifications (ICE)'!$M$13))</f>
        <v>84.271039200000004</v>
      </c>
      <c r="I248" s="14">
        <f>'Specifications (ICE)'!$H$11-G248-H248-R248</f>
        <v>561.50961099107656</v>
      </c>
      <c r="J248" s="14">
        <f t="shared" si="78"/>
        <v>0.88728655499254105</v>
      </c>
      <c r="K248" s="14">
        <f>0.5*'Specifications (ICE)'!$E$16*E248^2</f>
        <v>48283.043975654393</v>
      </c>
      <c r="L248" s="14">
        <f>E248/'Specifications (ICE)'!$M$4</f>
        <v>46.93333333333333</v>
      </c>
      <c r="M248" s="14">
        <f t="shared" si="73"/>
        <v>3</v>
      </c>
      <c r="N248" s="14">
        <f>IF(M248=1,'Specifications (ICE)'!$M$19,IF(M248=2,'Specifications (ICE)'!$M$20,IF(M248=3,'Specifications (ICE)'!$M$21)))</f>
        <v>632.83908432016858</v>
      </c>
      <c r="O248" s="14">
        <f t="shared" si="74"/>
        <v>56.911309171706868</v>
      </c>
      <c r="P248" s="13">
        <f t="shared" si="75"/>
        <v>0.88728655499254105</v>
      </c>
      <c r="Q248" s="14">
        <v>0</v>
      </c>
      <c r="R248" s="17">
        <f t="shared" si="79"/>
        <v>0</v>
      </c>
      <c r="S248" s="14">
        <f t="shared" si="80"/>
        <v>0</v>
      </c>
      <c r="T248" s="12">
        <f t="shared" si="76"/>
        <v>840.33949246964119</v>
      </c>
      <c r="U248" s="3">
        <f t="shared" si="95"/>
        <v>18</v>
      </c>
      <c r="V248" s="19">
        <f t="shared" si="81"/>
        <v>13.422600000000001</v>
      </c>
      <c r="W248" s="14">
        <f>IF(M248=1,_xlfn.XLOOKUP(D248,' RPM (ICE)'!$E$3:$E$63,' RPM (ICE)'!$B$3:$B$63,,1),IF(M248=2,_xlfn.XLOOKUP(D248,' RPM (ICE)'!$F$3:$F$63,' RPM (ICE)'!$B$3:$B$63,,1),IF(M248=3,_xlfn.XLOOKUP(D248,' RPM (ICE)'!$G$3:$G$63,' RPM (ICE)'!$B$3:$B$63,,1))))</f>
        <v>6900</v>
      </c>
      <c r="X248" s="12">
        <f t="shared" si="82"/>
        <v>18.575322156521739</v>
      </c>
      <c r="Y248" s="3">
        <f t="shared" si="83"/>
        <v>19</v>
      </c>
      <c r="Z248" s="3">
        <f t="shared" si="90"/>
        <v>19</v>
      </c>
      <c r="AA248" s="3">
        <f t="shared" si="84"/>
        <v>19</v>
      </c>
      <c r="AB248" s="19"/>
      <c r="AC248" s="14">
        <f>IF(M248=1,_xlfn.XLOOKUP(D248,' RPM (ICE)'!$E$3:$E$63,' RPM (ICE)'!$C$3:$C$63,,-1),IF(M248=2,_xlfn.XLOOKUP(D248,' RPM (ICE)'!$F$3:$F$63,' RPM (ICE)'!$C$3:$C$63,,-1),IF(M248=3,_xlfn.XLOOKUP(D248,' RPM (ICE)'!$G$3:$G$63,' RPM (ICE)'!$C$3:$C$63,,-1))))</f>
        <v>13.483333333333301</v>
      </c>
      <c r="AD248" s="14">
        <f t="shared" si="85"/>
        <v>10.054521666666643</v>
      </c>
      <c r="AE248" s="14">
        <f t="shared" si="86"/>
        <v>13.914292245024122</v>
      </c>
      <c r="AF248" s="14" cm="1">
        <f t="array" ref="AF248">_xlfn.XLOOKUP(AE248,BSFC!$I$11:$I$33,_xlfn.XLOOKUP('Main Data (ICE)'!W248,BSFC!$J$10:$W$10,BSFC!$J$11:$W$33,,-1),,-1)</f>
        <v>450.79008974999994</v>
      </c>
      <c r="AG248" s="14">
        <f t="shared" si="87"/>
        <v>1.2590218679194376</v>
      </c>
      <c r="AH248" s="14">
        <f t="shared" si="91"/>
        <v>2.0825300384642393E-4</v>
      </c>
      <c r="AI248" s="14">
        <f t="shared" si="92"/>
        <v>9.387839029463653E-2</v>
      </c>
      <c r="AJ248" s="14">
        <f t="shared" si="96"/>
        <v>34.782771948707747</v>
      </c>
      <c r="AK248" s="14">
        <f t="shared" si="93"/>
        <v>1.2434223880084308E-4</v>
      </c>
      <c r="AL248" s="14">
        <f t="shared" si="94"/>
        <v>4.6069896620804782E-2</v>
      </c>
    </row>
    <row r="249" spans="1:38" ht="15.75" thickBot="1" x14ac:dyDescent="0.3">
      <c r="A249" s="14">
        <v>1</v>
      </c>
      <c r="B249" s="17" t="s">
        <v>33</v>
      </c>
      <c r="C249" s="14">
        <v>243</v>
      </c>
      <c r="D249" s="14">
        <f t="shared" si="88"/>
        <v>30.000049728</v>
      </c>
      <c r="E249" s="14">
        <f t="shared" si="77"/>
        <v>13.411199999999999</v>
      </c>
      <c r="F249" s="14">
        <f t="shared" si="89"/>
        <v>25.865274462492856</v>
      </c>
      <c r="G249" s="14">
        <f>0.5*('Specifications (ICE)'!$P$4*'Specifications (ICE)'!$P$3)*'Specifications (ICE)'!$P$5*E249^2</f>
        <v>56.217600027646043</v>
      </c>
      <c r="H249" s="14">
        <f>IF(B249="A",'Specifications (ICE)'!$M$12,IF(B249="G",'Specifications (ICE)'!$M$13))</f>
        <v>84.271039200000004</v>
      </c>
      <c r="I249" s="14">
        <f>'Specifications (ICE)'!$H$11-G249-H249-R249</f>
        <v>561.50961099107656</v>
      </c>
      <c r="J249" s="14">
        <f t="shared" si="78"/>
        <v>0.88728655499254105</v>
      </c>
      <c r="K249" s="14">
        <f>0.5*'Specifications (ICE)'!$E$16*E249^2</f>
        <v>48283.043975654393</v>
      </c>
      <c r="L249" s="14">
        <f>E249/'Specifications (ICE)'!$M$4</f>
        <v>46.93333333333333</v>
      </c>
      <c r="M249" s="14">
        <f t="shared" si="73"/>
        <v>3</v>
      </c>
      <c r="N249" s="14">
        <f>IF(M249=1,'Specifications (ICE)'!$M$19,IF(M249=2,'Specifications (ICE)'!$M$20,IF(M249=3,'Specifications (ICE)'!$M$21)))</f>
        <v>632.83908432016858</v>
      </c>
      <c r="O249" s="14">
        <f t="shared" si="74"/>
        <v>56.911309171706868</v>
      </c>
      <c r="P249" s="13">
        <f t="shared" si="75"/>
        <v>0.88728655499254105</v>
      </c>
      <c r="Q249" s="14">
        <v>0</v>
      </c>
      <c r="R249" s="17">
        <f t="shared" si="79"/>
        <v>0</v>
      </c>
      <c r="S249" s="14">
        <f t="shared" si="80"/>
        <v>0</v>
      </c>
      <c r="T249" s="12">
        <f t="shared" si="76"/>
        <v>840.33949246964119</v>
      </c>
      <c r="U249" s="3">
        <f t="shared" si="95"/>
        <v>18</v>
      </c>
      <c r="V249" s="19">
        <f t="shared" si="81"/>
        <v>13.422600000000001</v>
      </c>
      <c r="W249" s="14">
        <f>IF(M249=1,_xlfn.XLOOKUP(D249,' RPM (ICE)'!$E$3:$E$63,' RPM (ICE)'!$B$3:$B$63,,1),IF(M249=2,_xlfn.XLOOKUP(D249,' RPM (ICE)'!$F$3:$F$63,' RPM (ICE)'!$B$3:$B$63,,1),IF(M249=3,_xlfn.XLOOKUP(D249,' RPM (ICE)'!$G$3:$G$63,' RPM (ICE)'!$B$3:$B$63,,1))))</f>
        <v>6900</v>
      </c>
      <c r="X249" s="12">
        <f t="shared" si="82"/>
        <v>18.575322156521739</v>
      </c>
      <c r="Y249" s="3">
        <f t="shared" si="83"/>
        <v>19</v>
      </c>
      <c r="Z249" s="3">
        <f t="shared" si="90"/>
        <v>19</v>
      </c>
      <c r="AA249" s="3">
        <f t="shared" si="84"/>
        <v>19</v>
      </c>
      <c r="AB249" s="19"/>
      <c r="AC249" s="14">
        <f>IF(M249=1,_xlfn.XLOOKUP(D249,' RPM (ICE)'!$E$3:$E$63,' RPM (ICE)'!$C$3:$C$63,,-1),IF(M249=2,_xlfn.XLOOKUP(D249,' RPM (ICE)'!$F$3:$F$63,' RPM (ICE)'!$C$3:$C$63,,-1),IF(M249=3,_xlfn.XLOOKUP(D249,' RPM (ICE)'!$G$3:$G$63,' RPM (ICE)'!$C$3:$C$63,,-1))))</f>
        <v>13.483333333333301</v>
      </c>
      <c r="AD249" s="14">
        <f t="shared" si="85"/>
        <v>10.054521666666643</v>
      </c>
      <c r="AE249" s="14">
        <f t="shared" si="86"/>
        <v>13.914292245024122</v>
      </c>
      <c r="AF249" s="14" cm="1">
        <f t="array" ref="AF249">_xlfn.XLOOKUP(AE249,BSFC!$I$11:$I$33,_xlfn.XLOOKUP('Main Data (ICE)'!W249,BSFC!$J$10:$W$10,BSFC!$J$11:$W$33,,-1),,-1)</f>
        <v>450.79008974999994</v>
      </c>
      <c r="AG249" s="14">
        <f t="shared" si="87"/>
        <v>1.2590218679194376</v>
      </c>
      <c r="AH249" s="14">
        <f t="shared" si="91"/>
        <v>2.0825300384642393E-4</v>
      </c>
      <c r="AI249" s="14">
        <f t="shared" si="92"/>
        <v>9.387839029463653E-2</v>
      </c>
      <c r="AJ249" s="14">
        <f t="shared" si="96"/>
        <v>34.876650339002381</v>
      </c>
      <c r="AK249" s="14">
        <f t="shared" si="93"/>
        <v>1.2434223880084308E-4</v>
      </c>
      <c r="AL249" s="14">
        <f t="shared" si="94"/>
        <v>4.6194238859605621E-2</v>
      </c>
    </row>
    <row r="250" spans="1:38" ht="15.75" thickBot="1" x14ac:dyDescent="0.3">
      <c r="A250" s="14">
        <v>1</v>
      </c>
      <c r="B250" s="17" t="s">
        <v>33</v>
      </c>
      <c r="C250" s="14">
        <v>244</v>
      </c>
      <c r="D250" s="14">
        <f t="shared" si="88"/>
        <v>30.000049728</v>
      </c>
      <c r="E250" s="14">
        <f t="shared" si="77"/>
        <v>13.411199999999999</v>
      </c>
      <c r="F250" s="14">
        <f t="shared" si="89"/>
        <v>25.939839005561335</v>
      </c>
      <c r="G250" s="14">
        <f>0.5*('Specifications (ICE)'!$P$4*'Specifications (ICE)'!$P$3)*'Specifications (ICE)'!$P$5*E250^2</f>
        <v>56.217600027646043</v>
      </c>
      <c r="H250" s="14">
        <f>IF(B250="A",'Specifications (ICE)'!$M$12,IF(B250="G",'Specifications (ICE)'!$M$13))</f>
        <v>84.271039200000004</v>
      </c>
      <c r="I250" s="14">
        <f>'Specifications (ICE)'!$H$11-G250-H250-R250</f>
        <v>561.50961099107656</v>
      </c>
      <c r="J250" s="14">
        <f t="shared" si="78"/>
        <v>0.88728655499254105</v>
      </c>
      <c r="K250" s="14">
        <f>0.5*'Specifications (ICE)'!$E$16*E250^2</f>
        <v>48283.043975654393</v>
      </c>
      <c r="L250" s="14">
        <f>E250/'Specifications (ICE)'!$M$4</f>
        <v>46.93333333333333</v>
      </c>
      <c r="M250" s="14">
        <f t="shared" si="73"/>
        <v>3</v>
      </c>
      <c r="N250" s="14">
        <f>IF(M250=1,'Specifications (ICE)'!$M$19,IF(M250=2,'Specifications (ICE)'!$M$20,IF(M250=3,'Specifications (ICE)'!$M$21)))</f>
        <v>632.83908432016858</v>
      </c>
      <c r="O250" s="14">
        <f t="shared" si="74"/>
        <v>56.911309171706868</v>
      </c>
      <c r="P250" s="13">
        <f t="shared" si="75"/>
        <v>0.88728655499254105</v>
      </c>
      <c r="Q250" s="14">
        <v>0</v>
      </c>
      <c r="R250" s="17">
        <f t="shared" si="79"/>
        <v>0</v>
      </c>
      <c r="S250" s="14">
        <f t="shared" si="80"/>
        <v>0</v>
      </c>
      <c r="T250" s="12">
        <f t="shared" si="76"/>
        <v>840.33949246964119</v>
      </c>
      <c r="U250" s="3">
        <f t="shared" si="95"/>
        <v>18</v>
      </c>
      <c r="V250" s="19">
        <f t="shared" si="81"/>
        <v>13.422600000000001</v>
      </c>
      <c r="W250" s="14">
        <f>IF(M250=1,_xlfn.XLOOKUP(D250,' RPM (ICE)'!$E$3:$E$63,' RPM (ICE)'!$B$3:$B$63,,1),IF(M250=2,_xlfn.XLOOKUP(D250,' RPM (ICE)'!$F$3:$F$63,' RPM (ICE)'!$B$3:$B$63,,1),IF(M250=3,_xlfn.XLOOKUP(D250,' RPM (ICE)'!$G$3:$G$63,' RPM (ICE)'!$B$3:$B$63,,1))))</f>
        <v>6900</v>
      </c>
      <c r="X250" s="12">
        <f t="shared" si="82"/>
        <v>18.575322156521739</v>
      </c>
      <c r="Y250" s="3">
        <f t="shared" si="83"/>
        <v>19</v>
      </c>
      <c r="Z250" s="3">
        <f t="shared" si="90"/>
        <v>19</v>
      </c>
      <c r="AA250" s="3">
        <f t="shared" si="84"/>
        <v>19</v>
      </c>
      <c r="AB250" s="19"/>
      <c r="AC250" s="14">
        <f>IF(M250=1,_xlfn.XLOOKUP(D250,' RPM (ICE)'!$E$3:$E$63,' RPM (ICE)'!$C$3:$C$63,,-1),IF(M250=2,_xlfn.XLOOKUP(D250,' RPM (ICE)'!$F$3:$F$63,' RPM (ICE)'!$C$3:$C$63,,-1),IF(M250=3,_xlfn.XLOOKUP(D250,' RPM (ICE)'!$G$3:$G$63,' RPM (ICE)'!$C$3:$C$63,,-1))))</f>
        <v>13.483333333333301</v>
      </c>
      <c r="AD250" s="14">
        <f t="shared" si="85"/>
        <v>10.054521666666643</v>
      </c>
      <c r="AE250" s="14">
        <f t="shared" si="86"/>
        <v>13.914292245024122</v>
      </c>
      <c r="AF250" s="14" cm="1">
        <f t="array" ref="AF250">_xlfn.XLOOKUP(AE250,BSFC!$I$11:$I$33,_xlfn.XLOOKUP('Main Data (ICE)'!W250,BSFC!$J$10:$W$10,BSFC!$J$11:$W$33,,-1),,-1)</f>
        <v>450.79008974999994</v>
      </c>
      <c r="AG250" s="14">
        <f t="shared" si="87"/>
        <v>1.2590218679194376</v>
      </c>
      <c r="AH250" s="14">
        <f t="shared" si="91"/>
        <v>2.0825300384642393E-4</v>
      </c>
      <c r="AI250" s="14">
        <f t="shared" si="92"/>
        <v>9.387839029463653E-2</v>
      </c>
      <c r="AJ250" s="14">
        <f t="shared" si="96"/>
        <v>34.970528729297016</v>
      </c>
      <c r="AK250" s="14">
        <f t="shared" si="93"/>
        <v>1.2434223880084308E-4</v>
      </c>
      <c r="AL250" s="14">
        <f t="shared" si="94"/>
        <v>4.6318581098406461E-2</v>
      </c>
    </row>
    <row r="251" spans="1:38" ht="15.75" thickBot="1" x14ac:dyDescent="0.3">
      <c r="A251" s="14">
        <v>1</v>
      </c>
      <c r="B251" s="17" t="s">
        <v>33</v>
      </c>
      <c r="C251" s="14">
        <v>245</v>
      </c>
      <c r="D251" s="14">
        <f t="shared" si="88"/>
        <v>30.000049728</v>
      </c>
      <c r="E251" s="14">
        <f t="shared" si="77"/>
        <v>13.411199999999999</v>
      </c>
      <c r="F251" s="14">
        <f t="shared" si="89"/>
        <v>26.014403548629815</v>
      </c>
      <c r="G251" s="14">
        <f>0.5*('Specifications (ICE)'!$P$4*'Specifications (ICE)'!$P$3)*'Specifications (ICE)'!$P$5*E251^2</f>
        <v>56.217600027646043</v>
      </c>
      <c r="H251" s="14">
        <f>IF(B251="A",'Specifications (ICE)'!$M$12,IF(B251="G",'Specifications (ICE)'!$M$13))</f>
        <v>84.271039200000004</v>
      </c>
      <c r="I251" s="14">
        <f>'Specifications (ICE)'!$H$11-G251-H251-R251</f>
        <v>561.50961099107656</v>
      </c>
      <c r="J251" s="14">
        <f t="shared" si="78"/>
        <v>0.88728655499254105</v>
      </c>
      <c r="K251" s="14">
        <f>0.5*'Specifications (ICE)'!$E$16*E251^2</f>
        <v>48283.043975654393</v>
      </c>
      <c r="L251" s="14">
        <f>E251/'Specifications (ICE)'!$M$4</f>
        <v>46.93333333333333</v>
      </c>
      <c r="M251" s="14">
        <f t="shared" si="73"/>
        <v>3</v>
      </c>
      <c r="N251" s="14">
        <f>IF(M251=1,'Specifications (ICE)'!$M$19,IF(M251=2,'Specifications (ICE)'!$M$20,IF(M251=3,'Specifications (ICE)'!$M$21)))</f>
        <v>632.83908432016858</v>
      </c>
      <c r="O251" s="14">
        <f t="shared" si="74"/>
        <v>56.911309171706868</v>
      </c>
      <c r="P251" s="13">
        <f t="shared" si="75"/>
        <v>0.88728655499254105</v>
      </c>
      <c r="Q251" s="14">
        <v>0</v>
      </c>
      <c r="R251" s="17">
        <f t="shared" si="79"/>
        <v>0</v>
      </c>
      <c r="S251" s="14">
        <f t="shared" si="80"/>
        <v>0</v>
      </c>
      <c r="T251" s="12">
        <f t="shared" si="76"/>
        <v>840.33949246964119</v>
      </c>
      <c r="U251" s="3">
        <f t="shared" si="95"/>
        <v>18</v>
      </c>
      <c r="V251" s="19">
        <f t="shared" si="81"/>
        <v>13.422600000000001</v>
      </c>
      <c r="W251" s="14">
        <f>IF(M251=1,_xlfn.XLOOKUP(D251,' RPM (ICE)'!$E$3:$E$63,' RPM (ICE)'!$B$3:$B$63,,1),IF(M251=2,_xlfn.XLOOKUP(D251,' RPM (ICE)'!$F$3:$F$63,' RPM (ICE)'!$B$3:$B$63,,1),IF(M251=3,_xlfn.XLOOKUP(D251,' RPM (ICE)'!$G$3:$G$63,' RPM (ICE)'!$B$3:$B$63,,1))))</f>
        <v>6900</v>
      </c>
      <c r="X251" s="12">
        <f t="shared" si="82"/>
        <v>18.575322156521739</v>
      </c>
      <c r="Y251" s="3">
        <f t="shared" si="83"/>
        <v>19</v>
      </c>
      <c r="Z251" s="3">
        <f t="shared" si="90"/>
        <v>19</v>
      </c>
      <c r="AA251" s="3">
        <f t="shared" si="84"/>
        <v>19</v>
      </c>
      <c r="AB251" s="19"/>
      <c r="AC251" s="14">
        <f>IF(M251=1,_xlfn.XLOOKUP(D251,' RPM (ICE)'!$E$3:$E$63,' RPM (ICE)'!$C$3:$C$63,,-1),IF(M251=2,_xlfn.XLOOKUP(D251,' RPM (ICE)'!$F$3:$F$63,' RPM (ICE)'!$C$3:$C$63,,-1),IF(M251=3,_xlfn.XLOOKUP(D251,' RPM (ICE)'!$G$3:$G$63,' RPM (ICE)'!$C$3:$C$63,,-1))))</f>
        <v>13.483333333333301</v>
      </c>
      <c r="AD251" s="14">
        <f t="shared" si="85"/>
        <v>10.054521666666643</v>
      </c>
      <c r="AE251" s="14">
        <f t="shared" si="86"/>
        <v>13.914292245024122</v>
      </c>
      <c r="AF251" s="14" cm="1">
        <f t="array" ref="AF251">_xlfn.XLOOKUP(AE251,BSFC!$I$11:$I$33,_xlfn.XLOOKUP('Main Data (ICE)'!W251,BSFC!$J$10:$W$10,BSFC!$J$11:$W$33,,-1),,-1)</f>
        <v>450.79008974999994</v>
      </c>
      <c r="AG251" s="14">
        <f t="shared" si="87"/>
        <v>1.2590218679194376</v>
      </c>
      <c r="AH251" s="14">
        <f t="shared" si="91"/>
        <v>2.0825300384642393E-4</v>
      </c>
      <c r="AI251" s="14">
        <f t="shared" si="92"/>
        <v>9.387839029463653E-2</v>
      </c>
      <c r="AJ251" s="14">
        <f t="shared" si="96"/>
        <v>35.06440711959165</v>
      </c>
      <c r="AK251" s="14">
        <f t="shared" si="93"/>
        <v>1.2434223880084308E-4</v>
      </c>
      <c r="AL251" s="14">
        <f t="shared" si="94"/>
        <v>4.6442923337207301E-2</v>
      </c>
    </row>
    <row r="252" spans="1:38" ht="15.75" thickBot="1" x14ac:dyDescent="0.3">
      <c r="A252" s="14">
        <v>1</v>
      </c>
      <c r="B252" s="17" t="s">
        <v>33</v>
      </c>
      <c r="C252" s="14">
        <v>246</v>
      </c>
      <c r="D252" s="14">
        <f t="shared" si="88"/>
        <v>30.000049728</v>
      </c>
      <c r="E252" s="14">
        <f t="shared" si="77"/>
        <v>13.411199999999999</v>
      </c>
      <c r="F252" s="14">
        <f t="shared" si="89"/>
        <v>26.088968091698295</v>
      </c>
      <c r="G252" s="14">
        <f>0.5*('Specifications (ICE)'!$P$4*'Specifications (ICE)'!$P$3)*'Specifications (ICE)'!$P$5*E252^2</f>
        <v>56.217600027646043</v>
      </c>
      <c r="H252" s="14">
        <f>IF(B252="A",'Specifications (ICE)'!$M$12,IF(B252="G",'Specifications (ICE)'!$M$13))</f>
        <v>84.271039200000004</v>
      </c>
      <c r="I252" s="14">
        <f>'Specifications (ICE)'!$H$11-G252-H252-R252</f>
        <v>561.50961099107656</v>
      </c>
      <c r="J252" s="14">
        <f t="shared" si="78"/>
        <v>0.88728655499254105</v>
      </c>
      <c r="K252" s="14">
        <f>0.5*'Specifications (ICE)'!$E$16*E252^2</f>
        <v>48283.043975654393</v>
      </c>
      <c r="L252" s="14">
        <f>E252/'Specifications (ICE)'!$M$4</f>
        <v>46.93333333333333</v>
      </c>
      <c r="M252" s="14">
        <f t="shared" si="73"/>
        <v>3</v>
      </c>
      <c r="N252" s="14">
        <f>IF(M252=1,'Specifications (ICE)'!$M$19,IF(M252=2,'Specifications (ICE)'!$M$20,IF(M252=3,'Specifications (ICE)'!$M$21)))</f>
        <v>632.83908432016858</v>
      </c>
      <c r="O252" s="14">
        <f t="shared" si="74"/>
        <v>56.911309171706868</v>
      </c>
      <c r="P252" s="13">
        <f t="shared" si="75"/>
        <v>0.88728655499254105</v>
      </c>
      <c r="Q252" s="14">
        <v>0</v>
      </c>
      <c r="R252" s="17">
        <f t="shared" si="79"/>
        <v>0</v>
      </c>
      <c r="S252" s="14">
        <f t="shared" si="80"/>
        <v>0</v>
      </c>
      <c r="T252" s="12">
        <f t="shared" si="76"/>
        <v>840.33949246964119</v>
      </c>
      <c r="U252" s="3">
        <f t="shared" si="95"/>
        <v>18</v>
      </c>
      <c r="V252" s="19">
        <f t="shared" si="81"/>
        <v>13.422600000000001</v>
      </c>
      <c r="W252" s="14">
        <f>IF(M252=1,_xlfn.XLOOKUP(D252,' RPM (ICE)'!$E$3:$E$63,' RPM (ICE)'!$B$3:$B$63,,1),IF(M252=2,_xlfn.XLOOKUP(D252,' RPM (ICE)'!$F$3:$F$63,' RPM (ICE)'!$B$3:$B$63,,1),IF(M252=3,_xlfn.XLOOKUP(D252,' RPM (ICE)'!$G$3:$G$63,' RPM (ICE)'!$B$3:$B$63,,1))))</f>
        <v>6900</v>
      </c>
      <c r="X252" s="12">
        <f t="shared" si="82"/>
        <v>18.575322156521739</v>
      </c>
      <c r="Y252" s="3">
        <f t="shared" si="83"/>
        <v>19</v>
      </c>
      <c r="Z252" s="3">
        <f t="shared" si="90"/>
        <v>19</v>
      </c>
      <c r="AA252" s="3">
        <f t="shared" si="84"/>
        <v>19</v>
      </c>
      <c r="AB252" s="19"/>
      <c r="AC252" s="14">
        <f>IF(M252=1,_xlfn.XLOOKUP(D252,' RPM (ICE)'!$E$3:$E$63,' RPM (ICE)'!$C$3:$C$63,,-1),IF(M252=2,_xlfn.XLOOKUP(D252,' RPM (ICE)'!$F$3:$F$63,' RPM (ICE)'!$C$3:$C$63,,-1),IF(M252=3,_xlfn.XLOOKUP(D252,' RPM (ICE)'!$G$3:$G$63,' RPM (ICE)'!$C$3:$C$63,,-1))))</f>
        <v>13.483333333333301</v>
      </c>
      <c r="AD252" s="14">
        <f t="shared" si="85"/>
        <v>10.054521666666643</v>
      </c>
      <c r="AE252" s="14">
        <f t="shared" si="86"/>
        <v>13.914292245024122</v>
      </c>
      <c r="AF252" s="14" cm="1">
        <f t="array" ref="AF252">_xlfn.XLOOKUP(AE252,BSFC!$I$11:$I$33,_xlfn.XLOOKUP('Main Data (ICE)'!W252,BSFC!$J$10:$W$10,BSFC!$J$11:$W$33,,-1),,-1)</f>
        <v>450.79008974999994</v>
      </c>
      <c r="AG252" s="14">
        <f t="shared" si="87"/>
        <v>1.2590218679194376</v>
      </c>
      <c r="AH252" s="14">
        <f t="shared" si="91"/>
        <v>2.0825300384642393E-4</v>
      </c>
      <c r="AI252" s="14">
        <f t="shared" si="92"/>
        <v>9.387839029463653E-2</v>
      </c>
      <c r="AJ252" s="14">
        <f t="shared" si="96"/>
        <v>35.158285509886284</v>
      </c>
      <c r="AK252" s="14">
        <f t="shared" si="93"/>
        <v>1.2434223880084308E-4</v>
      </c>
      <c r="AL252" s="14">
        <f t="shared" si="94"/>
        <v>4.6567265576008141E-2</v>
      </c>
    </row>
    <row r="253" spans="1:38" ht="15.75" thickBot="1" x14ac:dyDescent="0.3">
      <c r="A253" s="14">
        <v>1</v>
      </c>
      <c r="B253" s="17" t="s">
        <v>33</v>
      </c>
      <c r="C253" s="14">
        <v>247</v>
      </c>
      <c r="D253" s="14">
        <f t="shared" si="88"/>
        <v>30.000049728</v>
      </c>
      <c r="E253" s="14">
        <f t="shared" si="77"/>
        <v>13.411199999999999</v>
      </c>
      <c r="F253" s="14">
        <f t="shared" si="89"/>
        <v>26.163532634766774</v>
      </c>
      <c r="G253" s="14">
        <f>0.5*('Specifications (ICE)'!$P$4*'Specifications (ICE)'!$P$3)*'Specifications (ICE)'!$P$5*E253^2</f>
        <v>56.217600027646043</v>
      </c>
      <c r="H253" s="14">
        <f>IF(B253="A",'Specifications (ICE)'!$M$12,IF(B253="G",'Specifications (ICE)'!$M$13))</f>
        <v>84.271039200000004</v>
      </c>
      <c r="I253" s="14">
        <f>'Specifications (ICE)'!$H$11-G253-H253-R253</f>
        <v>561.50961099107656</v>
      </c>
      <c r="J253" s="14">
        <f t="shared" si="78"/>
        <v>0.88728655499254105</v>
      </c>
      <c r="K253" s="14">
        <f>0.5*'Specifications (ICE)'!$E$16*E253^2</f>
        <v>48283.043975654393</v>
      </c>
      <c r="L253" s="14">
        <f>E253/'Specifications (ICE)'!$M$4</f>
        <v>46.93333333333333</v>
      </c>
      <c r="M253" s="14">
        <f t="shared" si="73"/>
        <v>3</v>
      </c>
      <c r="N253" s="14">
        <f>IF(M253=1,'Specifications (ICE)'!$M$19,IF(M253=2,'Specifications (ICE)'!$M$20,IF(M253=3,'Specifications (ICE)'!$M$21)))</f>
        <v>632.83908432016858</v>
      </c>
      <c r="O253" s="14">
        <f t="shared" si="74"/>
        <v>56.911309171706868</v>
      </c>
      <c r="P253" s="13">
        <f t="shared" si="75"/>
        <v>0.88728655499254105</v>
      </c>
      <c r="Q253" s="14">
        <v>0</v>
      </c>
      <c r="R253" s="17">
        <f t="shared" si="79"/>
        <v>0</v>
      </c>
      <c r="S253" s="14">
        <f t="shared" si="80"/>
        <v>0</v>
      </c>
      <c r="T253" s="12">
        <f t="shared" si="76"/>
        <v>840.33949246964119</v>
      </c>
      <c r="U253" s="3">
        <f t="shared" si="95"/>
        <v>18</v>
      </c>
      <c r="V253" s="19">
        <f t="shared" si="81"/>
        <v>13.422600000000001</v>
      </c>
      <c r="W253" s="14">
        <f>IF(M253=1,_xlfn.XLOOKUP(D253,' RPM (ICE)'!$E$3:$E$63,' RPM (ICE)'!$B$3:$B$63,,1),IF(M253=2,_xlfn.XLOOKUP(D253,' RPM (ICE)'!$F$3:$F$63,' RPM (ICE)'!$B$3:$B$63,,1),IF(M253=3,_xlfn.XLOOKUP(D253,' RPM (ICE)'!$G$3:$G$63,' RPM (ICE)'!$B$3:$B$63,,1))))</f>
        <v>6900</v>
      </c>
      <c r="X253" s="12">
        <f t="shared" si="82"/>
        <v>18.575322156521739</v>
      </c>
      <c r="Y253" s="3">
        <f t="shared" si="83"/>
        <v>19</v>
      </c>
      <c r="Z253" s="3">
        <f t="shared" si="90"/>
        <v>19</v>
      </c>
      <c r="AA253" s="3">
        <f t="shared" si="84"/>
        <v>19</v>
      </c>
      <c r="AB253" s="19"/>
      <c r="AC253" s="14">
        <f>IF(M253=1,_xlfn.XLOOKUP(D253,' RPM (ICE)'!$E$3:$E$63,' RPM (ICE)'!$C$3:$C$63,,-1),IF(M253=2,_xlfn.XLOOKUP(D253,' RPM (ICE)'!$F$3:$F$63,' RPM (ICE)'!$C$3:$C$63,,-1),IF(M253=3,_xlfn.XLOOKUP(D253,' RPM (ICE)'!$G$3:$G$63,' RPM (ICE)'!$C$3:$C$63,,-1))))</f>
        <v>13.483333333333301</v>
      </c>
      <c r="AD253" s="14">
        <f t="shared" si="85"/>
        <v>10.054521666666643</v>
      </c>
      <c r="AE253" s="14">
        <f t="shared" si="86"/>
        <v>13.914292245024122</v>
      </c>
      <c r="AF253" s="14" cm="1">
        <f t="array" ref="AF253">_xlfn.XLOOKUP(AE253,BSFC!$I$11:$I$33,_xlfn.XLOOKUP('Main Data (ICE)'!W253,BSFC!$J$10:$W$10,BSFC!$J$11:$W$33,,-1),,-1)</f>
        <v>450.79008974999994</v>
      </c>
      <c r="AG253" s="14">
        <f t="shared" si="87"/>
        <v>1.2590218679194376</v>
      </c>
      <c r="AH253" s="14">
        <f t="shared" si="91"/>
        <v>2.0825300384642393E-4</v>
      </c>
      <c r="AI253" s="14">
        <f t="shared" si="92"/>
        <v>9.387839029463653E-2</v>
      </c>
      <c r="AJ253" s="14">
        <f t="shared" si="96"/>
        <v>35.252163900180918</v>
      </c>
      <c r="AK253" s="14">
        <f t="shared" si="93"/>
        <v>1.2434223880084308E-4</v>
      </c>
      <c r="AL253" s="14">
        <f t="shared" si="94"/>
        <v>4.669160781480898E-2</v>
      </c>
    </row>
    <row r="254" spans="1:38" ht="15.75" thickBot="1" x14ac:dyDescent="0.3">
      <c r="A254" s="14">
        <v>1</v>
      </c>
      <c r="B254" s="17" t="s">
        <v>33</v>
      </c>
      <c r="C254" s="14">
        <v>248</v>
      </c>
      <c r="D254" s="14">
        <f t="shared" si="88"/>
        <v>30.000049728</v>
      </c>
      <c r="E254" s="14">
        <f t="shared" si="77"/>
        <v>13.411199999999999</v>
      </c>
      <c r="F254" s="14">
        <f t="shared" si="89"/>
        <v>26.238097177835254</v>
      </c>
      <c r="G254" s="14">
        <f>0.5*('Specifications (ICE)'!$P$4*'Specifications (ICE)'!$P$3)*'Specifications (ICE)'!$P$5*E254^2</f>
        <v>56.217600027646043</v>
      </c>
      <c r="H254" s="14">
        <f>IF(B254="A",'Specifications (ICE)'!$M$12,IF(B254="G",'Specifications (ICE)'!$M$13))</f>
        <v>84.271039200000004</v>
      </c>
      <c r="I254" s="14">
        <f>'Specifications (ICE)'!$H$11-G254-H254-R254</f>
        <v>561.50961099107656</v>
      </c>
      <c r="J254" s="14">
        <f t="shared" si="78"/>
        <v>0.88728655499254105</v>
      </c>
      <c r="K254" s="14">
        <f>0.5*'Specifications (ICE)'!$E$16*E254^2</f>
        <v>48283.043975654393</v>
      </c>
      <c r="L254" s="14">
        <f>E254/'Specifications (ICE)'!$M$4</f>
        <v>46.93333333333333</v>
      </c>
      <c r="M254" s="14">
        <f t="shared" si="73"/>
        <v>3</v>
      </c>
      <c r="N254" s="14">
        <f>IF(M254=1,'Specifications (ICE)'!$M$19,IF(M254=2,'Specifications (ICE)'!$M$20,IF(M254=3,'Specifications (ICE)'!$M$21)))</f>
        <v>632.83908432016858</v>
      </c>
      <c r="O254" s="14">
        <f t="shared" si="74"/>
        <v>56.911309171706868</v>
      </c>
      <c r="P254" s="13">
        <f t="shared" si="75"/>
        <v>0.88728655499254105</v>
      </c>
      <c r="Q254" s="14">
        <v>0</v>
      </c>
      <c r="R254" s="17">
        <f t="shared" si="79"/>
        <v>0</v>
      </c>
      <c r="S254" s="14">
        <f t="shared" si="80"/>
        <v>0</v>
      </c>
      <c r="T254" s="12">
        <f t="shared" si="76"/>
        <v>840.33949246964119</v>
      </c>
      <c r="U254" s="3">
        <f t="shared" si="95"/>
        <v>18</v>
      </c>
      <c r="V254" s="19">
        <f t="shared" si="81"/>
        <v>13.422600000000001</v>
      </c>
      <c r="W254" s="14">
        <f>IF(M254=1,_xlfn.XLOOKUP(D254,' RPM (ICE)'!$E$3:$E$63,' RPM (ICE)'!$B$3:$B$63,,1),IF(M254=2,_xlfn.XLOOKUP(D254,' RPM (ICE)'!$F$3:$F$63,' RPM (ICE)'!$B$3:$B$63,,1),IF(M254=3,_xlfn.XLOOKUP(D254,' RPM (ICE)'!$G$3:$G$63,' RPM (ICE)'!$B$3:$B$63,,1))))</f>
        <v>6900</v>
      </c>
      <c r="X254" s="12">
        <f t="shared" si="82"/>
        <v>18.575322156521739</v>
      </c>
      <c r="Y254" s="3">
        <f t="shared" si="83"/>
        <v>19</v>
      </c>
      <c r="Z254" s="3">
        <f t="shared" si="90"/>
        <v>19</v>
      </c>
      <c r="AA254" s="3">
        <f t="shared" si="84"/>
        <v>19</v>
      </c>
      <c r="AB254" s="19"/>
      <c r="AC254" s="14">
        <f>IF(M254=1,_xlfn.XLOOKUP(D254,' RPM (ICE)'!$E$3:$E$63,' RPM (ICE)'!$C$3:$C$63,,-1),IF(M254=2,_xlfn.XLOOKUP(D254,' RPM (ICE)'!$F$3:$F$63,' RPM (ICE)'!$C$3:$C$63,,-1),IF(M254=3,_xlfn.XLOOKUP(D254,' RPM (ICE)'!$G$3:$G$63,' RPM (ICE)'!$C$3:$C$63,,-1))))</f>
        <v>13.483333333333301</v>
      </c>
      <c r="AD254" s="14">
        <f t="shared" si="85"/>
        <v>10.054521666666643</v>
      </c>
      <c r="AE254" s="14">
        <f t="shared" si="86"/>
        <v>13.914292245024122</v>
      </c>
      <c r="AF254" s="14" cm="1">
        <f t="array" ref="AF254">_xlfn.XLOOKUP(AE254,BSFC!$I$11:$I$33,_xlfn.XLOOKUP('Main Data (ICE)'!W254,BSFC!$J$10:$W$10,BSFC!$J$11:$W$33,,-1),,-1)</f>
        <v>450.79008974999994</v>
      </c>
      <c r="AG254" s="14">
        <f t="shared" si="87"/>
        <v>1.2590218679194376</v>
      </c>
      <c r="AH254" s="14">
        <f t="shared" si="91"/>
        <v>2.0825300384642393E-4</v>
      </c>
      <c r="AI254" s="14">
        <f t="shared" si="92"/>
        <v>9.387839029463653E-2</v>
      </c>
      <c r="AJ254" s="14">
        <f t="shared" si="96"/>
        <v>35.346042290475552</v>
      </c>
      <c r="AK254" s="14">
        <f t="shared" si="93"/>
        <v>1.2434223880084308E-4</v>
      </c>
      <c r="AL254" s="14">
        <f t="shared" si="94"/>
        <v>4.681595005360982E-2</v>
      </c>
    </row>
    <row r="255" spans="1:38" ht="15.75" thickBot="1" x14ac:dyDescent="0.3">
      <c r="A255" s="14">
        <v>1</v>
      </c>
      <c r="B255" s="17" t="s">
        <v>33</v>
      </c>
      <c r="C255" s="14">
        <v>249</v>
      </c>
      <c r="D255" s="14">
        <f t="shared" si="88"/>
        <v>30.000049728</v>
      </c>
      <c r="E255" s="14">
        <f t="shared" si="77"/>
        <v>13.411199999999999</v>
      </c>
      <c r="F255" s="14">
        <f t="shared" si="89"/>
        <v>26.312661720903733</v>
      </c>
      <c r="G255" s="14">
        <f>0.5*('Specifications (ICE)'!$P$4*'Specifications (ICE)'!$P$3)*'Specifications (ICE)'!$P$5*E255^2</f>
        <v>56.217600027646043</v>
      </c>
      <c r="H255" s="14">
        <f>IF(B255="A",'Specifications (ICE)'!$M$12,IF(B255="G",'Specifications (ICE)'!$M$13))</f>
        <v>84.271039200000004</v>
      </c>
      <c r="I255" s="14">
        <f>'Specifications (ICE)'!$H$11-G255-H255-R255</f>
        <v>561.50961099107656</v>
      </c>
      <c r="J255" s="14">
        <f t="shared" si="78"/>
        <v>0.88728655499254105</v>
      </c>
      <c r="K255" s="14">
        <f>0.5*'Specifications (ICE)'!$E$16*E255^2</f>
        <v>48283.043975654393</v>
      </c>
      <c r="L255" s="14">
        <f>E255/'Specifications (ICE)'!$M$4</f>
        <v>46.93333333333333</v>
      </c>
      <c r="M255" s="14">
        <f t="shared" si="73"/>
        <v>3</v>
      </c>
      <c r="N255" s="14">
        <f>IF(M255=1,'Specifications (ICE)'!$M$19,IF(M255=2,'Specifications (ICE)'!$M$20,IF(M255=3,'Specifications (ICE)'!$M$21)))</f>
        <v>632.83908432016858</v>
      </c>
      <c r="O255" s="14">
        <f t="shared" si="74"/>
        <v>56.911309171706868</v>
      </c>
      <c r="P255" s="13">
        <f t="shared" si="75"/>
        <v>0.88728655499254105</v>
      </c>
      <c r="Q255" s="14">
        <v>0</v>
      </c>
      <c r="R255" s="17">
        <f t="shared" si="79"/>
        <v>0</v>
      </c>
      <c r="S255" s="14">
        <f t="shared" si="80"/>
        <v>0</v>
      </c>
      <c r="T255" s="12">
        <f t="shared" si="76"/>
        <v>840.33949246964119</v>
      </c>
      <c r="U255" s="3">
        <f t="shared" si="95"/>
        <v>18</v>
      </c>
      <c r="V255" s="19">
        <f t="shared" si="81"/>
        <v>13.422600000000001</v>
      </c>
      <c r="W255" s="14">
        <f>IF(M255=1,_xlfn.XLOOKUP(D255,' RPM (ICE)'!$E$3:$E$63,' RPM (ICE)'!$B$3:$B$63,,1),IF(M255=2,_xlfn.XLOOKUP(D255,' RPM (ICE)'!$F$3:$F$63,' RPM (ICE)'!$B$3:$B$63,,1),IF(M255=3,_xlfn.XLOOKUP(D255,' RPM (ICE)'!$G$3:$G$63,' RPM (ICE)'!$B$3:$B$63,,1))))</f>
        <v>6900</v>
      </c>
      <c r="X255" s="12">
        <f t="shared" si="82"/>
        <v>18.575322156521739</v>
      </c>
      <c r="Y255" s="3">
        <f t="shared" si="83"/>
        <v>19</v>
      </c>
      <c r="Z255" s="3">
        <f t="shared" si="90"/>
        <v>19</v>
      </c>
      <c r="AA255" s="3">
        <f t="shared" si="84"/>
        <v>19</v>
      </c>
      <c r="AB255" s="19"/>
      <c r="AC255" s="14">
        <f>IF(M255=1,_xlfn.XLOOKUP(D255,' RPM (ICE)'!$E$3:$E$63,' RPM (ICE)'!$C$3:$C$63,,-1),IF(M255=2,_xlfn.XLOOKUP(D255,' RPM (ICE)'!$F$3:$F$63,' RPM (ICE)'!$C$3:$C$63,,-1),IF(M255=3,_xlfn.XLOOKUP(D255,' RPM (ICE)'!$G$3:$G$63,' RPM (ICE)'!$C$3:$C$63,,-1))))</f>
        <v>13.483333333333301</v>
      </c>
      <c r="AD255" s="14">
        <f t="shared" si="85"/>
        <v>10.054521666666643</v>
      </c>
      <c r="AE255" s="14">
        <f t="shared" si="86"/>
        <v>13.914292245024122</v>
      </c>
      <c r="AF255" s="14" cm="1">
        <f t="array" ref="AF255">_xlfn.XLOOKUP(AE255,BSFC!$I$11:$I$33,_xlfn.XLOOKUP('Main Data (ICE)'!W255,BSFC!$J$10:$W$10,BSFC!$J$11:$W$33,,-1),,-1)</f>
        <v>450.79008974999994</v>
      </c>
      <c r="AG255" s="14">
        <f t="shared" si="87"/>
        <v>1.2590218679194376</v>
      </c>
      <c r="AH255" s="14">
        <f t="shared" si="91"/>
        <v>2.0825300384642393E-4</v>
      </c>
      <c r="AI255" s="14">
        <f t="shared" si="92"/>
        <v>9.387839029463653E-2</v>
      </c>
      <c r="AJ255" s="14">
        <f t="shared" si="96"/>
        <v>35.439920680770186</v>
      </c>
      <c r="AK255" s="14">
        <f t="shared" si="93"/>
        <v>1.2434223880084308E-4</v>
      </c>
      <c r="AL255" s="14">
        <f t="shared" si="94"/>
        <v>4.694029229241066E-2</v>
      </c>
    </row>
    <row r="256" spans="1:38" ht="15.75" thickBot="1" x14ac:dyDescent="0.3">
      <c r="A256" s="14">
        <v>1</v>
      </c>
      <c r="B256" s="17" t="s">
        <v>33</v>
      </c>
      <c r="C256" s="14">
        <v>250</v>
      </c>
      <c r="D256" s="14">
        <f t="shared" si="88"/>
        <v>30.000049728</v>
      </c>
      <c r="E256" s="14">
        <f t="shared" si="77"/>
        <v>13.411199999999999</v>
      </c>
      <c r="F256" s="14">
        <f t="shared" si="89"/>
        <v>26.387226263972213</v>
      </c>
      <c r="G256" s="14">
        <f>0.5*('Specifications (ICE)'!$P$4*'Specifications (ICE)'!$P$3)*'Specifications (ICE)'!$P$5*E256^2</f>
        <v>56.217600027646043</v>
      </c>
      <c r="H256" s="14">
        <f>IF(B256="A",'Specifications (ICE)'!$M$12,IF(B256="G",'Specifications (ICE)'!$M$13))</f>
        <v>84.271039200000004</v>
      </c>
      <c r="I256" s="14">
        <f>'Specifications (ICE)'!$H$11-G256-H256-R256</f>
        <v>561.50961099107656</v>
      </c>
      <c r="J256" s="14">
        <f t="shared" si="78"/>
        <v>0.88728655499254105</v>
      </c>
      <c r="K256" s="14">
        <f>0.5*'Specifications (ICE)'!$E$16*E256^2</f>
        <v>48283.043975654393</v>
      </c>
      <c r="L256" s="14">
        <f>E256/'Specifications (ICE)'!$M$4</f>
        <v>46.93333333333333</v>
      </c>
      <c r="M256" s="14">
        <f t="shared" si="73"/>
        <v>3</v>
      </c>
      <c r="N256" s="14">
        <f>IF(M256=1,'Specifications (ICE)'!$M$19,IF(M256=2,'Specifications (ICE)'!$M$20,IF(M256=3,'Specifications (ICE)'!$M$21)))</f>
        <v>632.83908432016858</v>
      </c>
      <c r="O256" s="14">
        <f t="shared" si="74"/>
        <v>56.911309171706868</v>
      </c>
      <c r="P256" s="13">
        <f t="shared" si="75"/>
        <v>0.88728655499254105</v>
      </c>
      <c r="Q256" s="14">
        <v>0</v>
      </c>
      <c r="R256" s="17">
        <f t="shared" si="79"/>
        <v>0</v>
      </c>
      <c r="S256" s="14">
        <f t="shared" si="80"/>
        <v>0</v>
      </c>
      <c r="T256" s="12">
        <f t="shared" si="76"/>
        <v>840.33949246964119</v>
      </c>
      <c r="U256" s="3">
        <f t="shared" si="95"/>
        <v>18</v>
      </c>
      <c r="V256" s="19">
        <f t="shared" si="81"/>
        <v>13.422600000000001</v>
      </c>
      <c r="W256" s="14">
        <f>IF(M256=1,_xlfn.XLOOKUP(D256,' RPM (ICE)'!$E$3:$E$63,' RPM (ICE)'!$B$3:$B$63,,1),IF(M256=2,_xlfn.XLOOKUP(D256,' RPM (ICE)'!$F$3:$F$63,' RPM (ICE)'!$B$3:$B$63,,1),IF(M256=3,_xlfn.XLOOKUP(D256,' RPM (ICE)'!$G$3:$G$63,' RPM (ICE)'!$B$3:$B$63,,1))))</f>
        <v>6900</v>
      </c>
      <c r="X256" s="12">
        <f t="shared" si="82"/>
        <v>18.575322156521739</v>
      </c>
      <c r="Y256" s="3">
        <f t="shared" si="83"/>
        <v>19</v>
      </c>
      <c r="Z256" s="3">
        <f t="shared" si="90"/>
        <v>19</v>
      </c>
      <c r="AA256" s="3">
        <f t="shared" si="84"/>
        <v>19</v>
      </c>
      <c r="AB256" s="19"/>
      <c r="AC256" s="14">
        <f>IF(M256=1,_xlfn.XLOOKUP(D256,' RPM (ICE)'!$E$3:$E$63,' RPM (ICE)'!$C$3:$C$63,,-1),IF(M256=2,_xlfn.XLOOKUP(D256,' RPM (ICE)'!$F$3:$F$63,' RPM (ICE)'!$C$3:$C$63,,-1),IF(M256=3,_xlfn.XLOOKUP(D256,' RPM (ICE)'!$G$3:$G$63,' RPM (ICE)'!$C$3:$C$63,,-1))))</f>
        <v>13.483333333333301</v>
      </c>
      <c r="AD256" s="14">
        <f t="shared" si="85"/>
        <v>10.054521666666643</v>
      </c>
      <c r="AE256" s="14">
        <f t="shared" si="86"/>
        <v>13.914292245024122</v>
      </c>
      <c r="AF256" s="14" cm="1">
        <f t="array" ref="AF256">_xlfn.XLOOKUP(AE256,BSFC!$I$11:$I$33,_xlfn.XLOOKUP('Main Data (ICE)'!W256,BSFC!$J$10:$W$10,BSFC!$J$11:$W$33,,-1),,-1)</f>
        <v>450.79008974999994</v>
      </c>
      <c r="AG256" s="14">
        <f t="shared" si="87"/>
        <v>1.2590218679194376</v>
      </c>
      <c r="AH256" s="14">
        <f t="shared" si="91"/>
        <v>2.0825300384642393E-4</v>
      </c>
      <c r="AI256" s="14">
        <f t="shared" si="92"/>
        <v>9.387839029463653E-2</v>
      </c>
      <c r="AJ256" s="14">
        <f t="shared" si="96"/>
        <v>35.53379907106482</v>
      </c>
      <c r="AK256" s="14">
        <f t="shared" si="93"/>
        <v>1.2434223880084308E-4</v>
      </c>
      <c r="AL256" s="14">
        <f t="shared" si="94"/>
        <v>4.7064634531211499E-2</v>
      </c>
    </row>
    <row r="257" spans="1:38" ht="15.75" thickBot="1" x14ac:dyDescent="0.3">
      <c r="A257" s="14">
        <v>1</v>
      </c>
      <c r="B257" s="17" t="s">
        <v>33</v>
      </c>
      <c r="C257" s="14">
        <v>251</v>
      </c>
      <c r="D257" s="14">
        <f t="shared" si="88"/>
        <v>30.000049728</v>
      </c>
      <c r="E257" s="14">
        <f t="shared" si="77"/>
        <v>13.411199999999999</v>
      </c>
      <c r="F257" s="14">
        <f t="shared" si="89"/>
        <v>26.461790807040693</v>
      </c>
      <c r="G257" s="14">
        <f>0.5*('Specifications (ICE)'!$P$4*'Specifications (ICE)'!$P$3)*'Specifications (ICE)'!$P$5*E257^2</f>
        <v>56.217600027646043</v>
      </c>
      <c r="H257" s="14">
        <f>IF(B257="A",'Specifications (ICE)'!$M$12,IF(B257="G",'Specifications (ICE)'!$M$13))</f>
        <v>84.271039200000004</v>
      </c>
      <c r="I257" s="14">
        <f>'Specifications (ICE)'!$H$11-G257-H257-R257</f>
        <v>561.50961099107656</v>
      </c>
      <c r="J257" s="14">
        <f t="shared" si="78"/>
        <v>0.88728655499254105</v>
      </c>
      <c r="K257" s="14">
        <f>0.5*'Specifications (ICE)'!$E$16*E257^2</f>
        <v>48283.043975654393</v>
      </c>
      <c r="L257" s="14">
        <f>E257/'Specifications (ICE)'!$M$4</f>
        <v>46.93333333333333</v>
      </c>
      <c r="M257" s="14">
        <f t="shared" si="73"/>
        <v>3</v>
      </c>
      <c r="N257" s="14">
        <f>IF(M257=1,'Specifications (ICE)'!$M$19,IF(M257=2,'Specifications (ICE)'!$M$20,IF(M257=3,'Specifications (ICE)'!$M$21)))</f>
        <v>632.83908432016858</v>
      </c>
      <c r="O257" s="14">
        <f t="shared" si="74"/>
        <v>56.911309171706868</v>
      </c>
      <c r="P257" s="13">
        <f t="shared" si="75"/>
        <v>0.88728655499254105</v>
      </c>
      <c r="Q257" s="14">
        <v>0</v>
      </c>
      <c r="R257" s="17">
        <f t="shared" si="79"/>
        <v>0</v>
      </c>
      <c r="S257" s="14">
        <f t="shared" si="80"/>
        <v>0</v>
      </c>
      <c r="T257" s="12">
        <f t="shared" si="76"/>
        <v>840.33949246964119</v>
      </c>
      <c r="U257" s="3">
        <f t="shared" si="95"/>
        <v>18</v>
      </c>
      <c r="V257" s="19">
        <f t="shared" si="81"/>
        <v>13.422600000000001</v>
      </c>
      <c r="W257" s="14">
        <f>IF(M257=1,_xlfn.XLOOKUP(D257,' RPM (ICE)'!$E$3:$E$63,' RPM (ICE)'!$B$3:$B$63,,1),IF(M257=2,_xlfn.XLOOKUP(D257,' RPM (ICE)'!$F$3:$F$63,' RPM (ICE)'!$B$3:$B$63,,1),IF(M257=3,_xlfn.XLOOKUP(D257,' RPM (ICE)'!$G$3:$G$63,' RPM (ICE)'!$B$3:$B$63,,1))))</f>
        <v>6900</v>
      </c>
      <c r="X257" s="12">
        <f t="shared" si="82"/>
        <v>18.575322156521739</v>
      </c>
      <c r="Y257" s="3">
        <f t="shared" si="83"/>
        <v>19</v>
      </c>
      <c r="Z257" s="3">
        <f t="shared" si="90"/>
        <v>19</v>
      </c>
      <c r="AA257" s="3">
        <f t="shared" si="84"/>
        <v>19</v>
      </c>
      <c r="AB257" s="19"/>
      <c r="AC257" s="14">
        <f>IF(M257=1,_xlfn.XLOOKUP(D257,' RPM (ICE)'!$E$3:$E$63,' RPM (ICE)'!$C$3:$C$63,,-1),IF(M257=2,_xlfn.XLOOKUP(D257,' RPM (ICE)'!$F$3:$F$63,' RPM (ICE)'!$C$3:$C$63,,-1),IF(M257=3,_xlfn.XLOOKUP(D257,' RPM (ICE)'!$G$3:$G$63,' RPM (ICE)'!$C$3:$C$63,,-1))))</f>
        <v>13.483333333333301</v>
      </c>
      <c r="AD257" s="14">
        <f t="shared" si="85"/>
        <v>10.054521666666643</v>
      </c>
      <c r="AE257" s="14">
        <f t="shared" si="86"/>
        <v>13.914292245024122</v>
      </c>
      <c r="AF257" s="14" cm="1">
        <f t="array" ref="AF257">_xlfn.XLOOKUP(AE257,BSFC!$I$11:$I$33,_xlfn.XLOOKUP('Main Data (ICE)'!W257,BSFC!$J$10:$W$10,BSFC!$J$11:$W$33,,-1),,-1)</f>
        <v>450.79008974999994</v>
      </c>
      <c r="AG257" s="14">
        <f t="shared" si="87"/>
        <v>1.2590218679194376</v>
      </c>
      <c r="AH257" s="14">
        <f t="shared" si="91"/>
        <v>2.0825300384642393E-4</v>
      </c>
      <c r="AI257" s="14">
        <f t="shared" si="92"/>
        <v>9.387839029463653E-2</v>
      </c>
      <c r="AJ257" s="14">
        <f t="shared" si="96"/>
        <v>35.627677461359454</v>
      </c>
      <c r="AK257" s="14">
        <f t="shared" si="93"/>
        <v>1.2434223880084308E-4</v>
      </c>
      <c r="AL257" s="14">
        <f t="shared" si="94"/>
        <v>4.7188976770012339E-2</v>
      </c>
    </row>
    <row r="258" spans="1:38" ht="15.75" thickBot="1" x14ac:dyDescent="0.3">
      <c r="A258" s="14">
        <v>1</v>
      </c>
      <c r="B258" s="17" t="s">
        <v>33</v>
      </c>
      <c r="C258" s="14">
        <v>252</v>
      </c>
      <c r="D258" s="14">
        <f t="shared" si="88"/>
        <v>30.000049728</v>
      </c>
      <c r="E258" s="14">
        <f t="shared" si="77"/>
        <v>13.411199999999999</v>
      </c>
      <c r="F258" s="14">
        <f t="shared" si="89"/>
        <v>26.536355350109172</v>
      </c>
      <c r="G258" s="14">
        <f>0.5*('Specifications (ICE)'!$P$4*'Specifications (ICE)'!$P$3)*'Specifications (ICE)'!$P$5*E258^2</f>
        <v>56.217600027646043</v>
      </c>
      <c r="H258" s="14">
        <f>IF(B258="A",'Specifications (ICE)'!$M$12,IF(B258="G",'Specifications (ICE)'!$M$13))</f>
        <v>84.271039200000004</v>
      </c>
      <c r="I258" s="14">
        <f>'Specifications (ICE)'!$H$11-G258-H258-R258</f>
        <v>561.50961099107656</v>
      </c>
      <c r="J258" s="14">
        <f t="shared" si="78"/>
        <v>0.88728655499254105</v>
      </c>
      <c r="K258" s="14">
        <f>0.5*'Specifications (ICE)'!$E$16*E258^2</f>
        <v>48283.043975654393</v>
      </c>
      <c r="L258" s="14">
        <f>E258/'Specifications (ICE)'!$M$4</f>
        <v>46.93333333333333</v>
      </c>
      <c r="M258" s="14">
        <f t="shared" si="73"/>
        <v>3</v>
      </c>
      <c r="N258" s="14">
        <f>IF(M258=1,'Specifications (ICE)'!$M$19,IF(M258=2,'Specifications (ICE)'!$M$20,IF(M258=3,'Specifications (ICE)'!$M$21)))</f>
        <v>632.83908432016858</v>
      </c>
      <c r="O258" s="14">
        <f t="shared" si="74"/>
        <v>56.911309171706868</v>
      </c>
      <c r="P258" s="13">
        <f t="shared" si="75"/>
        <v>0.88728655499254105</v>
      </c>
      <c r="Q258" s="14">
        <v>0</v>
      </c>
      <c r="R258" s="17">
        <f t="shared" si="79"/>
        <v>0</v>
      </c>
      <c r="S258" s="14">
        <f t="shared" si="80"/>
        <v>0</v>
      </c>
      <c r="T258" s="12">
        <f t="shared" si="76"/>
        <v>840.33949246964119</v>
      </c>
      <c r="U258" s="3">
        <f t="shared" si="95"/>
        <v>18</v>
      </c>
      <c r="V258" s="19">
        <f t="shared" si="81"/>
        <v>13.422600000000001</v>
      </c>
      <c r="W258" s="14">
        <f>IF(M258=1,_xlfn.XLOOKUP(D258,' RPM (ICE)'!$E$3:$E$63,' RPM (ICE)'!$B$3:$B$63,,1),IF(M258=2,_xlfn.XLOOKUP(D258,' RPM (ICE)'!$F$3:$F$63,' RPM (ICE)'!$B$3:$B$63,,1),IF(M258=3,_xlfn.XLOOKUP(D258,' RPM (ICE)'!$G$3:$G$63,' RPM (ICE)'!$B$3:$B$63,,1))))</f>
        <v>6900</v>
      </c>
      <c r="X258" s="12">
        <f t="shared" si="82"/>
        <v>18.575322156521739</v>
      </c>
      <c r="Y258" s="3">
        <f t="shared" si="83"/>
        <v>19</v>
      </c>
      <c r="Z258" s="3">
        <f t="shared" si="90"/>
        <v>19</v>
      </c>
      <c r="AA258" s="3">
        <f t="shared" si="84"/>
        <v>19</v>
      </c>
      <c r="AB258" s="19"/>
      <c r="AC258" s="14">
        <f>IF(M258=1,_xlfn.XLOOKUP(D258,' RPM (ICE)'!$E$3:$E$63,' RPM (ICE)'!$C$3:$C$63,,-1),IF(M258=2,_xlfn.XLOOKUP(D258,' RPM (ICE)'!$F$3:$F$63,' RPM (ICE)'!$C$3:$C$63,,-1),IF(M258=3,_xlfn.XLOOKUP(D258,' RPM (ICE)'!$G$3:$G$63,' RPM (ICE)'!$C$3:$C$63,,-1))))</f>
        <v>13.483333333333301</v>
      </c>
      <c r="AD258" s="14">
        <f t="shared" si="85"/>
        <v>10.054521666666643</v>
      </c>
      <c r="AE258" s="14">
        <f t="shared" si="86"/>
        <v>13.914292245024122</v>
      </c>
      <c r="AF258" s="14" cm="1">
        <f t="array" ref="AF258">_xlfn.XLOOKUP(AE258,BSFC!$I$11:$I$33,_xlfn.XLOOKUP('Main Data (ICE)'!W258,BSFC!$J$10:$W$10,BSFC!$J$11:$W$33,,-1),,-1)</f>
        <v>450.79008974999994</v>
      </c>
      <c r="AG258" s="14">
        <f t="shared" si="87"/>
        <v>1.2590218679194376</v>
      </c>
      <c r="AH258" s="14">
        <f t="shared" si="91"/>
        <v>2.0825300384642393E-4</v>
      </c>
      <c r="AI258" s="14">
        <f t="shared" si="92"/>
        <v>9.387839029463653E-2</v>
      </c>
      <c r="AJ258" s="14">
        <f t="shared" si="96"/>
        <v>35.721555851654088</v>
      </c>
      <c r="AK258" s="14">
        <f t="shared" si="93"/>
        <v>1.2434223880084308E-4</v>
      </c>
      <c r="AL258" s="14">
        <f t="shared" si="94"/>
        <v>4.7313319008813179E-2</v>
      </c>
    </row>
    <row r="259" spans="1:38" ht="15.75" thickBot="1" x14ac:dyDescent="0.3">
      <c r="A259" s="14">
        <v>1</v>
      </c>
      <c r="B259" s="17" t="s">
        <v>33</v>
      </c>
      <c r="C259" s="14">
        <v>253</v>
      </c>
      <c r="D259" s="14">
        <f t="shared" si="88"/>
        <v>30.000049728</v>
      </c>
      <c r="E259" s="14">
        <f t="shared" si="77"/>
        <v>13.411199999999999</v>
      </c>
      <c r="F259" s="14">
        <f t="shared" si="89"/>
        <v>26.610919893177652</v>
      </c>
      <c r="G259" s="14">
        <f>0.5*('Specifications (ICE)'!$P$4*'Specifications (ICE)'!$P$3)*'Specifications (ICE)'!$P$5*E259^2</f>
        <v>56.217600027646043</v>
      </c>
      <c r="H259" s="14">
        <f>IF(B259="A",'Specifications (ICE)'!$M$12,IF(B259="G",'Specifications (ICE)'!$M$13))</f>
        <v>84.271039200000004</v>
      </c>
      <c r="I259" s="14">
        <f>'Specifications (ICE)'!$H$11-G259-H259-R259</f>
        <v>561.50961099107656</v>
      </c>
      <c r="J259" s="14">
        <f t="shared" si="78"/>
        <v>0.88728655499254105</v>
      </c>
      <c r="K259" s="14">
        <f>0.5*'Specifications (ICE)'!$E$16*E259^2</f>
        <v>48283.043975654393</v>
      </c>
      <c r="L259" s="14">
        <f>E259/'Specifications (ICE)'!$M$4</f>
        <v>46.93333333333333</v>
      </c>
      <c r="M259" s="14">
        <f t="shared" si="73"/>
        <v>3</v>
      </c>
      <c r="N259" s="14">
        <f>IF(M259=1,'Specifications (ICE)'!$M$19,IF(M259=2,'Specifications (ICE)'!$M$20,IF(M259=3,'Specifications (ICE)'!$M$21)))</f>
        <v>632.83908432016858</v>
      </c>
      <c r="O259" s="14">
        <f t="shared" si="74"/>
        <v>56.911309171706868</v>
      </c>
      <c r="P259" s="13">
        <f t="shared" si="75"/>
        <v>0.88728655499254105</v>
      </c>
      <c r="Q259" s="14">
        <v>0</v>
      </c>
      <c r="R259" s="17">
        <f t="shared" si="79"/>
        <v>0</v>
      </c>
      <c r="S259" s="14">
        <f t="shared" si="80"/>
        <v>0</v>
      </c>
      <c r="T259" s="12">
        <f t="shared" si="76"/>
        <v>840.33949246964119</v>
      </c>
      <c r="U259" s="3">
        <f t="shared" si="95"/>
        <v>18</v>
      </c>
      <c r="V259" s="19">
        <f t="shared" si="81"/>
        <v>13.422600000000001</v>
      </c>
      <c r="W259" s="14">
        <f>IF(M259=1,_xlfn.XLOOKUP(D259,' RPM (ICE)'!$E$3:$E$63,' RPM (ICE)'!$B$3:$B$63,,1),IF(M259=2,_xlfn.XLOOKUP(D259,' RPM (ICE)'!$F$3:$F$63,' RPM (ICE)'!$B$3:$B$63,,1),IF(M259=3,_xlfn.XLOOKUP(D259,' RPM (ICE)'!$G$3:$G$63,' RPM (ICE)'!$B$3:$B$63,,1))))</f>
        <v>6900</v>
      </c>
      <c r="X259" s="12">
        <f t="shared" si="82"/>
        <v>18.575322156521739</v>
      </c>
      <c r="Y259" s="3">
        <f t="shared" si="83"/>
        <v>19</v>
      </c>
      <c r="Z259" s="3">
        <f t="shared" si="90"/>
        <v>19</v>
      </c>
      <c r="AA259" s="3">
        <f t="shared" si="84"/>
        <v>19</v>
      </c>
      <c r="AB259" s="19"/>
      <c r="AC259" s="14">
        <f>IF(M259=1,_xlfn.XLOOKUP(D259,' RPM (ICE)'!$E$3:$E$63,' RPM (ICE)'!$C$3:$C$63,,-1),IF(M259=2,_xlfn.XLOOKUP(D259,' RPM (ICE)'!$F$3:$F$63,' RPM (ICE)'!$C$3:$C$63,,-1),IF(M259=3,_xlfn.XLOOKUP(D259,' RPM (ICE)'!$G$3:$G$63,' RPM (ICE)'!$C$3:$C$63,,-1))))</f>
        <v>13.483333333333301</v>
      </c>
      <c r="AD259" s="14">
        <f t="shared" si="85"/>
        <v>10.054521666666643</v>
      </c>
      <c r="AE259" s="14">
        <f t="shared" si="86"/>
        <v>13.914292245024122</v>
      </c>
      <c r="AF259" s="14" cm="1">
        <f t="array" ref="AF259">_xlfn.XLOOKUP(AE259,BSFC!$I$11:$I$33,_xlfn.XLOOKUP('Main Data (ICE)'!W259,BSFC!$J$10:$W$10,BSFC!$J$11:$W$33,,-1),,-1)</f>
        <v>450.79008974999994</v>
      </c>
      <c r="AG259" s="14">
        <f t="shared" si="87"/>
        <v>1.2590218679194376</v>
      </c>
      <c r="AH259" s="14">
        <f t="shared" si="91"/>
        <v>2.0825300384642393E-4</v>
      </c>
      <c r="AI259" s="14">
        <f t="shared" si="92"/>
        <v>9.387839029463653E-2</v>
      </c>
      <c r="AJ259" s="14">
        <f t="shared" si="96"/>
        <v>35.815434241948722</v>
      </c>
      <c r="AK259" s="14">
        <f t="shared" si="93"/>
        <v>1.2434223880084308E-4</v>
      </c>
      <c r="AL259" s="14">
        <f t="shared" si="94"/>
        <v>4.7437661247614019E-2</v>
      </c>
    </row>
    <row r="260" spans="1:38" ht="15.75" thickBot="1" x14ac:dyDescent="0.3">
      <c r="A260" s="14">
        <v>1</v>
      </c>
      <c r="B260" s="17" t="s">
        <v>33</v>
      </c>
      <c r="C260" s="14">
        <v>254</v>
      </c>
      <c r="D260" s="14">
        <f t="shared" si="88"/>
        <v>30.000049728</v>
      </c>
      <c r="E260" s="14">
        <f t="shared" si="77"/>
        <v>13.411199999999999</v>
      </c>
      <c r="F260" s="14">
        <f t="shared" si="89"/>
        <v>26.685484436246131</v>
      </c>
      <c r="G260" s="14">
        <f>0.5*('Specifications (ICE)'!$P$4*'Specifications (ICE)'!$P$3)*'Specifications (ICE)'!$P$5*E260^2</f>
        <v>56.217600027646043</v>
      </c>
      <c r="H260" s="14">
        <f>IF(B260="A",'Specifications (ICE)'!$M$12,IF(B260="G",'Specifications (ICE)'!$M$13))</f>
        <v>84.271039200000004</v>
      </c>
      <c r="I260" s="14">
        <f>'Specifications (ICE)'!$H$11-G260-H260-R260</f>
        <v>561.50961099107656</v>
      </c>
      <c r="J260" s="14">
        <f t="shared" si="78"/>
        <v>0.88728655499254105</v>
      </c>
      <c r="K260" s="14">
        <f>0.5*'Specifications (ICE)'!$E$16*E260^2</f>
        <v>48283.043975654393</v>
      </c>
      <c r="L260" s="14">
        <f>E260/'Specifications (ICE)'!$M$4</f>
        <v>46.93333333333333</v>
      </c>
      <c r="M260" s="14">
        <f t="shared" si="73"/>
        <v>3</v>
      </c>
      <c r="N260" s="14">
        <f>IF(M260=1,'Specifications (ICE)'!$M$19,IF(M260=2,'Specifications (ICE)'!$M$20,IF(M260=3,'Specifications (ICE)'!$M$21)))</f>
        <v>632.83908432016858</v>
      </c>
      <c r="O260" s="14">
        <f t="shared" si="74"/>
        <v>56.911309171706868</v>
      </c>
      <c r="P260" s="13">
        <f t="shared" si="75"/>
        <v>0.88728655499254105</v>
      </c>
      <c r="Q260" s="14">
        <v>0</v>
      </c>
      <c r="R260" s="17">
        <f t="shared" si="79"/>
        <v>0</v>
      </c>
      <c r="S260" s="14">
        <f t="shared" si="80"/>
        <v>0</v>
      </c>
      <c r="T260" s="12">
        <f t="shared" si="76"/>
        <v>840.33949246964119</v>
      </c>
      <c r="U260" s="3">
        <f t="shared" si="95"/>
        <v>18</v>
      </c>
      <c r="V260" s="19">
        <f t="shared" si="81"/>
        <v>13.422600000000001</v>
      </c>
      <c r="W260" s="14">
        <f>IF(M260=1,_xlfn.XLOOKUP(D260,' RPM (ICE)'!$E$3:$E$63,' RPM (ICE)'!$B$3:$B$63,,1),IF(M260=2,_xlfn.XLOOKUP(D260,' RPM (ICE)'!$F$3:$F$63,' RPM (ICE)'!$B$3:$B$63,,1),IF(M260=3,_xlfn.XLOOKUP(D260,' RPM (ICE)'!$G$3:$G$63,' RPM (ICE)'!$B$3:$B$63,,1))))</f>
        <v>6900</v>
      </c>
      <c r="X260" s="12">
        <f t="shared" si="82"/>
        <v>18.575322156521739</v>
      </c>
      <c r="Y260" s="3">
        <f t="shared" si="83"/>
        <v>19</v>
      </c>
      <c r="Z260" s="3">
        <f t="shared" si="90"/>
        <v>19</v>
      </c>
      <c r="AA260" s="3">
        <f t="shared" si="84"/>
        <v>19</v>
      </c>
      <c r="AB260" s="19"/>
      <c r="AC260" s="14">
        <f>IF(M260=1,_xlfn.XLOOKUP(D260,' RPM (ICE)'!$E$3:$E$63,' RPM (ICE)'!$C$3:$C$63,,-1),IF(M260=2,_xlfn.XLOOKUP(D260,' RPM (ICE)'!$F$3:$F$63,' RPM (ICE)'!$C$3:$C$63,,-1),IF(M260=3,_xlfn.XLOOKUP(D260,' RPM (ICE)'!$G$3:$G$63,' RPM (ICE)'!$C$3:$C$63,,-1))))</f>
        <v>13.483333333333301</v>
      </c>
      <c r="AD260" s="14">
        <f t="shared" si="85"/>
        <v>10.054521666666643</v>
      </c>
      <c r="AE260" s="14">
        <f t="shared" si="86"/>
        <v>13.914292245024122</v>
      </c>
      <c r="AF260" s="14" cm="1">
        <f t="array" ref="AF260">_xlfn.XLOOKUP(AE260,BSFC!$I$11:$I$33,_xlfn.XLOOKUP('Main Data (ICE)'!W260,BSFC!$J$10:$W$10,BSFC!$J$11:$W$33,,-1),,-1)</f>
        <v>450.79008974999994</v>
      </c>
      <c r="AG260" s="14">
        <f t="shared" si="87"/>
        <v>1.2590218679194376</v>
      </c>
      <c r="AH260" s="14">
        <f t="shared" si="91"/>
        <v>2.0825300384642393E-4</v>
      </c>
      <c r="AI260" s="14">
        <f t="shared" si="92"/>
        <v>9.387839029463653E-2</v>
      </c>
      <c r="AJ260" s="14">
        <f t="shared" si="96"/>
        <v>35.909312632243356</v>
      </c>
      <c r="AK260" s="14">
        <f t="shared" si="93"/>
        <v>1.2434223880084308E-4</v>
      </c>
      <c r="AL260" s="14">
        <f t="shared" si="94"/>
        <v>4.7562003486414858E-2</v>
      </c>
    </row>
    <row r="261" spans="1:38" ht="15.75" thickBot="1" x14ac:dyDescent="0.3">
      <c r="A261" s="14">
        <v>1</v>
      </c>
      <c r="B261" s="17" t="s">
        <v>33</v>
      </c>
      <c r="C261" s="14">
        <v>255</v>
      </c>
      <c r="D261" s="14">
        <f t="shared" si="88"/>
        <v>30.000049728</v>
      </c>
      <c r="E261" s="14">
        <f t="shared" si="77"/>
        <v>13.411199999999999</v>
      </c>
      <c r="F261" s="14">
        <f t="shared" si="89"/>
        <v>26.760048979314611</v>
      </c>
      <c r="G261" s="14">
        <f>0.5*('Specifications (ICE)'!$P$4*'Specifications (ICE)'!$P$3)*'Specifications (ICE)'!$P$5*E261^2</f>
        <v>56.217600027646043</v>
      </c>
      <c r="H261" s="14">
        <f>IF(B261="A",'Specifications (ICE)'!$M$12,IF(B261="G",'Specifications (ICE)'!$M$13))</f>
        <v>84.271039200000004</v>
      </c>
      <c r="I261" s="14">
        <f>'Specifications (ICE)'!$H$11-G261-H261-R261</f>
        <v>561.50961099107656</v>
      </c>
      <c r="J261" s="14">
        <f t="shared" si="78"/>
        <v>0.88728655499254105</v>
      </c>
      <c r="K261" s="14">
        <f>0.5*'Specifications (ICE)'!$E$16*E261^2</f>
        <v>48283.043975654393</v>
      </c>
      <c r="L261" s="14">
        <f>E261/'Specifications (ICE)'!$M$4</f>
        <v>46.93333333333333</v>
      </c>
      <c r="M261" s="14">
        <f t="shared" si="73"/>
        <v>3</v>
      </c>
      <c r="N261" s="14">
        <f>IF(M261=1,'Specifications (ICE)'!$M$19,IF(M261=2,'Specifications (ICE)'!$M$20,IF(M261=3,'Specifications (ICE)'!$M$21)))</f>
        <v>632.83908432016858</v>
      </c>
      <c r="O261" s="14">
        <f t="shared" si="74"/>
        <v>56.911309171706868</v>
      </c>
      <c r="P261" s="13">
        <f t="shared" si="75"/>
        <v>0.88728655499254105</v>
      </c>
      <c r="Q261" s="14">
        <v>0</v>
      </c>
      <c r="R261" s="17">
        <f t="shared" si="79"/>
        <v>0</v>
      </c>
      <c r="S261" s="14">
        <f t="shared" si="80"/>
        <v>0</v>
      </c>
      <c r="T261" s="12">
        <f t="shared" si="76"/>
        <v>840.33949246964119</v>
      </c>
      <c r="U261" s="3">
        <f t="shared" si="95"/>
        <v>18</v>
      </c>
      <c r="V261" s="19">
        <f t="shared" si="81"/>
        <v>13.422600000000001</v>
      </c>
      <c r="W261" s="14">
        <f>IF(M261=1,_xlfn.XLOOKUP(D261,' RPM (ICE)'!$E$3:$E$63,' RPM (ICE)'!$B$3:$B$63,,1),IF(M261=2,_xlfn.XLOOKUP(D261,' RPM (ICE)'!$F$3:$F$63,' RPM (ICE)'!$B$3:$B$63,,1),IF(M261=3,_xlfn.XLOOKUP(D261,' RPM (ICE)'!$G$3:$G$63,' RPM (ICE)'!$B$3:$B$63,,1))))</f>
        <v>6900</v>
      </c>
      <c r="X261" s="12">
        <f t="shared" si="82"/>
        <v>18.575322156521739</v>
      </c>
      <c r="Y261" s="3">
        <f t="shared" si="83"/>
        <v>19</v>
      </c>
      <c r="Z261" s="3">
        <f t="shared" si="90"/>
        <v>19</v>
      </c>
      <c r="AA261" s="3">
        <f t="shared" si="84"/>
        <v>19</v>
      </c>
      <c r="AB261" s="19"/>
      <c r="AC261" s="14">
        <f>IF(M261=1,_xlfn.XLOOKUP(D261,' RPM (ICE)'!$E$3:$E$63,' RPM (ICE)'!$C$3:$C$63,,-1),IF(M261=2,_xlfn.XLOOKUP(D261,' RPM (ICE)'!$F$3:$F$63,' RPM (ICE)'!$C$3:$C$63,,-1),IF(M261=3,_xlfn.XLOOKUP(D261,' RPM (ICE)'!$G$3:$G$63,' RPM (ICE)'!$C$3:$C$63,,-1))))</f>
        <v>13.483333333333301</v>
      </c>
      <c r="AD261" s="14">
        <f t="shared" si="85"/>
        <v>10.054521666666643</v>
      </c>
      <c r="AE261" s="14">
        <f t="shared" si="86"/>
        <v>13.914292245024122</v>
      </c>
      <c r="AF261" s="14" cm="1">
        <f t="array" ref="AF261">_xlfn.XLOOKUP(AE261,BSFC!$I$11:$I$33,_xlfn.XLOOKUP('Main Data (ICE)'!W261,BSFC!$J$10:$W$10,BSFC!$J$11:$W$33,,-1),,-1)</f>
        <v>450.79008974999994</v>
      </c>
      <c r="AG261" s="14">
        <f t="shared" si="87"/>
        <v>1.2590218679194376</v>
      </c>
      <c r="AH261" s="14">
        <f t="shared" si="91"/>
        <v>2.0825300384642393E-4</v>
      </c>
      <c r="AI261" s="14">
        <f t="shared" si="92"/>
        <v>9.387839029463653E-2</v>
      </c>
      <c r="AJ261" s="14">
        <f t="shared" si="96"/>
        <v>36.00319102253799</v>
      </c>
      <c r="AK261" s="14">
        <f t="shared" si="93"/>
        <v>1.2434223880084308E-4</v>
      </c>
      <c r="AL261" s="14">
        <f t="shared" si="94"/>
        <v>4.7686345725215698E-2</v>
      </c>
    </row>
    <row r="262" spans="1:38" ht="15.75" thickBot="1" x14ac:dyDescent="0.3">
      <c r="A262" s="14">
        <v>1</v>
      </c>
      <c r="B262" s="17" t="s">
        <v>33</v>
      </c>
      <c r="C262" s="14">
        <v>256</v>
      </c>
      <c r="D262" s="14">
        <f t="shared" si="88"/>
        <v>30.000049728</v>
      </c>
      <c r="E262" s="14">
        <f t="shared" si="77"/>
        <v>13.411199999999999</v>
      </c>
      <c r="F262" s="14">
        <f t="shared" si="89"/>
        <v>26.834613522383091</v>
      </c>
      <c r="G262" s="14">
        <f>0.5*('Specifications (ICE)'!$P$4*'Specifications (ICE)'!$P$3)*'Specifications (ICE)'!$P$5*E262^2</f>
        <v>56.217600027646043</v>
      </c>
      <c r="H262" s="14">
        <f>IF(B262="A",'Specifications (ICE)'!$M$12,IF(B262="G",'Specifications (ICE)'!$M$13))</f>
        <v>84.271039200000004</v>
      </c>
      <c r="I262" s="14">
        <f>'Specifications (ICE)'!$H$11-G262-H262-R262</f>
        <v>561.50961099107656</v>
      </c>
      <c r="J262" s="14">
        <f t="shared" si="78"/>
        <v>0.88728655499254105</v>
      </c>
      <c r="K262" s="14">
        <f>0.5*'Specifications (ICE)'!$E$16*E262^2</f>
        <v>48283.043975654393</v>
      </c>
      <c r="L262" s="14">
        <f>E262/'Specifications (ICE)'!$M$4</f>
        <v>46.93333333333333</v>
      </c>
      <c r="M262" s="14">
        <f t="shared" ref="M262:M325" si="97">IF(D262&lt;11,1,IF(D262&lt;21,2,IF(D262&gt;21,3)))</f>
        <v>3</v>
      </c>
      <c r="N262" s="14">
        <f>IF(M262=1,'Specifications (ICE)'!$M$19,IF(M262=2,'Specifications (ICE)'!$M$20,IF(M262=3,'Specifications (ICE)'!$M$21)))</f>
        <v>632.83908432016858</v>
      </c>
      <c r="O262" s="14">
        <f t="shared" ref="O262:O325" si="98">(0.5*N262*E262^2)/1000</f>
        <v>56.911309171706868</v>
      </c>
      <c r="P262" s="13">
        <f t="shared" ref="P262:P325" si="99">IF(A262=1,(I262/N262),IF(A262=2,0,IF(A262=3,(1.2*(-I262/N262)))))</f>
        <v>0.88728655499254105</v>
      </c>
      <c r="Q262" s="14">
        <v>0</v>
      </c>
      <c r="R262" s="17">
        <f t="shared" si="79"/>
        <v>0</v>
      </c>
      <c r="S262" s="14">
        <f t="shared" si="80"/>
        <v>0</v>
      </c>
      <c r="T262" s="12">
        <f t="shared" ref="T262:T325" si="100">((63360/(PI()*12)*D262))/60</f>
        <v>840.33949246964119</v>
      </c>
      <c r="U262" s="3">
        <f t="shared" si="95"/>
        <v>18</v>
      </c>
      <c r="V262" s="19">
        <f t="shared" si="81"/>
        <v>13.422600000000001</v>
      </c>
      <c r="W262" s="14">
        <f>IF(M262=1,_xlfn.XLOOKUP(D262,' RPM (ICE)'!$E$3:$E$63,' RPM (ICE)'!$B$3:$B$63,,1),IF(M262=2,_xlfn.XLOOKUP(D262,' RPM (ICE)'!$F$3:$F$63,' RPM (ICE)'!$B$3:$B$63,,1),IF(M262=3,_xlfn.XLOOKUP(D262,' RPM (ICE)'!$G$3:$G$63,' RPM (ICE)'!$B$3:$B$63,,1))))</f>
        <v>6900</v>
      </c>
      <c r="X262" s="12">
        <f t="shared" si="82"/>
        <v>18.575322156521739</v>
      </c>
      <c r="Y262" s="3">
        <f t="shared" si="83"/>
        <v>19</v>
      </c>
      <c r="Z262" s="3">
        <f t="shared" si="90"/>
        <v>19</v>
      </c>
      <c r="AA262" s="3">
        <f t="shared" si="84"/>
        <v>19</v>
      </c>
      <c r="AB262" s="19"/>
      <c r="AC262" s="14">
        <f>IF(M262=1,_xlfn.XLOOKUP(D262,' RPM (ICE)'!$E$3:$E$63,' RPM (ICE)'!$C$3:$C$63,,-1),IF(M262=2,_xlfn.XLOOKUP(D262,' RPM (ICE)'!$F$3:$F$63,' RPM (ICE)'!$C$3:$C$63,,-1),IF(M262=3,_xlfn.XLOOKUP(D262,' RPM (ICE)'!$G$3:$G$63,' RPM (ICE)'!$C$3:$C$63,,-1))))</f>
        <v>13.483333333333301</v>
      </c>
      <c r="AD262" s="14">
        <f t="shared" si="85"/>
        <v>10.054521666666643</v>
      </c>
      <c r="AE262" s="14">
        <f t="shared" si="86"/>
        <v>13.914292245024122</v>
      </c>
      <c r="AF262" s="14" cm="1">
        <f t="array" ref="AF262">_xlfn.XLOOKUP(AE262,BSFC!$I$11:$I$33,_xlfn.XLOOKUP('Main Data (ICE)'!W262,BSFC!$J$10:$W$10,BSFC!$J$11:$W$33,,-1),,-1)</f>
        <v>450.79008974999994</v>
      </c>
      <c r="AG262" s="14">
        <f t="shared" si="87"/>
        <v>1.2590218679194376</v>
      </c>
      <c r="AH262" s="14">
        <f t="shared" si="91"/>
        <v>2.0825300384642393E-4</v>
      </c>
      <c r="AI262" s="14">
        <f t="shared" si="92"/>
        <v>9.387839029463653E-2</v>
      </c>
      <c r="AJ262" s="14">
        <f t="shared" si="96"/>
        <v>36.097069412832624</v>
      </c>
      <c r="AK262" s="14">
        <f t="shared" si="93"/>
        <v>1.2434223880084308E-4</v>
      </c>
      <c r="AL262" s="14">
        <f t="shared" si="94"/>
        <v>4.7810687964016538E-2</v>
      </c>
    </row>
    <row r="263" spans="1:38" ht="15.75" thickBot="1" x14ac:dyDescent="0.3">
      <c r="A263" s="14">
        <v>1</v>
      </c>
      <c r="B263" s="17" t="s">
        <v>33</v>
      </c>
      <c r="C263" s="14">
        <v>257</v>
      </c>
      <c r="D263" s="14">
        <f t="shared" si="88"/>
        <v>30.000049728</v>
      </c>
      <c r="E263" s="14">
        <f t="shared" ref="E263:E326" si="101">MIN(13.4112,(SQRT((E262^2)+2*P262*$C$7)))</f>
        <v>13.411199999999999</v>
      </c>
      <c r="F263" s="14">
        <f t="shared" si="89"/>
        <v>26.90917806545157</v>
      </c>
      <c r="G263" s="14">
        <f>0.5*('Specifications (ICE)'!$P$4*'Specifications (ICE)'!$P$3)*'Specifications (ICE)'!$P$5*E263^2</f>
        <v>56.217600027646043</v>
      </c>
      <c r="H263" s="14">
        <f>IF(B263="A",'Specifications (ICE)'!$M$12,IF(B263="G",'Specifications (ICE)'!$M$13))</f>
        <v>84.271039200000004</v>
      </c>
      <c r="I263" s="14">
        <f>'Specifications (ICE)'!$H$11-G263-H263-R263</f>
        <v>561.50961099107656</v>
      </c>
      <c r="J263" s="14">
        <f t="shared" ref="J263:J326" si="102">I263/N263</f>
        <v>0.88728655499254105</v>
      </c>
      <c r="K263" s="14">
        <f>0.5*'Specifications (ICE)'!$E$16*E263^2</f>
        <v>48283.043975654393</v>
      </c>
      <c r="L263" s="14">
        <f>E263/'Specifications (ICE)'!$M$4</f>
        <v>46.93333333333333</v>
      </c>
      <c r="M263" s="14">
        <f t="shared" si="97"/>
        <v>3</v>
      </c>
      <c r="N263" s="14">
        <f>IF(M263=1,'Specifications (ICE)'!$M$19,IF(M263=2,'Specifications (ICE)'!$M$20,IF(M263=3,'Specifications (ICE)'!$M$21)))</f>
        <v>632.83908432016858</v>
      </c>
      <c r="O263" s="14">
        <f t="shared" si="98"/>
        <v>56.911309171706868</v>
      </c>
      <c r="P263" s="13">
        <f t="shared" si="99"/>
        <v>0.88728655499254105</v>
      </c>
      <c r="Q263" s="14">
        <v>0</v>
      </c>
      <c r="R263" s="17">
        <f t="shared" ref="R263:R326" si="103">N263*9.81*TAN(Q263)</f>
        <v>0</v>
      </c>
      <c r="S263" s="14">
        <f t="shared" ref="S263:S326" si="104">RADIANS(Q263)</f>
        <v>0</v>
      </c>
      <c r="T263" s="12">
        <f t="shared" si="100"/>
        <v>840.33949246964119</v>
      </c>
      <c r="U263" s="3">
        <f t="shared" si="95"/>
        <v>18</v>
      </c>
      <c r="V263" s="19">
        <f t="shared" ref="V263:V326" si="105">U263*0.7457</f>
        <v>13.422600000000001</v>
      </c>
      <c r="W263" s="14">
        <f>IF(M263=1,_xlfn.XLOOKUP(D263,' RPM (ICE)'!$E$3:$E$63,' RPM (ICE)'!$B$3:$B$63,,1),IF(M263=2,_xlfn.XLOOKUP(D263,' RPM (ICE)'!$F$3:$F$63,' RPM (ICE)'!$B$3:$B$63,,1),IF(M263=3,_xlfn.XLOOKUP(D263,' RPM (ICE)'!$G$3:$G$63,' RPM (ICE)'!$B$3:$B$63,,1))))</f>
        <v>6900</v>
      </c>
      <c r="X263" s="12">
        <f t="shared" ref="X263:X326" si="106">(9548.8*V263)/W263</f>
        <v>18.575322156521739</v>
      </c>
      <c r="Y263" s="3">
        <f t="shared" ref="Y263:Y326" si="107">ROUND(X263,0)</f>
        <v>19</v>
      </c>
      <c r="Z263" s="3">
        <f t="shared" si="90"/>
        <v>19</v>
      </c>
      <c r="AA263" s="3">
        <f t="shared" ref="AA263:AA326" si="108">IF(Z263&gt;22,22,Z263)</f>
        <v>19</v>
      </c>
      <c r="AB263" s="19"/>
      <c r="AC263" s="14">
        <f>IF(M263=1,_xlfn.XLOOKUP(D263,' RPM (ICE)'!$E$3:$E$63,' RPM (ICE)'!$C$3:$C$63,,-1),IF(M263=2,_xlfn.XLOOKUP(D263,' RPM (ICE)'!$F$3:$F$63,' RPM (ICE)'!$C$3:$C$63,,-1),IF(M263=3,_xlfn.XLOOKUP(D263,' RPM (ICE)'!$G$3:$G$63,' RPM (ICE)'!$C$3:$C$63,,-1))))</f>
        <v>13.483333333333301</v>
      </c>
      <c r="AD263" s="14">
        <f t="shared" ref="AD263:AD326" si="109">AC263*0.7457</f>
        <v>10.054521666666643</v>
      </c>
      <c r="AE263" s="14">
        <f t="shared" ref="AE263:AE326" si="110">(9548.8*AD263)/W263</f>
        <v>13.914292245024122</v>
      </c>
      <c r="AF263" s="14" cm="1">
        <f t="array" ref="AF263">_xlfn.XLOOKUP(AE263,BSFC!$I$11:$I$33,_xlfn.XLOOKUP('Main Data (ICE)'!W263,BSFC!$J$10:$W$10,BSFC!$J$11:$W$33,,-1),,-1)</f>
        <v>450.79008974999994</v>
      </c>
      <c r="AG263" s="14">
        <f t="shared" ref="AG263:AG326" si="111">(AF263*AD263)/(60*60)</f>
        <v>1.2590218679194376</v>
      </c>
      <c r="AH263" s="14">
        <f t="shared" si="91"/>
        <v>2.0825300384642393E-4</v>
      </c>
      <c r="AI263" s="14">
        <f t="shared" si="92"/>
        <v>9.387839029463653E-2</v>
      </c>
      <c r="AJ263" s="14">
        <f t="shared" si="96"/>
        <v>36.190947803127258</v>
      </c>
      <c r="AK263" s="14">
        <f t="shared" si="93"/>
        <v>1.2434223880084308E-4</v>
      </c>
      <c r="AL263" s="14">
        <f t="shared" si="94"/>
        <v>4.7935030202817377E-2</v>
      </c>
    </row>
    <row r="264" spans="1:38" ht="15.75" thickBot="1" x14ac:dyDescent="0.3">
      <c r="A264" s="14">
        <v>1</v>
      </c>
      <c r="B264" s="17" t="s">
        <v>33</v>
      </c>
      <c r="C264" s="14">
        <v>258</v>
      </c>
      <c r="D264" s="14">
        <f t="shared" ref="D264:D327" si="112">E264*2.23694</f>
        <v>30.000049728</v>
      </c>
      <c r="E264" s="14">
        <f t="shared" si="101"/>
        <v>13.411199999999999</v>
      </c>
      <c r="F264" s="14">
        <f t="shared" ref="F264:F327" si="113">($C$7/E264)+F263</f>
        <v>26.98374260852005</v>
      </c>
      <c r="G264" s="14">
        <f>0.5*('Specifications (ICE)'!$P$4*'Specifications (ICE)'!$P$3)*'Specifications (ICE)'!$P$5*E264^2</f>
        <v>56.217600027646043</v>
      </c>
      <c r="H264" s="14">
        <f>IF(B264="A",'Specifications (ICE)'!$M$12,IF(B264="G",'Specifications (ICE)'!$M$13))</f>
        <v>84.271039200000004</v>
      </c>
      <c r="I264" s="14">
        <f>'Specifications (ICE)'!$H$11-G264-H264-R264</f>
        <v>561.50961099107656</v>
      </c>
      <c r="J264" s="14">
        <f t="shared" si="102"/>
        <v>0.88728655499254105</v>
      </c>
      <c r="K264" s="14">
        <f>0.5*'Specifications (ICE)'!$E$16*E264^2</f>
        <v>48283.043975654393</v>
      </c>
      <c r="L264" s="14">
        <f>E264/'Specifications (ICE)'!$M$4</f>
        <v>46.93333333333333</v>
      </c>
      <c r="M264" s="14">
        <f t="shared" si="97"/>
        <v>3</v>
      </c>
      <c r="N264" s="14">
        <f>IF(M264=1,'Specifications (ICE)'!$M$19,IF(M264=2,'Specifications (ICE)'!$M$20,IF(M264=3,'Specifications (ICE)'!$M$21)))</f>
        <v>632.83908432016858</v>
      </c>
      <c r="O264" s="14">
        <f t="shared" si="98"/>
        <v>56.911309171706868</v>
      </c>
      <c r="P264" s="13">
        <f t="shared" si="99"/>
        <v>0.88728655499254105</v>
      </c>
      <c r="Q264" s="14">
        <v>0</v>
      </c>
      <c r="R264" s="17">
        <f t="shared" si="103"/>
        <v>0</v>
      </c>
      <c r="S264" s="14">
        <f t="shared" si="104"/>
        <v>0</v>
      </c>
      <c r="T264" s="12">
        <f t="shared" si="100"/>
        <v>840.33949246964119</v>
      </c>
      <c r="U264" s="3">
        <f t="shared" si="95"/>
        <v>18</v>
      </c>
      <c r="V264" s="19">
        <f t="shared" si="105"/>
        <v>13.422600000000001</v>
      </c>
      <c r="W264" s="14">
        <f>IF(M264=1,_xlfn.XLOOKUP(D264,' RPM (ICE)'!$E$3:$E$63,' RPM (ICE)'!$B$3:$B$63,,1),IF(M264=2,_xlfn.XLOOKUP(D264,' RPM (ICE)'!$F$3:$F$63,' RPM (ICE)'!$B$3:$B$63,,1),IF(M264=3,_xlfn.XLOOKUP(D264,' RPM (ICE)'!$G$3:$G$63,' RPM (ICE)'!$B$3:$B$63,,1))))</f>
        <v>6900</v>
      </c>
      <c r="X264" s="12">
        <f t="shared" si="106"/>
        <v>18.575322156521739</v>
      </c>
      <c r="Y264" s="3">
        <f t="shared" si="107"/>
        <v>19</v>
      </c>
      <c r="Z264" s="3">
        <f t="shared" ref="Z264:Z327" si="114">IF(Y264&lt;0,0,Y264)</f>
        <v>19</v>
      </c>
      <c r="AA264" s="3">
        <f t="shared" si="108"/>
        <v>19</v>
      </c>
      <c r="AB264" s="19"/>
      <c r="AC264" s="14">
        <f>IF(M264=1,_xlfn.XLOOKUP(D264,' RPM (ICE)'!$E$3:$E$63,' RPM (ICE)'!$C$3:$C$63,,-1),IF(M264=2,_xlfn.XLOOKUP(D264,' RPM (ICE)'!$F$3:$F$63,' RPM (ICE)'!$C$3:$C$63,,-1),IF(M264=3,_xlfn.XLOOKUP(D264,' RPM (ICE)'!$G$3:$G$63,' RPM (ICE)'!$C$3:$C$63,,-1))))</f>
        <v>13.483333333333301</v>
      </c>
      <c r="AD264" s="14">
        <f t="shared" si="109"/>
        <v>10.054521666666643</v>
      </c>
      <c r="AE264" s="14">
        <f t="shared" si="110"/>
        <v>13.914292245024122</v>
      </c>
      <c r="AF264" s="14" cm="1">
        <f t="array" ref="AF264">_xlfn.XLOOKUP(AE264,BSFC!$I$11:$I$33,_xlfn.XLOOKUP('Main Data (ICE)'!W264,BSFC!$J$10:$W$10,BSFC!$J$11:$W$33,,-1),,-1)</f>
        <v>450.79008974999994</v>
      </c>
      <c r="AG264" s="14">
        <f t="shared" si="111"/>
        <v>1.2590218679194376</v>
      </c>
      <c r="AH264" s="14">
        <f t="shared" ref="AH264:AH327" si="115">((F264-F263)/3600)*AD264</f>
        <v>2.0825300384642393E-4</v>
      </c>
      <c r="AI264" s="14">
        <f t="shared" ref="AI264:AI327" si="116">AH264*AF264</f>
        <v>9.387839029463653E-2</v>
      </c>
      <c r="AJ264" s="14">
        <f t="shared" si="96"/>
        <v>36.284826193421893</v>
      </c>
      <c r="AK264" s="14">
        <f t="shared" ref="AK264:AK327" si="117">((AF264*AH264)/1000)/0.755</f>
        <v>1.2434223880084308E-4</v>
      </c>
      <c r="AL264" s="14">
        <f t="shared" ref="AL264:AL327" si="118">AL263+AK264</f>
        <v>4.8059372441618217E-2</v>
      </c>
    </row>
    <row r="265" spans="1:38" ht="15.75" thickBot="1" x14ac:dyDescent="0.3">
      <c r="A265" s="14">
        <v>1</v>
      </c>
      <c r="B265" s="17" t="s">
        <v>33</v>
      </c>
      <c r="C265" s="14">
        <v>259</v>
      </c>
      <c r="D265" s="14">
        <f t="shared" si="112"/>
        <v>30.000049728</v>
      </c>
      <c r="E265" s="14">
        <f t="shared" si="101"/>
        <v>13.411199999999999</v>
      </c>
      <c r="F265" s="14">
        <f t="shared" si="113"/>
        <v>27.058307151588529</v>
      </c>
      <c r="G265" s="14">
        <f>0.5*('Specifications (ICE)'!$P$4*'Specifications (ICE)'!$P$3)*'Specifications (ICE)'!$P$5*E265^2</f>
        <v>56.217600027646043</v>
      </c>
      <c r="H265" s="14">
        <f>IF(B265="A",'Specifications (ICE)'!$M$12,IF(B265="G",'Specifications (ICE)'!$M$13))</f>
        <v>84.271039200000004</v>
      </c>
      <c r="I265" s="14">
        <f>'Specifications (ICE)'!$H$11-G265-H265-R265</f>
        <v>561.50961099107656</v>
      </c>
      <c r="J265" s="14">
        <f t="shared" si="102"/>
        <v>0.88728655499254105</v>
      </c>
      <c r="K265" s="14">
        <f>0.5*'Specifications (ICE)'!$E$16*E265^2</f>
        <v>48283.043975654393</v>
      </c>
      <c r="L265" s="14">
        <f>E265/'Specifications (ICE)'!$M$4</f>
        <v>46.93333333333333</v>
      </c>
      <c r="M265" s="14">
        <f t="shared" si="97"/>
        <v>3</v>
      </c>
      <c r="N265" s="14">
        <f>IF(M265=1,'Specifications (ICE)'!$M$19,IF(M265=2,'Specifications (ICE)'!$M$20,IF(M265=3,'Specifications (ICE)'!$M$21)))</f>
        <v>632.83908432016858</v>
      </c>
      <c r="O265" s="14">
        <f t="shared" si="98"/>
        <v>56.911309171706868</v>
      </c>
      <c r="P265" s="13">
        <f t="shared" si="99"/>
        <v>0.88728655499254105</v>
      </c>
      <c r="Q265" s="14">
        <v>0</v>
      </c>
      <c r="R265" s="17">
        <f t="shared" si="103"/>
        <v>0</v>
      </c>
      <c r="S265" s="14">
        <f t="shared" si="104"/>
        <v>0</v>
      </c>
      <c r="T265" s="12">
        <f t="shared" si="100"/>
        <v>840.33949246964119</v>
      </c>
      <c r="U265" s="3">
        <f t="shared" ref="U265:U328" si="119">IF((ABS(I265)*D265)/746&gt;18,18,(ABS(I265)*D265)/746)</f>
        <v>18</v>
      </c>
      <c r="V265" s="19">
        <f t="shared" si="105"/>
        <v>13.422600000000001</v>
      </c>
      <c r="W265" s="14">
        <f>IF(M265=1,_xlfn.XLOOKUP(D265,' RPM (ICE)'!$E$3:$E$63,' RPM (ICE)'!$B$3:$B$63,,1),IF(M265=2,_xlfn.XLOOKUP(D265,' RPM (ICE)'!$F$3:$F$63,' RPM (ICE)'!$B$3:$B$63,,1),IF(M265=3,_xlfn.XLOOKUP(D265,' RPM (ICE)'!$G$3:$G$63,' RPM (ICE)'!$B$3:$B$63,,1))))</f>
        <v>6900</v>
      </c>
      <c r="X265" s="12">
        <f t="shared" si="106"/>
        <v>18.575322156521739</v>
      </c>
      <c r="Y265" s="3">
        <f t="shared" si="107"/>
        <v>19</v>
      </c>
      <c r="Z265" s="3">
        <f t="shared" si="114"/>
        <v>19</v>
      </c>
      <c r="AA265" s="3">
        <f t="shared" si="108"/>
        <v>19</v>
      </c>
      <c r="AB265" s="19"/>
      <c r="AC265" s="14">
        <f>IF(M265=1,_xlfn.XLOOKUP(D265,' RPM (ICE)'!$E$3:$E$63,' RPM (ICE)'!$C$3:$C$63,,-1),IF(M265=2,_xlfn.XLOOKUP(D265,' RPM (ICE)'!$F$3:$F$63,' RPM (ICE)'!$C$3:$C$63,,-1),IF(M265=3,_xlfn.XLOOKUP(D265,' RPM (ICE)'!$G$3:$G$63,' RPM (ICE)'!$C$3:$C$63,,-1))))</f>
        <v>13.483333333333301</v>
      </c>
      <c r="AD265" s="14">
        <f t="shared" si="109"/>
        <v>10.054521666666643</v>
      </c>
      <c r="AE265" s="14">
        <f t="shared" si="110"/>
        <v>13.914292245024122</v>
      </c>
      <c r="AF265" s="14" cm="1">
        <f t="array" ref="AF265">_xlfn.XLOOKUP(AE265,BSFC!$I$11:$I$33,_xlfn.XLOOKUP('Main Data (ICE)'!W265,BSFC!$J$10:$W$10,BSFC!$J$11:$W$33,,-1),,-1)</f>
        <v>450.79008974999994</v>
      </c>
      <c r="AG265" s="14">
        <f t="shared" si="111"/>
        <v>1.2590218679194376</v>
      </c>
      <c r="AH265" s="14">
        <f t="shared" si="115"/>
        <v>2.0825300384642393E-4</v>
      </c>
      <c r="AI265" s="14">
        <f t="shared" si="116"/>
        <v>9.387839029463653E-2</v>
      </c>
      <c r="AJ265" s="14">
        <f t="shared" ref="AJ265:AJ328" si="120">AI265+AJ264</f>
        <v>36.378704583716527</v>
      </c>
      <c r="AK265" s="14">
        <f t="shared" si="117"/>
        <v>1.2434223880084308E-4</v>
      </c>
      <c r="AL265" s="14">
        <f t="shared" si="118"/>
        <v>4.8183714680419057E-2</v>
      </c>
    </row>
    <row r="266" spans="1:38" ht="15.75" thickBot="1" x14ac:dyDescent="0.3">
      <c r="A266" s="14">
        <v>1</v>
      </c>
      <c r="B266" s="17" t="s">
        <v>33</v>
      </c>
      <c r="C266" s="14">
        <v>260</v>
      </c>
      <c r="D266" s="14">
        <f t="shared" si="112"/>
        <v>30.000049728</v>
      </c>
      <c r="E266" s="14">
        <f t="shared" si="101"/>
        <v>13.411199999999999</v>
      </c>
      <c r="F266" s="14">
        <f t="shared" si="113"/>
        <v>27.132871694657009</v>
      </c>
      <c r="G266" s="14">
        <f>0.5*('Specifications (ICE)'!$P$4*'Specifications (ICE)'!$P$3)*'Specifications (ICE)'!$P$5*E266^2</f>
        <v>56.217600027646043</v>
      </c>
      <c r="H266" s="14">
        <f>IF(B266="A",'Specifications (ICE)'!$M$12,IF(B266="G",'Specifications (ICE)'!$M$13))</f>
        <v>84.271039200000004</v>
      </c>
      <c r="I266" s="14">
        <f>'Specifications (ICE)'!$H$11-G266-H266-R266</f>
        <v>561.50961099107656</v>
      </c>
      <c r="J266" s="14">
        <f t="shared" si="102"/>
        <v>0.88728655499254105</v>
      </c>
      <c r="K266" s="14">
        <f>0.5*'Specifications (ICE)'!$E$16*E266^2</f>
        <v>48283.043975654393</v>
      </c>
      <c r="L266" s="14">
        <f>E266/'Specifications (ICE)'!$M$4</f>
        <v>46.93333333333333</v>
      </c>
      <c r="M266" s="14">
        <f t="shared" si="97"/>
        <v>3</v>
      </c>
      <c r="N266" s="14">
        <f>IF(M266=1,'Specifications (ICE)'!$M$19,IF(M266=2,'Specifications (ICE)'!$M$20,IF(M266=3,'Specifications (ICE)'!$M$21)))</f>
        <v>632.83908432016858</v>
      </c>
      <c r="O266" s="14">
        <f t="shared" si="98"/>
        <v>56.911309171706868</v>
      </c>
      <c r="P266" s="13">
        <f t="shared" si="99"/>
        <v>0.88728655499254105</v>
      </c>
      <c r="Q266" s="14">
        <v>0</v>
      </c>
      <c r="R266" s="17">
        <f t="shared" si="103"/>
        <v>0</v>
      </c>
      <c r="S266" s="14">
        <f t="shared" si="104"/>
        <v>0</v>
      </c>
      <c r="T266" s="12">
        <f t="shared" si="100"/>
        <v>840.33949246964119</v>
      </c>
      <c r="U266" s="3">
        <f t="shared" si="119"/>
        <v>18</v>
      </c>
      <c r="V266" s="19">
        <f t="shared" si="105"/>
        <v>13.422600000000001</v>
      </c>
      <c r="W266" s="14">
        <f>IF(M266=1,_xlfn.XLOOKUP(D266,' RPM (ICE)'!$E$3:$E$63,' RPM (ICE)'!$B$3:$B$63,,1),IF(M266=2,_xlfn.XLOOKUP(D266,' RPM (ICE)'!$F$3:$F$63,' RPM (ICE)'!$B$3:$B$63,,1),IF(M266=3,_xlfn.XLOOKUP(D266,' RPM (ICE)'!$G$3:$G$63,' RPM (ICE)'!$B$3:$B$63,,1))))</f>
        <v>6900</v>
      </c>
      <c r="X266" s="12">
        <f t="shared" si="106"/>
        <v>18.575322156521739</v>
      </c>
      <c r="Y266" s="3">
        <f t="shared" si="107"/>
        <v>19</v>
      </c>
      <c r="Z266" s="3">
        <f t="shared" si="114"/>
        <v>19</v>
      </c>
      <c r="AA266" s="3">
        <f t="shared" si="108"/>
        <v>19</v>
      </c>
      <c r="AB266" s="19"/>
      <c r="AC266" s="14">
        <f>IF(M266=1,_xlfn.XLOOKUP(D266,' RPM (ICE)'!$E$3:$E$63,' RPM (ICE)'!$C$3:$C$63,,-1),IF(M266=2,_xlfn.XLOOKUP(D266,' RPM (ICE)'!$F$3:$F$63,' RPM (ICE)'!$C$3:$C$63,,-1),IF(M266=3,_xlfn.XLOOKUP(D266,' RPM (ICE)'!$G$3:$G$63,' RPM (ICE)'!$C$3:$C$63,,-1))))</f>
        <v>13.483333333333301</v>
      </c>
      <c r="AD266" s="14">
        <f t="shared" si="109"/>
        <v>10.054521666666643</v>
      </c>
      <c r="AE266" s="14">
        <f t="shared" si="110"/>
        <v>13.914292245024122</v>
      </c>
      <c r="AF266" s="14" cm="1">
        <f t="array" ref="AF266">_xlfn.XLOOKUP(AE266,BSFC!$I$11:$I$33,_xlfn.XLOOKUP('Main Data (ICE)'!W266,BSFC!$J$10:$W$10,BSFC!$J$11:$W$33,,-1),,-1)</f>
        <v>450.79008974999994</v>
      </c>
      <c r="AG266" s="14">
        <f t="shared" si="111"/>
        <v>1.2590218679194376</v>
      </c>
      <c r="AH266" s="14">
        <f t="shared" si="115"/>
        <v>2.0825300384642393E-4</v>
      </c>
      <c r="AI266" s="14">
        <f t="shared" si="116"/>
        <v>9.387839029463653E-2</v>
      </c>
      <c r="AJ266" s="14">
        <f t="shared" si="120"/>
        <v>36.472582974011161</v>
      </c>
      <c r="AK266" s="14">
        <f t="shared" si="117"/>
        <v>1.2434223880084308E-4</v>
      </c>
      <c r="AL266" s="14">
        <f t="shared" si="118"/>
        <v>4.8308056919219897E-2</v>
      </c>
    </row>
    <row r="267" spans="1:38" ht="15.75" thickBot="1" x14ac:dyDescent="0.3">
      <c r="A267" s="14">
        <v>1</v>
      </c>
      <c r="B267" s="17" t="s">
        <v>33</v>
      </c>
      <c r="C267" s="14">
        <v>261</v>
      </c>
      <c r="D267" s="14">
        <f t="shared" si="112"/>
        <v>30.000049728</v>
      </c>
      <c r="E267" s="14">
        <f t="shared" si="101"/>
        <v>13.411199999999999</v>
      </c>
      <c r="F267" s="14">
        <f t="shared" si="113"/>
        <v>27.207436237725489</v>
      </c>
      <c r="G267" s="14">
        <f>0.5*('Specifications (ICE)'!$P$4*'Specifications (ICE)'!$P$3)*'Specifications (ICE)'!$P$5*E267^2</f>
        <v>56.217600027646043</v>
      </c>
      <c r="H267" s="14">
        <f>IF(B267="A",'Specifications (ICE)'!$M$12,IF(B267="G",'Specifications (ICE)'!$M$13))</f>
        <v>84.271039200000004</v>
      </c>
      <c r="I267" s="14">
        <f>'Specifications (ICE)'!$H$11-G267-H267-R267</f>
        <v>561.50961099107656</v>
      </c>
      <c r="J267" s="14">
        <f t="shared" si="102"/>
        <v>0.88728655499254105</v>
      </c>
      <c r="K267" s="14">
        <f>0.5*'Specifications (ICE)'!$E$16*E267^2</f>
        <v>48283.043975654393</v>
      </c>
      <c r="L267" s="14">
        <f>E267/'Specifications (ICE)'!$M$4</f>
        <v>46.93333333333333</v>
      </c>
      <c r="M267" s="14">
        <f t="shared" si="97"/>
        <v>3</v>
      </c>
      <c r="N267" s="14">
        <f>IF(M267=1,'Specifications (ICE)'!$M$19,IF(M267=2,'Specifications (ICE)'!$M$20,IF(M267=3,'Specifications (ICE)'!$M$21)))</f>
        <v>632.83908432016858</v>
      </c>
      <c r="O267" s="14">
        <f t="shared" si="98"/>
        <v>56.911309171706868</v>
      </c>
      <c r="P267" s="13">
        <f t="shared" si="99"/>
        <v>0.88728655499254105</v>
      </c>
      <c r="Q267" s="14">
        <v>0</v>
      </c>
      <c r="R267" s="17">
        <f t="shared" si="103"/>
        <v>0</v>
      </c>
      <c r="S267" s="14">
        <f t="shared" si="104"/>
        <v>0</v>
      </c>
      <c r="T267" s="12">
        <f t="shared" si="100"/>
        <v>840.33949246964119</v>
      </c>
      <c r="U267" s="3">
        <f t="shared" si="119"/>
        <v>18</v>
      </c>
      <c r="V267" s="19">
        <f t="shared" si="105"/>
        <v>13.422600000000001</v>
      </c>
      <c r="W267" s="14">
        <f>IF(M267=1,_xlfn.XLOOKUP(D267,' RPM (ICE)'!$E$3:$E$63,' RPM (ICE)'!$B$3:$B$63,,1),IF(M267=2,_xlfn.XLOOKUP(D267,' RPM (ICE)'!$F$3:$F$63,' RPM (ICE)'!$B$3:$B$63,,1),IF(M267=3,_xlfn.XLOOKUP(D267,' RPM (ICE)'!$G$3:$G$63,' RPM (ICE)'!$B$3:$B$63,,1))))</f>
        <v>6900</v>
      </c>
      <c r="X267" s="12">
        <f t="shared" si="106"/>
        <v>18.575322156521739</v>
      </c>
      <c r="Y267" s="3">
        <f t="shared" si="107"/>
        <v>19</v>
      </c>
      <c r="Z267" s="3">
        <f t="shared" si="114"/>
        <v>19</v>
      </c>
      <c r="AA267" s="3">
        <f t="shared" si="108"/>
        <v>19</v>
      </c>
      <c r="AB267" s="19"/>
      <c r="AC267" s="14">
        <f>IF(M267=1,_xlfn.XLOOKUP(D267,' RPM (ICE)'!$E$3:$E$63,' RPM (ICE)'!$C$3:$C$63,,-1),IF(M267=2,_xlfn.XLOOKUP(D267,' RPM (ICE)'!$F$3:$F$63,' RPM (ICE)'!$C$3:$C$63,,-1),IF(M267=3,_xlfn.XLOOKUP(D267,' RPM (ICE)'!$G$3:$G$63,' RPM (ICE)'!$C$3:$C$63,,-1))))</f>
        <v>13.483333333333301</v>
      </c>
      <c r="AD267" s="14">
        <f t="shared" si="109"/>
        <v>10.054521666666643</v>
      </c>
      <c r="AE267" s="14">
        <f t="shared" si="110"/>
        <v>13.914292245024122</v>
      </c>
      <c r="AF267" s="14" cm="1">
        <f t="array" ref="AF267">_xlfn.XLOOKUP(AE267,BSFC!$I$11:$I$33,_xlfn.XLOOKUP('Main Data (ICE)'!W267,BSFC!$J$10:$W$10,BSFC!$J$11:$W$33,,-1),,-1)</f>
        <v>450.79008974999994</v>
      </c>
      <c r="AG267" s="14">
        <f t="shared" si="111"/>
        <v>1.2590218679194376</v>
      </c>
      <c r="AH267" s="14">
        <f t="shared" si="115"/>
        <v>2.0825300384642393E-4</v>
      </c>
      <c r="AI267" s="14">
        <f t="shared" si="116"/>
        <v>9.387839029463653E-2</v>
      </c>
      <c r="AJ267" s="14">
        <f t="shared" si="120"/>
        <v>36.566461364305795</v>
      </c>
      <c r="AK267" s="14">
        <f t="shared" si="117"/>
        <v>1.2434223880084308E-4</v>
      </c>
      <c r="AL267" s="14">
        <f t="shared" si="118"/>
        <v>4.8432399158020736E-2</v>
      </c>
    </row>
    <row r="268" spans="1:38" ht="15.75" thickBot="1" x14ac:dyDescent="0.3">
      <c r="A268" s="14">
        <v>1</v>
      </c>
      <c r="B268" s="17" t="s">
        <v>33</v>
      </c>
      <c r="C268" s="14">
        <v>262</v>
      </c>
      <c r="D268" s="14">
        <f t="shared" si="112"/>
        <v>30.000049728</v>
      </c>
      <c r="E268" s="14">
        <f t="shared" si="101"/>
        <v>13.411199999999999</v>
      </c>
      <c r="F268" s="14">
        <f t="shared" si="113"/>
        <v>27.282000780793968</v>
      </c>
      <c r="G268" s="14">
        <f>0.5*('Specifications (ICE)'!$P$4*'Specifications (ICE)'!$P$3)*'Specifications (ICE)'!$P$5*E268^2</f>
        <v>56.217600027646043</v>
      </c>
      <c r="H268" s="14">
        <f>IF(B268="A",'Specifications (ICE)'!$M$12,IF(B268="G",'Specifications (ICE)'!$M$13))</f>
        <v>84.271039200000004</v>
      </c>
      <c r="I268" s="14">
        <f>'Specifications (ICE)'!$H$11-G268-H268-R268</f>
        <v>561.50961099107656</v>
      </c>
      <c r="J268" s="14">
        <f t="shared" si="102"/>
        <v>0.88728655499254105</v>
      </c>
      <c r="K268" s="14">
        <f>0.5*'Specifications (ICE)'!$E$16*E268^2</f>
        <v>48283.043975654393</v>
      </c>
      <c r="L268" s="14">
        <f>E268/'Specifications (ICE)'!$M$4</f>
        <v>46.93333333333333</v>
      </c>
      <c r="M268" s="14">
        <f t="shared" si="97"/>
        <v>3</v>
      </c>
      <c r="N268" s="14">
        <f>IF(M268=1,'Specifications (ICE)'!$M$19,IF(M268=2,'Specifications (ICE)'!$M$20,IF(M268=3,'Specifications (ICE)'!$M$21)))</f>
        <v>632.83908432016858</v>
      </c>
      <c r="O268" s="14">
        <f t="shared" si="98"/>
        <v>56.911309171706868</v>
      </c>
      <c r="P268" s="13">
        <f t="shared" si="99"/>
        <v>0.88728655499254105</v>
      </c>
      <c r="Q268" s="14">
        <v>0</v>
      </c>
      <c r="R268" s="17">
        <f t="shared" si="103"/>
        <v>0</v>
      </c>
      <c r="S268" s="14">
        <f t="shared" si="104"/>
        <v>0</v>
      </c>
      <c r="T268" s="12">
        <f t="shared" si="100"/>
        <v>840.33949246964119</v>
      </c>
      <c r="U268" s="3">
        <f t="shared" si="119"/>
        <v>18</v>
      </c>
      <c r="V268" s="19">
        <f t="shared" si="105"/>
        <v>13.422600000000001</v>
      </c>
      <c r="W268" s="14">
        <f>IF(M268=1,_xlfn.XLOOKUP(D268,' RPM (ICE)'!$E$3:$E$63,' RPM (ICE)'!$B$3:$B$63,,1),IF(M268=2,_xlfn.XLOOKUP(D268,' RPM (ICE)'!$F$3:$F$63,' RPM (ICE)'!$B$3:$B$63,,1),IF(M268=3,_xlfn.XLOOKUP(D268,' RPM (ICE)'!$G$3:$G$63,' RPM (ICE)'!$B$3:$B$63,,1))))</f>
        <v>6900</v>
      </c>
      <c r="X268" s="12">
        <f t="shared" si="106"/>
        <v>18.575322156521739</v>
      </c>
      <c r="Y268" s="3">
        <f t="shared" si="107"/>
        <v>19</v>
      </c>
      <c r="Z268" s="3">
        <f t="shared" si="114"/>
        <v>19</v>
      </c>
      <c r="AA268" s="3">
        <f t="shared" si="108"/>
        <v>19</v>
      </c>
      <c r="AB268" s="19"/>
      <c r="AC268" s="14">
        <f>IF(M268=1,_xlfn.XLOOKUP(D268,' RPM (ICE)'!$E$3:$E$63,' RPM (ICE)'!$C$3:$C$63,,-1),IF(M268=2,_xlfn.XLOOKUP(D268,' RPM (ICE)'!$F$3:$F$63,' RPM (ICE)'!$C$3:$C$63,,-1),IF(M268=3,_xlfn.XLOOKUP(D268,' RPM (ICE)'!$G$3:$G$63,' RPM (ICE)'!$C$3:$C$63,,-1))))</f>
        <v>13.483333333333301</v>
      </c>
      <c r="AD268" s="14">
        <f t="shared" si="109"/>
        <v>10.054521666666643</v>
      </c>
      <c r="AE268" s="14">
        <f t="shared" si="110"/>
        <v>13.914292245024122</v>
      </c>
      <c r="AF268" s="14" cm="1">
        <f t="array" ref="AF268">_xlfn.XLOOKUP(AE268,BSFC!$I$11:$I$33,_xlfn.XLOOKUP('Main Data (ICE)'!W268,BSFC!$J$10:$W$10,BSFC!$J$11:$W$33,,-1),,-1)</f>
        <v>450.79008974999994</v>
      </c>
      <c r="AG268" s="14">
        <f t="shared" si="111"/>
        <v>1.2590218679194376</v>
      </c>
      <c r="AH268" s="14">
        <f t="shared" si="115"/>
        <v>2.0825300384642393E-4</v>
      </c>
      <c r="AI268" s="14">
        <f t="shared" si="116"/>
        <v>9.387839029463653E-2</v>
      </c>
      <c r="AJ268" s="14">
        <f t="shared" si="120"/>
        <v>36.660339754600429</v>
      </c>
      <c r="AK268" s="14">
        <f t="shared" si="117"/>
        <v>1.2434223880084308E-4</v>
      </c>
      <c r="AL268" s="14">
        <f t="shared" si="118"/>
        <v>4.8556741396821576E-2</v>
      </c>
    </row>
    <row r="269" spans="1:38" ht="15.75" thickBot="1" x14ac:dyDescent="0.3">
      <c r="A269" s="14">
        <v>2</v>
      </c>
      <c r="B269" s="17" t="s">
        <v>33</v>
      </c>
      <c r="C269" s="14">
        <v>263</v>
      </c>
      <c r="D269" s="14">
        <f t="shared" si="112"/>
        <v>30.000049728</v>
      </c>
      <c r="E269" s="14">
        <f t="shared" si="101"/>
        <v>13.411199999999999</v>
      </c>
      <c r="F269" s="14">
        <f t="shared" si="113"/>
        <v>27.356565323862448</v>
      </c>
      <c r="G269" s="14">
        <f>0.5*('Specifications (ICE)'!$P$4*'Specifications (ICE)'!$P$3)*'Specifications (ICE)'!$P$5*E269^2</f>
        <v>56.217600027646043</v>
      </c>
      <c r="H269" s="14">
        <f>IF(B269="A",'Specifications (ICE)'!$M$12,IF(B269="G",'Specifications (ICE)'!$M$13))</f>
        <v>84.271039200000004</v>
      </c>
      <c r="I269" s="14">
        <f>'Specifications (ICE)'!$H$11-G269-H269-R269</f>
        <v>561.50961099107656</v>
      </c>
      <c r="J269" s="14">
        <f t="shared" si="102"/>
        <v>0.88728655499254105</v>
      </c>
      <c r="K269" s="14">
        <f>0.5*'Specifications (ICE)'!$E$16*E269^2</f>
        <v>48283.043975654393</v>
      </c>
      <c r="L269" s="14">
        <f>E269/'Specifications (ICE)'!$M$4</f>
        <v>46.93333333333333</v>
      </c>
      <c r="M269" s="14">
        <f t="shared" si="97"/>
        <v>3</v>
      </c>
      <c r="N269" s="14">
        <f>IF(M269=1,'Specifications (ICE)'!$M$19,IF(M269=2,'Specifications (ICE)'!$M$20,IF(M269=3,'Specifications (ICE)'!$M$21)))</f>
        <v>632.83908432016858</v>
      </c>
      <c r="O269" s="14">
        <f t="shared" si="98"/>
        <v>56.911309171706868</v>
      </c>
      <c r="P269" s="13">
        <f t="shared" si="99"/>
        <v>0</v>
      </c>
      <c r="Q269" s="14">
        <v>0</v>
      </c>
      <c r="R269" s="17">
        <f t="shared" si="103"/>
        <v>0</v>
      </c>
      <c r="S269" s="14">
        <f t="shared" si="104"/>
        <v>0</v>
      </c>
      <c r="T269" s="12">
        <f t="shared" si="100"/>
        <v>840.33949246964119</v>
      </c>
      <c r="U269" s="3">
        <f t="shared" si="119"/>
        <v>18</v>
      </c>
      <c r="V269" s="19">
        <f t="shared" si="105"/>
        <v>13.422600000000001</v>
      </c>
      <c r="W269" s="14">
        <f>IF(M269=1,_xlfn.XLOOKUP(D269,' RPM (ICE)'!$E$3:$E$63,' RPM (ICE)'!$B$3:$B$63,,1),IF(M269=2,_xlfn.XLOOKUP(D269,' RPM (ICE)'!$F$3:$F$63,' RPM (ICE)'!$B$3:$B$63,,1),IF(M269=3,_xlfn.XLOOKUP(D269,' RPM (ICE)'!$G$3:$G$63,' RPM (ICE)'!$B$3:$B$63,,1))))</f>
        <v>6900</v>
      </c>
      <c r="X269" s="12">
        <f t="shared" si="106"/>
        <v>18.575322156521739</v>
      </c>
      <c r="Y269" s="3">
        <f t="shared" si="107"/>
        <v>19</v>
      </c>
      <c r="Z269" s="3">
        <f t="shared" si="114"/>
        <v>19</v>
      </c>
      <c r="AA269" s="3">
        <f t="shared" si="108"/>
        <v>19</v>
      </c>
      <c r="AB269" s="19"/>
      <c r="AC269" s="14">
        <f>IF(M269=1,_xlfn.XLOOKUP(D269,' RPM (ICE)'!$E$3:$E$63,' RPM (ICE)'!$C$3:$C$63,,-1),IF(M269=2,_xlfn.XLOOKUP(D269,' RPM (ICE)'!$F$3:$F$63,' RPM (ICE)'!$C$3:$C$63,,-1),IF(M269=3,_xlfn.XLOOKUP(D269,' RPM (ICE)'!$G$3:$G$63,' RPM (ICE)'!$C$3:$C$63,,-1))))</f>
        <v>13.483333333333301</v>
      </c>
      <c r="AD269" s="14">
        <f t="shared" si="109"/>
        <v>10.054521666666643</v>
      </c>
      <c r="AE269" s="14">
        <f t="shared" si="110"/>
        <v>13.914292245024122</v>
      </c>
      <c r="AF269" s="14" cm="1">
        <f t="array" ref="AF269">_xlfn.XLOOKUP(AE269,BSFC!$I$11:$I$33,_xlfn.XLOOKUP('Main Data (ICE)'!W269,BSFC!$J$10:$W$10,BSFC!$J$11:$W$33,,-1),,-1)</f>
        <v>450.79008974999994</v>
      </c>
      <c r="AG269" s="14">
        <f t="shared" si="111"/>
        <v>1.2590218679194376</v>
      </c>
      <c r="AH269" s="14">
        <f t="shared" si="115"/>
        <v>2.0825300384642393E-4</v>
      </c>
      <c r="AI269" s="14">
        <f t="shared" si="116"/>
        <v>9.387839029463653E-2</v>
      </c>
      <c r="AJ269" s="14">
        <f t="shared" si="120"/>
        <v>36.754218144895063</v>
      </c>
      <c r="AK269" s="14">
        <f t="shared" si="117"/>
        <v>1.2434223880084308E-4</v>
      </c>
      <c r="AL269" s="14">
        <f t="shared" si="118"/>
        <v>4.8681083635622416E-2</v>
      </c>
    </row>
    <row r="270" spans="1:38" ht="15.75" thickBot="1" x14ac:dyDescent="0.3">
      <c r="A270" s="14">
        <v>2</v>
      </c>
      <c r="B270" s="17" t="s">
        <v>33</v>
      </c>
      <c r="C270" s="14">
        <v>264</v>
      </c>
      <c r="D270" s="14">
        <f t="shared" si="112"/>
        <v>30.000049728</v>
      </c>
      <c r="E270" s="14">
        <f t="shared" si="101"/>
        <v>13.411199999999999</v>
      </c>
      <c r="F270" s="14">
        <f t="shared" si="113"/>
        <v>27.431129866930927</v>
      </c>
      <c r="G270" s="14">
        <f>0.5*('Specifications (ICE)'!$P$4*'Specifications (ICE)'!$P$3)*'Specifications (ICE)'!$P$5*E270^2</f>
        <v>56.217600027646043</v>
      </c>
      <c r="H270" s="14">
        <f>IF(B270="A",'Specifications (ICE)'!$M$12,IF(B270="G",'Specifications (ICE)'!$M$13))</f>
        <v>84.271039200000004</v>
      </c>
      <c r="I270" s="14">
        <f>'Specifications (ICE)'!$H$11-G270-H270-R270</f>
        <v>561.50961099107656</v>
      </c>
      <c r="J270" s="14">
        <f t="shared" si="102"/>
        <v>0.88728655499254105</v>
      </c>
      <c r="K270" s="14">
        <f>0.5*'Specifications (ICE)'!$E$16*E270^2</f>
        <v>48283.043975654393</v>
      </c>
      <c r="L270" s="14">
        <f>E270/'Specifications (ICE)'!$M$4</f>
        <v>46.93333333333333</v>
      </c>
      <c r="M270" s="14">
        <f t="shared" si="97"/>
        <v>3</v>
      </c>
      <c r="N270" s="14">
        <f>IF(M270=1,'Specifications (ICE)'!$M$19,IF(M270=2,'Specifications (ICE)'!$M$20,IF(M270=3,'Specifications (ICE)'!$M$21)))</f>
        <v>632.83908432016858</v>
      </c>
      <c r="O270" s="14">
        <f t="shared" si="98"/>
        <v>56.911309171706868</v>
      </c>
      <c r="P270" s="13">
        <f t="shared" si="99"/>
        <v>0</v>
      </c>
      <c r="Q270" s="14">
        <v>0</v>
      </c>
      <c r="R270" s="17">
        <f t="shared" si="103"/>
        <v>0</v>
      </c>
      <c r="S270" s="14">
        <f t="shared" si="104"/>
        <v>0</v>
      </c>
      <c r="T270" s="12">
        <f t="shared" si="100"/>
        <v>840.33949246964119</v>
      </c>
      <c r="U270" s="3">
        <f t="shared" si="119"/>
        <v>18</v>
      </c>
      <c r="V270" s="19">
        <f t="shared" si="105"/>
        <v>13.422600000000001</v>
      </c>
      <c r="W270" s="14">
        <f>IF(M270=1,_xlfn.XLOOKUP(D270,' RPM (ICE)'!$E$3:$E$63,' RPM (ICE)'!$B$3:$B$63,,1),IF(M270=2,_xlfn.XLOOKUP(D270,' RPM (ICE)'!$F$3:$F$63,' RPM (ICE)'!$B$3:$B$63,,1),IF(M270=3,_xlfn.XLOOKUP(D270,' RPM (ICE)'!$G$3:$G$63,' RPM (ICE)'!$B$3:$B$63,,1))))</f>
        <v>6900</v>
      </c>
      <c r="X270" s="12">
        <f t="shared" si="106"/>
        <v>18.575322156521739</v>
      </c>
      <c r="Y270" s="3">
        <f t="shared" si="107"/>
        <v>19</v>
      </c>
      <c r="Z270" s="3">
        <f t="shared" si="114"/>
        <v>19</v>
      </c>
      <c r="AA270" s="3">
        <f t="shared" si="108"/>
        <v>19</v>
      </c>
      <c r="AB270" s="19"/>
      <c r="AC270" s="14">
        <f>IF(M270=1,_xlfn.XLOOKUP(D270,' RPM (ICE)'!$E$3:$E$63,' RPM (ICE)'!$C$3:$C$63,,-1),IF(M270=2,_xlfn.XLOOKUP(D270,' RPM (ICE)'!$F$3:$F$63,' RPM (ICE)'!$C$3:$C$63,,-1),IF(M270=3,_xlfn.XLOOKUP(D270,' RPM (ICE)'!$G$3:$G$63,' RPM (ICE)'!$C$3:$C$63,,-1))))</f>
        <v>13.483333333333301</v>
      </c>
      <c r="AD270" s="14">
        <f t="shared" si="109"/>
        <v>10.054521666666643</v>
      </c>
      <c r="AE270" s="14">
        <f t="shared" si="110"/>
        <v>13.914292245024122</v>
      </c>
      <c r="AF270" s="14" cm="1">
        <f t="array" ref="AF270">_xlfn.XLOOKUP(AE270,BSFC!$I$11:$I$33,_xlfn.XLOOKUP('Main Data (ICE)'!W270,BSFC!$J$10:$W$10,BSFC!$J$11:$W$33,,-1),,-1)</f>
        <v>450.79008974999994</v>
      </c>
      <c r="AG270" s="14">
        <f t="shared" si="111"/>
        <v>1.2590218679194376</v>
      </c>
      <c r="AH270" s="14">
        <f t="shared" si="115"/>
        <v>2.0825300384642393E-4</v>
      </c>
      <c r="AI270" s="14">
        <f t="shared" si="116"/>
        <v>9.387839029463653E-2</v>
      </c>
      <c r="AJ270" s="14">
        <f t="shared" si="120"/>
        <v>36.848096535189697</v>
      </c>
      <c r="AK270" s="14">
        <f t="shared" si="117"/>
        <v>1.2434223880084308E-4</v>
      </c>
      <c r="AL270" s="14">
        <f t="shared" si="118"/>
        <v>4.8805425874423256E-2</v>
      </c>
    </row>
    <row r="271" spans="1:38" ht="15.75" thickBot="1" x14ac:dyDescent="0.3">
      <c r="A271" s="14">
        <v>2</v>
      </c>
      <c r="B271" s="17" t="s">
        <v>33</v>
      </c>
      <c r="C271" s="14">
        <v>265</v>
      </c>
      <c r="D271" s="14">
        <f t="shared" si="112"/>
        <v>30.000049728</v>
      </c>
      <c r="E271" s="14">
        <f t="shared" si="101"/>
        <v>13.411199999999999</v>
      </c>
      <c r="F271" s="14">
        <f t="shared" si="113"/>
        <v>27.505694409999407</v>
      </c>
      <c r="G271" s="14">
        <f>0.5*('Specifications (ICE)'!$P$4*'Specifications (ICE)'!$P$3)*'Specifications (ICE)'!$P$5*E271^2</f>
        <v>56.217600027646043</v>
      </c>
      <c r="H271" s="14">
        <f>IF(B271="A",'Specifications (ICE)'!$M$12,IF(B271="G",'Specifications (ICE)'!$M$13))</f>
        <v>84.271039200000004</v>
      </c>
      <c r="I271" s="14">
        <f>'Specifications (ICE)'!$H$11-G271-H271-R271</f>
        <v>561.50961099107656</v>
      </c>
      <c r="J271" s="14">
        <f t="shared" si="102"/>
        <v>0.88728655499254105</v>
      </c>
      <c r="K271" s="14">
        <f>0.5*'Specifications (ICE)'!$E$16*E271^2</f>
        <v>48283.043975654393</v>
      </c>
      <c r="L271" s="14">
        <f>E271/'Specifications (ICE)'!$M$4</f>
        <v>46.93333333333333</v>
      </c>
      <c r="M271" s="14">
        <f t="shared" si="97"/>
        <v>3</v>
      </c>
      <c r="N271" s="14">
        <f>IF(M271=1,'Specifications (ICE)'!$M$19,IF(M271=2,'Specifications (ICE)'!$M$20,IF(M271=3,'Specifications (ICE)'!$M$21)))</f>
        <v>632.83908432016858</v>
      </c>
      <c r="O271" s="14">
        <f t="shared" si="98"/>
        <v>56.911309171706868</v>
      </c>
      <c r="P271" s="13">
        <f t="shared" si="99"/>
        <v>0</v>
      </c>
      <c r="Q271" s="14">
        <v>0</v>
      </c>
      <c r="R271" s="17">
        <f t="shared" si="103"/>
        <v>0</v>
      </c>
      <c r="S271" s="14">
        <f t="shared" si="104"/>
        <v>0</v>
      </c>
      <c r="T271" s="12">
        <f t="shared" si="100"/>
        <v>840.33949246964119</v>
      </c>
      <c r="U271" s="3">
        <f t="shared" si="119"/>
        <v>18</v>
      </c>
      <c r="V271" s="19">
        <f t="shared" si="105"/>
        <v>13.422600000000001</v>
      </c>
      <c r="W271" s="14">
        <f>IF(M271=1,_xlfn.XLOOKUP(D271,' RPM (ICE)'!$E$3:$E$63,' RPM (ICE)'!$B$3:$B$63,,1),IF(M271=2,_xlfn.XLOOKUP(D271,' RPM (ICE)'!$F$3:$F$63,' RPM (ICE)'!$B$3:$B$63,,1),IF(M271=3,_xlfn.XLOOKUP(D271,' RPM (ICE)'!$G$3:$G$63,' RPM (ICE)'!$B$3:$B$63,,1))))</f>
        <v>6900</v>
      </c>
      <c r="X271" s="12">
        <f t="shared" si="106"/>
        <v>18.575322156521739</v>
      </c>
      <c r="Y271" s="3">
        <f t="shared" si="107"/>
        <v>19</v>
      </c>
      <c r="Z271" s="3">
        <f t="shared" si="114"/>
        <v>19</v>
      </c>
      <c r="AA271" s="3">
        <f t="shared" si="108"/>
        <v>19</v>
      </c>
      <c r="AB271" s="19"/>
      <c r="AC271" s="14">
        <f>IF(M271=1,_xlfn.XLOOKUP(D271,' RPM (ICE)'!$E$3:$E$63,' RPM (ICE)'!$C$3:$C$63,,-1),IF(M271=2,_xlfn.XLOOKUP(D271,' RPM (ICE)'!$F$3:$F$63,' RPM (ICE)'!$C$3:$C$63,,-1),IF(M271=3,_xlfn.XLOOKUP(D271,' RPM (ICE)'!$G$3:$G$63,' RPM (ICE)'!$C$3:$C$63,,-1))))</f>
        <v>13.483333333333301</v>
      </c>
      <c r="AD271" s="14">
        <f t="shared" si="109"/>
        <v>10.054521666666643</v>
      </c>
      <c r="AE271" s="14">
        <f t="shared" si="110"/>
        <v>13.914292245024122</v>
      </c>
      <c r="AF271" s="14" cm="1">
        <f t="array" ref="AF271">_xlfn.XLOOKUP(AE271,BSFC!$I$11:$I$33,_xlfn.XLOOKUP('Main Data (ICE)'!W271,BSFC!$J$10:$W$10,BSFC!$J$11:$W$33,,-1),,-1)</f>
        <v>450.79008974999994</v>
      </c>
      <c r="AG271" s="14">
        <f t="shared" si="111"/>
        <v>1.2590218679194376</v>
      </c>
      <c r="AH271" s="14">
        <f t="shared" si="115"/>
        <v>2.0825300384642393E-4</v>
      </c>
      <c r="AI271" s="14">
        <f t="shared" si="116"/>
        <v>9.387839029463653E-2</v>
      </c>
      <c r="AJ271" s="14">
        <f t="shared" si="120"/>
        <v>36.941974925484331</v>
      </c>
      <c r="AK271" s="14">
        <f t="shared" si="117"/>
        <v>1.2434223880084308E-4</v>
      </c>
      <c r="AL271" s="14">
        <f t="shared" si="118"/>
        <v>4.8929768113224095E-2</v>
      </c>
    </row>
    <row r="272" spans="1:38" ht="15.75" thickBot="1" x14ac:dyDescent="0.3">
      <c r="A272" s="14">
        <v>2</v>
      </c>
      <c r="B272" s="17" t="s">
        <v>33</v>
      </c>
      <c r="C272" s="14">
        <v>266</v>
      </c>
      <c r="D272" s="14">
        <f t="shared" si="112"/>
        <v>30.000049728</v>
      </c>
      <c r="E272" s="14">
        <f t="shared" si="101"/>
        <v>13.411199999999999</v>
      </c>
      <c r="F272" s="14">
        <f t="shared" si="113"/>
        <v>27.580258953067887</v>
      </c>
      <c r="G272" s="14">
        <f>0.5*('Specifications (ICE)'!$P$4*'Specifications (ICE)'!$P$3)*'Specifications (ICE)'!$P$5*E272^2</f>
        <v>56.217600027646043</v>
      </c>
      <c r="H272" s="14">
        <f>IF(B272="A",'Specifications (ICE)'!$M$12,IF(B272="G",'Specifications (ICE)'!$M$13))</f>
        <v>84.271039200000004</v>
      </c>
      <c r="I272" s="14">
        <f>'Specifications (ICE)'!$H$11-G272-H272-R272</f>
        <v>561.50961099107656</v>
      </c>
      <c r="J272" s="14">
        <f t="shared" si="102"/>
        <v>0.88728655499254105</v>
      </c>
      <c r="K272" s="14">
        <f>0.5*'Specifications (ICE)'!$E$16*E272^2</f>
        <v>48283.043975654393</v>
      </c>
      <c r="L272" s="14">
        <f>E272/'Specifications (ICE)'!$M$4</f>
        <v>46.93333333333333</v>
      </c>
      <c r="M272" s="14">
        <f t="shared" si="97"/>
        <v>3</v>
      </c>
      <c r="N272" s="14">
        <f>IF(M272=1,'Specifications (ICE)'!$M$19,IF(M272=2,'Specifications (ICE)'!$M$20,IF(M272=3,'Specifications (ICE)'!$M$21)))</f>
        <v>632.83908432016858</v>
      </c>
      <c r="O272" s="14">
        <f t="shared" si="98"/>
        <v>56.911309171706868</v>
      </c>
      <c r="P272" s="13">
        <f t="shared" si="99"/>
        <v>0</v>
      </c>
      <c r="Q272" s="14">
        <v>0</v>
      </c>
      <c r="R272" s="17">
        <f t="shared" si="103"/>
        <v>0</v>
      </c>
      <c r="S272" s="14">
        <f t="shared" si="104"/>
        <v>0</v>
      </c>
      <c r="T272" s="12">
        <f t="shared" si="100"/>
        <v>840.33949246964119</v>
      </c>
      <c r="U272" s="3">
        <f t="shared" si="119"/>
        <v>18</v>
      </c>
      <c r="V272" s="19">
        <f t="shared" si="105"/>
        <v>13.422600000000001</v>
      </c>
      <c r="W272" s="14">
        <f>IF(M272=1,_xlfn.XLOOKUP(D272,' RPM (ICE)'!$E$3:$E$63,' RPM (ICE)'!$B$3:$B$63,,1),IF(M272=2,_xlfn.XLOOKUP(D272,' RPM (ICE)'!$F$3:$F$63,' RPM (ICE)'!$B$3:$B$63,,1),IF(M272=3,_xlfn.XLOOKUP(D272,' RPM (ICE)'!$G$3:$G$63,' RPM (ICE)'!$B$3:$B$63,,1))))</f>
        <v>6900</v>
      </c>
      <c r="X272" s="12">
        <f t="shared" si="106"/>
        <v>18.575322156521739</v>
      </c>
      <c r="Y272" s="3">
        <f t="shared" si="107"/>
        <v>19</v>
      </c>
      <c r="Z272" s="3">
        <f t="shared" si="114"/>
        <v>19</v>
      </c>
      <c r="AA272" s="3">
        <f t="shared" si="108"/>
        <v>19</v>
      </c>
      <c r="AB272" s="19"/>
      <c r="AC272" s="14">
        <f>IF(M272=1,_xlfn.XLOOKUP(D272,' RPM (ICE)'!$E$3:$E$63,' RPM (ICE)'!$C$3:$C$63,,-1),IF(M272=2,_xlfn.XLOOKUP(D272,' RPM (ICE)'!$F$3:$F$63,' RPM (ICE)'!$C$3:$C$63,,-1),IF(M272=3,_xlfn.XLOOKUP(D272,' RPM (ICE)'!$G$3:$G$63,' RPM (ICE)'!$C$3:$C$63,,-1))))</f>
        <v>13.483333333333301</v>
      </c>
      <c r="AD272" s="14">
        <f t="shared" si="109"/>
        <v>10.054521666666643</v>
      </c>
      <c r="AE272" s="14">
        <f t="shared" si="110"/>
        <v>13.914292245024122</v>
      </c>
      <c r="AF272" s="14" cm="1">
        <f t="array" ref="AF272">_xlfn.XLOOKUP(AE272,BSFC!$I$11:$I$33,_xlfn.XLOOKUP('Main Data (ICE)'!W272,BSFC!$J$10:$W$10,BSFC!$J$11:$W$33,,-1),,-1)</f>
        <v>450.79008974999994</v>
      </c>
      <c r="AG272" s="14">
        <f t="shared" si="111"/>
        <v>1.2590218679194376</v>
      </c>
      <c r="AH272" s="14">
        <f t="shared" si="115"/>
        <v>2.0825300384642393E-4</v>
      </c>
      <c r="AI272" s="14">
        <f t="shared" si="116"/>
        <v>9.387839029463653E-2</v>
      </c>
      <c r="AJ272" s="14">
        <f t="shared" si="120"/>
        <v>37.035853315778965</v>
      </c>
      <c r="AK272" s="14">
        <f t="shared" si="117"/>
        <v>1.2434223880084308E-4</v>
      </c>
      <c r="AL272" s="14">
        <f t="shared" si="118"/>
        <v>4.9054110352024935E-2</v>
      </c>
    </row>
    <row r="273" spans="1:38" ht="15.75" thickBot="1" x14ac:dyDescent="0.3">
      <c r="A273" s="14">
        <v>2</v>
      </c>
      <c r="B273" s="17" t="s">
        <v>33</v>
      </c>
      <c r="C273" s="14">
        <v>267</v>
      </c>
      <c r="D273" s="14">
        <f t="shared" si="112"/>
        <v>30.000049728</v>
      </c>
      <c r="E273" s="14">
        <f t="shared" si="101"/>
        <v>13.411199999999999</v>
      </c>
      <c r="F273" s="14">
        <f t="shared" si="113"/>
        <v>27.654823496136366</v>
      </c>
      <c r="G273" s="14">
        <f>0.5*('Specifications (ICE)'!$P$4*'Specifications (ICE)'!$P$3)*'Specifications (ICE)'!$P$5*E273^2</f>
        <v>56.217600027646043</v>
      </c>
      <c r="H273" s="14">
        <f>IF(B273="A",'Specifications (ICE)'!$M$12,IF(B273="G",'Specifications (ICE)'!$M$13))</f>
        <v>84.271039200000004</v>
      </c>
      <c r="I273" s="14">
        <f>'Specifications (ICE)'!$H$11-G273-H273-R273</f>
        <v>561.50961099107656</v>
      </c>
      <c r="J273" s="14">
        <f t="shared" si="102"/>
        <v>0.88728655499254105</v>
      </c>
      <c r="K273" s="14">
        <f>0.5*'Specifications (ICE)'!$E$16*E273^2</f>
        <v>48283.043975654393</v>
      </c>
      <c r="L273" s="14">
        <f>E273/'Specifications (ICE)'!$M$4</f>
        <v>46.93333333333333</v>
      </c>
      <c r="M273" s="14">
        <f t="shared" si="97"/>
        <v>3</v>
      </c>
      <c r="N273" s="14">
        <f>IF(M273=1,'Specifications (ICE)'!$M$19,IF(M273=2,'Specifications (ICE)'!$M$20,IF(M273=3,'Specifications (ICE)'!$M$21)))</f>
        <v>632.83908432016858</v>
      </c>
      <c r="O273" s="14">
        <f t="shared" si="98"/>
        <v>56.911309171706868</v>
      </c>
      <c r="P273" s="13">
        <f t="shared" si="99"/>
        <v>0</v>
      </c>
      <c r="Q273" s="14">
        <v>0</v>
      </c>
      <c r="R273" s="17">
        <f t="shared" si="103"/>
        <v>0</v>
      </c>
      <c r="S273" s="14">
        <f t="shared" si="104"/>
        <v>0</v>
      </c>
      <c r="T273" s="12">
        <f t="shared" si="100"/>
        <v>840.33949246964119</v>
      </c>
      <c r="U273" s="3">
        <f t="shared" si="119"/>
        <v>18</v>
      </c>
      <c r="V273" s="19">
        <f t="shared" si="105"/>
        <v>13.422600000000001</v>
      </c>
      <c r="W273" s="14">
        <f>IF(M273=1,_xlfn.XLOOKUP(D273,' RPM (ICE)'!$E$3:$E$63,' RPM (ICE)'!$B$3:$B$63,,1),IF(M273=2,_xlfn.XLOOKUP(D273,' RPM (ICE)'!$F$3:$F$63,' RPM (ICE)'!$B$3:$B$63,,1),IF(M273=3,_xlfn.XLOOKUP(D273,' RPM (ICE)'!$G$3:$G$63,' RPM (ICE)'!$B$3:$B$63,,1))))</f>
        <v>6900</v>
      </c>
      <c r="X273" s="12">
        <f t="shared" si="106"/>
        <v>18.575322156521739</v>
      </c>
      <c r="Y273" s="3">
        <f t="shared" si="107"/>
        <v>19</v>
      </c>
      <c r="Z273" s="3">
        <f t="shared" si="114"/>
        <v>19</v>
      </c>
      <c r="AA273" s="3">
        <f t="shared" si="108"/>
        <v>19</v>
      </c>
      <c r="AB273" s="19"/>
      <c r="AC273" s="14">
        <f>IF(M273=1,_xlfn.XLOOKUP(D273,' RPM (ICE)'!$E$3:$E$63,' RPM (ICE)'!$C$3:$C$63,,-1),IF(M273=2,_xlfn.XLOOKUP(D273,' RPM (ICE)'!$F$3:$F$63,' RPM (ICE)'!$C$3:$C$63,,-1),IF(M273=3,_xlfn.XLOOKUP(D273,' RPM (ICE)'!$G$3:$G$63,' RPM (ICE)'!$C$3:$C$63,,-1))))</f>
        <v>13.483333333333301</v>
      </c>
      <c r="AD273" s="14">
        <f t="shared" si="109"/>
        <v>10.054521666666643</v>
      </c>
      <c r="AE273" s="14">
        <f t="shared" si="110"/>
        <v>13.914292245024122</v>
      </c>
      <c r="AF273" s="14" cm="1">
        <f t="array" ref="AF273">_xlfn.XLOOKUP(AE273,BSFC!$I$11:$I$33,_xlfn.XLOOKUP('Main Data (ICE)'!W273,BSFC!$J$10:$W$10,BSFC!$J$11:$W$33,,-1),,-1)</f>
        <v>450.79008974999994</v>
      </c>
      <c r="AG273" s="14">
        <f t="shared" si="111"/>
        <v>1.2590218679194376</v>
      </c>
      <c r="AH273" s="14">
        <f t="shared" si="115"/>
        <v>2.0825300384642393E-4</v>
      </c>
      <c r="AI273" s="14">
        <f t="shared" si="116"/>
        <v>9.387839029463653E-2</v>
      </c>
      <c r="AJ273" s="14">
        <f t="shared" si="120"/>
        <v>37.129731706073599</v>
      </c>
      <c r="AK273" s="14">
        <f t="shared" si="117"/>
        <v>1.2434223880084308E-4</v>
      </c>
      <c r="AL273" s="14">
        <f t="shared" si="118"/>
        <v>4.9178452590825775E-2</v>
      </c>
    </row>
    <row r="274" spans="1:38" ht="15.75" thickBot="1" x14ac:dyDescent="0.3">
      <c r="A274" s="14">
        <v>2</v>
      </c>
      <c r="B274" s="17" t="s">
        <v>33</v>
      </c>
      <c r="C274" s="14">
        <v>268</v>
      </c>
      <c r="D274" s="14">
        <f t="shared" si="112"/>
        <v>30.000049728</v>
      </c>
      <c r="E274" s="14">
        <f t="shared" si="101"/>
        <v>13.411199999999999</v>
      </c>
      <c r="F274" s="14">
        <f t="shared" si="113"/>
        <v>27.729388039204846</v>
      </c>
      <c r="G274" s="14">
        <f>0.5*('Specifications (ICE)'!$P$4*'Specifications (ICE)'!$P$3)*'Specifications (ICE)'!$P$5*E274^2</f>
        <v>56.217600027646043</v>
      </c>
      <c r="H274" s="14">
        <f>IF(B274="A",'Specifications (ICE)'!$M$12,IF(B274="G",'Specifications (ICE)'!$M$13))</f>
        <v>84.271039200000004</v>
      </c>
      <c r="I274" s="14">
        <f>'Specifications (ICE)'!$H$11-G274-H274-R274</f>
        <v>561.50961099107656</v>
      </c>
      <c r="J274" s="14">
        <f t="shared" si="102"/>
        <v>0.88728655499254105</v>
      </c>
      <c r="K274" s="14">
        <f>0.5*'Specifications (ICE)'!$E$16*E274^2</f>
        <v>48283.043975654393</v>
      </c>
      <c r="L274" s="14">
        <f>E274/'Specifications (ICE)'!$M$4</f>
        <v>46.93333333333333</v>
      </c>
      <c r="M274" s="14">
        <f t="shared" si="97"/>
        <v>3</v>
      </c>
      <c r="N274" s="14">
        <f>IF(M274=1,'Specifications (ICE)'!$M$19,IF(M274=2,'Specifications (ICE)'!$M$20,IF(M274=3,'Specifications (ICE)'!$M$21)))</f>
        <v>632.83908432016858</v>
      </c>
      <c r="O274" s="14">
        <f t="shared" si="98"/>
        <v>56.911309171706868</v>
      </c>
      <c r="P274" s="13">
        <f t="shared" si="99"/>
        <v>0</v>
      </c>
      <c r="Q274" s="14">
        <v>0</v>
      </c>
      <c r="R274" s="17">
        <f t="shared" si="103"/>
        <v>0</v>
      </c>
      <c r="S274" s="14">
        <f t="shared" si="104"/>
        <v>0</v>
      </c>
      <c r="T274" s="12">
        <f t="shared" si="100"/>
        <v>840.33949246964119</v>
      </c>
      <c r="U274" s="3">
        <f t="shared" si="119"/>
        <v>18</v>
      </c>
      <c r="V274" s="19">
        <f t="shared" si="105"/>
        <v>13.422600000000001</v>
      </c>
      <c r="W274" s="14">
        <f>IF(M274=1,_xlfn.XLOOKUP(D274,' RPM (ICE)'!$E$3:$E$63,' RPM (ICE)'!$B$3:$B$63,,1),IF(M274=2,_xlfn.XLOOKUP(D274,' RPM (ICE)'!$F$3:$F$63,' RPM (ICE)'!$B$3:$B$63,,1),IF(M274=3,_xlfn.XLOOKUP(D274,' RPM (ICE)'!$G$3:$G$63,' RPM (ICE)'!$B$3:$B$63,,1))))</f>
        <v>6900</v>
      </c>
      <c r="X274" s="12">
        <f t="shared" si="106"/>
        <v>18.575322156521739</v>
      </c>
      <c r="Y274" s="3">
        <f t="shared" si="107"/>
        <v>19</v>
      </c>
      <c r="Z274" s="3">
        <f t="shared" si="114"/>
        <v>19</v>
      </c>
      <c r="AA274" s="3">
        <f t="shared" si="108"/>
        <v>19</v>
      </c>
      <c r="AB274" s="19"/>
      <c r="AC274" s="14">
        <f>IF(M274=1,_xlfn.XLOOKUP(D274,' RPM (ICE)'!$E$3:$E$63,' RPM (ICE)'!$C$3:$C$63,,-1),IF(M274=2,_xlfn.XLOOKUP(D274,' RPM (ICE)'!$F$3:$F$63,' RPM (ICE)'!$C$3:$C$63,,-1),IF(M274=3,_xlfn.XLOOKUP(D274,' RPM (ICE)'!$G$3:$G$63,' RPM (ICE)'!$C$3:$C$63,,-1))))</f>
        <v>13.483333333333301</v>
      </c>
      <c r="AD274" s="14">
        <f t="shared" si="109"/>
        <v>10.054521666666643</v>
      </c>
      <c r="AE274" s="14">
        <f t="shared" si="110"/>
        <v>13.914292245024122</v>
      </c>
      <c r="AF274" s="14" cm="1">
        <f t="array" ref="AF274">_xlfn.XLOOKUP(AE274,BSFC!$I$11:$I$33,_xlfn.XLOOKUP('Main Data (ICE)'!W274,BSFC!$J$10:$W$10,BSFC!$J$11:$W$33,,-1),,-1)</f>
        <v>450.79008974999994</v>
      </c>
      <c r="AG274" s="14">
        <f t="shared" si="111"/>
        <v>1.2590218679194376</v>
      </c>
      <c r="AH274" s="14">
        <f t="shared" si="115"/>
        <v>2.0825300384642393E-4</v>
      </c>
      <c r="AI274" s="14">
        <f t="shared" si="116"/>
        <v>9.387839029463653E-2</v>
      </c>
      <c r="AJ274" s="14">
        <f t="shared" si="120"/>
        <v>37.223610096368233</v>
      </c>
      <c r="AK274" s="14">
        <f t="shared" si="117"/>
        <v>1.2434223880084308E-4</v>
      </c>
      <c r="AL274" s="14">
        <f t="shared" si="118"/>
        <v>4.9302794829626614E-2</v>
      </c>
    </row>
    <row r="275" spans="1:38" ht="15.75" thickBot="1" x14ac:dyDescent="0.3">
      <c r="A275" s="14">
        <v>2</v>
      </c>
      <c r="B275" s="17" t="s">
        <v>33</v>
      </c>
      <c r="C275" s="14">
        <v>269</v>
      </c>
      <c r="D275" s="14">
        <f t="shared" si="112"/>
        <v>30.000049728</v>
      </c>
      <c r="E275" s="14">
        <f t="shared" si="101"/>
        <v>13.411199999999999</v>
      </c>
      <c r="F275" s="14">
        <f t="shared" si="113"/>
        <v>27.803952582273325</v>
      </c>
      <c r="G275" s="14">
        <f>0.5*('Specifications (ICE)'!$P$4*'Specifications (ICE)'!$P$3)*'Specifications (ICE)'!$P$5*E275^2</f>
        <v>56.217600027646043</v>
      </c>
      <c r="H275" s="14">
        <f>IF(B275="A",'Specifications (ICE)'!$M$12,IF(B275="G",'Specifications (ICE)'!$M$13))</f>
        <v>84.271039200000004</v>
      </c>
      <c r="I275" s="14">
        <f>'Specifications (ICE)'!$H$11-G275-H275-R275</f>
        <v>561.50961099107656</v>
      </c>
      <c r="J275" s="14">
        <f t="shared" si="102"/>
        <v>0.88728655499254105</v>
      </c>
      <c r="K275" s="14">
        <f>0.5*'Specifications (ICE)'!$E$16*E275^2</f>
        <v>48283.043975654393</v>
      </c>
      <c r="L275" s="14">
        <f>E275/'Specifications (ICE)'!$M$4</f>
        <v>46.93333333333333</v>
      </c>
      <c r="M275" s="14">
        <f t="shared" si="97"/>
        <v>3</v>
      </c>
      <c r="N275" s="14">
        <f>IF(M275=1,'Specifications (ICE)'!$M$19,IF(M275=2,'Specifications (ICE)'!$M$20,IF(M275=3,'Specifications (ICE)'!$M$21)))</f>
        <v>632.83908432016858</v>
      </c>
      <c r="O275" s="14">
        <f t="shared" si="98"/>
        <v>56.911309171706868</v>
      </c>
      <c r="P275" s="13">
        <f t="shared" si="99"/>
        <v>0</v>
      </c>
      <c r="Q275" s="14">
        <v>0</v>
      </c>
      <c r="R275" s="17">
        <f t="shared" si="103"/>
        <v>0</v>
      </c>
      <c r="S275" s="14">
        <f t="shared" si="104"/>
        <v>0</v>
      </c>
      <c r="T275" s="12">
        <f t="shared" si="100"/>
        <v>840.33949246964119</v>
      </c>
      <c r="U275" s="3">
        <f t="shared" si="119"/>
        <v>18</v>
      </c>
      <c r="V275" s="19">
        <f t="shared" si="105"/>
        <v>13.422600000000001</v>
      </c>
      <c r="W275" s="14">
        <f>IF(M275=1,_xlfn.XLOOKUP(D275,' RPM (ICE)'!$E$3:$E$63,' RPM (ICE)'!$B$3:$B$63,,1),IF(M275=2,_xlfn.XLOOKUP(D275,' RPM (ICE)'!$F$3:$F$63,' RPM (ICE)'!$B$3:$B$63,,1),IF(M275=3,_xlfn.XLOOKUP(D275,' RPM (ICE)'!$G$3:$G$63,' RPM (ICE)'!$B$3:$B$63,,1))))</f>
        <v>6900</v>
      </c>
      <c r="X275" s="12">
        <f t="shared" si="106"/>
        <v>18.575322156521739</v>
      </c>
      <c r="Y275" s="3">
        <f t="shared" si="107"/>
        <v>19</v>
      </c>
      <c r="Z275" s="3">
        <f t="shared" si="114"/>
        <v>19</v>
      </c>
      <c r="AA275" s="3">
        <f t="shared" si="108"/>
        <v>19</v>
      </c>
      <c r="AB275" s="19"/>
      <c r="AC275" s="14">
        <f>IF(M275=1,_xlfn.XLOOKUP(D275,' RPM (ICE)'!$E$3:$E$63,' RPM (ICE)'!$C$3:$C$63,,-1),IF(M275=2,_xlfn.XLOOKUP(D275,' RPM (ICE)'!$F$3:$F$63,' RPM (ICE)'!$C$3:$C$63,,-1),IF(M275=3,_xlfn.XLOOKUP(D275,' RPM (ICE)'!$G$3:$G$63,' RPM (ICE)'!$C$3:$C$63,,-1))))</f>
        <v>13.483333333333301</v>
      </c>
      <c r="AD275" s="14">
        <f t="shared" si="109"/>
        <v>10.054521666666643</v>
      </c>
      <c r="AE275" s="14">
        <f t="shared" si="110"/>
        <v>13.914292245024122</v>
      </c>
      <c r="AF275" s="14" cm="1">
        <f t="array" ref="AF275">_xlfn.XLOOKUP(AE275,BSFC!$I$11:$I$33,_xlfn.XLOOKUP('Main Data (ICE)'!W275,BSFC!$J$10:$W$10,BSFC!$J$11:$W$33,,-1),,-1)</f>
        <v>450.79008974999994</v>
      </c>
      <c r="AG275" s="14">
        <f t="shared" si="111"/>
        <v>1.2590218679194376</v>
      </c>
      <c r="AH275" s="14">
        <f t="shared" si="115"/>
        <v>2.0825300384642393E-4</v>
      </c>
      <c r="AI275" s="14">
        <f t="shared" si="116"/>
        <v>9.387839029463653E-2</v>
      </c>
      <c r="AJ275" s="14">
        <f t="shared" si="120"/>
        <v>37.317488486662867</v>
      </c>
      <c r="AK275" s="14">
        <f t="shared" si="117"/>
        <v>1.2434223880084308E-4</v>
      </c>
      <c r="AL275" s="14">
        <f t="shared" si="118"/>
        <v>4.9427137068427454E-2</v>
      </c>
    </row>
    <row r="276" spans="1:38" ht="15.75" thickBot="1" x14ac:dyDescent="0.3">
      <c r="A276" s="14">
        <v>2</v>
      </c>
      <c r="B276" s="17" t="s">
        <v>33</v>
      </c>
      <c r="C276" s="14">
        <v>270</v>
      </c>
      <c r="D276" s="14">
        <f t="shared" si="112"/>
        <v>30.000049728</v>
      </c>
      <c r="E276" s="14">
        <f t="shared" si="101"/>
        <v>13.411199999999999</v>
      </c>
      <c r="F276" s="14">
        <f t="shared" si="113"/>
        <v>27.878517125341805</v>
      </c>
      <c r="G276" s="14">
        <f>0.5*('Specifications (ICE)'!$P$4*'Specifications (ICE)'!$P$3)*'Specifications (ICE)'!$P$5*E276^2</f>
        <v>56.217600027646043</v>
      </c>
      <c r="H276" s="14">
        <f>IF(B276="A",'Specifications (ICE)'!$M$12,IF(B276="G",'Specifications (ICE)'!$M$13))</f>
        <v>84.271039200000004</v>
      </c>
      <c r="I276" s="14">
        <f>'Specifications (ICE)'!$H$11-G276-H276-R276</f>
        <v>561.50961099107656</v>
      </c>
      <c r="J276" s="14">
        <f t="shared" si="102"/>
        <v>0.88728655499254105</v>
      </c>
      <c r="K276" s="14">
        <f>0.5*'Specifications (ICE)'!$E$16*E276^2</f>
        <v>48283.043975654393</v>
      </c>
      <c r="L276" s="14">
        <f>E276/'Specifications (ICE)'!$M$4</f>
        <v>46.93333333333333</v>
      </c>
      <c r="M276" s="14">
        <f t="shared" si="97"/>
        <v>3</v>
      </c>
      <c r="N276" s="14">
        <f>IF(M276=1,'Specifications (ICE)'!$M$19,IF(M276=2,'Specifications (ICE)'!$M$20,IF(M276=3,'Specifications (ICE)'!$M$21)))</f>
        <v>632.83908432016858</v>
      </c>
      <c r="O276" s="14">
        <f t="shared" si="98"/>
        <v>56.911309171706868</v>
      </c>
      <c r="P276" s="13">
        <f t="shared" si="99"/>
        <v>0</v>
      </c>
      <c r="Q276" s="14">
        <v>0</v>
      </c>
      <c r="R276" s="17">
        <f t="shared" si="103"/>
        <v>0</v>
      </c>
      <c r="S276" s="14">
        <f t="shared" si="104"/>
        <v>0</v>
      </c>
      <c r="T276" s="12">
        <f t="shared" si="100"/>
        <v>840.33949246964119</v>
      </c>
      <c r="U276" s="3">
        <f t="shared" si="119"/>
        <v>18</v>
      </c>
      <c r="V276" s="19">
        <f t="shared" si="105"/>
        <v>13.422600000000001</v>
      </c>
      <c r="W276" s="14">
        <f>IF(M276=1,_xlfn.XLOOKUP(D276,' RPM (ICE)'!$E$3:$E$63,' RPM (ICE)'!$B$3:$B$63,,1),IF(M276=2,_xlfn.XLOOKUP(D276,' RPM (ICE)'!$F$3:$F$63,' RPM (ICE)'!$B$3:$B$63,,1),IF(M276=3,_xlfn.XLOOKUP(D276,' RPM (ICE)'!$G$3:$G$63,' RPM (ICE)'!$B$3:$B$63,,1))))</f>
        <v>6900</v>
      </c>
      <c r="X276" s="12">
        <f t="shared" si="106"/>
        <v>18.575322156521739</v>
      </c>
      <c r="Y276" s="3">
        <f t="shared" si="107"/>
        <v>19</v>
      </c>
      <c r="Z276" s="3">
        <f t="shared" si="114"/>
        <v>19</v>
      </c>
      <c r="AA276" s="3">
        <f t="shared" si="108"/>
        <v>19</v>
      </c>
      <c r="AB276" s="19"/>
      <c r="AC276" s="14">
        <f>IF(M276=1,_xlfn.XLOOKUP(D276,' RPM (ICE)'!$E$3:$E$63,' RPM (ICE)'!$C$3:$C$63,,-1),IF(M276=2,_xlfn.XLOOKUP(D276,' RPM (ICE)'!$F$3:$F$63,' RPM (ICE)'!$C$3:$C$63,,-1),IF(M276=3,_xlfn.XLOOKUP(D276,' RPM (ICE)'!$G$3:$G$63,' RPM (ICE)'!$C$3:$C$63,,-1))))</f>
        <v>13.483333333333301</v>
      </c>
      <c r="AD276" s="14">
        <f t="shared" si="109"/>
        <v>10.054521666666643</v>
      </c>
      <c r="AE276" s="14">
        <f t="shared" si="110"/>
        <v>13.914292245024122</v>
      </c>
      <c r="AF276" s="14" cm="1">
        <f t="array" ref="AF276">_xlfn.XLOOKUP(AE276,BSFC!$I$11:$I$33,_xlfn.XLOOKUP('Main Data (ICE)'!W276,BSFC!$J$10:$W$10,BSFC!$J$11:$W$33,,-1),,-1)</f>
        <v>450.79008974999994</v>
      </c>
      <c r="AG276" s="14">
        <f t="shared" si="111"/>
        <v>1.2590218679194376</v>
      </c>
      <c r="AH276" s="14">
        <f t="shared" si="115"/>
        <v>2.0825300384642393E-4</v>
      </c>
      <c r="AI276" s="14">
        <f t="shared" si="116"/>
        <v>9.387839029463653E-2</v>
      </c>
      <c r="AJ276" s="14">
        <f t="shared" si="120"/>
        <v>37.411366876957501</v>
      </c>
      <c r="AK276" s="14">
        <f t="shared" si="117"/>
        <v>1.2434223880084308E-4</v>
      </c>
      <c r="AL276" s="14">
        <f t="shared" si="118"/>
        <v>4.9551479307228294E-2</v>
      </c>
    </row>
    <row r="277" spans="1:38" ht="15.75" thickBot="1" x14ac:dyDescent="0.3">
      <c r="A277" s="14">
        <v>2</v>
      </c>
      <c r="B277" s="17" t="s">
        <v>33</v>
      </c>
      <c r="C277" s="14">
        <v>271</v>
      </c>
      <c r="D277" s="14">
        <f t="shared" si="112"/>
        <v>30.000049728</v>
      </c>
      <c r="E277" s="14">
        <f t="shared" si="101"/>
        <v>13.411199999999999</v>
      </c>
      <c r="F277" s="14">
        <f t="shared" si="113"/>
        <v>27.953081668410285</v>
      </c>
      <c r="G277" s="14">
        <f>0.5*('Specifications (ICE)'!$P$4*'Specifications (ICE)'!$P$3)*'Specifications (ICE)'!$P$5*E277^2</f>
        <v>56.217600027646043</v>
      </c>
      <c r="H277" s="14">
        <f>IF(B277="A",'Specifications (ICE)'!$M$12,IF(B277="G",'Specifications (ICE)'!$M$13))</f>
        <v>84.271039200000004</v>
      </c>
      <c r="I277" s="14">
        <f>'Specifications (ICE)'!$H$11-G277-H277-R277</f>
        <v>561.50961099107656</v>
      </c>
      <c r="J277" s="14">
        <f t="shared" si="102"/>
        <v>0.88728655499254105</v>
      </c>
      <c r="K277" s="14">
        <f>0.5*'Specifications (ICE)'!$E$16*E277^2</f>
        <v>48283.043975654393</v>
      </c>
      <c r="L277" s="14">
        <f>E277/'Specifications (ICE)'!$M$4</f>
        <v>46.93333333333333</v>
      </c>
      <c r="M277" s="14">
        <f t="shared" si="97"/>
        <v>3</v>
      </c>
      <c r="N277" s="14">
        <f>IF(M277=1,'Specifications (ICE)'!$M$19,IF(M277=2,'Specifications (ICE)'!$M$20,IF(M277=3,'Specifications (ICE)'!$M$21)))</f>
        <v>632.83908432016858</v>
      </c>
      <c r="O277" s="14">
        <f t="shared" si="98"/>
        <v>56.911309171706868</v>
      </c>
      <c r="P277" s="13">
        <f t="shared" si="99"/>
        <v>0</v>
      </c>
      <c r="Q277" s="14">
        <v>0</v>
      </c>
      <c r="R277" s="17">
        <f t="shared" si="103"/>
        <v>0</v>
      </c>
      <c r="S277" s="14">
        <f t="shared" si="104"/>
        <v>0</v>
      </c>
      <c r="T277" s="12">
        <f t="shared" si="100"/>
        <v>840.33949246964119</v>
      </c>
      <c r="U277" s="3">
        <f t="shared" si="119"/>
        <v>18</v>
      </c>
      <c r="V277" s="19">
        <f t="shared" si="105"/>
        <v>13.422600000000001</v>
      </c>
      <c r="W277" s="14">
        <f>IF(M277=1,_xlfn.XLOOKUP(D277,' RPM (ICE)'!$E$3:$E$63,' RPM (ICE)'!$B$3:$B$63,,1),IF(M277=2,_xlfn.XLOOKUP(D277,' RPM (ICE)'!$F$3:$F$63,' RPM (ICE)'!$B$3:$B$63,,1),IF(M277=3,_xlfn.XLOOKUP(D277,' RPM (ICE)'!$G$3:$G$63,' RPM (ICE)'!$B$3:$B$63,,1))))</f>
        <v>6900</v>
      </c>
      <c r="X277" s="12">
        <f t="shared" si="106"/>
        <v>18.575322156521739</v>
      </c>
      <c r="Y277" s="3">
        <f t="shared" si="107"/>
        <v>19</v>
      </c>
      <c r="Z277" s="3">
        <f t="shared" si="114"/>
        <v>19</v>
      </c>
      <c r="AA277" s="3">
        <f t="shared" si="108"/>
        <v>19</v>
      </c>
      <c r="AB277" s="19"/>
      <c r="AC277" s="14">
        <f>IF(M277=1,_xlfn.XLOOKUP(D277,' RPM (ICE)'!$E$3:$E$63,' RPM (ICE)'!$C$3:$C$63,,-1),IF(M277=2,_xlfn.XLOOKUP(D277,' RPM (ICE)'!$F$3:$F$63,' RPM (ICE)'!$C$3:$C$63,,-1),IF(M277=3,_xlfn.XLOOKUP(D277,' RPM (ICE)'!$G$3:$G$63,' RPM (ICE)'!$C$3:$C$63,,-1))))</f>
        <v>13.483333333333301</v>
      </c>
      <c r="AD277" s="14">
        <f t="shared" si="109"/>
        <v>10.054521666666643</v>
      </c>
      <c r="AE277" s="14">
        <f t="shared" si="110"/>
        <v>13.914292245024122</v>
      </c>
      <c r="AF277" s="14" cm="1">
        <f t="array" ref="AF277">_xlfn.XLOOKUP(AE277,BSFC!$I$11:$I$33,_xlfn.XLOOKUP('Main Data (ICE)'!W277,BSFC!$J$10:$W$10,BSFC!$J$11:$W$33,,-1),,-1)</f>
        <v>450.79008974999994</v>
      </c>
      <c r="AG277" s="14">
        <f t="shared" si="111"/>
        <v>1.2590218679194376</v>
      </c>
      <c r="AH277" s="14">
        <f t="shared" si="115"/>
        <v>2.0825300384642393E-4</v>
      </c>
      <c r="AI277" s="14">
        <f t="shared" si="116"/>
        <v>9.387839029463653E-2</v>
      </c>
      <c r="AJ277" s="14">
        <f t="shared" si="120"/>
        <v>37.505245267252135</v>
      </c>
      <c r="AK277" s="14">
        <f t="shared" si="117"/>
        <v>1.2434223880084308E-4</v>
      </c>
      <c r="AL277" s="14">
        <f t="shared" si="118"/>
        <v>4.9675821546029134E-2</v>
      </c>
    </row>
    <row r="278" spans="1:38" ht="15.75" thickBot="1" x14ac:dyDescent="0.3">
      <c r="A278" s="14">
        <v>2</v>
      </c>
      <c r="B278" s="17" t="s">
        <v>33</v>
      </c>
      <c r="C278" s="14">
        <v>272</v>
      </c>
      <c r="D278" s="14">
        <f t="shared" si="112"/>
        <v>30.000049728</v>
      </c>
      <c r="E278" s="14">
        <f t="shared" si="101"/>
        <v>13.411199999999999</v>
      </c>
      <c r="F278" s="14">
        <f t="shared" si="113"/>
        <v>28.027646211478764</v>
      </c>
      <c r="G278" s="14">
        <f>0.5*('Specifications (ICE)'!$P$4*'Specifications (ICE)'!$P$3)*'Specifications (ICE)'!$P$5*E278^2</f>
        <v>56.217600027646043</v>
      </c>
      <c r="H278" s="14">
        <f>IF(B278="A",'Specifications (ICE)'!$M$12,IF(B278="G",'Specifications (ICE)'!$M$13))</f>
        <v>84.271039200000004</v>
      </c>
      <c r="I278" s="14">
        <f>'Specifications (ICE)'!$H$11-G278-H278-R278</f>
        <v>561.50961099107656</v>
      </c>
      <c r="J278" s="14">
        <f t="shared" si="102"/>
        <v>0.88728655499254105</v>
      </c>
      <c r="K278" s="14">
        <f>0.5*'Specifications (ICE)'!$E$16*E278^2</f>
        <v>48283.043975654393</v>
      </c>
      <c r="L278" s="14">
        <f>E278/'Specifications (ICE)'!$M$4</f>
        <v>46.93333333333333</v>
      </c>
      <c r="M278" s="14">
        <f t="shared" si="97"/>
        <v>3</v>
      </c>
      <c r="N278" s="14">
        <f>IF(M278=1,'Specifications (ICE)'!$M$19,IF(M278=2,'Specifications (ICE)'!$M$20,IF(M278=3,'Specifications (ICE)'!$M$21)))</f>
        <v>632.83908432016858</v>
      </c>
      <c r="O278" s="14">
        <f t="shared" si="98"/>
        <v>56.911309171706868</v>
      </c>
      <c r="P278" s="13">
        <f t="shared" si="99"/>
        <v>0</v>
      </c>
      <c r="Q278" s="14">
        <v>0</v>
      </c>
      <c r="R278" s="17">
        <f t="shared" si="103"/>
        <v>0</v>
      </c>
      <c r="S278" s="14">
        <f t="shared" si="104"/>
        <v>0</v>
      </c>
      <c r="T278" s="12">
        <f t="shared" si="100"/>
        <v>840.33949246964119</v>
      </c>
      <c r="U278" s="3">
        <f t="shared" si="119"/>
        <v>18</v>
      </c>
      <c r="V278" s="19">
        <f t="shared" si="105"/>
        <v>13.422600000000001</v>
      </c>
      <c r="W278" s="14">
        <f>IF(M278=1,_xlfn.XLOOKUP(D278,' RPM (ICE)'!$E$3:$E$63,' RPM (ICE)'!$B$3:$B$63,,1),IF(M278=2,_xlfn.XLOOKUP(D278,' RPM (ICE)'!$F$3:$F$63,' RPM (ICE)'!$B$3:$B$63,,1),IF(M278=3,_xlfn.XLOOKUP(D278,' RPM (ICE)'!$G$3:$G$63,' RPM (ICE)'!$B$3:$B$63,,1))))</f>
        <v>6900</v>
      </c>
      <c r="X278" s="12">
        <f t="shared" si="106"/>
        <v>18.575322156521739</v>
      </c>
      <c r="Y278" s="3">
        <f t="shared" si="107"/>
        <v>19</v>
      </c>
      <c r="Z278" s="3">
        <f t="shared" si="114"/>
        <v>19</v>
      </c>
      <c r="AA278" s="3">
        <f t="shared" si="108"/>
        <v>19</v>
      </c>
      <c r="AB278" s="19"/>
      <c r="AC278" s="14">
        <f>IF(M278=1,_xlfn.XLOOKUP(D278,' RPM (ICE)'!$E$3:$E$63,' RPM (ICE)'!$C$3:$C$63,,-1),IF(M278=2,_xlfn.XLOOKUP(D278,' RPM (ICE)'!$F$3:$F$63,' RPM (ICE)'!$C$3:$C$63,,-1),IF(M278=3,_xlfn.XLOOKUP(D278,' RPM (ICE)'!$G$3:$G$63,' RPM (ICE)'!$C$3:$C$63,,-1))))</f>
        <v>13.483333333333301</v>
      </c>
      <c r="AD278" s="14">
        <f t="shared" si="109"/>
        <v>10.054521666666643</v>
      </c>
      <c r="AE278" s="14">
        <f t="shared" si="110"/>
        <v>13.914292245024122</v>
      </c>
      <c r="AF278" s="14" cm="1">
        <f t="array" ref="AF278">_xlfn.XLOOKUP(AE278,BSFC!$I$11:$I$33,_xlfn.XLOOKUP('Main Data (ICE)'!W278,BSFC!$J$10:$W$10,BSFC!$J$11:$W$33,,-1),,-1)</f>
        <v>450.79008974999994</v>
      </c>
      <c r="AG278" s="14">
        <f t="shared" si="111"/>
        <v>1.2590218679194376</v>
      </c>
      <c r="AH278" s="14">
        <f t="shared" si="115"/>
        <v>2.0825300384642393E-4</v>
      </c>
      <c r="AI278" s="14">
        <f t="shared" si="116"/>
        <v>9.387839029463653E-2</v>
      </c>
      <c r="AJ278" s="14">
        <f t="shared" si="120"/>
        <v>37.59912365754677</v>
      </c>
      <c r="AK278" s="14">
        <f t="shared" si="117"/>
        <v>1.2434223880084308E-4</v>
      </c>
      <c r="AL278" s="14">
        <f t="shared" si="118"/>
        <v>4.9800163784829973E-2</v>
      </c>
    </row>
    <row r="279" spans="1:38" ht="15.75" thickBot="1" x14ac:dyDescent="0.3">
      <c r="A279" s="14">
        <v>3</v>
      </c>
      <c r="B279" s="17" t="s">
        <v>33</v>
      </c>
      <c r="C279" s="14">
        <v>273</v>
      </c>
      <c r="D279" s="14">
        <f t="shared" si="112"/>
        <v>30.000049728</v>
      </c>
      <c r="E279" s="14">
        <f t="shared" si="101"/>
        <v>13.411199999999999</v>
      </c>
      <c r="F279" s="14">
        <f t="shared" si="113"/>
        <v>28.102210754547244</v>
      </c>
      <c r="G279" s="14">
        <f>0.5*('Specifications (ICE)'!$P$4*'Specifications (ICE)'!$P$3)*'Specifications (ICE)'!$P$5*E279^2</f>
        <v>56.217600027646043</v>
      </c>
      <c r="H279" s="14">
        <f>IF(B279="A",'Specifications (ICE)'!$M$12,IF(B279="G",'Specifications (ICE)'!$M$13))</f>
        <v>84.271039200000004</v>
      </c>
      <c r="I279" s="14">
        <f>'Specifications (ICE)'!$H$11-G279-H279-R279</f>
        <v>561.50961099107656</v>
      </c>
      <c r="J279" s="14">
        <f t="shared" si="102"/>
        <v>0.88728655499254105</v>
      </c>
      <c r="K279" s="14">
        <f>0.5*'Specifications (ICE)'!$E$16*E279^2</f>
        <v>48283.043975654393</v>
      </c>
      <c r="L279" s="14">
        <f>E279/'Specifications (ICE)'!$M$4</f>
        <v>46.93333333333333</v>
      </c>
      <c r="M279" s="14">
        <f t="shared" si="97"/>
        <v>3</v>
      </c>
      <c r="N279" s="14">
        <f>IF(M279=1,'Specifications (ICE)'!$M$19,IF(M279=2,'Specifications (ICE)'!$M$20,IF(M279=3,'Specifications (ICE)'!$M$21)))</f>
        <v>632.83908432016858</v>
      </c>
      <c r="O279" s="14">
        <f t="shared" si="98"/>
        <v>56.911309171706868</v>
      </c>
      <c r="P279" s="13">
        <f t="shared" si="99"/>
        <v>-1.0647438659910493</v>
      </c>
      <c r="Q279" s="14">
        <v>0</v>
      </c>
      <c r="R279" s="17">
        <f t="shared" si="103"/>
        <v>0</v>
      </c>
      <c r="S279" s="14">
        <f t="shared" si="104"/>
        <v>0</v>
      </c>
      <c r="T279" s="12">
        <f t="shared" si="100"/>
        <v>840.33949246964119</v>
      </c>
      <c r="U279" s="3">
        <f t="shared" si="119"/>
        <v>18</v>
      </c>
      <c r="V279" s="19">
        <f t="shared" si="105"/>
        <v>13.422600000000001</v>
      </c>
      <c r="W279" s="14">
        <f>IF(M279=1,_xlfn.XLOOKUP(D279,' RPM (ICE)'!$E$3:$E$63,' RPM (ICE)'!$B$3:$B$63,,1),IF(M279=2,_xlfn.XLOOKUP(D279,' RPM (ICE)'!$F$3:$F$63,' RPM (ICE)'!$B$3:$B$63,,1),IF(M279=3,_xlfn.XLOOKUP(D279,' RPM (ICE)'!$G$3:$G$63,' RPM (ICE)'!$B$3:$B$63,,1))))</f>
        <v>6900</v>
      </c>
      <c r="X279" s="12">
        <f t="shared" si="106"/>
        <v>18.575322156521739</v>
      </c>
      <c r="Y279" s="3">
        <f t="shared" si="107"/>
        <v>19</v>
      </c>
      <c r="Z279" s="3">
        <f t="shared" si="114"/>
        <v>19</v>
      </c>
      <c r="AA279" s="3">
        <f t="shared" si="108"/>
        <v>19</v>
      </c>
      <c r="AB279" s="19"/>
      <c r="AC279" s="14">
        <f>IF(M279=1,_xlfn.XLOOKUP(D279,' RPM (ICE)'!$E$3:$E$63,' RPM (ICE)'!$C$3:$C$63,,-1),IF(M279=2,_xlfn.XLOOKUP(D279,' RPM (ICE)'!$F$3:$F$63,' RPM (ICE)'!$C$3:$C$63,,-1),IF(M279=3,_xlfn.XLOOKUP(D279,' RPM (ICE)'!$G$3:$G$63,' RPM (ICE)'!$C$3:$C$63,,-1))))</f>
        <v>13.483333333333301</v>
      </c>
      <c r="AD279" s="14">
        <f t="shared" si="109"/>
        <v>10.054521666666643</v>
      </c>
      <c r="AE279" s="14">
        <f t="shared" si="110"/>
        <v>13.914292245024122</v>
      </c>
      <c r="AF279" s="14" cm="1">
        <f t="array" ref="AF279">_xlfn.XLOOKUP(AE279,BSFC!$I$11:$I$33,_xlfn.XLOOKUP('Main Data (ICE)'!W279,BSFC!$J$10:$W$10,BSFC!$J$11:$W$33,,-1),,-1)</f>
        <v>450.79008974999994</v>
      </c>
      <c r="AG279" s="14">
        <f t="shared" si="111"/>
        <v>1.2590218679194376</v>
      </c>
      <c r="AH279" s="14">
        <f t="shared" si="115"/>
        <v>2.0825300384642393E-4</v>
      </c>
      <c r="AI279" s="14">
        <f t="shared" si="116"/>
        <v>9.387839029463653E-2</v>
      </c>
      <c r="AJ279" s="14">
        <f t="shared" si="120"/>
        <v>37.693002047841404</v>
      </c>
      <c r="AK279" s="14">
        <f t="shared" si="117"/>
        <v>1.2434223880084308E-4</v>
      </c>
      <c r="AL279" s="14">
        <f t="shared" si="118"/>
        <v>4.9924506023630813E-2</v>
      </c>
    </row>
    <row r="280" spans="1:38" ht="15.75" thickBot="1" x14ac:dyDescent="0.3">
      <c r="A280" s="14">
        <v>3</v>
      </c>
      <c r="B280" s="17" t="s">
        <v>33</v>
      </c>
      <c r="C280" s="14">
        <v>274</v>
      </c>
      <c r="D280" s="14">
        <f t="shared" si="112"/>
        <v>29.821925471374723</v>
      </c>
      <c r="E280" s="14">
        <f t="shared" si="101"/>
        <v>13.331571464310496</v>
      </c>
      <c r="F280" s="14">
        <f t="shared" si="113"/>
        <v>28.177220666370246</v>
      </c>
      <c r="G280" s="14">
        <f>0.5*('Specifications (ICE)'!$P$4*'Specifications (ICE)'!$P$3)*'Specifications (ICE)'!$P$5*E280^2</f>
        <v>55.552001786836605</v>
      </c>
      <c r="H280" s="14">
        <f>IF(B280="A",'Specifications (ICE)'!$M$12,IF(B280="G",'Specifications (ICE)'!$M$13))</f>
        <v>84.271039200000004</v>
      </c>
      <c r="I280" s="14">
        <f>'Specifications (ICE)'!$H$11-G280-H280-R280</f>
        <v>562.17520923188602</v>
      </c>
      <c r="J280" s="14">
        <f t="shared" si="102"/>
        <v>0.88833832037382188</v>
      </c>
      <c r="K280" s="14">
        <f>0.5*'Specifications (ICE)'!$E$16*E280^2</f>
        <v>47711.38831772314</v>
      </c>
      <c r="L280" s="14">
        <f>E280/'Specifications (ICE)'!$M$4</f>
        <v>46.654668291550294</v>
      </c>
      <c r="M280" s="14">
        <f t="shared" si="97"/>
        <v>3</v>
      </c>
      <c r="N280" s="14">
        <f>IF(M280=1,'Specifications (ICE)'!$M$19,IF(M280=2,'Specifications (ICE)'!$M$20,IF(M280=3,'Specifications (ICE)'!$M$21)))</f>
        <v>632.83908432016858</v>
      </c>
      <c r="O280" s="14">
        <f t="shared" si="98"/>
        <v>56.237497638517588</v>
      </c>
      <c r="P280" s="13">
        <f t="shared" si="99"/>
        <v>-1.0660059844485863</v>
      </c>
      <c r="Q280" s="14">
        <v>0</v>
      </c>
      <c r="R280" s="17">
        <f t="shared" si="103"/>
        <v>0</v>
      </c>
      <c r="S280" s="14">
        <f t="shared" si="104"/>
        <v>0</v>
      </c>
      <c r="T280" s="12">
        <f t="shared" si="100"/>
        <v>835.35000582658029</v>
      </c>
      <c r="U280" s="3">
        <f t="shared" si="119"/>
        <v>18</v>
      </c>
      <c r="V280" s="19">
        <f t="shared" si="105"/>
        <v>13.422600000000001</v>
      </c>
      <c r="W280" s="14">
        <f>IF(M280=1,_xlfn.XLOOKUP(D280,' RPM (ICE)'!$E$3:$E$63,' RPM (ICE)'!$B$3:$B$63,,1),IF(M280=2,_xlfn.XLOOKUP(D280,' RPM (ICE)'!$F$3:$F$63,' RPM (ICE)'!$B$3:$B$63,,1),IF(M280=3,_xlfn.XLOOKUP(D280,' RPM (ICE)'!$G$3:$G$63,' RPM (ICE)'!$B$3:$B$63,,1))))</f>
        <v>6900</v>
      </c>
      <c r="X280" s="12">
        <f t="shared" si="106"/>
        <v>18.575322156521739</v>
      </c>
      <c r="Y280" s="3">
        <f t="shared" si="107"/>
        <v>19</v>
      </c>
      <c r="Z280" s="3">
        <f t="shared" si="114"/>
        <v>19</v>
      </c>
      <c r="AA280" s="3">
        <f t="shared" si="108"/>
        <v>19</v>
      </c>
      <c r="AB280" s="19"/>
      <c r="AC280" s="14">
        <f>IF(M280=1,_xlfn.XLOOKUP(D280,' RPM (ICE)'!$E$3:$E$63,' RPM (ICE)'!$C$3:$C$63,,-1),IF(M280=2,_xlfn.XLOOKUP(D280,' RPM (ICE)'!$F$3:$F$63,' RPM (ICE)'!$C$3:$C$63,,-1),IF(M280=3,_xlfn.XLOOKUP(D280,' RPM (ICE)'!$G$3:$G$63,' RPM (ICE)'!$C$3:$C$63,,-1))))</f>
        <v>13.483333333333301</v>
      </c>
      <c r="AD280" s="14">
        <f t="shared" si="109"/>
        <v>10.054521666666643</v>
      </c>
      <c r="AE280" s="14">
        <f t="shared" si="110"/>
        <v>13.914292245024122</v>
      </c>
      <c r="AF280" s="14" cm="1">
        <f t="array" ref="AF280">_xlfn.XLOOKUP(AE280,BSFC!$I$11:$I$33,_xlfn.XLOOKUP('Main Data (ICE)'!W280,BSFC!$J$10:$W$10,BSFC!$J$11:$W$33,,-1),,-1)</f>
        <v>450.79008974999994</v>
      </c>
      <c r="AG280" s="14">
        <f t="shared" si="111"/>
        <v>1.2590218679194376</v>
      </c>
      <c r="AH280" s="14">
        <f t="shared" si="115"/>
        <v>2.0949688434420376E-4</v>
      </c>
      <c r="AI280" s="14">
        <f t="shared" si="116"/>
        <v>9.443911929586897E-2</v>
      </c>
      <c r="AJ280" s="14">
        <f t="shared" si="120"/>
        <v>37.787441167137274</v>
      </c>
      <c r="AK280" s="14">
        <f t="shared" si="117"/>
        <v>1.2508492621969398E-4</v>
      </c>
      <c r="AL280" s="14">
        <f t="shared" si="118"/>
        <v>5.0049590949850509E-2</v>
      </c>
    </row>
    <row r="281" spans="1:38" ht="15.75" thickBot="1" x14ac:dyDescent="0.3">
      <c r="A281" s="14">
        <v>3</v>
      </c>
      <c r="B281" s="17" t="s">
        <v>33</v>
      </c>
      <c r="C281" s="14">
        <v>275</v>
      </c>
      <c r="D281" s="14">
        <f t="shared" si="112"/>
        <v>29.642517823684649</v>
      </c>
      <c r="E281" s="14">
        <f t="shared" si="101"/>
        <v>13.251369202430395</v>
      </c>
      <c r="F281" s="14">
        <f t="shared" si="113"/>
        <v>28.252684566343437</v>
      </c>
      <c r="G281" s="14">
        <f>0.5*('Specifications (ICE)'!$P$4*'Specifications (ICE)'!$P$3)*'Specifications (ICE)'!$P$5*E281^2</f>
        <v>54.885614563951883</v>
      </c>
      <c r="H281" s="14">
        <f>IF(B281="A",'Specifications (ICE)'!$M$12,IF(B281="G",'Specifications (ICE)'!$M$13))</f>
        <v>84.271039200000004</v>
      </c>
      <c r="I281" s="14">
        <f>'Specifications (ICE)'!$H$11-G281-H281-R281</f>
        <v>562.84159645477075</v>
      </c>
      <c r="J281" s="14">
        <f t="shared" si="102"/>
        <v>0.88939133248921709</v>
      </c>
      <c r="K281" s="14">
        <f>0.5*'Specifications (ICE)'!$E$16*E281^2</f>
        <v>47139.055034702615</v>
      </c>
      <c r="L281" s="14">
        <f>E281/'Specifications (ICE)'!$M$4</f>
        <v>46.373995459073996</v>
      </c>
      <c r="M281" s="14">
        <f t="shared" si="97"/>
        <v>3</v>
      </c>
      <c r="N281" s="14">
        <f>IF(M281=1,'Specifications (ICE)'!$M$19,IF(M281=2,'Specifications (ICE)'!$M$20,IF(M281=3,'Specifications (ICE)'!$M$21)))</f>
        <v>632.83908432016858</v>
      </c>
      <c r="O281" s="14">
        <f t="shared" si="98"/>
        <v>55.562887387439325</v>
      </c>
      <c r="P281" s="13">
        <f t="shared" si="99"/>
        <v>-1.0672695989870604</v>
      </c>
      <c r="Q281" s="14">
        <v>0</v>
      </c>
      <c r="R281" s="17">
        <f t="shared" si="103"/>
        <v>0</v>
      </c>
      <c r="S281" s="14">
        <f t="shared" si="104"/>
        <v>0</v>
      </c>
      <c r="T281" s="12">
        <f t="shared" si="100"/>
        <v>830.32456976990818</v>
      </c>
      <c r="U281" s="3">
        <f t="shared" si="119"/>
        <v>18</v>
      </c>
      <c r="V281" s="19">
        <f t="shared" si="105"/>
        <v>13.422600000000001</v>
      </c>
      <c r="W281" s="14">
        <f>IF(M281=1,_xlfn.XLOOKUP(D281,' RPM (ICE)'!$E$3:$E$63,' RPM (ICE)'!$B$3:$B$63,,1),IF(M281=2,_xlfn.XLOOKUP(D281,' RPM (ICE)'!$F$3:$F$63,' RPM (ICE)'!$B$3:$B$63,,1),IF(M281=3,_xlfn.XLOOKUP(D281,' RPM (ICE)'!$G$3:$G$63,' RPM (ICE)'!$B$3:$B$63,,1))))</f>
        <v>6800</v>
      </c>
      <c r="X281" s="12">
        <f t="shared" si="106"/>
        <v>18.848488658823531</v>
      </c>
      <c r="Y281" s="3">
        <f t="shared" si="107"/>
        <v>19</v>
      </c>
      <c r="Z281" s="3">
        <f t="shared" si="114"/>
        <v>19</v>
      </c>
      <c r="AA281" s="3">
        <f t="shared" si="108"/>
        <v>19</v>
      </c>
      <c r="AB281" s="19"/>
      <c r="AC281" s="14">
        <f>IF(M281=1,_xlfn.XLOOKUP(D281,' RPM (ICE)'!$E$3:$E$63,' RPM (ICE)'!$C$3:$C$63,,-1),IF(M281=2,_xlfn.XLOOKUP(D281,' RPM (ICE)'!$F$3:$F$63,' RPM (ICE)'!$C$3:$C$63,,-1),IF(M281=3,_xlfn.XLOOKUP(D281,' RPM (ICE)'!$G$3:$G$63,' RPM (ICE)'!$C$3:$C$63,,-1))))</f>
        <v>14</v>
      </c>
      <c r="AD281" s="14">
        <f t="shared" si="109"/>
        <v>10.4398</v>
      </c>
      <c r="AE281" s="14">
        <f t="shared" si="110"/>
        <v>14.659935623529412</v>
      </c>
      <c r="AF281" s="14" cm="1">
        <f t="array" ref="AF281">_xlfn.XLOOKUP(AE281,BSFC!$I$11:$I$33,_xlfn.XLOOKUP('Main Data (ICE)'!W281,BSFC!$J$10:$W$10,BSFC!$J$11:$W$33,,-1),,-1)</f>
        <v>426.97377450000005</v>
      </c>
      <c r="AG281" s="14">
        <f t="shared" si="111"/>
        <v>1.2382002252847502</v>
      </c>
      <c r="AH281" s="14">
        <f t="shared" si="115"/>
        <v>2.1884111748336432E-4</v>
      </c>
      <c r="AI281" s="14">
        <f t="shared" si="116"/>
        <v>9.3439417947670009E-2</v>
      </c>
      <c r="AJ281" s="14">
        <f t="shared" si="120"/>
        <v>37.880880585084945</v>
      </c>
      <c r="AK281" s="14">
        <f t="shared" si="117"/>
        <v>1.2376081847373512E-4</v>
      </c>
      <c r="AL281" s="14">
        <f t="shared" si="118"/>
        <v>5.0173351768324242E-2</v>
      </c>
    </row>
    <row r="282" spans="1:38" ht="15.75" thickBot="1" x14ac:dyDescent="0.3">
      <c r="A282" s="14">
        <v>3</v>
      </c>
      <c r="B282" s="17" t="s">
        <v>33</v>
      </c>
      <c r="C282" s="14">
        <v>276</v>
      </c>
      <c r="D282" s="14">
        <f t="shared" si="112"/>
        <v>29.461803085210061</v>
      </c>
      <c r="E282" s="14">
        <f t="shared" si="101"/>
        <v>13.170582619654555</v>
      </c>
      <c r="F282" s="14">
        <f t="shared" si="113"/>
        <v>28.328611351731631</v>
      </c>
      <c r="G282" s="14">
        <f>0.5*('Specifications (ICE)'!$P$4*'Specifications (ICE)'!$P$3)*'Specifications (ICE)'!$P$5*E282^2</f>
        <v>54.218437423753954</v>
      </c>
      <c r="H282" s="14">
        <f>IF(B282="A",'Specifications (ICE)'!$M$12,IF(B282="G",'Specifications (ICE)'!$M$13))</f>
        <v>84.271039200000004</v>
      </c>
      <c r="I282" s="14">
        <f>'Specifications (ICE)'!$H$11-G282-H282-R282</f>
        <v>563.50877359496872</v>
      </c>
      <c r="J282" s="14">
        <f t="shared" si="102"/>
        <v>0.89044559281657143</v>
      </c>
      <c r="K282" s="14">
        <f>0.5*'Specifications (ICE)'!$E$16*E282^2</f>
        <v>46566.043323354454</v>
      </c>
      <c r="L282" s="14">
        <f>E282/'Specifications (ICE)'!$M$4</f>
        <v>46.091277759071055</v>
      </c>
      <c r="M282" s="14">
        <f t="shared" si="97"/>
        <v>3</v>
      </c>
      <c r="N282" s="14">
        <f>IF(M282=1,'Specifications (ICE)'!$M$19,IF(M282=2,'Specifications (ICE)'!$M$20,IF(M282=3,'Specifications (ICE)'!$M$21)))</f>
        <v>632.83908432016858</v>
      </c>
      <c r="O282" s="14">
        <f t="shared" si="98"/>
        <v>54.8874774716936</v>
      </c>
      <c r="P282" s="13">
        <f t="shared" si="99"/>
        <v>-1.0685347113798858</v>
      </c>
      <c r="Q282" s="14">
        <v>0</v>
      </c>
      <c r="R282" s="17">
        <f t="shared" si="103"/>
        <v>0</v>
      </c>
      <c r="S282" s="14">
        <f t="shared" si="104"/>
        <v>0</v>
      </c>
      <c r="T282" s="12">
        <f t="shared" si="100"/>
        <v>825.26252044037722</v>
      </c>
      <c r="U282" s="3">
        <f t="shared" si="119"/>
        <v>18</v>
      </c>
      <c r="V282" s="19">
        <f t="shared" si="105"/>
        <v>13.422600000000001</v>
      </c>
      <c r="W282" s="14">
        <f>IF(M282=1,_xlfn.XLOOKUP(D282,' RPM (ICE)'!$E$3:$E$63,' RPM (ICE)'!$B$3:$B$63,,1),IF(M282=2,_xlfn.XLOOKUP(D282,' RPM (ICE)'!$F$3:$F$63,' RPM (ICE)'!$B$3:$B$63,,1),IF(M282=3,_xlfn.XLOOKUP(D282,' RPM (ICE)'!$G$3:$G$63,' RPM (ICE)'!$B$3:$B$63,,1))))</f>
        <v>6800</v>
      </c>
      <c r="X282" s="12">
        <f t="shared" si="106"/>
        <v>18.848488658823531</v>
      </c>
      <c r="Y282" s="3">
        <f t="shared" si="107"/>
        <v>19</v>
      </c>
      <c r="Z282" s="3">
        <f t="shared" si="114"/>
        <v>19</v>
      </c>
      <c r="AA282" s="3">
        <f t="shared" si="108"/>
        <v>19</v>
      </c>
      <c r="AB282" s="19"/>
      <c r="AC282" s="14">
        <f>IF(M282=1,_xlfn.XLOOKUP(D282,' RPM (ICE)'!$E$3:$E$63,' RPM (ICE)'!$C$3:$C$63,,-1),IF(M282=2,_xlfn.XLOOKUP(D282,' RPM (ICE)'!$F$3:$F$63,' RPM (ICE)'!$C$3:$C$63,,-1),IF(M282=3,_xlfn.XLOOKUP(D282,' RPM (ICE)'!$G$3:$G$63,' RPM (ICE)'!$C$3:$C$63,,-1))))</f>
        <v>14</v>
      </c>
      <c r="AD282" s="14">
        <f t="shared" si="109"/>
        <v>10.4398</v>
      </c>
      <c r="AE282" s="14">
        <f t="shared" si="110"/>
        <v>14.659935623529412</v>
      </c>
      <c r="AF282" s="14" cm="1">
        <f t="array" ref="AF282">_xlfn.XLOOKUP(AE282,BSFC!$I$11:$I$33,_xlfn.XLOOKUP('Main Data (ICE)'!W282,BSFC!$J$10:$W$10,BSFC!$J$11:$W$33,,-1),,-1)</f>
        <v>426.97377450000005</v>
      </c>
      <c r="AG282" s="14">
        <f t="shared" si="111"/>
        <v>1.2382002252847502</v>
      </c>
      <c r="AH282" s="14">
        <f t="shared" si="115"/>
        <v>2.2018345947102003E-4</v>
      </c>
      <c r="AI282" s="14">
        <f t="shared" si="116"/>
        <v>9.4012562772809199E-2</v>
      </c>
      <c r="AJ282" s="14">
        <f t="shared" si="120"/>
        <v>37.974893147857756</v>
      </c>
      <c r="AK282" s="14">
        <f t="shared" si="117"/>
        <v>1.2451995069246252E-4</v>
      </c>
      <c r="AL282" s="14">
        <f t="shared" si="118"/>
        <v>5.0297871719016708E-2</v>
      </c>
    </row>
    <row r="283" spans="1:38" ht="15.75" thickBot="1" x14ac:dyDescent="0.3">
      <c r="A283" s="14">
        <v>3</v>
      </c>
      <c r="B283" s="17" t="s">
        <v>33</v>
      </c>
      <c r="C283" s="14">
        <v>277</v>
      </c>
      <c r="D283" s="14">
        <f t="shared" si="112"/>
        <v>29.279756797874761</v>
      </c>
      <c r="E283" s="14">
        <f t="shared" si="101"/>
        <v>13.089200782262715</v>
      </c>
      <c r="F283" s="14">
        <f t="shared" si="113"/>
        <v>28.405010210350646</v>
      </c>
      <c r="G283" s="14">
        <f>0.5*('Specifications (ICE)'!$P$4*'Specifications (ICE)'!$P$3)*'Specifications (ICE)'!$P$5*E283^2</f>
        <v>53.55046942989631</v>
      </c>
      <c r="H283" s="14">
        <f>IF(B283="A",'Specifications (ICE)'!$M$12,IF(B283="G",'Specifications (ICE)'!$M$13))</f>
        <v>84.271039200000004</v>
      </c>
      <c r="I283" s="14">
        <f>'Specifications (ICE)'!$H$11-G283-H283-R283</f>
        <v>564.1767415888263</v>
      </c>
      <c r="J283" s="14">
        <f t="shared" si="102"/>
        <v>0.89150110283548112</v>
      </c>
      <c r="K283" s="14">
        <f>0.5*'Specifications (ICE)'!$E$16*E283^2</f>
        <v>45992.352379488155</v>
      </c>
      <c r="L283" s="14">
        <f>E283/'Specifications (ICE)'!$M$4</f>
        <v>45.806476928303461</v>
      </c>
      <c r="M283" s="14">
        <f t="shared" si="97"/>
        <v>3</v>
      </c>
      <c r="N283" s="14">
        <f>IF(M283=1,'Specifications (ICE)'!$M$19,IF(M283=2,'Specifications (ICE)'!$M$20,IF(M283=3,'Specifications (ICE)'!$M$21)))</f>
        <v>632.83908432016858</v>
      </c>
      <c r="O283" s="14">
        <f t="shared" si="98"/>
        <v>54.211266943379641</v>
      </c>
      <c r="P283" s="13">
        <f t="shared" si="99"/>
        <v>-1.0698013234025774</v>
      </c>
      <c r="Q283" s="14">
        <v>0</v>
      </c>
      <c r="R283" s="17">
        <f t="shared" si="103"/>
        <v>0</v>
      </c>
      <c r="S283" s="14">
        <f t="shared" si="104"/>
        <v>0</v>
      </c>
      <c r="T283" s="12">
        <f t="shared" si="100"/>
        <v>820.16317273621166</v>
      </c>
      <c r="U283" s="3">
        <f t="shared" si="119"/>
        <v>18</v>
      </c>
      <c r="V283" s="19">
        <f t="shared" si="105"/>
        <v>13.422600000000001</v>
      </c>
      <c r="W283" s="14">
        <f>IF(M283=1,_xlfn.XLOOKUP(D283,' RPM (ICE)'!$E$3:$E$63,' RPM (ICE)'!$B$3:$B$63,,1),IF(M283=2,_xlfn.XLOOKUP(D283,' RPM (ICE)'!$F$3:$F$63,' RPM (ICE)'!$B$3:$B$63,,1),IF(M283=3,_xlfn.XLOOKUP(D283,' RPM (ICE)'!$G$3:$G$63,' RPM (ICE)'!$B$3:$B$63,,1))))</f>
        <v>6700</v>
      </c>
      <c r="X283" s="12">
        <f t="shared" si="106"/>
        <v>19.129809385074626</v>
      </c>
      <c r="Y283" s="3">
        <f t="shared" si="107"/>
        <v>19</v>
      </c>
      <c r="Z283" s="3">
        <f t="shared" si="114"/>
        <v>19</v>
      </c>
      <c r="AA283" s="3">
        <f t="shared" si="108"/>
        <v>19</v>
      </c>
      <c r="AB283" s="19"/>
      <c r="AC283" s="14">
        <f>IF(M283=1,_xlfn.XLOOKUP(D283,' RPM (ICE)'!$E$3:$E$63,' RPM (ICE)'!$C$3:$C$63,,-1),IF(M283=2,_xlfn.XLOOKUP(D283,' RPM (ICE)'!$F$3:$F$63,' RPM (ICE)'!$C$3:$C$63,,-1),IF(M283=3,_xlfn.XLOOKUP(D283,' RPM (ICE)'!$G$3:$G$63,' RPM (ICE)'!$C$3:$C$63,,-1))))</f>
        <v>16.8</v>
      </c>
      <c r="AD283" s="14">
        <f t="shared" si="109"/>
        <v>12.527760000000001</v>
      </c>
      <c r="AE283" s="14">
        <f t="shared" si="110"/>
        <v>17.854488759402983</v>
      </c>
      <c r="AF283" s="14" cm="1">
        <f t="array" ref="AF283">_xlfn.XLOOKUP(AE283,BSFC!$I$11:$I$33,_xlfn.XLOOKUP('Main Data (ICE)'!W283,BSFC!$J$10:$W$10,BSFC!$J$11:$W$33,,-1),,-1)</f>
        <v>484.72801649999997</v>
      </c>
      <c r="AG283" s="14">
        <f t="shared" si="111"/>
        <v>1.6868211822189001</v>
      </c>
      <c r="AH283" s="14">
        <f t="shared" si="115"/>
        <v>2.6586293473693158E-4</v>
      </c>
      <c r="AI283" s="14">
        <f t="shared" si="116"/>
        <v>0.12887121301590179</v>
      </c>
      <c r="AJ283" s="14">
        <f t="shared" si="120"/>
        <v>38.103764360873654</v>
      </c>
      <c r="AK283" s="14">
        <f t="shared" si="117"/>
        <v>1.7069034836543284E-4</v>
      </c>
      <c r="AL283" s="14">
        <f t="shared" si="118"/>
        <v>5.0468562067382143E-2</v>
      </c>
    </row>
    <row r="284" spans="1:38" ht="15.75" thickBot="1" x14ac:dyDescent="0.3">
      <c r="A284" s="14">
        <v>3</v>
      </c>
      <c r="B284" s="17" t="s">
        <v>33</v>
      </c>
      <c r="C284" s="14">
        <v>278</v>
      </c>
      <c r="D284" s="14">
        <f t="shared" si="112"/>
        <v>29.096353710602035</v>
      </c>
      <c r="E284" s="14">
        <f t="shared" si="101"/>
        <v>13.007212402032255</v>
      </c>
      <c r="F284" s="14">
        <f t="shared" si="113"/>
        <v>28.481890634002664</v>
      </c>
      <c r="G284" s="14">
        <f>0.5*('Specifications (ICE)'!$P$4*'Specifications (ICE)'!$P$3)*'Specifications (ICE)'!$P$5*E284^2</f>
        <v>52.881709644922488</v>
      </c>
      <c r="H284" s="14">
        <f>IF(B284="A",'Specifications (ICE)'!$M$12,IF(B284="G",'Specifications (ICE)'!$M$13))</f>
        <v>84.271039200000004</v>
      </c>
      <c r="I284" s="14">
        <f>'Specifications (ICE)'!$H$11-G284-H284-R284</f>
        <v>564.84550137380018</v>
      </c>
      <c r="J284" s="14">
        <f t="shared" si="102"/>
        <v>0.89255786402729698</v>
      </c>
      <c r="K284" s="14">
        <f>0.5*'Specifications (ICE)'!$E$16*E284^2</f>
        <v>45417.981397959928</v>
      </c>
      <c r="L284" s="14">
        <f>E284/'Specifications (ICE)'!$M$4</f>
        <v>45.519553462930027</v>
      </c>
      <c r="M284" s="14">
        <f t="shared" si="97"/>
        <v>3</v>
      </c>
      <c r="N284" s="14">
        <f>IF(M284=1,'Specifications (ICE)'!$M$19,IF(M284=2,'Specifications (ICE)'!$M$20,IF(M284=3,'Specifications (ICE)'!$M$21)))</f>
        <v>632.83908432016858</v>
      </c>
      <c r="O284" s="14">
        <f t="shared" si="98"/>
        <v>53.534254853473051</v>
      </c>
      <c r="P284" s="13">
        <f t="shared" si="99"/>
        <v>-1.0710694368327562</v>
      </c>
      <c r="Q284" s="14">
        <v>0</v>
      </c>
      <c r="R284" s="17">
        <f t="shared" si="103"/>
        <v>0</v>
      </c>
      <c r="S284" s="14">
        <f t="shared" si="104"/>
        <v>0</v>
      </c>
      <c r="T284" s="12">
        <f t="shared" si="100"/>
        <v>815.02581934268449</v>
      </c>
      <c r="U284" s="3">
        <f t="shared" si="119"/>
        <v>18</v>
      </c>
      <c r="V284" s="19">
        <f t="shared" si="105"/>
        <v>13.422600000000001</v>
      </c>
      <c r="W284" s="14">
        <f>IF(M284=1,_xlfn.XLOOKUP(D284,' RPM (ICE)'!$E$3:$E$63,' RPM (ICE)'!$B$3:$B$63,,1),IF(M284=2,_xlfn.XLOOKUP(D284,' RPM (ICE)'!$F$3:$F$63,' RPM (ICE)'!$B$3:$B$63,,1),IF(M284=3,_xlfn.XLOOKUP(D284,' RPM (ICE)'!$G$3:$G$63,' RPM (ICE)'!$B$3:$B$63,,1))))</f>
        <v>6700</v>
      </c>
      <c r="X284" s="12">
        <f t="shared" si="106"/>
        <v>19.129809385074626</v>
      </c>
      <c r="Y284" s="3">
        <f t="shared" si="107"/>
        <v>19</v>
      </c>
      <c r="Z284" s="3">
        <f t="shared" si="114"/>
        <v>19</v>
      </c>
      <c r="AA284" s="3">
        <f t="shared" si="108"/>
        <v>19</v>
      </c>
      <c r="AB284" s="19"/>
      <c r="AC284" s="14">
        <f>IF(M284=1,_xlfn.XLOOKUP(D284,' RPM (ICE)'!$E$3:$E$63,' RPM (ICE)'!$C$3:$C$63,,-1),IF(M284=2,_xlfn.XLOOKUP(D284,' RPM (ICE)'!$F$3:$F$63,' RPM (ICE)'!$C$3:$C$63,,-1),IF(M284=3,_xlfn.XLOOKUP(D284,' RPM (ICE)'!$G$3:$G$63,' RPM (ICE)'!$C$3:$C$63,,-1))))</f>
        <v>16.8</v>
      </c>
      <c r="AD284" s="14">
        <f t="shared" si="109"/>
        <v>12.527760000000001</v>
      </c>
      <c r="AE284" s="14">
        <f t="shared" si="110"/>
        <v>17.854488759402983</v>
      </c>
      <c r="AF284" s="14" cm="1">
        <f t="array" ref="AF284">_xlfn.XLOOKUP(AE284,BSFC!$I$11:$I$33,_xlfn.XLOOKUP('Main Data (ICE)'!W284,BSFC!$J$10:$W$10,BSFC!$J$11:$W$33,,-1),,-1)</f>
        <v>484.72801649999997</v>
      </c>
      <c r="AG284" s="14">
        <f t="shared" si="111"/>
        <v>1.6868211822189001</v>
      </c>
      <c r="AH284" s="14">
        <f t="shared" si="115"/>
        <v>2.6753874894744421E-4</v>
      </c>
      <c r="AI284" s="14">
        <f t="shared" si="116"/>
        <v>0.1296835271141861</v>
      </c>
      <c r="AJ284" s="14">
        <f t="shared" si="120"/>
        <v>38.233447887987843</v>
      </c>
      <c r="AK284" s="14">
        <f t="shared" si="117"/>
        <v>1.717662610783922E-4</v>
      </c>
      <c r="AL284" s="14">
        <f t="shared" si="118"/>
        <v>5.0640328328460535E-2</v>
      </c>
    </row>
    <row r="285" spans="1:38" ht="15.75" thickBot="1" x14ac:dyDescent="0.3">
      <c r="A285" s="14">
        <v>3</v>
      </c>
      <c r="B285" s="17" t="s">
        <v>33</v>
      </c>
      <c r="C285" s="14">
        <v>279</v>
      </c>
      <c r="D285" s="14">
        <f t="shared" si="112"/>
        <v>28.911567742604699</v>
      </c>
      <c r="E285" s="14">
        <f t="shared" si="101"/>
        <v>12.924605819827397</v>
      </c>
      <c r="F285" s="14">
        <f t="shared" si="113"/>
        <v>28.559262432720573</v>
      </c>
      <c r="G285" s="14">
        <f>0.5*('Specifications (ICE)'!$P$4*'Specifications (ICE)'!$P$3)*'Specifications (ICE)'!$P$5*E285^2</f>
        <v>52.212157130264814</v>
      </c>
      <c r="H285" s="14">
        <f>IF(B285="A",'Specifications (ICE)'!$M$12,IF(B285="G",'Specifications (ICE)'!$M$13))</f>
        <v>84.271039200000004</v>
      </c>
      <c r="I285" s="14">
        <f>'Specifications (ICE)'!$H$11-G285-H285-R285</f>
        <v>565.51505388845783</v>
      </c>
      <c r="J285" s="14">
        <f t="shared" si="102"/>
        <v>0.8936158778751252</v>
      </c>
      <c r="K285" s="14">
        <f>0.5*'Specifications (ICE)'!$E$16*E285^2</f>
        <v>44842.929572671615</v>
      </c>
      <c r="L285" s="14">
        <f>E285/'Specifications (ICE)'!$M$4</f>
        <v>45.230466561075751</v>
      </c>
      <c r="M285" s="14">
        <f t="shared" si="97"/>
        <v>3</v>
      </c>
      <c r="N285" s="14">
        <f>IF(M285=1,'Specifications (ICE)'!$M$19,IF(M285=2,'Specifications (ICE)'!$M$20,IF(M285=3,'Specifications (ICE)'!$M$21)))</f>
        <v>632.83908432016858</v>
      </c>
      <c r="O285" s="14">
        <f t="shared" si="98"/>
        <v>52.856440251824495</v>
      </c>
      <c r="P285" s="13">
        <f t="shared" si="99"/>
        <v>-1.0723390534501502</v>
      </c>
      <c r="Q285" s="14">
        <v>0</v>
      </c>
      <c r="R285" s="17">
        <f t="shared" si="103"/>
        <v>0</v>
      </c>
      <c r="S285" s="14">
        <f t="shared" si="104"/>
        <v>0</v>
      </c>
      <c r="T285" s="12">
        <f t="shared" si="100"/>
        <v>809.84972970382421</v>
      </c>
      <c r="U285" s="3">
        <f t="shared" si="119"/>
        <v>18</v>
      </c>
      <c r="V285" s="19">
        <f t="shared" si="105"/>
        <v>13.422600000000001</v>
      </c>
      <c r="W285" s="14">
        <f>IF(M285=1,_xlfn.XLOOKUP(D285,' RPM (ICE)'!$E$3:$E$63,' RPM (ICE)'!$B$3:$B$63,,1),IF(M285=2,_xlfn.XLOOKUP(D285,' RPM (ICE)'!$F$3:$F$63,' RPM (ICE)'!$B$3:$B$63,,1),IF(M285=3,_xlfn.XLOOKUP(D285,' RPM (ICE)'!$G$3:$G$63,' RPM (ICE)'!$B$3:$B$63,,1))))</f>
        <v>6600</v>
      </c>
      <c r="X285" s="12">
        <f t="shared" si="106"/>
        <v>19.419654981818184</v>
      </c>
      <c r="Y285" s="3">
        <f t="shared" si="107"/>
        <v>19</v>
      </c>
      <c r="Z285" s="3">
        <f t="shared" si="114"/>
        <v>19</v>
      </c>
      <c r="AA285" s="3">
        <f t="shared" si="108"/>
        <v>19</v>
      </c>
      <c r="AB285" s="19"/>
      <c r="AC285" s="14">
        <f>IF(M285=1,_xlfn.XLOOKUP(D285,' RPM (ICE)'!$E$3:$E$63,' RPM (ICE)'!$C$3:$C$63,,-1),IF(M285=2,_xlfn.XLOOKUP(D285,' RPM (ICE)'!$F$3:$F$63,' RPM (ICE)'!$C$3:$C$63,,-1),IF(M285=3,_xlfn.XLOOKUP(D285,' RPM (ICE)'!$G$3:$G$63,' RPM (ICE)'!$C$3:$C$63,,-1))))</f>
        <v>18</v>
      </c>
      <c r="AD285" s="14">
        <f t="shared" si="109"/>
        <v>13.422600000000001</v>
      </c>
      <c r="AE285" s="14">
        <f t="shared" si="110"/>
        <v>19.419654981818184</v>
      </c>
      <c r="AF285" s="14" cm="1">
        <f t="array" ref="AF285">_xlfn.XLOOKUP(AE285,BSFC!$I$11:$I$33,_xlfn.XLOOKUP('Main Data (ICE)'!W285,BSFC!$J$10:$W$10,BSFC!$J$11:$W$33,,-1),,-1)</f>
        <v>504.47246850000005</v>
      </c>
      <c r="AG285" s="14">
        <f t="shared" si="111"/>
        <v>1.8809255988022502</v>
      </c>
      <c r="AH285" s="14">
        <f t="shared" si="115"/>
        <v>2.8848075151972376E-4</v>
      </c>
      <c r="AI285" s="14">
        <f t="shared" si="116"/>
        <v>0.14553059683389019</v>
      </c>
      <c r="AJ285" s="14">
        <f t="shared" si="120"/>
        <v>38.378978484821737</v>
      </c>
      <c r="AK285" s="14">
        <f t="shared" si="117"/>
        <v>1.9275575739588106E-4</v>
      </c>
      <c r="AL285" s="14">
        <f t="shared" si="118"/>
        <v>5.0833084085856413E-2</v>
      </c>
    </row>
    <row r="286" spans="1:38" ht="15.75" thickBot="1" x14ac:dyDescent="0.3">
      <c r="A286" s="14">
        <v>3</v>
      </c>
      <c r="B286" s="17" t="s">
        <v>33</v>
      </c>
      <c r="C286" s="14">
        <v>280</v>
      </c>
      <c r="D286" s="14">
        <f t="shared" si="112"/>
        <v>28.725371944456381</v>
      </c>
      <c r="E286" s="14">
        <f t="shared" si="101"/>
        <v>12.841368988196544</v>
      </c>
      <c r="F286" s="14">
        <f t="shared" si="113"/>
        <v>28.637135749881629</v>
      </c>
      <c r="G286" s="14">
        <f>0.5*('Specifications (ICE)'!$P$4*'Specifications (ICE)'!$P$3)*'Specifications (ICE)'!$P$5*E286^2</f>
        <v>51.541810946243054</v>
      </c>
      <c r="H286" s="14">
        <f>IF(B286="A",'Specifications (ICE)'!$M$12,IF(B286="G",'Specifications (ICE)'!$M$13))</f>
        <v>84.271039200000004</v>
      </c>
      <c r="I286" s="14">
        <f>'Specifications (ICE)'!$H$11-G286-H286-R286</f>
        <v>566.18540007247964</v>
      </c>
      <c r="J286" s="14">
        <f t="shared" si="102"/>
        <v>0.89467514586383035</v>
      </c>
      <c r="K286" s="14">
        <f>0.5*'Specifications (ICE)'!$E$16*E286^2</f>
        <v>44267.196096569503</v>
      </c>
      <c r="L286" s="14">
        <f>E286/'Specifications (ICE)'!$M$4</f>
        <v>44.93917406193016</v>
      </c>
      <c r="M286" s="14">
        <f t="shared" si="97"/>
        <v>3</v>
      </c>
      <c r="N286" s="14">
        <f>IF(M286=1,'Specifications (ICE)'!$M$19,IF(M286=2,'Specifications (ICE)'!$M$20,IF(M286=3,'Specifications (ICE)'!$M$21)))</f>
        <v>632.83908432016858</v>
      </c>
      <c r="O286" s="14">
        <f t="shared" si="98"/>
        <v>52.177822187158363</v>
      </c>
      <c r="P286" s="13">
        <f t="shared" si="99"/>
        <v>-1.0736101750365963</v>
      </c>
      <c r="Q286" s="14">
        <v>0</v>
      </c>
      <c r="R286" s="17">
        <f t="shared" si="103"/>
        <v>0</v>
      </c>
      <c r="S286" s="14">
        <f t="shared" si="104"/>
        <v>0</v>
      </c>
      <c r="T286" s="12">
        <f t="shared" si="100"/>
        <v>804.63414893197296</v>
      </c>
      <c r="U286" s="3">
        <f t="shared" si="119"/>
        <v>18</v>
      </c>
      <c r="V286" s="19">
        <f t="shared" si="105"/>
        <v>13.422600000000001</v>
      </c>
      <c r="W286" s="14">
        <f>IF(M286=1,_xlfn.XLOOKUP(D286,' RPM (ICE)'!$E$3:$E$63,' RPM (ICE)'!$B$3:$B$63,,1),IF(M286=2,_xlfn.XLOOKUP(D286,' RPM (ICE)'!$F$3:$F$63,' RPM (ICE)'!$B$3:$B$63,,1),IF(M286=3,_xlfn.XLOOKUP(D286,' RPM (ICE)'!$G$3:$G$63,' RPM (ICE)'!$B$3:$B$63,,1))))</f>
        <v>6600</v>
      </c>
      <c r="X286" s="12">
        <f t="shared" si="106"/>
        <v>19.419654981818184</v>
      </c>
      <c r="Y286" s="3">
        <f t="shared" si="107"/>
        <v>19</v>
      </c>
      <c r="Z286" s="3">
        <f t="shared" si="114"/>
        <v>19</v>
      </c>
      <c r="AA286" s="3">
        <f t="shared" si="108"/>
        <v>19</v>
      </c>
      <c r="AB286" s="19"/>
      <c r="AC286" s="14">
        <f>IF(M286=1,_xlfn.XLOOKUP(D286,' RPM (ICE)'!$E$3:$E$63,' RPM (ICE)'!$C$3:$C$63,,-1),IF(M286=2,_xlfn.XLOOKUP(D286,' RPM (ICE)'!$F$3:$F$63,' RPM (ICE)'!$C$3:$C$63,,-1),IF(M286=3,_xlfn.XLOOKUP(D286,' RPM (ICE)'!$G$3:$G$63,' RPM (ICE)'!$C$3:$C$63,,-1))))</f>
        <v>18</v>
      </c>
      <c r="AD286" s="14">
        <f t="shared" si="109"/>
        <v>13.422600000000001</v>
      </c>
      <c r="AE286" s="14">
        <f t="shared" si="110"/>
        <v>19.419654981818184</v>
      </c>
      <c r="AF286" s="14" cm="1">
        <f t="array" ref="AF286">_xlfn.XLOOKUP(AE286,BSFC!$I$11:$I$33,_xlfn.XLOOKUP('Main Data (ICE)'!W286,BSFC!$J$10:$W$10,BSFC!$J$11:$W$33,,-1),,-1)</f>
        <v>504.47246850000005</v>
      </c>
      <c r="AG286" s="14">
        <f t="shared" si="111"/>
        <v>1.8809255988022502</v>
      </c>
      <c r="AH286" s="14">
        <f t="shared" si="115"/>
        <v>2.9035066303500042E-4</v>
      </c>
      <c r="AI286" s="14">
        <f t="shared" si="116"/>
        <v>0.14647391571187837</v>
      </c>
      <c r="AJ286" s="14">
        <f t="shared" si="120"/>
        <v>38.525452400533617</v>
      </c>
      <c r="AK286" s="14">
        <f t="shared" si="117"/>
        <v>1.9400518637334883E-4</v>
      </c>
      <c r="AL286" s="14">
        <f t="shared" si="118"/>
        <v>5.1027089272229764E-2</v>
      </c>
    </row>
    <row r="287" spans="1:38" ht="15.75" thickBot="1" x14ac:dyDescent="0.3">
      <c r="A287" s="14">
        <v>3</v>
      </c>
      <c r="B287" s="17" t="s">
        <v>33</v>
      </c>
      <c r="C287" s="14">
        <v>281</v>
      </c>
      <c r="D287" s="14">
        <f t="shared" si="112"/>
        <v>28.537738456777845</v>
      </c>
      <c r="E287" s="14">
        <f t="shared" si="101"/>
        <v>12.757489452903449</v>
      </c>
      <c r="F287" s="14">
        <f t="shared" si="113"/>
        <v>28.715521078256124</v>
      </c>
      <c r="G287" s="14">
        <f>0.5*('Specifications (ICE)'!$P$4*'Specifications (ICE)'!$P$3)*'Specifications (ICE)'!$P$5*E287^2</f>
        <v>50.870670152063092</v>
      </c>
      <c r="H287" s="14">
        <f>IF(B287="A",'Specifications (ICE)'!$M$12,IF(B287="G",'Specifications (ICE)'!$M$13))</f>
        <v>84.271039200000004</v>
      </c>
      <c r="I287" s="14">
        <f>'Specifications (ICE)'!$H$11-G287-H287-R287</f>
        <v>566.85654086665954</v>
      </c>
      <c r="J287" s="14">
        <f t="shared" si="102"/>
        <v>0.89573566948003658</v>
      </c>
      <c r="K287" s="14">
        <f>0.5*'Specifications (ICE)'!$E$16*E287^2</f>
        <v>43690.780161643233</v>
      </c>
      <c r="L287" s="14">
        <f>E287/'Specifications (ICE)'!$M$4</f>
        <v>44.645632381114432</v>
      </c>
      <c r="M287" s="14">
        <f t="shared" si="97"/>
        <v>3</v>
      </c>
      <c r="N287" s="14">
        <f>IF(M287=1,'Specifications (ICE)'!$M$19,IF(M287=2,'Specifications (ICE)'!$M$20,IF(M287=3,'Specifications (ICE)'!$M$21)))</f>
        <v>632.83908432016858</v>
      </c>
      <c r="O287" s="14">
        <f t="shared" si="98"/>
        <v>51.498399707071378</v>
      </c>
      <c r="P287" s="13">
        <f t="shared" si="99"/>
        <v>-1.0748828033760438</v>
      </c>
      <c r="Q287" s="14">
        <v>0</v>
      </c>
      <c r="R287" s="17">
        <f t="shared" si="103"/>
        <v>0</v>
      </c>
      <c r="S287" s="14">
        <f t="shared" si="104"/>
        <v>0</v>
      </c>
      <c r="T287" s="12">
        <f t="shared" si="100"/>
        <v>799.37829665053732</v>
      </c>
      <c r="U287" s="3">
        <f t="shared" si="119"/>
        <v>18</v>
      </c>
      <c r="V287" s="19">
        <f t="shared" si="105"/>
        <v>13.422600000000001</v>
      </c>
      <c r="W287" s="14">
        <f>IF(M287=1,_xlfn.XLOOKUP(D287,' RPM (ICE)'!$E$3:$E$63,' RPM (ICE)'!$B$3:$B$63,,1),IF(M287=2,_xlfn.XLOOKUP(D287,' RPM (ICE)'!$F$3:$F$63,' RPM (ICE)'!$B$3:$B$63,,1),IF(M287=3,_xlfn.XLOOKUP(D287,' RPM (ICE)'!$G$3:$G$63,' RPM (ICE)'!$B$3:$B$63,,1))))</f>
        <v>6600</v>
      </c>
      <c r="X287" s="12">
        <f t="shared" si="106"/>
        <v>19.419654981818184</v>
      </c>
      <c r="Y287" s="3">
        <f t="shared" si="107"/>
        <v>19</v>
      </c>
      <c r="Z287" s="3">
        <f t="shared" si="114"/>
        <v>19</v>
      </c>
      <c r="AA287" s="3">
        <f t="shared" si="108"/>
        <v>19</v>
      </c>
      <c r="AB287" s="19"/>
      <c r="AC287" s="14">
        <f>IF(M287=1,_xlfn.XLOOKUP(D287,' RPM (ICE)'!$E$3:$E$63,' RPM (ICE)'!$C$3:$C$63,,-1),IF(M287=2,_xlfn.XLOOKUP(D287,' RPM (ICE)'!$F$3:$F$63,' RPM (ICE)'!$C$3:$C$63,,-1),IF(M287=3,_xlfn.XLOOKUP(D287,' RPM (ICE)'!$G$3:$G$63,' RPM (ICE)'!$C$3:$C$63,,-1))))</f>
        <v>18</v>
      </c>
      <c r="AD287" s="14">
        <f t="shared" si="109"/>
        <v>13.422600000000001</v>
      </c>
      <c r="AE287" s="14">
        <f t="shared" si="110"/>
        <v>19.419654981818184</v>
      </c>
      <c r="AF287" s="14" cm="1">
        <f t="array" ref="AF287">_xlfn.XLOOKUP(AE287,BSFC!$I$11:$I$33,_xlfn.XLOOKUP('Main Data (ICE)'!W287,BSFC!$J$10:$W$10,BSFC!$J$11:$W$33,,-1),,-1)</f>
        <v>504.47246850000005</v>
      </c>
      <c r="AG287" s="14">
        <f t="shared" si="111"/>
        <v>1.8809255988022502</v>
      </c>
      <c r="AH287" s="14">
        <f t="shared" si="115"/>
        <v>2.9225969684430324E-4</v>
      </c>
      <c r="AI287" s="14">
        <f t="shared" si="116"/>
        <v>0.14743697071010733</v>
      </c>
      <c r="AJ287" s="14">
        <f t="shared" si="120"/>
        <v>38.672889371243727</v>
      </c>
      <c r="AK287" s="14">
        <f t="shared" si="117"/>
        <v>1.9528075590742692E-4</v>
      </c>
      <c r="AL287" s="14">
        <f t="shared" si="118"/>
        <v>5.122237002813719E-2</v>
      </c>
    </row>
    <row r="288" spans="1:38" ht="15.75" thickBot="1" x14ac:dyDescent="0.3">
      <c r="A288" s="14">
        <v>3</v>
      </c>
      <c r="B288" s="17" t="s">
        <v>33</v>
      </c>
      <c r="C288" s="14">
        <v>282</v>
      </c>
      <c r="D288" s="14">
        <f t="shared" si="112"/>
        <v>28.348638466357116</v>
      </c>
      <c r="E288" s="14">
        <f t="shared" si="101"/>
        <v>12.672954333311182</v>
      </c>
      <c r="F288" s="14">
        <f t="shared" si="113"/>
        <v>28.794429277062733</v>
      </c>
      <c r="G288" s="14">
        <f>0.5*('Specifications (ICE)'!$P$4*'Specifications (ICE)'!$P$3)*'Specifications (ICE)'!$P$5*E288^2</f>
        <v>50.198733805815628</v>
      </c>
      <c r="H288" s="14">
        <f>IF(B288="A",'Specifications (ICE)'!$M$12,IF(B288="G",'Specifications (ICE)'!$M$13))</f>
        <v>84.271039200000004</v>
      </c>
      <c r="I288" s="14">
        <f>'Specifications (ICE)'!$H$11-G288-H288-R288</f>
        <v>567.52847721290698</v>
      </c>
      <c r="J288" s="14">
        <f t="shared" si="102"/>
        <v>0.89679745021213109</v>
      </c>
      <c r="K288" s="14">
        <f>0.5*'Specifications (ICE)'!$E$16*E288^2</f>
        <v>43113.680958924648</v>
      </c>
      <c r="L288" s="14">
        <f>E288/'Specifications (ICE)'!$M$4</f>
        <v>44.349796442033885</v>
      </c>
      <c r="M288" s="14">
        <f t="shared" si="97"/>
        <v>3</v>
      </c>
      <c r="N288" s="14">
        <f>IF(M288=1,'Specifications (ICE)'!$M$19,IF(M288=2,'Specifications (ICE)'!$M$20,IF(M288=3,'Specifications (ICE)'!$M$21)))</f>
        <v>632.83908432016858</v>
      </c>
      <c r="O288" s="14">
        <f t="shared" si="98"/>
        <v>50.818171858031384</v>
      </c>
      <c r="P288" s="13">
        <f t="shared" si="99"/>
        <v>-1.0761569402545572</v>
      </c>
      <c r="Q288" s="14">
        <v>0</v>
      </c>
      <c r="R288" s="17">
        <f t="shared" si="103"/>
        <v>0</v>
      </c>
      <c r="S288" s="14">
        <f t="shared" si="104"/>
        <v>0</v>
      </c>
      <c r="T288" s="12">
        <f t="shared" si="100"/>
        <v>794.08136576485765</v>
      </c>
      <c r="U288" s="3">
        <f t="shared" si="119"/>
        <v>18</v>
      </c>
      <c r="V288" s="19">
        <f t="shared" si="105"/>
        <v>13.422600000000001</v>
      </c>
      <c r="W288" s="14">
        <f>IF(M288=1,_xlfn.XLOOKUP(D288,' RPM (ICE)'!$E$3:$E$63,' RPM (ICE)'!$B$3:$B$63,,1),IF(M288=2,_xlfn.XLOOKUP(D288,' RPM (ICE)'!$F$3:$F$63,' RPM (ICE)'!$B$3:$B$63,,1),IF(M288=3,_xlfn.XLOOKUP(D288,' RPM (ICE)'!$G$3:$G$63,' RPM (ICE)'!$B$3:$B$63,,1))))</f>
        <v>6500</v>
      </c>
      <c r="X288" s="12">
        <f t="shared" si="106"/>
        <v>19.718418904615383</v>
      </c>
      <c r="Y288" s="3">
        <f t="shared" si="107"/>
        <v>20</v>
      </c>
      <c r="Z288" s="3">
        <f t="shared" si="114"/>
        <v>20</v>
      </c>
      <c r="AA288" s="3">
        <f t="shared" si="108"/>
        <v>20</v>
      </c>
      <c r="AB288" s="19"/>
      <c r="AC288" s="14">
        <f>IF(M288=1,_xlfn.XLOOKUP(D288,' RPM (ICE)'!$E$3:$E$63,' RPM (ICE)'!$C$3:$C$63,,-1),IF(M288=2,_xlfn.XLOOKUP(D288,' RPM (ICE)'!$F$3:$F$63,' RPM (ICE)'!$C$3:$C$63,,-1),IF(M288=3,_xlfn.XLOOKUP(D288,' RPM (ICE)'!$G$3:$G$63,' RPM (ICE)'!$C$3:$C$63,,-1))))</f>
        <v>17.8</v>
      </c>
      <c r="AD288" s="14">
        <f t="shared" si="109"/>
        <v>13.273460000000002</v>
      </c>
      <c r="AE288" s="14">
        <f t="shared" si="110"/>
        <v>19.49932536123077</v>
      </c>
      <c r="AF288" s="14" cm="1">
        <f t="array" ref="AF288">_xlfn.XLOOKUP(AE288,BSFC!$I$11:$I$33,_xlfn.XLOOKUP('Main Data (ICE)'!W288,BSFC!$J$10:$W$10,BSFC!$J$11:$W$33,,-1),,-1)</f>
        <v>504.47246850000005</v>
      </c>
      <c r="AG288" s="14">
        <f t="shared" si="111"/>
        <v>1.8600264254822254</v>
      </c>
      <c r="AH288" s="14">
        <f t="shared" si="115"/>
        <v>2.9094022792543574E-4</v>
      </c>
      <c r="AI288" s="14">
        <f t="shared" si="116"/>
        <v>0.14677133496749722</v>
      </c>
      <c r="AJ288" s="14">
        <f t="shared" si="120"/>
        <v>38.819660706211224</v>
      </c>
      <c r="AK288" s="14">
        <f t="shared" si="117"/>
        <v>1.9439911916224799E-4</v>
      </c>
      <c r="AL288" s="14">
        <f t="shared" si="118"/>
        <v>5.1416769147299438E-2</v>
      </c>
    </row>
    <row r="289" spans="1:38" ht="15.75" thickBot="1" x14ac:dyDescent="0.3">
      <c r="A289" s="14">
        <v>3</v>
      </c>
      <c r="B289" s="17" t="s">
        <v>33</v>
      </c>
      <c r="C289" s="14">
        <v>283</v>
      </c>
      <c r="D289" s="14">
        <f t="shared" si="112"/>
        <v>28.158042159505669</v>
      </c>
      <c r="E289" s="14">
        <f t="shared" si="101"/>
        <v>12.587750301530514</v>
      </c>
      <c r="F289" s="14">
        <f t="shared" si="113"/>
        <v>28.873871590108806</v>
      </c>
      <c r="G289" s="14">
        <f>0.5*('Specifications (ICE)'!$P$4*'Specifications (ICE)'!$P$3)*'Specifications (ICE)'!$P$5*E289^2</f>
        <v>49.526000964474868</v>
      </c>
      <c r="H289" s="14">
        <f>IF(B289="A",'Specifications (ICE)'!$M$12,IF(B289="G",'Specifications (ICE)'!$M$13))</f>
        <v>84.271039200000004</v>
      </c>
      <c r="I289" s="14">
        <f>'Specifications (ICE)'!$H$11-G289-H289-R289</f>
        <v>568.20121005424778</v>
      </c>
      <c r="J289" s="14">
        <f t="shared" si="102"/>
        <v>0.89786048955026465</v>
      </c>
      <c r="K289" s="14">
        <f>0.5*'Specifications (ICE)'!$E$16*E289^2</f>
        <v>42535.897678486675</v>
      </c>
      <c r="L289" s="14">
        <f>E289/'Specifications (ICE)'!$M$4</f>
        <v>44.051619602906435</v>
      </c>
      <c r="M289" s="14">
        <f t="shared" si="97"/>
        <v>3</v>
      </c>
      <c r="N289" s="14">
        <f>IF(M289=1,'Specifications (ICE)'!$M$19,IF(M289=2,'Specifications (ICE)'!$M$20,IF(M289=3,'Specifications (ICE)'!$M$21)))</f>
        <v>632.83908432016858</v>
      </c>
      <c r="O289" s="14">
        <f t="shared" si="98"/>
        <v>50.137137685375897</v>
      </c>
      <c r="P289" s="13">
        <f t="shared" si="99"/>
        <v>-1.0774325874603174</v>
      </c>
      <c r="Q289" s="14">
        <v>0</v>
      </c>
      <c r="R289" s="17">
        <f t="shared" si="103"/>
        <v>0</v>
      </c>
      <c r="S289" s="14">
        <f t="shared" si="104"/>
        <v>0</v>
      </c>
      <c r="T289" s="12">
        <f t="shared" si="100"/>
        <v>788.74252115565537</v>
      </c>
      <c r="U289" s="3">
        <f t="shared" si="119"/>
        <v>18</v>
      </c>
      <c r="V289" s="19">
        <f t="shared" si="105"/>
        <v>13.422600000000001</v>
      </c>
      <c r="W289" s="14">
        <f>IF(M289=1,_xlfn.XLOOKUP(D289,' RPM (ICE)'!$E$3:$E$63,' RPM (ICE)'!$B$3:$B$63,,1),IF(M289=2,_xlfn.XLOOKUP(D289,' RPM (ICE)'!$F$3:$F$63,' RPM (ICE)'!$B$3:$B$63,,1),IF(M289=3,_xlfn.XLOOKUP(D289,' RPM (ICE)'!$G$3:$G$63,' RPM (ICE)'!$B$3:$B$63,,1))))</f>
        <v>6500</v>
      </c>
      <c r="X289" s="12">
        <f t="shared" si="106"/>
        <v>19.718418904615383</v>
      </c>
      <c r="Y289" s="3">
        <f t="shared" si="107"/>
        <v>20</v>
      </c>
      <c r="Z289" s="3">
        <f t="shared" si="114"/>
        <v>20</v>
      </c>
      <c r="AA289" s="3">
        <f t="shared" si="108"/>
        <v>20</v>
      </c>
      <c r="AB289" s="19"/>
      <c r="AC289" s="14">
        <f>IF(M289=1,_xlfn.XLOOKUP(D289,' RPM (ICE)'!$E$3:$E$63,' RPM (ICE)'!$C$3:$C$63,,-1),IF(M289=2,_xlfn.XLOOKUP(D289,' RPM (ICE)'!$F$3:$F$63,' RPM (ICE)'!$C$3:$C$63,,-1),IF(M289=3,_xlfn.XLOOKUP(D289,' RPM (ICE)'!$G$3:$G$63,' RPM (ICE)'!$C$3:$C$63,,-1))))</f>
        <v>17.8</v>
      </c>
      <c r="AD289" s="14">
        <f t="shared" si="109"/>
        <v>13.273460000000002</v>
      </c>
      <c r="AE289" s="14">
        <f t="shared" si="110"/>
        <v>19.49932536123077</v>
      </c>
      <c r="AF289" s="14" cm="1">
        <f t="array" ref="AF289">_xlfn.XLOOKUP(AE289,BSFC!$I$11:$I$33,_xlfn.XLOOKUP('Main Data (ICE)'!W289,BSFC!$J$10:$W$10,BSFC!$J$11:$W$33,,-1),,-1)</f>
        <v>504.47246850000005</v>
      </c>
      <c r="AG289" s="14">
        <f t="shared" si="111"/>
        <v>1.8600264254822254</v>
      </c>
      <c r="AH289" s="14">
        <f t="shared" si="115"/>
        <v>2.9290954570125729E-4</v>
      </c>
      <c r="AI289" s="14">
        <f t="shared" si="116"/>
        <v>0.14776480156712685</v>
      </c>
      <c r="AJ289" s="14">
        <f t="shared" si="120"/>
        <v>38.967425507778351</v>
      </c>
      <c r="AK289" s="14">
        <f t="shared" si="117"/>
        <v>1.9571496896308191E-4</v>
      </c>
      <c r="AL289" s="14">
        <f t="shared" si="118"/>
        <v>5.1612484116262521E-2</v>
      </c>
    </row>
    <row r="290" spans="1:38" ht="15.75" thickBot="1" x14ac:dyDescent="0.3">
      <c r="A290" s="14">
        <v>3</v>
      </c>
      <c r="B290" s="17" t="s">
        <v>33</v>
      </c>
      <c r="C290" s="14">
        <v>284</v>
      </c>
      <c r="D290" s="14">
        <f t="shared" si="112"/>
        <v>27.965918672434693</v>
      </c>
      <c r="E290" s="14">
        <f t="shared" si="101"/>
        <v>12.501863560236167</v>
      </c>
      <c r="F290" s="14">
        <f t="shared" si="113"/>
        <v>28.953859665101131</v>
      </c>
      <c r="G290" s="14">
        <f>0.5*('Specifications (ICE)'!$P$4*'Specifications (ICE)'!$P$3)*'Specifications (ICE)'!$P$5*E290^2</f>
        <v>48.852470683897145</v>
      </c>
      <c r="H290" s="14">
        <f>IF(B290="A",'Specifications (ICE)'!$M$12,IF(B290="G",'Specifications (ICE)'!$M$13))</f>
        <v>84.271039200000004</v>
      </c>
      <c r="I290" s="14">
        <f>'Specifications (ICE)'!$H$11-G290-H290-R290</f>
        <v>568.87474033482545</v>
      </c>
      <c r="J290" s="14">
        <f t="shared" si="102"/>
        <v>0.89892478898635464</v>
      </c>
      <c r="K290" s="14">
        <f>0.5*'Specifications (ICE)'!$E$16*E290^2</f>
        <v>41957.429509442169</v>
      </c>
      <c r="L290" s="14">
        <f>E290/'Specifications (ICE)'!$M$4</f>
        <v>43.751053579129191</v>
      </c>
      <c r="M290" s="14">
        <f t="shared" si="97"/>
        <v>3</v>
      </c>
      <c r="N290" s="14">
        <f>IF(M290=1,'Specifications (ICE)'!$M$19,IF(M290=2,'Specifications (ICE)'!$M$20,IF(M290=3,'Specifications (ICE)'!$M$21)))</f>
        <v>632.83908432016858</v>
      </c>
      <c r="O290" s="14">
        <f t="shared" si="98"/>
        <v>49.455296233310804</v>
      </c>
      <c r="P290" s="13">
        <f t="shared" si="99"/>
        <v>-1.0787097467836255</v>
      </c>
      <c r="Q290" s="14">
        <v>0</v>
      </c>
      <c r="R290" s="17">
        <f t="shared" si="103"/>
        <v>0</v>
      </c>
      <c r="S290" s="14">
        <f t="shared" si="104"/>
        <v>0</v>
      </c>
      <c r="T290" s="12">
        <f t="shared" si="100"/>
        <v>783.36089828900936</v>
      </c>
      <c r="U290" s="3">
        <f t="shared" si="119"/>
        <v>18</v>
      </c>
      <c r="V290" s="19">
        <f t="shared" si="105"/>
        <v>13.422600000000001</v>
      </c>
      <c r="W290" s="14">
        <f>IF(M290=1,_xlfn.XLOOKUP(D290,' RPM (ICE)'!$E$3:$E$63,' RPM (ICE)'!$B$3:$B$63,,1),IF(M290=2,_xlfn.XLOOKUP(D290,' RPM (ICE)'!$F$3:$F$63,' RPM (ICE)'!$B$3:$B$63,,1),IF(M290=3,_xlfn.XLOOKUP(D290,' RPM (ICE)'!$G$3:$G$63,' RPM (ICE)'!$B$3:$B$63,,1))))</f>
        <v>6400</v>
      </c>
      <c r="X290" s="12">
        <f t="shared" si="106"/>
        <v>20.026519199999999</v>
      </c>
      <c r="Y290" s="3">
        <f t="shared" si="107"/>
        <v>20</v>
      </c>
      <c r="Z290" s="3">
        <f t="shared" si="114"/>
        <v>20</v>
      </c>
      <c r="AA290" s="3">
        <f t="shared" si="108"/>
        <v>20</v>
      </c>
      <c r="AB290" s="19"/>
      <c r="AC290" s="14">
        <f>IF(M290=1,_xlfn.XLOOKUP(D290,' RPM (ICE)'!$E$3:$E$63,' RPM (ICE)'!$C$3:$C$63,,-1),IF(M290=2,_xlfn.XLOOKUP(D290,' RPM (ICE)'!$F$3:$F$63,' RPM (ICE)'!$C$3:$C$63,,-1),IF(M290=3,_xlfn.XLOOKUP(D290,' RPM (ICE)'!$G$3:$G$63,' RPM (ICE)'!$C$3:$C$63,,-1))))</f>
        <v>17.5</v>
      </c>
      <c r="AD290" s="14">
        <f t="shared" si="109"/>
        <v>13.049750000000001</v>
      </c>
      <c r="AE290" s="14">
        <f t="shared" si="110"/>
        <v>19.470227000000001</v>
      </c>
      <c r="AF290" s="14" cm="1">
        <f t="array" ref="AF290">_xlfn.XLOOKUP(AE290,BSFC!$I$11:$I$33,_xlfn.XLOOKUP('Main Data (ICE)'!W290,BSFC!$J$10:$W$10,BSFC!$J$11:$W$33,,-1),,-1)</f>
        <v>457.16661900000008</v>
      </c>
      <c r="AG290" s="14">
        <f t="shared" si="111"/>
        <v>1.6571972461931255</v>
      </c>
      <c r="AH290" s="14">
        <f t="shared" si="115"/>
        <v>2.8995121711974963E-4</v>
      </c>
      <c r="AI290" s="14">
        <f t="shared" si="116"/>
        <v>0.13255601760557087</v>
      </c>
      <c r="AJ290" s="14">
        <f t="shared" si="120"/>
        <v>39.099981525383924</v>
      </c>
      <c r="AK290" s="14">
        <f t="shared" si="117"/>
        <v>1.7557088424578925E-4</v>
      </c>
      <c r="AL290" s="14">
        <f t="shared" si="118"/>
        <v>5.1788055000508308E-2</v>
      </c>
    </row>
    <row r="291" spans="1:38" ht="15.75" thickBot="1" x14ac:dyDescent="0.3">
      <c r="A291" s="14">
        <v>3</v>
      </c>
      <c r="B291" s="17" t="s">
        <v>33</v>
      </c>
      <c r="C291" s="14">
        <v>285</v>
      </c>
      <c r="D291" s="14">
        <f t="shared" si="112"/>
        <v>27.772236038415208</v>
      </c>
      <c r="E291" s="14">
        <f t="shared" si="101"/>
        <v>12.415279819045306</v>
      </c>
      <c r="F291" s="14">
        <f t="shared" si="113"/>
        <v>29.034405574220795</v>
      </c>
      <c r="G291" s="14">
        <f>0.5*('Specifications (ICE)'!$P$4*'Specifications (ICE)'!$P$3)*'Specifications (ICE)'!$P$5*E291^2</f>
        <v>48.178142018819656</v>
      </c>
      <c r="H291" s="14">
        <f>IF(B291="A",'Specifications (ICE)'!$M$12,IF(B291="G",'Specifications (ICE)'!$M$13))</f>
        <v>84.271039200000004</v>
      </c>
      <c r="I291" s="14">
        <f>'Specifications (ICE)'!$H$11-G291-H291-R291</f>
        <v>569.54906899990294</v>
      </c>
      <c r="J291" s="14">
        <f t="shared" si="102"/>
        <v>0.89999035001408711</v>
      </c>
      <c r="K291" s="14">
        <f>0.5*'Specifications (ICE)'!$E$16*E291^2</f>
        <v>41378.275639942774</v>
      </c>
      <c r="L291" s="14">
        <f>E291/'Specifications (ICE)'!$M$4</f>
        <v>43.448048360613491</v>
      </c>
      <c r="M291" s="14">
        <f t="shared" si="97"/>
        <v>3</v>
      </c>
      <c r="N291" s="14">
        <f>IF(M291=1,'Specifications (ICE)'!$M$19,IF(M291=2,'Specifications (ICE)'!$M$20,IF(M291=3,'Specifications (ICE)'!$M$21)))</f>
        <v>632.83908432016858</v>
      </c>
      <c r="O291" s="14">
        <f t="shared" si="98"/>
        <v>48.772646544909009</v>
      </c>
      <c r="P291" s="13">
        <f t="shared" si="99"/>
        <v>-1.0799884200169045</v>
      </c>
      <c r="Q291" s="14">
        <v>0</v>
      </c>
      <c r="R291" s="17">
        <f t="shared" si="103"/>
        <v>0</v>
      </c>
      <c r="S291" s="14">
        <f t="shared" si="104"/>
        <v>0</v>
      </c>
      <c r="T291" s="12">
        <f t="shared" si="100"/>
        <v>777.93560173624383</v>
      </c>
      <c r="U291" s="3">
        <f t="shared" si="119"/>
        <v>18</v>
      </c>
      <c r="V291" s="19">
        <f t="shared" si="105"/>
        <v>13.422600000000001</v>
      </c>
      <c r="W291" s="14">
        <f>IF(M291=1,_xlfn.XLOOKUP(D291,' RPM (ICE)'!$E$3:$E$63,' RPM (ICE)'!$B$3:$B$63,,1),IF(M291=2,_xlfn.XLOOKUP(D291,' RPM (ICE)'!$F$3:$F$63,' RPM (ICE)'!$B$3:$B$63,,1),IF(M291=3,_xlfn.XLOOKUP(D291,' RPM (ICE)'!$G$3:$G$63,' RPM (ICE)'!$B$3:$B$63,,1))))</f>
        <v>6400</v>
      </c>
      <c r="X291" s="12">
        <f t="shared" si="106"/>
        <v>20.026519199999999</v>
      </c>
      <c r="Y291" s="3">
        <f t="shared" si="107"/>
        <v>20</v>
      </c>
      <c r="Z291" s="3">
        <f t="shared" si="114"/>
        <v>20</v>
      </c>
      <c r="AA291" s="3">
        <f t="shared" si="108"/>
        <v>20</v>
      </c>
      <c r="AB291" s="19"/>
      <c r="AC291" s="14">
        <f>IF(M291=1,_xlfn.XLOOKUP(D291,' RPM (ICE)'!$E$3:$E$63,' RPM (ICE)'!$C$3:$C$63,,-1),IF(M291=2,_xlfn.XLOOKUP(D291,' RPM (ICE)'!$F$3:$F$63,' RPM (ICE)'!$C$3:$C$63,,-1),IF(M291=3,_xlfn.XLOOKUP(D291,' RPM (ICE)'!$G$3:$G$63,' RPM (ICE)'!$C$3:$C$63,,-1))))</f>
        <v>17.5</v>
      </c>
      <c r="AD291" s="14">
        <f t="shared" si="109"/>
        <v>13.049750000000001</v>
      </c>
      <c r="AE291" s="14">
        <f t="shared" si="110"/>
        <v>19.470227000000001</v>
      </c>
      <c r="AF291" s="14" cm="1">
        <f t="array" ref="AF291">_xlfn.XLOOKUP(AE291,BSFC!$I$11:$I$33,_xlfn.XLOOKUP('Main Data (ICE)'!W291,BSFC!$J$10:$W$10,BSFC!$J$11:$W$33,,-1),,-1)</f>
        <v>457.16661900000008</v>
      </c>
      <c r="AG291" s="14">
        <f t="shared" si="111"/>
        <v>1.6571972461931255</v>
      </c>
      <c r="AH291" s="14">
        <f t="shared" si="115"/>
        <v>2.9197332709287043E-4</v>
      </c>
      <c r="AI291" s="14">
        <f t="shared" si="116"/>
        <v>0.13348045878522868</v>
      </c>
      <c r="AJ291" s="14">
        <f t="shared" si="120"/>
        <v>39.233461984169153</v>
      </c>
      <c r="AK291" s="14">
        <f t="shared" si="117"/>
        <v>1.7679530964930952E-4</v>
      </c>
      <c r="AL291" s="14">
        <f t="shared" si="118"/>
        <v>5.1964850310157615E-2</v>
      </c>
    </row>
    <row r="292" spans="1:38" ht="15.75" thickBot="1" x14ac:dyDescent="0.3">
      <c r="A292" s="14">
        <v>3</v>
      </c>
      <c r="B292" s="17" t="s">
        <v>33</v>
      </c>
      <c r="C292" s="14">
        <v>286</v>
      </c>
      <c r="D292" s="14">
        <f t="shared" si="112"/>
        <v>27.576961131463349</v>
      </c>
      <c r="E292" s="14">
        <f t="shared" si="101"/>
        <v>12.32798426934265</v>
      </c>
      <c r="F292" s="14">
        <f t="shared" si="113"/>
        <v>29.115521836064737</v>
      </c>
      <c r="G292" s="14">
        <f>0.5*('Specifications (ICE)'!$P$4*'Specifications (ICE)'!$P$3)*'Specifications (ICE)'!$P$5*E292^2</f>
        <v>47.503014022859112</v>
      </c>
      <c r="H292" s="14">
        <f>IF(B292="A",'Specifications (ICE)'!$M$12,IF(B292="G",'Specifications (ICE)'!$M$13))</f>
        <v>84.271039200000004</v>
      </c>
      <c r="I292" s="14">
        <f>'Specifications (ICE)'!$H$11-G292-H292-R292</f>
        <v>570.22419699586351</v>
      </c>
      <c r="J292" s="14">
        <f t="shared" si="102"/>
        <v>0.9010571741289185</v>
      </c>
      <c r="K292" s="14">
        <f>0.5*'Specifications (ICE)'!$E$16*E292^2</f>
        <v>40798.4352571778</v>
      </c>
      <c r="L292" s="14">
        <f>E292/'Specifications (ICE)'!$M$4</f>
        <v>43.142552123683814</v>
      </c>
      <c r="M292" s="14">
        <f t="shared" si="97"/>
        <v>3</v>
      </c>
      <c r="N292" s="14">
        <f>IF(M292=1,'Specifications (ICE)'!$M$19,IF(M292=2,'Specifications (ICE)'!$M$20,IF(M292=3,'Specifications (ICE)'!$M$21)))</f>
        <v>632.83908432016858</v>
      </c>
      <c r="O292" s="14">
        <f t="shared" si="98"/>
        <v>48.089187662109126</v>
      </c>
      <c r="P292" s="13">
        <f t="shared" si="99"/>
        <v>-1.0812686089547021</v>
      </c>
      <c r="Q292" s="14">
        <v>0</v>
      </c>
      <c r="R292" s="17">
        <f t="shared" si="103"/>
        <v>0</v>
      </c>
      <c r="S292" s="14">
        <f t="shared" si="104"/>
        <v>0</v>
      </c>
      <c r="T292" s="12">
        <f t="shared" si="100"/>
        <v>772.46570359648081</v>
      </c>
      <c r="U292" s="3">
        <f t="shared" si="119"/>
        <v>18</v>
      </c>
      <c r="V292" s="19">
        <f t="shared" si="105"/>
        <v>13.422600000000001</v>
      </c>
      <c r="W292" s="14">
        <f>IF(M292=1,_xlfn.XLOOKUP(D292,' RPM (ICE)'!$E$3:$E$63,' RPM (ICE)'!$B$3:$B$63,,1),IF(M292=2,_xlfn.XLOOKUP(D292,' RPM (ICE)'!$F$3:$F$63,' RPM (ICE)'!$B$3:$B$63,,1),IF(M292=3,_xlfn.XLOOKUP(D292,' RPM (ICE)'!$G$3:$G$63,' RPM (ICE)'!$B$3:$B$63,,1))))</f>
        <v>6300</v>
      </c>
      <c r="X292" s="12">
        <f t="shared" si="106"/>
        <v>20.344400457142857</v>
      </c>
      <c r="Y292" s="3">
        <f t="shared" si="107"/>
        <v>20</v>
      </c>
      <c r="Z292" s="3">
        <f t="shared" si="114"/>
        <v>20</v>
      </c>
      <c r="AA292" s="3">
        <f t="shared" si="108"/>
        <v>20</v>
      </c>
      <c r="AB292" s="19"/>
      <c r="AC292" s="14">
        <f>IF(M292=1,_xlfn.XLOOKUP(D292,' RPM (ICE)'!$E$3:$E$63,' RPM (ICE)'!$C$3:$C$63,,-1),IF(M292=2,_xlfn.XLOOKUP(D292,' RPM (ICE)'!$F$3:$F$63,' RPM (ICE)'!$C$3:$C$63,,-1),IF(M292=3,_xlfn.XLOOKUP(D292,' RPM (ICE)'!$G$3:$G$63,' RPM (ICE)'!$C$3:$C$63,,-1))))</f>
        <v>17.434999999999999</v>
      </c>
      <c r="AD292" s="14">
        <f t="shared" si="109"/>
        <v>13.001279499999999</v>
      </c>
      <c r="AE292" s="14">
        <f t="shared" si="110"/>
        <v>19.705812331682537</v>
      </c>
      <c r="AF292" s="14" cm="1">
        <f t="array" ref="AF292">_xlfn.XLOOKUP(AE292,BSFC!$I$11:$I$33,_xlfn.XLOOKUP('Main Data (ICE)'!W292,BSFC!$J$10:$W$10,BSFC!$J$11:$W$33,,-1),,-1)</f>
        <v>457.16661900000008</v>
      </c>
      <c r="AG292" s="14">
        <f t="shared" si="111"/>
        <v>1.6510419421358364</v>
      </c>
      <c r="AH292" s="14">
        <f t="shared" si="115"/>
        <v>2.929486645078536E-4</v>
      </c>
      <c r="AI292" s="14">
        <f t="shared" si="116"/>
        <v>0.13392635049362075</v>
      </c>
      <c r="AJ292" s="14">
        <f t="shared" si="120"/>
        <v>39.367388334662778</v>
      </c>
      <c r="AK292" s="14">
        <f t="shared" si="117"/>
        <v>1.7738589469353742E-4</v>
      </c>
      <c r="AL292" s="14">
        <f t="shared" si="118"/>
        <v>5.2142236204851151E-2</v>
      </c>
    </row>
    <row r="293" spans="1:38" ht="15.75" thickBot="1" x14ac:dyDescent="0.3">
      <c r="A293" s="14">
        <v>3</v>
      </c>
      <c r="B293" s="17" t="s">
        <v>33</v>
      </c>
      <c r="C293" s="14">
        <v>287</v>
      </c>
      <c r="D293" s="14">
        <f t="shared" si="112"/>
        <v>27.380059606267068</v>
      </c>
      <c r="E293" s="14">
        <f t="shared" si="101"/>
        <v>12.239961557425351</v>
      </c>
      <c r="F293" s="14">
        <f t="shared" si="113"/>
        <v>29.197221439066624</v>
      </c>
      <c r="G293" s="14">
        <f>0.5*('Specifications (ICE)'!$P$4*'Specifications (ICE)'!$P$3)*'Specifications (ICE)'!$P$5*E293^2</f>
        <v>46.827085748510378</v>
      </c>
      <c r="H293" s="14">
        <f>IF(B293="A",'Specifications (ICE)'!$M$12,IF(B293="G",'Specifications (ICE)'!$M$13))</f>
        <v>84.271039200000004</v>
      </c>
      <c r="I293" s="14">
        <f>'Specifications (ICE)'!$H$11-G293-H293-R293</f>
        <v>570.90012527021224</v>
      </c>
      <c r="J293" s="14">
        <f t="shared" si="102"/>
        <v>0.90212526282807792</v>
      </c>
      <c r="K293" s="14">
        <f>0.5*'Specifications (ICE)'!$E$16*E293^2</f>
        <v>40217.907547373063</v>
      </c>
      <c r="L293" s="14">
        <f>E293/'Specifications (ICE)'!$M$4</f>
        <v>42.834511137096591</v>
      </c>
      <c r="M293" s="14">
        <f t="shared" si="97"/>
        <v>3</v>
      </c>
      <c r="N293" s="14">
        <f>IF(M293=1,'Specifications (ICE)'!$M$19,IF(M293=2,'Specifications (ICE)'!$M$20,IF(M293=3,'Specifications (ICE)'!$M$21)))</f>
        <v>632.83908432016858</v>
      </c>
      <c r="O293" s="14">
        <f t="shared" si="98"/>
        <v>47.404918625714089</v>
      </c>
      <c r="P293" s="13">
        <f t="shared" si="99"/>
        <v>-1.0825503153936935</v>
      </c>
      <c r="Q293" s="14">
        <v>0</v>
      </c>
      <c r="R293" s="17">
        <f t="shared" si="103"/>
        <v>0</v>
      </c>
      <c r="S293" s="14">
        <f t="shared" si="104"/>
        <v>0</v>
      </c>
      <c r="T293" s="12">
        <f t="shared" si="100"/>
        <v>766.95024181391227</v>
      </c>
      <c r="U293" s="3">
        <f t="shared" si="119"/>
        <v>18</v>
      </c>
      <c r="V293" s="19">
        <f t="shared" si="105"/>
        <v>13.422600000000001</v>
      </c>
      <c r="W293" s="14">
        <f>IF(M293=1,_xlfn.XLOOKUP(D293,' RPM (ICE)'!$E$3:$E$63,' RPM (ICE)'!$B$3:$B$63,,1),IF(M293=2,_xlfn.XLOOKUP(D293,' RPM (ICE)'!$F$3:$F$63,' RPM (ICE)'!$B$3:$B$63,,1),IF(M293=3,_xlfn.XLOOKUP(D293,' RPM (ICE)'!$G$3:$G$63,' RPM (ICE)'!$B$3:$B$63,,1))))</f>
        <v>6300</v>
      </c>
      <c r="X293" s="12">
        <f t="shared" si="106"/>
        <v>20.344400457142857</v>
      </c>
      <c r="Y293" s="3">
        <f t="shared" si="107"/>
        <v>20</v>
      </c>
      <c r="Z293" s="3">
        <f t="shared" si="114"/>
        <v>20</v>
      </c>
      <c r="AA293" s="3">
        <f t="shared" si="108"/>
        <v>20</v>
      </c>
      <c r="AB293" s="19"/>
      <c r="AC293" s="14">
        <f>IF(M293=1,_xlfn.XLOOKUP(D293,' RPM (ICE)'!$E$3:$E$63,' RPM (ICE)'!$C$3:$C$63,,-1),IF(M293=2,_xlfn.XLOOKUP(D293,' RPM (ICE)'!$F$3:$F$63,' RPM (ICE)'!$C$3:$C$63,,-1),IF(M293=3,_xlfn.XLOOKUP(D293,' RPM (ICE)'!$G$3:$G$63,' RPM (ICE)'!$C$3:$C$63,,-1))))</f>
        <v>17.434999999999999</v>
      </c>
      <c r="AD293" s="14">
        <f t="shared" si="109"/>
        <v>13.001279499999999</v>
      </c>
      <c r="AE293" s="14">
        <f t="shared" si="110"/>
        <v>19.705812331682537</v>
      </c>
      <c r="AF293" s="14" cm="1">
        <f t="array" ref="AF293">_xlfn.XLOOKUP(AE293,BSFC!$I$11:$I$33,_xlfn.XLOOKUP('Main Data (ICE)'!W293,BSFC!$J$10:$W$10,BSFC!$J$11:$W$33,,-1),,-1)</f>
        <v>457.16661900000008</v>
      </c>
      <c r="AG293" s="14">
        <f t="shared" si="111"/>
        <v>1.6510419421358364</v>
      </c>
      <c r="AH293" s="14">
        <f t="shared" si="115"/>
        <v>2.9505538157404793E-4</v>
      </c>
      <c r="AI293" s="14">
        <f t="shared" si="116"/>
        <v>0.1348894712119624</v>
      </c>
      <c r="AJ293" s="14">
        <f t="shared" si="120"/>
        <v>39.502277805874741</v>
      </c>
      <c r="AK293" s="14">
        <f t="shared" si="117"/>
        <v>1.7866155127412237E-4</v>
      </c>
      <c r="AL293" s="14">
        <f t="shared" si="118"/>
        <v>5.2320897756125272E-2</v>
      </c>
    </row>
    <row r="294" spans="1:38" ht="15.75" thickBot="1" x14ac:dyDescent="0.3">
      <c r="A294" s="14">
        <v>2</v>
      </c>
      <c r="B294" s="17" t="s">
        <v>33</v>
      </c>
      <c r="C294" s="14">
        <v>288</v>
      </c>
      <c r="D294" s="14">
        <f t="shared" si="112"/>
        <v>27.18149583404287</v>
      </c>
      <c r="E294" s="14">
        <f t="shared" si="101"/>
        <v>12.151195755828439</v>
      </c>
      <c r="F294" s="14">
        <f t="shared" si="113"/>
        <v>29.279517866520717</v>
      </c>
      <c r="G294" s="14">
        <f>0.5*('Specifications (ICE)'!$P$4*'Specifications (ICE)'!$P$3)*'Specifications (ICE)'!$P$5*E294^2</f>
        <v>46.150356247145204</v>
      </c>
      <c r="H294" s="14">
        <f>IF(B294="A",'Specifications (ICE)'!$M$12,IF(B294="G",'Specifications (ICE)'!$M$13))</f>
        <v>84.271039200000004</v>
      </c>
      <c r="I294" s="14">
        <f>'Specifications (ICE)'!$H$11-G294-H294-R294</f>
        <v>571.57685477157747</v>
      </c>
      <c r="J294" s="14">
        <f t="shared" si="102"/>
        <v>0.90319461761056929</v>
      </c>
      <c r="K294" s="14">
        <f>0.5*'Specifications (ICE)'!$E$16*E294^2</f>
        <v>39636.69169578977</v>
      </c>
      <c r="L294" s="14">
        <f>E294/'Specifications (ICE)'!$M$4</f>
        <v>42.523869661691826</v>
      </c>
      <c r="M294" s="14">
        <f t="shared" si="97"/>
        <v>3</v>
      </c>
      <c r="N294" s="14">
        <f>IF(M294=1,'Specifications (ICE)'!$M$19,IF(M294=2,'Specifications (ICE)'!$M$20,IF(M294=3,'Specifications (ICE)'!$M$21)))</f>
        <v>632.83908432016858</v>
      </c>
      <c r="O294" s="14">
        <f t="shared" si="98"/>
        <v>46.719838475389835</v>
      </c>
      <c r="P294" s="13">
        <f t="shared" si="99"/>
        <v>0</v>
      </c>
      <c r="Q294" s="14">
        <v>0</v>
      </c>
      <c r="R294" s="17">
        <f t="shared" si="103"/>
        <v>0</v>
      </c>
      <c r="S294" s="14">
        <f t="shared" si="104"/>
        <v>0</v>
      </c>
      <c r="T294" s="12">
        <f t="shared" si="100"/>
        <v>761.38821838106423</v>
      </c>
      <c r="U294" s="3">
        <f t="shared" si="119"/>
        <v>18</v>
      </c>
      <c r="V294" s="19">
        <f t="shared" si="105"/>
        <v>13.422600000000001</v>
      </c>
      <c r="W294" s="14">
        <f>IF(M294=1,_xlfn.XLOOKUP(D294,' RPM (ICE)'!$E$3:$E$63,' RPM (ICE)'!$B$3:$B$63,,1),IF(M294=2,_xlfn.XLOOKUP(D294,' RPM (ICE)'!$F$3:$F$63,' RPM (ICE)'!$B$3:$B$63,,1),IF(M294=3,_xlfn.XLOOKUP(D294,' RPM (ICE)'!$G$3:$G$63,' RPM (ICE)'!$B$3:$B$63,,1))))</f>
        <v>6200</v>
      </c>
      <c r="X294" s="12">
        <f t="shared" si="106"/>
        <v>20.672535948387097</v>
      </c>
      <c r="Y294" s="3">
        <f t="shared" si="107"/>
        <v>21</v>
      </c>
      <c r="Z294" s="3">
        <f t="shared" si="114"/>
        <v>21</v>
      </c>
      <c r="AA294" s="3">
        <f t="shared" si="108"/>
        <v>21</v>
      </c>
      <c r="AB294" s="19"/>
      <c r="AC294" s="14">
        <f>IF(M294=1,_xlfn.XLOOKUP(D294,' RPM (ICE)'!$E$3:$E$63,' RPM (ICE)'!$C$3:$C$63,,-1),IF(M294=2,_xlfn.XLOOKUP(D294,' RPM (ICE)'!$F$3:$F$63,' RPM (ICE)'!$C$3:$C$63,,-1),IF(M294=3,_xlfn.XLOOKUP(D294,' RPM (ICE)'!$G$3:$G$63,' RPM (ICE)'!$C$3:$C$63,,-1))))</f>
        <v>17.37</v>
      </c>
      <c r="AD294" s="14">
        <f t="shared" si="109"/>
        <v>12.952809000000002</v>
      </c>
      <c r="AE294" s="14">
        <f t="shared" si="110"/>
        <v>19.948997190193548</v>
      </c>
      <c r="AF294" s="14" cm="1">
        <f t="array" ref="AF294">_xlfn.XLOOKUP(AE294,BSFC!$I$11:$I$33,_xlfn.XLOOKUP('Main Data (ICE)'!W294,BSFC!$J$10:$W$10,BSFC!$J$11:$W$33,,-1),,-1)</f>
        <v>457.16661900000008</v>
      </c>
      <c r="AG294" s="14">
        <f t="shared" si="111"/>
        <v>1.6448866380785481</v>
      </c>
      <c r="AH294" s="14">
        <f t="shared" si="115"/>
        <v>2.9610275172089508E-4</v>
      </c>
      <c r="AI294" s="14">
        <f t="shared" si="116"/>
        <v>0.13536829388083807</v>
      </c>
      <c r="AJ294" s="14">
        <f t="shared" si="120"/>
        <v>39.637646099755578</v>
      </c>
      <c r="AK294" s="14">
        <f t="shared" si="117"/>
        <v>1.7929575348455372E-4</v>
      </c>
      <c r="AL294" s="14">
        <f t="shared" si="118"/>
        <v>5.2500193509609827E-2</v>
      </c>
    </row>
    <row r="295" spans="1:38" ht="15.75" thickBot="1" x14ac:dyDescent="0.3">
      <c r="A295" s="14">
        <v>2</v>
      </c>
      <c r="B295" s="17" t="s">
        <v>33</v>
      </c>
      <c r="C295" s="14">
        <v>289</v>
      </c>
      <c r="D295" s="14">
        <f t="shared" si="112"/>
        <v>27.18149583404287</v>
      </c>
      <c r="E295" s="14">
        <f t="shared" si="101"/>
        <v>12.151195755828439</v>
      </c>
      <c r="F295" s="14">
        <f t="shared" si="113"/>
        <v>29.36181429397481</v>
      </c>
      <c r="G295" s="14">
        <f>0.5*('Specifications (ICE)'!$P$4*'Specifications (ICE)'!$P$3)*'Specifications (ICE)'!$P$5*E295^2</f>
        <v>46.150356247145204</v>
      </c>
      <c r="H295" s="14">
        <f>IF(B295="A",'Specifications (ICE)'!$M$12,IF(B295="G",'Specifications (ICE)'!$M$13))</f>
        <v>84.271039200000004</v>
      </c>
      <c r="I295" s="14">
        <f>'Specifications (ICE)'!$H$11-G295-H295-R295</f>
        <v>571.57685477157747</v>
      </c>
      <c r="J295" s="14">
        <f t="shared" si="102"/>
        <v>0.90319461761056929</v>
      </c>
      <c r="K295" s="14">
        <f>0.5*'Specifications (ICE)'!$E$16*E295^2</f>
        <v>39636.69169578977</v>
      </c>
      <c r="L295" s="14">
        <f>E295/'Specifications (ICE)'!$M$4</f>
        <v>42.523869661691826</v>
      </c>
      <c r="M295" s="14">
        <f t="shared" si="97"/>
        <v>3</v>
      </c>
      <c r="N295" s="14">
        <f>IF(M295=1,'Specifications (ICE)'!$M$19,IF(M295=2,'Specifications (ICE)'!$M$20,IF(M295=3,'Specifications (ICE)'!$M$21)))</f>
        <v>632.83908432016858</v>
      </c>
      <c r="O295" s="14">
        <f t="shared" si="98"/>
        <v>46.719838475389835</v>
      </c>
      <c r="P295" s="13">
        <f t="shared" si="99"/>
        <v>0</v>
      </c>
      <c r="Q295" s="14">
        <v>0</v>
      </c>
      <c r="R295" s="17">
        <f t="shared" si="103"/>
        <v>0</v>
      </c>
      <c r="S295" s="14">
        <f t="shared" si="104"/>
        <v>0</v>
      </c>
      <c r="T295" s="12">
        <f t="shared" si="100"/>
        <v>761.38821838106423</v>
      </c>
      <c r="U295" s="3">
        <f t="shared" si="119"/>
        <v>18</v>
      </c>
      <c r="V295" s="19">
        <f t="shared" si="105"/>
        <v>13.422600000000001</v>
      </c>
      <c r="W295" s="14">
        <f>IF(M295=1,_xlfn.XLOOKUP(D295,' RPM (ICE)'!$E$3:$E$63,' RPM (ICE)'!$B$3:$B$63,,1),IF(M295=2,_xlfn.XLOOKUP(D295,' RPM (ICE)'!$F$3:$F$63,' RPM (ICE)'!$B$3:$B$63,,1),IF(M295=3,_xlfn.XLOOKUP(D295,' RPM (ICE)'!$G$3:$G$63,' RPM (ICE)'!$B$3:$B$63,,1))))</f>
        <v>6200</v>
      </c>
      <c r="X295" s="12">
        <f t="shared" si="106"/>
        <v>20.672535948387097</v>
      </c>
      <c r="Y295" s="3">
        <f t="shared" si="107"/>
        <v>21</v>
      </c>
      <c r="Z295" s="3">
        <f t="shared" si="114"/>
        <v>21</v>
      </c>
      <c r="AA295" s="3">
        <f t="shared" si="108"/>
        <v>21</v>
      </c>
      <c r="AB295" s="19"/>
      <c r="AC295" s="14">
        <f>IF(M295=1,_xlfn.XLOOKUP(D295,' RPM (ICE)'!$E$3:$E$63,' RPM (ICE)'!$C$3:$C$63,,-1),IF(M295=2,_xlfn.XLOOKUP(D295,' RPM (ICE)'!$F$3:$F$63,' RPM (ICE)'!$C$3:$C$63,,-1),IF(M295=3,_xlfn.XLOOKUP(D295,' RPM (ICE)'!$G$3:$G$63,' RPM (ICE)'!$C$3:$C$63,,-1))))</f>
        <v>17.37</v>
      </c>
      <c r="AD295" s="14">
        <f t="shared" si="109"/>
        <v>12.952809000000002</v>
      </c>
      <c r="AE295" s="14">
        <f t="shared" si="110"/>
        <v>19.948997190193548</v>
      </c>
      <c r="AF295" s="14" cm="1">
        <f t="array" ref="AF295">_xlfn.XLOOKUP(AE295,BSFC!$I$11:$I$33,_xlfn.XLOOKUP('Main Data (ICE)'!W295,BSFC!$J$10:$W$10,BSFC!$J$11:$W$33,,-1),,-1)</f>
        <v>457.16661900000008</v>
      </c>
      <c r="AG295" s="14">
        <f t="shared" si="111"/>
        <v>1.6448866380785481</v>
      </c>
      <c r="AH295" s="14">
        <f t="shared" si="115"/>
        <v>2.9610275172089508E-4</v>
      </c>
      <c r="AI295" s="14">
        <f t="shared" si="116"/>
        <v>0.13536829388083807</v>
      </c>
      <c r="AJ295" s="14">
        <f t="shared" si="120"/>
        <v>39.773014393636416</v>
      </c>
      <c r="AK295" s="14">
        <f t="shared" si="117"/>
        <v>1.7929575348455372E-4</v>
      </c>
      <c r="AL295" s="14">
        <f t="shared" si="118"/>
        <v>5.2679489263094383E-2</v>
      </c>
    </row>
    <row r="296" spans="1:38" ht="15.75" thickBot="1" x14ac:dyDescent="0.3">
      <c r="A296" s="14">
        <v>2</v>
      </c>
      <c r="B296" s="17" t="s">
        <v>33</v>
      </c>
      <c r="C296" s="14">
        <v>290</v>
      </c>
      <c r="D296" s="14">
        <f t="shared" si="112"/>
        <v>27.18149583404287</v>
      </c>
      <c r="E296" s="14">
        <f t="shared" si="101"/>
        <v>12.151195755828439</v>
      </c>
      <c r="F296" s="14">
        <f t="shared" si="113"/>
        <v>29.444110721428903</v>
      </c>
      <c r="G296" s="14">
        <f>0.5*('Specifications (ICE)'!$P$4*'Specifications (ICE)'!$P$3)*'Specifications (ICE)'!$P$5*E296^2</f>
        <v>46.150356247145204</v>
      </c>
      <c r="H296" s="14">
        <f>IF(B296="A",'Specifications (ICE)'!$M$12,IF(B296="G",'Specifications (ICE)'!$M$13))</f>
        <v>84.271039200000004</v>
      </c>
      <c r="I296" s="14">
        <f>'Specifications (ICE)'!$H$11-G296-H296-R296</f>
        <v>571.57685477157747</v>
      </c>
      <c r="J296" s="14">
        <f t="shared" si="102"/>
        <v>0.90319461761056929</v>
      </c>
      <c r="K296" s="14">
        <f>0.5*'Specifications (ICE)'!$E$16*E296^2</f>
        <v>39636.69169578977</v>
      </c>
      <c r="L296" s="14">
        <f>E296/'Specifications (ICE)'!$M$4</f>
        <v>42.523869661691826</v>
      </c>
      <c r="M296" s="14">
        <f t="shared" si="97"/>
        <v>3</v>
      </c>
      <c r="N296" s="14">
        <f>IF(M296=1,'Specifications (ICE)'!$M$19,IF(M296=2,'Specifications (ICE)'!$M$20,IF(M296=3,'Specifications (ICE)'!$M$21)))</f>
        <v>632.83908432016858</v>
      </c>
      <c r="O296" s="14">
        <f t="shared" si="98"/>
        <v>46.719838475389835</v>
      </c>
      <c r="P296" s="13">
        <f t="shared" si="99"/>
        <v>0</v>
      </c>
      <c r="Q296" s="14">
        <v>0</v>
      </c>
      <c r="R296" s="17">
        <f t="shared" si="103"/>
        <v>0</v>
      </c>
      <c r="S296" s="14">
        <f t="shared" si="104"/>
        <v>0</v>
      </c>
      <c r="T296" s="12">
        <f t="shared" si="100"/>
        <v>761.38821838106423</v>
      </c>
      <c r="U296" s="3">
        <f t="shared" si="119"/>
        <v>18</v>
      </c>
      <c r="V296" s="19">
        <f t="shared" si="105"/>
        <v>13.422600000000001</v>
      </c>
      <c r="W296" s="14">
        <f>IF(M296=1,_xlfn.XLOOKUP(D296,' RPM (ICE)'!$E$3:$E$63,' RPM (ICE)'!$B$3:$B$63,,1),IF(M296=2,_xlfn.XLOOKUP(D296,' RPM (ICE)'!$F$3:$F$63,' RPM (ICE)'!$B$3:$B$63,,1),IF(M296=3,_xlfn.XLOOKUP(D296,' RPM (ICE)'!$G$3:$G$63,' RPM (ICE)'!$B$3:$B$63,,1))))</f>
        <v>6200</v>
      </c>
      <c r="X296" s="12">
        <f t="shared" si="106"/>
        <v>20.672535948387097</v>
      </c>
      <c r="Y296" s="3">
        <f t="shared" si="107"/>
        <v>21</v>
      </c>
      <c r="Z296" s="3">
        <f t="shared" si="114"/>
        <v>21</v>
      </c>
      <c r="AA296" s="3">
        <f t="shared" si="108"/>
        <v>21</v>
      </c>
      <c r="AB296" s="19"/>
      <c r="AC296" s="14">
        <f>IF(M296=1,_xlfn.XLOOKUP(D296,' RPM (ICE)'!$E$3:$E$63,' RPM (ICE)'!$C$3:$C$63,,-1),IF(M296=2,_xlfn.XLOOKUP(D296,' RPM (ICE)'!$F$3:$F$63,' RPM (ICE)'!$C$3:$C$63,,-1),IF(M296=3,_xlfn.XLOOKUP(D296,' RPM (ICE)'!$G$3:$G$63,' RPM (ICE)'!$C$3:$C$63,,-1))))</f>
        <v>17.37</v>
      </c>
      <c r="AD296" s="14">
        <f t="shared" si="109"/>
        <v>12.952809000000002</v>
      </c>
      <c r="AE296" s="14">
        <f t="shared" si="110"/>
        <v>19.948997190193548</v>
      </c>
      <c r="AF296" s="14" cm="1">
        <f t="array" ref="AF296">_xlfn.XLOOKUP(AE296,BSFC!$I$11:$I$33,_xlfn.XLOOKUP('Main Data (ICE)'!W296,BSFC!$J$10:$W$10,BSFC!$J$11:$W$33,,-1),,-1)</f>
        <v>457.16661900000008</v>
      </c>
      <c r="AG296" s="14">
        <f t="shared" si="111"/>
        <v>1.6448866380785481</v>
      </c>
      <c r="AH296" s="14">
        <f t="shared" si="115"/>
        <v>2.9610275172089508E-4</v>
      </c>
      <c r="AI296" s="14">
        <f t="shared" si="116"/>
        <v>0.13536829388083807</v>
      </c>
      <c r="AJ296" s="14">
        <f t="shared" si="120"/>
        <v>39.908382687517253</v>
      </c>
      <c r="AK296" s="14">
        <f t="shared" si="117"/>
        <v>1.7929575348455372E-4</v>
      </c>
      <c r="AL296" s="14">
        <f t="shared" si="118"/>
        <v>5.2858785016578938E-2</v>
      </c>
    </row>
    <row r="297" spans="1:38" ht="15.75" thickBot="1" x14ac:dyDescent="0.3">
      <c r="A297" s="14">
        <v>2</v>
      </c>
      <c r="B297" s="17" t="s">
        <v>33</v>
      </c>
      <c r="C297" s="14">
        <v>291</v>
      </c>
      <c r="D297" s="14">
        <f t="shared" si="112"/>
        <v>27.18149583404287</v>
      </c>
      <c r="E297" s="14">
        <f t="shared" si="101"/>
        <v>12.151195755828439</v>
      </c>
      <c r="F297" s="14">
        <f t="shared" si="113"/>
        <v>29.526407148882996</v>
      </c>
      <c r="G297" s="14">
        <f>0.5*('Specifications (ICE)'!$P$4*'Specifications (ICE)'!$P$3)*'Specifications (ICE)'!$P$5*E297^2</f>
        <v>46.150356247145204</v>
      </c>
      <c r="H297" s="14">
        <f>IF(B297="A",'Specifications (ICE)'!$M$12,IF(B297="G",'Specifications (ICE)'!$M$13))</f>
        <v>84.271039200000004</v>
      </c>
      <c r="I297" s="14">
        <f>'Specifications (ICE)'!$H$11-G297-H297-R297</f>
        <v>571.57685477157747</v>
      </c>
      <c r="J297" s="14">
        <f t="shared" si="102"/>
        <v>0.90319461761056929</v>
      </c>
      <c r="K297" s="14">
        <f>0.5*'Specifications (ICE)'!$E$16*E297^2</f>
        <v>39636.69169578977</v>
      </c>
      <c r="L297" s="14">
        <f>E297/'Specifications (ICE)'!$M$4</f>
        <v>42.523869661691826</v>
      </c>
      <c r="M297" s="14">
        <f t="shared" si="97"/>
        <v>3</v>
      </c>
      <c r="N297" s="14">
        <f>IF(M297=1,'Specifications (ICE)'!$M$19,IF(M297=2,'Specifications (ICE)'!$M$20,IF(M297=3,'Specifications (ICE)'!$M$21)))</f>
        <v>632.83908432016858</v>
      </c>
      <c r="O297" s="14">
        <f t="shared" si="98"/>
        <v>46.719838475389835</v>
      </c>
      <c r="P297" s="13">
        <f t="shared" si="99"/>
        <v>0</v>
      </c>
      <c r="Q297" s="14">
        <v>0</v>
      </c>
      <c r="R297" s="17">
        <f t="shared" si="103"/>
        <v>0</v>
      </c>
      <c r="S297" s="14">
        <f t="shared" si="104"/>
        <v>0</v>
      </c>
      <c r="T297" s="12">
        <f t="shared" si="100"/>
        <v>761.38821838106423</v>
      </c>
      <c r="U297" s="3">
        <f t="shared" si="119"/>
        <v>18</v>
      </c>
      <c r="V297" s="19">
        <f t="shared" si="105"/>
        <v>13.422600000000001</v>
      </c>
      <c r="W297" s="14">
        <f>IF(M297=1,_xlfn.XLOOKUP(D297,' RPM (ICE)'!$E$3:$E$63,' RPM (ICE)'!$B$3:$B$63,,1),IF(M297=2,_xlfn.XLOOKUP(D297,' RPM (ICE)'!$F$3:$F$63,' RPM (ICE)'!$B$3:$B$63,,1),IF(M297=3,_xlfn.XLOOKUP(D297,' RPM (ICE)'!$G$3:$G$63,' RPM (ICE)'!$B$3:$B$63,,1))))</f>
        <v>6200</v>
      </c>
      <c r="X297" s="12">
        <f t="shared" si="106"/>
        <v>20.672535948387097</v>
      </c>
      <c r="Y297" s="3">
        <f t="shared" si="107"/>
        <v>21</v>
      </c>
      <c r="Z297" s="3">
        <f t="shared" si="114"/>
        <v>21</v>
      </c>
      <c r="AA297" s="3">
        <f t="shared" si="108"/>
        <v>21</v>
      </c>
      <c r="AB297" s="19"/>
      <c r="AC297" s="14">
        <f>IF(M297=1,_xlfn.XLOOKUP(D297,' RPM (ICE)'!$E$3:$E$63,' RPM (ICE)'!$C$3:$C$63,,-1),IF(M297=2,_xlfn.XLOOKUP(D297,' RPM (ICE)'!$F$3:$F$63,' RPM (ICE)'!$C$3:$C$63,,-1),IF(M297=3,_xlfn.XLOOKUP(D297,' RPM (ICE)'!$G$3:$G$63,' RPM (ICE)'!$C$3:$C$63,,-1))))</f>
        <v>17.37</v>
      </c>
      <c r="AD297" s="14">
        <f t="shared" si="109"/>
        <v>12.952809000000002</v>
      </c>
      <c r="AE297" s="14">
        <f t="shared" si="110"/>
        <v>19.948997190193548</v>
      </c>
      <c r="AF297" s="14" cm="1">
        <f t="array" ref="AF297">_xlfn.XLOOKUP(AE297,BSFC!$I$11:$I$33,_xlfn.XLOOKUP('Main Data (ICE)'!W297,BSFC!$J$10:$W$10,BSFC!$J$11:$W$33,,-1),,-1)</f>
        <v>457.16661900000008</v>
      </c>
      <c r="AG297" s="14">
        <f t="shared" si="111"/>
        <v>1.6448866380785481</v>
      </c>
      <c r="AH297" s="14">
        <f t="shared" si="115"/>
        <v>2.9610275172089508E-4</v>
      </c>
      <c r="AI297" s="14">
        <f t="shared" si="116"/>
        <v>0.13536829388083807</v>
      </c>
      <c r="AJ297" s="14">
        <f t="shared" si="120"/>
        <v>40.043750981398091</v>
      </c>
      <c r="AK297" s="14">
        <f t="shared" si="117"/>
        <v>1.7929575348455372E-4</v>
      </c>
      <c r="AL297" s="14">
        <f t="shared" si="118"/>
        <v>5.3038080770063493E-2</v>
      </c>
    </row>
    <row r="298" spans="1:38" ht="15.75" thickBot="1" x14ac:dyDescent="0.3">
      <c r="A298" s="14">
        <v>2</v>
      </c>
      <c r="B298" s="17" t="s">
        <v>33</v>
      </c>
      <c r="C298" s="14">
        <v>292</v>
      </c>
      <c r="D298" s="14">
        <f t="shared" si="112"/>
        <v>27.18149583404287</v>
      </c>
      <c r="E298" s="14">
        <f t="shared" si="101"/>
        <v>12.151195755828439</v>
      </c>
      <c r="F298" s="14">
        <f t="shared" si="113"/>
        <v>29.608703576337088</v>
      </c>
      <c r="G298" s="14">
        <f>0.5*('Specifications (ICE)'!$P$4*'Specifications (ICE)'!$P$3)*'Specifications (ICE)'!$P$5*E298^2</f>
        <v>46.150356247145204</v>
      </c>
      <c r="H298" s="14">
        <f>IF(B298="A",'Specifications (ICE)'!$M$12,IF(B298="G",'Specifications (ICE)'!$M$13))</f>
        <v>84.271039200000004</v>
      </c>
      <c r="I298" s="14">
        <f>'Specifications (ICE)'!$H$11-G298-H298-R298</f>
        <v>571.57685477157747</v>
      </c>
      <c r="J298" s="14">
        <f t="shared" si="102"/>
        <v>0.90319461761056929</v>
      </c>
      <c r="K298" s="14">
        <f>0.5*'Specifications (ICE)'!$E$16*E298^2</f>
        <v>39636.69169578977</v>
      </c>
      <c r="L298" s="14">
        <f>E298/'Specifications (ICE)'!$M$4</f>
        <v>42.523869661691826</v>
      </c>
      <c r="M298" s="14">
        <f t="shared" si="97"/>
        <v>3</v>
      </c>
      <c r="N298" s="14">
        <f>IF(M298=1,'Specifications (ICE)'!$M$19,IF(M298=2,'Specifications (ICE)'!$M$20,IF(M298=3,'Specifications (ICE)'!$M$21)))</f>
        <v>632.83908432016858</v>
      </c>
      <c r="O298" s="14">
        <f t="shared" si="98"/>
        <v>46.719838475389835</v>
      </c>
      <c r="P298" s="13">
        <f t="shared" si="99"/>
        <v>0</v>
      </c>
      <c r="Q298" s="14">
        <v>0</v>
      </c>
      <c r="R298" s="17">
        <f t="shared" si="103"/>
        <v>0</v>
      </c>
      <c r="S298" s="14">
        <f t="shared" si="104"/>
        <v>0</v>
      </c>
      <c r="T298" s="12">
        <f t="shared" si="100"/>
        <v>761.38821838106423</v>
      </c>
      <c r="U298" s="3">
        <f t="shared" si="119"/>
        <v>18</v>
      </c>
      <c r="V298" s="19">
        <f t="shared" si="105"/>
        <v>13.422600000000001</v>
      </c>
      <c r="W298" s="14">
        <f>IF(M298=1,_xlfn.XLOOKUP(D298,' RPM (ICE)'!$E$3:$E$63,' RPM (ICE)'!$B$3:$B$63,,1),IF(M298=2,_xlfn.XLOOKUP(D298,' RPM (ICE)'!$F$3:$F$63,' RPM (ICE)'!$B$3:$B$63,,1),IF(M298=3,_xlfn.XLOOKUP(D298,' RPM (ICE)'!$G$3:$G$63,' RPM (ICE)'!$B$3:$B$63,,1))))</f>
        <v>6200</v>
      </c>
      <c r="X298" s="12">
        <f t="shared" si="106"/>
        <v>20.672535948387097</v>
      </c>
      <c r="Y298" s="3">
        <f t="shared" si="107"/>
        <v>21</v>
      </c>
      <c r="Z298" s="3">
        <f t="shared" si="114"/>
        <v>21</v>
      </c>
      <c r="AA298" s="3">
        <f t="shared" si="108"/>
        <v>21</v>
      </c>
      <c r="AB298" s="19"/>
      <c r="AC298" s="14">
        <f>IF(M298=1,_xlfn.XLOOKUP(D298,' RPM (ICE)'!$E$3:$E$63,' RPM (ICE)'!$C$3:$C$63,,-1),IF(M298=2,_xlfn.XLOOKUP(D298,' RPM (ICE)'!$F$3:$F$63,' RPM (ICE)'!$C$3:$C$63,,-1),IF(M298=3,_xlfn.XLOOKUP(D298,' RPM (ICE)'!$G$3:$G$63,' RPM (ICE)'!$C$3:$C$63,,-1))))</f>
        <v>17.37</v>
      </c>
      <c r="AD298" s="14">
        <f t="shared" si="109"/>
        <v>12.952809000000002</v>
      </c>
      <c r="AE298" s="14">
        <f t="shared" si="110"/>
        <v>19.948997190193548</v>
      </c>
      <c r="AF298" s="14" cm="1">
        <f t="array" ref="AF298">_xlfn.XLOOKUP(AE298,BSFC!$I$11:$I$33,_xlfn.XLOOKUP('Main Data (ICE)'!W298,BSFC!$J$10:$W$10,BSFC!$J$11:$W$33,,-1),,-1)</f>
        <v>457.16661900000008</v>
      </c>
      <c r="AG298" s="14">
        <f t="shared" si="111"/>
        <v>1.6448866380785481</v>
      </c>
      <c r="AH298" s="14">
        <f t="shared" si="115"/>
        <v>2.9610275172089508E-4</v>
      </c>
      <c r="AI298" s="14">
        <f t="shared" si="116"/>
        <v>0.13536829388083807</v>
      </c>
      <c r="AJ298" s="14">
        <f t="shared" si="120"/>
        <v>40.179119275278929</v>
      </c>
      <c r="AK298" s="14">
        <f t="shared" si="117"/>
        <v>1.7929575348455372E-4</v>
      </c>
      <c r="AL298" s="14">
        <f t="shared" si="118"/>
        <v>5.3217376523548049E-2</v>
      </c>
    </row>
    <row r="299" spans="1:38" ht="15.75" thickBot="1" x14ac:dyDescent="0.3">
      <c r="A299" s="14">
        <v>2</v>
      </c>
      <c r="B299" s="17" t="s">
        <v>33</v>
      </c>
      <c r="C299" s="14">
        <v>293</v>
      </c>
      <c r="D299" s="14">
        <f t="shared" si="112"/>
        <v>27.18149583404287</v>
      </c>
      <c r="E299" s="14">
        <f t="shared" si="101"/>
        <v>12.151195755828439</v>
      </c>
      <c r="F299" s="14">
        <f t="shared" si="113"/>
        <v>29.691000003791181</v>
      </c>
      <c r="G299" s="14">
        <f>0.5*('Specifications (ICE)'!$P$4*'Specifications (ICE)'!$P$3)*'Specifications (ICE)'!$P$5*E299^2</f>
        <v>46.150356247145204</v>
      </c>
      <c r="H299" s="14">
        <f>IF(B299="A",'Specifications (ICE)'!$M$12,IF(B299="G",'Specifications (ICE)'!$M$13))</f>
        <v>84.271039200000004</v>
      </c>
      <c r="I299" s="14">
        <f>'Specifications (ICE)'!$H$11-G299-H299-R299</f>
        <v>571.57685477157747</v>
      </c>
      <c r="J299" s="14">
        <f t="shared" si="102"/>
        <v>0.90319461761056929</v>
      </c>
      <c r="K299" s="14">
        <f>0.5*'Specifications (ICE)'!$E$16*E299^2</f>
        <v>39636.69169578977</v>
      </c>
      <c r="L299" s="14">
        <f>E299/'Specifications (ICE)'!$M$4</f>
        <v>42.523869661691826</v>
      </c>
      <c r="M299" s="14">
        <f t="shared" si="97"/>
        <v>3</v>
      </c>
      <c r="N299" s="14">
        <f>IF(M299=1,'Specifications (ICE)'!$M$19,IF(M299=2,'Specifications (ICE)'!$M$20,IF(M299=3,'Specifications (ICE)'!$M$21)))</f>
        <v>632.83908432016858</v>
      </c>
      <c r="O299" s="14">
        <f t="shared" si="98"/>
        <v>46.719838475389835</v>
      </c>
      <c r="P299" s="13">
        <f t="shared" si="99"/>
        <v>0</v>
      </c>
      <c r="Q299" s="14">
        <v>0</v>
      </c>
      <c r="R299" s="17">
        <f t="shared" si="103"/>
        <v>0</v>
      </c>
      <c r="S299" s="14">
        <f t="shared" si="104"/>
        <v>0</v>
      </c>
      <c r="T299" s="12">
        <f t="shared" si="100"/>
        <v>761.38821838106423</v>
      </c>
      <c r="U299" s="3">
        <f t="shared" si="119"/>
        <v>18</v>
      </c>
      <c r="V299" s="19">
        <f t="shared" si="105"/>
        <v>13.422600000000001</v>
      </c>
      <c r="W299" s="14">
        <f>IF(M299=1,_xlfn.XLOOKUP(D299,' RPM (ICE)'!$E$3:$E$63,' RPM (ICE)'!$B$3:$B$63,,1),IF(M299=2,_xlfn.XLOOKUP(D299,' RPM (ICE)'!$F$3:$F$63,' RPM (ICE)'!$B$3:$B$63,,1),IF(M299=3,_xlfn.XLOOKUP(D299,' RPM (ICE)'!$G$3:$G$63,' RPM (ICE)'!$B$3:$B$63,,1))))</f>
        <v>6200</v>
      </c>
      <c r="X299" s="12">
        <f t="shared" si="106"/>
        <v>20.672535948387097</v>
      </c>
      <c r="Y299" s="3">
        <f t="shared" si="107"/>
        <v>21</v>
      </c>
      <c r="Z299" s="3">
        <f t="shared" si="114"/>
        <v>21</v>
      </c>
      <c r="AA299" s="3">
        <f t="shared" si="108"/>
        <v>21</v>
      </c>
      <c r="AB299" s="19"/>
      <c r="AC299" s="14">
        <f>IF(M299=1,_xlfn.XLOOKUP(D299,' RPM (ICE)'!$E$3:$E$63,' RPM (ICE)'!$C$3:$C$63,,-1),IF(M299=2,_xlfn.XLOOKUP(D299,' RPM (ICE)'!$F$3:$F$63,' RPM (ICE)'!$C$3:$C$63,,-1),IF(M299=3,_xlfn.XLOOKUP(D299,' RPM (ICE)'!$G$3:$G$63,' RPM (ICE)'!$C$3:$C$63,,-1))))</f>
        <v>17.37</v>
      </c>
      <c r="AD299" s="14">
        <f t="shared" si="109"/>
        <v>12.952809000000002</v>
      </c>
      <c r="AE299" s="14">
        <f t="shared" si="110"/>
        <v>19.948997190193548</v>
      </c>
      <c r="AF299" s="14" cm="1">
        <f t="array" ref="AF299">_xlfn.XLOOKUP(AE299,BSFC!$I$11:$I$33,_xlfn.XLOOKUP('Main Data (ICE)'!W299,BSFC!$J$10:$W$10,BSFC!$J$11:$W$33,,-1),,-1)</f>
        <v>457.16661900000008</v>
      </c>
      <c r="AG299" s="14">
        <f t="shared" si="111"/>
        <v>1.6448866380785481</v>
      </c>
      <c r="AH299" s="14">
        <f t="shared" si="115"/>
        <v>2.9610275172089508E-4</v>
      </c>
      <c r="AI299" s="14">
        <f t="shared" si="116"/>
        <v>0.13536829388083807</v>
      </c>
      <c r="AJ299" s="14">
        <f t="shared" si="120"/>
        <v>40.314487569159766</v>
      </c>
      <c r="AK299" s="14">
        <f t="shared" si="117"/>
        <v>1.7929575348455372E-4</v>
      </c>
      <c r="AL299" s="14">
        <f t="shared" si="118"/>
        <v>5.3396672277032604E-2</v>
      </c>
    </row>
    <row r="300" spans="1:38" ht="15.75" thickBot="1" x14ac:dyDescent="0.3">
      <c r="A300" s="14">
        <v>2</v>
      </c>
      <c r="B300" s="17" t="s">
        <v>33</v>
      </c>
      <c r="C300" s="14">
        <v>294</v>
      </c>
      <c r="D300" s="14">
        <f t="shared" si="112"/>
        <v>27.18149583404287</v>
      </c>
      <c r="E300" s="14">
        <f t="shared" si="101"/>
        <v>12.151195755828439</v>
      </c>
      <c r="F300" s="14">
        <f t="shared" si="113"/>
        <v>29.773296431245274</v>
      </c>
      <c r="G300" s="14">
        <f>0.5*('Specifications (ICE)'!$P$4*'Specifications (ICE)'!$P$3)*'Specifications (ICE)'!$P$5*E300^2</f>
        <v>46.150356247145204</v>
      </c>
      <c r="H300" s="14">
        <f>IF(B300="A",'Specifications (ICE)'!$M$12,IF(B300="G",'Specifications (ICE)'!$M$13))</f>
        <v>84.271039200000004</v>
      </c>
      <c r="I300" s="14">
        <f>'Specifications (ICE)'!$H$11-G300-H300-R300</f>
        <v>571.57685477157747</v>
      </c>
      <c r="J300" s="14">
        <f t="shared" si="102"/>
        <v>0.90319461761056929</v>
      </c>
      <c r="K300" s="14">
        <f>0.5*'Specifications (ICE)'!$E$16*E300^2</f>
        <v>39636.69169578977</v>
      </c>
      <c r="L300" s="14">
        <f>E300/'Specifications (ICE)'!$M$4</f>
        <v>42.523869661691826</v>
      </c>
      <c r="M300" s="14">
        <f t="shared" si="97"/>
        <v>3</v>
      </c>
      <c r="N300" s="14">
        <f>IF(M300=1,'Specifications (ICE)'!$M$19,IF(M300=2,'Specifications (ICE)'!$M$20,IF(M300=3,'Specifications (ICE)'!$M$21)))</f>
        <v>632.83908432016858</v>
      </c>
      <c r="O300" s="14">
        <f t="shared" si="98"/>
        <v>46.719838475389835</v>
      </c>
      <c r="P300" s="13">
        <f t="shared" si="99"/>
        <v>0</v>
      </c>
      <c r="Q300" s="14">
        <v>0</v>
      </c>
      <c r="R300" s="17">
        <f t="shared" si="103"/>
        <v>0</v>
      </c>
      <c r="S300" s="14">
        <f t="shared" si="104"/>
        <v>0</v>
      </c>
      <c r="T300" s="12">
        <f t="shared" si="100"/>
        <v>761.38821838106423</v>
      </c>
      <c r="U300" s="3">
        <f t="shared" si="119"/>
        <v>18</v>
      </c>
      <c r="V300" s="19">
        <f t="shared" si="105"/>
        <v>13.422600000000001</v>
      </c>
      <c r="W300" s="14">
        <f>IF(M300=1,_xlfn.XLOOKUP(D300,' RPM (ICE)'!$E$3:$E$63,' RPM (ICE)'!$B$3:$B$63,,1),IF(M300=2,_xlfn.XLOOKUP(D300,' RPM (ICE)'!$F$3:$F$63,' RPM (ICE)'!$B$3:$B$63,,1),IF(M300=3,_xlfn.XLOOKUP(D300,' RPM (ICE)'!$G$3:$G$63,' RPM (ICE)'!$B$3:$B$63,,1))))</f>
        <v>6200</v>
      </c>
      <c r="X300" s="12">
        <f t="shared" si="106"/>
        <v>20.672535948387097</v>
      </c>
      <c r="Y300" s="3">
        <f t="shared" si="107"/>
        <v>21</v>
      </c>
      <c r="Z300" s="3">
        <f t="shared" si="114"/>
        <v>21</v>
      </c>
      <c r="AA300" s="3">
        <f t="shared" si="108"/>
        <v>21</v>
      </c>
      <c r="AB300" s="19"/>
      <c r="AC300" s="14">
        <f>IF(M300=1,_xlfn.XLOOKUP(D300,' RPM (ICE)'!$E$3:$E$63,' RPM (ICE)'!$C$3:$C$63,,-1),IF(M300=2,_xlfn.XLOOKUP(D300,' RPM (ICE)'!$F$3:$F$63,' RPM (ICE)'!$C$3:$C$63,,-1),IF(M300=3,_xlfn.XLOOKUP(D300,' RPM (ICE)'!$G$3:$G$63,' RPM (ICE)'!$C$3:$C$63,,-1))))</f>
        <v>17.37</v>
      </c>
      <c r="AD300" s="14">
        <f t="shared" si="109"/>
        <v>12.952809000000002</v>
      </c>
      <c r="AE300" s="14">
        <f t="shared" si="110"/>
        <v>19.948997190193548</v>
      </c>
      <c r="AF300" s="14" cm="1">
        <f t="array" ref="AF300">_xlfn.XLOOKUP(AE300,BSFC!$I$11:$I$33,_xlfn.XLOOKUP('Main Data (ICE)'!W300,BSFC!$J$10:$W$10,BSFC!$J$11:$W$33,,-1),,-1)</f>
        <v>457.16661900000008</v>
      </c>
      <c r="AG300" s="14">
        <f t="shared" si="111"/>
        <v>1.6448866380785481</v>
      </c>
      <c r="AH300" s="14">
        <f t="shared" si="115"/>
        <v>2.9610275172089508E-4</v>
      </c>
      <c r="AI300" s="14">
        <f t="shared" si="116"/>
        <v>0.13536829388083807</v>
      </c>
      <c r="AJ300" s="14">
        <f t="shared" si="120"/>
        <v>40.449855863040604</v>
      </c>
      <c r="AK300" s="14">
        <f t="shared" si="117"/>
        <v>1.7929575348455372E-4</v>
      </c>
      <c r="AL300" s="14">
        <f t="shared" si="118"/>
        <v>5.357596803051716E-2</v>
      </c>
    </row>
    <row r="301" spans="1:38" ht="15.75" thickBot="1" x14ac:dyDescent="0.3">
      <c r="A301" s="14">
        <v>2</v>
      </c>
      <c r="B301" s="17" t="s">
        <v>33</v>
      </c>
      <c r="C301" s="14">
        <v>295</v>
      </c>
      <c r="D301" s="14">
        <f t="shared" si="112"/>
        <v>27.18149583404287</v>
      </c>
      <c r="E301" s="14">
        <f t="shared" si="101"/>
        <v>12.151195755828439</v>
      </c>
      <c r="F301" s="14">
        <f t="shared" si="113"/>
        <v>29.855592858699367</v>
      </c>
      <c r="G301" s="14">
        <f>0.5*('Specifications (ICE)'!$P$4*'Specifications (ICE)'!$P$3)*'Specifications (ICE)'!$P$5*E301^2</f>
        <v>46.150356247145204</v>
      </c>
      <c r="H301" s="14">
        <f>IF(B301="A",'Specifications (ICE)'!$M$12,IF(B301="G",'Specifications (ICE)'!$M$13))</f>
        <v>84.271039200000004</v>
      </c>
      <c r="I301" s="14">
        <f>'Specifications (ICE)'!$H$11-G301-H301-R301</f>
        <v>571.57685477157747</v>
      </c>
      <c r="J301" s="14">
        <f t="shared" si="102"/>
        <v>0.90319461761056929</v>
      </c>
      <c r="K301" s="14">
        <f>0.5*'Specifications (ICE)'!$E$16*E301^2</f>
        <v>39636.69169578977</v>
      </c>
      <c r="L301" s="14">
        <f>E301/'Specifications (ICE)'!$M$4</f>
        <v>42.523869661691826</v>
      </c>
      <c r="M301" s="14">
        <f t="shared" si="97"/>
        <v>3</v>
      </c>
      <c r="N301" s="14">
        <f>IF(M301=1,'Specifications (ICE)'!$M$19,IF(M301=2,'Specifications (ICE)'!$M$20,IF(M301=3,'Specifications (ICE)'!$M$21)))</f>
        <v>632.83908432016858</v>
      </c>
      <c r="O301" s="14">
        <f t="shared" si="98"/>
        <v>46.719838475389835</v>
      </c>
      <c r="P301" s="13">
        <f t="shared" si="99"/>
        <v>0</v>
      </c>
      <c r="Q301" s="14">
        <v>0</v>
      </c>
      <c r="R301" s="17">
        <f t="shared" si="103"/>
        <v>0</v>
      </c>
      <c r="S301" s="14">
        <f t="shared" si="104"/>
        <v>0</v>
      </c>
      <c r="T301" s="12">
        <f t="shared" si="100"/>
        <v>761.38821838106423</v>
      </c>
      <c r="U301" s="3">
        <f t="shared" si="119"/>
        <v>18</v>
      </c>
      <c r="V301" s="19">
        <f t="shared" si="105"/>
        <v>13.422600000000001</v>
      </c>
      <c r="W301" s="14">
        <f>IF(M301=1,_xlfn.XLOOKUP(D301,' RPM (ICE)'!$E$3:$E$63,' RPM (ICE)'!$B$3:$B$63,,1),IF(M301=2,_xlfn.XLOOKUP(D301,' RPM (ICE)'!$F$3:$F$63,' RPM (ICE)'!$B$3:$B$63,,1),IF(M301=3,_xlfn.XLOOKUP(D301,' RPM (ICE)'!$G$3:$G$63,' RPM (ICE)'!$B$3:$B$63,,1))))</f>
        <v>6200</v>
      </c>
      <c r="X301" s="12">
        <f t="shared" si="106"/>
        <v>20.672535948387097</v>
      </c>
      <c r="Y301" s="3">
        <f t="shared" si="107"/>
        <v>21</v>
      </c>
      <c r="Z301" s="3">
        <f t="shared" si="114"/>
        <v>21</v>
      </c>
      <c r="AA301" s="3">
        <f t="shared" si="108"/>
        <v>21</v>
      </c>
      <c r="AB301" s="19"/>
      <c r="AC301" s="14">
        <f>IF(M301=1,_xlfn.XLOOKUP(D301,' RPM (ICE)'!$E$3:$E$63,' RPM (ICE)'!$C$3:$C$63,,-1),IF(M301=2,_xlfn.XLOOKUP(D301,' RPM (ICE)'!$F$3:$F$63,' RPM (ICE)'!$C$3:$C$63,,-1),IF(M301=3,_xlfn.XLOOKUP(D301,' RPM (ICE)'!$G$3:$G$63,' RPM (ICE)'!$C$3:$C$63,,-1))))</f>
        <v>17.37</v>
      </c>
      <c r="AD301" s="14">
        <f t="shared" si="109"/>
        <v>12.952809000000002</v>
      </c>
      <c r="AE301" s="14">
        <f t="shared" si="110"/>
        <v>19.948997190193548</v>
      </c>
      <c r="AF301" s="14" cm="1">
        <f t="array" ref="AF301">_xlfn.XLOOKUP(AE301,BSFC!$I$11:$I$33,_xlfn.XLOOKUP('Main Data (ICE)'!W301,BSFC!$J$10:$W$10,BSFC!$J$11:$W$33,,-1),,-1)</f>
        <v>457.16661900000008</v>
      </c>
      <c r="AG301" s="14">
        <f t="shared" si="111"/>
        <v>1.6448866380785481</v>
      </c>
      <c r="AH301" s="14">
        <f t="shared" si="115"/>
        <v>2.9610275172089508E-4</v>
      </c>
      <c r="AI301" s="14">
        <f t="shared" si="116"/>
        <v>0.13536829388083807</v>
      </c>
      <c r="AJ301" s="14">
        <f t="shared" si="120"/>
        <v>40.585224156921441</v>
      </c>
      <c r="AK301" s="14">
        <f t="shared" si="117"/>
        <v>1.7929575348455372E-4</v>
      </c>
      <c r="AL301" s="14">
        <f t="shared" si="118"/>
        <v>5.3755263784001715E-2</v>
      </c>
    </row>
    <row r="302" spans="1:38" ht="15.75" thickBot="1" x14ac:dyDescent="0.3">
      <c r="A302" s="14">
        <v>2</v>
      </c>
      <c r="B302" s="17" t="s">
        <v>33</v>
      </c>
      <c r="C302" s="14">
        <v>296</v>
      </c>
      <c r="D302" s="14">
        <f t="shared" si="112"/>
        <v>27.18149583404287</v>
      </c>
      <c r="E302" s="14">
        <f t="shared" si="101"/>
        <v>12.151195755828439</v>
      </c>
      <c r="F302" s="14">
        <f t="shared" si="113"/>
        <v>29.93788928615346</v>
      </c>
      <c r="G302" s="14">
        <f>0.5*('Specifications (ICE)'!$P$4*'Specifications (ICE)'!$P$3)*'Specifications (ICE)'!$P$5*E302^2</f>
        <v>46.150356247145204</v>
      </c>
      <c r="H302" s="14">
        <f>IF(B302="A",'Specifications (ICE)'!$M$12,IF(B302="G",'Specifications (ICE)'!$M$13))</f>
        <v>84.271039200000004</v>
      </c>
      <c r="I302" s="14">
        <f>'Specifications (ICE)'!$H$11-G302-H302-R302</f>
        <v>571.57685477157747</v>
      </c>
      <c r="J302" s="14">
        <f t="shared" si="102"/>
        <v>0.90319461761056929</v>
      </c>
      <c r="K302" s="14">
        <f>0.5*'Specifications (ICE)'!$E$16*E302^2</f>
        <v>39636.69169578977</v>
      </c>
      <c r="L302" s="14">
        <f>E302/'Specifications (ICE)'!$M$4</f>
        <v>42.523869661691826</v>
      </c>
      <c r="M302" s="14">
        <f t="shared" si="97"/>
        <v>3</v>
      </c>
      <c r="N302" s="14">
        <f>IF(M302=1,'Specifications (ICE)'!$M$19,IF(M302=2,'Specifications (ICE)'!$M$20,IF(M302=3,'Specifications (ICE)'!$M$21)))</f>
        <v>632.83908432016858</v>
      </c>
      <c r="O302" s="14">
        <f t="shared" si="98"/>
        <v>46.719838475389835</v>
      </c>
      <c r="P302" s="13">
        <f t="shared" si="99"/>
        <v>0</v>
      </c>
      <c r="Q302" s="14">
        <v>0</v>
      </c>
      <c r="R302" s="17">
        <f t="shared" si="103"/>
        <v>0</v>
      </c>
      <c r="S302" s="14">
        <f t="shared" si="104"/>
        <v>0</v>
      </c>
      <c r="T302" s="12">
        <f t="shared" si="100"/>
        <v>761.38821838106423</v>
      </c>
      <c r="U302" s="3">
        <f t="shared" si="119"/>
        <v>18</v>
      </c>
      <c r="V302" s="19">
        <f t="shared" si="105"/>
        <v>13.422600000000001</v>
      </c>
      <c r="W302" s="14">
        <f>IF(M302=1,_xlfn.XLOOKUP(D302,' RPM (ICE)'!$E$3:$E$63,' RPM (ICE)'!$B$3:$B$63,,1),IF(M302=2,_xlfn.XLOOKUP(D302,' RPM (ICE)'!$F$3:$F$63,' RPM (ICE)'!$B$3:$B$63,,1),IF(M302=3,_xlfn.XLOOKUP(D302,' RPM (ICE)'!$G$3:$G$63,' RPM (ICE)'!$B$3:$B$63,,1))))</f>
        <v>6200</v>
      </c>
      <c r="X302" s="12">
        <f t="shared" si="106"/>
        <v>20.672535948387097</v>
      </c>
      <c r="Y302" s="3">
        <f t="shared" si="107"/>
        <v>21</v>
      </c>
      <c r="Z302" s="3">
        <f t="shared" si="114"/>
        <v>21</v>
      </c>
      <c r="AA302" s="3">
        <f t="shared" si="108"/>
        <v>21</v>
      </c>
      <c r="AB302" s="19"/>
      <c r="AC302" s="14">
        <f>IF(M302=1,_xlfn.XLOOKUP(D302,' RPM (ICE)'!$E$3:$E$63,' RPM (ICE)'!$C$3:$C$63,,-1),IF(M302=2,_xlfn.XLOOKUP(D302,' RPM (ICE)'!$F$3:$F$63,' RPM (ICE)'!$C$3:$C$63,,-1),IF(M302=3,_xlfn.XLOOKUP(D302,' RPM (ICE)'!$G$3:$G$63,' RPM (ICE)'!$C$3:$C$63,,-1))))</f>
        <v>17.37</v>
      </c>
      <c r="AD302" s="14">
        <f t="shared" si="109"/>
        <v>12.952809000000002</v>
      </c>
      <c r="AE302" s="14">
        <f t="shared" si="110"/>
        <v>19.948997190193548</v>
      </c>
      <c r="AF302" s="14" cm="1">
        <f t="array" ref="AF302">_xlfn.XLOOKUP(AE302,BSFC!$I$11:$I$33,_xlfn.XLOOKUP('Main Data (ICE)'!W302,BSFC!$J$10:$W$10,BSFC!$J$11:$W$33,,-1),,-1)</f>
        <v>457.16661900000008</v>
      </c>
      <c r="AG302" s="14">
        <f t="shared" si="111"/>
        <v>1.6448866380785481</v>
      </c>
      <c r="AH302" s="14">
        <f t="shared" si="115"/>
        <v>2.9610275172089508E-4</v>
      </c>
      <c r="AI302" s="14">
        <f t="shared" si="116"/>
        <v>0.13536829388083807</v>
      </c>
      <c r="AJ302" s="14">
        <f t="shared" si="120"/>
        <v>40.720592450802279</v>
      </c>
      <c r="AK302" s="14">
        <f t="shared" si="117"/>
        <v>1.7929575348455372E-4</v>
      </c>
      <c r="AL302" s="14">
        <f t="shared" si="118"/>
        <v>5.3934559537486271E-2</v>
      </c>
    </row>
    <row r="303" spans="1:38" ht="15.75" thickBot="1" x14ac:dyDescent="0.3">
      <c r="A303" s="14">
        <v>2</v>
      </c>
      <c r="B303" s="17" t="s">
        <v>33</v>
      </c>
      <c r="C303" s="14">
        <v>297</v>
      </c>
      <c r="D303" s="14">
        <f t="shared" si="112"/>
        <v>27.18149583404287</v>
      </c>
      <c r="E303" s="14">
        <f t="shared" si="101"/>
        <v>12.151195755828439</v>
      </c>
      <c r="F303" s="14">
        <f t="shared" si="113"/>
        <v>30.020185713607553</v>
      </c>
      <c r="G303" s="14">
        <f>0.5*('Specifications (ICE)'!$P$4*'Specifications (ICE)'!$P$3)*'Specifications (ICE)'!$P$5*E303^2</f>
        <v>46.150356247145204</v>
      </c>
      <c r="H303" s="14">
        <f>IF(B303="A",'Specifications (ICE)'!$M$12,IF(B303="G",'Specifications (ICE)'!$M$13))</f>
        <v>84.271039200000004</v>
      </c>
      <c r="I303" s="14">
        <f>'Specifications (ICE)'!$H$11-G303-H303-R303</f>
        <v>571.57685477157747</v>
      </c>
      <c r="J303" s="14">
        <f t="shared" si="102"/>
        <v>0.90319461761056929</v>
      </c>
      <c r="K303" s="14">
        <f>0.5*'Specifications (ICE)'!$E$16*E303^2</f>
        <v>39636.69169578977</v>
      </c>
      <c r="L303" s="14">
        <f>E303/'Specifications (ICE)'!$M$4</f>
        <v>42.523869661691826</v>
      </c>
      <c r="M303" s="14">
        <f t="shared" si="97"/>
        <v>3</v>
      </c>
      <c r="N303" s="14">
        <f>IF(M303=1,'Specifications (ICE)'!$M$19,IF(M303=2,'Specifications (ICE)'!$M$20,IF(M303=3,'Specifications (ICE)'!$M$21)))</f>
        <v>632.83908432016858</v>
      </c>
      <c r="O303" s="14">
        <f t="shared" si="98"/>
        <v>46.719838475389835</v>
      </c>
      <c r="P303" s="13">
        <f t="shared" si="99"/>
        <v>0</v>
      </c>
      <c r="Q303" s="14">
        <v>0</v>
      </c>
      <c r="R303" s="17">
        <f t="shared" si="103"/>
        <v>0</v>
      </c>
      <c r="S303" s="14">
        <f t="shared" si="104"/>
        <v>0</v>
      </c>
      <c r="T303" s="12">
        <f t="shared" si="100"/>
        <v>761.38821838106423</v>
      </c>
      <c r="U303" s="3">
        <f t="shared" si="119"/>
        <v>18</v>
      </c>
      <c r="V303" s="19">
        <f t="shared" si="105"/>
        <v>13.422600000000001</v>
      </c>
      <c r="W303" s="14">
        <f>IF(M303=1,_xlfn.XLOOKUP(D303,' RPM (ICE)'!$E$3:$E$63,' RPM (ICE)'!$B$3:$B$63,,1),IF(M303=2,_xlfn.XLOOKUP(D303,' RPM (ICE)'!$F$3:$F$63,' RPM (ICE)'!$B$3:$B$63,,1),IF(M303=3,_xlfn.XLOOKUP(D303,' RPM (ICE)'!$G$3:$G$63,' RPM (ICE)'!$B$3:$B$63,,1))))</f>
        <v>6200</v>
      </c>
      <c r="X303" s="12">
        <f t="shared" si="106"/>
        <v>20.672535948387097</v>
      </c>
      <c r="Y303" s="3">
        <f t="shared" si="107"/>
        <v>21</v>
      </c>
      <c r="Z303" s="3">
        <f t="shared" si="114"/>
        <v>21</v>
      </c>
      <c r="AA303" s="3">
        <f t="shared" si="108"/>
        <v>21</v>
      </c>
      <c r="AB303" s="19"/>
      <c r="AC303" s="14">
        <f>IF(M303=1,_xlfn.XLOOKUP(D303,' RPM (ICE)'!$E$3:$E$63,' RPM (ICE)'!$C$3:$C$63,,-1),IF(M303=2,_xlfn.XLOOKUP(D303,' RPM (ICE)'!$F$3:$F$63,' RPM (ICE)'!$C$3:$C$63,,-1),IF(M303=3,_xlfn.XLOOKUP(D303,' RPM (ICE)'!$G$3:$G$63,' RPM (ICE)'!$C$3:$C$63,,-1))))</f>
        <v>17.37</v>
      </c>
      <c r="AD303" s="14">
        <f t="shared" si="109"/>
        <v>12.952809000000002</v>
      </c>
      <c r="AE303" s="14">
        <f t="shared" si="110"/>
        <v>19.948997190193548</v>
      </c>
      <c r="AF303" s="14" cm="1">
        <f t="array" ref="AF303">_xlfn.XLOOKUP(AE303,BSFC!$I$11:$I$33,_xlfn.XLOOKUP('Main Data (ICE)'!W303,BSFC!$J$10:$W$10,BSFC!$J$11:$W$33,,-1),,-1)</f>
        <v>457.16661900000008</v>
      </c>
      <c r="AG303" s="14">
        <f t="shared" si="111"/>
        <v>1.6448866380785481</v>
      </c>
      <c r="AH303" s="14">
        <f t="shared" si="115"/>
        <v>2.9610275172089508E-4</v>
      </c>
      <c r="AI303" s="14">
        <f t="shared" si="116"/>
        <v>0.13536829388083807</v>
      </c>
      <c r="AJ303" s="14">
        <f t="shared" si="120"/>
        <v>40.855960744683117</v>
      </c>
      <c r="AK303" s="14">
        <f t="shared" si="117"/>
        <v>1.7929575348455372E-4</v>
      </c>
      <c r="AL303" s="14">
        <f t="shared" si="118"/>
        <v>5.4113855290970826E-2</v>
      </c>
    </row>
    <row r="304" spans="1:38" ht="15.75" thickBot="1" x14ac:dyDescent="0.3">
      <c r="A304" s="14">
        <v>1</v>
      </c>
      <c r="B304" s="17" t="s">
        <v>33</v>
      </c>
      <c r="C304" s="14">
        <v>298</v>
      </c>
      <c r="D304" s="14">
        <f t="shared" si="112"/>
        <v>27.18149583404287</v>
      </c>
      <c r="E304" s="14">
        <f t="shared" si="101"/>
        <v>12.151195755828439</v>
      </c>
      <c r="F304" s="14">
        <f t="shared" si="113"/>
        <v>30.102482141061646</v>
      </c>
      <c r="G304" s="14">
        <f>0.5*('Specifications (ICE)'!$P$4*'Specifications (ICE)'!$P$3)*'Specifications (ICE)'!$P$5*E304^2</f>
        <v>46.150356247145204</v>
      </c>
      <c r="H304" s="14">
        <f>IF(B304="A",'Specifications (ICE)'!$M$12,IF(B304="G",'Specifications (ICE)'!$M$13))</f>
        <v>84.271039200000004</v>
      </c>
      <c r="I304" s="14">
        <f>'Specifications (ICE)'!$H$11-G304-H304-R304</f>
        <v>571.57685477157747</v>
      </c>
      <c r="J304" s="14">
        <f t="shared" si="102"/>
        <v>0.90319461761056929</v>
      </c>
      <c r="K304" s="14">
        <f>0.5*'Specifications (ICE)'!$E$16*E304^2</f>
        <v>39636.69169578977</v>
      </c>
      <c r="L304" s="14">
        <f>E304/'Specifications (ICE)'!$M$4</f>
        <v>42.523869661691826</v>
      </c>
      <c r="M304" s="14">
        <f t="shared" si="97"/>
        <v>3</v>
      </c>
      <c r="N304" s="14">
        <f>IF(M304=1,'Specifications (ICE)'!$M$19,IF(M304=2,'Specifications (ICE)'!$M$20,IF(M304=3,'Specifications (ICE)'!$M$21)))</f>
        <v>632.83908432016858</v>
      </c>
      <c r="O304" s="14">
        <f t="shared" si="98"/>
        <v>46.719838475389835</v>
      </c>
      <c r="P304" s="13">
        <f t="shared" si="99"/>
        <v>0.90319461761056929</v>
      </c>
      <c r="Q304" s="14">
        <v>0</v>
      </c>
      <c r="R304" s="17">
        <f t="shared" si="103"/>
        <v>0</v>
      </c>
      <c r="S304" s="14">
        <f t="shared" si="104"/>
        <v>0</v>
      </c>
      <c r="T304" s="12">
        <f t="shared" si="100"/>
        <v>761.38821838106423</v>
      </c>
      <c r="U304" s="3">
        <f t="shared" si="119"/>
        <v>18</v>
      </c>
      <c r="V304" s="19">
        <f t="shared" si="105"/>
        <v>13.422600000000001</v>
      </c>
      <c r="W304" s="14">
        <f>IF(M304=1,_xlfn.XLOOKUP(D304,' RPM (ICE)'!$E$3:$E$63,' RPM (ICE)'!$B$3:$B$63,,1),IF(M304=2,_xlfn.XLOOKUP(D304,' RPM (ICE)'!$F$3:$F$63,' RPM (ICE)'!$B$3:$B$63,,1),IF(M304=3,_xlfn.XLOOKUP(D304,' RPM (ICE)'!$G$3:$G$63,' RPM (ICE)'!$B$3:$B$63,,1))))</f>
        <v>6200</v>
      </c>
      <c r="X304" s="12">
        <f t="shared" si="106"/>
        <v>20.672535948387097</v>
      </c>
      <c r="Y304" s="3">
        <f t="shared" si="107"/>
        <v>21</v>
      </c>
      <c r="Z304" s="3">
        <f t="shared" si="114"/>
        <v>21</v>
      </c>
      <c r="AA304" s="3">
        <f t="shared" si="108"/>
        <v>21</v>
      </c>
      <c r="AB304" s="19"/>
      <c r="AC304" s="14">
        <f>IF(M304=1,_xlfn.XLOOKUP(D304,' RPM (ICE)'!$E$3:$E$63,' RPM (ICE)'!$C$3:$C$63,,-1),IF(M304=2,_xlfn.XLOOKUP(D304,' RPM (ICE)'!$F$3:$F$63,' RPM (ICE)'!$C$3:$C$63,,-1),IF(M304=3,_xlfn.XLOOKUP(D304,' RPM (ICE)'!$G$3:$G$63,' RPM (ICE)'!$C$3:$C$63,,-1))))</f>
        <v>17.37</v>
      </c>
      <c r="AD304" s="14">
        <f t="shared" si="109"/>
        <v>12.952809000000002</v>
      </c>
      <c r="AE304" s="14">
        <f t="shared" si="110"/>
        <v>19.948997190193548</v>
      </c>
      <c r="AF304" s="14" cm="1">
        <f t="array" ref="AF304">_xlfn.XLOOKUP(AE304,BSFC!$I$11:$I$33,_xlfn.XLOOKUP('Main Data (ICE)'!W304,BSFC!$J$10:$W$10,BSFC!$J$11:$W$33,,-1),,-1)</f>
        <v>457.16661900000008</v>
      </c>
      <c r="AG304" s="14">
        <f t="shared" si="111"/>
        <v>1.6448866380785481</v>
      </c>
      <c r="AH304" s="14">
        <f t="shared" si="115"/>
        <v>2.9610275172089508E-4</v>
      </c>
      <c r="AI304" s="14">
        <f t="shared" si="116"/>
        <v>0.13536829388083807</v>
      </c>
      <c r="AJ304" s="14">
        <f t="shared" si="120"/>
        <v>40.991329038563954</v>
      </c>
      <c r="AK304" s="14">
        <f t="shared" si="117"/>
        <v>1.7929575348455372E-4</v>
      </c>
      <c r="AL304" s="14">
        <f t="shared" si="118"/>
        <v>5.4293151044455382E-2</v>
      </c>
    </row>
    <row r="305" spans="1:38" ht="15.75" thickBot="1" x14ac:dyDescent="0.3">
      <c r="A305" s="14">
        <v>1</v>
      </c>
      <c r="B305" s="17" t="s">
        <v>33</v>
      </c>
      <c r="C305" s="14">
        <v>299</v>
      </c>
      <c r="D305" s="14">
        <f t="shared" si="112"/>
        <v>27.347261433062979</v>
      </c>
      <c r="E305" s="14">
        <f t="shared" si="101"/>
        <v>12.225299486380045</v>
      </c>
      <c r="F305" s="14">
        <f t="shared" si="113"/>
        <v>30.184279728197573</v>
      </c>
      <c r="G305" s="14">
        <f>0.5*('Specifications (ICE)'!$P$4*'Specifications (ICE)'!$P$3)*'Specifications (ICE)'!$P$5*E305^2</f>
        <v>46.714965978923843</v>
      </c>
      <c r="H305" s="14">
        <f>IF(B305="A",'Specifications (ICE)'!$M$12,IF(B305="G",'Specifications (ICE)'!$M$13))</f>
        <v>84.271039200000004</v>
      </c>
      <c r="I305" s="14">
        <f>'Specifications (ICE)'!$H$11-G305-H305-R305</f>
        <v>571.01224503979881</v>
      </c>
      <c r="J305" s="14">
        <f t="shared" si="102"/>
        <v>0.9023024323050659</v>
      </c>
      <c r="K305" s="14">
        <f>0.5*'Specifications (ICE)'!$E$16*E305^2</f>
        <v>40121.61237001179</v>
      </c>
      <c r="L305" s="14">
        <f>E305/'Specifications (ICE)'!$M$4</f>
        <v>42.783200302292371</v>
      </c>
      <c r="M305" s="14">
        <f t="shared" si="97"/>
        <v>3</v>
      </c>
      <c r="N305" s="14">
        <f>IF(M305=1,'Specifications (ICE)'!$M$19,IF(M305=2,'Specifications (ICE)'!$M$20,IF(M305=3,'Specifications (ICE)'!$M$21)))</f>
        <v>632.83908432016858</v>
      </c>
      <c r="O305" s="14">
        <f t="shared" si="98"/>
        <v>47.291415330161414</v>
      </c>
      <c r="P305" s="13">
        <f t="shared" si="99"/>
        <v>0.9023024323050659</v>
      </c>
      <c r="Q305" s="14">
        <v>0</v>
      </c>
      <c r="R305" s="17">
        <f t="shared" si="103"/>
        <v>0</v>
      </c>
      <c r="S305" s="14">
        <f t="shared" si="104"/>
        <v>0</v>
      </c>
      <c r="T305" s="12">
        <f t="shared" si="100"/>
        <v>766.03152332930472</v>
      </c>
      <c r="U305" s="3">
        <f t="shared" si="119"/>
        <v>18</v>
      </c>
      <c r="V305" s="19">
        <f t="shared" si="105"/>
        <v>13.422600000000001</v>
      </c>
      <c r="W305" s="14">
        <f>IF(M305=1,_xlfn.XLOOKUP(D305,' RPM (ICE)'!$E$3:$E$63,' RPM (ICE)'!$B$3:$B$63,,1),IF(M305=2,_xlfn.XLOOKUP(D305,' RPM (ICE)'!$F$3:$F$63,' RPM (ICE)'!$B$3:$B$63,,1),IF(M305=3,_xlfn.XLOOKUP(D305,' RPM (ICE)'!$G$3:$G$63,' RPM (ICE)'!$B$3:$B$63,,1))))</f>
        <v>6300</v>
      </c>
      <c r="X305" s="12">
        <f t="shared" si="106"/>
        <v>20.344400457142857</v>
      </c>
      <c r="Y305" s="3">
        <f t="shared" si="107"/>
        <v>20</v>
      </c>
      <c r="Z305" s="3">
        <f t="shared" si="114"/>
        <v>20</v>
      </c>
      <c r="AA305" s="3">
        <f t="shared" si="108"/>
        <v>20</v>
      </c>
      <c r="AB305" s="19"/>
      <c r="AC305" s="14">
        <f>IF(M305=1,_xlfn.XLOOKUP(D305,' RPM (ICE)'!$E$3:$E$63,' RPM (ICE)'!$C$3:$C$63,,-1),IF(M305=2,_xlfn.XLOOKUP(D305,' RPM (ICE)'!$F$3:$F$63,' RPM (ICE)'!$C$3:$C$63,,-1),IF(M305=3,_xlfn.XLOOKUP(D305,' RPM (ICE)'!$G$3:$G$63,' RPM (ICE)'!$C$3:$C$63,,-1))))</f>
        <v>17.434999999999999</v>
      </c>
      <c r="AD305" s="14">
        <f t="shared" si="109"/>
        <v>13.001279499999999</v>
      </c>
      <c r="AE305" s="14">
        <f t="shared" si="110"/>
        <v>19.705812331682537</v>
      </c>
      <c r="AF305" s="14" cm="1">
        <f t="array" ref="AF305">_xlfn.XLOOKUP(AE305,BSFC!$I$11:$I$33,_xlfn.XLOOKUP('Main Data (ICE)'!W305,BSFC!$J$10:$W$10,BSFC!$J$11:$W$33,,-1),,-1)</f>
        <v>457.16661900000008</v>
      </c>
      <c r="AG305" s="14">
        <f t="shared" si="111"/>
        <v>1.6510419421358364</v>
      </c>
      <c r="AH305" s="14">
        <f t="shared" si="115"/>
        <v>2.9540924799438767E-4</v>
      </c>
      <c r="AI305" s="14">
        <f t="shared" si="116"/>
        <v>0.13505124712692676</v>
      </c>
      <c r="AJ305" s="14">
        <f t="shared" si="120"/>
        <v>41.126380285690878</v>
      </c>
      <c r="AK305" s="14">
        <f t="shared" si="117"/>
        <v>1.7887582400917453E-4</v>
      </c>
      <c r="AL305" s="14">
        <f t="shared" si="118"/>
        <v>5.4472026868464557E-2</v>
      </c>
    </row>
    <row r="306" spans="1:38" ht="15.75" thickBot="1" x14ac:dyDescent="0.3">
      <c r="A306" s="14">
        <v>1</v>
      </c>
      <c r="B306" s="17" t="s">
        <v>33</v>
      </c>
      <c r="C306" s="14">
        <v>300</v>
      </c>
      <c r="D306" s="14">
        <f t="shared" si="112"/>
        <v>27.511866007004901</v>
      </c>
      <c r="E306" s="14">
        <f t="shared" si="101"/>
        <v>12.298884193141031</v>
      </c>
      <c r="F306" s="14">
        <f t="shared" si="113"/>
        <v>30.265587917159763</v>
      </c>
      <c r="G306" s="14">
        <f>0.5*('Specifications (ICE)'!$P$4*'Specifications (ICE)'!$P$3)*'Specifications (ICE)'!$P$5*E306^2</f>
        <v>47.279017983169325</v>
      </c>
      <c r="H306" s="14">
        <f>IF(B306="A",'Specifications (ICE)'!$M$12,IF(B306="G",'Specifications (ICE)'!$M$13))</f>
        <v>84.271039200000004</v>
      </c>
      <c r="I306" s="14">
        <f>'Specifications (ICE)'!$H$11-G306-H306-R306</f>
        <v>570.44819303555334</v>
      </c>
      <c r="J306" s="14">
        <f t="shared" si="102"/>
        <v>0.90141112830975179</v>
      </c>
      <c r="K306" s="14">
        <f>0.5*'Specifications (ICE)'!$E$16*E306^2</f>
        <v>40606.054034404217</v>
      </c>
      <c r="L306" s="14">
        <f>E306/'Specifications (ICE)'!$M$4</f>
        <v>43.040714586670276</v>
      </c>
      <c r="M306" s="14">
        <f t="shared" si="97"/>
        <v>3</v>
      </c>
      <c r="N306" s="14">
        <f>IF(M306=1,'Specifications (ICE)'!$M$19,IF(M306=2,'Specifications (ICE)'!$M$20,IF(M306=3,'Specifications (ICE)'!$M$21)))</f>
        <v>632.83908432016858</v>
      </c>
      <c r="O306" s="14">
        <f t="shared" si="98"/>
        <v>47.86242757520121</v>
      </c>
      <c r="P306" s="13">
        <f t="shared" si="99"/>
        <v>0.90141112830975179</v>
      </c>
      <c r="Q306" s="14">
        <v>0</v>
      </c>
      <c r="R306" s="17">
        <f t="shared" si="103"/>
        <v>0</v>
      </c>
      <c r="S306" s="14">
        <f t="shared" si="104"/>
        <v>0</v>
      </c>
      <c r="T306" s="12">
        <f t="shared" si="100"/>
        <v>770.64230649062188</v>
      </c>
      <c r="U306" s="3">
        <f t="shared" si="119"/>
        <v>18</v>
      </c>
      <c r="V306" s="19">
        <f t="shared" si="105"/>
        <v>13.422600000000001</v>
      </c>
      <c r="W306" s="14">
        <f>IF(M306=1,_xlfn.XLOOKUP(D306,' RPM (ICE)'!$E$3:$E$63,' RPM (ICE)'!$B$3:$B$63,,1),IF(M306=2,_xlfn.XLOOKUP(D306,' RPM (ICE)'!$F$3:$F$63,' RPM (ICE)'!$B$3:$B$63,,1),IF(M306=3,_xlfn.XLOOKUP(D306,' RPM (ICE)'!$G$3:$G$63,' RPM (ICE)'!$B$3:$B$63,,1))))</f>
        <v>6300</v>
      </c>
      <c r="X306" s="12">
        <f t="shared" si="106"/>
        <v>20.344400457142857</v>
      </c>
      <c r="Y306" s="3">
        <f t="shared" si="107"/>
        <v>20</v>
      </c>
      <c r="Z306" s="3">
        <f t="shared" si="114"/>
        <v>20</v>
      </c>
      <c r="AA306" s="3">
        <f t="shared" si="108"/>
        <v>20</v>
      </c>
      <c r="AB306" s="19"/>
      <c r="AC306" s="14">
        <f>IF(M306=1,_xlfn.XLOOKUP(D306,' RPM (ICE)'!$E$3:$E$63,' RPM (ICE)'!$C$3:$C$63,,-1),IF(M306=2,_xlfn.XLOOKUP(D306,' RPM (ICE)'!$F$3:$F$63,' RPM (ICE)'!$C$3:$C$63,,-1),IF(M306=3,_xlfn.XLOOKUP(D306,' RPM (ICE)'!$G$3:$G$63,' RPM (ICE)'!$C$3:$C$63,,-1))))</f>
        <v>17.434999999999999</v>
      </c>
      <c r="AD306" s="14">
        <f t="shared" si="109"/>
        <v>13.001279499999999</v>
      </c>
      <c r="AE306" s="14">
        <f t="shared" si="110"/>
        <v>19.705812331682537</v>
      </c>
      <c r="AF306" s="14" cm="1">
        <f t="array" ref="AF306">_xlfn.XLOOKUP(AE306,BSFC!$I$11:$I$33,_xlfn.XLOOKUP('Main Data (ICE)'!W306,BSFC!$J$10:$W$10,BSFC!$J$11:$W$33,,-1),,-1)</f>
        <v>457.16661900000008</v>
      </c>
      <c r="AG306" s="14">
        <f t="shared" si="111"/>
        <v>1.6510419421358364</v>
      </c>
      <c r="AH306" s="14">
        <f t="shared" si="115"/>
        <v>2.9364180287117913E-4</v>
      </c>
      <c r="AI306" s="14">
        <f t="shared" si="116"/>
        <v>0.13424323021568149</v>
      </c>
      <c r="AJ306" s="14">
        <f t="shared" si="120"/>
        <v>41.260623515906559</v>
      </c>
      <c r="AK306" s="14">
        <f t="shared" si="117"/>
        <v>1.7780560293467745E-4</v>
      </c>
      <c r="AL306" s="14">
        <f t="shared" si="118"/>
        <v>5.4649832471399235E-2</v>
      </c>
    </row>
    <row r="307" spans="1:38" ht="15.75" thickBot="1" x14ac:dyDescent="0.3">
      <c r="A307" s="14">
        <v>1</v>
      </c>
      <c r="B307" s="17" t="s">
        <v>33</v>
      </c>
      <c r="C307" s="14">
        <v>301</v>
      </c>
      <c r="D307" s="14">
        <f t="shared" si="112"/>
        <v>27.675330431511757</v>
      </c>
      <c r="E307" s="14">
        <f t="shared" si="101"/>
        <v>12.371959208343432</v>
      </c>
      <c r="F307" s="14">
        <f t="shared" si="113"/>
        <v>30.346415859053202</v>
      </c>
      <c r="G307" s="14">
        <f>0.5*('Specifications (ICE)'!$P$4*'Specifications (ICE)'!$P$3)*'Specifications (ICE)'!$P$5*E307^2</f>
        <v>47.842512810810881</v>
      </c>
      <c r="H307" s="14">
        <f>IF(B307="A",'Specifications (ICE)'!$M$12,IF(B307="G",'Specifications (ICE)'!$M$13))</f>
        <v>84.271039200000004</v>
      </c>
      <c r="I307" s="14">
        <f>'Specifications (ICE)'!$H$11-G307-H307-R307</f>
        <v>569.88469820791181</v>
      </c>
      <c r="J307" s="14">
        <f t="shared" si="102"/>
        <v>0.90052070475405932</v>
      </c>
      <c r="K307" s="14">
        <f>0.5*'Specifications (ICE)'!$E$16*E307^2</f>
        <v>41090.017162138087</v>
      </c>
      <c r="L307" s="14">
        <f>E307/'Specifications (ICE)'!$M$4</f>
        <v>43.296445173555313</v>
      </c>
      <c r="M307" s="14">
        <f t="shared" si="97"/>
        <v>3</v>
      </c>
      <c r="N307" s="14">
        <f>IF(M307=1,'Specifications (ICE)'!$M$19,IF(M307=2,'Specifications (ICE)'!$M$20,IF(M307=3,'Specifications (ICE)'!$M$21)))</f>
        <v>632.83908432016858</v>
      </c>
      <c r="O307" s="14">
        <f t="shared" si="98"/>
        <v>48.432875768236769</v>
      </c>
      <c r="P307" s="13">
        <f t="shared" si="99"/>
        <v>0.90052070475405932</v>
      </c>
      <c r="Q307" s="14">
        <v>0</v>
      </c>
      <c r="R307" s="17">
        <f t="shared" si="103"/>
        <v>0</v>
      </c>
      <c r="S307" s="14">
        <f t="shared" si="104"/>
        <v>0</v>
      </c>
      <c r="T307" s="12">
        <f t="shared" si="100"/>
        <v>775.22115261829094</v>
      </c>
      <c r="U307" s="3">
        <f t="shared" si="119"/>
        <v>18</v>
      </c>
      <c r="V307" s="19">
        <f t="shared" si="105"/>
        <v>13.422600000000001</v>
      </c>
      <c r="W307" s="14">
        <f>IF(M307=1,_xlfn.XLOOKUP(D307,' RPM (ICE)'!$E$3:$E$63,' RPM (ICE)'!$B$3:$B$63,,1),IF(M307=2,_xlfn.XLOOKUP(D307,' RPM (ICE)'!$F$3:$F$63,' RPM (ICE)'!$B$3:$B$63,,1),IF(M307=3,_xlfn.XLOOKUP(D307,' RPM (ICE)'!$G$3:$G$63,' RPM (ICE)'!$B$3:$B$63,,1))))</f>
        <v>6400</v>
      </c>
      <c r="X307" s="12">
        <f t="shared" si="106"/>
        <v>20.026519199999999</v>
      </c>
      <c r="Y307" s="3">
        <f t="shared" si="107"/>
        <v>20</v>
      </c>
      <c r="Z307" s="3">
        <f t="shared" si="114"/>
        <v>20</v>
      </c>
      <c r="AA307" s="3">
        <f t="shared" si="108"/>
        <v>20</v>
      </c>
      <c r="AB307" s="19"/>
      <c r="AC307" s="14">
        <f>IF(M307=1,_xlfn.XLOOKUP(D307,' RPM (ICE)'!$E$3:$E$63,' RPM (ICE)'!$C$3:$C$63,,-1),IF(M307=2,_xlfn.XLOOKUP(D307,' RPM (ICE)'!$F$3:$F$63,' RPM (ICE)'!$C$3:$C$63,,-1),IF(M307=3,_xlfn.XLOOKUP(D307,' RPM (ICE)'!$G$3:$G$63,' RPM (ICE)'!$C$3:$C$63,,-1))))</f>
        <v>17.5</v>
      </c>
      <c r="AD307" s="14">
        <f t="shared" si="109"/>
        <v>13.049750000000001</v>
      </c>
      <c r="AE307" s="14">
        <f t="shared" si="110"/>
        <v>19.470227000000001</v>
      </c>
      <c r="AF307" s="14" cm="1">
        <f t="array" ref="AF307">_xlfn.XLOOKUP(AE307,BSFC!$I$11:$I$33,_xlfn.XLOOKUP('Main Data (ICE)'!W307,BSFC!$J$10:$W$10,BSFC!$J$11:$W$33,,-1),,-1)</f>
        <v>457.16661900000008</v>
      </c>
      <c r="AG307" s="14">
        <f t="shared" si="111"/>
        <v>1.6571972461931255</v>
      </c>
      <c r="AH307" s="14">
        <f t="shared" si="115"/>
        <v>2.9299567631219608E-4</v>
      </c>
      <c r="AI307" s="14">
        <f t="shared" si="116"/>
        <v>0.13394784272126509</v>
      </c>
      <c r="AJ307" s="14">
        <f t="shared" si="120"/>
        <v>41.394571358627822</v>
      </c>
      <c r="AK307" s="14">
        <f t="shared" si="117"/>
        <v>1.7741436122021867E-4</v>
      </c>
      <c r="AL307" s="14">
        <f t="shared" si="118"/>
        <v>5.4827246832619456E-2</v>
      </c>
    </row>
    <row r="308" spans="1:38" ht="15.75" thickBot="1" x14ac:dyDescent="0.3">
      <c r="A308" s="14">
        <v>1</v>
      </c>
      <c r="B308" s="17" t="s">
        <v>33</v>
      </c>
      <c r="C308" s="14">
        <v>302</v>
      </c>
      <c r="D308" s="14">
        <f t="shared" si="112"/>
        <v>27.837674949921112</v>
      </c>
      <c r="E308" s="14">
        <f t="shared" si="101"/>
        <v>12.444533581553868</v>
      </c>
      <c r="F308" s="14">
        <f t="shared" si="113"/>
        <v>30.42677242633205</v>
      </c>
      <c r="G308" s="14">
        <f>0.5*('Specifications (ICE)'!$P$4*'Specifications (ICE)'!$P$3)*'Specifications (ICE)'!$P$5*E308^2</f>
        <v>48.405451012233506</v>
      </c>
      <c r="H308" s="14">
        <f>IF(B308="A",'Specifications (ICE)'!$M$12,IF(B308="G",'Specifications (ICE)'!$M$13))</f>
        <v>84.271039200000004</v>
      </c>
      <c r="I308" s="14">
        <f>'Specifications (ICE)'!$H$11-G308-H308-R308</f>
        <v>569.32176000648917</v>
      </c>
      <c r="J308" s="14">
        <f t="shared" si="102"/>
        <v>0.89963116076828076</v>
      </c>
      <c r="K308" s="14">
        <f>0.5*'Specifications (ICE)'!$E$16*E308^2</f>
        <v>41573.502225917007</v>
      </c>
      <c r="L308" s="14">
        <f>E308/'Specifications (ICE)'!$M$4</f>
        <v>43.550423732471977</v>
      </c>
      <c r="M308" s="14">
        <f t="shared" si="97"/>
        <v>3</v>
      </c>
      <c r="N308" s="14">
        <f>IF(M308=1,'Specifications (ICE)'!$M$19,IF(M308=2,'Specifications (ICE)'!$M$20,IF(M308=3,'Specifications (ICE)'!$M$21)))</f>
        <v>632.83908432016858</v>
      </c>
      <c r="O308" s="14">
        <f t="shared" si="98"/>
        <v>49.00276046644467</v>
      </c>
      <c r="P308" s="13">
        <f t="shared" si="99"/>
        <v>0.89963116076828076</v>
      </c>
      <c r="Q308" s="14">
        <v>0</v>
      </c>
      <c r="R308" s="17">
        <f t="shared" si="103"/>
        <v>0</v>
      </c>
      <c r="S308" s="14">
        <f t="shared" si="104"/>
        <v>0</v>
      </c>
      <c r="T308" s="12">
        <f t="shared" si="100"/>
        <v>779.768628753906</v>
      </c>
      <c r="U308" s="3">
        <f t="shared" si="119"/>
        <v>18</v>
      </c>
      <c r="V308" s="19">
        <f t="shared" si="105"/>
        <v>13.422600000000001</v>
      </c>
      <c r="W308" s="14">
        <f>IF(M308=1,_xlfn.XLOOKUP(D308,' RPM (ICE)'!$E$3:$E$63,' RPM (ICE)'!$B$3:$B$63,,1),IF(M308=2,_xlfn.XLOOKUP(D308,' RPM (ICE)'!$F$3:$F$63,' RPM (ICE)'!$B$3:$B$63,,1),IF(M308=3,_xlfn.XLOOKUP(D308,' RPM (ICE)'!$G$3:$G$63,' RPM (ICE)'!$B$3:$B$63,,1))))</f>
        <v>6400</v>
      </c>
      <c r="X308" s="12">
        <f t="shared" si="106"/>
        <v>20.026519199999999</v>
      </c>
      <c r="Y308" s="3">
        <f t="shared" si="107"/>
        <v>20</v>
      </c>
      <c r="Z308" s="3">
        <f t="shared" si="114"/>
        <v>20</v>
      </c>
      <c r="AA308" s="3">
        <f t="shared" si="108"/>
        <v>20</v>
      </c>
      <c r="AB308" s="19"/>
      <c r="AC308" s="14">
        <f>IF(M308=1,_xlfn.XLOOKUP(D308,' RPM (ICE)'!$E$3:$E$63,' RPM (ICE)'!$C$3:$C$63,,-1),IF(M308=2,_xlfn.XLOOKUP(D308,' RPM (ICE)'!$F$3:$F$63,' RPM (ICE)'!$C$3:$C$63,,-1),IF(M308=3,_xlfn.XLOOKUP(D308,' RPM (ICE)'!$G$3:$G$63,' RPM (ICE)'!$C$3:$C$63,,-1))))</f>
        <v>17.5</v>
      </c>
      <c r="AD308" s="14">
        <f t="shared" si="109"/>
        <v>13.049750000000001</v>
      </c>
      <c r="AE308" s="14">
        <f t="shared" si="110"/>
        <v>19.470227000000001</v>
      </c>
      <c r="AF308" s="14" cm="1">
        <f t="array" ref="AF308">_xlfn.XLOOKUP(AE308,BSFC!$I$11:$I$33,_xlfn.XLOOKUP('Main Data (ICE)'!W308,BSFC!$J$10:$W$10,BSFC!$J$11:$W$33,,-1),,-1)</f>
        <v>457.16661900000008</v>
      </c>
      <c r="AG308" s="14">
        <f t="shared" si="111"/>
        <v>1.6571972461931255</v>
      </c>
      <c r="AH308" s="14">
        <f t="shared" si="115"/>
        <v>2.9128697606865188E-4</v>
      </c>
      <c r="AI308" s="14">
        <f t="shared" si="116"/>
        <v>0.13316668200803952</v>
      </c>
      <c r="AJ308" s="14">
        <f t="shared" si="120"/>
        <v>41.52773804063586</v>
      </c>
      <c r="AK308" s="14">
        <f t="shared" si="117"/>
        <v>1.7637971126892651E-4</v>
      </c>
      <c r="AL308" s="14">
        <f t="shared" si="118"/>
        <v>5.5003626543888379E-2</v>
      </c>
    </row>
    <row r="309" spans="1:38" ht="15.75" thickBot="1" x14ac:dyDescent="0.3">
      <c r="A309" s="14">
        <v>1</v>
      </c>
      <c r="B309" s="17" t="s">
        <v>33</v>
      </c>
      <c r="C309" s="14">
        <v>303</v>
      </c>
      <c r="D309" s="14">
        <f t="shared" si="112"/>
        <v>27.998919199895312</v>
      </c>
      <c r="E309" s="14">
        <f t="shared" si="101"/>
        <v>12.516616091578365</v>
      </c>
      <c r="F309" s="14">
        <f t="shared" si="113"/>
        <v>30.506666224518675</v>
      </c>
      <c r="G309" s="14">
        <f>0.5*('Specifications (ICE)'!$P$4*'Specifications (ICE)'!$P$3)*'Specifications (ICE)'!$P$5*E309^2</f>
        <v>48.967833137278546</v>
      </c>
      <c r="H309" s="14">
        <f>IF(B309="A",'Specifications (ICE)'!$M$12,IF(B309="G",'Specifications (ICE)'!$M$13))</f>
        <v>84.271039200000004</v>
      </c>
      <c r="I309" s="14">
        <f>'Specifications (ICE)'!$H$11-G309-H309-R309</f>
        <v>568.75937788144404</v>
      </c>
      <c r="J309" s="14">
        <f t="shared" si="102"/>
        <v>0.89874249548356744</v>
      </c>
      <c r="K309" s="14">
        <f>0.5*'Specifications (ICE)'!$E$16*E309^2</f>
        <v>42056.509697977686</v>
      </c>
      <c r="L309" s="14">
        <f>E309/'Specifications (ICE)'!$M$4</f>
        <v>43.802680985401103</v>
      </c>
      <c r="M309" s="14">
        <f t="shared" si="97"/>
        <v>3</v>
      </c>
      <c r="N309" s="14">
        <f>IF(M309=1,'Specifications (ICE)'!$M$19,IF(M309=2,'Specifications (ICE)'!$M$20,IF(M309=3,'Specifications (ICE)'!$M$21)))</f>
        <v>632.83908432016858</v>
      </c>
      <c r="O309" s="14">
        <f t="shared" si="98"/>
        <v>49.572082226451151</v>
      </c>
      <c r="P309" s="13">
        <f t="shared" si="99"/>
        <v>0.89874249548356744</v>
      </c>
      <c r="Q309" s="14">
        <v>0</v>
      </c>
      <c r="R309" s="17">
        <f t="shared" si="103"/>
        <v>0</v>
      </c>
      <c r="S309" s="14">
        <f t="shared" si="104"/>
        <v>0</v>
      </c>
      <c r="T309" s="12">
        <f t="shared" si="100"/>
        <v>784.28528497332888</v>
      </c>
      <c r="U309" s="3">
        <f t="shared" si="119"/>
        <v>18</v>
      </c>
      <c r="V309" s="19">
        <f t="shared" si="105"/>
        <v>13.422600000000001</v>
      </c>
      <c r="W309" s="14">
        <f>IF(M309=1,_xlfn.XLOOKUP(D309,' RPM (ICE)'!$E$3:$E$63,' RPM (ICE)'!$B$3:$B$63,,1),IF(M309=2,_xlfn.XLOOKUP(D309,' RPM (ICE)'!$F$3:$F$63,' RPM (ICE)'!$B$3:$B$63,,1),IF(M309=3,_xlfn.XLOOKUP(D309,' RPM (ICE)'!$G$3:$G$63,' RPM (ICE)'!$B$3:$B$63,,1))))</f>
        <v>6400</v>
      </c>
      <c r="X309" s="12">
        <f t="shared" si="106"/>
        <v>20.026519199999999</v>
      </c>
      <c r="Y309" s="3">
        <f t="shared" si="107"/>
        <v>20</v>
      </c>
      <c r="Z309" s="3">
        <f t="shared" si="114"/>
        <v>20</v>
      </c>
      <c r="AA309" s="3">
        <f t="shared" si="108"/>
        <v>20</v>
      </c>
      <c r="AB309" s="19"/>
      <c r="AC309" s="14">
        <f>IF(M309=1,_xlfn.XLOOKUP(D309,' RPM (ICE)'!$E$3:$E$63,' RPM (ICE)'!$C$3:$C$63,,-1),IF(M309=2,_xlfn.XLOOKUP(D309,' RPM (ICE)'!$F$3:$F$63,' RPM (ICE)'!$C$3:$C$63,,-1),IF(M309=3,_xlfn.XLOOKUP(D309,' RPM (ICE)'!$G$3:$G$63,' RPM (ICE)'!$C$3:$C$63,,-1))))</f>
        <v>17.5</v>
      </c>
      <c r="AD309" s="14">
        <f t="shared" si="109"/>
        <v>13.049750000000001</v>
      </c>
      <c r="AE309" s="14">
        <f t="shared" si="110"/>
        <v>19.470227000000001</v>
      </c>
      <c r="AF309" s="14" cm="1">
        <f t="array" ref="AF309">_xlfn.XLOOKUP(AE309,BSFC!$I$11:$I$33,_xlfn.XLOOKUP('Main Data (ICE)'!W309,BSFC!$J$10:$W$10,BSFC!$J$11:$W$33,,-1),,-1)</f>
        <v>457.16661900000008</v>
      </c>
      <c r="AG309" s="14">
        <f t="shared" si="111"/>
        <v>1.6571972461931255</v>
      </c>
      <c r="AH309" s="14">
        <f t="shared" si="115"/>
        <v>2.8960947024608445E-4</v>
      </c>
      <c r="AI309" s="14">
        <f t="shared" si="116"/>
        <v>0.13239978234278355</v>
      </c>
      <c r="AJ309" s="14">
        <f t="shared" si="120"/>
        <v>41.660137822978641</v>
      </c>
      <c r="AK309" s="14">
        <f t="shared" si="117"/>
        <v>1.7536395012289211E-4</v>
      </c>
      <c r="AL309" s="14">
        <f t="shared" si="118"/>
        <v>5.5178990494011274E-2</v>
      </c>
    </row>
    <row r="310" spans="1:38" ht="15.75" thickBot="1" x14ac:dyDescent="0.3">
      <c r="A310" s="14">
        <v>1</v>
      </c>
      <c r="B310" s="17" t="s">
        <v>33</v>
      </c>
      <c r="C310" s="14">
        <v>304</v>
      </c>
      <c r="D310" s="14">
        <f t="shared" si="112"/>
        <v>28.159082238624702</v>
      </c>
      <c r="E310" s="14">
        <f t="shared" si="101"/>
        <v>12.588215257729175</v>
      </c>
      <c r="F310" s="14">
        <f t="shared" si="113"/>
        <v>30.586105603296854</v>
      </c>
      <c r="G310" s="14">
        <f>0.5*('Specifications (ICE)'!$P$4*'Specifications (ICE)'!$P$3)*'Specifications (ICE)'!$P$5*E310^2</f>
        <v>49.529659735244202</v>
      </c>
      <c r="H310" s="14">
        <f>IF(B310="A",'Specifications (ICE)'!$M$12,IF(B310="G",'Specifications (ICE)'!$M$13))</f>
        <v>84.271039200000004</v>
      </c>
      <c r="I310" s="14">
        <f>'Specifications (ICE)'!$H$11-G310-H310-R310</f>
        <v>568.19755128347845</v>
      </c>
      <c r="J310" s="14">
        <f t="shared" si="102"/>
        <v>0.89785470803192935</v>
      </c>
      <c r="K310" s="14">
        <f>0.5*'Specifications (ICE)'!$E$16*E310^2</f>
        <v>42539.040050090334</v>
      </c>
      <c r="L310" s="14">
        <f>E310/'Specifications (ICE)'!$M$4</f>
        <v>44.053246746208835</v>
      </c>
      <c r="M310" s="14">
        <f t="shared" si="97"/>
        <v>3</v>
      </c>
      <c r="N310" s="14">
        <f>IF(M310=1,'Specifications (ICE)'!$M$19,IF(M310=2,'Specifications (ICE)'!$M$20,IF(M310=3,'Specifications (ICE)'!$M$21)))</f>
        <v>632.83908432016858</v>
      </c>
      <c r="O310" s="14">
        <f t="shared" si="98"/>
        <v>50.140841604332593</v>
      </c>
      <c r="P310" s="13">
        <f t="shared" si="99"/>
        <v>0.89785470803192935</v>
      </c>
      <c r="Q310" s="14">
        <v>0</v>
      </c>
      <c r="R310" s="17">
        <f t="shared" si="103"/>
        <v>0</v>
      </c>
      <c r="S310" s="14">
        <f t="shared" si="104"/>
        <v>0</v>
      </c>
      <c r="T310" s="12">
        <f t="shared" si="100"/>
        <v>788.77165509266354</v>
      </c>
      <c r="U310" s="3">
        <f t="shared" si="119"/>
        <v>18</v>
      </c>
      <c r="V310" s="19">
        <f t="shared" si="105"/>
        <v>13.422600000000001</v>
      </c>
      <c r="W310" s="14">
        <f>IF(M310=1,_xlfn.XLOOKUP(D310,' RPM (ICE)'!$E$3:$E$63,' RPM (ICE)'!$B$3:$B$63,,1),IF(M310=2,_xlfn.XLOOKUP(D310,' RPM (ICE)'!$F$3:$F$63,' RPM (ICE)'!$B$3:$B$63,,1),IF(M310=3,_xlfn.XLOOKUP(D310,' RPM (ICE)'!$G$3:$G$63,' RPM (ICE)'!$B$3:$B$63,,1))))</f>
        <v>6500</v>
      </c>
      <c r="X310" s="12">
        <f t="shared" si="106"/>
        <v>19.718418904615383</v>
      </c>
      <c r="Y310" s="3">
        <f t="shared" si="107"/>
        <v>20</v>
      </c>
      <c r="Z310" s="3">
        <f t="shared" si="114"/>
        <v>20</v>
      </c>
      <c r="AA310" s="3">
        <f t="shared" si="108"/>
        <v>20</v>
      </c>
      <c r="AB310" s="19"/>
      <c r="AC310" s="14">
        <f>IF(M310=1,_xlfn.XLOOKUP(D310,' RPM (ICE)'!$E$3:$E$63,' RPM (ICE)'!$C$3:$C$63,,-1),IF(M310=2,_xlfn.XLOOKUP(D310,' RPM (ICE)'!$F$3:$F$63,' RPM (ICE)'!$C$3:$C$63,,-1),IF(M310=3,_xlfn.XLOOKUP(D310,' RPM (ICE)'!$G$3:$G$63,' RPM (ICE)'!$C$3:$C$63,,-1))))</f>
        <v>17.8</v>
      </c>
      <c r="AD310" s="14">
        <f t="shared" si="109"/>
        <v>13.273460000000002</v>
      </c>
      <c r="AE310" s="14">
        <f t="shared" si="110"/>
        <v>19.49932536123077</v>
      </c>
      <c r="AF310" s="14" cm="1">
        <f t="array" ref="AF310">_xlfn.XLOOKUP(AE310,BSFC!$I$11:$I$33,_xlfn.XLOOKUP('Main Data (ICE)'!W310,BSFC!$J$10:$W$10,BSFC!$J$11:$W$33,,-1),,-1)</f>
        <v>504.47246850000005</v>
      </c>
      <c r="AG310" s="14">
        <f t="shared" si="111"/>
        <v>1.8600264254822254</v>
      </c>
      <c r="AH310" s="14">
        <f t="shared" si="115"/>
        <v>2.9289872684361442E-4</v>
      </c>
      <c r="AI310" s="14">
        <f t="shared" si="116"/>
        <v>0.14775934375130539</v>
      </c>
      <c r="AJ310" s="14">
        <f t="shared" si="120"/>
        <v>41.807897166729944</v>
      </c>
      <c r="AK310" s="14">
        <f t="shared" si="117"/>
        <v>1.9570774006795415E-4</v>
      </c>
      <c r="AL310" s="14">
        <f t="shared" si="118"/>
        <v>5.5374698234079228E-2</v>
      </c>
    </row>
    <row r="311" spans="1:38" ht="15.75" thickBot="1" x14ac:dyDescent="0.3">
      <c r="A311" s="14">
        <v>1</v>
      </c>
      <c r="B311" s="17" t="s">
        <v>33</v>
      </c>
      <c r="C311" s="14">
        <v>305</v>
      </c>
      <c r="D311" s="14">
        <f t="shared" si="112"/>
        <v>28.318182566696134</v>
      </c>
      <c r="E311" s="14">
        <f t="shared" si="101"/>
        <v>12.659339350494932</v>
      </c>
      <c r="F311" s="14">
        <f t="shared" si="113"/>
        <v>30.665098667019482</v>
      </c>
      <c r="G311" s="14">
        <f>0.5*('Specifications (ICE)'!$P$4*'Specifications (ICE)'!$P$3)*'Specifications (ICE)'!$P$5*E311^2</f>
        <v>50.09093135488606</v>
      </c>
      <c r="H311" s="14">
        <f>IF(B311="A",'Specifications (ICE)'!$M$12,IF(B311="G",'Specifications (ICE)'!$M$13))</f>
        <v>84.271039200000004</v>
      </c>
      <c r="I311" s="14">
        <f>'Specifications (ICE)'!$H$11-G311-H311-R311</f>
        <v>567.6362796638366</v>
      </c>
      <c r="J311" s="14">
        <f t="shared" si="102"/>
        <v>0.89696779754623324</v>
      </c>
      <c r="K311" s="14">
        <f>0.5*'Specifications (ICE)'!$E$16*E311^2</f>
        <v>43021.093753559137</v>
      </c>
      <c r="L311" s="14">
        <f>E311/'Specifications (ICE)'!$M$4</f>
        <v>44.30214995798751</v>
      </c>
      <c r="M311" s="14">
        <f t="shared" si="97"/>
        <v>3</v>
      </c>
      <c r="N311" s="14">
        <f>IF(M311=1,'Specifications (ICE)'!$M$19,IF(M311=2,'Specifications (ICE)'!$M$20,IF(M311=3,'Specifications (ICE)'!$M$21)))</f>
        <v>632.83908432016858</v>
      </c>
      <c r="O311" s="14">
        <f t="shared" si="98"/>
        <v>50.709039155616068</v>
      </c>
      <c r="P311" s="13">
        <f t="shared" si="99"/>
        <v>0.89696779754623324</v>
      </c>
      <c r="Q311" s="14">
        <v>0</v>
      </c>
      <c r="R311" s="17">
        <f t="shared" si="103"/>
        <v>0</v>
      </c>
      <c r="S311" s="14">
        <f t="shared" si="104"/>
        <v>0</v>
      </c>
      <c r="T311" s="12">
        <f t="shared" si="100"/>
        <v>793.22825733684294</v>
      </c>
      <c r="U311" s="3">
        <f t="shared" si="119"/>
        <v>18</v>
      </c>
      <c r="V311" s="19">
        <f t="shared" si="105"/>
        <v>13.422600000000001</v>
      </c>
      <c r="W311" s="14">
        <f>IF(M311=1,_xlfn.XLOOKUP(D311,' RPM (ICE)'!$E$3:$E$63,' RPM (ICE)'!$B$3:$B$63,,1),IF(M311=2,_xlfn.XLOOKUP(D311,' RPM (ICE)'!$F$3:$F$63,' RPM (ICE)'!$B$3:$B$63,,1),IF(M311=3,_xlfn.XLOOKUP(D311,' RPM (ICE)'!$G$3:$G$63,' RPM (ICE)'!$B$3:$B$63,,1))))</f>
        <v>6500</v>
      </c>
      <c r="X311" s="12">
        <f t="shared" si="106"/>
        <v>19.718418904615383</v>
      </c>
      <c r="Y311" s="3">
        <f t="shared" si="107"/>
        <v>20</v>
      </c>
      <c r="Z311" s="3">
        <f t="shared" si="114"/>
        <v>20</v>
      </c>
      <c r="AA311" s="3">
        <f t="shared" si="108"/>
        <v>20</v>
      </c>
      <c r="AB311" s="19"/>
      <c r="AC311" s="14">
        <f>IF(M311=1,_xlfn.XLOOKUP(D311,' RPM (ICE)'!$E$3:$E$63,' RPM (ICE)'!$C$3:$C$63,,-1),IF(M311=2,_xlfn.XLOOKUP(D311,' RPM (ICE)'!$F$3:$F$63,' RPM (ICE)'!$C$3:$C$63,,-1),IF(M311=3,_xlfn.XLOOKUP(D311,' RPM (ICE)'!$G$3:$G$63,' RPM (ICE)'!$C$3:$C$63,,-1))))</f>
        <v>17.8</v>
      </c>
      <c r="AD311" s="14">
        <f t="shared" si="109"/>
        <v>13.273460000000002</v>
      </c>
      <c r="AE311" s="14">
        <f t="shared" si="110"/>
        <v>19.49932536123077</v>
      </c>
      <c r="AF311" s="14" cm="1">
        <f t="array" ref="AF311">_xlfn.XLOOKUP(AE311,BSFC!$I$11:$I$33,_xlfn.XLOOKUP('Main Data (ICE)'!W311,BSFC!$J$10:$W$10,BSFC!$J$11:$W$33,,-1),,-1)</f>
        <v>504.47246850000005</v>
      </c>
      <c r="AG311" s="14">
        <f t="shared" si="111"/>
        <v>1.8600264254822254</v>
      </c>
      <c r="AH311" s="14">
        <f t="shared" si="115"/>
        <v>2.9125313099993057E-4</v>
      </c>
      <c r="AI311" s="14">
        <f t="shared" si="116"/>
        <v>0.14692918595388887</v>
      </c>
      <c r="AJ311" s="14">
        <f t="shared" si="120"/>
        <v>41.954826352683831</v>
      </c>
      <c r="AK311" s="14">
        <f t="shared" si="117"/>
        <v>1.9460819331640911E-4</v>
      </c>
      <c r="AL311" s="14">
        <f t="shared" si="118"/>
        <v>5.5569306427395639E-2</v>
      </c>
    </row>
    <row r="312" spans="1:38" ht="15.75" thickBot="1" x14ac:dyDescent="0.3">
      <c r="A312" s="14">
        <v>1</v>
      </c>
      <c r="B312" s="17" t="s">
        <v>33</v>
      </c>
      <c r="C312" s="14">
        <v>306</v>
      </c>
      <c r="D312" s="14">
        <f t="shared" si="112"/>
        <v>28.476238150712224</v>
      </c>
      <c r="E312" s="14">
        <f t="shared" si="101"/>
        <v>12.729996401652356</v>
      </c>
      <c r="F312" s="14">
        <f t="shared" si="113"/>
        <v>30.743653284668092</v>
      </c>
      <c r="G312" s="14">
        <f>0.5*('Specifications (ICE)'!$P$4*'Specifications (ICE)'!$P$3)*'Specifications (ICE)'!$P$5*E312^2</f>
        <v>50.651648544417647</v>
      </c>
      <c r="H312" s="14">
        <f>IF(B312="A",'Specifications (ICE)'!$M$12,IF(B312="G",'Specifications (ICE)'!$M$13))</f>
        <v>84.271039200000004</v>
      </c>
      <c r="I312" s="14">
        <f>'Specifications (ICE)'!$H$11-G312-H312-R312</f>
        <v>567.075562474305</v>
      </c>
      <c r="J312" s="14">
        <f t="shared" si="102"/>
        <v>0.89608176316020294</v>
      </c>
      <c r="K312" s="14">
        <f>0.5*'Specifications (ICE)'!$E$16*E312^2</f>
        <v>43502.671279222726</v>
      </c>
      <c r="L312" s="14">
        <f>E312/'Specifications (ICE)'!$M$4</f>
        <v>44.549418728442191</v>
      </c>
      <c r="M312" s="14">
        <f t="shared" si="97"/>
        <v>3</v>
      </c>
      <c r="N312" s="14">
        <f>IF(M312=1,'Specifications (ICE)'!$M$19,IF(M312=2,'Specifications (ICE)'!$M$20,IF(M312=3,'Specifications (ICE)'!$M$21)))</f>
        <v>632.83908432016858</v>
      </c>
      <c r="O312" s="14">
        <f t="shared" si="98"/>
        <v>51.276675435279913</v>
      </c>
      <c r="P312" s="13">
        <f t="shared" si="99"/>
        <v>0.89608176316020294</v>
      </c>
      <c r="Q312" s="14">
        <v>0</v>
      </c>
      <c r="R312" s="17">
        <f t="shared" si="103"/>
        <v>0</v>
      </c>
      <c r="S312" s="14">
        <f t="shared" si="104"/>
        <v>0</v>
      </c>
      <c r="T312" s="12">
        <f t="shared" si="100"/>
        <v>797.65559497322397</v>
      </c>
      <c r="U312" s="3">
        <f t="shared" si="119"/>
        <v>18</v>
      </c>
      <c r="V312" s="19">
        <f t="shared" si="105"/>
        <v>13.422600000000001</v>
      </c>
      <c r="W312" s="14">
        <f>IF(M312=1,_xlfn.XLOOKUP(D312,' RPM (ICE)'!$E$3:$E$63,' RPM (ICE)'!$B$3:$B$63,,1),IF(M312=2,_xlfn.XLOOKUP(D312,' RPM (ICE)'!$F$3:$F$63,' RPM (ICE)'!$B$3:$B$63,,1),IF(M312=3,_xlfn.XLOOKUP(D312,' RPM (ICE)'!$G$3:$G$63,' RPM (ICE)'!$B$3:$B$63,,1))))</f>
        <v>6500</v>
      </c>
      <c r="X312" s="12">
        <f t="shared" si="106"/>
        <v>19.718418904615383</v>
      </c>
      <c r="Y312" s="3">
        <f t="shared" si="107"/>
        <v>20</v>
      </c>
      <c r="Z312" s="3">
        <f t="shared" si="114"/>
        <v>20</v>
      </c>
      <c r="AA312" s="3">
        <f t="shared" si="108"/>
        <v>20</v>
      </c>
      <c r="AB312" s="19"/>
      <c r="AC312" s="14">
        <f>IF(M312=1,_xlfn.XLOOKUP(D312,' RPM (ICE)'!$E$3:$E$63,' RPM (ICE)'!$C$3:$C$63,,-1),IF(M312=2,_xlfn.XLOOKUP(D312,' RPM (ICE)'!$F$3:$F$63,' RPM (ICE)'!$C$3:$C$63,,-1),IF(M312=3,_xlfn.XLOOKUP(D312,' RPM (ICE)'!$G$3:$G$63,' RPM (ICE)'!$C$3:$C$63,,-1))))</f>
        <v>17.8</v>
      </c>
      <c r="AD312" s="14">
        <f t="shared" si="109"/>
        <v>13.273460000000002</v>
      </c>
      <c r="AE312" s="14">
        <f t="shared" si="110"/>
        <v>19.49932536123077</v>
      </c>
      <c r="AF312" s="14" cm="1">
        <f t="array" ref="AF312">_xlfn.XLOOKUP(AE312,BSFC!$I$11:$I$33,_xlfn.XLOOKUP('Main Data (ICE)'!W312,BSFC!$J$10:$W$10,BSFC!$J$11:$W$33,,-1),,-1)</f>
        <v>504.47246850000005</v>
      </c>
      <c r="AG312" s="14">
        <f t="shared" si="111"/>
        <v>1.8600264254822254</v>
      </c>
      <c r="AH312" s="14">
        <f t="shared" si="115"/>
        <v>2.8963654865947768E-4</v>
      </c>
      <c r="AI312" s="14">
        <f t="shared" si="116"/>
        <v>0.14611366467006709</v>
      </c>
      <c r="AJ312" s="14">
        <f t="shared" si="120"/>
        <v>42.100940017353899</v>
      </c>
      <c r="AK312" s="14">
        <f t="shared" si="117"/>
        <v>1.9352803267558557E-4</v>
      </c>
      <c r="AL312" s="14">
        <f t="shared" si="118"/>
        <v>5.5762834460071221E-2</v>
      </c>
    </row>
    <row r="313" spans="1:38" ht="15.75" thickBot="1" x14ac:dyDescent="0.3">
      <c r="A313" s="14">
        <v>1</v>
      </c>
      <c r="B313" s="17" t="s">
        <v>33</v>
      </c>
      <c r="C313" s="14">
        <v>307</v>
      </c>
      <c r="D313" s="14">
        <f t="shared" si="112"/>
        <v>28.633266444740393</v>
      </c>
      <c r="E313" s="14">
        <f t="shared" si="101"/>
        <v>12.800194213854816</v>
      </c>
      <c r="F313" s="14">
        <f t="shared" si="113"/>
        <v>30.821777099298782</v>
      </c>
      <c r="G313" s="14">
        <f>0.5*('Specifications (ICE)'!$P$4*'Specifications (ICE)'!$P$3)*'Specifications (ICE)'!$P$5*E313^2</f>
        <v>51.211811851510951</v>
      </c>
      <c r="H313" s="14">
        <f>IF(B313="A",'Specifications (ICE)'!$M$12,IF(B313="G",'Specifications (ICE)'!$M$13))</f>
        <v>84.271039200000004</v>
      </c>
      <c r="I313" s="14">
        <f>'Specifications (ICE)'!$H$11-G313-H313-R313</f>
        <v>566.51539916721174</v>
      </c>
      <c r="J313" s="14">
        <f t="shared" si="102"/>
        <v>0.89519660400841794</v>
      </c>
      <c r="K313" s="14">
        <f>0.5*'Specifications (ICE)'!$E$16*E313^2</f>
        <v>43983.773097454621</v>
      </c>
      <c r="L313" s="14">
        <f>E313/'Specifications (ICE)'!$M$4</f>
        <v>44.795080363446424</v>
      </c>
      <c r="M313" s="14">
        <f t="shared" si="97"/>
        <v>3</v>
      </c>
      <c r="N313" s="14">
        <f>IF(M313=1,'Specifications (ICE)'!$M$19,IF(M313=2,'Specifications (ICE)'!$M$20,IF(M313=3,'Specifications (ICE)'!$M$21)))</f>
        <v>632.83908432016858</v>
      </c>
      <c r="O313" s="14">
        <f t="shared" si="98"/>
        <v>51.843750997754213</v>
      </c>
      <c r="P313" s="13">
        <f t="shared" si="99"/>
        <v>0.89519660400841794</v>
      </c>
      <c r="Q313" s="14">
        <v>0</v>
      </c>
      <c r="R313" s="17">
        <f t="shared" si="103"/>
        <v>0</v>
      </c>
      <c r="S313" s="14">
        <f t="shared" si="104"/>
        <v>0</v>
      </c>
      <c r="T313" s="12">
        <f t="shared" si="100"/>
        <v>802.05415691240114</v>
      </c>
      <c r="U313" s="3">
        <f t="shared" si="119"/>
        <v>18</v>
      </c>
      <c r="V313" s="19">
        <f t="shared" si="105"/>
        <v>13.422600000000001</v>
      </c>
      <c r="W313" s="14">
        <f>IF(M313=1,_xlfn.XLOOKUP(D313,' RPM (ICE)'!$E$3:$E$63,' RPM (ICE)'!$B$3:$B$63,,1),IF(M313=2,_xlfn.XLOOKUP(D313,' RPM (ICE)'!$F$3:$F$63,' RPM (ICE)'!$B$3:$B$63,,1),IF(M313=3,_xlfn.XLOOKUP(D313,' RPM (ICE)'!$G$3:$G$63,' RPM (ICE)'!$B$3:$B$63,,1))))</f>
        <v>6600</v>
      </c>
      <c r="X313" s="12">
        <f t="shared" si="106"/>
        <v>19.419654981818184</v>
      </c>
      <c r="Y313" s="3">
        <f t="shared" si="107"/>
        <v>19</v>
      </c>
      <c r="Z313" s="3">
        <f t="shared" si="114"/>
        <v>19</v>
      </c>
      <c r="AA313" s="3">
        <f t="shared" si="108"/>
        <v>19</v>
      </c>
      <c r="AB313" s="19"/>
      <c r="AC313" s="14">
        <f>IF(M313=1,_xlfn.XLOOKUP(D313,' RPM (ICE)'!$E$3:$E$63,' RPM (ICE)'!$C$3:$C$63,,-1),IF(M313=2,_xlfn.XLOOKUP(D313,' RPM (ICE)'!$F$3:$F$63,' RPM (ICE)'!$C$3:$C$63,,-1),IF(M313=3,_xlfn.XLOOKUP(D313,' RPM (ICE)'!$G$3:$G$63,' RPM (ICE)'!$C$3:$C$63,,-1))))</f>
        <v>18</v>
      </c>
      <c r="AD313" s="14">
        <f t="shared" si="109"/>
        <v>13.422600000000001</v>
      </c>
      <c r="AE313" s="14">
        <f t="shared" si="110"/>
        <v>19.419654981818184</v>
      </c>
      <c r="AF313" s="14" cm="1">
        <f t="array" ref="AF313">_xlfn.XLOOKUP(AE313,BSFC!$I$11:$I$33,_xlfn.XLOOKUP('Main Data (ICE)'!W313,BSFC!$J$10:$W$10,BSFC!$J$11:$W$33,,-1),,-1)</f>
        <v>504.47246850000005</v>
      </c>
      <c r="AG313" s="14">
        <f t="shared" si="111"/>
        <v>1.8809255988022502</v>
      </c>
      <c r="AH313" s="14">
        <f t="shared" si="115"/>
        <v>2.9128464285052672E-4</v>
      </c>
      <c r="AI313" s="14">
        <f t="shared" si="116"/>
        <v>0.14694508281494612</v>
      </c>
      <c r="AJ313" s="14">
        <f t="shared" si="120"/>
        <v>42.247885100168844</v>
      </c>
      <c r="AK313" s="14">
        <f t="shared" si="117"/>
        <v>1.9462924876151804E-4</v>
      </c>
      <c r="AL313" s="14">
        <f t="shared" si="118"/>
        <v>5.5957463708832741E-2</v>
      </c>
    </row>
    <row r="314" spans="1:38" ht="15.75" thickBot="1" x14ac:dyDescent="0.3">
      <c r="A314" s="14">
        <v>1</v>
      </c>
      <c r="B314" s="17" t="s">
        <v>33</v>
      </c>
      <c r="C314" s="14">
        <v>308</v>
      </c>
      <c r="D314" s="14">
        <f t="shared" si="112"/>
        <v>28.789284410664976</v>
      </c>
      <c r="E314" s="14">
        <f t="shared" si="101"/>
        <v>12.869940369730513</v>
      </c>
      <c r="F314" s="14">
        <f t="shared" si="113"/>
        <v>30.899477537006476</v>
      </c>
      <c r="G314" s="14">
        <f>0.5*('Specifications (ICE)'!$P$4*'Specifications (ICE)'!$P$3)*'Specifications (ICE)'!$P$5*E314^2</f>
        <v>51.771421823296976</v>
      </c>
      <c r="H314" s="14">
        <f>IF(B314="A",'Specifications (ICE)'!$M$12,IF(B314="G",'Specifications (ICE)'!$M$13))</f>
        <v>84.271039200000004</v>
      </c>
      <c r="I314" s="14">
        <f>'Specifications (ICE)'!$H$11-G314-H314-R314</f>
        <v>565.95578919542561</v>
      </c>
      <c r="J314" s="14">
        <f t="shared" si="102"/>
        <v>0.89431231922631205</v>
      </c>
      <c r="K314" s="14">
        <f>0.5*'Specifications (ICE)'!$E$16*E314^2</f>
        <v>44464.399678163718</v>
      </c>
      <c r="L314" s="14">
        <f>E314/'Specifications (ICE)'!$M$4</f>
        <v>45.03916139888193</v>
      </c>
      <c r="M314" s="14">
        <f t="shared" si="97"/>
        <v>3</v>
      </c>
      <c r="N314" s="14">
        <f>IF(M314=1,'Specifications (ICE)'!$M$19,IF(M314=2,'Specifications (ICE)'!$M$20,IF(M314=3,'Specifications (ICE)'!$M$21)))</f>
        <v>632.83908432016858</v>
      </c>
      <c r="O314" s="14">
        <f t="shared" si="98"/>
        <v>52.410266396921429</v>
      </c>
      <c r="P314" s="13">
        <f t="shared" si="99"/>
        <v>0.89431231922631205</v>
      </c>
      <c r="Q314" s="14">
        <v>0</v>
      </c>
      <c r="R314" s="17">
        <f t="shared" si="103"/>
        <v>0</v>
      </c>
      <c r="S314" s="14">
        <f t="shared" si="104"/>
        <v>0</v>
      </c>
      <c r="T314" s="12">
        <f t="shared" si="100"/>
        <v>806.42441827829634</v>
      </c>
      <c r="U314" s="3">
        <f t="shared" si="119"/>
        <v>18</v>
      </c>
      <c r="V314" s="19">
        <f t="shared" si="105"/>
        <v>13.422600000000001</v>
      </c>
      <c r="W314" s="14">
        <f>IF(M314=1,_xlfn.XLOOKUP(D314,' RPM (ICE)'!$E$3:$E$63,' RPM (ICE)'!$B$3:$B$63,,1),IF(M314=2,_xlfn.XLOOKUP(D314,' RPM (ICE)'!$F$3:$F$63,' RPM (ICE)'!$B$3:$B$63,,1),IF(M314=3,_xlfn.XLOOKUP(D314,' RPM (ICE)'!$G$3:$G$63,' RPM (ICE)'!$B$3:$B$63,,1))))</f>
        <v>6600</v>
      </c>
      <c r="X314" s="12">
        <f t="shared" si="106"/>
        <v>19.419654981818184</v>
      </c>
      <c r="Y314" s="3">
        <f t="shared" si="107"/>
        <v>19</v>
      </c>
      <c r="Z314" s="3">
        <f t="shared" si="114"/>
        <v>19</v>
      </c>
      <c r="AA314" s="3">
        <f t="shared" si="108"/>
        <v>19</v>
      </c>
      <c r="AB314" s="19"/>
      <c r="AC314" s="14">
        <f>IF(M314=1,_xlfn.XLOOKUP(D314,' RPM (ICE)'!$E$3:$E$63,' RPM (ICE)'!$C$3:$C$63,,-1),IF(M314=2,_xlfn.XLOOKUP(D314,' RPM (ICE)'!$F$3:$F$63,' RPM (ICE)'!$C$3:$C$63,,-1),IF(M314=3,_xlfn.XLOOKUP(D314,' RPM (ICE)'!$G$3:$G$63,' RPM (ICE)'!$C$3:$C$63,,-1))))</f>
        <v>18</v>
      </c>
      <c r="AD314" s="14">
        <f t="shared" si="109"/>
        <v>13.422600000000001</v>
      </c>
      <c r="AE314" s="14">
        <f t="shared" si="110"/>
        <v>19.419654981818184</v>
      </c>
      <c r="AF314" s="14" cm="1">
        <f t="array" ref="AF314">_xlfn.XLOOKUP(AE314,BSFC!$I$11:$I$33,_xlfn.XLOOKUP('Main Data (ICE)'!W314,BSFC!$J$10:$W$10,BSFC!$J$11:$W$33,,-1),,-1)</f>
        <v>504.47246850000005</v>
      </c>
      <c r="AG314" s="14">
        <f t="shared" si="111"/>
        <v>1.8809255988022502</v>
      </c>
      <c r="AH314" s="14">
        <f t="shared" si="115"/>
        <v>2.8970608199313779E-4</v>
      </c>
      <c r="AI314" s="14">
        <f t="shared" si="116"/>
        <v>0.14614874232254163</v>
      </c>
      <c r="AJ314" s="14">
        <f t="shared" si="120"/>
        <v>42.394033842491389</v>
      </c>
      <c r="AK314" s="14">
        <f t="shared" si="117"/>
        <v>1.9357449314243922E-4</v>
      </c>
      <c r="AL314" s="14">
        <f t="shared" si="118"/>
        <v>5.615103820197518E-2</v>
      </c>
    </row>
    <row r="315" spans="1:38" ht="15.75" thickBot="1" x14ac:dyDescent="0.3">
      <c r="A315" s="14">
        <v>1</v>
      </c>
      <c r="B315" s="17" t="s">
        <v>33</v>
      </c>
      <c r="C315" s="14">
        <v>309</v>
      </c>
      <c r="D315" s="14">
        <f t="shared" si="112"/>
        <v>28.944308537510086</v>
      </c>
      <c r="E315" s="14">
        <f t="shared" si="101"/>
        <v>12.939242240520571</v>
      </c>
      <c r="F315" s="14">
        <f t="shared" si="113"/>
        <v>30.976761815437278</v>
      </c>
      <c r="G315" s="14">
        <f>0.5*('Specifications (ICE)'!$P$4*'Specifications (ICE)'!$P$3)*'Specifications (ICE)'!$P$5*E315^2</f>
        <v>52.330479006366261</v>
      </c>
      <c r="H315" s="14">
        <f>IF(B315="A",'Specifications (ICE)'!$M$12,IF(B315="G",'Specifications (ICE)'!$M$13))</f>
        <v>84.271039200000004</v>
      </c>
      <c r="I315" s="14">
        <f>'Specifications (ICE)'!$H$11-G315-H315-R315</f>
        <v>565.39673201235644</v>
      </c>
      <c r="J315" s="14">
        <f t="shared" si="102"/>
        <v>0.89342890795017427</v>
      </c>
      <c r="K315" s="14">
        <f>0.5*'Specifications (ICE)'!$E$16*E315^2</f>
        <v>44944.551490794736</v>
      </c>
      <c r="L315" s="14">
        <f>E315/'Specifications (ICE)'!$M$4</f>
        <v>45.281687630868142</v>
      </c>
      <c r="M315" s="14">
        <f t="shared" si="97"/>
        <v>3</v>
      </c>
      <c r="N315" s="14">
        <f>IF(M315=1,'Specifications (ICE)'!$M$19,IF(M315=2,'Specifications (ICE)'!$M$20,IF(M315=3,'Specifications (ICE)'!$M$21)))</f>
        <v>632.83908432016858</v>
      </c>
      <c r="O315" s="14">
        <f t="shared" si="98"/>
        <v>52.976222186116857</v>
      </c>
      <c r="P315" s="13">
        <f t="shared" si="99"/>
        <v>0.89342890795017427</v>
      </c>
      <c r="Q315" s="14">
        <v>0</v>
      </c>
      <c r="R315" s="17">
        <f t="shared" si="103"/>
        <v>0</v>
      </c>
      <c r="S315" s="14">
        <f t="shared" si="104"/>
        <v>0</v>
      </c>
      <c r="T315" s="12">
        <f t="shared" si="100"/>
        <v>810.7668409494155</v>
      </c>
      <c r="U315" s="3">
        <f t="shared" si="119"/>
        <v>18</v>
      </c>
      <c r="V315" s="19">
        <f t="shared" si="105"/>
        <v>13.422600000000001</v>
      </c>
      <c r="W315" s="14">
        <f>IF(M315=1,_xlfn.XLOOKUP(D315,' RPM (ICE)'!$E$3:$E$63,' RPM (ICE)'!$B$3:$B$63,,1),IF(M315=2,_xlfn.XLOOKUP(D315,' RPM (ICE)'!$F$3:$F$63,' RPM (ICE)'!$B$3:$B$63,,1),IF(M315=3,_xlfn.XLOOKUP(D315,' RPM (ICE)'!$G$3:$G$63,' RPM (ICE)'!$B$3:$B$63,,1))))</f>
        <v>6700</v>
      </c>
      <c r="X315" s="12">
        <f t="shared" si="106"/>
        <v>19.129809385074626</v>
      </c>
      <c r="Y315" s="3">
        <f t="shared" si="107"/>
        <v>19</v>
      </c>
      <c r="Z315" s="3">
        <f t="shared" si="114"/>
        <v>19</v>
      </c>
      <c r="AA315" s="3">
        <f t="shared" si="108"/>
        <v>19</v>
      </c>
      <c r="AB315" s="19"/>
      <c r="AC315" s="14">
        <f>IF(M315=1,_xlfn.XLOOKUP(D315,' RPM (ICE)'!$E$3:$E$63,' RPM (ICE)'!$C$3:$C$63,,-1),IF(M315=2,_xlfn.XLOOKUP(D315,' RPM (ICE)'!$F$3:$F$63,' RPM (ICE)'!$C$3:$C$63,,-1),IF(M315=3,_xlfn.XLOOKUP(D315,' RPM (ICE)'!$G$3:$G$63,' RPM (ICE)'!$C$3:$C$63,,-1))))</f>
        <v>16.8</v>
      </c>
      <c r="AD315" s="14">
        <f t="shared" si="109"/>
        <v>12.527760000000001</v>
      </c>
      <c r="AE315" s="14">
        <f t="shared" si="110"/>
        <v>17.854488759402983</v>
      </c>
      <c r="AF315" s="14" cm="1">
        <f t="array" ref="AF315">_xlfn.XLOOKUP(AE315,BSFC!$I$11:$I$33,_xlfn.XLOOKUP('Main Data (ICE)'!W315,BSFC!$J$10:$W$10,BSFC!$J$11:$W$33,,-1),,-1)</f>
        <v>484.72801649999997</v>
      </c>
      <c r="AG315" s="14">
        <f t="shared" si="111"/>
        <v>1.6868211822189001</v>
      </c>
      <c r="AH315" s="14">
        <f t="shared" si="115"/>
        <v>2.6894413665396415E-4</v>
      </c>
      <c r="AI315" s="14">
        <f t="shared" si="116"/>
        <v>0.13036475790958099</v>
      </c>
      <c r="AJ315" s="14">
        <f t="shared" si="120"/>
        <v>42.524398600400971</v>
      </c>
      <c r="AK315" s="14">
        <f t="shared" si="117"/>
        <v>1.7266855352262382E-4</v>
      </c>
      <c r="AL315" s="14">
        <f t="shared" si="118"/>
        <v>5.6323706755497804E-2</v>
      </c>
    </row>
    <row r="316" spans="1:38" ht="15.75" thickBot="1" x14ac:dyDescent="0.3">
      <c r="A316" s="14">
        <v>1</v>
      </c>
      <c r="B316" s="17" t="s">
        <v>33</v>
      </c>
      <c r="C316" s="14">
        <v>310</v>
      </c>
      <c r="D316" s="14">
        <f t="shared" si="112"/>
        <v>29.098354859796391</v>
      </c>
      <c r="E316" s="14">
        <f t="shared" si="101"/>
        <v>13.008106994285225</v>
      </c>
      <c r="F316" s="14">
        <f t="shared" si="113"/>
        <v>31.053636951876371</v>
      </c>
      <c r="G316" s="14">
        <f>0.5*('Specifications (ICE)'!$P$4*'Specifications (ICE)'!$P$3)*'Specifications (ICE)'!$P$5*E316^2</f>
        <v>52.888983946769407</v>
      </c>
      <c r="H316" s="14">
        <f>IF(B316="A",'Specifications (ICE)'!$M$12,IF(B316="G",'Specifications (ICE)'!$M$13))</f>
        <v>84.271039200000004</v>
      </c>
      <c r="I316" s="14">
        <f>'Specifications (ICE)'!$H$11-G316-H316-R316</f>
        <v>564.83822707195327</v>
      </c>
      <c r="J316" s="14">
        <f t="shared" si="102"/>
        <v>0.89254636931714537</v>
      </c>
      <c r="K316" s="14">
        <f>0.5*'Specifications (ICE)'!$E$16*E316^2</f>
        <v>45424.229004328648</v>
      </c>
      <c r="L316" s="14">
        <f>E316/'Specifications (ICE)'!$M$4</f>
        <v>45.522684144480223</v>
      </c>
      <c r="M316" s="14">
        <f t="shared" si="97"/>
        <v>3</v>
      </c>
      <c r="N316" s="14">
        <f>IF(M316=1,'Specifications (ICE)'!$M$19,IF(M316=2,'Specifications (ICE)'!$M$20,IF(M316=3,'Specifications (ICE)'!$M$21)))</f>
        <v>632.83908432016858</v>
      </c>
      <c r="O316" s="14">
        <f t="shared" si="98"/>
        <v>53.541618918129224</v>
      </c>
      <c r="P316" s="13">
        <f t="shared" si="99"/>
        <v>0.89254636931714537</v>
      </c>
      <c r="Q316" s="14">
        <v>0</v>
      </c>
      <c r="R316" s="17">
        <f t="shared" si="103"/>
        <v>0</v>
      </c>
      <c r="S316" s="14">
        <f t="shared" si="104"/>
        <v>0</v>
      </c>
      <c r="T316" s="12">
        <f t="shared" si="100"/>
        <v>815.08187407304615</v>
      </c>
      <c r="U316" s="3">
        <f t="shared" si="119"/>
        <v>18</v>
      </c>
      <c r="V316" s="19">
        <f t="shared" si="105"/>
        <v>13.422600000000001</v>
      </c>
      <c r="W316" s="14">
        <f>IF(M316=1,_xlfn.XLOOKUP(D316,' RPM (ICE)'!$E$3:$E$63,' RPM (ICE)'!$B$3:$B$63,,1),IF(M316=2,_xlfn.XLOOKUP(D316,' RPM (ICE)'!$F$3:$F$63,' RPM (ICE)'!$B$3:$B$63,,1),IF(M316=3,_xlfn.XLOOKUP(D316,' RPM (ICE)'!$G$3:$G$63,' RPM (ICE)'!$B$3:$B$63,,1))))</f>
        <v>6700</v>
      </c>
      <c r="X316" s="12">
        <f t="shared" si="106"/>
        <v>19.129809385074626</v>
      </c>
      <c r="Y316" s="3">
        <f t="shared" si="107"/>
        <v>19</v>
      </c>
      <c r="Z316" s="3">
        <f t="shared" si="114"/>
        <v>19</v>
      </c>
      <c r="AA316" s="3">
        <f t="shared" si="108"/>
        <v>19</v>
      </c>
      <c r="AB316" s="19"/>
      <c r="AC316" s="14">
        <f>IF(M316=1,_xlfn.XLOOKUP(D316,' RPM (ICE)'!$E$3:$E$63,' RPM (ICE)'!$C$3:$C$63,,-1),IF(M316=2,_xlfn.XLOOKUP(D316,' RPM (ICE)'!$F$3:$F$63,' RPM (ICE)'!$C$3:$C$63,,-1),IF(M316=3,_xlfn.XLOOKUP(D316,' RPM (ICE)'!$G$3:$G$63,' RPM (ICE)'!$C$3:$C$63,,-1))))</f>
        <v>16.8</v>
      </c>
      <c r="AD316" s="14">
        <f t="shared" si="109"/>
        <v>12.527760000000001</v>
      </c>
      <c r="AE316" s="14">
        <f t="shared" si="110"/>
        <v>17.854488759402983</v>
      </c>
      <c r="AF316" s="14" cm="1">
        <f t="array" ref="AF316">_xlfn.XLOOKUP(AE316,BSFC!$I$11:$I$33,_xlfn.XLOOKUP('Main Data (ICE)'!W316,BSFC!$J$10:$W$10,BSFC!$J$11:$W$33,,-1),,-1)</f>
        <v>484.72801649999997</v>
      </c>
      <c r="AG316" s="14">
        <f t="shared" si="111"/>
        <v>1.6868211822189001</v>
      </c>
      <c r="AH316" s="14">
        <f t="shared" si="115"/>
        <v>2.6752034979894517E-4</v>
      </c>
      <c r="AI316" s="14">
        <f t="shared" si="116"/>
        <v>0.12967460853142884</v>
      </c>
      <c r="AJ316" s="14">
        <f t="shared" si="120"/>
        <v>42.654073208932402</v>
      </c>
      <c r="AK316" s="14">
        <f t="shared" si="117"/>
        <v>1.7175444838599845E-4</v>
      </c>
      <c r="AL316" s="14">
        <f t="shared" si="118"/>
        <v>5.6495461203883802E-2</v>
      </c>
    </row>
    <row r="317" spans="1:38" ht="15.75" thickBot="1" x14ac:dyDescent="0.3">
      <c r="A317" s="14">
        <v>1</v>
      </c>
      <c r="B317" s="17" t="s">
        <v>33</v>
      </c>
      <c r="C317" s="14">
        <v>311</v>
      </c>
      <c r="D317" s="14">
        <f t="shared" si="112"/>
        <v>29.251438974990045</v>
      </c>
      <c r="E317" s="14">
        <f t="shared" si="101"/>
        <v>13.076541603704186</v>
      </c>
      <c r="F317" s="14">
        <f t="shared" si="113"/>
        <v>31.130109770937086</v>
      </c>
      <c r="G317" s="14">
        <f>0.5*('Specifications (ICE)'!$P$4*'Specifications (ICE)'!$P$3)*'Specifications (ICE)'!$P$5*E317^2</f>
        <v>53.446937190017614</v>
      </c>
      <c r="H317" s="14">
        <f>IF(B317="A",'Specifications (ICE)'!$M$12,IF(B317="G",'Specifications (ICE)'!$M$13))</f>
        <v>84.271039200000004</v>
      </c>
      <c r="I317" s="14">
        <f>'Specifications (ICE)'!$H$11-G317-H317-R317</f>
        <v>564.28027382870505</v>
      </c>
      <c r="J317" s="14">
        <f t="shared" si="102"/>
        <v>0.89166470246521945</v>
      </c>
      <c r="K317" s="14">
        <f>0.5*'Specifications (ICE)'!$E$16*E317^2</f>
        <v>45903.432687283173</v>
      </c>
      <c r="L317" s="14">
        <f>E317/'Specifications (ICE)'!$M$4</f>
        <v>45.762175341047019</v>
      </c>
      <c r="M317" s="14">
        <f t="shared" si="97"/>
        <v>3</v>
      </c>
      <c r="N317" s="14">
        <f>IF(M317=1,'Specifications (ICE)'!$M$19,IF(M317=2,'Specifications (ICE)'!$M$20,IF(M317=3,'Specifications (ICE)'!$M$21)))</f>
        <v>632.83908432016858</v>
      </c>
      <c r="O317" s="14">
        <f t="shared" si="98"/>
        <v>54.106457145201169</v>
      </c>
      <c r="P317" s="13">
        <f t="shared" si="99"/>
        <v>0.89166470246521945</v>
      </c>
      <c r="Q317" s="14">
        <v>0</v>
      </c>
      <c r="R317" s="17">
        <f t="shared" si="103"/>
        <v>0</v>
      </c>
      <c r="S317" s="14">
        <f t="shared" si="104"/>
        <v>0</v>
      </c>
      <c r="T317" s="12">
        <f t="shared" si="100"/>
        <v>819.36995455402382</v>
      </c>
      <c r="U317" s="3">
        <f t="shared" si="119"/>
        <v>18</v>
      </c>
      <c r="V317" s="19">
        <f t="shared" si="105"/>
        <v>13.422600000000001</v>
      </c>
      <c r="W317" s="14">
        <f>IF(M317=1,_xlfn.XLOOKUP(D317,' RPM (ICE)'!$E$3:$E$63,' RPM (ICE)'!$B$3:$B$63,,1),IF(M317=2,_xlfn.XLOOKUP(D317,' RPM (ICE)'!$F$3:$F$63,' RPM (ICE)'!$B$3:$B$63,,1),IF(M317=3,_xlfn.XLOOKUP(D317,' RPM (ICE)'!$G$3:$G$63,' RPM (ICE)'!$B$3:$B$63,,1))))</f>
        <v>6700</v>
      </c>
      <c r="X317" s="12">
        <f t="shared" si="106"/>
        <v>19.129809385074626</v>
      </c>
      <c r="Y317" s="3">
        <f t="shared" si="107"/>
        <v>19</v>
      </c>
      <c r="Z317" s="3">
        <f t="shared" si="114"/>
        <v>19</v>
      </c>
      <c r="AA317" s="3">
        <f t="shared" si="108"/>
        <v>19</v>
      </c>
      <c r="AB317" s="19"/>
      <c r="AC317" s="14">
        <f>IF(M317=1,_xlfn.XLOOKUP(D317,' RPM (ICE)'!$E$3:$E$63,' RPM (ICE)'!$C$3:$C$63,,-1),IF(M317=2,_xlfn.XLOOKUP(D317,' RPM (ICE)'!$F$3:$F$63,' RPM (ICE)'!$C$3:$C$63,,-1),IF(M317=3,_xlfn.XLOOKUP(D317,' RPM (ICE)'!$G$3:$G$63,' RPM (ICE)'!$C$3:$C$63,,-1))))</f>
        <v>16.8</v>
      </c>
      <c r="AD317" s="14">
        <f t="shared" si="109"/>
        <v>12.527760000000001</v>
      </c>
      <c r="AE317" s="14">
        <f t="shared" si="110"/>
        <v>17.854488759402983</v>
      </c>
      <c r="AF317" s="14" cm="1">
        <f t="array" ref="AF317">_xlfn.XLOOKUP(AE317,BSFC!$I$11:$I$33,_xlfn.XLOOKUP('Main Data (ICE)'!W317,BSFC!$J$10:$W$10,BSFC!$J$11:$W$33,,-1),,-1)</f>
        <v>484.72801649999997</v>
      </c>
      <c r="AG317" s="14">
        <f t="shared" si="111"/>
        <v>1.6868211822189001</v>
      </c>
      <c r="AH317" s="14">
        <f t="shared" si="115"/>
        <v>2.6612031214335127E-4</v>
      </c>
      <c r="AI317" s="14">
        <f t="shared" si="116"/>
        <v>0.12899597105560751</v>
      </c>
      <c r="AJ317" s="14">
        <f t="shared" si="120"/>
        <v>42.783069179988011</v>
      </c>
      <c r="AK317" s="14">
        <f t="shared" si="117"/>
        <v>1.7085559080212915E-4</v>
      </c>
      <c r="AL317" s="14">
        <f t="shared" si="118"/>
        <v>5.6666316794685929E-2</v>
      </c>
    </row>
    <row r="318" spans="1:38" ht="15.75" thickBot="1" x14ac:dyDescent="0.3">
      <c r="A318" s="14">
        <v>1</v>
      </c>
      <c r="B318" s="17" t="s">
        <v>33</v>
      </c>
      <c r="C318" s="14">
        <v>312</v>
      </c>
      <c r="D318" s="14">
        <f t="shared" si="112"/>
        <v>29.403576060098239</v>
      </c>
      <c r="E318" s="14">
        <f t="shared" si="101"/>
        <v>13.144552853495506</v>
      </c>
      <c r="F318" s="14">
        <f t="shared" si="113"/>
        <v>31.206186911874905</v>
      </c>
      <c r="G318" s="14">
        <f>0.5*('Specifications (ICE)'!$P$4*'Specifications (ICE)'!$P$3)*'Specifications (ICE)'!$P$5*E318^2</f>
        <v>54.004339281083247</v>
      </c>
      <c r="H318" s="14">
        <f>IF(B318="A",'Specifications (ICE)'!$M$12,IF(B318="G",'Specifications (ICE)'!$M$13))</f>
        <v>84.271039200000004</v>
      </c>
      <c r="I318" s="14">
        <f>'Specifications (ICE)'!$H$11-G318-H318-R318</f>
        <v>563.72287173763937</v>
      </c>
      <c r="J318" s="14">
        <f t="shared" si="102"/>
        <v>0.8907839065332418</v>
      </c>
      <c r="K318" s="14">
        <f>0.5*'Specifications (ICE)'!$E$16*E318^2</f>
        <v>46382.163007713229</v>
      </c>
      <c r="L318" s="14">
        <f>E318/'Specifications (ICE)'!$M$4</f>
        <v>46.000184964113757</v>
      </c>
      <c r="M318" s="14">
        <f t="shared" si="97"/>
        <v>3</v>
      </c>
      <c r="N318" s="14">
        <f>IF(M318=1,'Specifications (ICE)'!$M$19,IF(M318=2,'Specifications (ICE)'!$M$20,IF(M318=3,'Specifications (ICE)'!$M$21)))</f>
        <v>632.83908432016858</v>
      </c>
      <c r="O318" s="14">
        <f t="shared" si="98"/>
        <v>54.670737419029862</v>
      </c>
      <c r="P318" s="13">
        <f t="shared" si="99"/>
        <v>0.8907839065332418</v>
      </c>
      <c r="Q318" s="14">
        <v>0</v>
      </c>
      <c r="R318" s="17">
        <f t="shared" si="103"/>
        <v>0</v>
      </c>
      <c r="S318" s="14">
        <f t="shared" si="104"/>
        <v>0</v>
      </c>
      <c r="T318" s="12">
        <f t="shared" si="100"/>
        <v>823.63150751959461</v>
      </c>
      <c r="U318" s="3">
        <f t="shared" si="119"/>
        <v>18</v>
      </c>
      <c r="V318" s="19">
        <f t="shared" si="105"/>
        <v>13.422600000000001</v>
      </c>
      <c r="W318" s="14">
        <f>IF(M318=1,_xlfn.XLOOKUP(D318,' RPM (ICE)'!$E$3:$E$63,' RPM (ICE)'!$B$3:$B$63,,1),IF(M318=2,_xlfn.XLOOKUP(D318,' RPM (ICE)'!$F$3:$F$63,' RPM (ICE)'!$B$3:$B$63,,1),IF(M318=3,_xlfn.XLOOKUP(D318,' RPM (ICE)'!$G$3:$G$63,' RPM (ICE)'!$B$3:$B$63,,1))))</f>
        <v>6800</v>
      </c>
      <c r="X318" s="12">
        <f t="shared" si="106"/>
        <v>18.848488658823531</v>
      </c>
      <c r="Y318" s="3">
        <f t="shared" si="107"/>
        <v>19</v>
      </c>
      <c r="Z318" s="3">
        <f t="shared" si="114"/>
        <v>19</v>
      </c>
      <c r="AA318" s="3">
        <f t="shared" si="108"/>
        <v>19</v>
      </c>
      <c r="AB318" s="19"/>
      <c r="AC318" s="14">
        <f>IF(M318=1,_xlfn.XLOOKUP(D318,' RPM (ICE)'!$E$3:$E$63,' RPM (ICE)'!$C$3:$C$63,,-1),IF(M318=2,_xlfn.XLOOKUP(D318,' RPM (ICE)'!$F$3:$F$63,' RPM (ICE)'!$C$3:$C$63,,-1),IF(M318=3,_xlfn.XLOOKUP(D318,' RPM (ICE)'!$G$3:$G$63,' RPM (ICE)'!$C$3:$C$63,,-1))))</f>
        <v>14</v>
      </c>
      <c r="AD318" s="14">
        <f t="shared" si="109"/>
        <v>10.4398</v>
      </c>
      <c r="AE318" s="14">
        <f t="shared" si="110"/>
        <v>14.659935623529412</v>
      </c>
      <c r="AF318" s="14" cm="1">
        <f t="array" ref="AF318">_xlfn.XLOOKUP(AE318,BSFC!$I$11:$I$33,_xlfn.XLOOKUP('Main Data (ICE)'!W318,BSFC!$J$10:$W$10,BSFC!$J$11:$W$33,,-1),,-1)</f>
        <v>426.97377450000005</v>
      </c>
      <c r="AG318" s="14">
        <f t="shared" si="111"/>
        <v>1.2382002252847502</v>
      </c>
      <c r="AH318" s="14">
        <f t="shared" si="115"/>
        <v>2.206194822118463E-4</v>
      </c>
      <c r="AI318" s="14">
        <f t="shared" si="116"/>
        <v>9.4198733048227637E-2</v>
      </c>
      <c r="AJ318" s="14">
        <f t="shared" si="120"/>
        <v>42.877267913036242</v>
      </c>
      <c r="AK318" s="14">
        <f t="shared" si="117"/>
        <v>1.2476653383871209E-4</v>
      </c>
      <c r="AL318" s="14">
        <f t="shared" si="118"/>
        <v>5.6791083328524644E-2</v>
      </c>
    </row>
    <row r="319" spans="1:38" ht="15.75" thickBot="1" x14ac:dyDescent="0.3">
      <c r="A319" s="14">
        <v>1</v>
      </c>
      <c r="B319" s="17" t="s">
        <v>33</v>
      </c>
      <c r="C319" s="14">
        <v>313</v>
      </c>
      <c r="D319" s="14">
        <f t="shared" si="112"/>
        <v>29.554780887461799</v>
      </c>
      <c r="E319" s="14">
        <f t="shared" si="101"/>
        <v>13.212147347475479</v>
      </c>
      <c r="F319" s="14">
        <f t="shared" si="113"/>
        <v>31.2818748355485</v>
      </c>
      <c r="G319" s="14">
        <f>0.5*('Specifications (ICE)'!$P$4*'Specifications (ICE)'!$P$3)*'Specifications (ICE)'!$P$5*E319^2</f>
        <v>54.561190764400344</v>
      </c>
      <c r="H319" s="14">
        <f>IF(B319="A",'Specifications (ICE)'!$M$12,IF(B319="G",'Specifications (ICE)'!$M$13))</f>
        <v>84.271039200000004</v>
      </c>
      <c r="I319" s="14">
        <f>'Specifications (ICE)'!$H$11-G319-H319-R319</f>
        <v>563.16602025432235</v>
      </c>
      <c r="J319" s="14">
        <f t="shared" si="102"/>
        <v>0.88990398066090848</v>
      </c>
      <c r="K319" s="14">
        <f>0.5*'Specifications (ICE)'!$E$16*E319^2</f>
        <v>46860.420433211395</v>
      </c>
      <c r="L319" s="14">
        <f>E319/'Specifications (ICE)'!$M$4</f>
        <v>46.236736124148656</v>
      </c>
      <c r="M319" s="14">
        <f t="shared" si="97"/>
        <v>3</v>
      </c>
      <c r="N319" s="14">
        <f>IF(M319=1,'Specifications (ICE)'!$M$19,IF(M319=2,'Specifications (ICE)'!$M$20,IF(M319=3,'Specifications (ICE)'!$M$21)))</f>
        <v>632.83908432016858</v>
      </c>
      <c r="O319" s="14">
        <f t="shared" si="98"/>
        <v>55.234460290767501</v>
      </c>
      <c r="P319" s="13">
        <f t="shared" si="99"/>
        <v>0.88990398066090848</v>
      </c>
      <c r="Q319" s="14">
        <v>0</v>
      </c>
      <c r="R319" s="17">
        <f t="shared" si="103"/>
        <v>0</v>
      </c>
      <c r="S319" s="14">
        <f t="shared" si="104"/>
        <v>0</v>
      </c>
      <c r="T319" s="12">
        <f t="shared" si="100"/>
        <v>827.8669467617857</v>
      </c>
      <c r="U319" s="3">
        <f t="shared" si="119"/>
        <v>18</v>
      </c>
      <c r="V319" s="19">
        <f t="shared" si="105"/>
        <v>13.422600000000001</v>
      </c>
      <c r="W319" s="14">
        <f>IF(M319=1,_xlfn.XLOOKUP(D319,' RPM (ICE)'!$E$3:$E$63,' RPM (ICE)'!$B$3:$B$63,,1),IF(M319=2,_xlfn.XLOOKUP(D319,' RPM (ICE)'!$F$3:$F$63,' RPM (ICE)'!$B$3:$B$63,,1),IF(M319=3,_xlfn.XLOOKUP(D319,' RPM (ICE)'!$G$3:$G$63,' RPM (ICE)'!$B$3:$B$63,,1))))</f>
        <v>6800</v>
      </c>
      <c r="X319" s="12">
        <f t="shared" si="106"/>
        <v>18.848488658823531</v>
      </c>
      <c r="Y319" s="3">
        <f t="shared" si="107"/>
        <v>19</v>
      </c>
      <c r="Z319" s="3">
        <f t="shared" si="114"/>
        <v>19</v>
      </c>
      <c r="AA319" s="3">
        <f t="shared" si="108"/>
        <v>19</v>
      </c>
      <c r="AB319" s="19"/>
      <c r="AC319" s="14">
        <f>IF(M319=1,_xlfn.XLOOKUP(D319,' RPM (ICE)'!$E$3:$E$63,' RPM (ICE)'!$C$3:$C$63,,-1),IF(M319=2,_xlfn.XLOOKUP(D319,' RPM (ICE)'!$F$3:$F$63,' RPM (ICE)'!$C$3:$C$63,,-1),IF(M319=3,_xlfn.XLOOKUP(D319,' RPM (ICE)'!$G$3:$G$63,' RPM (ICE)'!$C$3:$C$63,,-1))))</f>
        <v>14</v>
      </c>
      <c r="AD319" s="14">
        <f t="shared" si="109"/>
        <v>10.4398</v>
      </c>
      <c r="AE319" s="14">
        <f t="shared" si="110"/>
        <v>14.659935623529412</v>
      </c>
      <c r="AF319" s="14" cm="1">
        <f t="array" ref="AF319">_xlfn.XLOOKUP(AE319,BSFC!$I$11:$I$33,_xlfn.XLOOKUP('Main Data (ICE)'!W319,BSFC!$J$10:$W$10,BSFC!$J$11:$W$33,,-1),,-1)</f>
        <v>426.97377450000005</v>
      </c>
      <c r="AG319" s="14">
        <f t="shared" si="111"/>
        <v>1.2382002252847502</v>
      </c>
      <c r="AH319" s="14">
        <f t="shared" si="115"/>
        <v>2.1949077376877632E-4</v>
      </c>
      <c r="AI319" s="14">
        <f t="shared" si="116"/>
        <v>9.3716804143980023E-2</v>
      </c>
      <c r="AJ319" s="14">
        <f t="shared" si="120"/>
        <v>42.970984717180222</v>
      </c>
      <c r="AK319" s="14">
        <f t="shared" si="117"/>
        <v>1.2412821740924505E-4</v>
      </c>
      <c r="AL319" s="14">
        <f t="shared" si="118"/>
        <v>5.6915211545933889E-2</v>
      </c>
    </row>
    <row r="320" spans="1:38" ht="15.75" thickBot="1" x14ac:dyDescent="0.3">
      <c r="A320" s="14">
        <v>1</v>
      </c>
      <c r="B320" s="17" t="s">
        <v>33</v>
      </c>
      <c r="C320" s="14">
        <v>314</v>
      </c>
      <c r="D320" s="14">
        <f t="shared" si="112"/>
        <v>29.705067839791838</v>
      </c>
      <c r="E320" s="14">
        <f t="shared" si="101"/>
        <v>13.279331515280623</v>
      </c>
      <c r="F320" s="14">
        <f t="shared" si="113"/>
        <v>31.357179831048409</v>
      </c>
      <c r="G320" s="14">
        <f>0.5*('Specifications (ICE)'!$P$4*'Specifications (ICE)'!$P$3)*'Specifications (ICE)'!$P$5*E320^2</f>
        <v>55.117492183865103</v>
      </c>
      <c r="H320" s="14">
        <f>IF(B320="A",'Specifications (ICE)'!$M$12,IF(B320="G",'Specifications (ICE)'!$M$13))</f>
        <v>84.271039200000004</v>
      </c>
      <c r="I320" s="14">
        <f>'Specifications (ICE)'!$H$11-G320-H320-R320</f>
        <v>562.60971883485752</v>
      </c>
      <c r="J320" s="14">
        <f t="shared" si="102"/>
        <v>0.88902492398876498</v>
      </c>
      <c r="K320" s="14">
        <f>0.5*'Specifications (ICE)'!$E$16*E320^2</f>
        <v>47338.205430908332</v>
      </c>
      <c r="L320" s="14">
        <f>E320/'Specifications (ICE)'!$M$4</f>
        <v>46.471851322066918</v>
      </c>
      <c r="M320" s="14">
        <f t="shared" si="97"/>
        <v>3</v>
      </c>
      <c r="N320" s="14">
        <f>IF(M320=1,'Specifications (ICE)'!$M$19,IF(M320=2,'Specifications (ICE)'!$M$20,IF(M320=3,'Specifications (ICE)'!$M$21)))</f>
        <v>632.83908432016858</v>
      </c>
      <c r="O320" s="14">
        <f t="shared" si="98"/>
        <v>55.797626311021823</v>
      </c>
      <c r="P320" s="13">
        <f t="shared" si="99"/>
        <v>0.88902492398876498</v>
      </c>
      <c r="Q320" s="14">
        <v>0</v>
      </c>
      <c r="R320" s="17">
        <f t="shared" si="103"/>
        <v>0</v>
      </c>
      <c r="S320" s="14">
        <f t="shared" si="104"/>
        <v>0</v>
      </c>
      <c r="T320" s="12">
        <f t="shared" si="100"/>
        <v>832.07667515860112</v>
      </c>
      <c r="U320" s="3">
        <f t="shared" si="119"/>
        <v>18</v>
      </c>
      <c r="V320" s="19">
        <f t="shared" si="105"/>
        <v>13.422600000000001</v>
      </c>
      <c r="W320" s="14">
        <f>IF(M320=1,_xlfn.XLOOKUP(D320,' RPM (ICE)'!$E$3:$E$63,' RPM (ICE)'!$B$3:$B$63,,1),IF(M320=2,_xlfn.XLOOKUP(D320,' RPM (ICE)'!$F$3:$F$63,' RPM (ICE)'!$B$3:$B$63,,1),IF(M320=3,_xlfn.XLOOKUP(D320,' RPM (ICE)'!$G$3:$G$63,' RPM (ICE)'!$B$3:$B$63,,1))))</f>
        <v>6800</v>
      </c>
      <c r="X320" s="12">
        <f t="shared" si="106"/>
        <v>18.848488658823531</v>
      </c>
      <c r="Y320" s="3">
        <f t="shared" si="107"/>
        <v>19</v>
      </c>
      <c r="Z320" s="3">
        <f t="shared" si="114"/>
        <v>19</v>
      </c>
      <c r="AA320" s="3">
        <f t="shared" si="108"/>
        <v>19</v>
      </c>
      <c r="AB320" s="19"/>
      <c r="AC320" s="14">
        <f>IF(M320=1,_xlfn.XLOOKUP(D320,' RPM (ICE)'!$E$3:$E$63,' RPM (ICE)'!$C$3:$C$63,,-1),IF(M320=2,_xlfn.XLOOKUP(D320,' RPM (ICE)'!$F$3:$F$63,' RPM (ICE)'!$C$3:$C$63,,-1),IF(M320=3,_xlfn.XLOOKUP(D320,' RPM (ICE)'!$G$3:$G$63,' RPM (ICE)'!$C$3:$C$63,,-1))))</f>
        <v>14</v>
      </c>
      <c r="AD320" s="14">
        <f t="shared" si="109"/>
        <v>10.4398</v>
      </c>
      <c r="AE320" s="14">
        <f t="shared" si="110"/>
        <v>14.659935623529412</v>
      </c>
      <c r="AF320" s="14" cm="1">
        <f t="array" ref="AF320">_xlfn.XLOOKUP(AE320,BSFC!$I$11:$I$33,_xlfn.XLOOKUP('Main Data (ICE)'!W320,BSFC!$J$10:$W$10,BSFC!$J$11:$W$33,,-1),,-1)</f>
        <v>426.97377450000005</v>
      </c>
      <c r="AG320" s="14">
        <f t="shared" si="111"/>
        <v>1.2382002252847502</v>
      </c>
      <c r="AH320" s="14">
        <f t="shared" si="115"/>
        <v>2.1838030333887562E-4</v>
      </c>
      <c r="AI320" s="14">
        <f t="shared" si="116"/>
        <v>9.324266239305469E-2</v>
      </c>
      <c r="AJ320" s="14">
        <f t="shared" si="120"/>
        <v>43.064227379573275</v>
      </c>
      <c r="AK320" s="14">
        <f t="shared" si="117"/>
        <v>1.2350021509013865E-4</v>
      </c>
      <c r="AL320" s="14">
        <f t="shared" si="118"/>
        <v>5.7038711761024027E-2</v>
      </c>
    </row>
    <row r="321" spans="1:38" ht="15.75" thickBot="1" x14ac:dyDescent="0.3">
      <c r="A321" s="14">
        <v>1</v>
      </c>
      <c r="B321" s="17" t="s">
        <v>33</v>
      </c>
      <c r="C321" s="14">
        <v>315</v>
      </c>
      <c r="D321" s="14">
        <f t="shared" si="112"/>
        <v>29.854450924494309</v>
      </c>
      <c r="E321" s="14">
        <f t="shared" si="101"/>
        <v>13.346111618771316</v>
      </c>
      <c r="F321" s="14">
        <f t="shared" si="113"/>
        <v>31.432108022012546</v>
      </c>
      <c r="G321" s="14">
        <f>0.5*('Specifications (ICE)'!$P$4*'Specifications (ICE)'!$P$3)*'Specifications (ICE)'!$P$5*E321^2</f>
        <v>55.673244082836518</v>
      </c>
      <c r="H321" s="14">
        <f>IF(B321="A",'Specifications (ICE)'!$M$12,IF(B321="G",'Specifications (ICE)'!$M$13))</f>
        <v>84.271039200000004</v>
      </c>
      <c r="I321" s="14">
        <f>'Specifications (ICE)'!$H$11-G321-H321-R321</f>
        <v>562.05396693588614</v>
      </c>
      <c r="J321" s="14">
        <f t="shared" si="102"/>
        <v>0.88814673565820634</v>
      </c>
      <c r="K321" s="14">
        <f>0.5*'Specifications (ICE)'!$E$16*E321^2</f>
        <v>47815.518467473288</v>
      </c>
      <c r="L321" s="14">
        <f>E321/'Specifications (ICE)'!$M$4</f>
        <v>46.705552471640651</v>
      </c>
      <c r="M321" s="14">
        <f t="shared" si="97"/>
        <v>3</v>
      </c>
      <c r="N321" s="14">
        <f>IF(M321=1,'Specifications (ICE)'!$M$19,IF(M321=2,'Specifications (ICE)'!$M$20,IF(M321=3,'Specifications (ICE)'!$M$21)))</f>
        <v>632.83908432016858</v>
      </c>
      <c r="O321" s="14">
        <f t="shared" si="98"/>
        <v>56.360236029856694</v>
      </c>
      <c r="P321" s="13">
        <f t="shared" si="99"/>
        <v>0.88814673565820634</v>
      </c>
      <c r="Q321" s="14">
        <v>0</v>
      </c>
      <c r="R321" s="17">
        <f t="shared" si="103"/>
        <v>0</v>
      </c>
      <c r="S321" s="14">
        <f t="shared" si="104"/>
        <v>0</v>
      </c>
      <c r="T321" s="12">
        <f t="shared" si="100"/>
        <v>836.26108507527056</v>
      </c>
      <c r="U321" s="3">
        <f t="shared" si="119"/>
        <v>18</v>
      </c>
      <c r="V321" s="19">
        <f t="shared" si="105"/>
        <v>13.422600000000001</v>
      </c>
      <c r="W321" s="14">
        <f>IF(M321=1,_xlfn.XLOOKUP(D321,' RPM (ICE)'!$E$3:$E$63,' RPM (ICE)'!$B$3:$B$63,,1),IF(M321=2,_xlfn.XLOOKUP(D321,' RPM (ICE)'!$F$3:$F$63,' RPM (ICE)'!$B$3:$B$63,,1),IF(M321=3,_xlfn.XLOOKUP(D321,' RPM (ICE)'!$G$3:$G$63,' RPM (ICE)'!$B$3:$B$63,,1))))</f>
        <v>6900</v>
      </c>
      <c r="X321" s="12">
        <f t="shared" si="106"/>
        <v>18.575322156521739</v>
      </c>
      <c r="Y321" s="3">
        <f t="shared" si="107"/>
        <v>19</v>
      </c>
      <c r="Z321" s="3">
        <f t="shared" si="114"/>
        <v>19</v>
      </c>
      <c r="AA321" s="3">
        <f t="shared" si="108"/>
        <v>19</v>
      </c>
      <c r="AB321" s="19"/>
      <c r="AC321" s="14">
        <f>IF(M321=1,_xlfn.XLOOKUP(D321,' RPM (ICE)'!$E$3:$E$63,' RPM (ICE)'!$C$3:$C$63,,-1),IF(M321=2,_xlfn.XLOOKUP(D321,' RPM (ICE)'!$F$3:$F$63,' RPM (ICE)'!$C$3:$C$63,,-1),IF(M321=3,_xlfn.XLOOKUP(D321,' RPM (ICE)'!$G$3:$G$63,' RPM (ICE)'!$C$3:$C$63,,-1))))</f>
        <v>13.483333333333301</v>
      </c>
      <c r="AD321" s="14">
        <f t="shared" si="109"/>
        <v>10.054521666666643</v>
      </c>
      <c r="AE321" s="14">
        <f t="shared" si="110"/>
        <v>13.914292245024122</v>
      </c>
      <c r="AF321" s="14" cm="1">
        <f t="array" ref="AF321">_xlfn.XLOOKUP(AE321,BSFC!$I$11:$I$33,_xlfn.XLOOKUP('Main Data (ICE)'!W321,BSFC!$J$10:$W$10,BSFC!$J$11:$W$33,,-1),,-1)</f>
        <v>450.79008974999994</v>
      </c>
      <c r="AG321" s="14">
        <f t="shared" si="111"/>
        <v>1.2590218679194376</v>
      </c>
      <c r="AH321" s="14">
        <f t="shared" si="115"/>
        <v>2.0926864430362489E-4</v>
      </c>
      <c r="AI321" s="14">
        <f t="shared" si="116"/>
        <v>9.433623094749187E-2</v>
      </c>
      <c r="AJ321" s="14">
        <f t="shared" si="120"/>
        <v>43.158563610520766</v>
      </c>
      <c r="AK321" s="14">
        <f t="shared" si="117"/>
        <v>1.2494865026157863E-4</v>
      </c>
      <c r="AL321" s="14">
        <f t="shared" si="118"/>
        <v>5.7163660411285608E-2</v>
      </c>
    </row>
    <row r="322" spans="1:38" ht="15.75" thickBot="1" x14ac:dyDescent="0.3">
      <c r="A322" s="14">
        <v>1</v>
      </c>
      <c r="B322" s="17" t="s">
        <v>33</v>
      </c>
      <c r="C322" s="14">
        <v>316</v>
      </c>
      <c r="D322" s="14">
        <f t="shared" si="112"/>
        <v>30.000049728</v>
      </c>
      <c r="E322" s="14">
        <f t="shared" si="101"/>
        <v>13.411199999999999</v>
      </c>
      <c r="F322" s="14">
        <f t="shared" si="113"/>
        <v>31.506672565081026</v>
      </c>
      <c r="G322" s="14">
        <f>0.5*('Specifications (ICE)'!$P$4*'Specifications (ICE)'!$P$3)*'Specifications (ICE)'!$P$5*E322^2</f>
        <v>56.217600027646043</v>
      </c>
      <c r="H322" s="14">
        <f>IF(B322="A",'Specifications (ICE)'!$M$12,IF(B322="G",'Specifications (ICE)'!$M$13))</f>
        <v>84.271039200000004</v>
      </c>
      <c r="I322" s="14">
        <f>'Specifications (ICE)'!$H$11-G322-H322-R322</f>
        <v>561.50961099107656</v>
      </c>
      <c r="J322" s="14">
        <f t="shared" si="102"/>
        <v>0.88728655499254105</v>
      </c>
      <c r="K322" s="14">
        <f>0.5*'Specifications (ICE)'!$E$16*E322^2</f>
        <v>48283.043975654393</v>
      </c>
      <c r="L322" s="14">
        <f>E322/'Specifications (ICE)'!$M$4</f>
        <v>46.93333333333333</v>
      </c>
      <c r="M322" s="14">
        <f t="shared" si="97"/>
        <v>3</v>
      </c>
      <c r="N322" s="14">
        <f>IF(M322=1,'Specifications (ICE)'!$M$19,IF(M322=2,'Specifications (ICE)'!$M$20,IF(M322=3,'Specifications (ICE)'!$M$21)))</f>
        <v>632.83908432016858</v>
      </c>
      <c r="O322" s="14">
        <f t="shared" si="98"/>
        <v>56.911309171706868</v>
      </c>
      <c r="P322" s="13">
        <f t="shared" si="99"/>
        <v>0.88728655499254105</v>
      </c>
      <c r="Q322" s="14">
        <v>0</v>
      </c>
      <c r="R322" s="17">
        <f t="shared" si="103"/>
        <v>0</v>
      </c>
      <c r="S322" s="14">
        <f t="shared" si="104"/>
        <v>0</v>
      </c>
      <c r="T322" s="12">
        <f t="shared" si="100"/>
        <v>840.33949246964119</v>
      </c>
      <c r="U322" s="3">
        <f t="shared" si="119"/>
        <v>18</v>
      </c>
      <c r="V322" s="19">
        <f t="shared" si="105"/>
        <v>13.422600000000001</v>
      </c>
      <c r="W322" s="14">
        <f>IF(M322=1,_xlfn.XLOOKUP(D322,' RPM (ICE)'!$E$3:$E$63,' RPM (ICE)'!$B$3:$B$63,,1),IF(M322=2,_xlfn.XLOOKUP(D322,' RPM (ICE)'!$F$3:$F$63,' RPM (ICE)'!$B$3:$B$63,,1),IF(M322=3,_xlfn.XLOOKUP(D322,' RPM (ICE)'!$G$3:$G$63,' RPM (ICE)'!$B$3:$B$63,,1))))</f>
        <v>6900</v>
      </c>
      <c r="X322" s="12">
        <f t="shared" si="106"/>
        <v>18.575322156521739</v>
      </c>
      <c r="Y322" s="3">
        <f t="shared" si="107"/>
        <v>19</v>
      </c>
      <c r="Z322" s="3">
        <f t="shared" si="114"/>
        <v>19</v>
      </c>
      <c r="AA322" s="3">
        <f t="shared" si="108"/>
        <v>19</v>
      </c>
      <c r="AB322" s="19"/>
      <c r="AC322" s="14">
        <f>IF(M322=1,_xlfn.XLOOKUP(D322,' RPM (ICE)'!$E$3:$E$63,' RPM (ICE)'!$C$3:$C$63,,-1),IF(M322=2,_xlfn.XLOOKUP(D322,' RPM (ICE)'!$F$3:$F$63,' RPM (ICE)'!$C$3:$C$63,,-1),IF(M322=3,_xlfn.XLOOKUP(D322,' RPM (ICE)'!$G$3:$G$63,' RPM (ICE)'!$C$3:$C$63,,-1))))</f>
        <v>13.483333333333301</v>
      </c>
      <c r="AD322" s="14">
        <f t="shared" si="109"/>
        <v>10.054521666666643</v>
      </c>
      <c r="AE322" s="14">
        <f t="shared" si="110"/>
        <v>13.914292245024122</v>
      </c>
      <c r="AF322" s="14" cm="1">
        <f t="array" ref="AF322">_xlfn.XLOOKUP(AE322,BSFC!$I$11:$I$33,_xlfn.XLOOKUP('Main Data (ICE)'!W322,BSFC!$J$10:$W$10,BSFC!$J$11:$W$33,,-1),,-1)</f>
        <v>450.79008974999994</v>
      </c>
      <c r="AG322" s="14">
        <f t="shared" si="111"/>
        <v>1.2590218679194376</v>
      </c>
      <c r="AH322" s="14">
        <f t="shared" si="115"/>
        <v>2.0825300384642393E-4</v>
      </c>
      <c r="AI322" s="14">
        <f t="shared" si="116"/>
        <v>9.387839029463653E-2</v>
      </c>
      <c r="AJ322" s="14">
        <f t="shared" si="120"/>
        <v>43.2524420008154</v>
      </c>
      <c r="AK322" s="14">
        <f t="shared" si="117"/>
        <v>1.2434223880084308E-4</v>
      </c>
      <c r="AL322" s="14">
        <f t="shared" si="118"/>
        <v>5.7288002650086448E-2</v>
      </c>
    </row>
    <row r="323" spans="1:38" ht="15.75" thickBot="1" x14ac:dyDescent="0.3">
      <c r="A323" s="14">
        <v>1</v>
      </c>
      <c r="B323" s="17" t="s">
        <v>33</v>
      </c>
      <c r="C323" s="14">
        <v>317</v>
      </c>
      <c r="D323" s="14">
        <f t="shared" si="112"/>
        <v>30.000049728</v>
      </c>
      <c r="E323" s="14">
        <f t="shared" si="101"/>
        <v>13.411199999999999</v>
      </c>
      <c r="F323" s="14">
        <f t="shared" si="113"/>
        <v>31.581237108149505</v>
      </c>
      <c r="G323" s="14">
        <f>0.5*('Specifications (ICE)'!$P$4*'Specifications (ICE)'!$P$3)*'Specifications (ICE)'!$P$5*E323^2</f>
        <v>56.217600027646043</v>
      </c>
      <c r="H323" s="14">
        <f>IF(B323="A",'Specifications (ICE)'!$M$12,IF(B323="G",'Specifications (ICE)'!$M$13))</f>
        <v>84.271039200000004</v>
      </c>
      <c r="I323" s="14">
        <f>'Specifications (ICE)'!$H$11-G323-H323-R323</f>
        <v>561.50961099107656</v>
      </c>
      <c r="J323" s="14">
        <f t="shared" si="102"/>
        <v>0.88728655499254105</v>
      </c>
      <c r="K323" s="14">
        <f>0.5*'Specifications (ICE)'!$E$16*E323^2</f>
        <v>48283.043975654393</v>
      </c>
      <c r="L323" s="14">
        <f>E323/'Specifications (ICE)'!$M$4</f>
        <v>46.93333333333333</v>
      </c>
      <c r="M323" s="14">
        <f t="shared" si="97"/>
        <v>3</v>
      </c>
      <c r="N323" s="14">
        <f>IF(M323=1,'Specifications (ICE)'!$M$19,IF(M323=2,'Specifications (ICE)'!$M$20,IF(M323=3,'Specifications (ICE)'!$M$21)))</f>
        <v>632.83908432016858</v>
      </c>
      <c r="O323" s="14">
        <f t="shared" si="98"/>
        <v>56.911309171706868</v>
      </c>
      <c r="P323" s="13">
        <f t="shared" si="99"/>
        <v>0.88728655499254105</v>
      </c>
      <c r="Q323" s="14">
        <v>0</v>
      </c>
      <c r="R323" s="17">
        <f t="shared" si="103"/>
        <v>0</v>
      </c>
      <c r="S323" s="14">
        <f t="shared" si="104"/>
        <v>0</v>
      </c>
      <c r="T323" s="12">
        <f t="shared" si="100"/>
        <v>840.33949246964119</v>
      </c>
      <c r="U323" s="3">
        <f t="shared" si="119"/>
        <v>18</v>
      </c>
      <c r="V323" s="19">
        <f t="shared" si="105"/>
        <v>13.422600000000001</v>
      </c>
      <c r="W323" s="14">
        <f>IF(M323=1,_xlfn.XLOOKUP(D323,' RPM (ICE)'!$E$3:$E$63,' RPM (ICE)'!$B$3:$B$63,,1),IF(M323=2,_xlfn.XLOOKUP(D323,' RPM (ICE)'!$F$3:$F$63,' RPM (ICE)'!$B$3:$B$63,,1),IF(M323=3,_xlfn.XLOOKUP(D323,' RPM (ICE)'!$G$3:$G$63,' RPM (ICE)'!$B$3:$B$63,,1))))</f>
        <v>6900</v>
      </c>
      <c r="X323" s="12">
        <f t="shared" si="106"/>
        <v>18.575322156521739</v>
      </c>
      <c r="Y323" s="3">
        <f t="shared" si="107"/>
        <v>19</v>
      </c>
      <c r="Z323" s="3">
        <f t="shared" si="114"/>
        <v>19</v>
      </c>
      <c r="AA323" s="3">
        <f t="shared" si="108"/>
        <v>19</v>
      </c>
      <c r="AB323" s="19"/>
      <c r="AC323" s="14">
        <f>IF(M323=1,_xlfn.XLOOKUP(D323,' RPM (ICE)'!$E$3:$E$63,' RPM (ICE)'!$C$3:$C$63,,-1),IF(M323=2,_xlfn.XLOOKUP(D323,' RPM (ICE)'!$F$3:$F$63,' RPM (ICE)'!$C$3:$C$63,,-1),IF(M323=3,_xlfn.XLOOKUP(D323,' RPM (ICE)'!$G$3:$G$63,' RPM (ICE)'!$C$3:$C$63,,-1))))</f>
        <v>13.483333333333301</v>
      </c>
      <c r="AD323" s="14">
        <f t="shared" si="109"/>
        <v>10.054521666666643</v>
      </c>
      <c r="AE323" s="14">
        <f t="shared" si="110"/>
        <v>13.914292245024122</v>
      </c>
      <c r="AF323" s="14" cm="1">
        <f t="array" ref="AF323">_xlfn.XLOOKUP(AE323,BSFC!$I$11:$I$33,_xlfn.XLOOKUP('Main Data (ICE)'!W323,BSFC!$J$10:$W$10,BSFC!$J$11:$W$33,,-1),,-1)</f>
        <v>450.79008974999994</v>
      </c>
      <c r="AG323" s="14">
        <f t="shared" si="111"/>
        <v>1.2590218679194376</v>
      </c>
      <c r="AH323" s="14">
        <f t="shared" si="115"/>
        <v>2.0825300384642393E-4</v>
      </c>
      <c r="AI323" s="14">
        <f t="shared" si="116"/>
        <v>9.387839029463653E-2</v>
      </c>
      <c r="AJ323" s="14">
        <f t="shared" si="120"/>
        <v>43.346320391110034</v>
      </c>
      <c r="AK323" s="14">
        <f t="shared" si="117"/>
        <v>1.2434223880084308E-4</v>
      </c>
      <c r="AL323" s="14">
        <f t="shared" si="118"/>
        <v>5.7412344888887287E-2</v>
      </c>
    </row>
    <row r="324" spans="1:38" ht="15.75" thickBot="1" x14ac:dyDescent="0.3">
      <c r="A324" s="14">
        <v>1</v>
      </c>
      <c r="B324" s="17" t="s">
        <v>33</v>
      </c>
      <c r="C324" s="14">
        <v>318</v>
      </c>
      <c r="D324" s="14">
        <f t="shared" si="112"/>
        <v>30.000049728</v>
      </c>
      <c r="E324" s="14">
        <f t="shared" si="101"/>
        <v>13.411199999999999</v>
      </c>
      <c r="F324" s="14">
        <f t="shared" si="113"/>
        <v>31.655801651217985</v>
      </c>
      <c r="G324" s="14">
        <f>0.5*('Specifications (ICE)'!$P$4*'Specifications (ICE)'!$P$3)*'Specifications (ICE)'!$P$5*E324^2</f>
        <v>56.217600027646043</v>
      </c>
      <c r="H324" s="14">
        <f>IF(B324="A",'Specifications (ICE)'!$M$12,IF(B324="G",'Specifications (ICE)'!$M$13))</f>
        <v>84.271039200000004</v>
      </c>
      <c r="I324" s="14">
        <f>'Specifications (ICE)'!$H$11-G324-H324-R324</f>
        <v>561.50961099107656</v>
      </c>
      <c r="J324" s="14">
        <f t="shared" si="102"/>
        <v>0.88728655499254105</v>
      </c>
      <c r="K324" s="14">
        <f>0.5*'Specifications (ICE)'!$E$16*E324^2</f>
        <v>48283.043975654393</v>
      </c>
      <c r="L324" s="14">
        <f>E324/'Specifications (ICE)'!$M$4</f>
        <v>46.93333333333333</v>
      </c>
      <c r="M324" s="14">
        <f t="shared" si="97"/>
        <v>3</v>
      </c>
      <c r="N324" s="14">
        <f>IF(M324=1,'Specifications (ICE)'!$M$19,IF(M324=2,'Specifications (ICE)'!$M$20,IF(M324=3,'Specifications (ICE)'!$M$21)))</f>
        <v>632.83908432016858</v>
      </c>
      <c r="O324" s="14">
        <f t="shared" si="98"/>
        <v>56.911309171706868</v>
      </c>
      <c r="P324" s="13">
        <f t="shared" si="99"/>
        <v>0.88728655499254105</v>
      </c>
      <c r="Q324" s="14">
        <v>0</v>
      </c>
      <c r="R324" s="17">
        <f t="shared" si="103"/>
        <v>0</v>
      </c>
      <c r="S324" s="14">
        <f t="shared" si="104"/>
        <v>0</v>
      </c>
      <c r="T324" s="12">
        <f t="shared" si="100"/>
        <v>840.33949246964119</v>
      </c>
      <c r="U324" s="3">
        <f t="shared" si="119"/>
        <v>18</v>
      </c>
      <c r="V324" s="19">
        <f t="shared" si="105"/>
        <v>13.422600000000001</v>
      </c>
      <c r="W324" s="14">
        <f>IF(M324=1,_xlfn.XLOOKUP(D324,' RPM (ICE)'!$E$3:$E$63,' RPM (ICE)'!$B$3:$B$63,,1),IF(M324=2,_xlfn.XLOOKUP(D324,' RPM (ICE)'!$F$3:$F$63,' RPM (ICE)'!$B$3:$B$63,,1),IF(M324=3,_xlfn.XLOOKUP(D324,' RPM (ICE)'!$G$3:$G$63,' RPM (ICE)'!$B$3:$B$63,,1))))</f>
        <v>6900</v>
      </c>
      <c r="X324" s="12">
        <f t="shared" si="106"/>
        <v>18.575322156521739</v>
      </c>
      <c r="Y324" s="3">
        <f t="shared" si="107"/>
        <v>19</v>
      </c>
      <c r="Z324" s="3">
        <f t="shared" si="114"/>
        <v>19</v>
      </c>
      <c r="AA324" s="3">
        <f t="shared" si="108"/>
        <v>19</v>
      </c>
      <c r="AB324" s="19"/>
      <c r="AC324" s="14">
        <f>IF(M324=1,_xlfn.XLOOKUP(D324,' RPM (ICE)'!$E$3:$E$63,' RPM (ICE)'!$C$3:$C$63,,-1),IF(M324=2,_xlfn.XLOOKUP(D324,' RPM (ICE)'!$F$3:$F$63,' RPM (ICE)'!$C$3:$C$63,,-1),IF(M324=3,_xlfn.XLOOKUP(D324,' RPM (ICE)'!$G$3:$G$63,' RPM (ICE)'!$C$3:$C$63,,-1))))</f>
        <v>13.483333333333301</v>
      </c>
      <c r="AD324" s="14">
        <f t="shared" si="109"/>
        <v>10.054521666666643</v>
      </c>
      <c r="AE324" s="14">
        <f t="shared" si="110"/>
        <v>13.914292245024122</v>
      </c>
      <c r="AF324" s="14" cm="1">
        <f t="array" ref="AF324">_xlfn.XLOOKUP(AE324,BSFC!$I$11:$I$33,_xlfn.XLOOKUP('Main Data (ICE)'!W324,BSFC!$J$10:$W$10,BSFC!$J$11:$W$33,,-1),,-1)</f>
        <v>450.79008974999994</v>
      </c>
      <c r="AG324" s="14">
        <f t="shared" si="111"/>
        <v>1.2590218679194376</v>
      </c>
      <c r="AH324" s="14">
        <f t="shared" si="115"/>
        <v>2.0825300384642393E-4</v>
      </c>
      <c r="AI324" s="14">
        <f t="shared" si="116"/>
        <v>9.387839029463653E-2</v>
      </c>
      <c r="AJ324" s="14">
        <f t="shared" si="120"/>
        <v>43.440198781404668</v>
      </c>
      <c r="AK324" s="14">
        <f t="shared" si="117"/>
        <v>1.2434223880084308E-4</v>
      </c>
      <c r="AL324" s="14">
        <f t="shared" si="118"/>
        <v>5.7536687127688127E-2</v>
      </c>
    </row>
    <row r="325" spans="1:38" ht="15.75" thickBot="1" x14ac:dyDescent="0.3">
      <c r="A325" s="14">
        <v>1</v>
      </c>
      <c r="B325" s="17" t="s">
        <v>33</v>
      </c>
      <c r="C325" s="14">
        <v>319</v>
      </c>
      <c r="D325" s="14">
        <f t="shared" si="112"/>
        <v>30.000049728</v>
      </c>
      <c r="E325" s="14">
        <f t="shared" si="101"/>
        <v>13.411199999999999</v>
      </c>
      <c r="F325" s="14">
        <f t="shared" si="113"/>
        <v>31.730366194286464</v>
      </c>
      <c r="G325" s="14">
        <f>0.5*('Specifications (ICE)'!$P$4*'Specifications (ICE)'!$P$3)*'Specifications (ICE)'!$P$5*E325^2</f>
        <v>56.217600027646043</v>
      </c>
      <c r="H325" s="14">
        <f>IF(B325="A",'Specifications (ICE)'!$M$12,IF(B325="G",'Specifications (ICE)'!$M$13))</f>
        <v>84.271039200000004</v>
      </c>
      <c r="I325" s="14">
        <f>'Specifications (ICE)'!$H$11-G325-H325-R325</f>
        <v>561.50961099107656</v>
      </c>
      <c r="J325" s="14">
        <f t="shared" si="102"/>
        <v>0.88728655499254105</v>
      </c>
      <c r="K325" s="14">
        <f>0.5*'Specifications (ICE)'!$E$16*E325^2</f>
        <v>48283.043975654393</v>
      </c>
      <c r="L325" s="14">
        <f>E325/'Specifications (ICE)'!$M$4</f>
        <v>46.93333333333333</v>
      </c>
      <c r="M325" s="14">
        <f t="shared" si="97"/>
        <v>3</v>
      </c>
      <c r="N325" s="14">
        <f>IF(M325=1,'Specifications (ICE)'!$M$19,IF(M325=2,'Specifications (ICE)'!$M$20,IF(M325=3,'Specifications (ICE)'!$M$21)))</f>
        <v>632.83908432016858</v>
      </c>
      <c r="O325" s="14">
        <f t="shared" si="98"/>
        <v>56.911309171706868</v>
      </c>
      <c r="P325" s="13">
        <f t="shared" si="99"/>
        <v>0.88728655499254105</v>
      </c>
      <c r="Q325" s="14">
        <v>0</v>
      </c>
      <c r="R325" s="17">
        <f t="shared" si="103"/>
        <v>0</v>
      </c>
      <c r="S325" s="14">
        <f t="shared" si="104"/>
        <v>0</v>
      </c>
      <c r="T325" s="12">
        <f t="shared" si="100"/>
        <v>840.33949246964119</v>
      </c>
      <c r="U325" s="3">
        <f t="shared" si="119"/>
        <v>18</v>
      </c>
      <c r="V325" s="19">
        <f t="shared" si="105"/>
        <v>13.422600000000001</v>
      </c>
      <c r="W325" s="14">
        <f>IF(M325=1,_xlfn.XLOOKUP(D325,' RPM (ICE)'!$E$3:$E$63,' RPM (ICE)'!$B$3:$B$63,,1),IF(M325=2,_xlfn.XLOOKUP(D325,' RPM (ICE)'!$F$3:$F$63,' RPM (ICE)'!$B$3:$B$63,,1),IF(M325=3,_xlfn.XLOOKUP(D325,' RPM (ICE)'!$G$3:$G$63,' RPM (ICE)'!$B$3:$B$63,,1))))</f>
        <v>6900</v>
      </c>
      <c r="X325" s="12">
        <f t="shared" si="106"/>
        <v>18.575322156521739</v>
      </c>
      <c r="Y325" s="3">
        <f t="shared" si="107"/>
        <v>19</v>
      </c>
      <c r="Z325" s="3">
        <f t="shared" si="114"/>
        <v>19</v>
      </c>
      <c r="AA325" s="3">
        <f t="shared" si="108"/>
        <v>19</v>
      </c>
      <c r="AB325" s="19"/>
      <c r="AC325" s="14">
        <f>IF(M325=1,_xlfn.XLOOKUP(D325,' RPM (ICE)'!$E$3:$E$63,' RPM (ICE)'!$C$3:$C$63,,-1),IF(M325=2,_xlfn.XLOOKUP(D325,' RPM (ICE)'!$F$3:$F$63,' RPM (ICE)'!$C$3:$C$63,,-1),IF(M325=3,_xlfn.XLOOKUP(D325,' RPM (ICE)'!$G$3:$G$63,' RPM (ICE)'!$C$3:$C$63,,-1))))</f>
        <v>13.483333333333301</v>
      </c>
      <c r="AD325" s="14">
        <f t="shared" si="109"/>
        <v>10.054521666666643</v>
      </c>
      <c r="AE325" s="14">
        <f t="shared" si="110"/>
        <v>13.914292245024122</v>
      </c>
      <c r="AF325" s="14" cm="1">
        <f t="array" ref="AF325">_xlfn.XLOOKUP(AE325,BSFC!$I$11:$I$33,_xlfn.XLOOKUP('Main Data (ICE)'!W325,BSFC!$J$10:$W$10,BSFC!$J$11:$W$33,,-1),,-1)</f>
        <v>450.79008974999994</v>
      </c>
      <c r="AG325" s="14">
        <f t="shared" si="111"/>
        <v>1.2590218679194376</v>
      </c>
      <c r="AH325" s="14">
        <f t="shared" si="115"/>
        <v>2.0825300384642393E-4</v>
      </c>
      <c r="AI325" s="14">
        <f t="shared" si="116"/>
        <v>9.387839029463653E-2</v>
      </c>
      <c r="AJ325" s="14">
        <f t="shared" si="120"/>
        <v>43.534077171699302</v>
      </c>
      <c r="AK325" s="14">
        <f t="shared" si="117"/>
        <v>1.2434223880084308E-4</v>
      </c>
      <c r="AL325" s="14">
        <f t="shared" si="118"/>
        <v>5.7661029366488967E-2</v>
      </c>
    </row>
    <row r="326" spans="1:38" ht="15.75" thickBot="1" x14ac:dyDescent="0.3">
      <c r="A326" s="14">
        <v>1</v>
      </c>
      <c r="B326" s="17" t="s">
        <v>33</v>
      </c>
      <c r="C326" s="14">
        <v>320</v>
      </c>
      <c r="D326" s="14">
        <f t="shared" si="112"/>
        <v>30.000049728</v>
      </c>
      <c r="E326" s="14">
        <f t="shared" si="101"/>
        <v>13.411199999999999</v>
      </c>
      <c r="F326" s="14">
        <f t="shared" si="113"/>
        <v>31.804930737354944</v>
      </c>
      <c r="G326" s="14">
        <f>0.5*('Specifications (ICE)'!$P$4*'Specifications (ICE)'!$P$3)*'Specifications (ICE)'!$P$5*E326^2</f>
        <v>56.217600027646043</v>
      </c>
      <c r="H326" s="14">
        <f>IF(B326="A",'Specifications (ICE)'!$M$12,IF(B326="G",'Specifications (ICE)'!$M$13))</f>
        <v>84.271039200000004</v>
      </c>
      <c r="I326" s="14">
        <f>'Specifications (ICE)'!$H$11-G326-H326-R326</f>
        <v>561.50961099107656</v>
      </c>
      <c r="J326" s="14">
        <f t="shared" si="102"/>
        <v>0.88728655499254105</v>
      </c>
      <c r="K326" s="14">
        <f>0.5*'Specifications (ICE)'!$E$16*E326^2</f>
        <v>48283.043975654393</v>
      </c>
      <c r="L326" s="14">
        <f>E326/'Specifications (ICE)'!$M$4</f>
        <v>46.93333333333333</v>
      </c>
      <c r="M326" s="14">
        <f t="shared" ref="M326:M389" si="121">IF(D326&lt;11,1,IF(D326&lt;21,2,IF(D326&gt;21,3)))</f>
        <v>3</v>
      </c>
      <c r="N326" s="14">
        <f>IF(M326=1,'Specifications (ICE)'!$M$19,IF(M326=2,'Specifications (ICE)'!$M$20,IF(M326=3,'Specifications (ICE)'!$M$21)))</f>
        <v>632.83908432016858</v>
      </c>
      <c r="O326" s="14">
        <f t="shared" ref="O326:O389" si="122">(0.5*N326*E326^2)/1000</f>
        <v>56.911309171706868</v>
      </c>
      <c r="P326" s="13">
        <f t="shared" ref="P326:P389" si="123">IF(A326=1,(I326/N326),IF(A326=2,0,IF(A326=3,(1.2*(-I326/N326)))))</f>
        <v>0.88728655499254105</v>
      </c>
      <c r="Q326" s="14">
        <v>0</v>
      </c>
      <c r="R326" s="17">
        <f t="shared" si="103"/>
        <v>0</v>
      </c>
      <c r="S326" s="14">
        <f t="shared" si="104"/>
        <v>0</v>
      </c>
      <c r="T326" s="12">
        <f t="shared" ref="T326:T389" si="124">((63360/(PI()*12)*D326))/60</f>
        <v>840.33949246964119</v>
      </c>
      <c r="U326" s="3">
        <f t="shared" si="119"/>
        <v>18</v>
      </c>
      <c r="V326" s="19">
        <f t="shared" si="105"/>
        <v>13.422600000000001</v>
      </c>
      <c r="W326" s="14">
        <f>IF(M326=1,_xlfn.XLOOKUP(D326,' RPM (ICE)'!$E$3:$E$63,' RPM (ICE)'!$B$3:$B$63,,1),IF(M326=2,_xlfn.XLOOKUP(D326,' RPM (ICE)'!$F$3:$F$63,' RPM (ICE)'!$B$3:$B$63,,1),IF(M326=3,_xlfn.XLOOKUP(D326,' RPM (ICE)'!$G$3:$G$63,' RPM (ICE)'!$B$3:$B$63,,1))))</f>
        <v>6900</v>
      </c>
      <c r="X326" s="12">
        <f t="shared" si="106"/>
        <v>18.575322156521739</v>
      </c>
      <c r="Y326" s="3">
        <f t="shared" si="107"/>
        <v>19</v>
      </c>
      <c r="Z326" s="3">
        <f t="shared" si="114"/>
        <v>19</v>
      </c>
      <c r="AA326" s="3">
        <f t="shared" si="108"/>
        <v>19</v>
      </c>
      <c r="AB326" s="19"/>
      <c r="AC326" s="14">
        <f>IF(M326=1,_xlfn.XLOOKUP(D326,' RPM (ICE)'!$E$3:$E$63,' RPM (ICE)'!$C$3:$C$63,,-1),IF(M326=2,_xlfn.XLOOKUP(D326,' RPM (ICE)'!$F$3:$F$63,' RPM (ICE)'!$C$3:$C$63,,-1),IF(M326=3,_xlfn.XLOOKUP(D326,' RPM (ICE)'!$G$3:$G$63,' RPM (ICE)'!$C$3:$C$63,,-1))))</f>
        <v>13.483333333333301</v>
      </c>
      <c r="AD326" s="14">
        <f t="shared" si="109"/>
        <v>10.054521666666643</v>
      </c>
      <c r="AE326" s="14">
        <f t="shared" si="110"/>
        <v>13.914292245024122</v>
      </c>
      <c r="AF326" s="14" cm="1">
        <f t="array" ref="AF326">_xlfn.XLOOKUP(AE326,BSFC!$I$11:$I$33,_xlfn.XLOOKUP('Main Data (ICE)'!W326,BSFC!$J$10:$W$10,BSFC!$J$11:$W$33,,-1),,-1)</f>
        <v>450.79008974999994</v>
      </c>
      <c r="AG326" s="14">
        <f t="shared" si="111"/>
        <v>1.2590218679194376</v>
      </c>
      <c r="AH326" s="14">
        <f t="shared" si="115"/>
        <v>2.0825300384642393E-4</v>
      </c>
      <c r="AI326" s="14">
        <f t="shared" si="116"/>
        <v>9.387839029463653E-2</v>
      </c>
      <c r="AJ326" s="14">
        <f t="shared" si="120"/>
        <v>43.627955561993936</v>
      </c>
      <c r="AK326" s="14">
        <f t="shared" si="117"/>
        <v>1.2434223880084308E-4</v>
      </c>
      <c r="AL326" s="14">
        <f t="shared" si="118"/>
        <v>5.7785371605289806E-2</v>
      </c>
    </row>
    <row r="327" spans="1:38" ht="15.75" thickBot="1" x14ac:dyDescent="0.3">
      <c r="A327" s="14">
        <v>1</v>
      </c>
      <c r="B327" s="17" t="s">
        <v>33</v>
      </c>
      <c r="C327" s="14">
        <v>321</v>
      </c>
      <c r="D327" s="14">
        <f t="shared" si="112"/>
        <v>30.000049728</v>
      </c>
      <c r="E327" s="14">
        <f t="shared" ref="E327:E390" si="125">MIN(13.4112,(SQRT((E326^2)+2*P326*$C$7)))</f>
        <v>13.411199999999999</v>
      </c>
      <c r="F327" s="14">
        <f t="shared" si="113"/>
        <v>31.879495280423424</v>
      </c>
      <c r="G327" s="14">
        <f>0.5*('Specifications (ICE)'!$P$4*'Specifications (ICE)'!$P$3)*'Specifications (ICE)'!$P$5*E327^2</f>
        <v>56.217600027646043</v>
      </c>
      <c r="H327" s="14">
        <f>IF(B327="A",'Specifications (ICE)'!$M$12,IF(B327="G",'Specifications (ICE)'!$M$13))</f>
        <v>84.271039200000004</v>
      </c>
      <c r="I327" s="14">
        <f>'Specifications (ICE)'!$H$11-G327-H327-R327</f>
        <v>561.50961099107656</v>
      </c>
      <c r="J327" s="14">
        <f t="shared" ref="J327:J390" si="126">I327/N327</f>
        <v>0.88728655499254105</v>
      </c>
      <c r="K327" s="14">
        <f>0.5*'Specifications (ICE)'!$E$16*E327^2</f>
        <v>48283.043975654393</v>
      </c>
      <c r="L327" s="14">
        <f>E327/'Specifications (ICE)'!$M$4</f>
        <v>46.93333333333333</v>
      </c>
      <c r="M327" s="14">
        <f t="shared" si="121"/>
        <v>3</v>
      </c>
      <c r="N327" s="14">
        <f>IF(M327=1,'Specifications (ICE)'!$M$19,IF(M327=2,'Specifications (ICE)'!$M$20,IF(M327=3,'Specifications (ICE)'!$M$21)))</f>
        <v>632.83908432016858</v>
      </c>
      <c r="O327" s="14">
        <f t="shared" si="122"/>
        <v>56.911309171706868</v>
      </c>
      <c r="P327" s="13">
        <f t="shared" si="123"/>
        <v>0.88728655499254105</v>
      </c>
      <c r="Q327" s="14">
        <v>0</v>
      </c>
      <c r="R327" s="17">
        <f t="shared" ref="R327:R390" si="127">N327*9.81*TAN(Q327)</f>
        <v>0</v>
      </c>
      <c r="S327" s="14">
        <f t="shared" ref="S327:S390" si="128">RADIANS(Q327)</f>
        <v>0</v>
      </c>
      <c r="T327" s="12">
        <f t="shared" si="124"/>
        <v>840.33949246964119</v>
      </c>
      <c r="U327" s="3">
        <f t="shared" si="119"/>
        <v>18</v>
      </c>
      <c r="V327" s="19">
        <f t="shared" ref="V327:V390" si="129">U327*0.7457</f>
        <v>13.422600000000001</v>
      </c>
      <c r="W327" s="14">
        <f>IF(M327=1,_xlfn.XLOOKUP(D327,' RPM (ICE)'!$E$3:$E$63,' RPM (ICE)'!$B$3:$B$63,,1),IF(M327=2,_xlfn.XLOOKUP(D327,' RPM (ICE)'!$F$3:$F$63,' RPM (ICE)'!$B$3:$B$63,,1),IF(M327=3,_xlfn.XLOOKUP(D327,' RPM (ICE)'!$G$3:$G$63,' RPM (ICE)'!$B$3:$B$63,,1))))</f>
        <v>6900</v>
      </c>
      <c r="X327" s="12">
        <f t="shared" ref="X327:X390" si="130">(9548.8*V327)/W327</f>
        <v>18.575322156521739</v>
      </c>
      <c r="Y327" s="3">
        <f t="shared" ref="Y327:Y390" si="131">ROUND(X327,0)</f>
        <v>19</v>
      </c>
      <c r="Z327" s="3">
        <f t="shared" si="114"/>
        <v>19</v>
      </c>
      <c r="AA327" s="3">
        <f t="shared" ref="AA327:AA390" si="132">IF(Z327&gt;22,22,Z327)</f>
        <v>19</v>
      </c>
      <c r="AB327" s="19"/>
      <c r="AC327" s="14">
        <f>IF(M327=1,_xlfn.XLOOKUP(D327,' RPM (ICE)'!$E$3:$E$63,' RPM (ICE)'!$C$3:$C$63,,-1),IF(M327=2,_xlfn.XLOOKUP(D327,' RPM (ICE)'!$F$3:$F$63,' RPM (ICE)'!$C$3:$C$63,,-1),IF(M327=3,_xlfn.XLOOKUP(D327,' RPM (ICE)'!$G$3:$G$63,' RPM (ICE)'!$C$3:$C$63,,-1))))</f>
        <v>13.483333333333301</v>
      </c>
      <c r="AD327" s="14">
        <f t="shared" ref="AD327:AD390" si="133">AC327*0.7457</f>
        <v>10.054521666666643</v>
      </c>
      <c r="AE327" s="14">
        <f t="shared" ref="AE327:AE390" si="134">(9548.8*AD327)/W327</f>
        <v>13.914292245024122</v>
      </c>
      <c r="AF327" s="14" cm="1">
        <f t="array" ref="AF327">_xlfn.XLOOKUP(AE327,BSFC!$I$11:$I$33,_xlfn.XLOOKUP('Main Data (ICE)'!W327,BSFC!$J$10:$W$10,BSFC!$J$11:$W$33,,-1),,-1)</f>
        <v>450.79008974999994</v>
      </c>
      <c r="AG327" s="14">
        <f t="shared" ref="AG327:AG390" si="135">(AF327*AD327)/(60*60)</f>
        <v>1.2590218679194376</v>
      </c>
      <c r="AH327" s="14">
        <f t="shared" si="115"/>
        <v>2.0825300384642393E-4</v>
      </c>
      <c r="AI327" s="14">
        <f t="shared" si="116"/>
        <v>9.387839029463653E-2</v>
      </c>
      <c r="AJ327" s="14">
        <f t="shared" si="120"/>
        <v>43.72183395228857</v>
      </c>
      <c r="AK327" s="14">
        <f t="shared" si="117"/>
        <v>1.2434223880084308E-4</v>
      </c>
      <c r="AL327" s="14">
        <f t="shared" si="118"/>
        <v>5.7909713844090646E-2</v>
      </c>
    </row>
    <row r="328" spans="1:38" ht="15.75" thickBot="1" x14ac:dyDescent="0.3">
      <c r="A328" s="14">
        <v>1</v>
      </c>
      <c r="B328" s="17" t="s">
        <v>33</v>
      </c>
      <c r="C328" s="14">
        <v>322</v>
      </c>
      <c r="D328" s="14">
        <f t="shared" ref="D328:D391" si="136">E328*2.23694</f>
        <v>30.000049728</v>
      </c>
      <c r="E328" s="14">
        <f t="shared" si="125"/>
        <v>13.411199999999999</v>
      </c>
      <c r="F328" s="14">
        <f t="shared" ref="F328:F391" si="137">($C$7/E328)+F327</f>
        <v>31.954059823491903</v>
      </c>
      <c r="G328" s="14">
        <f>0.5*('Specifications (ICE)'!$P$4*'Specifications (ICE)'!$P$3)*'Specifications (ICE)'!$P$5*E328^2</f>
        <v>56.217600027646043</v>
      </c>
      <c r="H328" s="14">
        <f>IF(B328="A",'Specifications (ICE)'!$M$12,IF(B328="G",'Specifications (ICE)'!$M$13))</f>
        <v>84.271039200000004</v>
      </c>
      <c r="I328" s="14">
        <f>'Specifications (ICE)'!$H$11-G328-H328-R328</f>
        <v>561.50961099107656</v>
      </c>
      <c r="J328" s="14">
        <f t="shared" si="126"/>
        <v>0.88728655499254105</v>
      </c>
      <c r="K328" s="14">
        <f>0.5*'Specifications (ICE)'!$E$16*E328^2</f>
        <v>48283.043975654393</v>
      </c>
      <c r="L328" s="14">
        <f>E328/'Specifications (ICE)'!$M$4</f>
        <v>46.93333333333333</v>
      </c>
      <c r="M328" s="14">
        <f t="shared" si="121"/>
        <v>3</v>
      </c>
      <c r="N328" s="14">
        <f>IF(M328=1,'Specifications (ICE)'!$M$19,IF(M328=2,'Specifications (ICE)'!$M$20,IF(M328=3,'Specifications (ICE)'!$M$21)))</f>
        <v>632.83908432016858</v>
      </c>
      <c r="O328" s="14">
        <f t="shared" si="122"/>
        <v>56.911309171706868</v>
      </c>
      <c r="P328" s="13">
        <f t="shared" si="123"/>
        <v>0.88728655499254105</v>
      </c>
      <c r="Q328" s="14">
        <v>0</v>
      </c>
      <c r="R328" s="17">
        <f t="shared" si="127"/>
        <v>0</v>
      </c>
      <c r="S328" s="14">
        <f t="shared" si="128"/>
        <v>0</v>
      </c>
      <c r="T328" s="12">
        <f t="shared" si="124"/>
        <v>840.33949246964119</v>
      </c>
      <c r="U328" s="3">
        <f t="shared" si="119"/>
        <v>18</v>
      </c>
      <c r="V328" s="19">
        <f t="shared" si="129"/>
        <v>13.422600000000001</v>
      </c>
      <c r="W328" s="14">
        <f>IF(M328=1,_xlfn.XLOOKUP(D328,' RPM (ICE)'!$E$3:$E$63,' RPM (ICE)'!$B$3:$B$63,,1),IF(M328=2,_xlfn.XLOOKUP(D328,' RPM (ICE)'!$F$3:$F$63,' RPM (ICE)'!$B$3:$B$63,,1),IF(M328=3,_xlfn.XLOOKUP(D328,' RPM (ICE)'!$G$3:$G$63,' RPM (ICE)'!$B$3:$B$63,,1))))</f>
        <v>6900</v>
      </c>
      <c r="X328" s="12">
        <f t="shared" si="130"/>
        <v>18.575322156521739</v>
      </c>
      <c r="Y328" s="3">
        <f t="shared" si="131"/>
        <v>19</v>
      </c>
      <c r="Z328" s="3">
        <f t="shared" ref="Z328:Z391" si="138">IF(Y328&lt;0,0,Y328)</f>
        <v>19</v>
      </c>
      <c r="AA328" s="3">
        <f t="shared" si="132"/>
        <v>19</v>
      </c>
      <c r="AB328" s="19"/>
      <c r="AC328" s="14">
        <f>IF(M328=1,_xlfn.XLOOKUP(D328,' RPM (ICE)'!$E$3:$E$63,' RPM (ICE)'!$C$3:$C$63,,-1),IF(M328=2,_xlfn.XLOOKUP(D328,' RPM (ICE)'!$F$3:$F$63,' RPM (ICE)'!$C$3:$C$63,,-1),IF(M328=3,_xlfn.XLOOKUP(D328,' RPM (ICE)'!$G$3:$G$63,' RPM (ICE)'!$C$3:$C$63,,-1))))</f>
        <v>13.483333333333301</v>
      </c>
      <c r="AD328" s="14">
        <f t="shared" si="133"/>
        <v>10.054521666666643</v>
      </c>
      <c r="AE328" s="14">
        <f t="shared" si="134"/>
        <v>13.914292245024122</v>
      </c>
      <c r="AF328" s="14" cm="1">
        <f t="array" ref="AF328">_xlfn.XLOOKUP(AE328,BSFC!$I$11:$I$33,_xlfn.XLOOKUP('Main Data (ICE)'!W328,BSFC!$J$10:$W$10,BSFC!$J$11:$W$33,,-1),,-1)</f>
        <v>450.79008974999994</v>
      </c>
      <c r="AG328" s="14">
        <f t="shared" si="135"/>
        <v>1.2590218679194376</v>
      </c>
      <c r="AH328" s="14">
        <f t="shared" ref="AH328:AH391" si="139">((F328-F327)/3600)*AD328</f>
        <v>2.0825300384642393E-4</v>
      </c>
      <c r="AI328" s="14">
        <f t="shared" ref="AI328:AI391" si="140">AH328*AF328</f>
        <v>9.387839029463653E-2</v>
      </c>
      <c r="AJ328" s="14">
        <f t="shared" si="120"/>
        <v>43.815712342583204</v>
      </c>
      <c r="AK328" s="14">
        <f t="shared" ref="AK328:AK391" si="141">((AF328*AH328)/1000)/0.755</f>
        <v>1.2434223880084308E-4</v>
      </c>
      <c r="AL328" s="14">
        <f t="shared" ref="AL328:AL391" si="142">AL327+AK328</f>
        <v>5.8034056082891486E-2</v>
      </c>
    </row>
    <row r="329" spans="1:38" ht="15.75" thickBot="1" x14ac:dyDescent="0.3">
      <c r="A329" s="14">
        <v>1</v>
      </c>
      <c r="B329" s="17" t="s">
        <v>33</v>
      </c>
      <c r="C329" s="14">
        <v>323</v>
      </c>
      <c r="D329" s="14">
        <f t="shared" si="136"/>
        <v>30.000049728</v>
      </c>
      <c r="E329" s="14">
        <f t="shared" si="125"/>
        <v>13.411199999999999</v>
      </c>
      <c r="F329" s="14">
        <f t="shared" si="137"/>
        <v>32.028624366560386</v>
      </c>
      <c r="G329" s="14">
        <f>0.5*('Specifications (ICE)'!$P$4*'Specifications (ICE)'!$P$3)*'Specifications (ICE)'!$P$5*E329^2</f>
        <v>56.217600027646043</v>
      </c>
      <c r="H329" s="14">
        <f>IF(B329="A",'Specifications (ICE)'!$M$12,IF(B329="G",'Specifications (ICE)'!$M$13))</f>
        <v>84.271039200000004</v>
      </c>
      <c r="I329" s="14">
        <f>'Specifications (ICE)'!$H$11-G329-H329-R329</f>
        <v>561.50961099107656</v>
      </c>
      <c r="J329" s="14">
        <f t="shared" si="126"/>
        <v>0.88728655499254105</v>
      </c>
      <c r="K329" s="14">
        <f>0.5*'Specifications (ICE)'!$E$16*E329^2</f>
        <v>48283.043975654393</v>
      </c>
      <c r="L329" s="14">
        <f>E329/'Specifications (ICE)'!$M$4</f>
        <v>46.93333333333333</v>
      </c>
      <c r="M329" s="14">
        <f t="shared" si="121"/>
        <v>3</v>
      </c>
      <c r="N329" s="14">
        <f>IF(M329=1,'Specifications (ICE)'!$M$19,IF(M329=2,'Specifications (ICE)'!$M$20,IF(M329=3,'Specifications (ICE)'!$M$21)))</f>
        <v>632.83908432016858</v>
      </c>
      <c r="O329" s="14">
        <f t="shared" si="122"/>
        <v>56.911309171706868</v>
      </c>
      <c r="P329" s="13">
        <f t="shared" si="123"/>
        <v>0.88728655499254105</v>
      </c>
      <c r="Q329" s="14">
        <v>0</v>
      </c>
      <c r="R329" s="17">
        <f t="shared" si="127"/>
        <v>0</v>
      </c>
      <c r="S329" s="14">
        <f t="shared" si="128"/>
        <v>0</v>
      </c>
      <c r="T329" s="12">
        <f t="shared" si="124"/>
        <v>840.33949246964119</v>
      </c>
      <c r="U329" s="3">
        <f t="shared" ref="U329:U392" si="143">IF((ABS(I329)*D329)/746&gt;18,18,(ABS(I329)*D329)/746)</f>
        <v>18</v>
      </c>
      <c r="V329" s="19">
        <f t="shared" si="129"/>
        <v>13.422600000000001</v>
      </c>
      <c r="W329" s="14">
        <f>IF(M329=1,_xlfn.XLOOKUP(D329,' RPM (ICE)'!$E$3:$E$63,' RPM (ICE)'!$B$3:$B$63,,1),IF(M329=2,_xlfn.XLOOKUP(D329,' RPM (ICE)'!$F$3:$F$63,' RPM (ICE)'!$B$3:$B$63,,1),IF(M329=3,_xlfn.XLOOKUP(D329,' RPM (ICE)'!$G$3:$G$63,' RPM (ICE)'!$B$3:$B$63,,1))))</f>
        <v>6900</v>
      </c>
      <c r="X329" s="12">
        <f t="shared" si="130"/>
        <v>18.575322156521739</v>
      </c>
      <c r="Y329" s="3">
        <f t="shared" si="131"/>
        <v>19</v>
      </c>
      <c r="Z329" s="3">
        <f t="shared" si="138"/>
        <v>19</v>
      </c>
      <c r="AA329" s="3">
        <f t="shared" si="132"/>
        <v>19</v>
      </c>
      <c r="AB329" s="19"/>
      <c r="AC329" s="14">
        <f>IF(M329=1,_xlfn.XLOOKUP(D329,' RPM (ICE)'!$E$3:$E$63,' RPM (ICE)'!$C$3:$C$63,,-1),IF(M329=2,_xlfn.XLOOKUP(D329,' RPM (ICE)'!$F$3:$F$63,' RPM (ICE)'!$C$3:$C$63,,-1),IF(M329=3,_xlfn.XLOOKUP(D329,' RPM (ICE)'!$G$3:$G$63,' RPM (ICE)'!$C$3:$C$63,,-1))))</f>
        <v>13.483333333333301</v>
      </c>
      <c r="AD329" s="14">
        <f t="shared" si="133"/>
        <v>10.054521666666643</v>
      </c>
      <c r="AE329" s="14">
        <f t="shared" si="134"/>
        <v>13.914292245024122</v>
      </c>
      <c r="AF329" s="14" cm="1">
        <f t="array" ref="AF329">_xlfn.XLOOKUP(AE329,BSFC!$I$11:$I$33,_xlfn.XLOOKUP('Main Data (ICE)'!W329,BSFC!$J$10:$W$10,BSFC!$J$11:$W$33,,-1),,-1)</f>
        <v>450.79008974999994</v>
      </c>
      <c r="AG329" s="14">
        <f t="shared" si="135"/>
        <v>1.2590218679194376</v>
      </c>
      <c r="AH329" s="14">
        <f t="shared" si="139"/>
        <v>2.0825300384643382E-4</v>
      </c>
      <c r="AI329" s="14">
        <f t="shared" si="140"/>
        <v>9.3878390294640984E-2</v>
      </c>
      <c r="AJ329" s="14">
        <f t="shared" ref="AJ329:AJ392" si="144">AI329+AJ328</f>
        <v>43.909590732877845</v>
      </c>
      <c r="AK329" s="14">
        <f t="shared" si="141"/>
        <v>1.2434223880084896E-4</v>
      </c>
      <c r="AL329" s="14">
        <f t="shared" si="142"/>
        <v>5.8158398321692333E-2</v>
      </c>
    </row>
    <row r="330" spans="1:38" ht="15.75" thickBot="1" x14ac:dyDescent="0.3">
      <c r="A330" s="14">
        <v>1</v>
      </c>
      <c r="B330" s="17" t="s">
        <v>33</v>
      </c>
      <c r="C330" s="14">
        <v>324</v>
      </c>
      <c r="D330" s="14">
        <f t="shared" si="136"/>
        <v>30.000049728</v>
      </c>
      <c r="E330" s="14">
        <f t="shared" si="125"/>
        <v>13.411199999999999</v>
      </c>
      <c r="F330" s="14">
        <f t="shared" si="137"/>
        <v>32.103188909628869</v>
      </c>
      <c r="G330" s="14">
        <f>0.5*('Specifications (ICE)'!$P$4*'Specifications (ICE)'!$P$3)*'Specifications (ICE)'!$P$5*E330^2</f>
        <v>56.217600027646043</v>
      </c>
      <c r="H330" s="14">
        <f>IF(B330="A",'Specifications (ICE)'!$M$12,IF(B330="G",'Specifications (ICE)'!$M$13))</f>
        <v>84.271039200000004</v>
      </c>
      <c r="I330" s="14">
        <f>'Specifications (ICE)'!$H$11-G330-H330-R330</f>
        <v>561.50961099107656</v>
      </c>
      <c r="J330" s="14">
        <f t="shared" si="126"/>
        <v>0.88728655499254105</v>
      </c>
      <c r="K330" s="14">
        <f>0.5*'Specifications (ICE)'!$E$16*E330^2</f>
        <v>48283.043975654393</v>
      </c>
      <c r="L330" s="14">
        <f>E330/'Specifications (ICE)'!$M$4</f>
        <v>46.93333333333333</v>
      </c>
      <c r="M330" s="14">
        <f t="shared" si="121"/>
        <v>3</v>
      </c>
      <c r="N330" s="14">
        <f>IF(M330=1,'Specifications (ICE)'!$M$19,IF(M330=2,'Specifications (ICE)'!$M$20,IF(M330=3,'Specifications (ICE)'!$M$21)))</f>
        <v>632.83908432016858</v>
      </c>
      <c r="O330" s="14">
        <f t="shared" si="122"/>
        <v>56.911309171706868</v>
      </c>
      <c r="P330" s="13">
        <f t="shared" si="123"/>
        <v>0.88728655499254105</v>
      </c>
      <c r="Q330" s="14">
        <v>0</v>
      </c>
      <c r="R330" s="17">
        <f t="shared" si="127"/>
        <v>0</v>
      </c>
      <c r="S330" s="14">
        <f t="shared" si="128"/>
        <v>0</v>
      </c>
      <c r="T330" s="12">
        <f t="shared" si="124"/>
        <v>840.33949246964119</v>
      </c>
      <c r="U330" s="3">
        <f t="shared" si="143"/>
        <v>18</v>
      </c>
      <c r="V330" s="19">
        <f t="shared" si="129"/>
        <v>13.422600000000001</v>
      </c>
      <c r="W330" s="14">
        <f>IF(M330=1,_xlfn.XLOOKUP(D330,' RPM (ICE)'!$E$3:$E$63,' RPM (ICE)'!$B$3:$B$63,,1),IF(M330=2,_xlfn.XLOOKUP(D330,' RPM (ICE)'!$F$3:$F$63,' RPM (ICE)'!$B$3:$B$63,,1),IF(M330=3,_xlfn.XLOOKUP(D330,' RPM (ICE)'!$G$3:$G$63,' RPM (ICE)'!$B$3:$B$63,,1))))</f>
        <v>6900</v>
      </c>
      <c r="X330" s="12">
        <f t="shared" si="130"/>
        <v>18.575322156521739</v>
      </c>
      <c r="Y330" s="3">
        <f t="shared" si="131"/>
        <v>19</v>
      </c>
      <c r="Z330" s="3">
        <f t="shared" si="138"/>
        <v>19</v>
      </c>
      <c r="AA330" s="3">
        <f t="shared" si="132"/>
        <v>19</v>
      </c>
      <c r="AB330" s="19"/>
      <c r="AC330" s="14">
        <f>IF(M330=1,_xlfn.XLOOKUP(D330,' RPM (ICE)'!$E$3:$E$63,' RPM (ICE)'!$C$3:$C$63,,-1),IF(M330=2,_xlfn.XLOOKUP(D330,' RPM (ICE)'!$F$3:$F$63,' RPM (ICE)'!$C$3:$C$63,,-1),IF(M330=3,_xlfn.XLOOKUP(D330,' RPM (ICE)'!$G$3:$G$63,' RPM (ICE)'!$C$3:$C$63,,-1))))</f>
        <v>13.483333333333301</v>
      </c>
      <c r="AD330" s="14">
        <f t="shared" si="133"/>
        <v>10.054521666666643</v>
      </c>
      <c r="AE330" s="14">
        <f t="shared" si="134"/>
        <v>13.914292245024122</v>
      </c>
      <c r="AF330" s="14" cm="1">
        <f t="array" ref="AF330">_xlfn.XLOOKUP(AE330,BSFC!$I$11:$I$33,_xlfn.XLOOKUP('Main Data (ICE)'!W330,BSFC!$J$10:$W$10,BSFC!$J$11:$W$33,,-1),,-1)</f>
        <v>450.79008974999994</v>
      </c>
      <c r="AG330" s="14">
        <f t="shared" si="135"/>
        <v>1.2590218679194376</v>
      </c>
      <c r="AH330" s="14">
        <f t="shared" si="139"/>
        <v>2.0825300384643382E-4</v>
      </c>
      <c r="AI330" s="14">
        <f t="shared" si="140"/>
        <v>9.3878390294640984E-2</v>
      </c>
      <c r="AJ330" s="14">
        <f t="shared" si="144"/>
        <v>44.003469123172486</v>
      </c>
      <c r="AK330" s="14">
        <f t="shared" si="141"/>
        <v>1.2434223880084896E-4</v>
      </c>
      <c r="AL330" s="14">
        <f t="shared" si="142"/>
        <v>5.8282740560493179E-2</v>
      </c>
    </row>
    <row r="331" spans="1:38" ht="15.75" thickBot="1" x14ac:dyDescent="0.3">
      <c r="A331" s="14">
        <v>1</v>
      </c>
      <c r="B331" s="17" t="s">
        <v>33</v>
      </c>
      <c r="C331" s="14">
        <v>325</v>
      </c>
      <c r="D331" s="14">
        <f t="shared" si="136"/>
        <v>30.000049728</v>
      </c>
      <c r="E331" s="14">
        <f t="shared" si="125"/>
        <v>13.411199999999999</v>
      </c>
      <c r="F331" s="14">
        <f t="shared" si="137"/>
        <v>32.177753452697353</v>
      </c>
      <c r="G331" s="14">
        <f>0.5*('Specifications (ICE)'!$P$4*'Specifications (ICE)'!$P$3)*'Specifications (ICE)'!$P$5*E331^2</f>
        <v>56.217600027646043</v>
      </c>
      <c r="H331" s="14">
        <f>IF(B331="A",'Specifications (ICE)'!$M$12,IF(B331="G",'Specifications (ICE)'!$M$13))</f>
        <v>84.271039200000004</v>
      </c>
      <c r="I331" s="14">
        <f>'Specifications (ICE)'!$H$11-G331-H331-R331</f>
        <v>561.50961099107656</v>
      </c>
      <c r="J331" s="14">
        <f t="shared" si="126"/>
        <v>0.88728655499254105</v>
      </c>
      <c r="K331" s="14">
        <f>0.5*'Specifications (ICE)'!$E$16*E331^2</f>
        <v>48283.043975654393</v>
      </c>
      <c r="L331" s="14">
        <f>E331/'Specifications (ICE)'!$M$4</f>
        <v>46.93333333333333</v>
      </c>
      <c r="M331" s="14">
        <f t="shared" si="121"/>
        <v>3</v>
      </c>
      <c r="N331" s="14">
        <f>IF(M331=1,'Specifications (ICE)'!$M$19,IF(M331=2,'Specifications (ICE)'!$M$20,IF(M331=3,'Specifications (ICE)'!$M$21)))</f>
        <v>632.83908432016858</v>
      </c>
      <c r="O331" s="14">
        <f t="shared" si="122"/>
        <v>56.911309171706868</v>
      </c>
      <c r="P331" s="13">
        <f t="shared" si="123"/>
        <v>0.88728655499254105</v>
      </c>
      <c r="Q331" s="14">
        <v>0</v>
      </c>
      <c r="R331" s="17">
        <f t="shared" si="127"/>
        <v>0</v>
      </c>
      <c r="S331" s="14">
        <f t="shared" si="128"/>
        <v>0</v>
      </c>
      <c r="T331" s="12">
        <f t="shared" si="124"/>
        <v>840.33949246964119</v>
      </c>
      <c r="U331" s="3">
        <f t="shared" si="143"/>
        <v>18</v>
      </c>
      <c r="V331" s="19">
        <f t="shared" si="129"/>
        <v>13.422600000000001</v>
      </c>
      <c r="W331" s="14">
        <f>IF(M331=1,_xlfn.XLOOKUP(D331,' RPM (ICE)'!$E$3:$E$63,' RPM (ICE)'!$B$3:$B$63,,1),IF(M331=2,_xlfn.XLOOKUP(D331,' RPM (ICE)'!$F$3:$F$63,' RPM (ICE)'!$B$3:$B$63,,1),IF(M331=3,_xlfn.XLOOKUP(D331,' RPM (ICE)'!$G$3:$G$63,' RPM (ICE)'!$B$3:$B$63,,1))))</f>
        <v>6900</v>
      </c>
      <c r="X331" s="12">
        <f t="shared" si="130"/>
        <v>18.575322156521739</v>
      </c>
      <c r="Y331" s="3">
        <f t="shared" si="131"/>
        <v>19</v>
      </c>
      <c r="Z331" s="3">
        <f t="shared" si="138"/>
        <v>19</v>
      </c>
      <c r="AA331" s="3">
        <f t="shared" si="132"/>
        <v>19</v>
      </c>
      <c r="AB331" s="19"/>
      <c r="AC331" s="14">
        <f>IF(M331=1,_xlfn.XLOOKUP(D331,' RPM (ICE)'!$E$3:$E$63,' RPM (ICE)'!$C$3:$C$63,,-1),IF(M331=2,_xlfn.XLOOKUP(D331,' RPM (ICE)'!$F$3:$F$63,' RPM (ICE)'!$C$3:$C$63,,-1),IF(M331=3,_xlfn.XLOOKUP(D331,' RPM (ICE)'!$G$3:$G$63,' RPM (ICE)'!$C$3:$C$63,,-1))))</f>
        <v>13.483333333333301</v>
      </c>
      <c r="AD331" s="14">
        <f t="shared" si="133"/>
        <v>10.054521666666643</v>
      </c>
      <c r="AE331" s="14">
        <f t="shared" si="134"/>
        <v>13.914292245024122</v>
      </c>
      <c r="AF331" s="14" cm="1">
        <f t="array" ref="AF331">_xlfn.XLOOKUP(AE331,BSFC!$I$11:$I$33,_xlfn.XLOOKUP('Main Data (ICE)'!W331,BSFC!$J$10:$W$10,BSFC!$J$11:$W$33,,-1),,-1)</f>
        <v>450.79008974999994</v>
      </c>
      <c r="AG331" s="14">
        <f t="shared" si="135"/>
        <v>1.2590218679194376</v>
      </c>
      <c r="AH331" s="14">
        <f t="shared" si="139"/>
        <v>2.0825300384643382E-4</v>
      </c>
      <c r="AI331" s="14">
        <f t="shared" si="140"/>
        <v>9.3878390294640984E-2</v>
      </c>
      <c r="AJ331" s="14">
        <f t="shared" si="144"/>
        <v>44.097347513467128</v>
      </c>
      <c r="AK331" s="14">
        <f t="shared" si="141"/>
        <v>1.2434223880084896E-4</v>
      </c>
      <c r="AL331" s="14">
        <f t="shared" si="142"/>
        <v>5.8407082799294026E-2</v>
      </c>
    </row>
    <row r="332" spans="1:38" ht="15.75" thickBot="1" x14ac:dyDescent="0.3">
      <c r="A332" s="14">
        <v>1</v>
      </c>
      <c r="B332" s="17" t="s">
        <v>33</v>
      </c>
      <c r="C332" s="14">
        <v>326</v>
      </c>
      <c r="D332" s="14">
        <f t="shared" si="136"/>
        <v>30.000049728</v>
      </c>
      <c r="E332" s="14">
        <f t="shared" si="125"/>
        <v>13.411199999999999</v>
      </c>
      <c r="F332" s="14">
        <f t="shared" si="137"/>
        <v>32.252317995765836</v>
      </c>
      <c r="G332" s="14">
        <f>0.5*('Specifications (ICE)'!$P$4*'Specifications (ICE)'!$P$3)*'Specifications (ICE)'!$P$5*E332^2</f>
        <v>56.217600027646043</v>
      </c>
      <c r="H332" s="14">
        <f>IF(B332="A",'Specifications (ICE)'!$M$12,IF(B332="G",'Specifications (ICE)'!$M$13))</f>
        <v>84.271039200000004</v>
      </c>
      <c r="I332" s="14">
        <f>'Specifications (ICE)'!$H$11-G332-H332-R332</f>
        <v>561.50961099107656</v>
      </c>
      <c r="J332" s="14">
        <f t="shared" si="126"/>
        <v>0.88728655499254105</v>
      </c>
      <c r="K332" s="14">
        <f>0.5*'Specifications (ICE)'!$E$16*E332^2</f>
        <v>48283.043975654393</v>
      </c>
      <c r="L332" s="14">
        <f>E332/'Specifications (ICE)'!$M$4</f>
        <v>46.93333333333333</v>
      </c>
      <c r="M332" s="14">
        <f t="shared" si="121"/>
        <v>3</v>
      </c>
      <c r="N332" s="14">
        <f>IF(M332=1,'Specifications (ICE)'!$M$19,IF(M332=2,'Specifications (ICE)'!$M$20,IF(M332=3,'Specifications (ICE)'!$M$21)))</f>
        <v>632.83908432016858</v>
      </c>
      <c r="O332" s="14">
        <f t="shared" si="122"/>
        <v>56.911309171706868</v>
      </c>
      <c r="P332" s="13">
        <f t="shared" si="123"/>
        <v>0.88728655499254105</v>
      </c>
      <c r="Q332" s="14">
        <v>0</v>
      </c>
      <c r="R332" s="17">
        <f t="shared" si="127"/>
        <v>0</v>
      </c>
      <c r="S332" s="14">
        <f t="shared" si="128"/>
        <v>0</v>
      </c>
      <c r="T332" s="12">
        <f t="shared" si="124"/>
        <v>840.33949246964119</v>
      </c>
      <c r="U332" s="3">
        <f t="shared" si="143"/>
        <v>18</v>
      </c>
      <c r="V332" s="19">
        <f t="shared" si="129"/>
        <v>13.422600000000001</v>
      </c>
      <c r="W332" s="14">
        <f>IF(M332=1,_xlfn.XLOOKUP(D332,' RPM (ICE)'!$E$3:$E$63,' RPM (ICE)'!$B$3:$B$63,,1),IF(M332=2,_xlfn.XLOOKUP(D332,' RPM (ICE)'!$F$3:$F$63,' RPM (ICE)'!$B$3:$B$63,,1),IF(M332=3,_xlfn.XLOOKUP(D332,' RPM (ICE)'!$G$3:$G$63,' RPM (ICE)'!$B$3:$B$63,,1))))</f>
        <v>6900</v>
      </c>
      <c r="X332" s="12">
        <f t="shared" si="130"/>
        <v>18.575322156521739</v>
      </c>
      <c r="Y332" s="3">
        <f t="shared" si="131"/>
        <v>19</v>
      </c>
      <c r="Z332" s="3">
        <f t="shared" si="138"/>
        <v>19</v>
      </c>
      <c r="AA332" s="3">
        <f t="shared" si="132"/>
        <v>19</v>
      </c>
      <c r="AB332" s="19"/>
      <c r="AC332" s="14">
        <f>IF(M332=1,_xlfn.XLOOKUP(D332,' RPM (ICE)'!$E$3:$E$63,' RPM (ICE)'!$C$3:$C$63,,-1),IF(M332=2,_xlfn.XLOOKUP(D332,' RPM (ICE)'!$F$3:$F$63,' RPM (ICE)'!$C$3:$C$63,,-1),IF(M332=3,_xlfn.XLOOKUP(D332,' RPM (ICE)'!$G$3:$G$63,' RPM (ICE)'!$C$3:$C$63,,-1))))</f>
        <v>13.483333333333301</v>
      </c>
      <c r="AD332" s="14">
        <f t="shared" si="133"/>
        <v>10.054521666666643</v>
      </c>
      <c r="AE332" s="14">
        <f t="shared" si="134"/>
        <v>13.914292245024122</v>
      </c>
      <c r="AF332" s="14" cm="1">
        <f t="array" ref="AF332">_xlfn.XLOOKUP(AE332,BSFC!$I$11:$I$33,_xlfn.XLOOKUP('Main Data (ICE)'!W332,BSFC!$J$10:$W$10,BSFC!$J$11:$W$33,,-1),,-1)</f>
        <v>450.79008974999994</v>
      </c>
      <c r="AG332" s="14">
        <f t="shared" si="135"/>
        <v>1.2590218679194376</v>
      </c>
      <c r="AH332" s="14">
        <f t="shared" si="139"/>
        <v>2.0825300384643382E-4</v>
      </c>
      <c r="AI332" s="14">
        <f t="shared" si="140"/>
        <v>9.3878390294640984E-2</v>
      </c>
      <c r="AJ332" s="14">
        <f t="shared" si="144"/>
        <v>44.191225903761769</v>
      </c>
      <c r="AK332" s="14">
        <f t="shared" si="141"/>
        <v>1.2434223880084896E-4</v>
      </c>
      <c r="AL332" s="14">
        <f t="shared" si="142"/>
        <v>5.8531425038094873E-2</v>
      </c>
    </row>
    <row r="333" spans="1:38" ht="15.75" thickBot="1" x14ac:dyDescent="0.3">
      <c r="A333" s="14">
        <v>1</v>
      </c>
      <c r="B333" s="17" t="s">
        <v>33</v>
      </c>
      <c r="C333" s="14">
        <v>327</v>
      </c>
      <c r="D333" s="14">
        <f t="shared" si="136"/>
        <v>30.000049728</v>
      </c>
      <c r="E333" s="14">
        <f t="shared" si="125"/>
        <v>13.411199999999999</v>
      </c>
      <c r="F333" s="14">
        <f t="shared" si="137"/>
        <v>32.326882538834319</v>
      </c>
      <c r="G333" s="14">
        <f>0.5*('Specifications (ICE)'!$P$4*'Specifications (ICE)'!$P$3)*'Specifications (ICE)'!$P$5*E333^2</f>
        <v>56.217600027646043</v>
      </c>
      <c r="H333" s="14">
        <f>IF(B333="A",'Specifications (ICE)'!$M$12,IF(B333="G",'Specifications (ICE)'!$M$13))</f>
        <v>84.271039200000004</v>
      </c>
      <c r="I333" s="14">
        <f>'Specifications (ICE)'!$H$11-G333-H333-R333</f>
        <v>561.50961099107656</v>
      </c>
      <c r="J333" s="14">
        <f t="shared" si="126"/>
        <v>0.88728655499254105</v>
      </c>
      <c r="K333" s="14">
        <f>0.5*'Specifications (ICE)'!$E$16*E333^2</f>
        <v>48283.043975654393</v>
      </c>
      <c r="L333" s="14">
        <f>E333/'Specifications (ICE)'!$M$4</f>
        <v>46.93333333333333</v>
      </c>
      <c r="M333" s="14">
        <f t="shared" si="121"/>
        <v>3</v>
      </c>
      <c r="N333" s="14">
        <f>IF(M333=1,'Specifications (ICE)'!$M$19,IF(M333=2,'Specifications (ICE)'!$M$20,IF(M333=3,'Specifications (ICE)'!$M$21)))</f>
        <v>632.83908432016858</v>
      </c>
      <c r="O333" s="14">
        <f t="shared" si="122"/>
        <v>56.911309171706868</v>
      </c>
      <c r="P333" s="13">
        <f t="shared" si="123"/>
        <v>0.88728655499254105</v>
      </c>
      <c r="Q333" s="14">
        <v>0</v>
      </c>
      <c r="R333" s="17">
        <f t="shared" si="127"/>
        <v>0</v>
      </c>
      <c r="S333" s="14">
        <f t="shared" si="128"/>
        <v>0</v>
      </c>
      <c r="T333" s="12">
        <f t="shared" si="124"/>
        <v>840.33949246964119</v>
      </c>
      <c r="U333" s="3">
        <f t="shared" si="143"/>
        <v>18</v>
      </c>
      <c r="V333" s="19">
        <f t="shared" si="129"/>
        <v>13.422600000000001</v>
      </c>
      <c r="W333" s="14">
        <f>IF(M333=1,_xlfn.XLOOKUP(D333,' RPM (ICE)'!$E$3:$E$63,' RPM (ICE)'!$B$3:$B$63,,1),IF(M333=2,_xlfn.XLOOKUP(D333,' RPM (ICE)'!$F$3:$F$63,' RPM (ICE)'!$B$3:$B$63,,1),IF(M333=3,_xlfn.XLOOKUP(D333,' RPM (ICE)'!$G$3:$G$63,' RPM (ICE)'!$B$3:$B$63,,1))))</f>
        <v>6900</v>
      </c>
      <c r="X333" s="12">
        <f t="shared" si="130"/>
        <v>18.575322156521739</v>
      </c>
      <c r="Y333" s="3">
        <f t="shared" si="131"/>
        <v>19</v>
      </c>
      <c r="Z333" s="3">
        <f t="shared" si="138"/>
        <v>19</v>
      </c>
      <c r="AA333" s="3">
        <f t="shared" si="132"/>
        <v>19</v>
      </c>
      <c r="AB333" s="19"/>
      <c r="AC333" s="14">
        <f>IF(M333=1,_xlfn.XLOOKUP(D333,' RPM (ICE)'!$E$3:$E$63,' RPM (ICE)'!$C$3:$C$63,,-1),IF(M333=2,_xlfn.XLOOKUP(D333,' RPM (ICE)'!$F$3:$F$63,' RPM (ICE)'!$C$3:$C$63,,-1),IF(M333=3,_xlfn.XLOOKUP(D333,' RPM (ICE)'!$G$3:$G$63,' RPM (ICE)'!$C$3:$C$63,,-1))))</f>
        <v>13.483333333333301</v>
      </c>
      <c r="AD333" s="14">
        <f t="shared" si="133"/>
        <v>10.054521666666643</v>
      </c>
      <c r="AE333" s="14">
        <f t="shared" si="134"/>
        <v>13.914292245024122</v>
      </c>
      <c r="AF333" s="14" cm="1">
        <f t="array" ref="AF333">_xlfn.XLOOKUP(AE333,BSFC!$I$11:$I$33,_xlfn.XLOOKUP('Main Data (ICE)'!W333,BSFC!$J$10:$W$10,BSFC!$J$11:$W$33,,-1),,-1)</f>
        <v>450.79008974999994</v>
      </c>
      <c r="AG333" s="14">
        <f t="shared" si="135"/>
        <v>1.2590218679194376</v>
      </c>
      <c r="AH333" s="14">
        <f t="shared" si="139"/>
        <v>2.0825300384643382E-4</v>
      </c>
      <c r="AI333" s="14">
        <f t="shared" si="140"/>
        <v>9.3878390294640984E-2</v>
      </c>
      <c r="AJ333" s="14">
        <f t="shared" si="144"/>
        <v>44.28510429405641</v>
      </c>
      <c r="AK333" s="14">
        <f t="shared" si="141"/>
        <v>1.2434223880084896E-4</v>
      </c>
      <c r="AL333" s="14">
        <f t="shared" si="142"/>
        <v>5.8655767276895719E-2</v>
      </c>
    </row>
    <row r="334" spans="1:38" ht="15.75" thickBot="1" x14ac:dyDescent="0.3">
      <c r="A334" s="14">
        <v>1</v>
      </c>
      <c r="B334" s="17" t="s">
        <v>33</v>
      </c>
      <c r="C334" s="14">
        <v>328</v>
      </c>
      <c r="D334" s="14">
        <f t="shared" si="136"/>
        <v>30.000049728</v>
      </c>
      <c r="E334" s="14">
        <f t="shared" si="125"/>
        <v>13.411199999999999</v>
      </c>
      <c r="F334" s="14">
        <f t="shared" si="137"/>
        <v>32.401447081902802</v>
      </c>
      <c r="G334" s="14">
        <f>0.5*('Specifications (ICE)'!$P$4*'Specifications (ICE)'!$P$3)*'Specifications (ICE)'!$P$5*E334^2</f>
        <v>56.217600027646043</v>
      </c>
      <c r="H334" s="14">
        <f>IF(B334="A",'Specifications (ICE)'!$M$12,IF(B334="G",'Specifications (ICE)'!$M$13))</f>
        <v>84.271039200000004</v>
      </c>
      <c r="I334" s="14">
        <f>'Specifications (ICE)'!$H$11-G334-H334-R334</f>
        <v>561.50961099107656</v>
      </c>
      <c r="J334" s="14">
        <f t="shared" si="126"/>
        <v>0.88728655499254105</v>
      </c>
      <c r="K334" s="14">
        <f>0.5*'Specifications (ICE)'!$E$16*E334^2</f>
        <v>48283.043975654393</v>
      </c>
      <c r="L334" s="14">
        <f>E334/'Specifications (ICE)'!$M$4</f>
        <v>46.93333333333333</v>
      </c>
      <c r="M334" s="14">
        <f t="shared" si="121"/>
        <v>3</v>
      </c>
      <c r="N334" s="14">
        <f>IF(M334=1,'Specifications (ICE)'!$M$19,IF(M334=2,'Specifications (ICE)'!$M$20,IF(M334=3,'Specifications (ICE)'!$M$21)))</f>
        <v>632.83908432016858</v>
      </c>
      <c r="O334" s="14">
        <f t="shared" si="122"/>
        <v>56.911309171706868</v>
      </c>
      <c r="P334" s="13">
        <f t="shared" si="123"/>
        <v>0.88728655499254105</v>
      </c>
      <c r="Q334" s="14">
        <v>0</v>
      </c>
      <c r="R334" s="17">
        <f t="shared" si="127"/>
        <v>0</v>
      </c>
      <c r="S334" s="14">
        <f t="shared" si="128"/>
        <v>0</v>
      </c>
      <c r="T334" s="12">
        <f t="shared" si="124"/>
        <v>840.33949246964119</v>
      </c>
      <c r="U334" s="3">
        <f t="shared" si="143"/>
        <v>18</v>
      </c>
      <c r="V334" s="19">
        <f t="shared" si="129"/>
        <v>13.422600000000001</v>
      </c>
      <c r="W334" s="14">
        <f>IF(M334=1,_xlfn.XLOOKUP(D334,' RPM (ICE)'!$E$3:$E$63,' RPM (ICE)'!$B$3:$B$63,,1),IF(M334=2,_xlfn.XLOOKUP(D334,' RPM (ICE)'!$F$3:$F$63,' RPM (ICE)'!$B$3:$B$63,,1),IF(M334=3,_xlfn.XLOOKUP(D334,' RPM (ICE)'!$G$3:$G$63,' RPM (ICE)'!$B$3:$B$63,,1))))</f>
        <v>6900</v>
      </c>
      <c r="X334" s="12">
        <f t="shared" si="130"/>
        <v>18.575322156521739</v>
      </c>
      <c r="Y334" s="3">
        <f t="shared" si="131"/>
        <v>19</v>
      </c>
      <c r="Z334" s="3">
        <f t="shared" si="138"/>
        <v>19</v>
      </c>
      <c r="AA334" s="3">
        <f t="shared" si="132"/>
        <v>19</v>
      </c>
      <c r="AB334" s="19"/>
      <c r="AC334" s="14">
        <f>IF(M334=1,_xlfn.XLOOKUP(D334,' RPM (ICE)'!$E$3:$E$63,' RPM (ICE)'!$C$3:$C$63,,-1),IF(M334=2,_xlfn.XLOOKUP(D334,' RPM (ICE)'!$F$3:$F$63,' RPM (ICE)'!$C$3:$C$63,,-1),IF(M334=3,_xlfn.XLOOKUP(D334,' RPM (ICE)'!$G$3:$G$63,' RPM (ICE)'!$C$3:$C$63,,-1))))</f>
        <v>13.483333333333301</v>
      </c>
      <c r="AD334" s="14">
        <f t="shared" si="133"/>
        <v>10.054521666666643</v>
      </c>
      <c r="AE334" s="14">
        <f t="shared" si="134"/>
        <v>13.914292245024122</v>
      </c>
      <c r="AF334" s="14" cm="1">
        <f t="array" ref="AF334">_xlfn.XLOOKUP(AE334,BSFC!$I$11:$I$33,_xlfn.XLOOKUP('Main Data (ICE)'!W334,BSFC!$J$10:$W$10,BSFC!$J$11:$W$33,,-1),,-1)</f>
        <v>450.79008974999994</v>
      </c>
      <c r="AG334" s="14">
        <f t="shared" si="135"/>
        <v>1.2590218679194376</v>
      </c>
      <c r="AH334" s="14">
        <f t="shared" si="139"/>
        <v>2.0825300384643382E-4</v>
      </c>
      <c r="AI334" s="14">
        <f t="shared" si="140"/>
        <v>9.3878390294640984E-2</v>
      </c>
      <c r="AJ334" s="14">
        <f t="shared" si="144"/>
        <v>44.378982684351051</v>
      </c>
      <c r="AK334" s="14">
        <f t="shared" si="141"/>
        <v>1.2434223880084896E-4</v>
      </c>
      <c r="AL334" s="14">
        <f t="shared" si="142"/>
        <v>5.8780109515696566E-2</v>
      </c>
    </row>
    <row r="335" spans="1:38" ht="15.75" thickBot="1" x14ac:dyDescent="0.3">
      <c r="A335" s="14">
        <v>1</v>
      </c>
      <c r="B335" s="17" t="s">
        <v>33</v>
      </c>
      <c r="C335" s="14">
        <v>329</v>
      </c>
      <c r="D335" s="14">
        <f t="shared" si="136"/>
        <v>30.000049728</v>
      </c>
      <c r="E335" s="14">
        <f t="shared" si="125"/>
        <v>13.411199999999999</v>
      </c>
      <c r="F335" s="14">
        <f t="shared" si="137"/>
        <v>32.476011624971285</v>
      </c>
      <c r="G335" s="14">
        <f>0.5*('Specifications (ICE)'!$P$4*'Specifications (ICE)'!$P$3)*'Specifications (ICE)'!$P$5*E335^2</f>
        <v>56.217600027646043</v>
      </c>
      <c r="H335" s="14">
        <f>IF(B335="A",'Specifications (ICE)'!$M$12,IF(B335="G",'Specifications (ICE)'!$M$13))</f>
        <v>84.271039200000004</v>
      </c>
      <c r="I335" s="14">
        <f>'Specifications (ICE)'!$H$11-G335-H335-R335</f>
        <v>561.50961099107656</v>
      </c>
      <c r="J335" s="14">
        <f t="shared" si="126"/>
        <v>0.88728655499254105</v>
      </c>
      <c r="K335" s="14">
        <f>0.5*'Specifications (ICE)'!$E$16*E335^2</f>
        <v>48283.043975654393</v>
      </c>
      <c r="L335" s="14">
        <f>E335/'Specifications (ICE)'!$M$4</f>
        <v>46.93333333333333</v>
      </c>
      <c r="M335" s="14">
        <f t="shared" si="121"/>
        <v>3</v>
      </c>
      <c r="N335" s="14">
        <f>IF(M335=1,'Specifications (ICE)'!$M$19,IF(M335=2,'Specifications (ICE)'!$M$20,IF(M335=3,'Specifications (ICE)'!$M$21)))</f>
        <v>632.83908432016858</v>
      </c>
      <c r="O335" s="14">
        <f t="shared" si="122"/>
        <v>56.911309171706868</v>
      </c>
      <c r="P335" s="13">
        <f t="shared" si="123"/>
        <v>0.88728655499254105</v>
      </c>
      <c r="Q335" s="14">
        <v>0</v>
      </c>
      <c r="R335" s="17">
        <f t="shared" si="127"/>
        <v>0</v>
      </c>
      <c r="S335" s="14">
        <f t="shared" si="128"/>
        <v>0</v>
      </c>
      <c r="T335" s="12">
        <f t="shared" si="124"/>
        <v>840.33949246964119</v>
      </c>
      <c r="U335" s="3">
        <f t="shared" si="143"/>
        <v>18</v>
      </c>
      <c r="V335" s="19">
        <f t="shared" si="129"/>
        <v>13.422600000000001</v>
      </c>
      <c r="W335" s="14">
        <f>IF(M335=1,_xlfn.XLOOKUP(D335,' RPM (ICE)'!$E$3:$E$63,' RPM (ICE)'!$B$3:$B$63,,1),IF(M335=2,_xlfn.XLOOKUP(D335,' RPM (ICE)'!$F$3:$F$63,' RPM (ICE)'!$B$3:$B$63,,1),IF(M335=3,_xlfn.XLOOKUP(D335,' RPM (ICE)'!$G$3:$G$63,' RPM (ICE)'!$B$3:$B$63,,1))))</f>
        <v>6900</v>
      </c>
      <c r="X335" s="12">
        <f t="shared" si="130"/>
        <v>18.575322156521739</v>
      </c>
      <c r="Y335" s="3">
        <f t="shared" si="131"/>
        <v>19</v>
      </c>
      <c r="Z335" s="3">
        <f t="shared" si="138"/>
        <v>19</v>
      </c>
      <c r="AA335" s="3">
        <f t="shared" si="132"/>
        <v>19</v>
      </c>
      <c r="AB335" s="19"/>
      <c r="AC335" s="14">
        <f>IF(M335=1,_xlfn.XLOOKUP(D335,' RPM (ICE)'!$E$3:$E$63,' RPM (ICE)'!$C$3:$C$63,,-1),IF(M335=2,_xlfn.XLOOKUP(D335,' RPM (ICE)'!$F$3:$F$63,' RPM (ICE)'!$C$3:$C$63,,-1),IF(M335=3,_xlfn.XLOOKUP(D335,' RPM (ICE)'!$G$3:$G$63,' RPM (ICE)'!$C$3:$C$63,,-1))))</f>
        <v>13.483333333333301</v>
      </c>
      <c r="AD335" s="14">
        <f t="shared" si="133"/>
        <v>10.054521666666643</v>
      </c>
      <c r="AE335" s="14">
        <f t="shared" si="134"/>
        <v>13.914292245024122</v>
      </c>
      <c r="AF335" s="14" cm="1">
        <f t="array" ref="AF335">_xlfn.XLOOKUP(AE335,BSFC!$I$11:$I$33,_xlfn.XLOOKUP('Main Data (ICE)'!W335,BSFC!$J$10:$W$10,BSFC!$J$11:$W$33,,-1),,-1)</f>
        <v>450.79008974999994</v>
      </c>
      <c r="AG335" s="14">
        <f t="shared" si="135"/>
        <v>1.2590218679194376</v>
      </c>
      <c r="AH335" s="14">
        <f t="shared" si="139"/>
        <v>2.0825300384643382E-4</v>
      </c>
      <c r="AI335" s="14">
        <f t="shared" si="140"/>
        <v>9.3878390294640984E-2</v>
      </c>
      <c r="AJ335" s="14">
        <f t="shared" si="144"/>
        <v>44.472861074645692</v>
      </c>
      <c r="AK335" s="14">
        <f t="shared" si="141"/>
        <v>1.2434223880084896E-4</v>
      </c>
      <c r="AL335" s="14">
        <f t="shared" si="142"/>
        <v>5.8904451754497412E-2</v>
      </c>
    </row>
    <row r="336" spans="1:38" ht="15.75" thickBot="1" x14ac:dyDescent="0.3">
      <c r="A336" s="14">
        <v>1</v>
      </c>
      <c r="B336" s="17" t="s">
        <v>33</v>
      </c>
      <c r="C336" s="14">
        <v>330</v>
      </c>
      <c r="D336" s="14">
        <f t="shared" si="136"/>
        <v>30.000049728</v>
      </c>
      <c r="E336" s="14">
        <f t="shared" si="125"/>
        <v>13.411199999999999</v>
      </c>
      <c r="F336" s="14">
        <f t="shared" si="137"/>
        <v>32.550576168039768</v>
      </c>
      <c r="G336" s="14">
        <f>0.5*('Specifications (ICE)'!$P$4*'Specifications (ICE)'!$P$3)*'Specifications (ICE)'!$P$5*E336^2</f>
        <v>56.217600027646043</v>
      </c>
      <c r="H336" s="14">
        <f>IF(B336="A",'Specifications (ICE)'!$M$12,IF(B336="G",'Specifications (ICE)'!$M$13))</f>
        <v>84.271039200000004</v>
      </c>
      <c r="I336" s="14">
        <f>'Specifications (ICE)'!$H$11-G336-H336-R336</f>
        <v>561.50961099107656</v>
      </c>
      <c r="J336" s="14">
        <f t="shared" si="126"/>
        <v>0.88728655499254105</v>
      </c>
      <c r="K336" s="14">
        <f>0.5*'Specifications (ICE)'!$E$16*E336^2</f>
        <v>48283.043975654393</v>
      </c>
      <c r="L336" s="14">
        <f>E336/'Specifications (ICE)'!$M$4</f>
        <v>46.93333333333333</v>
      </c>
      <c r="M336" s="14">
        <f t="shared" si="121"/>
        <v>3</v>
      </c>
      <c r="N336" s="14">
        <f>IF(M336=1,'Specifications (ICE)'!$M$19,IF(M336=2,'Specifications (ICE)'!$M$20,IF(M336=3,'Specifications (ICE)'!$M$21)))</f>
        <v>632.83908432016858</v>
      </c>
      <c r="O336" s="14">
        <f t="shared" si="122"/>
        <v>56.911309171706868</v>
      </c>
      <c r="P336" s="13">
        <f t="shared" si="123"/>
        <v>0.88728655499254105</v>
      </c>
      <c r="Q336" s="14">
        <v>0</v>
      </c>
      <c r="R336" s="17">
        <f t="shared" si="127"/>
        <v>0</v>
      </c>
      <c r="S336" s="14">
        <f t="shared" si="128"/>
        <v>0</v>
      </c>
      <c r="T336" s="12">
        <f t="shared" si="124"/>
        <v>840.33949246964119</v>
      </c>
      <c r="U336" s="3">
        <f t="shared" si="143"/>
        <v>18</v>
      </c>
      <c r="V336" s="19">
        <f t="shared" si="129"/>
        <v>13.422600000000001</v>
      </c>
      <c r="W336" s="14">
        <f>IF(M336=1,_xlfn.XLOOKUP(D336,' RPM (ICE)'!$E$3:$E$63,' RPM (ICE)'!$B$3:$B$63,,1),IF(M336=2,_xlfn.XLOOKUP(D336,' RPM (ICE)'!$F$3:$F$63,' RPM (ICE)'!$B$3:$B$63,,1),IF(M336=3,_xlfn.XLOOKUP(D336,' RPM (ICE)'!$G$3:$G$63,' RPM (ICE)'!$B$3:$B$63,,1))))</f>
        <v>6900</v>
      </c>
      <c r="X336" s="12">
        <f t="shared" si="130"/>
        <v>18.575322156521739</v>
      </c>
      <c r="Y336" s="3">
        <f t="shared" si="131"/>
        <v>19</v>
      </c>
      <c r="Z336" s="3">
        <f t="shared" si="138"/>
        <v>19</v>
      </c>
      <c r="AA336" s="3">
        <f t="shared" si="132"/>
        <v>19</v>
      </c>
      <c r="AB336" s="19"/>
      <c r="AC336" s="14">
        <f>IF(M336=1,_xlfn.XLOOKUP(D336,' RPM (ICE)'!$E$3:$E$63,' RPM (ICE)'!$C$3:$C$63,,-1),IF(M336=2,_xlfn.XLOOKUP(D336,' RPM (ICE)'!$F$3:$F$63,' RPM (ICE)'!$C$3:$C$63,,-1),IF(M336=3,_xlfn.XLOOKUP(D336,' RPM (ICE)'!$G$3:$G$63,' RPM (ICE)'!$C$3:$C$63,,-1))))</f>
        <v>13.483333333333301</v>
      </c>
      <c r="AD336" s="14">
        <f t="shared" si="133"/>
        <v>10.054521666666643</v>
      </c>
      <c r="AE336" s="14">
        <f t="shared" si="134"/>
        <v>13.914292245024122</v>
      </c>
      <c r="AF336" s="14" cm="1">
        <f t="array" ref="AF336">_xlfn.XLOOKUP(AE336,BSFC!$I$11:$I$33,_xlfn.XLOOKUP('Main Data (ICE)'!W336,BSFC!$J$10:$W$10,BSFC!$J$11:$W$33,,-1),,-1)</f>
        <v>450.79008974999994</v>
      </c>
      <c r="AG336" s="14">
        <f t="shared" si="135"/>
        <v>1.2590218679194376</v>
      </c>
      <c r="AH336" s="14">
        <f t="shared" si="139"/>
        <v>2.0825300384643382E-4</v>
      </c>
      <c r="AI336" s="14">
        <f t="shared" si="140"/>
        <v>9.3878390294640984E-2</v>
      </c>
      <c r="AJ336" s="14">
        <f t="shared" si="144"/>
        <v>44.566739464940333</v>
      </c>
      <c r="AK336" s="14">
        <f t="shared" si="141"/>
        <v>1.2434223880084896E-4</v>
      </c>
      <c r="AL336" s="14">
        <f t="shared" si="142"/>
        <v>5.9028793993298259E-2</v>
      </c>
    </row>
    <row r="337" spans="1:38" ht="15.75" thickBot="1" x14ac:dyDescent="0.3">
      <c r="A337" s="14">
        <v>1</v>
      </c>
      <c r="B337" s="17" t="s">
        <v>33</v>
      </c>
      <c r="C337" s="14">
        <v>331</v>
      </c>
      <c r="D337" s="14">
        <f t="shared" si="136"/>
        <v>30.000049728</v>
      </c>
      <c r="E337" s="14">
        <f t="shared" si="125"/>
        <v>13.411199999999999</v>
      </c>
      <c r="F337" s="14">
        <f t="shared" si="137"/>
        <v>32.625140711108251</v>
      </c>
      <c r="G337" s="14">
        <f>0.5*('Specifications (ICE)'!$P$4*'Specifications (ICE)'!$P$3)*'Specifications (ICE)'!$P$5*E337^2</f>
        <v>56.217600027646043</v>
      </c>
      <c r="H337" s="14">
        <f>IF(B337="A",'Specifications (ICE)'!$M$12,IF(B337="G",'Specifications (ICE)'!$M$13))</f>
        <v>84.271039200000004</v>
      </c>
      <c r="I337" s="14">
        <f>'Specifications (ICE)'!$H$11-G337-H337-R337</f>
        <v>561.50961099107656</v>
      </c>
      <c r="J337" s="14">
        <f t="shared" si="126"/>
        <v>0.88728655499254105</v>
      </c>
      <c r="K337" s="14">
        <f>0.5*'Specifications (ICE)'!$E$16*E337^2</f>
        <v>48283.043975654393</v>
      </c>
      <c r="L337" s="14">
        <f>E337/'Specifications (ICE)'!$M$4</f>
        <v>46.93333333333333</v>
      </c>
      <c r="M337" s="14">
        <f t="shared" si="121"/>
        <v>3</v>
      </c>
      <c r="N337" s="14">
        <f>IF(M337=1,'Specifications (ICE)'!$M$19,IF(M337=2,'Specifications (ICE)'!$M$20,IF(M337=3,'Specifications (ICE)'!$M$21)))</f>
        <v>632.83908432016858</v>
      </c>
      <c r="O337" s="14">
        <f t="shared" si="122"/>
        <v>56.911309171706868</v>
      </c>
      <c r="P337" s="13">
        <f t="shared" si="123"/>
        <v>0.88728655499254105</v>
      </c>
      <c r="Q337" s="14">
        <v>0</v>
      </c>
      <c r="R337" s="17">
        <f t="shared" si="127"/>
        <v>0</v>
      </c>
      <c r="S337" s="14">
        <f t="shared" si="128"/>
        <v>0</v>
      </c>
      <c r="T337" s="12">
        <f t="shared" si="124"/>
        <v>840.33949246964119</v>
      </c>
      <c r="U337" s="3">
        <f t="shared" si="143"/>
        <v>18</v>
      </c>
      <c r="V337" s="19">
        <f t="shared" si="129"/>
        <v>13.422600000000001</v>
      </c>
      <c r="W337" s="14">
        <f>IF(M337=1,_xlfn.XLOOKUP(D337,' RPM (ICE)'!$E$3:$E$63,' RPM (ICE)'!$B$3:$B$63,,1),IF(M337=2,_xlfn.XLOOKUP(D337,' RPM (ICE)'!$F$3:$F$63,' RPM (ICE)'!$B$3:$B$63,,1),IF(M337=3,_xlfn.XLOOKUP(D337,' RPM (ICE)'!$G$3:$G$63,' RPM (ICE)'!$B$3:$B$63,,1))))</f>
        <v>6900</v>
      </c>
      <c r="X337" s="12">
        <f t="shared" si="130"/>
        <v>18.575322156521739</v>
      </c>
      <c r="Y337" s="3">
        <f t="shared" si="131"/>
        <v>19</v>
      </c>
      <c r="Z337" s="3">
        <f t="shared" si="138"/>
        <v>19</v>
      </c>
      <c r="AA337" s="3">
        <f t="shared" si="132"/>
        <v>19</v>
      </c>
      <c r="AB337" s="19"/>
      <c r="AC337" s="14">
        <f>IF(M337=1,_xlfn.XLOOKUP(D337,' RPM (ICE)'!$E$3:$E$63,' RPM (ICE)'!$C$3:$C$63,,-1),IF(M337=2,_xlfn.XLOOKUP(D337,' RPM (ICE)'!$F$3:$F$63,' RPM (ICE)'!$C$3:$C$63,,-1),IF(M337=3,_xlfn.XLOOKUP(D337,' RPM (ICE)'!$G$3:$G$63,' RPM (ICE)'!$C$3:$C$63,,-1))))</f>
        <v>13.483333333333301</v>
      </c>
      <c r="AD337" s="14">
        <f t="shared" si="133"/>
        <v>10.054521666666643</v>
      </c>
      <c r="AE337" s="14">
        <f t="shared" si="134"/>
        <v>13.914292245024122</v>
      </c>
      <c r="AF337" s="14" cm="1">
        <f t="array" ref="AF337">_xlfn.XLOOKUP(AE337,BSFC!$I$11:$I$33,_xlfn.XLOOKUP('Main Data (ICE)'!W337,BSFC!$J$10:$W$10,BSFC!$J$11:$W$33,,-1),,-1)</f>
        <v>450.79008974999994</v>
      </c>
      <c r="AG337" s="14">
        <f t="shared" si="135"/>
        <v>1.2590218679194376</v>
      </c>
      <c r="AH337" s="14">
        <f t="shared" si="139"/>
        <v>2.0825300384643382E-4</v>
      </c>
      <c r="AI337" s="14">
        <f t="shared" si="140"/>
        <v>9.3878390294640984E-2</v>
      </c>
      <c r="AJ337" s="14">
        <f t="shared" si="144"/>
        <v>44.660617855234975</v>
      </c>
      <c r="AK337" s="14">
        <f t="shared" si="141"/>
        <v>1.2434223880084896E-4</v>
      </c>
      <c r="AL337" s="14">
        <f t="shared" si="142"/>
        <v>5.9153136232099106E-2</v>
      </c>
    </row>
    <row r="338" spans="1:38" ht="15.75" thickBot="1" x14ac:dyDescent="0.3">
      <c r="A338" s="14">
        <v>1</v>
      </c>
      <c r="B338" s="17" t="s">
        <v>33</v>
      </c>
      <c r="C338" s="14">
        <v>332</v>
      </c>
      <c r="D338" s="14">
        <f t="shared" si="136"/>
        <v>30.000049728</v>
      </c>
      <c r="E338" s="14">
        <f t="shared" si="125"/>
        <v>13.411199999999999</v>
      </c>
      <c r="F338" s="14">
        <f t="shared" si="137"/>
        <v>32.699705254176735</v>
      </c>
      <c r="G338" s="14">
        <f>0.5*('Specifications (ICE)'!$P$4*'Specifications (ICE)'!$P$3)*'Specifications (ICE)'!$P$5*E338^2</f>
        <v>56.217600027646043</v>
      </c>
      <c r="H338" s="14">
        <f>IF(B338="A",'Specifications (ICE)'!$M$12,IF(B338="G",'Specifications (ICE)'!$M$13))</f>
        <v>84.271039200000004</v>
      </c>
      <c r="I338" s="14">
        <f>'Specifications (ICE)'!$H$11-G338-H338-R338</f>
        <v>561.50961099107656</v>
      </c>
      <c r="J338" s="14">
        <f t="shared" si="126"/>
        <v>0.88728655499254105</v>
      </c>
      <c r="K338" s="14">
        <f>0.5*'Specifications (ICE)'!$E$16*E338^2</f>
        <v>48283.043975654393</v>
      </c>
      <c r="L338" s="14">
        <f>E338/'Specifications (ICE)'!$M$4</f>
        <v>46.93333333333333</v>
      </c>
      <c r="M338" s="14">
        <f t="shared" si="121"/>
        <v>3</v>
      </c>
      <c r="N338" s="14">
        <f>IF(M338=1,'Specifications (ICE)'!$M$19,IF(M338=2,'Specifications (ICE)'!$M$20,IF(M338=3,'Specifications (ICE)'!$M$21)))</f>
        <v>632.83908432016858</v>
      </c>
      <c r="O338" s="14">
        <f t="shared" si="122"/>
        <v>56.911309171706868</v>
      </c>
      <c r="P338" s="13">
        <f t="shared" si="123"/>
        <v>0.88728655499254105</v>
      </c>
      <c r="Q338" s="14">
        <v>0</v>
      </c>
      <c r="R338" s="17">
        <f t="shared" si="127"/>
        <v>0</v>
      </c>
      <c r="S338" s="14">
        <f t="shared" si="128"/>
        <v>0</v>
      </c>
      <c r="T338" s="12">
        <f t="shared" si="124"/>
        <v>840.33949246964119</v>
      </c>
      <c r="U338" s="3">
        <f t="shared" si="143"/>
        <v>18</v>
      </c>
      <c r="V338" s="19">
        <f t="shared" si="129"/>
        <v>13.422600000000001</v>
      </c>
      <c r="W338" s="14">
        <f>IF(M338=1,_xlfn.XLOOKUP(D338,' RPM (ICE)'!$E$3:$E$63,' RPM (ICE)'!$B$3:$B$63,,1),IF(M338=2,_xlfn.XLOOKUP(D338,' RPM (ICE)'!$F$3:$F$63,' RPM (ICE)'!$B$3:$B$63,,1),IF(M338=3,_xlfn.XLOOKUP(D338,' RPM (ICE)'!$G$3:$G$63,' RPM (ICE)'!$B$3:$B$63,,1))))</f>
        <v>6900</v>
      </c>
      <c r="X338" s="12">
        <f t="shared" si="130"/>
        <v>18.575322156521739</v>
      </c>
      <c r="Y338" s="3">
        <f t="shared" si="131"/>
        <v>19</v>
      </c>
      <c r="Z338" s="3">
        <f t="shared" si="138"/>
        <v>19</v>
      </c>
      <c r="AA338" s="3">
        <f t="shared" si="132"/>
        <v>19</v>
      </c>
      <c r="AB338" s="19"/>
      <c r="AC338" s="14">
        <f>IF(M338=1,_xlfn.XLOOKUP(D338,' RPM (ICE)'!$E$3:$E$63,' RPM (ICE)'!$C$3:$C$63,,-1),IF(M338=2,_xlfn.XLOOKUP(D338,' RPM (ICE)'!$F$3:$F$63,' RPM (ICE)'!$C$3:$C$63,,-1),IF(M338=3,_xlfn.XLOOKUP(D338,' RPM (ICE)'!$G$3:$G$63,' RPM (ICE)'!$C$3:$C$63,,-1))))</f>
        <v>13.483333333333301</v>
      </c>
      <c r="AD338" s="14">
        <f t="shared" si="133"/>
        <v>10.054521666666643</v>
      </c>
      <c r="AE338" s="14">
        <f t="shared" si="134"/>
        <v>13.914292245024122</v>
      </c>
      <c r="AF338" s="14" cm="1">
        <f t="array" ref="AF338">_xlfn.XLOOKUP(AE338,BSFC!$I$11:$I$33,_xlfn.XLOOKUP('Main Data (ICE)'!W338,BSFC!$J$10:$W$10,BSFC!$J$11:$W$33,,-1),,-1)</f>
        <v>450.79008974999994</v>
      </c>
      <c r="AG338" s="14">
        <f t="shared" si="135"/>
        <v>1.2590218679194376</v>
      </c>
      <c r="AH338" s="14">
        <f t="shared" si="139"/>
        <v>2.0825300384643382E-4</v>
      </c>
      <c r="AI338" s="14">
        <f t="shared" si="140"/>
        <v>9.3878390294640984E-2</v>
      </c>
      <c r="AJ338" s="14">
        <f t="shared" si="144"/>
        <v>44.754496245529616</v>
      </c>
      <c r="AK338" s="14">
        <f t="shared" si="141"/>
        <v>1.2434223880084896E-4</v>
      </c>
      <c r="AL338" s="14">
        <f t="shared" si="142"/>
        <v>5.9277478470899952E-2</v>
      </c>
    </row>
    <row r="339" spans="1:38" ht="15.75" thickBot="1" x14ac:dyDescent="0.3">
      <c r="A339" s="14">
        <v>1</v>
      </c>
      <c r="B339" s="17" t="s">
        <v>33</v>
      </c>
      <c r="C339" s="14">
        <v>333</v>
      </c>
      <c r="D339" s="14">
        <f t="shared" si="136"/>
        <v>30.000049728</v>
      </c>
      <c r="E339" s="14">
        <f t="shared" si="125"/>
        <v>13.411199999999999</v>
      </c>
      <c r="F339" s="14">
        <f t="shared" si="137"/>
        <v>32.774269797245218</v>
      </c>
      <c r="G339" s="14">
        <f>0.5*('Specifications (ICE)'!$P$4*'Specifications (ICE)'!$P$3)*'Specifications (ICE)'!$P$5*E339^2</f>
        <v>56.217600027646043</v>
      </c>
      <c r="H339" s="14">
        <f>IF(B339="A",'Specifications (ICE)'!$M$12,IF(B339="G",'Specifications (ICE)'!$M$13))</f>
        <v>84.271039200000004</v>
      </c>
      <c r="I339" s="14">
        <f>'Specifications (ICE)'!$H$11-G339-H339-R339</f>
        <v>561.50961099107656</v>
      </c>
      <c r="J339" s="14">
        <f t="shared" si="126"/>
        <v>0.88728655499254105</v>
      </c>
      <c r="K339" s="14">
        <f>0.5*'Specifications (ICE)'!$E$16*E339^2</f>
        <v>48283.043975654393</v>
      </c>
      <c r="L339" s="14">
        <f>E339/'Specifications (ICE)'!$M$4</f>
        <v>46.93333333333333</v>
      </c>
      <c r="M339" s="14">
        <f t="shared" si="121"/>
        <v>3</v>
      </c>
      <c r="N339" s="14">
        <f>IF(M339=1,'Specifications (ICE)'!$M$19,IF(M339=2,'Specifications (ICE)'!$M$20,IF(M339=3,'Specifications (ICE)'!$M$21)))</f>
        <v>632.83908432016858</v>
      </c>
      <c r="O339" s="14">
        <f t="shared" si="122"/>
        <v>56.911309171706868</v>
      </c>
      <c r="P339" s="13">
        <f t="shared" si="123"/>
        <v>0.88728655499254105</v>
      </c>
      <c r="Q339" s="14">
        <v>0</v>
      </c>
      <c r="R339" s="17">
        <f t="shared" si="127"/>
        <v>0</v>
      </c>
      <c r="S339" s="14">
        <f t="shared" si="128"/>
        <v>0</v>
      </c>
      <c r="T339" s="12">
        <f t="shared" si="124"/>
        <v>840.33949246964119</v>
      </c>
      <c r="U339" s="3">
        <f t="shared" si="143"/>
        <v>18</v>
      </c>
      <c r="V339" s="19">
        <f t="shared" si="129"/>
        <v>13.422600000000001</v>
      </c>
      <c r="W339" s="14">
        <f>IF(M339=1,_xlfn.XLOOKUP(D339,' RPM (ICE)'!$E$3:$E$63,' RPM (ICE)'!$B$3:$B$63,,1),IF(M339=2,_xlfn.XLOOKUP(D339,' RPM (ICE)'!$F$3:$F$63,' RPM (ICE)'!$B$3:$B$63,,1),IF(M339=3,_xlfn.XLOOKUP(D339,' RPM (ICE)'!$G$3:$G$63,' RPM (ICE)'!$B$3:$B$63,,1))))</f>
        <v>6900</v>
      </c>
      <c r="X339" s="12">
        <f t="shared" si="130"/>
        <v>18.575322156521739</v>
      </c>
      <c r="Y339" s="3">
        <f t="shared" si="131"/>
        <v>19</v>
      </c>
      <c r="Z339" s="3">
        <f t="shared" si="138"/>
        <v>19</v>
      </c>
      <c r="AA339" s="3">
        <f t="shared" si="132"/>
        <v>19</v>
      </c>
      <c r="AB339" s="19"/>
      <c r="AC339" s="14">
        <f>IF(M339=1,_xlfn.XLOOKUP(D339,' RPM (ICE)'!$E$3:$E$63,' RPM (ICE)'!$C$3:$C$63,,-1),IF(M339=2,_xlfn.XLOOKUP(D339,' RPM (ICE)'!$F$3:$F$63,' RPM (ICE)'!$C$3:$C$63,,-1),IF(M339=3,_xlfn.XLOOKUP(D339,' RPM (ICE)'!$G$3:$G$63,' RPM (ICE)'!$C$3:$C$63,,-1))))</f>
        <v>13.483333333333301</v>
      </c>
      <c r="AD339" s="14">
        <f t="shared" si="133"/>
        <v>10.054521666666643</v>
      </c>
      <c r="AE339" s="14">
        <f t="shared" si="134"/>
        <v>13.914292245024122</v>
      </c>
      <c r="AF339" s="14" cm="1">
        <f t="array" ref="AF339">_xlfn.XLOOKUP(AE339,BSFC!$I$11:$I$33,_xlfn.XLOOKUP('Main Data (ICE)'!W339,BSFC!$J$10:$W$10,BSFC!$J$11:$W$33,,-1),,-1)</f>
        <v>450.79008974999994</v>
      </c>
      <c r="AG339" s="14">
        <f t="shared" si="135"/>
        <v>1.2590218679194376</v>
      </c>
      <c r="AH339" s="14">
        <f t="shared" si="139"/>
        <v>2.0825300384643382E-4</v>
      </c>
      <c r="AI339" s="14">
        <f t="shared" si="140"/>
        <v>9.3878390294640984E-2</v>
      </c>
      <c r="AJ339" s="14">
        <f t="shared" si="144"/>
        <v>44.848374635824257</v>
      </c>
      <c r="AK339" s="14">
        <f t="shared" si="141"/>
        <v>1.2434223880084896E-4</v>
      </c>
      <c r="AL339" s="14">
        <f t="shared" si="142"/>
        <v>5.9401820709700799E-2</v>
      </c>
    </row>
    <row r="340" spans="1:38" ht="15.75" thickBot="1" x14ac:dyDescent="0.3">
      <c r="A340" s="14">
        <v>1</v>
      </c>
      <c r="B340" s="17" t="s">
        <v>33</v>
      </c>
      <c r="C340" s="14">
        <v>334</v>
      </c>
      <c r="D340" s="14">
        <f t="shared" si="136"/>
        <v>30.000049728</v>
      </c>
      <c r="E340" s="14">
        <f t="shared" si="125"/>
        <v>13.411199999999999</v>
      </c>
      <c r="F340" s="14">
        <f t="shared" si="137"/>
        <v>32.848834340313701</v>
      </c>
      <c r="G340" s="14">
        <f>0.5*('Specifications (ICE)'!$P$4*'Specifications (ICE)'!$P$3)*'Specifications (ICE)'!$P$5*E340^2</f>
        <v>56.217600027646043</v>
      </c>
      <c r="H340" s="14">
        <f>IF(B340="A",'Specifications (ICE)'!$M$12,IF(B340="G",'Specifications (ICE)'!$M$13))</f>
        <v>84.271039200000004</v>
      </c>
      <c r="I340" s="14">
        <f>'Specifications (ICE)'!$H$11-G340-H340-R340</f>
        <v>561.50961099107656</v>
      </c>
      <c r="J340" s="14">
        <f t="shared" si="126"/>
        <v>0.88728655499254105</v>
      </c>
      <c r="K340" s="14">
        <f>0.5*'Specifications (ICE)'!$E$16*E340^2</f>
        <v>48283.043975654393</v>
      </c>
      <c r="L340" s="14">
        <f>E340/'Specifications (ICE)'!$M$4</f>
        <v>46.93333333333333</v>
      </c>
      <c r="M340" s="14">
        <f t="shared" si="121"/>
        <v>3</v>
      </c>
      <c r="N340" s="14">
        <f>IF(M340=1,'Specifications (ICE)'!$M$19,IF(M340=2,'Specifications (ICE)'!$M$20,IF(M340=3,'Specifications (ICE)'!$M$21)))</f>
        <v>632.83908432016858</v>
      </c>
      <c r="O340" s="14">
        <f t="shared" si="122"/>
        <v>56.911309171706868</v>
      </c>
      <c r="P340" s="13">
        <f t="shared" si="123"/>
        <v>0.88728655499254105</v>
      </c>
      <c r="Q340" s="14">
        <v>0</v>
      </c>
      <c r="R340" s="17">
        <f t="shared" si="127"/>
        <v>0</v>
      </c>
      <c r="S340" s="14">
        <f t="shared" si="128"/>
        <v>0</v>
      </c>
      <c r="T340" s="12">
        <f t="shared" si="124"/>
        <v>840.33949246964119</v>
      </c>
      <c r="U340" s="3">
        <f t="shared" si="143"/>
        <v>18</v>
      </c>
      <c r="V340" s="19">
        <f t="shared" si="129"/>
        <v>13.422600000000001</v>
      </c>
      <c r="W340" s="14">
        <f>IF(M340=1,_xlfn.XLOOKUP(D340,' RPM (ICE)'!$E$3:$E$63,' RPM (ICE)'!$B$3:$B$63,,1),IF(M340=2,_xlfn.XLOOKUP(D340,' RPM (ICE)'!$F$3:$F$63,' RPM (ICE)'!$B$3:$B$63,,1),IF(M340=3,_xlfn.XLOOKUP(D340,' RPM (ICE)'!$G$3:$G$63,' RPM (ICE)'!$B$3:$B$63,,1))))</f>
        <v>6900</v>
      </c>
      <c r="X340" s="12">
        <f t="shared" si="130"/>
        <v>18.575322156521739</v>
      </c>
      <c r="Y340" s="3">
        <f t="shared" si="131"/>
        <v>19</v>
      </c>
      <c r="Z340" s="3">
        <f t="shared" si="138"/>
        <v>19</v>
      </c>
      <c r="AA340" s="3">
        <f t="shared" si="132"/>
        <v>19</v>
      </c>
      <c r="AB340" s="19"/>
      <c r="AC340" s="14">
        <f>IF(M340=1,_xlfn.XLOOKUP(D340,' RPM (ICE)'!$E$3:$E$63,' RPM (ICE)'!$C$3:$C$63,,-1),IF(M340=2,_xlfn.XLOOKUP(D340,' RPM (ICE)'!$F$3:$F$63,' RPM (ICE)'!$C$3:$C$63,,-1),IF(M340=3,_xlfn.XLOOKUP(D340,' RPM (ICE)'!$G$3:$G$63,' RPM (ICE)'!$C$3:$C$63,,-1))))</f>
        <v>13.483333333333301</v>
      </c>
      <c r="AD340" s="14">
        <f t="shared" si="133"/>
        <v>10.054521666666643</v>
      </c>
      <c r="AE340" s="14">
        <f t="shared" si="134"/>
        <v>13.914292245024122</v>
      </c>
      <c r="AF340" s="14" cm="1">
        <f t="array" ref="AF340">_xlfn.XLOOKUP(AE340,BSFC!$I$11:$I$33,_xlfn.XLOOKUP('Main Data (ICE)'!W340,BSFC!$J$10:$W$10,BSFC!$J$11:$W$33,,-1),,-1)</f>
        <v>450.79008974999994</v>
      </c>
      <c r="AG340" s="14">
        <f t="shared" si="135"/>
        <v>1.2590218679194376</v>
      </c>
      <c r="AH340" s="14">
        <f t="shared" si="139"/>
        <v>2.0825300384643382E-4</v>
      </c>
      <c r="AI340" s="14">
        <f t="shared" si="140"/>
        <v>9.3878390294640984E-2</v>
      </c>
      <c r="AJ340" s="14">
        <f t="shared" si="144"/>
        <v>44.942253026118898</v>
      </c>
      <c r="AK340" s="14">
        <f t="shared" si="141"/>
        <v>1.2434223880084896E-4</v>
      </c>
      <c r="AL340" s="14">
        <f t="shared" si="142"/>
        <v>5.9526162948501646E-2</v>
      </c>
    </row>
    <row r="341" spans="1:38" ht="15.75" thickBot="1" x14ac:dyDescent="0.3">
      <c r="A341" s="14">
        <v>1</v>
      </c>
      <c r="B341" s="17" t="s">
        <v>33</v>
      </c>
      <c r="C341" s="14">
        <v>335</v>
      </c>
      <c r="D341" s="14">
        <f t="shared" si="136"/>
        <v>30.000049728</v>
      </c>
      <c r="E341" s="14">
        <f t="shared" si="125"/>
        <v>13.411199999999999</v>
      </c>
      <c r="F341" s="14">
        <f t="shared" si="137"/>
        <v>32.923398883382184</v>
      </c>
      <c r="G341" s="14">
        <f>0.5*('Specifications (ICE)'!$P$4*'Specifications (ICE)'!$P$3)*'Specifications (ICE)'!$P$5*E341^2</f>
        <v>56.217600027646043</v>
      </c>
      <c r="H341" s="14">
        <f>IF(B341="A",'Specifications (ICE)'!$M$12,IF(B341="G",'Specifications (ICE)'!$M$13))</f>
        <v>84.271039200000004</v>
      </c>
      <c r="I341" s="14">
        <f>'Specifications (ICE)'!$H$11-G341-H341-R341</f>
        <v>561.50961099107656</v>
      </c>
      <c r="J341" s="14">
        <f t="shared" si="126"/>
        <v>0.88728655499254105</v>
      </c>
      <c r="K341" s="14">
        <f>0.5*'Specifications (ICE)'!$E$16*E341^2</f>
        <v>48283.043975654393</v>
      </c>
      <c r="L341" s="14">
        <f>E341/'Specifications (ICE)'!$M$4</f>
        <v>46.93333333333333</v>
      </c>
      <c r="M341" s="14">
        <f t="shared" si="121"/>
        <v>3</v>
      </c>
      <c r="N341" s="14">
        <f>IF(M341=1,'Specifications (ICE)'!$M$19,IF(M341=2,'Specifications (ICE)'!$M$20,IF(M341=3,'Specifications (ICE)'!$M$21)))</f>
        <v>632.83908432016858</v>
      </c>
      <c r="O341" s="14">
        <f t="shared" si="122"/>
        <v>56.911309171706868</v>
      </c>
      <c r="P341" s="13">
        <f t="shared" si="123"/>
        <v>0.88728655499254105</v>
      </c>
      <c r="Q341" s="14">
        <v>0</v>
      </c>
      <c r="R341" s="17">
        <f t="shared" si="127"/>
        <v>0</v>
      </c>
      <c r="S341" s="14">
        <f t="shared" si="128"/>
        <v>0</v>
      </c>
      <c r="T341" s="12">
        <f t="shared" si="124"/>
        <v>840.33949246964119</v>
      </c>
      <c r="U341" s="3">
        <f t="shared" si="143"/>
        <v>18</v>
      </c>
      <c r="V341" s="19">
        <f t="shared" si="129"/>
        <v>13.422600000000001</v>
      </c>
      <c r="W341" s="14">
        <f>IF(M341=1,_xlfn.XLOOKUP(D341,' RPM (ICE)'!$E$3:$E$63,' RPM (ICE)'!$B$3:$B$63,,1),IF(M341=2,_xlfn.XLOOKUP(D341,' RPM (ICE)'!$F$3:$F$63,' RPM (ICE)'!$B$3:$B$63,,1),IF(M341=3,_xlfn.XLOOKUP(D341,' RPM (ICE)'!$G$3:$G$63,' RPM (ICE)'!$B$3:$B$63,,1))))</f>
        <v>6900</v>
      </c>
      <c r="X341" s="12">
        <f t="shared" si="130"/>
        <v>18.575322156521739</v>
      </c>
      <c r="Y341" s="3">
        <f t="shared" si="131"/>
        <v>19</v>
      </c>
      <c r="Z341" s="3">
        <f t="shared" si="138"/>
        <v>19</v>
      </c>
      <c r="AA341" s="3">
        <f t="shared" si="132"/>
        <v>19</v>
      </c>
      <c r="AB341" s="19"/>
      <c r="AC341" s="14">
        <f>IF(M341=1,_xlfn.XLOOKUP(D341,' RPM (ICE)'!$E$3:$E$63,' RPM (ICE)'!$C$3:$C$63,,-1),IF(M341=2,_xlfn.XLOOKUP(D341,' RPM (ICE)'!$F$3:$F$63,' RPM (ICE)'!$C$3:$C$63,,-1),IF(M341=3,_xlfn.XLOOKUP(D341,' RPM (ICE)'!$G$3:$G$63,' RPM (ICE)'!$C$3:$C$63,,-1))))</f>
        <v>13.483333333333301</v>
      </c>
      <c r="AD341" s="14">
        <f t="shared" si="133"/>
        <v>10.054521666666643</v>
      </c>
      <c r="AE341" s="14">
        <f t="shared" si="134"/>
        <v>13.914292245024122</v>
      </c>
      <c r="AF341" s="14" cm="1">
        <f t="array" ref="AF341">_xlfn.XLOOKUP(AE341,BSFC!$I$11:$I$33,_xlfn.XLOOKUP('Main Data (ICE)'!W341,BSFC!$J$10:$W$10,BSFC!$J$11:$W$33,,-1),,-1)</f>
        <v>450.79008974999994</v>
      </c>
      <c r="AG341" s="14">
        <f t="shared" si="135"/>
        <v>1.2590218679194376</v>
      </c>
      <c r="AH341" s="14">
        <f t="shared" si="139"/>
        <v>2.0825300384643382E-4</v>
      </c>
      <c r="AI341" s="14">
        <f t="shared" si="140"/>
        <v>9.3878390294640984E-2</v>
      </c>
      <c r="AJ341" s="14">
        <f t="shared" si="144"/>
        <v>45.036131416413539</v>
      </c>
      <c r="AK341" s="14">
        <f t="shared" si="141"/>
        <v>1.2434223880084896E-4</v>
      </c>
      <c r="AL341" s="14">
        <f t="shared" si="142"/>
        <v>5.9650505187302492E-2</v>
      </c>
    </row>
    <row r="342" spans="1:38" ht="15.75" thickBot="1" x14ac:dyDescent="0.3">
      <c r="A342" s="14">
        <v>1</v>
      </c>
      <c r="B342" s="17" t="s">
        <v>33</v>
      </c>
      <c r="C342" s="14">
        <v>336</v>
      </c>
      <c r="D342" s="14">
        <f t="shared" si="136"/>
        <v>30.000049728</v>
      </c>
      <c r="E342" s="14">
        <f t="shared" si="125"/>
        <v>13.411199999999999</v>
      </c>
      <c r="F342" s="14">
        <f t="shared" si="137"/>
        <v>32.997963426450667</v>
      </c>
      <c r="G342" s="14">
        <f>0.5*('Specifications (ICE)'!$P$4*'Specifications (ICE)'!$P$3)*'Specifications (ICE)'!$P$5*E342^2</f>
        <v>56.217600027646043</v>
      </c>
      <c r="H342" s="14">
        <f>IF(B342="A",'Specifications (ICE)'!$M$12,IF(B342="G",'Specifications (ICE)'!$M$13))</f>
        <v>84.271039200000004</v>
      </c>
      <c r="I342" s="14">
        <f>'Specifications (ICE)'!$H$11-G342-H342-R342</f>
        <v>561.50961099107656</v>
      </c>
      <c r="J342" s="14">
        <f t="shared" si="126"/>
        <v>0.88728655499254105</v>
      </c>
      <c r="K342" s="14">
        <f>0.5*'Specifications (ICE)'!$E$16*E342^2</f>
        <v>48283.043975654393</v>
      </c>
      <c r="L342" s="14">
        <f>E342/'Specifications (ICE)'!$M$4</f>
        <v>46.93333333333333</v>
      </c>
      <c r="M342" s="14">
        <f t="shared" si="121"/>
        <v>3</v>
      </c>
      <c r="N342" s="14">
        <f>IF(M342=1,'Specifications (ICE)'!$M$19,IF(M342=2,'Specifications (ICE)'!$M$20,IF(M342=3,'Specifications (ICE)'!$M$21)))</f>
        <v>632.83908432016858</v>
      </c>
      <c r="O342" s="14">
        <f t="shared" si="122"/>
        <v>56.911309171706868</v>
      </c>
      <c r="P342" s="13">
        <f t="shared" si="123"/>
        <v>0.88728655499254105</v>
      </c>
      <c r="Q342" s="14">
        <v>0</v>
      </c>
      <c r="R342" s="17">
        <f t="shared" si="127"/>
        <v>0</v>
      </c>
      <c r="S342" s="14">
        <f t="shared" si="128"/>
        <v>0</v>
      </c>
      <c r="T342" s="12">
        <f t="shared" si="124"/>
        <v>840.33949246964119</v>
      </c>
      <c r="U342" s="3">
        <f t="shared" si="143"/>
        <v>18</v>
      </c>
      <c r="V342" s="19">
        <f t="shared" si="129"/>
        <v>13.422600000000001</v>
      </c>
      <c r="W342" s="14">
        <f>IF(M342=1,_xlfn.XLOOKUP(D342,' RPM (ICE)'!$E$3:$E$63,' RPM (ICE)'!$B$3:$B$63,,1),IF(M342=2,_xlfn.XLOOKUP(D342,' RPM (ICE)'!$F$3:$F$63,' RPM (ICE)'!$B$3:$B$63,,1),IF(M342=3,_xlfn.XLOOKUP(D342,' RPM (ICE)'!$G$3:$G$63,' RPM (ICE)'!$B$3:$B$63,,1))))</f>
        <v>6900</v>
      </c>
      <c r="X342" s="12">
        <f t="shared" si="130"/>
        <v>18.575322156521739</v>
      </c>
      <c r="Y342" s="3">
        <f t="shared" si="131"/>
        <v>19</v>
      </c>
      <c r="Z342" s="3">
        <f t="shared" si="138"/>
        <v>19</v>
      </c>
      <c r="AA342" s="3">
        <f t="shared" si="132"/>
        <v>19</v>
      </c>
      <c r="AB342" s="19"/>
      <c r="AC342" s="14">
        <f>IF(M342=1,_xlfn.XLOOKUP(D342,' RPM (ICE)'!$E$3:$E$63,' RPM (ICE)'!$C$3:$C$63,,-1),IF(M342=2,_xlfn.XLOOKUP(D342,' RPM (ICE)'!$F$3:$F$63,' RPM (ICE)'!$C$3:$C$63,,-1),IF(M342=3,_xlfn.XLOOKUP(D342,' RPM (ICE)'!$G$3:$G$63,' RPM (ICE)'!$C$3:$C$63,,-1))))</f>
        <v>13.483333333333301</v>
      </c>
      <c r="AD342" s="14">
        <f t="shared" si="133"/>
        <v>10.054521666666643</v>
      </c>
      <c r="AE342" s="14">
        <f t="shared" si="134"/>
        <v>13.914292245024122</v>
      </c>
      <c r="AF342" s="14" cm="1">
        <f t="array" ref="AF342">_xlfn.XLOOKUP(AE342,BSFC!$I$11:$I$33,_xlfn.XLOOKUP('Main Data (ICE)'!W342,BSFC!$J$10:$W$10,BSFC!$J$11:$W$33,,-1),,-1)</f>
        <v>450.79008974999994</v>
      </c>
      <c r="AG342" s="14">
        <f t="shared" si="135"/>
        <v>1.2590218679194376</v>
      </c>
      <c r="AH342" s="14">
        <f t="shared" si="139"/>
        <v>2.0825300384643382E-4</v>
      </c>
      <c r="AI342" s="14">
        <f t="shared" si="140"/>
        <v>9.3878390294640984E-2</v>
      </c>
      <c r="AJ342" s="14">
        <f t="shared" si="144"/>
        <v>45.130009806708181</v>
      </c>
      <c r="AK342" s="14">
        <f t="shared" si="141"/>
        <v>1.2434223880084896E-4</v>
      </c>
      <c r="AL342" s="14">
        <f t="shared" si="142"/>
        <v>5.9774847426103339E-2</v>
      </c>
    </row>
    <row r="343" spans="1:38" ht="15.75" thickBot="1" x14ac:dyDescent="0.3">
      <c r="A343" s="14">
        <v>1</v>
      </c>
      <c r="B343" s="17" t="s">
        <v>33</v>
      </c>
      <c r="C343" s="14">
        <v>337</v>
      </c>
      <c r="D343" s="14">
        <f t="shared" si="136"/>
        <v>30.000049728</v>
      </c>
      <c r="E343" s="14">
        <f t="shared" si="125"/>
        <v>13.411199999999999</v>
      </c>
      <c r="F343" s="14">
        <f t="shared" si="137"/>
        <v>33.07252796951915</v>
      </c>
      <c r="G343" s="14">
        <f>0.5*('Specifications (ICE)'!$P$4*'Specifications (ICE)'!$P$3)*'Specifications (ICE)'!$P$5*E343^2</f>
        <v>56.217600027646043</v>
      </c>
      <c r="H343" s="14">
        <f>IF(B343="A",'Specifications (ICE)'!$M$12,IF(B343="G",'Specifications (ICE)'!$M$13))</f>
        <v>84.271039200000004</v>
      </c>
      <c r="I343" s="14">
        <f>'Specifications (ICE)'!$H$11-G343-H343-R343</f>
        <v>561.50961099107656</v>
      </c>
      <c r="J343" s="14">
        <f t="shared" si="126"/>
        <v>0.88728655499254105</v>
      </c>
      <c r="K343" s="14">
        <f>0.5*'Specifications (ICE)'!$E$16*E343^2</f>
        <v>48283.043975654393</v>
      </c>
      <c r="L343" s="14">
        <f>E343/'Specifications (ICE)'!$M$4</f>
        <v>46.93333333333333</v>
      </c>
      <c r="M343" s="14">
        <f t="shared" si="121"/>
        <v>3</v>
      </c>
      <c r="N343" s="14">
        <f>IF(M343=1,'Specifications (ICE)'!$M$19,IF(M343=2,'Specifications (ICE)'!$M$20,IF(M343=3,'Specifications (ICE)'!$M$21)))</f>
        <v>632.83908432016858</v>
      </c>
      <c r="O343" s="14">
        <f t="shared" si="122"/>
        <v>56.911309171706868</v>
      </c>
      <c r="P343" s="13">
        <f t="shared" si="123"/>
        <v>0.88728655499254105</v>
      </c>
      <c r="Q343" s="14">
        <v>0</v>
      </c>
      <c r="R343" s="17">
        <f t="shared" si="127"/>
        <v>0</v>
      </c>
      <c r="S343" s="14">
        <f t="shared" si="128"/>
        <v>0</v>
      </c>
      <c r="T343" s="12">
        <f t="shared" si="124"/>
        <v>840.33949246964119</v>
      </c>
      <c r="U343" s="3">
        <f t="shared" si="143"/>
        <v>18</v>
      </c>
      <c r="V343" s="19">
        <f t="shared" si="129"/>
        <v>13.422600000000001</v>
      </c>
      <c r="W343" s="14">
        <f>IF(M343=1,_xlfn.XLOOKUP(D343,' RPM (ICE)'!$E$3:$E$63,' RPM (ICE)'!$B$3:$B$63,,1),IF(M343=2,_xlfn.XLOOKUP(D343,' RPM (ICE)'!$F$3:$F$63,' RPM (ICE)'!$B$3:$B$63,,1),IF(M343=3,_xlfn.XLOOKUP(D343,' RPM (ICE)'!$G$3:$G$63,' RPM (ICE)'!$B$3:$B$63,,1))))</f>
        <v>6900</v>
      </c>
      <c r="X343" s="12">
        <f t="shared" si="130"/>
        <v>18.575322156521739</v>
      </c>
      <c r="Y343" s="3">
        <f t="shared" si="131"/>
        <v>19</v>
      </c>
      <c r="Z343" s="3">
        <f t="shared" si="138"/>
        <v>19</v>
      </c>
      <c r="AA343" s="3">
        <f t="shared" si="132"/>
        <v>19</v>
      </c>
      <c r="AB343" s="19"/>
      <c r="AC343" s="14">
        <f>IF(M343=1,_xlfn.XLOOKUP(D343,' RPM (ICE)'!$E$3:$E$63,' RPM (ICE)'!$C$3:$C$63,,-1),IF(M343=2,_xlfn.XLOOKUP(D343,' RPM (ICE)'!$F$3:$F$63,' RPM (ICE)'!$C$3:$C$63,,-1),IF(M343=3,_xlfn.XLOOKUP(D343,' RPM (ICE)'!$G$3:$G$63,' RPM (ICE)'!$C$3:$C$63,,-1))))</f>
        <v>13.483333333333301</v>
      </c>
      <c r="AD343" s="14">
        <f t="shared" si="133"/>
        <v>10.054521666666643</v>
      </c>
      <c r="AE343" s="14">
        <f t="shared" si="134"/>
        <v>13.914292245024122</v>
      </c>
      <c r="AF343" s="14" cm="1">
        <f t="array" ref="AF343">_xlfn.XLOOKUP(AE343,BSFC!$I$11:$I$33,_xlfn.XLOOKUP('Main Data (ICE)'!W343,BSFC!$J$10:$W$10,BSFC!$J$11:$W$33,,-1),,-1)</f>
        <v>450.79008974999994</v>
      </c>
      <c r="AG343" s="14">
        <f t="shared" si="135"/>
        <v>1.2590218679194376</v>
      </c>
      <c r="AH343" s="14">
        <f t="shared" si="139"/>
        <v>2.0825300384643382E-4</v>
      </c>
      <c r="AI343" s="14">
        <f t="shared" si="140"/>
        <v>9.3878390294640984E-2</v>
      </c>
      <c r="AJ343" s="14">
        <f t="shared" si="144"/>
        <v>45.223888197002822</v>
      </c>
      <c r="AK343" s="14">
        <f t="shared" si="141"/>
        <v>1.2434223880084896E-4</v>
      </c>
      <c r="AL343" s="14">
        <f t="shared" si="142"/>
        <v>5.9899189664904186E-2</v>
      </c>
    </row>
    <row r="344" spans="1:38" ht="15.75" thickBot="1" x14ac:dyDescent="0.3">
      <c r="A344" s="14">
        <v>1</v>
      </c>
      <c r="B344" s="17" t="s">
        <v>33</v>
      </c>
      <c r="C344" s="14">
        <v>338</v>
      </c>
      <c r="D344" s="14">
        <f t="shared" si="136"/>
        <v>30.000049728</v>
      </c>
      <c r="E344" s="14">
        <f t="shared" si="125"/>
        <v>13.411199999999999</v>
      </c>
      <c r="F344" s="14">
        <f t="shared" si="137"/>
        <v>33.147092512587633</v>
      </c>
      <c r="G344" s="14">
        <f>0.5*('Specifications (ICE)'!$P$4*'Specifications (ICE)'!$P$3)*'Specifications (ICE)'!$P$5*E344^2</f>
        <v>56.217600027646043</v>
      </c>
      <c r="H344" s="14">
        <f>IF(B344="A",'Specifications (ICE)'!$M$12,IF(B344="G",'Specifications (ICE)'!$M$13))</f>
        <v>84.271039200000004</v>
      </c>
      <c r="I344" s="14">
        <f>'Specifications (ICE)'!$H$11-G344-H344-R344</f>
        <v>561.50961099107656</v>
      </c>
      <c r="J344" s="14">
        <f t="shared" si="126"/>
        <v>0.88728655499254105</v>
      </c>
      <c r="K344" s="14">
        <f>0.5*'Specifications (ICE)'!$E$16*E344^2</f>
        <v>48283.043975654393</v>
      </c>
      <c r="L344" s="14">
        <f>E344/'Specifications (ICE)'!$M$4</f>
        <v>46.93333333333333</v>
      </c>
      <c r="M344" s="14">
        <f t="shared" si="121"/>
        <v>3</v>
      </c>
      <c r="N344" s="14">
        <f>IF(M344=1,'Specifications (ICE)'!$M$19,IF(M344=2,'Specifications (ICE)'!$M$20,IF(M344=3,'Specifications (ICE)'!$M$21)))</f>
        <v>632.83908432016858</v>
      </c>
      <c r="O344" s="14">
        <f t="shared" si="122"/>
        <v>56.911309171706868</v>
      </c>
      <c r="P344" s="13">
        <f t="shared" si="123"/>
        <v>0.88728655499254105</v>
      </c>
      <c r="Q344" s="14">
        <v>0</v>
      </c>
      <c r="R344" s="17">
        <f t="shared" si="127"/>
        <v>0</v>
      </c>
      <c r="S344" s="14">
        <f t="shared" si="128"/>
        <v>0</v>
      </c>
      <c r="T344" s="12">
        <f t="shared" si="124"/>
        <v>840.33949246964119</v>
      </c>
      <c r="U344" s="3">
        <f t="shared" si="143"/>
        <v>18</v>
      </c>
      <c r="V344" s="19">
        <f t="shared" si="129"/>
        <v>13.422600000000001</v>
      </c>
      <c r="W344" s="14">
        <f>IF(M344=1,_xlfn.XLOOKUP(D344,' RPM (ICE)'!$E$3:$E$63,' RPM (ICE)'!$B$3:$B$63,,1),IF(M344=2,_xlfn.XLOOKUP(D344,' RPM (ICE)'!$F$3:$F$63,' RPM (ICE)'!$B$3:$B$63,,1),IF(M344=3,_xlfn.XLOOKUP(D344,' RPM (ICE)'!$G$3:$G$63,' RPM (ICE)'!$B$3:$B$63,,1))))</f>
        <v>6900</v>
      </c>
      <c r="X344" s="12">
        <f t="shared" si="130"/>
        <v>18.575322156521739</v>
      </c>
      <c r="Y344" s="3">
        <f t="shared" si="131"/>
        <v>19</v>
      </c>
      <c r="Z344" s="3">
        <f t="shared" si="138"/>
        <v>19</v>
      </c>
      <c r="AA344" s="3">
        <f t="shared" si="132"/>
        <v>19</v>
      </c>
      <c r="AB344" s="19"/>
      <c r="AC344" s="14">
        <f>IF(M344=1,_xlfn.XLOOKUP(D344,' RPM (ICE)'!$E$3:$E$63,' RPM (ICE)'!$C$3:$C$63,,-1),IF(M344=2,_xlfn.XLOOKUP(D344,' RPM (ICE)'!$F$3:$F$63,' RPM (ICE)'!$C$3:$C$63,,-1),IF(M344=3,_xlfn.XLOOKUP(D344,' RPM (ICE)'!$G$3:$G$63,' RPM (ICE)'!$C$3:$C$63,,-1))))</f>
        <v>13.483333333333301</v>
      </c>
      <c r="AD344" s="14">
        <f t="shared" si="133"/>
        <v>10.054521666666643</v>
      </c>
      <c r="AE344" s="14">
        <f t="shared" si="134"/>
        <v>13.914292245024122</v>
      </c>
      <c r="AF344" s="14" cm="1">
        <f t="array" ref="AF344">_xlfn.XLOOKUP(AE344,BSFC!$I$11:$I$33,_xlfn.XLOOKUP('Main Data (ICE)'!W344,BSFC!$J$10:$W$10,BSFC!$J$11:$W$33,,-1),,-1)</f>
        <v>450.79008974999994</v>
      </c>
      <c r="AG344" s="14">
        <f t="shared" si="135"/>
        <v>1.2590218679194376</v>
      </c>
      <c r="AH344" s="14">
        <f t="shared" si="139"/>
        <v>2.0825300384643382E-4</v>
      </c>
      <c r="AI344" s="14">
        <f t="shared" si="140"/>
        <v>9.3878390294640984E-2</v>
      </c>
      <c r="AJ344" s="14">
        <f t="shared" si="144"/>
        <v>45.317766587297463</v>
      </c>
      <c r="AK344" s="14">
        <f t="shared" si="141"/>
        <v>1.2434223880084896E-4</v>
      </c>
      <c r="AL344" s="14">
        <f t="shared" si="142"/>
        <v>6.0023531903705032E-2</v>
      </c>
    </row>
    <row r="345" spans="1:38" ht="15.75" thickBot="1" x14ac:dyDescent="0.3">
      <c r="A345" s="14">
        <v>1</v>
      </c>
      <c r="B345" s="17" t="s">
        <v>33</v>
      </c>
      <c r="C345" s="14">
        <v>339</v>
      </c>
      <c r="D345" s="14">
        <f t="shared" si="136"/>
        <v>30.000049728</v>
      </c>
      <c r="E345" s="14">
        <f t="shared" si="125"/>
        <v>13.411199999999999</v>
      </c>
      <c r="F345" s="14">
        <f t="shared" si="137"/>
        <v>33.221657055656117</v>
      </c>
      <c r="G345" s="14">
        <f>0.5*('Specifications (ICE)'!$P$4*'Specifications (ICE)'!$P$3)*'Specifications (ICE)'!$P$5*E345^2</f>
        <v>56.217600027646043</v>
      </c>
      <c r="H345" s="14">
        <f>IF(B345="A",'Specifications (ICE)'!$M$12,IF(B345="G",'Specifications (ICE)'!$M$13))</f>
        <v>84.271039200000004</v>
      </c>
      <c r="I345" s="14">
        <f>'Specifications (ICE)'!$H$11-G345-H345-R345</f>
        <v>561.50961099107656</v>
      </c>
      <c r="J345" s="14">
        <f t="shared" si="126"/>
        <v>0.88728655499254105</v>
      </c>
      <c r="K345" s="14">
        <f>0.5*'Specifications (ICE)'!$E$16*E345^2</f>
        <v>48283.043975654393</v>
      </c>
      <c r="L345" s="14">
        <f>E345/'Specifications (ICE)'!$M$4</f>
        <v>46.93333333333333</v>
      </c>
      <c r="M345" s="14">
        <f t="shared" si="121"/>
        <v>3</v>
      </c>
      <c r="N345" s="14">
        <f>IF(M345=1,'Specifications (ICE)'!$M$19,IF(M345=2,'Specifications (ICE)'!$M$20,IF(M345=3,'Specifications (ICE)'!$M$21)))</f>
        <v>632.83908432016858</v>
      </c>
      <c r="O345" s="14">
        <f t="shared" si="122"/>
        <v>56.911309171706868</v>
      </c>
      <c r="P345" s="13">
        <f t="shared" si="123"/>
        <v>0.88728655499254105</v>
      </c>
      <c r="Q345" s="14">
        <v>0</v>
      </c>
      <c r="R345" s="17">
        <f t="shared" si="127"/>
        <v>0</v>
      </c>
      <c r="S345" s="14">
        <f t="shared" si="128"/>
        <v>0</v>
      </c>
      <c r="T345" s="12">
        <f t="shared" si="124"/>
        <v>840.33949246964119</v>
      </c>
      <c r="U345" s="3">
        <f t="shared" si="143"/>
        <v>18</v>
      </c>
      <c r="V345" s="19">
        <f t="shared" si="129"/>
        <v>13.422600000000001</v>
      </c>
      <c r="W345" s="14">
        <f>IF(M345=1,_xlfn.XLOOKUP(D345,' RPM (ICE)'!$E$3:$E$63,' RPM (ICE)'!$B$3:$B$63,,1),IF(M345=2,_xlfn.XLOOKUP(D345,' RPM (ICE)'!$F$3:$F$63,' RPM (ICE)'!$B$3:$B$63,,1),IF(M345=3,_xlfn.XLOOKUP(D345,' RPM (ICE)'!$G$3:$G$63,' RPM (ICE)'!$B$3:$B$63,,1))))</f>
        <v>6900</v>
      </c>
      <c r="X345" s="12">
        <f t="shared" si="130"/>
        <v>18.575322156521739</v>
      </c>
      <c r="Y345" s="3">
        <f t="shared" si="131"/>
        <v>19</v>
      </c>
      <c r="Z345" s="3">
        <f t="shared" si="138"/>
        <v>19</v>
      </c>
      <c r="AA345" s="3">
        <f t="shared" si="132"/>
        <v>19</v>
      </c>
      <c r="AB345" s="19"/>
      <c r="AC345" s="14">
        <f>IF(M345=1,_xlfn.XLOOKUP(D345,' RPM (ICE)'!$E$3:$E$63,' RPM (ICE)'!$C$3:$C$63,,-1),IF(M345=2,_xlfn.XLOOKUP(D345,' RPM (ICE)'!$F$3:$F$63,' RPM (ICE)'!$C$3:$C$63,,-1),IF(M345=3,_xlfn.XLOOKUP(D345,' RPM (ICE)'!$G$3:$G$63,' RPM (ICE)'!$C$3:$C$63,,-1))))</f>
        <v>13.483333333333301</v>
      </c>
      <c r="AD345" s="14">
        <f t="shared" si="133"/>
        <v>10.054521666666643</v>
      </c>
      <c r="AE345" s="14">
        <f t="shared" si="134"/>
        <v>13.914292245024122</v>
      </c>
      <c r="AF345" s="14" cm="1">
        <f t="array" ref="AF345">_xlfn.XLOOKUP(AE345,BSFC!$I$11:$I$33,_xlfn.XLOOKUP('Main Data (ICE)'!W345,BSFC!$J$10:$W$10,BSFC!$J$11:$W$33,,-1),,-1)</f>
        <v>450.79008974999994</v>
      </c>
      <c r="AG345" s="14">
        <f t="shared" si="135"/>
        <v>1.2590218679194376</v>
      </c>
      <c r="AH345" s="14">
        <f t="shared" si="139"/>
        <v>2.0825300384643382E-4</v>
      </c>
      <c r="AI345" s="14">
        <f t="shared" si="140"/>
        <v>9.3878390294640984E-2</v>
      </c>
      <c r="AJ345" s="14">
        <f t="shared" si="144"/>
        <v>45.411644977592104</v>
      </c>
      <c r="AK345" s="14">
        <f t="shared" si="141"/>
        <v>1.2434223880084896E-4</v>
      </c>
      <c r="AL345" s="14">
        <f t="shared" si="142"/>
        <v>6.0147874142505879E-2</v>
      </c>
    </row>
    <row r="346" spans="1:38" ht="15.75" thickBot="1" x14ac:dyDescent="0.3">
      <c r="A346" s="14">
        <v>1</v>
      </c>
      <c r="B346" s="17" t="s">
        <v>33</v>
      </c>
      <c r="C346" s="14">
        <v>340</v>
      </c>
      <c r="D346" s="14">
        <f t="shared" si="136"/>
        <v>30.000049728</v>
      </c>
      <c r="E346" s="14">
        <f t="shared" si="125"/>
        <v>13.411199999999999</v>
      </c>
      <c r="F346" s="14">
        <f t="shared" si="137"/>
        <v>33.2962215987246</v>
      </c>
      <c r="G346" s="14">
        <f>0.5*('Specifications (ICE)'!$P$4*'Specifications (ICE)'!$P$3)*'Specifications (ICE)'!$P$5*E346^2</f>
        <v>56.217600027646043</v>
      </c>
      <c r="H346" s="14">
        <f>IF(B346="A",'Specifications (ICE)'!$M$12,IF(B346="G",'Specifications (ICE)'!$M$13))</f>
        <v>84.271039200000004</v>
      </c>
      <c r="I346" s="14">
        <f>'Specifications (ICE)'!$H$11-G346-H346-R346</f>
        <v>561.50961099107656</v>
      </c>
      <c r="J346" s="14">
        <f t="shared" si="126"/>
        <v>0.88728655499254105</v>
      </c>
      <c r="K346" s="14">
        <f>0.5*'Specifications (ICE)'!$E$16*E346^2</f>
        <v>48283.043975654393</v>
      </c>
      <c r="L346" s="14">
        <f>E346/'Specifications (ICE)'!$M$4</f>
        <v>46.93333333333333</v>
      </c>
      <c r="M346" s="14">
        <f t="shared" si="121"/>
        <v>3</v>
      </c>
      <c r="N346" s="14">
        <f>IF(M346=1,'Specifications (ICE)'!$M$19,IF(M346=2,'Specifications (ICE)'!$M$20,IF(M346=3,'Specifications (ICE)'!$M$21)))</f>
        <v>632.83908432016858</v>
      </c>
      <c r="O346" s="14">
        <f t="shared" si="122"/>
        <v>56.911309171706868</v>
      </c>
      <c r="P346" s="13">
        <f t="shared" si="123"/>
        <v>0.88728655499254105</v>
      </c>
      <c r="Q346" s="14">
        <v>0</v>
      </c>
      <c r="R346" s="17">
        <f t="shared" si="127"/>
        <v>0</v>
      </c>
      <c r="S346" s="14">
        <f t="shared" si="128"/>
        <v>0</v>
      </c>
      <c r="T346" s="12">
        <f t="shared" si="124"/>
        <v>840.33949246964119</v>
      </c>
      <c r="U346" s="3">
        <f t="shared" si="143"/>
        <v>18</v>
      </c>
      <c r="V346" s="19">
        <f t="shared" si="129"/>
        <v>13.422600000000001</v>
      </c>
      <c r="W346" s="14">
        <f>IF(M346=1,_xlfn.XLOOKUP(D346,' RPM (ICE)'!$E$3:$E$63,' RPM (ICE)'!$B$3:$B$63,,1),IF(M346=2,_xlfn.XLOOKUP(D346,' RPM (ICE)'!$F$3:$F$63,' RPM (ICE)'!$B$3:$B$63,,1),IF(M346=3,_xlfn.XLOOKUP(D346,' RPM (ICE)'!$G$3:$G$63,' RPM (ICE)'!$B$3:$B$63,,1))))</f>
        <v>6900</v>
      </c>
      <c r="X346" s="12">
        <f t="shared" si="130"/>
        <v>18.575322156521739</v>
      </c>
      <c r="Y346" s="3">
        <f t="shared" si="131"/>
        <v>19</v>
      </c>
      <c r="Z346" s="3">
        <f t="shared" si="138"/>
        <v>19</v>
      </c>
      <c r="AA346" s="3">
        <f t="shared" si="132"/>
        <v>19</v>
      </c>
      <c r="AB346" s="19"/>
      <c r="AC346" s="14">
        <f>IF(M346=1,_xlfn.XLOOKUP(D346,' RPM (ICE)'!$E$3:$E$63,' RPM (ICE)'!$C$3:$C$63,,-1),IF(M346=2,_xlfn.XLOOKUP(D346,' RPM (ICE)'!$F$3:$F$63,' RPM (ICE)'!$C$3:$C$63,,-1),IF(M346=3,_xlfn.XLOOKUP(D346,' RPM (ICE)'!$G$3:$G$63,' RPM (ICE)'!$C$3:$C$63,,-1))))</f>
        <v>13.483333333333301</v>
      </c>
      <c r="AD346" s="14">
        <f t="shared" si="133"/>
        <v>10.054521666666643</v>
      </c>
      <c r="AE346" s="14">
        <f t="shared" si="134"/>
        <v>13.914292245024122</v>
      </c>
      <c r="AF346" s="14" cm="1">
        <f t="array" ref="AF346">_xlfn.XLOOKUP(AE346,BSFC!$I$11:$I$33,_xlfn.XLOOKUP('Main Data (ICE)'!W346,BSFC!$J$10:$W$10,BSFC!$J$11:$W$33,,-1),,-1)</f>
        <v>450.79008974999994</v>
      </c>
      <c r="AG346" s="14">
        <f t="shared" si="135"/>
        <v>1.2590218679194376</v>
      </c>
      <c r="AH346" s="14">
        <f t="shared" si="139"/>
        <v>2.0825300384643382E-4</v>
      </c>
      <c r="AI346" s="14">
        <f t="shared" si="140"/>
        <v>9.3878390294640984E-2</v>
      </c>
      <c r="AJ346" s="14">
        <f t="shared" si="144"/>
        <v>45.505523367886745</v>
      </c>
      <c r="AK346" s="14">
        <f t="shared" si="141"/>
        <v>1.2434223880084896E-4</v>
      </c>
      <c r="AL346" s="14">
        <f t="shared" si="142"/>
        <v>6.0272216381306726E-2</v>
      </c>
    </row>
    <row r="347" spans="1:38" ht="15.75" thickBot="1" x14ac:dyDescent="0.3">
      <c r="A347" s="14">
        <v>1</v>
      </c>
      <c r="B347" s="17" t="s">
        <v>33</v>
      </c>
      <c r="C347" s="14">
        <v>341</v>
      </c>
      <c r="D347" s="14">
        <f t="shared" si="136"/>
        <v>30.000049728</v>
      </c>
      <c r="E347" s="14">
        <f t="shared" si="125"/>
        <v>13.411199999999999</v>
      </c>
      <c r="F347" s="14">
        <f t="shared" si="137"/>
        <v>33.370786141793083</v>
      </c>
      <c r="G347" s="14">
        <f>0.5*('Specifications (ICE)'!$P$4*'Specifications (ICE)'!$P$3)*'Specifications (ICE)'!$P$5*E347^2</f>
        <v>56.217600027646043</v>
      </c>
      <c r="H347" s="14">
        <f>IF(B347="A",'Specifications (ICE)'!$M$12,IF(B347="G",'Specifications (ICE)'!$M$13))</f>
        <v>84.271039200000004</v>
      </c>
      <c r="I347" s="14">
        <f>'Specifications (ICE)'!$H$11-G347-H347-R347</f>
        <v>561.50961099107656</v>
      </c>
      <c r="J347" s="14">
        <f t="shared" si="126"/>
        <v>0.88728655499254105</v>
      </c>
      <c r="K347" s="14">
        <f>0.5*'Specifications (ICE)'!$E$16*E347^2</f>
        <v>48283.043975654393</v>
      </c>
      <c r="L347" s="14">
        <f>E347/'Specifications (ICE)'!$M$4</f>
        <v>46.93333333333333</v>
      </c>
      <c r="M347" s="14">
        <f t="shared" si="121"/>
        <v>3</v>
      </c>
      <c r="N347" s="14">
        <f>IF(M347=1,'Specifications (ICE)'!$M$19,IF(M347=2,'Specifications (ICE)'!$M$20,IF(M347=3,'Specifications (ICE)'!$M$21)))</f>
        <v>632.83908432016858</v>
      </c>
      <c r="O347" s="14">
        <f t="shared" si="122"/>
        <v>56.911309171706868</v>
      </c>
      <c r="P347" s="13">
        <f t="shared" si="123"/>
        <v>0.88728655499254105</v>
      </c>
      <c r="Q347" s="14">
        <v>0</v>
      </c>
      <c r="R347" s="17">
        <f t="shared" si="127"/>
        <v>0</v>
      </c>
      <c r="S347" s="14">
        <f t="shared" si="128"/>
        <v>0</v>
      </c>
      <c r="T347" s="12">
        <f t="shared" si="124"/>
        <v>840.33949246964119</v>
      </c>
      <c r="U347" s="3">
        <f t="shared" si="143"/>
        <v>18</v>
      </c>
      <c r="V347" s="19">
        <f t="shared" si="129"/>
        <v>13.422600000000001</v>
      </c>
      <c r="W347" s="14">
        <f>IF(M347=1,_xlfn.XLOOKUP(D347,' RPM (ICE)'!$E$3:$E$63,' RPM (ICE)'!$B$3:$B$63,,1),IF(M347=2,_xlfn.XLOOKUP(D347,' RPM (ICE)'!$F$3:$F$63,' RPM (ICE)'!$B$3:$B$63,,1),IF(M347=3,_xlfn.XLOOKUP(D347,' RPM (ICE)'!$G$3:$G$63,' RPM (ICE)'!$B$3:$B$63,,1))))</f>
        <v>6900</v>
      </c>
      <c r="X347" s="12">
        <f t="shared" si="130"/>
        <v>18.575322156521739</v>
      </c>
      <c r="Y347" s="3">
        <f t="shared" si="131"/>
        <v>19</v>
      </c>
      <c r="Z347" s="3">
        <f t="shared" si="138"/>
        <v>19</v>
      </c>
      <c r="AA347" s="3">
        <f t="shared" si="132"/>
        <v>19</v>
      </c>
      <c r="AB347" s="19"/>
      <c r="AC347" s="14">
        <f>IF(M347=1,_xlfn.XLOOKUP(D347,' RPM (ICE)'!$E$3:$E$63,' RPM (ICE)'!$C$3:$C$63,,-1),IF(M347=2,_xlfn.XLOOKUP(D347,' RPM (ICE)'!$F$3:$F$63,' RPM (ICE)'!$C$3:$C$63,,-1),IF(M347=3,_xlfn.XLOOKUP(D347,' RPM (ICE)'!$G$3:$G$63,' RPM (ICE)'!$C$3:$C$63,,-1))))</f>
        <v>13.483333333333301</v>
      </c>
      <c r="AD347" s="14">
        <f t="shared" si="133"/>
        <v>10.054521666666643</v>
      </c>
      <c r="AE347" s="14">
        <f t="shared" si="134"/>
        <v>13.914292245024122</v>
      </c>
      <c r="AF347" s="14" cm="1">
        <f t="array" ref="AF347">_xlfn.XLOOKUP(AE347,BSFC!$I$11:$I$33,_xlfn.XLOOKUP('Main Data (ICE)'!W347,BSFC!$J$10:$W$10,BSFC!$J$11:$W$33,,-1),,-1)</f>
        <v>450.79008974999994</v>
      </c>
      <c r="AG347" s="14">
        <f t="shared" si="135"/>
        <v>1.2590218679194376</v>
      </c>
      <c r="AH347" s="14">
        <f t="shared" si="139"/>
        <v>2.0825300384643382E-4</v>
      </c>
      <c r="AI347" s="14">
        <f t="shared" si="140"/>
        <v>9.3878390294640984E-2</v>
      </c>
      <c r="AJ347" s="14">
        <f t="shared" si="144"/>
        <v>45.599401758181386</v>
      </c>
      <c r="AK347" s="14">
        <f t="shared" si="141"/>
        <v>1.2434223880084896E-4</v>
      </c>
      <c r="AL347" s="14">
        <f t="shared" si="142"/>
        <v>6.0396558620107572E-2</v>
      </c>
    </row>
    <row r="348" spans="1:38" ht="15.75" thickBot="1" x14ac:dyDescent="0.3">
      <c r="A348" s="14">
        <v>1</v>
      </c>
      <c r="B348" s="17" t="s">
        <v>33</v>
      </c>
      <c r="C348" s="14">
        <v>342</v>
      </c>
      <c r="D348" s="14">
        <f t="shared" si="136"/>
        <v>30.000049728</v>
      </c>
      <c r="E348" s="14">
        <f t="shared" si="125"/>
        <v>13.411199999999999</v>
      </c>
      <c r="F348" s="14">
        <f t="shared" si="137"/>
        <v>33.445350684861566</v>
      </c>
      <c r="G348" s="14">
        <f>0.5*('Specifications (ICE)'!$P$4*'Specifications (ICE)'!$P$3)*'Specifications (ICE)'!$P$5*E348^2</f>
        <v>56.217600027646043</v>
      </c>
      <c r="H348" s="14">
        <f>IF(B348="A",'Specifications (ICE)'!$M$12,IF(B348="G",'Specifications (ICE)'!$M$13))</f>
        <v>84.271039200000004</v>
      </c>
      <c r="I348" s="14">
        <f>'Specifications (ICE)'!$H$11-G348-H348-R348</f>
        <v>561.50961099107656</v>
      </c>
      <c r="J348" s="14">
        <f t="shared" si="126"/>
        <v>0.88728655499254105</v>
      </c>
      <c r="K348" s="14">
        <f>0.5*'Specifications (ICE)'!$E$16*E348^2</f>
        <v>48283.043975654393</v>
      </c>
      <c r="L348" s="14">
        <f>E348/'Specifications (ICE)'!$M$4</f>
        <v>46.93333333333333</v>
      </c>
      <c r="M348" s="14">
        <f t="shared" si="121"/>
        <v>3</v>
      </c>
      <c r="N348" s="14">
        <f>IF(M348=1,'Specifications (ICE)'!$M$19,IF(M348=2,'Specifications (ICE)'!$M$20,IF(M348=3,'Specifications (ICE)'!$M$21)))</f>
        <v>632.83908432016858</v>
      </c>
      <c r="O348" s="14">
        <f t="shared" si="122"/>
        <v>56.911309171706868</v>
      </c>
      <c r="P348" s="13">
        <f t="shared" si="123"/>
        <v>0.88728655499254105</v>
      </c>
      <c r="Q348" s="14">
        <v>0</v>
      </c>
      <c r="R348" s="17">
        <f t="shared" si="127"/>
        <v>0</v>
      </c>
      <c r="S348" s="14">
        <f t="shared" si="128"/>
        <v>0</v>
      </c>
      <c r="T348" s="12">
        <f t="shared" si="124"/>
        <v>840.33949246964119</v>
      </c>
      <c r="U348" s="3">
        <f t="shared" si="143"/>
        <v>18</v>
      </c>
      <c r="V348" s="19">
        <f t="shared" si="129"/>
        <v>13.422600000000001</v>
      </c>
      <c r="W348" s="14">
        <f>IF(M348=1,_xlfn.XLOOKUP(D348,' RPM (ICE)'!$E$3:$E$63,' RPM (ICE)'!$B$3:$B$63,,1),IF(M348=2,_xlfn.XLOOKUP(D348,' RPM (ICE)'!$F$3:$F$63,' RPM (ICE)'!$B$3:$B$63,,1),IF(M348=3,_xlfn.XLOOKUP(D348,' RPM (ICE)'!$G$3:$G$63,' RPM (ICE)'!$B$3:$B$63,,1))))</f>
        <v>6900</v>
      </c>
      <c r="X348" s="12">
        <f t="shared" si="130"/>
        <v>18.575322156521739</v>
      </c>
      <c r="Y348" s="3">
        <f t="shared" si="131"/>
        <v>19</v>
      </c>
      <c r="Z348" s="3">
        <f t="shared" si="138"/>
        <v>19</v>
      </c>
      <c r="AA348" s="3">
        <f t="shared" si="132"/>
        <v>19</v>
      </c>
      <c r="AB348" s="19"/>
      <c r="AC348" s="14">
        <f>IF(M348=1,_xlfn.XLOOKUP(D348,' RPM (ICE)'!$E$3:$E$63,' RPM (ICE)'!$C$3:$C$63,,-1),IF(M348=2,_xlfn.XLOOKUP(D348,' RPM (ICE)'!$F$3:$F$63,' RPM (ICE)'!$C$3:$C$63,,-1),IF(M348=3,_xlfn.XLOOKUP(D348,' RPM (ICE)'!$G$3:$G$63,' RPM (ICE)'!$C$3:$C$63,,-1))))</f>
        <v>13.483333333333301</v>
      </c>
      <c r="AD348" s="14">
        <f t="shared" si="133"/>
        <v>10.054521666666643</v>
      </c>
      <c r="AE348" s="14">
        <f t="shared" si="134"/>
        <v>13.914292245024122</v>
      </c>
      <c r="AF348" s="14" cm="1">
        <f t="array" ref="AF348">_xlfn.XLOOKUP(AE348,BSFC!$I$11:$I$33,_xlfn.XLOOKUP('Main Data (ICE)'!W348,BSFC!$J$10:$W$10,BSFC!$J$11:$W$33,,-1),,-1)</f>
        <v>450.79008974999994</v>
      </c>
      <c r="AG348" s="14">
        <f t="shared" si="135"/>
        <v>1.2590218679194376</v>
      </c>
      <c r="AH348" s="14">
        <f t="shared" si="139"/>
        <v>2.0825300384643382E-4</v>
      </c>
      <c r="AI348" s="14">
        <f t="shared" si="140"/>
        <v>9.3878390294640984E-2</v>
      </c>
      <c r="AJ348" s="14">
        <f t="shared" si="144"/>
        <v>45.693280148476028</v>
      </c>
      <c r="AK348" s="14">
        <f t="shared" si="141"/>
        <v>1.2434223880084896E-4</v>
      </c>
      <c r="AL348" s="14">
        <f t="shared" si="142"/>
        <v>6.0520900858908419E-2</v>
      </c>
    </row>
    <row r="349" spans="1:38" ht="15.75" thickBot="1" x14ac:dyDescent="0.3">
      <c r="A349" s="14">
        <v>1</v>
      </c>
      <c r="B349" s="17" t="s">
        <v>33</v>
      </c>
      <c r="C349" s="14">
        <v>343</v>
      </c>
      <c r="D349" s="14">
        <f t="shared" si="136"/>
        <v>30.000049728</v>
      </c>
      <c r="E349" s="14">
        <f t="shared" si="125"/>
        <v>13.411199999999999</v>
      </c>
      <c r="F349" s="14">
        <f t="shared" si="137"/>
        <v>33.519915227930049</v>
      </c>
      <c r="G349" s="14">
        <f>0.5*('Specifications (ICE)'!$P$4*'Specifications (ICE)'!$P$3)*'Specifications (ICE)'!$P$5*E349^2</f>
        <v>56.217600027646043</v>
      </c>
      <c r="H349" s="14">
        <f>IF(B349="A",'Specifications (ICE)'!$M$12,IF(B349="G",'Specifications (ICE)'!$M$13))</f>
        <v>84.271039200000004</v>
      </c>
      <c r="I349" s="14">
        <f>'Specifications (ICE)'!$H$11-G349-H349-R349</f>
        <v>561.50961099107656</v>
      </c>
      <c r="J349" s="14">
        <f t="shared" si="126"/>
        <v>0.88728655499254105</v>
      </c>
      <c r="K349" s="14">
        <f>0.5*'Specifications (ICE)'!$E$16*E349^2</f>
        <v>48283.043975654393</v>
      </c>
      <c r="L349" s="14">
        <f>E349/'Specifications (ICE)'!$M$4</f>
        <v>46.93333333333333</v>
      </c>
      <c r="M349" s="14">
        <f t="shared" si="121"/>
        <v>3</v>
      </c>
      <c r="N349" s="14">
        <f>IF(M349=1,'Specifications (ICE)'!$M$19,IF(M349=2,'Specifications (ICE)'!$M$20,IF(M349=3,'Specifications (ICE)'!$M$21)))</f>
        <v>632.83908432016858</v>
      </c>
      <c r="O349" s="14">
        <f t="shared" si="122"/>
        <v>56.911309171706868</v>
      </c>
      <c r="P349" s="13">
        <f t="shared" si="123"/>
        <v>0.88728655499254105</v>
      </c>
      <c r="Q349" s="14">
        <v>0</v>
      </c>
      <c r="R349" s="17">
        <f t="shared" si="127"/>
        <v>0</v>
      </c>
      <c r="S349" s="14">
        <f t="shared" si="128"/>
        <v>0</v>
      </c>
      <c r="T349" s="12">
        <f t="shared" si="124"/>
        <v>840.33949246964119</v>
      </c>
      <c r="U349" s="3">
        <f t="shared" si="143"/>
        <v>18</v>
      </c>
      <c r="V349" s="19">
        <f t="shared" si="129"/>
        <v>13.422600000000001</v>
      </c>
      <c r="W349" s="14">
        <f>IF(M349=1,_xlfn.XLOOKUP(D349,' RPM (ICE)'!$E$3:$E$63,' RPM (ICE)'!$B$3:$B$63,,1),IF(M349=2,_xlfn.XLOOKUP(D349,' RPM (ICE)'!$F$3:$F$63,' RPM (ICE)'!$B$3:$B$63,,1),IF(M349=3,_xlfn.XLOOKUP(D349,' RPM (ICE)'!$G$3:$G$63,' RPM (ICE)'!$B$3:$B$63,,1))))</f>
        <v>6900</v>
      </c>
      <c r="X349" s="12">
        <f t="shared" si="130"/>
        <v>18.575322156521739</v>
      </c>
      <c r="Y349" s="3">
        <f t="shared" si="131"/>
        <v>19</v>
      </c>
      <c r="Z349" s="3">
        <f t="shared" si="138"/>
        <v>19</v>
      </c>
      <c r="AA349" s="3">
        <f t="shared" si="132"/>
        <v>19</v>
      </c>
      <c r="AB349" s="19"/>
      <c r="AC349" s="14">
        <f>IF(M349=1,_xlfn.XLOOKUP(D349,' RPM (ICE)'!$E$3:$E$63,' RPM (ICE)'!$C$3:$C$63,,-1),IF(M349=2,_xlfn.XLOOKUP(D349,' RPM (ICE)'!$F$3:$F$63,' RPM (ICE)'!$C$3:$C$63,,-1),IF(M349=3,_xlfn.XLOOKUP(D349,' RPM (ICE)'!$G$3:$G$63,' RPM (ICE)'!$C$3:$C$63,,-1))))</f>
        <v>13.483333333333301</v>
      </c>
      <c r="AD349" s="14">
        <f t="shared" si="133"/>
        <v>10.054521666666643</v>
      </c>
      <c r="AE349" s="14">
        <f t="shared" si="134"/>
        <v>13.914292245024122</v>
      </c>
      <c r="AF349" s="14" cm="1">
        <f t="array" ref="AF349">_xlfn.XLOOKUP(AE349,BSFC!$I$11:$I$33,_xlfn.XLOOKUP('Main Data (ICE)'!W349,BSFC!$J$10:$W$10,BSFC!$J$11:$W$33,,-1),,-1)</f>
        <v>450.79008974999994</v>
      </c>
      <c r="AG349" s="14">
        <f t="shared" si="135"/>
        <v>1.2590218679194376</v>
      </c>
      <c r="AH349" s="14">
        <f t="shared" si="139"/>
        <v>2.0825300384643382E-4</v>
      </c>
      <c r="AI349" s="14">
        <f t="shared" si="140"/>
        <v>9.3878390294640984E-2</v>
      </c>
      <c r="AJ349" s="14">
        <f t="shared" si="144"/>
        <v>45.787158538770669</v>
      </c>
      <c r="AK349" s="14">
        <f t="shared" si="141"/>
        <v>1.2434223880084896E-4</v>
      </c>
      <c r="AL349" s="14">
        <f t="shared" si="142"/>
        <v>6.0645243097709266E-2</v>
      </c>
    </row>
    <row r="350" spans="1:38" ht="15.75" thickBot="1" x14ac:dyDescent="0.3">
      <c r="A350" s="14">
        <v>1</v>
      </c>
      <c r="B350" s="17" t="s">
        <v>33</v>
      </c>
      <c r="C350" s="14">
        <v>344</v>
      </c>
      <c r="D350" s="14">
        <f t="shared" si="136"/>
        <v>30.000049728</v>
      </c>
      <c r="E350" s="14">
        <f t="shared" si="125"/>
        <v>13.411199999999999</v>
      </c>
      <c r="F350" s="14">
        <f t="shared" si="137"/>
        <v>33.594479770998532</v>
      </c>
      <c r="G350" s="14">
        <f>0.5*('Specifications (ICE)'!$P$4*'Specifications (ICE)'!$P$3)*'Specifications (ICE)'!$P$5*E350^2</f>
        <v>56.217600027646043</v>
      </c>
      <c r="H350" s="14">
        <f>IF(B350="A",'Specifications (ICE)'!$M$12,IF(B350="G",'Specifications (ICE)'!$M$13))</f>
        <v>84.271039200000004</v>
      </c>
      <c r="I350" s="14">
        <f>'Specifications (ICE)'!$H$11-G350-H350-R350</f>
        <v>561.50961099107656</v>
      </c>
      <c r="J350" s="14">
        <f t="shared" si="126"/>
        <v>0.88728655499254105</v>
      </c>
      <c r="K350" s="14">
        <f>0.5*'Specifications (ICE)'!$E$16*E350^2</f>
        <v>48283.043975654393</v>
      </c>
      <c r="L350" s="14">
        <f>E350/'Specifications (ICE)'!$M$4</f>
        <v>46.93333333333333</v>
      </c>
      <c r="M350" s="14">
        <f t="shared" si="121"/>
        <v>3</v>
      </c>
      <c r="N350" s="14">
        <f>IF(M350=1,'Specifications (ICE)'!$M$19,IF(M350=2,'Specifications (ICE)'!$M$20,IF(M350=3,'Specifications (ICE)'!$M$21)))</f>
        <v>632.83908432016858</v>
      </c>
      <c r="O350" s="14">
        <f t="shared" si="122"/>
        <v>56.911309171706868</v>
      </c>
      <c r="P350" s="13">
        <f t="shared" si="123"/>
        <v>0.88728655499254105</v>
      </c>
      <c r="Q350" s="14">
        <v>0</v>
      </c>
      <c r="R350" s="17">
        <f t="shared" si="127"/>
        <v>0</v>
      </c>
      <c r="S350" s="14">
        <f t="shared" si="128"/>
        <v>0</v>
      </c>
      <c r="T350" s="12">
        <f t="shared" si="124"/>
        <v>840.33949246964119</v>
      </c>
      <c r="U350" s="3">
        <f t="shared" si="143"/>
        <v>18</v>
      </c>
      <c r="V350" s="19">
        <f t="shared" si="129"/>
        <v>13.422600000000001</v>
      </c>
      <c r="W350" s="14">
        <f>IF(M350=1,_xlfn.XLOOKUP(D350,' RPM (ICE)'!$E$3:$E$63,' RPM (ICE)'!$B$3:$B$63,,1),IF(M350=2,_xlfn.XLOOKUP(D350,' RPM (ICE)'!$F$3:$F$63,' RPM (ICE)'!$B$3:$B$63,,1),IF(M350=3,_xlfn.XLOOKUP(D350,' RPM (ICE)'!$G$3:$G$63,' RPM (ICE)'!$B$3:$B$63,,1))))</f>
        <v>6900</v>
      </c>
      <c r="X350" s="12">
        <f t="shared" si="130"/>
        <v>18.575322156521739</v>
      </c>
      <c r="Y350" s="3">
        <f t="shared" si="131"/>
        <v>19</v>
      </c>
      <c r="Z350" s="3">
        <f t="shared" si="138"/>
        <v>19</v>
      </c>
      <c r="AA350" s="3">
        <f t="shared" si="132"/>
        <v>19</v>
      </c>
      <c r="AB350" s="19"/>
      <c r="AC350" s="14">
        <f>IF(M350=1,_xlfn.XLOOKUP(D350,' RPM (ICE)'!$E$3:$E$63,' RPM (ICE)'!$C$3:$C$63,,-1),IF(M350=2,_xlfn.XLOOKUP(D350,' RPM (ICE)'!$F$3:$F$63,' RPM (ICE)'!$C$3:$C$63,,-1),IF(M350=3,_xlfn.XLOOKUP(D350,' RPM (ICE)'!$G$3:$G$63,' RPM (ICE)'!$C$3:$C$63,,-1))))</f>
        <v>13.483333333333301</v>
      </c>
      <c r="AD350" s="14">
        <f t="shared" si="133"/>
        <v>10.054521666666643</v>
      </c>
      <c r="AE350" s="14">
        <f t="shared" si="134"/>
        <v>13.914292245024122</v>
      </c>
      <c r="AF350" s="14" cm="1">
        <f t="array" ref="AF350">_xlfn.XLOOKUP(AE350,BSFC!$I$11:$I$33,_xlfn.XLOOKUP('Main Data (ICE)'!W350,BSFC!$J$10:$W$10,BSFC!$J$11:$W$33,,-1),,-1)</f>
        <v>450.79008974999994</v>
      </c>
      <c r="AG350" s="14">
        <f t="shared" si="135"/>
        <v>1.2590218679194376</v>
      </c>
      <c r="AH350" s="14">
        <f t="shared" si="139"/>
        <v>2.0825300384643382E-4</v>
      </c>
      <c r="AI350" s="14">
        <f t="shared" si="140"/>
        <v>9.3878390294640984E-2</v>
      </c>
      <c r="AJ350" s="14">
        <f t="shared" si="144"/>
        <v>45.88103692906531</v>
      </c>
      <c r="AK350" s="14">
        <f t="shared" si="141"/>
        <v>1.2434223880084896E-4</v>
      </c>
      <c r="AL350" s="14">
        <f t="shared" si="142"/>
        <v>6.0769585336510112E-2</v>
      </c>
    </row>
    <row r="351" spans="1:38" ht="15.75" thickBot="1" x14ac:dyDescent="0.3">
      <c r="A351" s="14">
        <v>1</v>
      </c>
      <c r="B351" s="17" t="s">
        <v>33</v>
      </c>
      <c r="C351" s="14">
        <v>345</v>
      </c>
      <c r="D351" s="14">
        <f t="shared" si="136"/>
        <v>30.000049728</v>
      </c>
      <c r="E351" s="14">
        <f t="shared" si="125"/>
        <v>13.411199999999999</v>
      </c>
      <c r="F351" s="14">
        <f t="shared" si="137"/>
        <v>33.669044314067015</v>
      </c>
      <c r="G351" s="14">
        <f>0.5*('Specifications (ICE)'!$P$4*'Specifications (ICE)'!$P$3)*'Specifications (ICE)'!$P$5*E351^2</f>
        <v>56.217600027646043</v>
      </c>
      <c r="H351" s="14">
        <f>IF(B351="A",'Specifications (ICE)'!$M$12,IF(B351="G",'Specifications (ICE)'!$M$13))</f>
        <v>84.271039200000004</v>
      </c>
      <c r="I351" s="14">
        <f>'Specifications (ICE)'!$H$11-G351-H351-R351</f>
        <v>561.50961099107656</v>
      </c>
      <c r="J351" s="14">
        <f t="shared" si="126"/>
        <v>0.88728655499254105</v>
      </c>
      <c r="K351" s="14">
        <f>0.5*'Specifications (ICE)'!$E$16*E351^2</f>
        <v>48283.043975654393</v>
      </c>
      <c r="L351" s="14">
        <f>E351/'Specifications (ICE)'!$M$4</f>
        <v>46.93333333333333</v>
      </c>
      <c r="M351" s="14">
        <f t="shared" si="121"/>
        <v>3</v>
      </c>
      <c r="N351" s="14">
        <f>IF(M351=1,'Specifications (ICE)'!$M$19,IF(M351=2,'Specifications (ICE)'!$M$20,IF(M351=3,'Specifications (ICE)'!$M$21)))</f>
        <v>632.83908432016858</v>
      </c>
      <c r="O351" s="14">
        <f t="shared" si="122"/>
        <v>56.911309171706868</v>
      </c>
      <c r="P351" s="13">
        <f t="shared" si="123"/>
        <v>0.88728655499254105</v>
      </c>
      <c r="Q351" s="14">
        <v>0</v>
      </c>
      <c r="R351" s="17">
        <f t="shared" si="127"/>
        <v>0</v>
      </c>
      <c r="S351" s="14">
        <f t="shared" si="128"/>
        <v>0</v>
      </c>
      <c r="T351" s="12">
        <f t="shared" si="124"/>
        <v>840.33949246964119</v>
      </c>
      <c r="U351" s="3">
        <f t="shared" si="143"/>
        <v>18</v>
      </c>
      <c r="V351" s="19">
        <f t="shared" si="129"/>
        <v>13.422600000000001</v>
      </c>
      <c r="W351" s="14">
        <f>IF(M351=1,_xlfn.XLOOKUP(D351,' RPM (ICE)'!$E$3:$E$63,' RPM (ICE)'!$B$3:$B$63,,1),IF(M351=2,_xlfn.XLOOKUP(D351,' RPM (ICE)'!$F$3:$F$63,' RPM (ICE)'!$B$3:$B$63,,1),IF(M351=3,_xlfn.XLOOKUP(D351,' RPM (ICE)'!$G$3:$G$63,' RPM (ICE)'!$B$3:$B$63,,1))))</f>
        <v>6900</v>
      </c>
      <c r="X351" s="12">
        <f t="shared" si="130"/>
        <v>18.575322156521739</v>
      </c>
      <c r="Y351" s="3">
        <f t="shared" si="131"/>
        <v>19</v>
      </c>
      <c r="Z351" s="3">
        <f t="shared" si="138"/>
        <v>19</v>
      </c>
      <c r="AA351" s="3">
        <f t="shared" si="132"/>
        <v>19</v>
      </c>
      <c r="AB351" s="19"/>
      <c r="AC351" s="14">
        <f>IF(M351=1,_xlfn.XLOOKUP(D351,' RPM (ICE)'!$E$3:$E$63,' RPM (ICE)'!$C$3:$C$63,,-1),IF(M351=2,_xlfn.XLOOKUP(D351,' RPM (ICE)'!$F$3:$F$63,' RPM (ICE)'!$C$3:$C$63,,-1),IF(M351=3,_xlfn.XLOOKUP(D351,' RPM (ICE)'!$G$3:$G$63,' RPM (ICE)'!$C$3:$C$63,,-1))))</f>
        <v>13.483333333333301</v>
      </c>
      <c r="AD351" s="14">
        <f t="shared" si="133"/>
        <v>10.054521666666643</v>
      </c>
      <c r="AE351" s="14">
        <f t="shared" si="134"/>
        <v>13.914292245024122</v>
      </c>
      <c r="AF351" s="14" cm="1">
        <f t="array" ref="AF351">_xlfn.XLOOKUP(AE351,BSFC!$I$11:$I$33,_xlfn.XLOOKUP('Main Data (ICE)'!W351,BSFC!$J$10:$W$10,BSFC!$J$11:$W$33,,-1),,-1)</f>
        <v>450.79008974999994</v>
      </c>
      <c r="AG351" s="14">
        <f t="shared" si="135"/>
        <v>1.2590218679194376</v>
      </c>
      <c r="AH351" s="14">
        <f t="shared" si="139"/>
        <v>2.0825300384643382E-4</v>
      </c>
      <c r="AI351" s="14">
        <f t="shared" si="140"/>
        <v>9.3878390294640984E-2</v>
      </c>
      <c r="AJ351" s="14">
        <f t="shared" si="144"/>
        <v>45.974915319359951</v>
      </c>
      <c r="AK351" s="14">
        <f t="shared" si="141"/>
        <v>1.2434223880084896E-4</v>
      </c>
      <c r="AL351" s="14">
        <f t="shared" si="142"/>
        <v>6.0893927575310959E-2</v>
      </c>
    </row>
    <row r="352" spans="1:38" ht="15.75" thickBot="1" x14ac:dyDescent="0.3">
      <c r="A352" s="14">
        <v>1</v>
      </c>
      <c r="B352" s="17" t="s">
        <v>33</v>
      </c>
      <c r="C352" s="14">
        <v>346</v>
      </c>
      <c r="D352" s="14">
        <f t="shared" si="136"/>
        <v>30.000049728</v>
      </c>
      <c r="E352" s="14">
        <f t="shared" si="125"/>
        <v>13.411199999999999</v>
      </c>
      <c r="F352" s="14">
        <f t="shared" si="137"/>
        <v>33.743608857135499</v>
      </c>
      <c r="G352" s="14">
        <f>0.5*('Specifications (ICE)'!$P$4*'Specifications (ICE)'!$P$3)*'Specifications (ICE)'!$P$5*E352^2</f>
        <v>56.217600027646043</v>
      </c>
      <c r="H352" s="14">
        <f>IF(B352="A",'Specifications (ICE)'!$M$12,IF(B352="G",'Specifications (ICE)'!$M$13))</f>
        <v>84.271039200000004</v>
      </c>
      <c r="I352" s="14">
        <f>'Specifications (ICE)'!$H$11-G352-H352-R352</f>
        <v>561.50961099107656</v>
      </c>
      <c r="J352" s="14">
        <f t="shared" si="126"/>
        <v>0.88728655499254105</v>
      </c>
      <c r="K352" s="14">
        <f>0.5*'Specifications (ICE)'!$E$16*E352^2</f>
        <v>48283.043975654393</v>
      </c>
      <c r="L352" s="14">
        <f>E352/'Specifications (ICE)'!$M$4</f>
        <v>46.93333333333333</v>
      </c>
      <c r="M352" s="14">
        <f t="shared" si="121"/>
        <v>3</v>
      </c>
      <c r="N352" s="14">
        <f>IF(M352=1,'Specifications (ICE)'!$M$19,IF(M352=2,'Specifications (ICE)'!$M$20,IF(M352=3,'Specifications (ICE)'!$M$21)))</f>
        <v>632.83908432016858</v>
      </c>
      <c r="O352" s="14">
        <f t="shared" si="122"/>
        <v>56.911309171706868</v>
      </c>
      <c r="P352" s="13">
        <f t="shared" si="123"/>
        <v>0.88728655499254105</v>
      </c>
      <c r="Q352" s="14">
        <v>0</v>
      </c>
      <c r="R352" s="17">
        <f t="shared" si="127"/>
        <v>0</v>
      </c>
      <c r="S352" s="14">
        <f t="shared" si="128"/>
        <v>0</v>
      </c>
      <c r="T352" s="12">
        <f t="shared" si="124"/>
        <v>840.33949246964119</v>
      </c>
      <c r="U352" s="3">
        <f t="shared" si="143"/>
        <v>18</v>
      </c>
      <c r="V352" s="19">
        <f t="shared" si="129"/>
        <v>13.422600000000001</v>
      </c>
      <c r="W352" s="14">
        <f>IF(M352=1,_xlfn.XLOOKUP(D352,' RPM (ICE)'!$E$3:$E$63,' RPM (ICE)'!$B$3:$B$63,,1),IF(M352=2,_xlfn.XLOOKUP(D352,' RPM (ICE)'!$F$3:$F$63,' RPM (ICE)'!$B$3:$B$63,,1),IF(M352=3,_xlfn.XLOOKUP(D352,' RPM (ICE)'!$G$3:$G$63,' RPM (ICE)'!$B$3:$B$63,,1))))</f>
        <v>6900</v>
      </c>
      <c r="X352" s="12">
        <f t="shared" si="130"/>
        <v>18.575322156521739</v>
      </c>
      <c r="Y352" s="3">
        <f t="shared" si="131"/>
        <v>19</v>
      </c>
      <c r="Z352" s="3">
        <f t="shared" si="138"/>
        <v>19</v>
      </c>
      <c r="AA352" s="3">
        <f t="shared" si="132"/>
        <v>19</v>
      </c>
      <c r="AB352" s="19"/>
      <c r="AC352" s="14">
        <f>IF(M352=1,_xlfn.XLOOKUP(D352,' RPM (ICE)'!$E$3:$E$63,' RPM (ICE)'!$C$3:$C$63,,-1),IF(M352=2,_xlfn.XLOOKUP(D352,' RPM (ICE)'!$F$3:$F$63,' RPM (ICE)'!$C$3:$C$63,,-1),IF(M352=3,_xlfn.XLOOKUP(D352,' RPM (ICE)'!$G$3:$G$63,' RPM (ICE)'!$C$3:$C$63,,-1))))</f>
        <v>13.483333333333301</v>
      </c>
      <c r="AD352" s="14">
        <f t="shared" si="133"/>
        <v>10.054521666666643</v>
      </c>
      <c r="AE352" s="14">
        <f t="shared" si="134"/>
        <v>13.914292245024122</v>
      </c>
      <c r="AF352" s="14" cm="1">
        <f t="array" ref="AF352">_xlfn.XLOOKUP(AE352,BSFC!$I$11:$I$33,_xlfn.XLOOKUP('Main Data (ICE)'!W352,BSFC!$J$10:$W$10,BSFC!$J$11:$W$33,,-1),,-1)</f>
        <v>450.79008974999994</v>
      </c>
      <c r="AG352" s="14">
        <f t="shared" si="135"/>
        <v>1.2590218679194376</v>
      </c>
      <c r="AH352" s="14">
        <f t="shared" si="139"/>
        <v>2.0825300384643382E-4</v>
      </c>
      <c r="AI352" s="14">
        <f t="shared" si="140"/>
        <v>9.3878390294640984E-2</v>
      </c>
      <c r="AJ352" s="14">
        <f t="shared" si="144"/>
        <v>46.068793709654592</v>
      </c>
      <c r="AK352" s="14">
        <f t="shared" si="141"/>
        <v>1.2434223880084896E-4</v>
      </c>
      <c r="AL352" s="14">
        <f t="shared" si="142"/>
        <v>6.1018269814111806E-2</v>
      </c>
    </row>
    <row r="353" spans="1:38" ht="15.75" thickBot="1" x14ac:dyDescent="0.3">
      <c r="A353" s="14">
        <v>1</v>
      </c>
      <c r="B353" s="17" t="s">
        <v>33</v>
      </c>
      <c r="C353" s="14">
        <v>347</v>
      </c>
      <c r="D353" s="14">
        <f t="shared" si="136"/>
        <v>30.000049728</v>
      </c>
      <c r="E353" s="14">
        <f t="shared" si="125"/>
        <v>13.411199999999999</v>
      </c>
      <c r="F353" s="14">
        <f t="shared" si="137"/>
        <v>33.818173400203982</v>
      </c>
      <c r="G353" s="14">
        <f>0.5*('Specifications (ICE)'!$P$4*'Specifications (ICE)'!$P$3)*'Specifications (ICE)'!$P$5*E353^2</f>
        <v>56.217600027646043</v>
      </c>
      <c r="H353" s="14">
        <f>IF(B353="A",'Specifications (ICE)'!$M$12,IF(B353="G",'Specifications (ICE)'!$M$13))</f>
        <v>84.271039200000004</v>
      </c>
      <c r="I353" s="14">
        <f>'Specifications (ICE)'!$H$11-G353-H353-R353</f>
        <v>561.50961099107656</v>
      </c>
      <c r="J353" s="14">
        <f t="shared" si="126"/>
        <v>0.88728655499254105</v>
      </c>
      <c r="K353" s="14">
        <f>0.5*'Specifications (ICE)'!$E$16*E353^2</f>
        <v>48283.043975654393</v>
      </c>
      <c r="L353" s="14">
        <f>E353/'Specifications (ICE)'!$M$4</f>
        <v>46.93333333333333</v>
      </c>
      <c r="M353" s="14">
        <f t="shared" si="121"/>
        <v>3</v>
      </c>
      <c r="N353" s="14">
        <f>IF(M353=1,'Specifications (ICE)'!$M$19,IF(M353=2,'Specifications (ICE)'!$M$20,IF(M353=3,'Specifications (ICE)'!$M$21)))</f>
        <v>632.83908432016858</v>
      </c>
      <c r="O353" s="14">
        <f t="shared" si="122"/>
        <v>56.911309171706868</v>
      </c>
      <c r="P353" s="13">
        <f t="shared" si="123"/>
        <v>0.88728655499254105</v>
      </c>
      <c r="Q353" s="14">
        <v>0</v>
      </c>
      <c r="R353" s="17">
        <f t="shared" si="127"/>
        <v>0</v>
      </c>
      <c r="S353" s="14">
        <f t="shared" si="128"/>
        <v>0</v>
      </c>
      <c r="T353" s="12">
        <f t="shared" si="124"/>
        <v>840.33949246964119</v>
      </c>
      <c r="U353" s="3">
        <f t="shared" si="143"/>
        <v>18</v>
      </c>
      <c r="V353" s="19">
        <f t="shared" si="129"/>
        <v>13.422600000000001</v>
      </c>
      <c r="W353" s="14">
        <f>IF(M353=1,_xlfn.XLOOKUP(D353,' RPM (ICE)'!$E$3:$E$63,' RPM (ICE)'!$B$3:$B$63,,1),IF(M353=2,_xlfn.XLOOKUP(D353,' RPM (ICE)'!$F$3:$F$63,' RPM (ICE)'!$B$3:$B$63,,1),IF(M353=3,_xlfn.XLOOKUP(D353,' RPM (ICE)'!$G$3:$G$63,' RPM (ICE)'!$B$3:$B$63,,1))))</f>
        <v>6900</v>
      </c>
      <c r="X353" s="12">
        <f t="shared" si="130"/>
        <v>18.575322156521739</v>
      </c>
      <c r="Y353" s="3">
        <f t="shared" si="131"/>
        <v>19</v>
      </c>
      <c r="Z353" s="3">
        <f t="shared" si="138"/>
        <v>19</v>
      </c>
      <c r="AA353" s="3">
        <f t="shared" si="132"/>
        <v>19</v>
      </c>
      <c r="AB353" s="19"/>
      <c r="AC353" s="14">
        <f>IF(M353=1,_xlfn.XLOOKUP(D353,' RPM (ICE)'!$E$3:$E$63,' RPM (ICE)'!$C$3:$C$63,,-1),IF(M353=2,_xlfn.XLOOKUP(D353,' RPM (ICE)'!$F$3:$F$63,' RPM (ICE)'!$C$3:$C$63,,-1),IF(M353=3,_xlfn.XLOOKUP(D353,' RPM (ICE)'!$G$3:$G$63,' RPM (ICE)'!$C$3:$C$63,,-1))))</f>
        <v>13.483333333333301</v>
      </c>
      <c r="AD353" s="14">
        <f t="shared" si="133"/>
        <v>10.054521666666643</v>
      </c>
      <c r="AE353" s="14">
        <f t="shared" si="134"/>
        <v>13.914292245024122</v>
      </c>
      <c r="AF353" s="14" cm="1">
        <f t="array" ref="AF353">_xlfn.XLOOKUP(AE353,BSFC!$I$11:$I$33,_xlfn.XLOOKUP('Main Data (ICE)'!W353,BSFC!$J$10:$W$10,BSFC!$J$11:$W$33,,-1),,-1)</f>
        <v>450.79008974999994</v>
      </c>
      <c r="AG353" s="14">
        <f t="shared" si="135"/>
        <v>1.2590218679194376</v>
      </c>
      <c r="AH353" s="14">
        <f t="shared" si="139"/>
        <v>2.0825300384643382E-4</v>
      </c>
      <c r="AI353" s="14">
        <f t="shared" si="140"/>
        <v>9.3878390294640984E-2</v>
      </c>
      <c r="AJ353" s="14">
        <f t="shared" si="144"/>
        <v>46.162672099949233</v>
      </c>
      <c r="AK353" s="14">
        <f t="shared" si="141"/>
        <v>1.2434223880084896E-4</v>
      </c>
      <c r="AL353" s="14">
        <f t="shared" si="142"/>
        <v>6.1142612052912652E-2</v>
      </c>
    </row>
    <row r="354" spans="1:38" ht="15.75" thickBot="1" x14ac:dyDescent="0.3">
      <c r="A354" s="14">
        <v>1</v>
      </c>
      <c r="B354" s="17" t="s">
        <v>33</v>
      </c>
      <c r="C354" s="14">
        <v>348</v>
      </c>
      <c r="D354" s="14">
        <f t="shared" si="136"/>
        <v>30.000049728</v>
      </c>
      <c r="E354" s="14">
        <f t="shared" si="125"/>
        <v>13.411199999999999</v>
      </c>
      <c r="F354" s="14">
        <f t="shared" si="137"/>
        <v>33.892737943272465</v>
      </c>
      <c r="G354" s="14">
        <f>0.5*('Specifications (ICE)'!$P$4*'Specifications (ICE)'!$P$3)*'Specifications (ICE)'!$P$5*E354^2</f>
        <v>56.217600027646043</v>
      </c>
      <c r="H354" s="14">
        <f>IF(B354="A",'Specifications (ICE)'!$M$12,IF(B354="G",'Specifications (ICE)'!$M$13))</f>
        <v>84.271039200000004</v>
      </c>
      <c r="I354" s="14">
        <f>'Specifications (ICE)'!$H$11-G354-H354-R354</f>
        <v>561.50961099107656</v>
      </c>
      <c r="J354" s="14">
        <f t="shared" si="126"/>
        <v>0.88728655499254105</v>
      </c>
      <c r="K354" s="14">
        <f>0.5*'Specifications (ICE)'!$E$16*E354^2</f>
        <v>48283.043975654393</v>
      </c>
      <c r="L354" s="14">
        <f>E354/'Specifications (ICE)'!$M$4</f>
        <v>46.93333333333333</v>
      </c>
      <c r="M354" s="14">
        <f t="shared" si="121"/>
        <v>3</v>
      </c>
      <c r="N354" s="14">
        <f>IF(M354=1,'Specifications (ICE)'!$M$19,IF(M354=2,'Specifications (ICE)'!$M$20,IF(M354=3,'Specifications (ICE)'!$M$21)))</f>
        <v>632.83908432016858</v>
      </c>
      <c r="O354" s="14">
        <f t="shared" si="122"/>
        <v>56.911309171706868</v>
      </c>
      <c r="P354" s="13">
        <f t="shared" si="123"/>
        <v>0.88728655499254105</v>
      </c>
      <c r="Q354" s="14">
        <v>0</v>
      </c>
      <c r="R354" s="17">
        <f t="shared" si="127"/>
        <v>0</v>
      </c>
      <c r="S354" s="14">
        <f t="shared" si="128"/>
        <v>0</v>
      </c>
      <c r="T354" s="12">
        <f t="shared" si="124"/>
        <v>840.33949246964119</v>
      </c>
      <c r="U354" s="3">
        <f t="shared" si="143"/>
        <v>18</v>
      </c>
      <c r="V354" s="19">
        <f t="shared" si="129"/>
        <v>13.422600000000001</v>
      </c>
      <c r="W354" s="14">
        <f>IF(M354=1,_xlfn.XLOOKUP(D354,' RPM (ICE)'!$E$3:$E$63,' RPM (ICE)'!$B$3:$B$63,,1),IF(M354=2,_xlfn.XLOOKUP(D354,' RPM (ICE)'!$F$3:$F$63,' RPM (ICE)'!$B$3:$B$63,,1),IF(M354=3,_xlfn.XLOOKUP(D354,' RPM (ICE)'!$G$3:$G$63,' RPM (ICE)'!$B$3:$B$63,,1))))</f>
        <v>6900</v>
      </c>
      <c r="X354" s="12">
        <f t="shared" si="130"/>
        <v>18.575322156521739</v>
      </c>
      <c r="Y354" s="3">
        <f t="shared" si="131"/>
        <v>19</v>
      </c>
      <c r="Z354" s="3">
        <f t="shared" si="138"/>
        <v>19</v>
      </c>
      <c r="AA354" s="3">
        <f t="shared" si="132"/>
        <v>19</v>
      </c>
      <c r="AB354" s="19"/>
      <c r="AC354" s="14">
        <f>IF(M354=1,_xlfn.XLOOKUP(D354,' RPM (ICE)'!$E$3:$E$63,' RPM (ICE)'!$C$3:$C$63,,-1),IF(M354=2,_xlfn.XLOOKUP(D354,' RPM (ICE)'!$F$3:$F$63,' RPM (ICE)'!$C$3:$C$63,,-1),IF(M354=3,_xlfn.XLOOKUP(D354,' RPM (ICE)'!$G$3:$G$63,' RPM (ICE)'!$C$3:$C$63,,-1))))</f>
        <v>13.483333333333301</v>
      </c>
      <c r="AD354" s="14">
        <f t="shared" si="133"/>
        <v>10.054521666666643</v>
      </c>
      <c r="AE354" s="14">
        <f t="shared" si="134"/>
        <v>13.914292245024122</v>
      </c>
      <c r="AF354" s="14" cm="1">
        <f t="array" ref="AF354">_xlfn.XLOOKUP(AE354,BSFC!$I$11:$I$33,_xlfn.XLOOKUP('Main Data (ICE)'!W354,BSFC!$J$10:$W$10,BSFC!$J$11:$W$33,,-1),,-1)</f>
        <v>450.79008974999994</v>
      </c>
      <c r="AG354" s="14">
        <f t="shared" si="135"/>
        <v>1.2590218679194376</v>
      </c>
      <c r="AH354" s="14">
        <f t="shared" si="139"/>
        <v>2.0825300384643382E-4</v>
      </c>
      <c r="AI354" s="14">
        <f t="shared" si="140"/>
        <v>9.3878390294640984E-2</v>
      </c>
      <c r="AJ354" s="14">
        <f t="shared" si="144"/>
        <v>46.256550490243875</v>
      </c>
      <c r="AK354" s="14">
        <f t="shared" si="141"/>
        <v>1.2434223880084896E-4</v>
      </c>
      <c r="AL354" s="14">
        <f t="shared" si="142"/>
        <v>6.1266954291713499E-2</v>
      </c>
    </row>
    <row r="355" spans="1:38" ht="15.75" thickBot="1" x14ac:dyDescent="0.3">
      <c r="A355" s="14">
        <v>1</v>
      </c>
      <c r="B355" s="17" t="s">
        <v>33</v>
      </c>
      <c r="C355" s="14">
        <v>349</v>
      </c>
      <c r="D355" s="14">
        <f t="shared" si="136"/>
        <v>30.000049728</v>
      </c>
      <c r="E355" s="14">
        <f t="shared" si="125"/>
        <v>13.411199999999999</v>
      </c>
      <c r="F355" s="14">
        <f t="shared" si="137"/>
        <v>33.967302486340948</v>
      </c>
      <c r="G355" s="14">
        <f>0.5*('Specifications (ICE)'!$P$4*'Specifications (ICE)'!$P$3)*'Specifications (ICE)'!$P$5*E355^2</f>
        <v>56.217600027646043</v>
      </c>
      <c r="H355" s="14">
        <f>IF(B355="A",'Specifications (ICE)'!$M$12,IF(B355="G",'Specifications (ICE)'!$M$13))</f>
        <v>84.271039200000004</v>
      </c>
      <c r="I355" s="14">
        <f>'Specifications (ICE)'!$H$11-G355-H355-R355</f>
        <v>561.50961099107656</v>
      </c>
      <c r="J355" s="14">
        <f t="shared" si="126"/>
        <v>0.88728655499254105</v>
      </c>
      <c r="K355" s="14">
        <f>0.5*'Specifications (ICE)'!$E$16*E355^2</f>
        <v>48283.043975654393</v>
      </c>
      <c r="L355" s="14">
        <f>E355/'Specifications (ICE)'!$M$4</f>
        <v>46.93333333333333</v>
      </c>
      <c r="M355" s="14">
        <f t="shared" si="121"/>
        <v>3</v>
      </c>
      <c r="N355" s="14">
        <f>IF(M355=1,'Specifications (ICE)'!$M$19,IF(M355=2,'Specifications (ICE)'!$M$20,IF(M355=3,'Specifications (ICE)'!$M$21)))</f>
        <v>632.83908432016858</v>
      </c>
      <c r="O355" s="14">
        <f t="shared" si="122"/>
        <v>56.911309171706868</v>
      </c>
      <c r="P355" s="13">
        <f t="shared" si="123"/>
        <v>0.88728655499254105</v>
      </c>
      <c r="Q355" s="14">
        <v>0</v>
      </c>
      <c r="R355" s="17">
        <f t="shared" si="127"/>
        <v>0</v>
      </c>
      <c r="S355" s="14">
        <f t="shared" si="128"/>
        <v>0</v>
      </c>
      <c r="T355" s="12">
        <f t="shared" si="124"/>
        <v>840.33949246964119</v>
      </c>
      <c r="U355" s="3">
        <f t="shared" si="143"/>
        <v>18</v>
      </c>
      <c r="V355" s="19">
        <f t="shared" si="129"/>
        <v>13.422600000000001</v>
      </c>
      <c r="W355" s="14">
        <f>IF(M355=1,_xlfn.XLOOKUP(D355,' RPM (ICE)'!$E$3:$E$63,' RPM (ICE)'!$B$3:$B$63,,1),IF(M355=2,_xlfn.XLOOKUP(D355,' RPM (ICE)'!$F$3:$F$63,' RPM (ICE)'!$B$3:$B$63,,1),IF(M355=3,_xlfn.XLOOKUP(D355,' RPM (ICE)'!$G$3:$G$63,' RPM (ICE)'!$B$3:$B$63,,1))))</f>
        <v>6900</v>
      </c>
      <c r="X355" s="12">
        <f t="shared" si="130"/>
        <v>18.575322156521739</v>
      </c>
      <c r="Y355" s="3">
        <f t="shared" si="131"/>
        <v>19</v>
      </c>
      <c r="Z355" s="3">
        <f t="shared" si="138"/>
        <v>19</v>
      </c>
      <c r="AA355" s="3">
        <f t="shared" si="132"/>
        <v>19</v>
      </c>
      <c r="AB355" s="19"/>
      <c r="AC355" s="14">
        <f>IF(M355=1,_xlfn.XLOOKUP(D355,' RPM (ICE)'!$E$3:$E$63,' RPM (ICE)'!$C$3:$C$63,,-1),IF(M355=2,_xlfn.XLOOKUP(D355,' RPM (ICE)'!$F$3:$F$63,' RPM (ICE)'!$C$3:$C$63,,-1),IF(M355=3,_xlfn.XLOOKUP(D355,' RPM (ICE)'!$G$3:$G$63,' RPM (ICE)'!$C$3:$C$63,,-1))))</f>
        <v>13.483333333333301</v>
      </c>
      <c r="AD355" s="14">
        <f t="shared" si="133"/>
        <v>10.054521666666643</v>
      </c>
      <c r="AE355" s="14">
        <f t="shared" si="134"/>
        <v>13.914292245024122</v>
      </c>
      <c r="AF355" s="14" cm="1">
        <f t="array" ref="AF355">_xlfn.XLOOKUP(AE355,BSFC!$I$11:$I$33,_xlfn.XLOOKUP('Main Data (ICE)'!W355,BSFC!$J$10:$W$10,BSFC!$J$11:$W$33,,-1),,-1)</f>
        <v>450.79008974999994</v>
      </c>
      <c r="AG355" s="14">
        <f t="shared" si="135"/>
        <v>1.2590218679194376</v>
      </c>
      <c r="AH355" s="14">
        <f t="shared" si="139"/>
        <v>2.0825300384643382E-4</v>
      </c>
      <c r="AI355" s="14">
        <f t="shared" si="140"/>
        <v>9.3878390294640984E-2</v>
      </c>
      <c r="AJ355" s="14">
        <f t="shared" si="144"/>
        <v>46.350428880538516</v>
      </c>
      <c r="AK355" s="14">
        <f t="shared" si="141"/>
        <v>1.2434223880084896E-4</v>
      </c>
      <c r="AL355" s="14">
        <f t="shared" si="142"/>
        <v>6.1391296530514346E-2</v>
      </c>
    </row>
    <row r="356" spans="1:38" ht="15.75" thickBot="1" x14ac:dyDescent="0.3">
      <c r="A356" s="14">
        <v>3</v>
      </c>
      <c r="B356" s="17" t="s">
        <v>33</v>
      </c>
      <c r="C356" s="14">
        <v>350</v>
      </c>
      <c r="D356" s="14">
        <f t="shared" si="136"/>
        <v>30.000049728</v>
      </c>
      <c r="E356" s="14">
        <f t="shared" si="125"/>
        <v>13.411199999999999</v>
      </c>
      <c r="F356" s="14">
        <f t="shared" si="137"/>
        <v>34.041867029409431</v>
      </c>
      <c r="G356" s="14">
        <f>0.5*('Specifications (ICE)'!$P$4*'Specifications (ICE)'!$P$3)*'Specifications (ICE)'!$P$5*E356^2</f>
        <v>56.217600027646043</v>
      </c>
      <c r="H356" s="14">
        <f>IF(B356="A",'Specifications (ICE)'!$M$12,IF(B356="G",'Specifications (ICE)'!$M$13))</f>
        <v>84.271039200000004</v>
      </c>
      <c r="I356" s="14">
        <f>'Specifications (ICE)'!$H$11-G356-H356-R356</f>
        <v>561.50961099107656</v>
      </c>
      <c r="J356" s="14">
        <f t="shared" si="126"/>
        <v>0.88728655499254105</v>
      </c>
      <c r="K356" s="14">
        <f>0.5*'Specifications (ICE)'!$E$16*E356^2</f>
        <v>48283.043975654393</v>
      </c>
      <c r="L356" s="14">
        <f>E356/'Specifications (ICE)'!$M$4</f>
        <v>46.93333333333333</v>
      </c>
      <c r="M356" s="14">
        <f t="shared" si="121"/>
        <v>3</v>
      </c>
      <c r="N356" s="14">
        <f>IF(M356=1,'Specifications (ICE)'!$M$19,IF(M356=2,'Specifications (ICE)'!$M$20,IF(M356=3,'Specifications (ICE)'!$M$21)))</f>
        <v>632.83908432016858</v>
      </c>
      <c r="O356" s="14">
        <f t="shared" si="122"/>
        <v>56.911309171706868</v>
      </c>
      <c r="P356" s="13">
        <f t="shared" si="123"/>
        <v>-1.0647438659910493</v>
      </c>
      <c r="Q356" s="14">
        <v>0</v>
      </c>
      <c r="R356" s="17">
        <f t="shared" si="127"/>
        <v>0</v>
      </c>
      <c r="S356" s="14">
        <f t="shared" si="128"/>
        <v>0</v>
      </c>
      <c r="T356" s="12">
        <f t="shared" si="124"/>
        <v>840.33949246964119</v>
      </c>
      <c r="U356" s="3">
        <f t="shared" si="143"/>
        <v>18</v>
      </c>
      <c r="V356" s="19">
        <f t="shared" si="129"/>
        <v>13.422600000000001</v>
      </c>
      <c r="W356" s="14">
        <f>IF(M356=1,_xlfn.XLOOKUP(D356,' RPM (ICE)'!$E$3:$E$63,' RPM (ICE)'!$B$3:$B$63,,1),IF(M356=2,_xlfn.XLOOKUP(D356,' RPM (ICE)'!$F$3:$F$63,' RPM (ICE)'!$B$3:$B$63,,1),IF(M356=3,_xlfn.XLOOKUP(D356,' RPM (ICE)'!$G$3:$G$63,' RPM (ICE)'!$B$3:$B$63,,1))))</f>
        <v>6900</v>
      </c>
      <c r="X356" s="12">
        <f t="shared" si="130"/>
        <v>18.575322156521739</v>
      </c>
      <c r="Y356" s="3">
        <f t="shared" si="131"/>
        <v>19</v>
      </c>
      <c r="Z356" s="3">
        <f t="shared" si="138"/>
        <v>19</v>
      </c>
      <c r="AA356" s="3">
        <f t="shared" si="132"/>
        <v>19</v>
      </c>
      <c r="AB356" s="19"/>
      <c r="AC356" s="14">
        <f>IF(M356=1,_xlfn.XLOOKUP(D356,' RPM (ICE)'!$E$3:$E$63,' RPM (ICE)'!$C$3:$C$63,,-1),IF(M356=2,_xlfn.XLOOKUP(D356,' RPM (ICE)'!$F$3:$F$63,' RPM (ICE)'!$C$3:$C$63,,-1),IF(M356=3,_xlfn.XLOOKUP(D356,' RPM (ICE)'!$G$3:$G$63,' RPM (ICE)'!$C$3:$C$63,,-1))))</f>
        <v>13.483333333333301</v>
      </c>
      <c r="AD356" s="14">
        <f t="shared" si="133"/>
        <v>10.054521666666643</v>
      </c>
      <c r="AE356" s="14">
        <f t="shared" si="134"/>
        <v>13.914292245024122</v>
      </c>
      <c r="AF356" s="14" cm="1">
        <f t="array" ref="AF356">_xlfn.XLOOKUP(AE356,BSFC!$I$11:$I$33,_xlfn.XLOOKUP('Main Data (ICE)'!W356,BSFC!$J$10:$W$10,BSFC!$J$11:$W$33,,-1),,-1)</f>
        <v>450.79008974999994</v>
      </c>
      <c r="AG356" s="14">
        <f t="shared" si="135"/>
        <v>1.2590218679194376</v>
      </c>
      <c r="AH356" s="14">
        <f t="shared" si="139"/>
        <v>2.0825300384643382E-4</v>
      </c>
      <c r="AI356" s="14">
        <f t="shared" si="140"/>
        <v>9.3878390294640984E-2</v>
      </c>
      <c r="AJ356" s="14">
        <f t="shared" si="144"/>
        <v>46.444307270833157</v>
      </c>
      <c r="AK356" s="14">
        <f t="shared" si="141"/>
        <v>1.2434223880084896E-4</v>
      </c>
      <c r="AL356" s="14">
        <f t="shared" si="142"/>
        <v>6.1515638769315192E-2</v>
      </c>
    </row>
    <row r="357" spans="1:38" ht="15.75" thickBot="1" x14ac:dyDescent="0.3">
      <c r="A357" s="14">
        <v>3</v>
      </c>
      <c r="B357" s="17" t="s">
        <v>33</v>
      </c>
      <c r="C357" s="14">
        <v>351</v>
      </c>
      <c r="D357" s="14">
        <f t="shared" si="136"/>
        <v>29.821925471374723</v>
      </c>
      <c r="E357" s="14">
        <f t="shared" si="125"/>
        <v>13.331571464310496</v>
      </c>
      <c r="F357" s="14">
        <f t="shared" si="137"/>
        <v>34.116876941232434</v>
      </c>
      <c r="G357" s="14">
        <f>0.5*('Specifications (ICE)'!$P$4*'Specifications (ICE)'!$P$3)*'Specifications (ICE)'!$P$5*E357^2</f>
        <v>55.552001786836605</v>
      </c>
      <c r="H357" s="14">
        <f>IF(B357="A",'Specifications (ICE)'!$M$12,IF(B357="G",'Specifications (ICE)'!$M$13))</f>
        <v>84.271039200000004</v>
      </c>
      <c r="I357" s="14">
        <f>'Specifications (ICE)'!$H$11-G357-H357-R357</f>
        <v>562.17520923188602</v>
      </c>
      <c r="J357" s="14">
        <f t="shared" si="126"/>
        <v>0.88833832037382188</v>
      </c>
      <c r="K357" s="14">
        <f>0.5*'Specifications (ICE)'!$E$16*E357^2</f>
        <v>47711.38831772314</v>
      </c>
      <c r="L357" s="14">
        <f>E357/'Specifications (ICE)'!$M$4</f>
        <v>46.654668291550294</v>
      </c>
      <c r="M357" s="14">
        <f t="shared" si="121"/>
        <v>3</v>
      </c>
      <c r="N357" s="14">
        <f>IF(M357=1,'Specifications (ICE)'!$M$19,IF(M357=2,'Specifications (ICE)'!$M$20,IF(M357=3,'Specifications (ICE)'!$M$21)))</f>
        <v>632.83908432016858</v>
      </c>
      <c r="O357" s="14">
        <f t="shared" si="122"/>
        <v>56.237497638517588</v>
      </c>
      <c r="P357" s="13">
        <f t="shared" si="123"/>
        <v>-1.0660059844485863</v>
      </c>
      <c r="Q357" s="14">
        <v>0</v>
      </c>
      <c r="R357" s="17">
        <f t="shared" si="127"/>
        <v>0</v>
      </c>
      <c r="S357" s="14">
        <f t="shared" si="128"/>
        <v>0</v>
      </c>
      <c r="T357" s="12">
        <f t="shared" si="124"/>
        <v>835.35000582658029</v>
      </c>
      <c r="U357" s="3">
        <f t="shared" si="143"/>
        <v>18</v>
      </c>
      <c r="V357" s="19">
        <f t="shared" si="129"/>
        <v>13.422600000000001</v>
      </c>
      <c r="W357" s="14">
        <f>IF(M357=1,_xlfn.XLOOKUP(D357,' RPM (ICE)'!$E$3:$E$63,' RPM (ICE)'!$B$3:$B$63,,1),IF(M357=2,_xlfn.XLOOKUP(D357,' RPM (ICE)'!$F$3:$F$63,' RPM (ICE)'!$B$3:$B$63,,1),IF(M357=3,_xlfn.XLOOKUP(D357,' RPM (ICE)'!$G$3:$G$63,' RPM (ICE)'!$B$3:$B$63,,1))))</f>
        <v>6900</v>
      </c>
      <c r="X357" s="12">
        <f t="shared" si="130"/>
        <v>18.575322156521739</v>
      </c>
      <c r="Y357" s="3">
        <f t="shared" si="131"/>
        <v>19</v>
      </c>
      <c r="Z357" s="3">
        <f t="shared" si="138"/>
        <v>19</v>
      </c>
      <c r="AA357" s="3">
        <f t="shared" si="132"/>
        <v>19</v>
      </c>
      <c r="AB357" s="19"/>
      <c r="AC357" s="14">
        <f>IF(M357=1,_xlfn.XLOOKUP(D357,' RPM (ICE)'!$E$3:$E$63,' RPM (ICE)'!$C$3:$C$63,,-1),IF(M357=2,_xlfn.XLOOKUP(D357,' RPM (ICE)'!$F$3:$F$63,' RPM (ICE)'!$C$3:$C$63,,-1),IF(M357=3,_xlfn.XLOOKUP(D357,' RPM (ICE)'!$G$3:$G$63,' RPM (ICE)'!$C$3:$C$63,,-1))))</f>
        <v>13.483333333333301</v>
      </c>
      <c r="AD357" s="14">
        <f t="shared" si="133"/>
        <v>10.054521666666643</v>
      </c>
      <c r="AE357" s="14">
        <f t="shared" si="134"/>
        <v>13.914292245024122</v>
      </c>
      <c r="AF357" s="14" cm="1">
        <f t="array" ref="AF357">_xlfn.XLOOKUP(AE357,BSFC!$I$11:$I$33,_xlfn.XLOOKUP('Main Data (ICE)'!W357,BSFC!$J$10:$W$10,BSFC!$J$11:$W$33,,-1),,-1)</f>
        <v>450.79008974999994</v>
      </c>
      <c r="AG357" s="14">
        <f t="shared" si="135"/>
        <v>1.2590218679194376</v>
      </c>
      <c r="AH357" s="14">
        <f t="shared" si="139"/>
        <v>2.0949688434420376E-4</v>
      </c>
      <c r="AI357" s="14">
        <f t="shared" si="140"/>
        <v>9.443911929586897E-2</v>
      </c>
      <c r="AJ357" s="14">
        <f t="shared" si="144"/>
        <v>46.538746390129027</v>
      </c>
      <c r="AK357" s="14">
        <f t="shared" si="141"/>
        <v>1.2508492621969398E-4</v>
      </c>
      <c r="AL357" s="14">
        <f t="shared" si="142"/>
        <v>6.1640723695534888E-2</v>
      </c>
    </row>
    <row r="358" spans="1:38" ht="15.75" thickBot="1" x14ac:dyDescent="0.3">
      <c r="A358" s="14">
        <v>3</v>
      </c>
      <c r="B358" s="17" t="s">
        <v>33</v>
      </c>
      <c r="C358" s="14">
        <v>352</v>
      </c>
      <c r="D358" s="14">
        <f t="shared" si="136"/>
        <v>29.642517823684649</v>
      </c>
      <c r="E358" s="14">
        <f t="shared" si="125"/>
        <v>13.251369202430395</v>
      </c>
      <c r="F358" s="14">
        <f t="shared" si="137"/>
        <v>34.19234084120562</v>
      </c>
      <c r="G358" s="14">
        <f>0.5*('Specifications (ICE)'!$P$4*'Specifications (ICE)'!$P$3)*'Specifications (ICE)'!$P$5*E358^2</f>
        <v>54.885614563951883</v>
      </c>
      <c r="H358" s="14">
        <f>IF(B358="A",'Specifications (ICE)'!$M$12,IF(B358="G",'Specifications (ICE)'!$M$13))</f>
        <v>84.271039200000004</v>
      </c>
      <c r="I358" s="14">
        <f>'Specifications (ICE)'!$H$11-G358-H358-R358</f>
        <v>562.84159645477075</v>
      </c>
      <c r="J358" s="14">
        <f t="shared" si="126"/>
        <v>0.88939133248921709</v>
      </c>
      <c r="K358" s="14">
        <f>0.5*'Specifications (ICE)'!$E$16*E358^2</f>
        <v>47139.055034702615</v>
      </c>
      <c r="L358" s="14">
        <f>E358/'Specifications (ICE)'!$M$4</f>
        <v>46.373995459073996</v>
      </c>
      <c r="M358" s="14">
        <f t="shared" si="121"/>
        <v>3</v>
      </c>
      <c r="N358" s="14">
        <f>IF(M358=1,'Specifications (ICE)'!$M$19,IF(M358=2,'Specifications (ICE)'!$M$20,IF(M358=3,'Specifications (ICE)'!$M$21)))</f>
        <v>632.83908432016858</v>
      </c>
      <c r="O358" s="14">
        <f t="shared" si="122"/>
        <v>55.562887387439325</v>
      </c>
      <c r="P358" s="13">
        <f t="shared" si="123"/>
        <v>-1.0672695989870604</v>
      </c>
      <c r="Q358" s="14">
        <v>0</v>
      </c>
      <c r="R358" s="17">
        <f t="shared" si="127"/>
        <v>0</v>
      </c>
      <c r="S358" s="14">
        <f t="shared" si="128"/>
        <v>0</v>
      </c>
      <c r="T358" s="12">
        <f t="shared" si="124"/>
        <v>830.32456976990818</v>
      </c>
      <c r="U358" s="3">
        <f t="shared" si="143"/>
        <v>18</v>
      </c>
      <c r="V358" s="19">
        <f t="shared" si="129"/>
        <v>13.422600000000001</v>
      </c>
      <c r="W358" s="14">
        <f>IF(M358=1,_xlfn.XLOOKUP(D358,' RPM (ICE)'!$E$3:$E$63,' RPM (ICE)'!$B$3:$B$63,,1),IF(M358=2,_xlfn.XLOOKUP(D358,' RPM (ICE)'!$F$3:$F$63,' RPM (ICE)'!$B$3:$B$63,,1),IF(M358=3,_xlfn.XLOOKUP(D358,' RPM (ICE)'!$G$3:$G$63,' RPM (ICE)'!$B$3:$B$63,,1))))</f>
        <v>6800</v>
      </c>
      <c r="X358" s="12">
        <f t="shared" si="130"/>
        <v>18.848488658823531</v>
      </c>
      <c r="Y358" s="3">
        <f t="shared" si="131"/>
        <v>19</v>
      </c>
      <c r="Z358" s="3">
        <f t="shared" si="138"/>
        <v>19</v>
      </c>
      <c r="AA358" s="3">
        <f t="shared" si="132"/>
        <v>19</v>
      </c>
      <c r="AB358" s="19"/>
      <c r="AC358" s="14">
        <f>IF(M358=1,_xlfn.XLOOKUP(D358,' RPM (ICE)'!$E$3:$E$63,' RPM (ICE)'!$C$3:$C$63,,-1),IF(M358=2,_xlfn.XLOOKUP(D358,' RPM (ICE)'!$F$3:$F$63,' RPM (ICE)'!$C$3:$C$63,,-1),IF(M358=3,_xlfn.XLOOKUP(D358,' RPM (ICE)'!$G$3:$G$63,' RPM (ICE)'!$C$3:$C$63,,-1))))</f>
        <v>14</v>
      </c>
      <c r="AD358" s="14">
        <f t="shared" si="133"/>
        <v>10.4398</v>
      </c>
      <c r="AE358" s="14">
        <f t="shared" si="134"/>
        <v>14.659935623529412</v>
      </c>
      <c r="AF358" s="14" cm="1">
        <f t="array" ref="AF358">_xlfn.XLOOKUP(AE358,BSFC!$I$11:$I$33,_xlfn.XLOOKUP('Main Data (ICE)'!W358,BSFC!$J$10:$W$10,BSFC!$J$11:$W$33,,-1),,-1)</f>
        <v>426.97377450000005</v>
      </c>
      <c r="AG358" s="14">
        <f t="shared" si="135"/>
        <v>1.2382002252847502</v>
      </c>
      <c r="AH358" s="14">
        <f t="shared" si="139"/>
        <v>2.1884111748335405E-4</v>
      </c>
      <c r="AI358" s="14">
        <f t="shared" si="140"/>
        <v>9.3439417947665623E-2</v>
      </c>
      <c r="AJ358" s="14">
        <f t="shared" si="144"/>
        <v>46.632185808076692</v>
      </c>
      <c r="AK358" s="14">
        <f t="shared" si="141"/>
        <v>1.237608184737293E-4</v>
      </c>
      <c r="AL358" s="14">
        <f t="shared" si="142"/>
        <v>6.1764484514008615E-2</v>
      </c>
    </row>
    <row r="359" spans="1:38" ht="15.75" thickBot="1" x14ac:dyDescent="0.3">
      <c r="A359" s="14">
        <v>3</v>
      </c>
      <c r="B359" s="17" t="s">
        <v>33</v>
      </c>
      <c r="C359" s="14">
        <v>353</v>
      </c>
      <c r="D359" s="14">
        <f t="shared" si="136"/>
        <v>29.461803085210061</v>
      </c>
      <c r="E359" s="14">
        <f t="shared" si="125"/>
        <v>13.170582619654555</v>
      </c>
      <c r="F359" s="14">
        <f t="shared" si="137"/>
        <v>34.268267626593818</v>
      </c>
      <c r="G359" s="14">
        <f>0.5*('Specifications (ICE)'!$P$4*'Specifications (ICE)'!$P$3)*'Specifications (ICE)'!$P$5*E359^2</f>
        <v>54.218437423753954</v>
      </c>
      <c r="H359" s="14">
        <f>IF(B359="A",'Specifications (ICE)'!$M$12,IF(B359="G",'Specifications (ICE)'!$M$13))</f>
        <v>84.271039200000004</v>
      </c>
      <c r="I359" s="14">
        <f>'Specifications (ICE)'!$H$11-G359-H359-R359</f>
        <v>563.50877359496872</v>
      </c>
      <c r="J359" s="14">
        <f t="shared" si="126"/>
        <v>0.89044559281657143</v>
      </c>
      <c r="K359" s="14">
        <f>0.5*'Specifications (ICE)'!$E$16*E359^2</f>
        <v>46566.043323354454</v>
      </c>
      <c r="L359" s="14">
        <f>E359/'Specifications (ICE)'!$M$4</f>
        <v>46.091277759071055</v>
      </c>
      <c r="M359" s="14">
        <f t="shared" si="121"/>
        <v>3</v>
      </c>
      <c r="N359" s="14">
        <f>IF(M359=1,'Specifications (ICE)'!$M$19,IF(M359=2,'Specifications (ICE)'!$M$20,IF(M359=3,'Specifications (ICE)'!$M$21)))</f>
        <v>632.83908432016858</v>
      </c>
      <c r="O359" s="14">
        <f t="shared" si="122"/>
        <v>54.8874774716936</v>
      </c>
      <c r="P359" s="13">
        <f t="shared" si="123"/>
        <v>-1.0685347113798858</v>
      </c>
      <c r="Q359" s="14">
        <v>0</v>
      </c>
      <c r="R359" s="17">
        <f t="shared" si="127"/>
        <v>0</v>
      </c>
      <c r="S359" s="14">
        <f t="shared" si="128"/>
        <v>0</v>
      </c>
      <c r="T359" s="12">
        <f t="shared" si="124"/>
        <v>825.26252044037722</v>
      </c>
      <c r="U359" s="3">
        <f t="shared" si="143"/>
        <v>18</v>
      </c>
      <c r="V359" s="19">
        <f t="shared" si="129"/>
        <v>13.422600000000001</v>
      </c>
      <c r="W359" s="14">
        <f>IF(M359=1,_xlfn.XLOOKUP(D359,' RPM (ICE)'!$E$3:$E$63,' RPM (ICE)'!$B$3:$B$63,,1),IF(M359=2,_xlfn.XLOOKUP(D359,' RPM (ICE)'!$F$3:$F$63,' RPM (ICE)'!$B$3:$B$63,,1),IF(M359=3,_xlfn.XLOOKUP(D359,' RPM (ICE)'!$G$3:$G$63,' RPM (ICE)'!$B$3:$B$63,,1))))</f>
        <v>6800</v>
      </c>
      <c r="X359" s="12">
        <f t="shared" si="130"/>
        <v>18.848488658823531</v>
      </c>
      <c r="Y359" s="3">
        <f t="shared" si="131"/>
        <v>19</v>
      </c>
      <c r="Z359" s="3">
        <f t="shared" si="138"/>
        <v>19</v>
      </c>
      <c r="AA359" s="3">
        <f t="shared" si="132"/>
        <v>19</v>
      </c>
      <c r="AB359" s="19"/>
      <c r="AC359" s="14">
        <f>IF(M359=1,_xlfn.XLOOKUP(D359,' RPM (ICE)'!$E$3:$E$63,' RPM (ICE)'!$C$3:$C$63,,-1),IF(M359=2,_xlfn.XLOOKUP(D359,' RPM (ICE)'!$F$3:$F$63,' RPM (ICE)'!$C$3:$C$63,,-1),IF(M359=3,_xlfn.XLOOKUP(D359,' RPM (ICE)'!$G$3:$G$63,' RPM (ICE)'!$C$3:$C$63,,-1))))</f>
        <v>14</v>
      </c>
      <c r="AD359" s="14">
        <f t="shared" si="133"/>
        <v>10.4398</v>
      </c>
      <c r="AE359" s="14">
        <f t="shared" si="134"/>
        <v>14.659935623529412</v>
      </c>
      <c r="AF359" s="14" cm="1">
        <f t="array" ref="AF359">_xlfn.XLOOKUP(AE359,BSFC!$I$11:$I$33,_xlfn.XLOOKUP('Main Data (ICE)'!W359,BSFC!$J$10:$W$10,BSFC!$J$11:$W$33,,-1),,-1)</f>
        <v>426.97377450000005</v>
      </c>
      <c r="AG359" s="14">
        <f t="shared" si="135"/>
        <v>1.2382002252847502</v>
      </c>
      <c r="AH359" s="14">
        <f t="shared" si="139"/>
        <v>2.2018345947103033E-4</v>
      </c>
      <c r="AI359" s="14">
        <f t="shared" si="140"/>
        <v>9.4012562772813599E-2</v>
      </c>
      <c r="AJ359" s="14">
        <f t="shared" si="144"/>
        <v>46.726198370849502</v>
      </c>
      <c r="AK359" s="14">
        <f t="shared" si="141"/>
        <v>1.2451995069246834E-4</v>
      </c>
      <c r="AL359" s="14">
        <f t="shared" si="142"/>
        <v>6.1889004464701081E-2</v>
      </c>
    </row>
    <row r="360" spans="1:38" ht="15.75" thickBot="1" x14ac:dyDescent="0.3">
      <c r="A360" s="14">
        <v>3</v>
      </c>
      <c r="B360" s="17" t="s">
        <v>33</v>
      </c>
      <c r="C360" s="14">
        <v>354</v>
      </c>
      <c r="D360" s="14">
        <f t="shared" si="136"/>
        <v>29.279756797874761</v>
      </c>
      <c r="E360" s="14">
        <f t="shared" si="125"/>
        <v>13.089200782262715</v>
      </c>
      <c r="F360" s="14">
        <f t="shared" si="137"/>
        <v>34.344666485212834</v>
      </c>
      <c r="G360" s="14">
        <f>0.5*('Specifications (ICE)'!$P$4*'Specifications (ICE)'!$P$3)*'Specifications (ICE)'!$P$5*E360^2</f>
        <v>53.55046942989631</v>
      </c>
      <c r="H360" s="14">
        <f>IF(B360="A",'Specifications (ICE)'!$M$12,IF(B360="G",'Specifications (ICE)'!$M$13))</f>
        <v>84.271039200000004</v>
      </c>
      <c r="I360" s="14">
        <f>'Specifications (ICE)'!$H$11-G360-H360-R360</f>
        <v>564.1767415888263</v>
      </c>
      <c r="J360" s="14">
        <f t="shared" si="126"/>
        <v>0.89150110283548112</v>
      </c>
      <c r="K360" s="14">
        <f>0.5*'Specifications (ICE)'!$E$16*E360^2</f>
        <v>45992.352379488155</v>
      </c>
      <c r="L360" s="14">
        <f>E360/'Specifications (ICE)'!$M$4</f>
        <v>45.806476928303461</v>
      </c>
      <c r="M360" s="14">
        <f t="shared" si="121"/>
        <v>3</v>
      </c>
      <c r="N360" s="14">
        <f>IF(M360=1,'Specifications (ICE)'!$M$19,IF(M360=2,'Specifications (ICE)'!$M$20,IF(M360=3,'Specifications (ICE)'!$M$21)))</f>
        <v>632.83908432016858</v>
      </c>
      <c r="O360" s="14">
        <f t="shared" si="122"/>
        <v>54.211266943379641</v>
      </c>
      <c r="P360" s="13">
        <f t="shared" si="123"/>
        <v>-1.0698013234025774</v>
      </c>
      <c r="Q360" s="14">
        <v>0</v>
      </c>
      <c r="R360" s="17">
        <f t="shared" si="127"/>
        <v>0</v>
      </c>
      <c r="S360" s="14">
        <f t="shared" si="128"/>
        <v>0</v>
      </c>
      <c r="T360" s="12">
        <f t="shared" si="124"/>
        <v>820.16317273621166</v>
      </c>
      <c r="U360" s="3">
        <f t="shared" si="143"/>
        <v>18</v>
      </c>
      <c r="V360" s="19">
        <f t="shared" si="129"/>
        <v>13.422600000000001</v>
      </c>
      <c r="W360" s="14">
        <f>IF(M360=1,_xlfn.XLOOKUP(D360,' RPM (ICE)'!$E$3:$E$63,' RPM (ICE)'!$B$3:$B$63,,1),IF(M360=2,_xlfn.XLOOKUP(D360,' RPM (ICE)'!$F$3:$F$63,' RPM (ICE)'!$B$3:$B$63,,1),IF(M360=3,_xlfn.XLOOKUP(D360,' RPM (ICE)'!$G$3:$G$63,' RPM (ICE)'!$B$3:$B$63,,1))))</f>
        <v>6700</v>
      </c>
      <c r="X360" s="12">
        <f t="shared" si="130"/>
        <v>19.129809385074626</v>
      </c>
      <c r="Y360" s="3">
        <f t="shared" si="131"/>
        <v>19</v>
      </c>
      <c r="Z360" s="3">
        <f t="shared" si="138"/>
        <v>19</v>
      </c>
      <c r="AA360" s="3">
        <f t="shared" si="132"/>
        <v>19</v>
      </c>
      <c r="AB360" s="19"/>
      <c r="AC360" s="14">
        <f>IF(M360=1,_xlfn.XLOOKUP(D360,' RPM (ICE)'!$E$3:$E$63,' RPM (ICE)'!$C$3:$C$63,,-1),IF(M360=2,_xlfn.XLOOKUP(D360,' RPM (ICE)'!$F$3:$F$63,' RPM (ICE)'!$C$3:$C$63,,-1),IF(M360=3,_xlfn.XLOOKUP(D360,' RPM (ICE)'!$G$3:$G$63,' RPM (ICE)'!$C$3:$C$63,,-1))))</f>
        <v>16.8</v>
      </c>
      <c r="AD360" s="14">
        <f t="shared" si="133"/>
        <v>12.527760000000001</v>
      </c>
      <c r="AE360" s="14">
        <f t="shared" si="134"/>
        <v>17.854488759402983</v>
      </c>
      <c r="AF360" s="14" cm="1">
        <f t="array" ref="AF360">_xlfn.XLOOKUP(AE360,BSFC!$I$11:$I$33,_xlfn.XLOOKUP('Main Data (ICE)'!W360,BSFC!$J$10:$W$10,BSFC!$J$11:$W$33,,-1),,-1)</f>
        <v>484.72801649999997</v>
      </c>
      <c r="AG360" s="14">
        <f t="shared" si="135"/>
        <v>1.6868211822189001</v>
      </c>
      <c r="AH360" s="14">
        <f t="shared" si="139"/>
        <v>2.6586293473693158E-4</v>
      </c>
      <c r="AI360" s="14">
        <f t="shared" si="140"/>
        <v>0.12887121301590179</v>
      </c>
      <c r="AJ360" s="14">
        <f t="shared" si="144"/>
        <v>46.855069583865401</v>
      </c>
      <c r="AK360" s="14">
        <f t="shared" si="141"/>
        <v>1.7069034836543284E-4</v>
      </c>
      <c r="AL360" s="14">
        <f t="shared" si="142"/>
        <v>6.2059694813066515E-2</v>
      </c>
    </row>
    <row r="361" spans="1:38" ht="15.75" thickBot="1" x14ac:dyDescent="0.3">
      <c r="A361" s="14">
        <v>3</v>
      </c>
      <c r="B361" s="17" t="s">
        <v>33</v>
      </c>
      <c r="C361" s="14">
        <v>355</v>
      </c>
      <c r="D361" s="14">
        <f t="shared" si="136"/>
        <v>29.096353710602035</v>
      </c>
      <c r="E361" s="14">
        <f t="shared" si="125"/>
        <v>13.007212402032255</v>
      </c>
      <c r="F361" s="14">
        <f t="shared" si="137"/>
        <v>34.421546908864848</v>
      </c>
      <c r="G361" s="14">
        <f>0.5*('Specifications (ICE)'!$P$4*'Specifications (ICE)'!$P$3)*'Specifications (ICE)'!$P$5*E361^2</f>
        <v>52.881709644922488</v>
      </c>
      <c r="H361" s="14">
        <f>IF(B361="A",'Specifications (ICE)'!$M$12,IF(B361="G",'Specifications (ICE)'!$M$13))</f>
        <v>84.271039200000004</v>
      </c>
      <c r="I361" s="14">
        <f>'Specifications (ICE)'!$H$11-G361-H361-R361</f>
        <v>564.84550137380018</v>
      </c>
      <c r="J361" s="14">
        <f t="shared" si="126"/>
        <v>0.89255786402729698</v>
      </c>
      <c r="K361" s="14">
        <f>0.5*'Specifications (ICE)'!$E$16*E361^2</f>
        <v>45417.981397959928</v>
      </c>
      <c r="L361" s="14">
        <f>E361/'Specifications (ICE)'!$M$4</f>
        <v>45.519553462930027</v>
      </c>
      <c r="M361" s="14">
        <f t="shared" si="121"/>
        <v>3</v>
      </c>
      <c r="N361" s="14">
        <f>IF(M361=1,'Specifications (ICE)'!$M$19,IF(M361=2,'Specifications (ICE)'!$M$20,IF(M361=3,'Specifications (ICE)'!$M$21)))</f>
        <v>632.83908432016858</v>
      </c>
      <c r="O361" s="14">
        <f t="shared" si="122"/>
        <v>53.534254853473051</v>
      </c>
      <c r="P361" s="13">
        <f t="shared" si="123"/>
        <v>-1.0710694368327562</v>
      </c>
      <c r="Q361" s="14">
        <v>0</v>
      </c>
      <c r="R361" s="17">
        <f t="shared" si="127"/>
        <v>0</v>
      </c>
      <c r="S361" s="14">
        <f t="shared" si="128"/>
        <v>0</v>
      </c>
      <c r="T361" s="12">
        <f t="shared" si="124"/>
        <v>815.02581934268449</v>
      </c>
      <c r="U361" s="3">
        <f t="shared" si="143"/>
        <v>18</v>
      </c>
      <c r="V361" s="19">
        <f t="shared" si="129"/>
        <v>13.422600000000001</v>
      </c>
      <c r="W361" s="14">
        <f>IF(M361=1,_xlfn.XLOOKUP(D361,' RPM (ICE)'!$E$3:$E$63,' RPM (ICE)'!$B$3:$B$63,,1),IF(M361=2,_xlfn.XLOOKUP(D361,' RPM (ICE)'!$F$3:$F$63,' RPM (ICE)'!$B$3:$B$63,,1),IF(M361=3,_xlfn.XLOOKUP(D361,' RPM (ICE)'!$G$3:$G$63,' RPM (ICE)'!$B$3:$B$63,,1))))</f>
        <v>6700</v>
      </c>
      <c r="X361" s="12">
        <f t="shared" si="130"/>
        <v>19.129809385074626</v>
      </c>
      <c r="Y361" s="3">
        <f t="shared" si="131"/>
        <v>19</v>
      </c>
      <c r="Z361" s="3">
        <f t="shared" si="138"/>
        <v>19</v>
      </c>
      <c r="AA361" s="3">
        <f t="shared" si="132"/>
        <v>19</v>
      </c>
      <c r="AB361" s="19"/>
      <c r="AC361" s="14">
        <f>IF(M361=1,_xlfn.XLOOKUP(D361,' RPM (ICE)'!$E$3:$E$63,' RPM (ICE)'!$C$3:$C$63,,-1),IF(M361=2,_xlfn.XLOOKUP(D361,' RPM (ICE)'!$F$3:$F$63,' RPM (ICE)'!$C$3:$C$63,,-1),IF(M361=3,_xlfn.XLOOKUP(D361,' RPM (ICE)'!$G$3:$G$63,' RPM (ICE)'!$C$3:$C$63,,-1))))</f>
        <v>16.8</v>
      </c>
      <c r="AD361" s="14">
        <f t="shared" si="133"/>
        <v>12.527760000000001</v>
      </c>
      <c r="AE361" s="14">
        <f t="shared" si="134"/>
        <v>17.854488759402983</v>
      </c>
      <c r="AF361" s="14" cm="1">
        <f t="array" ref="AF361">_xlfn.XLOOKUP(AE361,BSFC!$I$11:$I$33,_xlfn.XLOOKUP('Main Data (ICE)'!W361,BSFC!$J$10:$W$10,BSFC!$J$11:$W$33,,-1),,-1)</f>
        <v>484.72801649999997</v>
      </c>
      <c r="AG361" s="14">
        <f t="shared" si="135"/>
        <v>1.6868211822189001</v>
      </c>
      <c r="AH361" s="14">
        <f t="shared" si="139"/>
        <v>2.6753874894743185E-4</v>
      </c>
      <c r="AI361" s="14">
        <f t="shared" si="140"/>
        <v>0.1296835271141801</v>
      </c>
      <c r="AJ361" s="14">
        <f t="shared" si="144"/>
        <v>46.984753110979582</v>
      </c>
      <c r="AK361" s="14">
        <f t="shared" si="141"/>
        <v>1.7176626107838426E-4</v>
      </c>
      <c r="AL361" s="14">
        <f t="shared" si="142"/>
        <v>6.22314610741449E-2</v>
      </c>
    </row>
    <row r="362" spans="1:38" ht="15.75" thickBot="1" x14ac:dyDescent="0.3">
      <c r="A362" s="14">
        <v>3</v>
      </c>
      <c r="B362" s="17" t="s">
        <v>33</v>
      </c>
      <c r="C362" s="14">
        <v>356</v>
      </c>
      <c r="D362" s="14">
        <f t="shared" si="136"/>
        <v>28.911567742604699</v>
      </c>
      <c r="E362" s="14">
        <f t="shared" si="125"/>
        <v>12.924605819827397</v>
      </c>
      <c r="F362" s="14">
        <f t="shared" si="137"/>
        <v>34.498918707582753</v>
      </c>
      <c r="G362" s="14">
        <f>0.5*('Specifications (ICE)'!$P$4*'Specifications (ICE)'!$P$3)*'Specifications (ICE)'!$P$5*E362^2</f>
        <v>52.212157130264814</v>
      </c>
      <c r="H362" s="14">
        <f>IF(B362="A",'Specifications (ICE)'!$M$12,IF(B362="G",'Specifications (ICE)'!$M$13))</f>
        <v>84.271039200000004</v>
      </c>
      <c r="I362" s="14">
        <f>'Specifications (ICE)'!$H$11-G362-H362-R362</f>
        <v>565.51505388845783</v>
      </c>
      <c r="J362" s="14">
        <f t="shared" si="126"/>
        <v>0.8936158778751252</v>
      </c>
      <c r="K362" s="14">
        <f>0.5*'Specifications (ICE)'!$E$16*E362^2</f>
        <v>44842.929572671615</v>
      </c>
      <c r="L362" s="14">
        <f>E362/'Specifications (ICE)'!$M$4</f>
        <v>45.230466561075751</v>
      </c>
      <c r="M362" s="14">
        <f t="shared" si="121"/>
        <v>3</v>
      </c>
      <c r="N362" s="14">
        <f>IF(M362=1,'Specifications (ICE)'!$M$19,IF(M362=2,'Specifications (ICE)'!$M$20,IF(M362=3,'Specifications (ICE)'!$M$21)))</f>
        <v>632.83908432016858</v>
      </c>
      <c r="O362" s="14">
        <f t="shared" si="122"/>
        <v>52.856440251824495</v>
      </c>
      <c r="P362" s="13">
        <f t="shared" si="123"/>
        <v>-1.0723390534501502</v>
      </c>
      <c r="Q362" s="14">
        <v>0</v>
      </c>
      <c r="R362" s="17">
        <f t="shared" si="127"/>
        <v>0</v>
      </c>
      <c r="S362" s="14">
        <f t="shared" si="128"/>
        <v>0</v>
      </c>
      <c r="T362" s="12">
        <f t="shared" si="124"/>
        <v>809.84972970382421</v>
      </c>
      <c r="U362" s="3">
        <f t="shared" si="143"/>
        <v>18</v>
      </c>
      <c r="V362" s="19">
        <f t="shared" si="129"/>
        <v>13.422600000000001</v>
      </c>
      <c r="W362" s="14">
        <f>IF(M362=1,_xlfn.XLOOKUP(D362,' RPM (ICE)'!$E$3:$E$63,' RPM (ICE)'!$B$3:$B$63,,1),IF(M362=2,_xlfn.XLOOKUP(D362,' RPM (ICE)'!$F$3:$F$63,' RPM (ICE)'!$B$3:$B$63,,1),IF(M362=3,_xlfn.XLOOKUP(D362,' RPM (ICE)'!$G$3:$G$63,' RPM (ICE)'!$B$3:$B$63,,1))))</f>
        <v>6600</v>
      </c>
      <c r="X362" s="12">
        <f t="shared" si="130"/>
        <v>19.419654981818184</v>
      </c>
      <c r="Y362" s="3">
        <f t="shared" si="131"/>
        <v>19</v>
      </c>
      <c r="Z362" s="3">
        <f t="shared" si="138"/>
        <v>19</v>
      </c>
      <c r="AA362" s="3">
        <f t="shared" si="132"/>
        <v>19</v>
      </c>
      <c r="AB362" s="19"/>
      <c r="AC362" s="14">
        <f>IF(M362=1,_xlfn.XLOOKUP(D362,' RPM (ICE)'!$E$3:$E$63,' RPM (ICE)'!$C$3:$C$63,,-1),IF(M362=2,_xlfn.XLOOKUP(D362,' RPM (ICE)'!$F$3:$F$63,' RPM (ICE)'!$C$3:$C$63,,-1),IF(M362=3,_xlfn.XLOOKUP(D362,' RPM (ICE)'!$G$3:$G$63,' RPM (ICE)'!$C$3:$C$63,,-1))))</f>
        <v>18</v>
      </c>
      <c r="AD362" s="14">
        <f t="shared" si="133"/>
        <v>13.422600000000001</v>
      </c>
      <c r="AE362" s="14">
        <f t="shared" si="134"/>
        <v>19.419654981818184</v>
      </c>
      <c r="AF362" s="14" cm="1">
        <f t="array" ref="AF362">_xlfn.XLOOKUP(AE362,BSFC!$I$11:$I$33,_xlfn.XLOOKUP('Main Data (ICE)'!W362,BSFC!$J$10:$W$10,BSFC!$J$11:$W$33,,-1),,-1)</f>
        <v>504.47246850000005</v>
      </c>
      <c r="AG362" s="14">
        <f t="shared" si="135"/>
        <v>1.8809255988022502</v>
      </c>
      <c r="AH362" s="14">
        <f t="shared" si="139"/>
        <v>2.8848075151971053E-4</v>
      </c>
      <c r="AI362" s="14">
        <f t="shared" si="140"/>
        <v>0.1455305968338835</v>
      </c>
      <c r="AJ362" s="14">
        <f t="shared" si="144"/>
        <v>47.130283707813469</v>
      </c>
      <c r="AK362" s="14">
        <f t="shared" si="141"/>
        <v>1.927557573958722E-4</v>
      </c>
      <c r="AL362" s="14">
        <f t="shared" si="142"/>
        <v>6.2424216831540771E-2</v>
      </c>
    </row>
    <row r="363" spans="1:38" ht="15.75" thickBot="1" x14ac:dyDescent="0.3">
      <c r="A363" s="14">
        <v>2</v>
      </c>
      <c r="B363" s="17" t="s">
        <v>33</v>
      </c>
      <c r="C363" s="14">
        <v>357</v>
      </c>
      <c r="D363" s="14">
        <f t="shared" si="136"/>
        <v>28.725371944456381</v>
      </c>
      <c r="E363" s="14">
        <f t="shared" si="125"/>
        <v>12.841368988196544</v>
      </c>
      <c r="F363" s="14">
        <f t="shared" si="137"/>
        <v>34.57679202474381</v>
      </c>
      <c r="G363" s="14">
        <f>0.5*('Specifications (ICE)'!$P$4*'Specifications (ICE)'!$P$3)*'Specifications (ICE)'!$P$5*E363^2</f>
        <v>51.541810946243054</v>
      </c>
      <c r="H363" s="14">
        <f>IF(B363="A",'Specifications (ICE)'!$M$12,IF(B363="G",'Specifications (ICE)'!$M$13))</f>
        <v>84.271039200000004</v>
      </c>
      <c r="I363" s="14">
        <f>'Specifications (ICE)'!$H$11-G363-H363-R363</f>
        <v>566.18540007247964</v>
      </c>
      <c r="J363" s="14">
        <f t="shared" si="126"/>
        <v>0.89467514586383035</v>
      </c>
      <c r="K363" s="14">
        <f>0.5*'Specifications (ICE)'!$E$16*E363^2</f>
        <v>44267.196096569503</v>
      </c>
      <c r="L363" s="14">
        <f>E363/'Specifications (ICE)'!$M$4</f>
        <v>44.93917406193016</v>
      </c>
      <c r="M363" s="14">
        <f t="shared" si="121"/>
        <v>3</v>
      </c>
      <c r="N363" s="14">
        <f>IF(M363=1,'Specifications (ICE)'!$M$19,IF(M363=2,'Specifications (ICE)'!$M$20,IF(M363=3,'Specifications (ICE)'!$M$21)))</f>
        <v>632.83908432016858</v>
      </c>
      <c r="O363" s="14">
        <f t="shared" si="122"/>
        <v>52.177822187158363</v>
      </c>
      <c r="P363" s="13">
        <f t="shared" si="123"/>
        <v>0</v>
      </c>
      <c r="Q363" s="14">
        <v>0</v>
      </c>
      <c r="R363" s="17">
        <f t="shared" si="127"/>
        <v>0</v>
      </c>
      <c r="S363" s="14">
        <f t="shared" si="128"/>
        <v>0</v>
      </c>
      <c r="T363" s="12">
        <f t="shared" si="124"/>
        <v>804.63414893197296</v>
      </c>
      <c r="U363" s="3">
        <f t="shared" si="143"/>
        <v>18</v>
      </c>
      <c r="V363" s="19">
        <f t="shared" si="129"/>
        <v>13.422600000000001</v>
      </c>
      <c r="W363" s="14">
        <f>IF(M363=1,_xlfn.XLOOKUP(D363,' RPM (ICE)'!$E$3:$E$63,' RPM (ICE)'!$B$3:$B$63,,1),IF(M363=2,_xlfn.XLOOKUP(D363,' RPM (ICE)'!$F$3:$F$63,' RPM (ICE)'!$B$3:$B$63,,1),IF(M363=3,_xlfn.XLOOKUP(D363,' RPM (ICE)'!$G$3:$G$63,' RPM (ICE)'!$B$3:$B$63,,1))))</f>
        <v>6600</v>
      </c>
      <c r="X363" s="12">
        <f t="shared" si="130"/>
        <v>19.419654981818184</v>
      </c>
      <c r="Y363" s="3">
        <f t="shared" si="131"/>
        <v>19</v>
      </c>
      <c r="Z363" s="3">
        <f t="shared" si="138"/>
        <v>19</v>
      </c>
      <c r="AA363" s="3">
        <f t="shared" si="132"/>
        <v>19</v>
      </c>
      <c r="AB363" s="19"/>
      <c r="AC363" s="14">
        <f>IF(M363=1,_xlfn.XLOOKUP(D363,' RPM (ICE)'!$E$3:$E$63,' RPM (ICE)'!$C$3:$C$63,,-1),IF(M363=2,_xlfn.XLOOKUP(D363,' RPM (ICE)'!$F$3:$F$63,' RPM (ICE)'!$C$3:$C$63,,-1),IF(M363=3,_xlfn.XLOOKUP(D363,' RPM (ICE)'!$G$3:$G$63,' RPM (ICE)'!$C$3:$C$63,,-1))))</f>
        <v>18</v>
      </c>
      <c r="AD363" s="14">
        <f t="shared" si="133"/>
        <v>13.422600000000001</v>
      </c>
      <c r="AE363" s="14">
        <f t="shared" si="134"/>
        <v>19.419654981818184</v>
      </c>
      <c r="AF363" s="14" cm="1">
        <f t="array" ref="AF363">_xlfn.XLOOKUP(AE363,BSFC!$I$11:$I$33,_xlfn.XLOOKUP('Main Data (ICE)'!W363,BSFC!$J$10:$W$10,BSFC!$J$11:$W$33,,-1),,-1)</f>
        <v>504.47246850000005</v>
      </c>
      <c r="AG363" s="14">
        <f t="shared" si="135"/>
        <v>1.8809255988022502</v>
      </c>
      <c r="AH363" s="14">
        <f t="shared" si="139"/>
        <v>2.9035066303500042E-4</v>
      </c>
      <c r="AI363" s="14">
        <f t="shared" si="140"/>
        <v>0.14647391571187837</v>
      </c>
      <c r="AJ363" s="14">
        <f t="shared" si="144"/>
        <v>47.276757623525349</v>
      </c>
      <c r="AK363" s="14">
        <f t="shared" si="141"/>
        <v>1.9400518637334883E-4</v>
      </c>
      <c r="AL363" s="14">
        <f t="shared" si="142"/>
        <v>6.2618222017914116E-2</v>
      </c>
    </row>
    <row r="364" spans="1:38" ht="15.75" thickBot="1" x14ac:dyDescent="0.3">
      <c r="A364" s="14">
        <v>2</v>
      </c>
      <c r="B364" s="17" t="s">
        <v>33</v>
      </c>
      <c r="C364" s="14">
        <v>358</v>
      </c>
      <c r="D364" s="14">
        <f t="shared" si="136"/>
        <v>28.725371944456381</v>
      </c>
      <c r="E364" s="14">
        <f t="shared" si="125"/>
        <v>12.841368988196544</v>
      </c>
      <c r="F364" s="14">
        <f t="shared" si="137"/>
        <v>34.654665341904867</v>
      </c>
      <c r="G364" s="14">
        <f>0.5*('Specifications (ICE)'!$P$4*'Specifications (ICE)'!$P$3)*'Specifications (ICE)'!$P$5*E364^2</f>
        <v>51.541810946243054</v>
      </c>
      <c r="H364" s="14">
        <f>IF(B364="A",'Specifications (ICE)'!$M$12,IF(B364="G",'Specifications (ICE)'!$M$13))</f>
        <v>84.271039200000004</v>
      </c>
      <c r="I364" s="14">
        <f>'Specifications (ICE)'!$H$11-G364-H364-R364</f>
        <v>566.18540007247964</v>
      </c>
      <c r="J364" s="14">
        <f t="shared" si="126"/>
        <v>0.89467514586383035</v>
      </c>
      <c r="K364" s="14">
        <f>0.5*'Specifications (ICE)'!$E$16*E364^2</f>
        <v>44267.196096569503</v>
      </c>
      <c r="L364" s="14">
        <f>E364/'Specifications (ICE)'!$M$4</f>
        <v>44.93917406193016</v>
      </c>
      <c r="M364" s="14">
        <f t="shared" si="121"/>
        <v>3</v>
      </c>
      <c r="N364" s="14">
        <f>IF(M364=1,'Specifications (ICE)'!$M$19,IF(M364=2,'Specifications (ICE)'!$M$20,IF(M364=3,'Specifications (ICE)'!$M$21)))</f>
        <v>632.83908432016858</v>
      </c>
      <c r="O364" s="14">
        <f t="shared" si="122"/>
        <v>52.177822187158363</v>
      </c>
      <c r="P364" s="13">
        <f t="shared" si="123"/>
        <v>0</v>
      </c>
      <c r="Q364" s="14">
        <v>0</v>
      </c>
      <c r="R364" s="17">
        <f t="shared" si="127"/>
        <v>0</v>
      </c>
      <c r="S364" s="14">
        <f t="shared" si="128"/>
        <v>0</v>
      </c>
      <c r="T364" s="12">
        <f t="shared" si="124"/>
        <v>804.63414893197296</v>
      </c>
      <c r="U364" s="3">
        <f t="shared" si="143"/>
        <v>18</v>
      </c>
      <c r="V364" s="19">
        <f t="shared" si="129"/>
        <v>13.422600000000001</v>
      </c>
      <c r="W364" s="14">
        <f>IF(M364=1,_xlfn.XLOOKUP(D364,' RPM (ICE)'!$E$3:$E$63,' RPM (ICE)'!$B$3:$B$63,,1),IF(M364=2,_xlfn.XLOOKUP(D364,' RPM (ICE)'!$F$3:$F$63,' RPM (ICE)'!$B$3:$B$63,,1),IF(M364=3,_xlfn.XLOOKUP(D364,' RPM (ICE)'!$G$3:$G$63,' RPM (ICE)'!$B$3:$B$63,,1))))</f>
        <v>6600</v>
      </c>
      <c r="X364" s="12">
        <f t="shared" si="130"/>
        <v>19.419654981818184</v>
      </c>
      <c r="Y364" s="3">
        <f t="shared" si="131"/>
        <v>19</v>
      </c>
      <c r="Z364" s="3">
        <f t="shared" si="138"/>
        <v>19</v>
      </c>
      <c r="AA364" s="3">
        <f t="shared" si="132"/>
        <v>19</v>
      </c>
      <c r="AB364" s="19"/>
      <c r="AC364" s="14">
        <f>IF(M364=1,_xlfn.XLOOKUP(D364,' RPM (ICE)'!$E$3:$E$63,' RPM (ICE)'!$C$3:$C$63,,-1),IF(M364=2,_xlfn.XLOOKUP(D364,' RPM (ICE)'!$F$3:$F$63,' RPM (ICE)'!$C$3:$C$63,,-1),IF(M364=3,_xlfn.XLOOKUP(D364,' RPM (ICE)'!$G$3:$G$63,' RPM (ICE)'!$C$3:$C$63,,-1))))</f>
        <v>18</v>
      </c>
      <c r="AD364" s="14">
        <f t="shared" si="133"/>
        <v>13.422600000000001</v>
      </c>
      <c r="AE364" s="14">
        <f t="shared" si="134"/>
        <v>19.419654981818184</v>
      </c>
      <c r="AF364" s="14" cm="1">
        <f t="array" ref="AF364">_xlfn.XLOOKUP(AE364,BSFC!$I$11:$I$33,_xlfn.XLOOKUP('Main Data (ICE)'!W364,BSFC!$J$10:$W$10,BSFC!$J$11:$W$33,,-1),,-1)</f>
        <v>504.47246850000005</v>
      </c>
      <c r="AG364" s="14">
        <f t="shared" si="135"/>
        <v>1.8809255988022502</v>
      </c>
      <c r="AH364" s="14">
        <f t="shared" si="139"/>
        <v>2.9035066303500042E-4</v>
      </c>
      <c r="AI364" s="14">
        <f t="shared" si="140"/>
        <v>0.14647391571187837</v>
      </c>
      <c r="AJ364" s="14">
        <f t="shared" si="144"/>
        <v>47.423231539237229</v>
      </c>
      <c r="AK364" s="14">
        <f t="shared" si="141"/>
        <v>1.9400518637334883E-4</v>
      </c>
      <c r="AL364" s="14">
        <f t="shared" si="142"/>
        <v>6.281222720428746E-2</v>
      </c>
    </row>
    <row r="365" spans="1:38" ht="15.75" thickBot="1" x14ac:dyDescent="0.3">
      <c r="A365" s="14">
        <v>2</v>
      </c>
      <c r="B365" s="17" t="s">
        <v>33</v>
      </c>
      <c r="C365" s="14">
        <v>359</v>
      </c>
      <c r="D365" s="14">
        <f t="shared" si="136"/>
        <v>28.725371944456381</v>
      </c>
      <c r="E365" s="14">
        <f t="shared" si="125"/>
        <v>12.841368988196544</v>
      </c>
      <c r="F365" s="14">
        <f t="shared" si="137"/>
        <v>34.732538659065924</v>
      </c>
      <c r="G365" s="14">
        <f>0.5*('Specifications (ICE)'!$P$4*'Specifications (ICE)'!$P$3)*'Specifications (ICE)'!$P$5*E365^2</f>
        <v>51.541810946243054</v>
      </c>
      <c r="H365" s="14">
        <f>IF(B365="A",'Specifications (ICE)'!$M$12,IF(B365="G",'Specifications (ICE)'!$M$13))</f>
        <v>84.271039200000004</v>
      </c>
      <c r="I365" s="14">
        <f>'Specifications (ICE)'!$H$11-G365-H365-R365</f>
        <v>566.18540007247964</v>
      </c>
      <c r="J365" s="14">
        <f t="shared" si="126"/>
        <v>0.89467514586383035</v>
      </c>
      <c r="K365" s="14">
        <f>0.5*'Specifications (ICE)'!$E$16*E365^2</f>
        <v>44267.196096569503</v>
      </c>
      <c r="L365" s="14">
        <f>E365/'Specifications (ICE)'!$M$4</f>
        <v>44.93917406193016</v>
      </c>
      <c r="M365" s="14">
        <f t="shared" si="121"/>
        <v>3</v>
      </c>
      <c r="N365" s="14">
        <f>IF(M365=1,'Specifications (ICE)'!$M$19,IF(M365=2,'Specifications (ICE)'!$M$20,IF(M365=3,'Specifications (ICE)'!$M$21)))</f>
        <v>632.83908432016858</v>
      </c>
      <c r="O365" s="14">
        <f t="shared" si="122"/>
        <v>52.177822187158363</v>
      </c>
      <c r="P365" s="13">
        <f t="shared" si="123"/>
        <v>0</v>
      </c>
      <c r="Q365" s="14">
        <v>0</v>
      </c>
      <c r="R365" s="17">
        <f t="shared" si="127"/>
        <v>0</v>
      </c>
      <c r="S365" s="14">
        <f t="shared" si="128"/>
        <v>0</v>
      </c>
      <c r="T365" s="12">
        <f t="shared" si="124"/>
        <v>804.63414893197296</v>
      </c>
      <c r="U365" s="3">
        <f t="shared" si="143"/>
        <v>18</v>
      </c>
      <c r="V365" s="19">
        <f t="shared" si="129"/>
        <v>13.422600000000001</v>
      </c>
      <c r="W365" s="14">
        <f>IF(M365=1,_xlfn.XLOOKUP(D365,' RPM (ICE)'!$E$3:$E$63,' RPM (ICE)'!$B$3:$B$63,,1),IF(M365=2,_xlfn.XLOOKUP(D365,' RPM (ICE)'!$F$3:$F$63,' RPM (ICE)'!$B$3:$B$63,,1),IF(M365=3,_xlfn.XLOOKUP(D365,' RPM (ICE)'!$G$3:$G$63,' RPM (ICE)'!$B$3:$B$63,,1))))</f>
        <v>6600</v>
      </c>
      <c r="X365" s="12">
        <f t="shared" si="130"/>
        <v>19.419654981818184</v>
      </c>
      <c r="Y365" s="3">
        <f t="shared" si="131"/>
        <v>19</v>
      </c>
      <c r="Z365" s="3">
        <f t="shared" si="138"/>
        <v>19</v>
      </c>
      <c r="AA365" s="3">
        <f t="shared" si="132"/>
        <v>19</v>
      </c>
      <c r="AB365" s="19"/>
      <c r="AC365" s="14">
        <f>IF(M365=1,_xlfn.XLOOKUP(D365,' RPM (ICE)'!$E$3:$E$63,' RPM (ICE)'!$C$3:$C$63,,-1),IF(M365=2,_xlfn.XLOOKUP(D365,' RPM (ICE)'!$F$3:$F$63,' RPM (ICE)'!$C$3:$C$63,,-1),IF(M365=3,_xlfn.XLOOKUP(D365,' RPM (ICE)'!$G$3:$G$63,' RPM (ICE)'!$C$3:$C$63,,-1))))</f>
        <v>18</v>
      </c>
      <c r="AD365" s="14">
        <f t="shared" si="133"/>
        <v>13.422600000000001</v>
      </c>
      <c r="AE365" s="14">
        <f t="shared" si="134"/>
        <v>19.419654981818184</v>
      </c>
      <c r="AF365" s="14" cm="1">
        <f t="array" ref="AF365">_xlfn.XLOOKUP(AE365,BSFC!$I$11:$I$33,_xlfn.XLOOKUP('Main Data (ICE)'!W365,BSFC!$J$10:$W$10,BSFC!$J$11:$W$33,,-1),,-1)</f>
        <v>504.47246850000005</v>
      </c>
      <c r="AG365" s="14">
        <f t="shared" si="135"/>
        <v>1.8809255988022502</v>
      </c>
      <c r="AH365" s="14">
        <f t="shared" si="139"/>
        <v>2.9035066303500042E-4</v>
      </c>
      <c r="AI365" s="14">
        <f t="shared" si="140"/>
        <v>0.14647391571187837</v>
      </c>
      <c r="AJ365" s="14">
        <f t="shared" si="144"/>
        <v>47.569705454949109</v>
      </c>
      <c r="AK365" s="14">
        <f t="shared" si="141"/>
        <v>1.9400518637334883E-4</v>
      </c>
      <c r="AL365" s="14">
        <f t="shared" si="142"/>
        <v>6.3006232390660805E-2</v>
      </c>
    </row>
    <row r="366" spans="1:38" ht="15.75" thickBot="1" x14ac:dyDescent="0.3">
      <c r="A366" s="14">
        <v>2</v>
      </c>
      <c r="B366" s="17" t="s">
        <v>33</v>
      </c>
      <c r="C366" s="14">
        <v>360</v>
      </c>
      <c r="D366" s="14">
        <f t="shared" si="136"/>
        <v>28.725371944456381</v>
      </c>
      <c r="E366" s="14">
        <f t="shared" si="125"/>
        <v>12.841368988196544</v>
      </c>
      <c r="F366" s="14">
        <f t="shared" si="137"/>
        <v>34.81041197622698</v>
      </c>
      <c r="G366" s="14">
        <f>0.5*('Specifications (ICE)'!$P$4*'Specifications (ICE)'!$P$3)*'Specifications (ICE)'!$P$5*E366^2</f>
        <v>51.541810946243054</v>
      </c>
      <c r="H366" s="14">
        <f>IF(B366="A",'Specifications (ICE)'!$M$12,IF(B366="G",'Specifications (ICE)'!$M$13))</f>
        <v>84.271039200000004</v>
      </c>
      <c r="I366" s="14">
        <f>'Specifications (ICE)'!$H$11-G366-H366-R366</f>
        <v>566.18540007247964</v>
      </c>
      <c r="J366" s="14">
        <f t="shared" si="126"/>
        <v>0.89467514586383035</v>
      </c>
      <c r="K366" s="14">
        <f>0.5*'Specifications (ICE)'!$E$16*E366^2</f>
        <v>44267.196096569503</v>
      </c>
      <c r="L366" s="14">
        <f>E366/'Specifications (ICE)'!$M$4</f>
        <v>44.93917406193016</v>
      </c>
      <c r="M366" s="14">
        <f t="shared" si="121"/>
        <v>3</v>
      </c>
      <c r="N366" s="14">
        <f>IF(M366=1,'Specifications (ICE)'!$M$19,IF(M366=2,'Specifications (ICE)'!$M$20,IF(M366=3,'Specifications (ICE)'!$M$21)))</f>
        <v>632.83908432016858</v>
      </c>
      <c r="O366" s="14">
        <f t="shared" si="122"/>
        <v>52.177822187158363</v>
      </c>
      <c r="P366" s="13">
        <f t="shared" si="123"/>
        <v>0</v>
      </c>
      <c r="Q366" s="14">
        <v>0</v>
      </c>
      <c r="R366" s="17">
        <f t="shared" si="127"/>
        <v>0</v>
      </c>
      <c r="S366" s="14">
        <f t="shared" si="128"/>
        <v>0</v>
      </c>
      <c r="T366" s="12">
        <f t="shared" si="124"/>
        <v>804.63414893197296</v>
      </c>
      <c r="U366" s="3">
        <f t="shared" si="143"/>
        <v>18</v>
      </c>
      <c r="V366" s="19">
        <f t="shared" si="129"/>
        <v>13.422600000000001</v>
      </c>
      <c r="W366" s="14">
        <f>IF(M366=1,_xlfn.XLOOKUP(D366,' RPM (ICE)'!$E$3:$E$63,' RPM (ICE)'!$B$3:$B$63,,1),IF(M366=2,_xlfn.XLOOKUP(D366,' RPM (ICE)'!$F$3:$F$63,' RPM (ICE)'!$B$3:$B$63,,1),IF(M366=3,_xlfn.XLOOKUP(D366,' RPM (ICE)'!$G$3:$G$63,' RPM (ICE)'!$B$3:$B$63,,1))))</f>
        <v>6600</v>
      </c>
      <c r="X366" s="12">
        <f t="shared" si="130"/>
        <v>19.419654981818184</v>
      </c>
      <c r="Y366" s="3">
        <f t="shared" si="131"/>
        <v>19</v>
      </c>
      <c r="Z366" s="3">
        <f t="shared" si="138"/>
        <v>19</v>
      </c>
      <c r="AA366" s="3">
        <f t="shared" si="132"/>
        <v>19</v>
      </c>
      <c r="AB366" s="19"/>
      <c r="AC366" s="14">
        <f>IF(M366=1,_xlfn.XLOOKUP(D366,' RPM (ICE)'!$E$3:$E$63,' RPM (ICE)'!$C$3:$C$63,,-1),IF(M366=2,_xlfn.XLOOKUP(D366,' RPM (ICE)'!$F$3:$F$63,' RPM (ICE)'!$C$3:$C$63,,-1),IF(M366=3,_xlfn.XLOOKUP(D366,' RPM (ICE)'!$G$3:$G$63,' RPM (ICE)'!$C$3:$C$63,,-1))))</f>
        <v>18</v>
      </c>
      <c r="AD366" s="14">
        <f t="shared" si="133"/>
        <v>13.422600000000001</v>
      </c>
      <c r="AE366" s="14">
        <f t="shared" si="134"/>
        <v>19.419654981818184</v>
      </c>
      <c r="AF366" s="14" cm="1">
        <f t="array" ref="AF366">_xlfn.XLOOKUP(AE366,BSFC!$I$11:$I$33,_xlfn.XLOOKUP('Main Data (ICE)'!W366,BSFC!$J$10:$W$10,BSFC!$J$11:$W$33,,-1),,-1)</f>
        <v>504.47246850000005</v>
      </c>
      <c r="AG366" s="14">
        <f t="shared" si="135"/>
        <v>1.8809255988022502</v>
      </c>
      <c r="AH366" s="14">
        <f t="shared" si="139"/>
        <v>2.9035066303500042E-4</v>
      </c>
      <c r="AI366" s="14">
        <f t="shared" si="140"/>
        <v>0.14647391571187837</v>
      </c>
      <c r="AJ366" s="14">
        <f t="shared" si="144"/>
        <v>47.716179370660988</v>
      </c>
      <c r="AK366" s="14">
        <f t="shared" si="141"/>
        <v>1.9400518637334883E-4</v>
      </c>
      <c r="AL366" s="14">
        <f t="shared" si="142"/>
        <v>6.3200237577034149E-2</v>
      </c>
    </row>
    <row r="367" spans="1:38" ht="15.75" thickBot="1" x14ac:dyDescent="0.3">
      <c r="A367" s="14">
        <v>2</v>
      </c>
      <c r="B367" s="17" t="s">
        <v>33</v>
      </c>
      <c r="C367" s="14">
        <v>361</v>
      </c>
      <c r="D367" s="14">
        <f t="shared" si="136"/>
        <v>28.725371944456381</v>
      </c>
      <c r="E367" s="14">
        <f t="shared" si="125"/>
        <v>12.841368988196544</v>
      </c>
      <c r="F367" s="14">
        <f t="shared" si="137"/>
        <v>34.888285293388037</v>
      </c>
      <c r="G367" s="14">
        <f>0.5*('Specifications (ICE)'!$P$4*'Specifications (ICE)'!$P$3)*'Specifications (ICE)'!$P$5*E367^2</f>
        <v>51.541810946243054</v>
      </c>
      <c r="H367" s="14">
        <f>IF(B367="A",'Specifications (ICE)'!$M$12,IF(B367="G",'Specifications (ICE)'!$M$13))</f>
        <v>84.271039200000004</v>
      </c>
      <c r="I367" s="14">
        <f>'Specifications (ICE)'!$H$11-G367-H367-R367</f>
        <v>566.18540007247964</v>
      </c>
      <c r="J367" s="14">
        <f t="shared" si="126"/>
        <v>0.89467514586383035</v>
      </c>
      <c r="K367" s="14">
        <f>0.5*'Specifications (ICE)'!$E$16*E367^2</f>
        <v>44267.196096569503</v>
      </c>
      <c r="L367" s="14">
        <f>E367/'Specifications (ICE)'!$M$4</f>
        <v>44.93917406193016</v>
      </c>
      <c r="M367" s="14">
        <f t="shared" si="121"/>
        <v>3</v>
      </c>
      <c r="N367" s="14">
        <f>IF(M367=1,'Specifications (ICE)'!$M$19,IF(M367=2,'Specifications (ICE)'!$M$20,IF(M367=3,'Specifications (ICE)'!$M$21)))</f>
        <v>632.83908432016858</v>
      </c>
      <c r="O367" s="14">
        <f t="shared" si="122"/>
        <v>52.177822187158363</v>
      </c>
      <c r="P367" s="13">
        <f t="shared" si="123"/>
        <v>0</v>
      </c>
      <c r="Q367" s="14">
        <v>0</v>
      </c>
      <c r="R367" s="17">
        <f t="shared" si="127"/>
        <v>0</v>
      </c>
      <c r="S367" s="14">
        <f t="shared" si="128"/>
        <v>0</v>
      </c>
      <c r="T367" s="12">
        <f t="shared" si="124"/>
        <v>804.63414893197296</v>
      </c>
      <c r="U367" s="3">
        <f t="shared" si="143"/>
        <v>18</v>
      </c>
      <c r="V367" s="19">
        <f t="shared" si="129"/>
        <v>13.422600000000001</v>
      </c>
      <c r="W367" s="14">
        <f>IF(M367=1,_xlfn.XLOOKUP(D367,' RPM (ICE)'!$E$3:$E$63,' RPM (ICE)'!$B$3:$B$63,,1),IF(M367=2,_xlfn.XLOOKUP(D367,' RPM (ICE)'!$F$3:$F$63,' RPM (ICE)'!$B$3:$B$63,,1),IF(M367=3,_xlfn.XLOOKUP(D367,' RPM (ICE)'!$G$3:$G$63,' RPM (ICE)'!$B$3:$B$63,,1))))</f>
        <v>6600</v>
      </c>
      <c r="X367" s="12">
        <f t="shared" si="130"/>
        <v>19.419654981818184</v>
      </c>
      <c r="Y367" s="3">
        <f t="shared" si="131"/>
        <v>19</v>
      </c>
      <c r="Z367" s="3">
        <f t="shared" si="138"/>
        <v>19</v>
      </c>
      <c r="AA367" s="3">
        <f t="shared" si="132"/>
        <v>19</v>
      </c>
      <c r="AB367" s="19"/>
      <c r="AC367" s="14">
        <f>IF(M367=1,_xlfn.XLOOKUP(D367,' RPM (ICE)'!$E$3:$E$63,' RPM (ICE)'!$C$3:$C$63,,-1),IF(M367=2,_xlfn.XLOOKUP(D367,' RPM (ICE)'!$F$3:$F$63,' RPM (ICE)'!$C$3:$C$63,,-1),IF(M367=3,_xlfn.XLOOKUP(D367,' RPM (ICE)'!$G$3:$G$63,' RPM (ICE)'!$C$3:$C$63,,-1))))</f>
        <v>18</v>
      </c>
      <c r="AD367" s="14">
        <f t="shared" si="133"/>
        <v>13.422600000000001</v>
      </c>
      <c r="AE367" s="14">
        <f t="shared" si="134"/>
        <v>19.419654981818184</v>
      </c>
      <c r="AF367" s="14" cm="1">
        <f t="array" ref="AF367">_xlfn.XLOOKUP(AE367,BSFC!$I$11:$I$33,_xlfn.XLOOKUP('Main Data (ICE)'!W367,BSFC!$J$10:$W$10,BSFC!$J$11:$W$33,,-1),,-1)</f>
        <v>504.47246850000005</v>
      </c>
      <c r="AG367" s="14">
        <f t="shared" si="135"/>
        <v>1.8809255988022502</v>
      </c>
      <c r="AH367" s="14">
        <f t="shared" si="139"/>
        <v>2.9035066303500042E-4</v>
      </c>
      <c r="AI367" s="14">
        <f t="shared" si="140"/>
        <v>0.14647391571187837</v>
      </c>
      <c r="AJ367" s="14">
        <f t="shared" si="144"/>
        <v>47.862653286372868</v>
      </c>
      <c r="AK367" s="14">
        <f t="shared" si="141"/>
        <v>1.9400518637334883E-4</v>
      </c>
      <c r="AL367" s="14">
        <f t="shared" si="142"/>
        <v>6.3394242763407493E-2</v>
      </c>
    </row>
    <row r="368" spans="1:38" ht="15.75" thickBot="1" x14ac:dyDescent="0.3">
      <c r="A368" s="14">
        <v>2</v>
      </c>
      <c r="B368" s="17" t="s">
        <v>33</v>
      </c>
      <c r="C368" s="14">
        <v>362</v>
      </c>
      <c r="D368" s="14">
        <f t="shared" si="136"/>
        <v>28.725371944456381</v>
      </c>
      <c r="E368" s="14">
        <f t="shared" si="125"/>
        <v>12.841368988196544</v>
      </c>
      <c r="F368" s="14">
        <f t="shared" si="137"/>
        <v>34.966158610549094</v>
      </c>
      <c r="G368" s="14">
        <f>0.5*('Specifications (ICE)'!$P$4*'Specifications (ICE)'!$P$3)*'Specifications (ICE)'!$P$5*E368^2</f>
        <v>51.541810946243054</v>
      </c>
      <c r="H368" s="14">
        <f>IF(B368="A",'Specifications (ICE)'!$M$12,IF(B368="G",'Specifications (ICE)'!$M$13))</f>
        <v>84.271039200000004</v>
      </c>
      <c r="I368" s="14">
        <f>'Specifications (ICE)'!$H$11-G368-H368-R368</f>
        <v>566.18540007247964</v>
      </c>
      <c r="J368" s="14">
        <f t="shared" si="126"/>
        <v>0.89467514586383035</v>
      </c>
      <c r="K368" s="14">
        <f>0.5*'Specifications (ICE)'!$E$16*E368^2</f>
        <v>44267.196096569503</v>
      </c>
      <c r="L368" s="14">
        <f>E368/'Specifications (ICE)'!$M$4</f>
        <v>44.93917406193016</v>
      </c>
      <c r="M368" s="14">
        <f t="shared" si="121"/>
        <v>3</v>
      </c>
      <c r="N368" s="14">
        <f>IF(M368=1,'Specifications (ICE)'!$M$19,IF(M368=2,'Specifications (ICE)'!$M$20,IF(M368=3,'Specifications (ICE)'!$M$21)))</f>
        <v>632.83908432016858</v>
      </c>
      <c r="O368" s="14">
        <f t="shared" si="122"/>
        <v>52.177822187158363</v>
      </c>
      <c r="P368" s="13">
        <f t="shared" si="123"/>
        <v>0</v>
      </c>
      <c r="Q368" s="14">
        <v>0</v>
      </c>
      <c r="R368" s="17">
        <f t="shared" si="127"/>
        <v>0</v>
      </c>
      <c r="S368" s="14">
        <f t="shared" si="128"/>
        <v>0</v>
      </c>
      <c r="T368" s="12">
        <f t="shared" si="124"/>
        <v>804.63414893197296</v>
      </c>
      <c r="U368" s="3">
        <f t="shared" si="143"/>
        <v>18</v>
      </c>
      <c r="V368" s="19">
        <f t="shared" si="129"/>
        <v>13.422600000000001</v>
      </c>
      <c r="W368" s="14">
        <f>IF(M368=1,_xlfn.XLOOKUP(D368,' RPM (ICE)'!$E$3:$E$63,' RPM (ICE)'!$B$3:$B$63,,1),IF(M368=2,_xlfn.XLOOKUP(D368,' RPM (ICE)'!$F$3:$F$63,' RPM (ICE)'!$B$3:$B$63,,1),IF(M368=3,_xlfn.XLOOKUP(D368,' RPM (ICE)'!$G$3:$G$63,' RPM (ICE)'!$B$3:$B$63,,1))))</f>
        <v>6600</v>
      </c>
      <c r="X368" s="12">
        <f t="shared" si="130"/>
        <v>19.419654981818184</v>
      </c>
      <c r="Y368" s="3">
        <f t="shared" si="131"/>
        <v>19</v>
      </c>
      <c r="Z368" s="3">
        <f t="shared" si="138"/>
        <v>19</v>
      </c>
      <c r="AA368" s="3">
        <f t="shared" si="132"/>
        <v>19</v>
      </c>
      <c r="AB368" s="19"/>
      <c r="AC368" s="14">
        <f>IF(M368=1,_xlfn.XLOOKUP(D368,' RPM (ICE)'!$E$3:$E$63,' RPM (ICE)'!$C$3:$C$63,,-1),IF(M368=2,_xlfn.XLOOKUP(D368,' RPM (ICE)'!$F$3:$F$63,' RPM (ICE)'!$C$3:$C$63,,-1),IF(M368=3,_xlfn.XLOOKUP(D368,' RPM (ICE)'!$G$3:$G$63,' RPM (ICE)'!$C$3:$C$63,,-1))))</f>
        <v>18</v>
      </c>
      <c r="AD368" s="14">
        <f t="shared" si="133"/>
        <v>13.422600000000001</v>
      </c>
      <c r="AE368" s="14">
        <f t="shared" si="134"/>
        <v>19.419654981818184</v>
      </c>
      <c r="AF368" s="14" cm="1">
        <f t="array" ref="AF368">_xlfn.XLOOKUP(AE368,BSFC!$I$11:$I$33,_xlfn.XLOOKUP('Main Data (ICE)'!W368,BSFC!$J$10:$W$10,BSFC!$J$11:$W$33,,-1),,-1)</f>
        <v>504.47246850000005</v>
      </c>
      <c r="AG368" s="14">
        <f t="shared" si="135"/>
        <v>1.8809255988022502</v>
      </c>
      <c r="AH368" s="14">
        <f t="shared" si="139"/>
        <v>2.9035066303500042E-4</v>
      </c>
      <c r="AI368" s="14">
        <f t="shared" si="140"/>
        <v>0.14647391571187837</v>
      </c>
      <c r="AJ368" s="14">
        <f t="shared" si="144"/>
        <v>48.009127202084748</v>
      </c>
      <c r="AK368" s="14">
        <f t="shared" si="141"/>
        <v>1.9400518637334883E-4</v>
      </c>
      <c r="AL368" s="14">
        <f t="shared" si="142"/>
        <v>6.3588247949780838E-2</v>
      </c>
    </row>
    <row r="369" spans="1:38" ht="15.75" thickBot="1" x14ac:dyDescent="0.3">
      <c r="A369" s="14">
        <v>2</v>
      </c>
      <c r="B369" s="17" t="s">
        <v>33</v>
      </c>
      <c r="C369" s="14">
        <v>363</v>
      </c>
      <c r="D369" s="14">
        <f>E369*2.23694</f>
        <v>28.725371944456381</v>
      </c>
      <c r="E369" s="14">
        <f t="shared" si="125"/>
        <v>12.841368988196544</v>
      </c>
      <c r="F369" s="14">
        <f t="shared" si="137"/>
        <v>35.044031927710151</v>
      </c>
      <c r="G369" s="14">
        <f>0.5*('Specifications (ICE)'!$P$4*'Specifications (ICE)'!$P$3)*'Specifications (ICE)'!$P$5*E369^2</f>
        <v>51.541810946243054</v>
      </c>
      <c r="H369" s="14">
        <f>IF(B369="A",'Specifications (ICE)'!$M$12,IF(B369="G",'Specifications (ICE)'!$M$13))</f>
        <v>84.271039200000004</v>
      </c>
      <c r="I369" s="14">
        <f>'Specifications (ICE)'!$H$11-G369-H369-R369</f>
        <v>566.18540007247964</v>
      </c>
      <c r="J369" s="14">
        <f t="shared" si="126"/>
        <v>0.89467514586383035</v>
      </c>
      <c r="K369" s="14">
        <f>0.5*'Specifications (ICE)'!$E$16*E369^2</f>
        <v>44267.196096569503</v>
      </c>
      <c r="L369" s="14">
        <f>E369/'Specifications (ICE)'!$M$4</f>
        <v>44.93917406193016</v>
      </c>
      <c r="M369" s="14">
        <f t="shared" si="121"/>
        <v>3</v>
      </c>
      <c r="N369" s="14">
        <f>IF(M369=1,'Specifications (ICE)'!$M$19,IF(M369=2,'Specifications (ICE)'!$M$20,IF(M369=3,'Specifications (ICE)'!$M$21)))</f>
        <v>632.83908432016858</v>
      </c>
      <c r="O369" s="14">
        <f t="shared" si="122"/>
        <v>52.177822187158363</v>
      </c>
      <c r="P369" s="13">
        <f t="shared" si="123"/>
        <v>0</v>
      </c>
      <c r="Q369" s="14">
        <v>0</v>
      </c>
      <c r="R369" s="17">
        <f t="shared" si="127"/>
        <v>0</v>
      </c>
      <c r="S369" s="14">
        <f t="shared" si="128"/>
        <v>0</v>
      </c>
      <c r="T369" s="12">
        <f t="shared" si="124"/>
        <v>804.63414893197296</v>
      </c>
      <c r="U369" s="3">
        <f t="shared" si="143"/>
        <v>18</v>
      </c>
      <c r="V369" s="19">
        <f t="shared" si="129"/>
        <v>13.422600000000001</v>
      </c>
      <c r="W369" s="14">
        <f>IF(M369=1,_xlfn.XLOOKUP(D369,' RPM (ICE)'!$E$3:$E$63,' RPM (ICE)'!$B$3:$B$63,,1),IF(M369=2,_xlfn.XLOOKUP(D369,' RPM (ICE)'!$F$3:$F$63,' RPM (ICE)'!$B$3:$B$63,,1),IF(M369=3,_xlfn.XLOOKUP(D369,' RPM (ICE)'!$G$3:$G$63,' RPM (ICE)'!$B$3:$B$63,,1))))</f>
        <v>6600</v>
      </c>
      <c r="X369" s="12">
        <f t="shared" si="130"/>
        <v>19.419654981818184</v>
      </c>
      <c r="Y369" s="3">
        <f t="shared" si="131"/>
        <v>19</v>
      </c>
      <c r="Z369" s="3">
        <f t="shared" si="138"/>
        <v>19</v>
      </c>
      <c r="AA369" s="3">
        <f t="shared" si="132"/>
        <v>19</v>
      </c>
      <c r="AB369" s="19"/>
      <c r="AC369" s="14">
        <f>IF(M369=1,_xlfn.XLOOKUP(D369,' RPM (ICE)'!$E$3:$E$63,' RPM (ICE)'!$C$3:$C$63,,-1),IF(M369=2,_xlfn.XLOOKUP(D369,' RPM (ICE)'!$F$3:$F$63,' RPM (ICE)'!$C$3:$C$63,,-1),IF(M369=3,_xlfn.XLOOKUP(D369,' RPM (ICE)'!$G$3:$G$63,' RPM (ICE)'!$C$3:$C$63,,-1))))</f>
        <v>18</v>
      </c>
      <c r="AD369" s="14">
        <f t="shared" si="133"/>
        <v>13.422600000000001</v>
      </c>
      <c r="AE369" s="14">
        <f t="shared" si="134"/>
        <v>19.419654981818184</v>
      </c>
      <c r="AF369" s="14" cm="1">
        <f t="array" ref="AF369">_xlfn.XLOOKUP(AE369,BSFC!$I$11:$I$33,_xlfn.XLOOKUP('Main Data (ICE)'!W369,BSFC!$J$10:$W$10,BSFC!$J$11:$W$33,,-1),,-1)</f>
        <v>504.47246850000005</v>
      </c>
      <c r="AG369" s="14">
        <f t="shared" si="135"/>
        <v>1.8809255988022502</v>
      </c>
      <c r="AH369" s="14">
        <f t="shared" si="139"/>
        <v>2.9035066303500042E-4</v>
      </c>
      <c r="AI369" s="14">
        <f t="shared" si="140"/>
        <v>0.14647391571187837</v>
      </c>
      <c r="AJ369" s="14">
        <f t="shared" si="144"/>
        <v>48.155601117796628</v>
      </c>
      <c r="AK369" s="14">
        <f t="shared" si="141"/>
        <v>1.9400518637334883E-4</v>
      </c>
      <c r="AL369" s="14">
        <f t="shared" si="142"/>
        <v>6.3782253136154182E-2</v>
      </c>
    </row>
    <row r="370" spans="1:38" ht="15.75" thickBot="1" x14ac:dyDescent="0.3">
      <c r="A370" s="14">
        <v>2</v>
      </c>
      <c r="B370" s="17" t="s">
        <v>33</v>
      </c>
      <c r="C370" s="14">
        <v>364</v>
      </c>
      <c r="D370" s="14">
        <f t="shared" si="136"/>
        <v>28.725371944456381</v>
      </c>
      <c r="E370" s="14">
        <f t="shared" si="125"/>
        <v>12.841368988196544</v>
      </c>
      <c r="F370" s="14">
        <f t="shared" si="137"/>
        <v>35.121905244871208</v>
      </c>
      <c r="G370" s="14">
        <f>0.5*('Specifications (ICE)'!$P$4*'Specifications (ICE)'!$P$3)*'Specifications (ICE)'!$P$5*E370^2</f>
        <v>51.541810946243054</v>
      </c>
      <c r="H370" s="14">
        <f>IF(B370="A",'Specifications (ICE)'!$M$12,IF(B370="G",'Specifications (ICE)'!$M$13))</f>
        <v>84.271039200000004</v>
      </c>
      <c r="I370" s="14">
        <f>'Specifications (ICE)'!$H$11-G370-H370-R370</f>
        <v>566.18540007247964</v>
      </c>
      <c r="J370" s="14">
        <f t="shared" si="126"/>
        <v>0.89467514586383035</v>
      </c>
      <c r="K370" s="14">
        <f>0.5*'Specifications (ICE)'!$E$16*E370^2</f>
        <v>44267.196096569503</v>
      </c>
      <c r="L370" s="14">
        <f>E370/'Specifications (ICE)'!$M$4</f>
        <v>44.93917406193016</v>
      </c>
      <c r="M370" s="14">
        <f t="shared" si="121"/>
        <v>3</v>
      </c>
      <c r="N370" s="14">
        <f>IF(M370=1,'Specifications (ICE)'!$M$19,IF(M370=2,'Specifications (ICE)'!$M$20,IF(M370=3,'Specifications (ICE)'!$M$21)))</f>
        <v>632.83908432016858</v>
      </c>
      <c r="O370" s="14">
        <f t="shared" si="122"/>
        <v>52.177822187158363</v>
      </c>
      <c r="P370" s="13">
        <f t="shared" si="123"/>
        <v>0</v>
      </c>
      <c r="Q370" s="14">
        <v>0</v>
      </c>
      <c r="R370" s="17">
        <f t="shared" si="127"/>
        <v>0</v>
      </c>
      <c r="S370" s="14">
        <f t="shared" si="128"/>
        <v>0</v>
      </c>
      <c r="T370" s="12">
        <f t="shared" si="124"/>
        <v>804.63414893197296</v>
      </c>
      <c r="U370" s="3">
        <f t="shared" si="143"/>
        <v>18</v>
      </c>
      <c r="V370" s="19">
        <f t="shared" si="129"/>
        <v>13.422600000000001</v>
      </c>
      <c r="W370" s="14">
        <f>IF(M370=1,_xlfn.XLOOKUP(D370,' RPM (ICE)'!$E$3:$E$63,' RPM (ICE)'!$B$3:$B$63,,1),IF(M370=2,_xlfn.XLOOKUP(D370,' RPM (ICE)'!$F$3:$F$63,' RPM (ICE)'!$B$3:$B$63,,1),IF(M370=3,_xlfn.XLOOKUP(D370,' RPM (ICE)'!$G$3:$G$63,' RPM (ICE)'!$B$3:$B$63,,1))))</f>
        <v>6600</v>
      </c>
      <c r="X370" s="12">
        <f t="shared" si="130"/>
        <v>19.419654981818184</v>
      </c>
      <c r="Y370" s="3">
        <f t="shared" si="131"/>
        <v>19</v>
      </c>
      <c r="Z370" s="3">
        <f t="shared" si="138"/>
        <v>19</v>
      </c>
      <c r="AA370" s="3">
        <f t="shared" si="132"/>
        <v>19</v>
      </c>
      <c r="AB370" s="19"/>
      <c r="AC370" s="14">
        <f>IF(M370=1,_xlfn.XLOOKUP(D370,' RPM (ICE)'!$E$3:$E$63,' RPM (ICE)'!$C$3:$C$63,,-1),IF(M370=2,_xlfn.XLOOKUP(D370,' RPM (ICE)'!$F$3:$F$63,' RPM (ICE)'!$C$3:$C$63,,-1),IF(M370=3,_xlfn.XLOOKUP(D370,' RPM (ICE)'!$G$3:$G$63,' RPM (ICE)'!$C$3:$C$63,,-1))))</f>
        <v>18</v>
      </c>
      <c r="AD370" s="14">
        <f t="shared" si="133"/>
        <v>13.422600000000001</v>
      </c>
      <c r="AE370" s="14">
        <f t="shared" si="134"/>
        <v>19.419654981818184</v>
      </c>
      <c r="AF370" s="14" cm="1">
        <f t="array" ref="AF370">_xlfn.XLOOKUP(AE370,BSFC!$I$11:$I$33,_xlfn.XLOOKUP('Main Data (ICE)'!W370,BSFC!$J$10:$W$10,BSFC!$J$11:$W$33,,-1),,-1)</f>
        <v>504.47246850000005</v>
      </c>
      <c r="AG370" s="14">
        <f t="shared" si="135"/>
        <v>1.8809255988022502</v>
      </c>
      <c r="AH370" s="14">
        <f t="shared" si="139"/>
        <v>2.9035066303500042E-4</v>
      </c>
      <c r="AI370" s="14">
        <f t="shared" si="140"/>
        <v>0.14647391571187837</v>
      </c>
      <c r="AJ370" s="14">
        <f t="shared" si="144"/>
        <v>48.302075033508508</v>
      </c>
      <c r="AK370" s="14">
        <f t="shared" si="141"/>
        <v>1.9400518637334883E-4</v>
      </c>
      <c r="AL370" s="14">
        <f t="shared" si="142"/>
        <v>6.3976258322527527E-2</v>
      </c>
    </row>
    <row r="371" spans="1:38" ht="15.75" thickBot="1" x14ac:dyDescent="0.3">
      <c r="A371" s="14">
        <v>2</v>
      </c>
      <c r="B371" s="17" t="s">
        <v>33</v>
      </c>
      <c r="C371" s="14">
        <v>365</v>
      </c>
      <c r="D371" s="14">
        <f t="shared" si="136"/>
        <v>28.725371944456381</v>
      </c>
      <c r="E371" s="14">
        <f t="shared" si="125"/>
        <v>12.841368988196544</v>
      </c>
      <c r="F371" s="14">
        <f t="shared" si="137"/>
        <v>35.199778562032265</v>
      </c>
      <c r="G371" s="14">
        <f>0.5*('Specifications (ICE)'!$P$4*'Specifications (ICE)'!$P$3)*'Specifications (ICE)'!$P$5*E371^2</f>
        <v>51.541810946243054</v>
      </c>
      <c r="H371" s="14">
        <f>IF(B371="A",'Specifications (ICE)'!$M$12,IF(B371="G",'Specifications (ICE)'!$M$13))</f>
        <v>84.271039200000004</v>
      </c>
      <c r="I371" s="14">
        <f>'Specifications (ICE)'!$H$11-G371-H371-R371</f>
        <v>566.18540007247964</v>
      </c>
      <c r="J371" s="14">
        <f t="shared" si="126"/>
        <v>0.89467514586383035</v>
      </c>
      <c r="K371" s="14">
        <f>0.5*'Specifications (ICE)'!$E$16*E371^2</f>
        <v>44267.196096569503</v>
      </c>
      <c r="L371" s="14">
        <f>E371/'Specifications (ICE)'!$M$4</f>
        <v>44.93917406193016</v>
      </c>
      <c r="M371" s="14">
        <f t="shared" si="121"/>
        <v>3</v>
      </c>
      <c r="N371" s="14">
        <f>IF(M371=1,'Specifications (ICE)'!$M$19,IF(M371=2,'Specifications (ICE)'!$M$20,IF(M371=3,'Specifications (ICE)'!$M$21)))</f>
        <v>632.83908432016858</v>
      </c>
      <c r="O371" s="14">
        <f t="shared" si="122"/>
        <v>52.177822187158363</v>
      </c>
      <c r="P371" s="13">
        <f t="shared" si="123"/>
        <v>0</v>
      </c>
      <c r="Q371" s="14">
        <v>0</v>
      </c>
      <c r="R371" s="17">
        <f t="shared" si="127"/>
        <v>0</v>
      </c>
      <c r="S371" s="14">
        <f t="shared" si="128"/>
        <v>0</v>
      </c>
      <c r="T371" s="12">
        <f t="shared" si="124"/>
        <v>804.63414893197296</v>
      </c>
      <c r="U371" s="3">
        <f t="shared" si="143"/>
        <v>18</v>
      </c>
      <c r="V371" s="19">
        <f t="shared" si="129"/>
        <v>13.422600000000001</v>
      </c>
      <c r="W371" s="14">
        <f>IF(M371=1,_xlfn.XLOOKUP(D371,' RPM (ICE)'!$E$3:$E$63,' RPM (ICE)'!$B$3:$B$63,,1),IF(M371=2,_xlfn.XLOOKUP(D371,' RPM (ICE)'!$F$3:$F$63,' RPM (ICE)'!$B$3:$B$63,,1),IF(M371=3,_xlfn.XLOOKUP(D371,' RPM (ICE)'!$G$3:$G$63,' RPM (ICE)'!$B$3:$B$63,,1))))</f>
        <v>6600</v>
      </c>
      <c r="X371" s="12">
        <f t="shared" si="130"/>
        <v>19.419654981818184</v>
      </c>
      <c r="Y371" s="3">
        <f t="shared" si="131"/>
        <v>19</v>
      </c>
      <c r="Z371" s="3">
        <f t="shared" si="138"/>
        <v>19</v>
      </c>
      <c r="AA371" s="3">
        <f t="shared" si="132"/>
        <v>19</v>
      </c>
      <c r="AB371" s="19"/>
      <c r="AC371" s="14">
        <f>IF(M371=1,_xlfn.XLOOKUP(D371,' RPM (ICE)'!$E$3:$E$63,' RPM (ICE)'!$C$3:$C$63,,-1),IF(M371=2,_xlfn.XLOOKUP(D371,' RPM (ICE)'!$F$3:$F$63,' RPM (ICE)'!$C$3:$C$63,,-1),IF(M371=3,_xlfn.XLOOKUP(D371,' RPM (ICE)'!$G$3:$G$63,' RPM (ICE)'!$C$3:$C$63,,-1))))</f>
        <v>18</v>
      </c>
      <c r="AD371" s="14">
        <f t="shared" si="133"/>
        <v>13.422600000000001</v>
      </c>
      <c r="AE371" s="14">
        <f t="shared" si="134"/>
        <v>19.419654981818184</v>
      </c>
      <c r="AF371" s="14" cm="1">
        <f t="array" ref="AF371">_xlfn.XLOOKUP(AE371,BSFC!$I$11:$I$33,_xlfn.XLOOKUP('Main Data (ICE)'!W371,BSFC!$J$10:$W$10,BSFC!$J$11:$W$33,,-1),,-1)</f>
        <v>504.47246850000005</v>
      </c>
      <c r="AG371" s="14">
        <f t="shared" si="135"/>
        <v>1.8809255988022502</v>
      </c>
      <c r="AH371" s="14">
        <f t="shared" si="139"/>
        <v>2.9035066303500042E-4</v>
      </c>
      <c r="AI371" s="14">
        <f t="shared" si="140"/>
        <v>0.14647391571187837</v>
      </c>
      <c r="AJ371" s="14">
        <f t="shared" si="144"/>
        <v>48.448548949220388</v>
      </c>
      <c r="AK371" s="14">
        <f t="shared" si="141"/>
        <v>1.9400518637334883E-4</v>
      </c>
      <c r="AL371" s="14">
        <f t="shared" si="142"/>
        <v>6.4170263508900871E-2</v>
      </c>
    </row>
    <row r="372" spans="1:38" ht="15.75" thickBot="1" x14ac:dyDescent="0.3">
      <c r="A372" s="14">
        <v>2</v>
      </c>
      <c r="B372" s="17" t="s">
        <v>33</v>
      </c>
      <c r="C372" s="14">
        <v>366</v>
      </c>
      <c r="D372" s="14">
        <f t="shared" si="136"/>
        <v>28.725371944456381</v>
      </c>
      <c r="E372" s="14">
        <f t="shared" si="125"/>
        <v>12.841368988196544</v>
      </c>
      <c r="F372" s="14">
        <f t="shared" si="137"/>
        <v>35.277651879193321</v>
      </c>
      <c r="G372" s="14">
        <f>0.5*('Specifications (ICE)'!$P$4*'Specifications (ICE)'!$P$3)*'Specifications (ICE)'!$P$5*E372^2</f>
        <v>51.541810946243054</v>
      </c>
      <c r="H372" s="14">
        <f>IF(B372="A",'Specifications (ICE)'!$M$12,IF(B372="G",'Specifications (ICE)'!$M$13))</f>
        <v>84.271039200000004</v>
      </c>
      <c r="I372" s="14">
        <f>'Specifications (ICE)'!$H$11-G372-H372-R372</f>
        <v>566.18540007247964</v>
      </c>
      <c r="J372" s="14">
        <f t="shared" si="126"/>
        <v>0.89467514586383035</v>
      </c>
      <c r="K372" s="14">
        <f>0.5*'Specifications (ICE)'!$E$16*E372^2</f>
        <v>44267.196096569503</v>
      </c>
      <c r="L372" s="14">
        <f>E372/'Specifications (ICE)'!$M$4</f>
        <v>44.93917406193016</v>
      </c>
      <c r="M372" s="14">
        <f t="shared" si="121"/>
        <v>3</v>
      </c>
      <c r="N372" s="14">
        <f>IF(M372=1,'Specifications (ICE)'!$M$19,IF(M372=2,'Specifications (ICE)'!$M$20,IF(M372=3,'Specifications (ICE)'!$M$21)))</f>
        <v>632.83908432016858</v>
      </c>
      <c r="O372" s="14">
        <f t="shared" si="122"/>
        <v>52.177822187158363</v>
      </c>
      <c r="P372" s="13">
        <f t="shared" si="123"/>
        <v>0</v>
      </c>
      <c r="Q372" s="14">
        <v>0</v>
      </c>
      <c r="R372" s="17">
        <f t="shared" si="127"/>
        <v>0</v>
      </c>
      <c r="S372" s="14">
        <f t="shared" si="128"/>
        <v>0</v>
      </c>
      <c r="T372" s="12">
        <f t="shared" si="124"/>
        <v>804.63414893197296</v>
      </c>
      <c r="U372" s="3">
        <f t="shared" si="143"/>
        <v>18</v>
      </c>
      <c r="V372" s="19">
        <f t="shared" si="129"/>
        <v>13.422600000000001</v>
      </c>
      <c r="W372" s="14">
        <f>IF(M372=1,_xlfn.XLOOKUP(D372,' RPM (ICE)'!$E$3:$E$63,' RPM (ICE)'!$B$3:$B$63,,1),IF(M372=2,_xlfn.XLOOKUP(D372,' RPM (ICE)'!$F$3:$F$63,' RPM (ICE)'!$B$3:$B$63,,1),IF(M372=3,_xlfn.XLOOKUP(D372,' RPM (ICE)'!$G$3:$G$63,' RPM (ICE)'!$B$3:$B$63,,1))))</f>
        <v>6600</v>
      </c>
      <c r="X372" s="12">
        <f t="shared" si="130"/>
        <v>19.419654981818184</v>
      </c>
      <c r="Y372" s="3">
        <f t="shared" si="131"/>
        <v>19</v>
      </c>
      <c r="Z372" s="3">
        <f t="shared" si="138"/>
        <v>19</v>
      </c>
      <c r="AA372" s="3">
        <f t="shared" si="132"/>
        <v>19</v>
      </c>
      <c r="AB372" s="19"/>
      <c r="AC372" s="14">
        <f>IF(M372=1,_xlfn.XLOOKUP(D372,' RPM (ICE)'!$E$3:$E$63,' RPM (ICE)'!$C$3:$C$63,,-1),IF(M372=2,_xlfn.XLOOKUP(D372,' RPM (ICE)'!$F$3:$F$63,' RPM (ICE)'!$C$3:$C$63,,-1),IF(M372=3,_xlfn.XLOOKUP(D372,' RPM (ICE)'!$G$3:$G$63,' RPM (ICE)'!$C$3:$C$63,,-1))))</f>
        <v>18</v>
      </c>
      <c r="AD372" s="14">
        <f t="shared" si="133"/>
        <v>13.422600000000001</v>
      </c>
      <c r="AE372" s="14">
        <f t="shared" si="134"/>
        <v>19.419654981818184</v>
      </c>
      <c r="AF372" s="14" cm="1">
        <f t="array" ref="AF372">_xlfn.XLOOKUP(AE372,BSFC!$I$11:$I$33,_xlfn.XLOOKUP('Main Data (ICE)'!W372,BSFC!$J$10:$W$10,BSFC!$J$11:$W$33,,-1),,-1)</f>
        <v>504.47246850000005</v>
      </c>
      <c r="AG372" s="14">
        <f t="shared" si="135"/>
        <v>1.8809255988022502</v>
      </c>
      <c r="AH372" s="14">
        <f t="shared" si="139"/>
        <v>2.9035066303500042E-4</v>
      </c>
      <c r="AI372" s="14">
        <f t="shared" si="140"/>
        <v>0.14647391571187837</v>
      </c>
      <c r="AJ372" s="14">
        <f t="shared" si="144"/>
        <v>48.595022864932268</v>
      </c>
      <c r="AK372" s="14">
        <f t="shared" si="141"/>
        <v>1.9400518637334883E-4</v>
      </c>
      <c r="AL372" s="14">
        <f t="shared" si="142"/>
        <v>6.4364268695274215E-2</v>
      </c>
    </row>
    <row r="373" spans="1:38" ht="15.75" thickBot="1" x14ac:dyDescent="0.3">
      <c r="A373" s="14">
        <v>2</v>
      </c>
      <c r="B373" s="17" t="s">
        <v>33</v>
      </c>
      <c r="C373" s="14">
        <v>367</v>
      </c>
      <c r="D373" s="14">
        <f t="shared" si="136"/>
        <v>28.725371944456381</v>
      </c>
      <c r="E373" s="14">
        <f t="shared" si="125"/>
        <v>12.841368988196544</v>
      </c>
      <c r="F373" s="14">
        <f t="shared" si="137"/>
        <v>35.355525196354378</v>
      </c>
      <c r="G373" s="14">
        <f>0.5*('Specifications (ICE)'!$P$4*'Specifications (ICE)'!$P$3)*'Specifications (ICE)'!$P$5*E373^2</f>
        <v>51.541810946243054</v>
      </c>
      <c r="H373" s="14">
        <f>IF(B373="A",'Specifications (ICE)'!$M$12,IF(B373="G",'Specifications (ICE)'!$M$13))</f>
        <v>84.271039200000004</v>
      </c>
      <c r="I373" s="14">
        <f>'Specifications (ICE)'!$H$11-G373-H373-R373</f>
        <v>566.18540007247964</v>
      </c>
      <c r="J373" s="14">
        <f t="shared" si="126"/>
        <v>0.89467514586383035</v>
      </c>
      <c r="K373" s="14">
        <f>0.5*'Specifications (ICE)'!$E$16*E373^2</f>
        <v>44267.196096569503</v>
      </c>
      <c r="L373" s="14">
        <f>E373/'Specifications (ICE)'!$M$4</f>
        <v>44.93917406193016</v>
      </c>
      <c r="M373" s="14">
        <f t="shared" si="121"/>
        <v>3</v>
      </c>
      <c r="N373" s="14">
        <f>IF(M373=1,'Specifications (ICE)'!$M$19,IF(M373=2,'Specifications (ICE)'!$M$20,IF(M373=3,'Specifications (ICE)'!$M$21)))</f>
        <v>632.83908432016858</v>
      </c>
      <c r="O373" s="14">
        <f t="shared" si="122"/>
        <v>52.177822187158363</v>
      </c>
      <c r="P373" s="13">
        <f t="shared" si="123"/>
        <v>0</v>
      </c>
      <c r="Q373" s="14">
        <v>0</v>
      </c>
      <c r="R373" s="17">
        <f t="shared" si="127"/>
        <v>0</v>
      </c>
      <c r="S373" s="14">
        <f t="shared" si="128"/>
        <v>0</v>
      </c>
      <c r="T373" s="12">
        <f t="shared" si="124"/>
        <v>804.63414893197296</v>
      </c>
      <c r="U373" s="3">
        <f t="shared" si="143"/>
        <v>18</v>
      </c>
      <c r="V373" s="19">
        <f t="shared" si="129"/>
        <v>13.422600000000001</v>
      </c>
      <c r="W373" s="14">
        <f>IF(M373=1,_xlfn.XLOOKUP(D373,' RPM (ICE)'!$E$3:$E$63,' RPM (ICE)'!$B$3:$B$63,,1),IF(M373=2,_xlfn.XLOOKUP(D373,' RPM (ICE)'!$F$3:$F$63,' RPM (ICE)'!$B$3:$B$63,,1),IF(M373=3,_xlfn.XLOOKUP(D373,' RPM (ICE)'!$G$3:$G$63,' RPM (ICE)'!$B$3:$B$63,,1))))</f>
        <v>6600</v>
      </c>
      <c r="X373" s="12">
        <f t="shared" si="130"/>
        <v>19.419654981818184</v>
      </c>
      <c r="Y373" s="3">
        <f t="shared" si="131"/>
        <v>19</v>
      </c>
      <c r="Z373" s="3">
        <f t="shared" si="138"/>
        <v>19</v>
      </c>
      <c r="AA373" s="3">
        <f t="shared" si="132"/>
        <v>19</v>
      </c>
      <c r="AB373" s="19"/>
      <c r="AC373" s="14">
        <f>IF(M373=1,_xlfn.XLOOKUP(D373,' RPM (ICE)'!$E$3:$E$63,' RPM (ICE)'!$C$3:$C$63,,-1),IF(M373=2,_xlfn.XLOOKUP(D373,' RPM (ICE)'!$F$3:$F$63,' RPM (ICE)'!$C$3:$C$63,,-1),IF(M373=3,_xlfn.XLOOKUP(D373,' RPM (ICE)'!$G$3:$G$63,' RPM (ICE)'!$C$3:$C$63,,-1))))</f>
        <v>18</v>
      </c>
      <c r="AD373" s="14">
        <f t="shared" si="133"/>
        <v>13.422600000000001</v>
      </c>
      <c r="AE373" s="14">
        <f t="shared" si="134"/>
        <v>19.419654981818184</v>
      </c>
      <c r="AF373" s="14" cm="1">
        <f t="array" ref="AF373">_xlfn.XLOOKUP(AE373,BSFC!$I$11:$I$33,_xlfn.XLOOKUP('Main Data (ICE)'!W373,BSFC!$J$10:$W$10,BSFC!$J$11:$W$33,,-1),,-1)</f>
        <v>504.47246850000005</v>
      </c>
      <c r="AG373" s="14">
        <f t="shared" si="135"/>
        <v>1.8809255988022502</v>
      </c>
      <c r="AH373" s="14">
        <f t="shared" si="139"/>
        <v>2.9035066303500042E-4</v>
      </c>
      <c r="AI373" s="14">
        <f t="shared" si="140"/>
        <v>0.14647391571187837</v>
      </c>
      <c r="AJ373" s="14">
        <f t="shared" si="144"/>
        <v>48.741496780644148</v>
      </c>
      <c r="AK373" s="14">
        <f t="shared" si="141"/>
        <v>1.9400518637334883E-4</v>
      </c>
      <c r="AL373" s="14">
        <f t="shared" si="142"/>
        <v>6.455827388164756E-2</v>
      </c>
    </row>
    <row r="374" spans="1:38" ht="15.75" thickBot="1" x14ac:dyDescent="0.3">
      <c r="A374" s="14">
        <v>2</v>
      </c>
      <c r="B374" s="17" t="s">
        <v>33</v>
      </c>
      <c r="C374" s="14">
        <v>368</v>
      </c>
      <c r="D374" s="14">
        <f t="shared" si="136"/>
        <v>28.725371944456381</v>
      </c>
      <c r="E374" s="14">
        <f t="shared" si="125"/>
        <v>12.841368988196544</v>
      </c>
      <c r="F374" s="14">
        <f t="shared" si="137"/>
        <v>35.433398513515435</v>
      </c>
      <c r="G374" s="14">
        <f>0.5*('Specifications (ICE)'!$P$4*'Specifications (ICE)'!$P$3)*'Specifications (ICE)'!$P$5*E374^2</f>
        <v>51.541810946243054</v>
      </c>
      <c r="H374" s="14">
        <f>IF(B374="A",'Specifications (ICE)'!$M$12,IF(B374="G",'Specifications (ICE)'!$M$13))</f>
        <v>84.271039200000004</v>
      </c>
      <c r="I374" s="14">
        <f>'Specifications (ICE)'!$H$11-G374-H374-R374</f>
        <v>566.18540007247964</v>
      </c>
      <c r="J374" s="14">
        <f t="shared" si="126"/>
        <v>0.89467514586383035</v>
      </c>
      <c r="K374" s="14">
        <f>0.5*'Specifications (ICE)'!$E$16*E374^2</f>
        <v>44267.196096569503</v>
      </c>
      <c r="L374" s="14">
        <f>E374/'Specifications (ICE)'!$M$4</f>
        <v>44.93917406193016</v>
      </c>
      <c r="M374" s="14">
        <f t="shared" si="121"/>
        <v>3</v>
      </c>
      <c r="N374" s="14">
        <f>IF(M374=1,'Specifications (ICE)'!$M$19,IF(M374=2,'Specifications (ICE)'!$M$20,IF(M374=3,'Specifications (ICE)'!$M$21)))</f>
        <v>632.83908432016858</v>
      </c>
      <c r="O374" s="14">
        <f t="shared" si="122"/>
        <v>52.177822187158363</v>
      </c>
      <c r="P374" s="13">
        <f t="shared" si="123"/>
        <v>0</v>
      </c>
      <c r="Q374" s="14">
        <v>0</v>
      </c>
      <c r="R374" s="17">
        <f t="shared" si="127"/>
        <v>0</v>
      </c>
      <c r="S374" s="14">
        <f t="shared" si="128"/>
        <v>0</v>
      </c>
      <c r="T374" s="12">
        <f t="shared" si="124"/>
        <v>804.63414893197296</v>
      </c>
      <c r="U374" s="3">
        <f t="shared" si="143"/>
        <v>18</v>
      </c>
      <c r="V374" s="19">
        <f t="shared" si="129"/>
        <v>13.422600000000001</v>
      </c>
      <c r="W374" s="14">
        <f>IF(M374=1,_xlfn.XLOOKUP(D374,' RPM (ICE)'!$E$3:$E$63,' RPM (ICE)'!$B$3:$B$63,,1),IF(M374=2,_xlfn.XLOOKUP(D374,' RPM (ICE)'!$F$3:$F$63,' RPM (ICE)'!$B$3:$B$63,,1),IF(M374=3,_xlfn.XLOOKUP(D374,' RPM (ICE)'!$G$3:$G$63,' RPM (ICE)'!$B$3:$B$63,,1))))</f>
        <v>6600</v>
      </c>
      <c r="X374" s="12">
        <f t="shared" si="130"/>
        <v>19.419654981818184</v>
      </c>
      <c r="Y374" s="3">
        <f t="shared" si="131"/>
        <v>19</v>
      </c>
      <c r="Z374" s="3">
        <f t="shared" si="138"/>
        <v>19</v>
      </c>
      <c r="AA374" s="3">
        <f t="shared" si="132"/>
        <v>19</v>
      </c>
      <c r="AB374" s="19"/>
      <c r="AC374" s="14">
        <f>IF(M374=1,_xlfn.XLOOKUP(D374,' RPM (ICE)'!$E$3:$E$63,' RPM (ICE)'!$C$3:$C$63,,-1),IF(M374=2,_xlfn.XLOOKUP(D374,' RPM (ICE)'!$F$3:$F$63,' RPM (ICE)'!$C$3:$C$63,,-1),IF(M374=3,_xlfn.XLOOKUP(D374,' RPM (ICE)'!$G$3:$G$63,' RPM (ICE)'!$C$3:$C$63,,-1))))</f>
        <v>18</v>
      </c>
      <c r="AD374" s="14">
        <f t="shared" si="133"/>
        <v>13.422600000000001</v>
      </c>
      <c r="AE374" s="14">
        <f t="shared" si="134"/>
        <v>19.419654981818184</v>
      </c>
      <c r="AF374" s="14" cm="1">
        <f t="array" ref="AF374">_xlfn.XLOOKUP(AE374,BSFC!$I$11:$I$33,_xlfn.XLOOKUP('Main Data (ICE)'!W374,BSFC!$J$10:$W$10,BSFC!$J$11:$W$33,,-1),,-1)</f>
        <v>504.47246850000005</v>
      </c>
      <c r="AG374" s="14">
        <f t="shared" si="135"/>
        <v>1.8809255988022502</v>
      </c>
      <c r="AH374" s="14">
        <f t="shared" si="139"/>
        <v>2.9035066303500042E-4</v>
      </c>
      <c r="AI374" s="14">
        <f t="shared" si="140"/>
        <v>0.14647391571187837</v>
      </c>
      <c r="AJ374" s="14">
        <f t="shared" si="144"/>
        <v>48.887970696356028</v>
      </c>
      <c r="AK374" s="14">
        <f t="shared" si="141"/>
        <v>1.9400518637334883E-4</v>
      </c>
      <c r="AL374" s="14">
        <f t="shared" si="142"/>
        <v>6.4752279068020904E-2</v>
      </c>
    </row>
    <row r="375" spans="1:38" ht="15.75" thickBot="1" x14ac:dyDescent="0.3">
      <c r="A375" s="14">
        <v>1</v>
      </c>
      <c r="B375" s="17" t="s">
        <v>33</v>
      </c>
      <c r="C375" s="14">
        <v>369</v>
      </c>
      <c r="D375" s="14">
        <f t="shared" si="136"/>
        <v>28.725371944456381</v>
      </c>
      <c r="E375" s="14">
        <f t="shared" si="125"/>
        <v>12.841368988196544</v>
      </c>
      <c r="F375" s="14">
        <f t="shared" si="137"/>
        <v>35.511271830676492</v>
      </c>
      <c r="G375" s="14">
        <f>0.5*('Specifications (ICE)'!$P$4*'Specifications (ICE)'!$P$3)*'Specifications (ICE)'!$P$5*E375^2</f>
        <v>51.541810946243054</v>
      </c>
      <c r="H375" s="14">
        <f>IF(B375="A",'Specifications (ICE)'!$M$12,IF(B375="G",'Specifications (ICE)'!$M$13))</f>
        <v>84.271039200000004</v>
      </c>
      <c r="I375" s="14">
        <f>'Specifications (ICE)'!$H$11-G375-H375-R375</f>
        <v>566.18540007247964</v>
      </c>
      <c r="J375" s="14">
        <f t="shared" si="126"/>
        <v>0.89467514586383035</v>
      </c>
      <c r="K375" s="14">
        <f>0.5*'Specifications (ICE)'!$E$16*E375^2</f>
        <v>44267.196096569503</v>
      </c>
      <c r="L375" s="14">
        <f>E375/'Specifications (ICE)'!$M$4</f>
        <v>44.93917406193016</v>
      </c>
      <c r="M375" s="14">
        <f t="shared" si="121"/>
        <v>3</v>
      </c>
      <c r="N375" s="14">
        <f>IF(M375=1,'Specifications (ICE)'!$M$19,IF(M375=2,'Specifications (ICE)'!$M$20,IF(M375=3,'Specifications (ICE)'!$M$21)))</f>
        <v>632.83908432016858</v>
      </c>
      <c r="O375" s="14">
        <f t="shared" si="122"/>
        <v>52.177822187158363</v>
      </c>
      <c r="P375" s="13">
        <f t="shared" si="123"/>
        <v>0.89467514586383035</v>
      </c>
      <c r="Q375" s="14">
        <v>0</v>
      </c>
      <c r="R375" s="17">
        <f t="shared" si="127"/>
        <v>0</v>
      </c>
      <c r="S375" s="14">
        <f t="shared" si="128"/>
        <v>0</v>
      </c>
      <c r="T375" s="12">
        <f t="shared" si="124"/>
        <v>804.63414893197296</v>
      </c>
      <c r="U375" s="3">
        <f t="shared" si="143"/>
        <v>18</v>
      </c>
      <c r="V375" s="19">
        <f t="shared" si="129"/>
        <v>13.422600000000001</v>
      </c>
      <c r="W375" s="14">
        <f>IF(M375=1,_xlfn.XLOOKUP(D375,' RPM (ICE)'!$E$3:$E$63,' RPM (ICE)'!$B$3:$B$63,,1),IF(M375=2,_xlfn.XLOOKUP(D375,' RPM (ICE)'!$F$3:$F$63,' RPM (ICE)'!$B$3:$B$63,,1),IF(M375=3,_xlfn.XLOOKUP(D375,' RPM (ICE)'!$G$3:$G$63,' RPM (ICE)'!$B$3:$B$63,,1))))</f>
        <v>6600</v>
      </c>
      <c r="X375" s="12">
        <f t="shared" si="130"/>
        <v>19.419654981818184</v>
      </c>
      <c r="Y375" s="3">
        <f t="shared" si="131"/>
        <v>19</v>
      </c>
      <c r="Z375" s="3">
        <f t="shared" si="138"/>
        <v>19</v>
      </c>
      <c r="AA375" s="3">
        <f t="shared" si="132"/>
        <v>19</v>
      </c>
      <c r="AB375" s="19"/>
      <c r="AC375" s="14">
        <f>IF(M375=1,_xlfn.XLOOKUP(D375,' RPM (ICE)'!$E$3:$E$63,' RPM (ICE)'!$C$3:$C$63,,-1),IF(M375=2,_xlfn.XLOOKUP(D375,' RPM (ICE)'!$F$3:$F$63,' RPM (ICE)'!$C$3:$C$63,,-1),IF(M375=3,_xlfn.XLOOKUP(D375,' RPM (ICE)'!$G$3:$G$63,' RPM (ICE)'!$C$3:$C$63,,-1))))</f>
        <v>18</v>
      </c>
      <c r="AD375" s="14">
        <f t="shared" si="133"/>
        <v>13.422600000000001</v>
      </c>
      <c r="AE375" s="14">
        <f t="shared" si="134"/>
        <v>19.419654981818184</v>
      </c>
      <c r="AF375" s="14" cm="1">
        <f t="array" ref="AF375">_xlfn.XLOOKUP(AE375,BSFC!$I$11:$I$33,_xlfn.XLOOKUP('Main Data (ICE)'!W375,BSFC!$J$10:$W$10,BSFC!$J$11:$W$33,,-1),,-1)</f>
        <v>504.47246850000005</v>
      </c>
      <c r="AG375" s="14">
        <f t="shared" si="135"/>
        <v>1.8809255988022502</v>
      </c>
      <c r="AH375" s="14">
        <f t="shared" si="139"/>
        <v>2.9035066303500042E-4</v>
      </c>
      <c r="AI375" s="14">
        <f t="shared" si="140"/>
        <v>0.14647391571187837</v>
      </c>
      <c r="AJ375" s="14">
        <f t="shared" si="144"/>
        <v>49.034444612067908</v>
      </c>
      <c r="AK375" s="14">
        <f t="shared" si="141"/>
        <v>1.9400518637334883E-4</v>
      </c>
      <c r="AL375" s="14">
        <f t="shared" si="142"/>
        <v>6.4946284254394249E-2</v>
      </c>
    </row>
    <row r="376" spans="1:38" ht="15.75" thickBot="1" x14ac:dyDescent="0.3">
      <c r="A376" s="14">
        <v>1</v>
      </c>
      <c r="B376" s="17" t="s">
        <v>33</v>
      </c>
      <c r="C376" s="14">
        <v>370</v>
      </c>
      <c r="D376" s="14">
        <f t="shared" si="136"/>
        <v>28.880802002032691</v>
      </c>
      <c r="E376" s="14">
        <f t="shared" si="125"/>
        <v>12.910852325959878</v>
      </c>
      <c r="F376" s="14">
        <f t="shared" si="137"/>
        <v>35.58872605095204</v>
      </c>
      <c r="G376" s="14">
        <f>0.5*('Specifications (ICE)'!$P$4*'Specifications (ICE)'!$P$3)*'Specifications (ICE)'!$P$5*E376^2</f>
        <v>52.101094941393015</v>
      </c>
      <c r="H376" s="14">
        <f>IF(B376="A",'Specifications (ICE)'!$M$12,IF(B376="G",'Specifications (ICE)'!$M$13))</f>
        <v>84.271039200000004</v>
      </c>
      <c r="I376" s="14">
        <f>'Specifications (ICE)'!$H$11-G376-H376-R376</f>
        <v>565.62611607732958</v>
      </c>
      <c r="J376" s="14">
        <f t="shared" si="126"/>
        <v>0.89379137618365823</v>
      </c>
      <c r="K376" s="14">
        <f>0.5*'Specifications (ICE)'!$E$16*E376^2</f>
        <v>44747.542709008056</v>
      </c>
      <c r="L376" s="14">
        <f>E376/'Specifications (ICE)'!$M$4</f>
        <v>45.182335348940953</v>
      </c>
      <c r="M376" s="14">
        <f t="shared" si="121"/>
        <v>3</v>
      </c>
      <c r="N376" s="14">
        <f>IF(M376=1,'Specifications (ICE)'!$M$19,IF(M376=2,'Specifications (ICE)'!$M$20,IF(M376=3,'Specifications (ICE)'!$M$21)))</f>
        <v>632.83908432016858</v>
      </c>
      <c r="O376" s="14">
        <f t="shared" si="122"/>
        <v>52.744007587230833</v>
      </c>
      <c r="P376" s="13">
        <f t="shared" si="123"/>
        <v>0.89379137618365823</v>
      </c>
      <c r="Q376" s="14">
        <v>0</v>
      </c>
      <c r="R376" s="17">
        <f t="shared" si="127"/>
        <v>0</v>
      </c>
      <c r="S376" s="14">
        <f t="shared" si="128"/>
        <v>0</v>
      </c>
      <c r="T376" s="12">
        <f t="shared" si="124"/>
        <v>808.98794223839855</v>
      </c>
      <c r="U376" s="3">
        <f t="shared" si="143"/>
        <v>18</v>
      </c>
      <c r="V376" s="19">
        <f t="shared" si="129"/>
        <v>13.422600000000001</v>
      </c>
      <c r="W376" s="14">
        <f>IF(M376=1,_xlfn.XLOOKUP(D376,' RPM (ICE)'!$E$3:$E$63,' RPM (ICE)'!$B$3:$B$63,,1),IF(M376=2,_xlfn.XLOOKUP(D376,' RPM (ICE)'!$F$3:$F$63,' RPM (ICE)'!$B$3:$B$63,,1),IF(M376=3,_xlfn.XLOOKUP(D376,' RPM (ICE)'!$G$3:$G$63,' RPM (ICE)'!$B$3:$B$63,,1))))</f>
        <v>6600</v>
      </c>
      <c r="X376" s="12">
        <f t="shared" si="130"/>
        <v>19.419654981818184</v>
      </c>
      <c r="Y376" s="3">
        <f t="shared" si="131"/>
        <v>19</v>
      </c>
      <c r="Z376" s="3">
        <f t="shared" si="138"/>
        <v>19</v>
      </c>
      <c r="AA376" s="3">
        <f t="shared" si="132"/>
        <v>19</v>
      </c>
      <c r="AB376" s="19"/>
      <c r="AC376" s="14">
        <f>IF(M376=1,_xlfn.XLOOKUP(D376,' RPM (ICE)'!$E$3:$E$63,' RPM (ICE)'!$C$3:$C$63,,-1),IF(M376=2,_xlfn.XLOOKUP(D376,' RPM (ICE)'!$F$3:$F$63,' RPM (ICE)'!$C$3:$C$63,,-1),IF(M376=3,_xlfn.XLOOKUP(D376,' RPM (ICE)'!$G$3:$G$63,' RPM (ICE)'!$C$3:$C$63,,-1))))</f>
        <v>18</v>
      </c>
      <c r="AD376" s="14">
        <f t="shared" si="133"/>
        <v>13.422600000000001</v>
      </c>
      <c r="AE376" s="14">
        <f t="shared" si="134"/>
        <v>19.419654981818184</v>
      </c>
      <c r="AF376" s="14" cm="1">
        <f t="array" ref="AF376">_xlfn.XLOOKUP(AE376,BSFC!$I$11:$I$33,_xlfn.XLOOKUP('Main Data (ICE)'!W376,BSFC!$J$10:$W$10,BSFC!$J$11:$W$33,,-1),,-1)</f>
        <v>504.47246850000005</v>
      </c>
      <c r="AG376" s="14">
        <f t="shared" si="135"/>
        <v>1.8809255988022502</v>
      </c>
      <c r="AH376" s="14">
        <f t="shared" si="139"/>
        <v>2.8878806029738216E-4</v>
      </c>
      <c r="AI376" s="14">
        <f t="shared" si="140"/>
        <v>0.14568562565154725</v>
      </c>
      <c r="AJ376" s="14">
        <f t="shared" si="144"/>
        <v>49.180130237719453</v>
      </c>
      <c r="AK376" s="14">
        <f t="shared" si="141"/>
        <v>1.9296109357820829E-4</v>
      </c>
      <c r="AL376" s="14">
        <f t="shared" si="142"/>
        <v>6.5139245347972455E-2</v>
      </c>
    </row>
    <row r="377" spans="1:38" ht="15.75" thickBot="1" x14ac:dyDescent="0.3">
      <c r="A377" s="14">
        <v>1</v>
      </c>
      <c r="B377" s="17" t="s">
        <v>33</v>
      </c>
      <c r="C377" s="14">
        <v>371</v>
      </c>
      <c r="D377" s="14">
        <f t="shared" si="136"/>
        <v>29.035247727936952</v>
      </c>
      <c r="E377" s="14">
        <f t="shared" si="125"/>
        <v>12.979895628821939</v>
      </c>
      <c r="F377" s="14">
        <f t="shared" si="137"/>
        <v>35.665768272907933</v>
      </c>
      <c r="G377" s="14">
        <f>0.5*('Specifications (ICE)'!$P$4*'Specifications (ICE)'!$P$3)*'Specifications (ICE)'!$P$5*E377^2</f>
        <v>52.659826469829447</v>
      </c>
      <c r="H377" s="14">
        <f>IF(B377="A",'Specifications (ICE)'!$M$12,IF(B377="G",'Specifications (ICE)'!$M$13))</f>
        <v>84.271039200000004</v>
      </c>
      <c r="I377" s="14">
        <f>'Specifications (ICE)'!$H$11-G377-H377-R377</f>
        <v>565.06738454889319</v>
      </c>
      <c r="J377" s="14">
        <f t="shared" si="126"/>
        <v>0.89290847950063079</v>
      </c>
      <c r="K377" s="14">
        <f>0.5*'Specifications (ICE)'!$E$16*E377^2</f>
        <v>45227.414829924179</v>
      </c>
      <c r="L377" s="14">
        <f>E377/'Specifications (ICE)'!$M$4</f>
        <v>45.4239567062885</v>
      </c>
      <c r="M377" s="14">
        <f t="shared" si="121"/>
        <v>3</v>
      </c>
      <c r="N377" s="14">
        <f>IF(M377=1,'Specifications (ICE)'!$M$19,IF(M377=2,'Specifications (ICE)'!$M$20,IF(M377=3,'Specifications (ICE)'!$M$21)))</f>
        <v>632.83908432016858</v>
      </c>
      <c r="O377" s="14">
        <f t="shared" si="122"/>
        <v>53.309633703308158</v>
      </c>
      <c r="P377" s="13">
        <f t="shared" si="123"/>
        <v>0.89290847950063079</v>
      </c>
      <c r="Q377" s="14">
        <v>0</v>
      </c>
      <c r="R377" s="17">
        <f t="shared" si="127"/>
        <v>0</v>
      </c>
      <c r="S377" s="14">
        <f t="shared" si="128"/>
        <v>0</v>
      </c>
      <c r="T377" s="12">
        <f t="shared" si="124"/>
        <v>813.31416316460457</v>
      </c>
      <c r="U377" s="3">
        <f t="shared" si="143"/>
        <v>18</v>
      </c>
      <c r="V377" s="19">
        <f t="shared" si="129"/>
        <v>13.422600000000001</v>
      </c>
      <c r="W377" s="14">
        <f>IF(M377=1,_xlfn.XLOOKUP(D377,' RPM (ICE)'!$E$3:$E$63,' RPM (ICE)'!$B$3:$B$63,,1),IF(M377=2,_xlfn.XLOOKUP(D377,' RPM (ICE)'!$F$3:$F$63,' RPM (ICE)'!$B$3:$B$63,,1),IF(M377=3,_xlfn.XLOOKUP(D377,' RPM (ICE)'!$G$3:$G$63,' RPM (ICE)'!$B$3:$B$63,,1))))</f>
        <v>6700</v>
      </c>
      <c r="X377" s="12">
        <f t="shared" si="130"/>
        <v>19.129809385074626</v>
      </c>
      <c r="Y377" s="3">
        <f t="shared" si="131"/>
        <v>19</v>
      </c>
      <c r="Z377" s="3">
        <f t="shared" si="138"/>
        <v>19</v>
      </c>
      <c r="AA377" s="3">
        <f t="shared" si="132"/>
        <v>19</v>
      </c>
      <c r="AB377" s="19"/>
      <c r="AC377" s="14">
        <f>IF(M377=1,_xlfn.XLOOKUP(D377,' RPM (ICE)'!$E$3:$E$63,' RPM (ICE)'!$C$3:$C$63,,-1),IF(M377=2,_xlfn.XLOOKUP(D377,' RPM (ICE)'!$F$3:$F$63,' RPM (ICE)'!$C$3:$C$63,,-1),IF(M377=3,_xlfn.XLOOKUP(D377,' RPM (ICE)'!$G$3:$G$63,' RPM (ICE)'!$C$3:$C$63,,-1))))</f>
        <v>16.8</v>
      </c>
      <c r="AD377" s="14">
        <f t="shared" si="133"/>
        <v>12.527760000000001</v>
      </c>
      <c r="AE377" s="14">
        <f t="shared" si="134"/>
        <v>17.854488759402983</v>
      </c>
      <c r="AF377" s="14" cm="1">
        <f t="array" ref="AF377">_xlfn.XLOOKUP(AE377,BSFC!$I$11:$I$33,_xlfn.XLOOKUP('Main Data (ICE)'!W377,BSFC!$J$10:$W$10,BSFC!$J$11:$W$33,,-1),,-1)</f>
        <v>484.72801649999997</v>
      </c>
      <c r="AG377" s="14">
        <f t="shared" si="135"/>
        <v>1.6868211822189001</v>
      </c>
      <c r="AH377" s="14">
        <f t="shared" si="139"/>
        <v>2.6810179625837513E-4</v>
      </c>
      <c r="AI377" s="14">
        <f t="shared" si="140"/>
        <v>0.12995645192040928</v>
      </c>
      <c r="AJ377" s="14">
        <f t="shared" si="144"/>
        <v>49.31008668963986</v>
      </c>
      <c r="AK377" s="14">
        <f t="shared" si="141"/>
        <v>1.7212775088795929E-4</v>
      </c>
      <c r="AL377" s="14">
        <f t="shared" si="142"/>
        <v>6.5311373098860412E-2</v>
      </c>
    </row>
    <row r="378" spans="1:38" ht="15.75" thickBot="1" x14ac:dyDescent="0.3">
      <c r="A378" s="14">
        <v>1</v>
      </c>
      <c r="B378" s="17" t="s">
        <v>33</v>
      </c>
      <c r="C378" s="14">
        <v>372</v>
      </c>
      <c r="D378" s="14">
        <f t="shared" si="136"/>
        <v>29.188724896958085</v>
      </c>
      <c r="E378" s="14">
        <f t="shared" si="125"/>
        <v>13.04850594873268</v>
      </c>
      <c r="F378" s="14">
        <f t="shared" si="137"/>
        <v>35.742405399329073</v>
      </c>
      <c r="G378" s="14">
        <f>0.5*('Specifications (ICE)'!$P$4*'Specifications (ICE)'!$P$3)*'Specifications (ICE)'!$P$5*E378^2</f>
        <v>53.218006077284876</v>
      </c>
      <c r="H378" s="14">
        <f>IF(B378="A",'Specifications (ICE)'!$M$12,IF(B378="G",'Specifications (ICE)'!$M$13))</f>
        <v>84.271039200000004</v>
      </c>
      <c r="I378" s="14">
        <f>'Specifications (ICE)'!$H$11-G378-H378-R378</f>
        <v>564.50920494143782</v>
      </c>
      <c r="J378" s="14">
        <f t="shared" si="126"/>
        <v>0.89202645495239197</v>
      </c>
      <c r="K378" s="14">
        <f>0.5*'Specifications (ICE)'!$E$16*E378^2</f>
        <v>45706.812928025676</v>
      </c>
      <c r="L378" s="14">
        <f>E378/'Specifications (ICE)'!$M$4</f>
        <v>45.664062812712793</v>
      </c>
      <c r="M378" s="14">
        <f t="shared" si="121"/>
        <v>3</v>
      </c>
      <c r="N378" s="14">
        <f>IF(M378=1,'Specifications (ICE)'!$M$19,IF(M378=2,'Specifications (ICE)'!$M$20,IF(M378=3,'Specifications (ICE)'!$M$21)))</f>
        <v>632.83908432016858</v>
      </c>
      <c r="O378" s="14">
        <f t="shared" si="122"/>
        <v>53.874701087857048</v>
      </c>
      <c r="P378" s="13">
        <f t="shared" si="123"/>
        <v>0.89202645495239197</v>
      </c>
      <c r="Q378" s="14">
        <v>0</v>
      </c>
      <c r="R378" s="17">
        <f t="shared" si="127"/>
        <v>0</v>
      </c>
      <c r="S378" s="14">
        <f t="shared" si="128"/>
        <v>0</v>
      </c>
      <c r="T378" s="12">
        <f t="shared" si="124"/>
        <v>817.61325358246211</v>
      </c>
      <c r="U378" s="3">
        <f t="shared" si="143"/>
        <v>18</v>
      </c>
      <c r="V378" s="19">
        <f t="shared" si="129"/>
        <v>13.422600000000001</v>
      </c>
      <c r="W378" s="14">
        <f>IF(M378=1,_xlfn.XLOOKUP(D378,' RPM (ICE)'!$E$3:$E$63,' RPM (ICE)'!$B$3:$B$63,,1),IF(M378=2,_xlfn.XLOOKUP(D378,' RPM (ICE)'!$F$3:$F$63,' RPM (ICE)'!$B$3:$B$63,,1),IF(M378=3,_xlfn.XLOOKUP(D378,' RPM (ICE)'!$G$3:$G$63,' RPM (ICE)'!$B$3:$B$63,,1))))</f>
        <v>6700</v>
      </c>
      <c r="X378" s="12">
        <f t="shared" si="130"/>
        <v>19.129809385074626</v>
      </c>
      <c r="Y378" s="3">
        <f t="shared" si="131"/>
        <v>19</v>
      </c>
      <c r="Z378" s="3">
        <f t="shared" si="138"/>
        <v>19</v>
      </c>
      <c r="AA378" s="3">
        <f t="shared" si="132"/>
        <v>19</v>
      </c>
      <c r="AB378" s="19"/>
      <c r="AC378" s="14">
        <f>IF(M378=1,_xlfn.XLOOKUP(D378,' RPM (ICE)'!$E$3:$E$63,' RPM (ICE)'!$C$3:$C$63,,-1),IF(M378=2,_xlfn.XLOOKUP(D378,' RPM (ICE)'!$F$3:$F$63,' RPM (ICE)'!$C$3:$C$63,,-1),IF(M378=3,_xlfn.XLOOKUP(D378,' RPM (ICE)'!$G$3:$G$63,' RPM (ICE)'!$C$3:$C$63,,-1))))</f>
        <v>16.8</v>
      </c>
      <c r="AD378" s="14">
        <f t="shared" si="133"/>
        <v>12.527760000000001</v>
      </c>
      <c r="AE378" s="14">
        <f t="shared" si="134"/>
        <v>17.854488759402983</v>
      </c>
      <c r="AF378" s="14" cm="1">
        <f t="array" ref="AF378">_xlfn.XLOOKUP(AE378,BSFC!$I$11:$I$33,_xlfn.XLOOKUP('Main Data (ICE)'!W378,BSFC!$J$10:$W$10,BSFC!$J$11:$W$33,,-1),,-1)</f>
        <v>484.72801649999997</v>
      </c>
      <c r="AG378" s="14">
        <f t="shared" si="135"/>
        <v>1.6868211822189001</v>
      </c>
      <c r="AH378" s="14">
        <f t="shared" si="139"/>
        <v>2.6669209080380606E-4</v>
      </c>
      <c r="AI378" s="14">
        <f t="shared" si="140"/>
        <v>0.12927312819156681</v>
      </c>
      <c r="AJ378" s="14">
        <f t="shared" si="144"/>
        <v>49.439359817831424</v>
      </c>
      <c r="AK378" s="14">
        <f t="shared" si="141"/>
        <v>1.712226863464461E-4</v>
      </c>
      <c r="AL378" s="14">
        <f t="shared" si="142"/>
        <v>6.5482595785206862E-2</v>
      </c>
    </row>
    <row r="379" spans="1:38" ht="15.75" thickBot="1" x14ac:dyDescent="0.3">
      <c r="A379" s="14">
        <v>1</v>
      </c>
      <c r="B379" s="17" t="s">
        <v>33</v>
      </c>
      <c r="C379" s="14">
        <v>373</v>
      </c>
      <c r="D379" s="14">
        <f t="shared" si="136"/>
        <v>29.341248856714767</v>
      </c>
      <c r="E379" s="14">
        <f t="shared" si="125"/>
        <v>13.116690146680181</v>
      </c>
      <c r="F379" s="14">
        <f t="shared" si="137"/>
        <v>35.81864414468459</v>
      </c>
      <c r="G379" s="14">
        <f>0.5*('Specifications (ICE)'!$P$4*'Specifications (ICE)'!$P$3)*'Specifications (ICE)'!$P$5*E379^2</f>
        <v>53.775634308952753</v>
      </c>
      <c r="H379" s="14">
        <f>IF(B379="A",'Specifications (ICE)'!$M$12,IF(B379="G",'Specifications (ICE)'!$M$13))</f>
        <v>84.271039200000004</v>
      </c>
      <c r="I379" s="14">
        <f>'Specifications (ICE)'!$H$11-G379-H379-R379</f>
        <v>563.95157670976994</v>
      </c>
      <c r="J379" s="14">
        <f t="shared" si="126"/>
        <v>0.89114530167743755</v>
      </c>
      <c r="K379" s="14">
        <f>0.5*'Specifications (ICE)'!$E$16*E379^2</f>
        <v>46185.737471557339</v>
      </c>
      <c r="L379" s="14">
        <f>E379/'Specifications (ICE)'!$M$4</f>
        <v>45.902677678670798</v>
      </c>
      <c r="M379" s="14">
        <f t="shared" si="121"/>
        <v>3</v>
      </c>
      <c r="N379" s="14">
        <f>IF(M379=1,'Specifications (ICE)'!$M$19,IF(M379=2,'Specifications (ICE)'!$M$20,IF(M379=3,'Specifications (ICE)'!$M$21)))</f>
        <v>632.83908432016858</v>
      </c>
      <c r="O379" s="14">
        <f t="shared" si="122"/>
        <v>54.439210292798499</v>
      </c>
      <c r="P379" s="13">
        <f t="shared" si="123"/>
        <v>0.89114530167743755</v>
      </c>
      <c r="Q379" s="14">
        <v>0</v>
      </c>
      <c r="R379" s="17">
        <f t="shared" si="127"/>
        <v>0</v>
      </c>
      <c r="S379" s="14">
        <f t="shared" si="128"/>
        <v>0</v>
      </c>
      <c r="T379" s="12">
        <f t="shared" si="124"/>
        <v>821.88564339826178</v>
      </c>
      <c r="U379" s="3">
        <f t="shared" si="143"/>
        <v>18</v>
      </c>
      <c r="V379" s="19">
        <f t="shared" si="129"/>
        <v>13.422600000000001</v>
      </c>
      <c r="W379" s="14">
        <f>IF(M379=1,_xlfn.XLOOKUP(D379,' RPM (ICE)'!$E$3:$E$63,' RPM (ICE)'!$B$3:$B$63,,1),IF(M379=2,_xlfn.XLOOKUP(D379,' RPM (ICE)'!$F$3:$F$63,' RPM (ICE)'!$B$3:$B$63,,1),IF(M379=3,_xlfn.XLOOKUP(D379,' RPM (ICE)'!$G$3:$G$63,' RPM (ICE)'!$B$3:$B$63,,1))))</f>
        <v>6700</v>
      </c>
      <c r="X379" s="12">
        <f t="shared" si="130"/>
        <v>19.129809385074626</v>
      </c>
      <c r="Y379" s="3">
        <f t="shared" si="131"/>
        <v>19</v>
      </c>
      <c r="Z379" s="3">
        <f t="shared" si="138"/>
        <v>19</v>
      </c>
      <c r="AA379" s="3">
        <f t="shared" si="132"/>
        <v>19</v>
      </c>
      <c r="AB379" s="19"/>
      <c r="AC379" s="14">
        <f>IF(M379=1,_xlfn.XLOOKUP(D379,' RPM (ICE)'!$E$3:$E$63,' RPM (ICE)'!$C$3:$C$63,,-1),IF(M379=2,_xlfn.XLOOKUP(D379,' RPM (ICE)'!$F$3:$F$63,' RPM (ICE)'!$C$3:$C$63,,-1),IF(M379=3,_xlfn.XLOOKUP(D379,' RPM (ICE)'!$G$3:$G$63,' RPM (ICE)'!$C$3:$C$63,,-1))))</f>
        <v>16.8</v>
      </c>
      <c r="AD379" s="14">
        <f t="shared" si="133"/>
        <v>12.527760000000001</v>
      </c>
      <c r="AE379" s="14">
        <f t="shared" si="134"/>
        <v>17.854488759402983</v>
      </c>
      <c r="AF379" s="14" cm="1">
        <f t="array" ref="AF379">_xlfn.XLOOKUP(AE379,BSFC!$I$11:$I$33,_xlfn.XLOOKUP('Main Data (ICE)'!W379,BSFC!$J$10:$W$10,BSFC!$J$11:$W$33,,-1),,-1)</f>
        <v>484.72801649999997</v>
      </c>
      <c r="AG379" s="14">
        <f t="shared" si="135"/>
        <v>1.6868211822189001</v>
      </c>
      <c r="AH379" s="14">
        <f t="shared" si="139"/>
        <v>2.6530575125417814E-4</v>
      </c>
      <c r="AI379" s="14">
        <f t="shared" si="140"/>
        <v>0.12860113057148015</v>
      </c>
      <c r="AJ379" s="14">
        <f t="shared" si="144"/>
        <v>49.567960948402906</v>
      </c>
      <c r="AK379" s="14">
        <f t="shared" si="141"/>
        <v>1.7033262327348361E-4</v>
      </c>
      <c r="AL379" s="14">
        <f t="shared" si="142"/>
        <v>6.5652928408480346E-2</v>
      </c>
    </row>
    <row r="380" spans="1:38" ht="15.75" thickBot="1" x14ac:dyDescent="0.3">
      <c r="A380" s="14">
        <v>1</v>
      </c>
      <c r="B380" s="17" t="s">
        <v>33</v>
      </c>
      <c r="C380" s="14">
        <v>374</v>
      </c>
      <c r="D380" s="14">
        <f t="shared" si="136"/>
        <v>29.492834543771679</v>
      </c>
      <c r="E380" s="14">
        <f t="shared" si="125"/>
        <v>13.184454899895249</v>
      </c>
      <c r="F380" s="14">
        <f t="shared" si="137"/>
        <v>35.894491042231181</v>
      </c>
      <c r="G380" s="14">
        <f>0.5*('Specifications (ICE)'!$P$4*'Specifications (ICE)'!$P$3)*'Specifications (ICE)'!$P$5*E380^2</f>
        <v>54.332711709487967</v>
      </c>
      <c r="H380" s="14">
        <f>IF(B380="A",'Specifications (ICE)'!$M$12,IF(B380="G",'Specifications (ICE)'!$M$13))</f>
        <v>84.271039200000004</v>
      </c>
      <c r="I380" s="14">
        <f>'Specifications (ICE)'!$H$11-G380-H380-R380</f>
        <v>563.39449930923467</v>
      </c>
      <c r="J380" s="14">
        <f t="shared" si="126"/>
        <v>0.89026501881511444</v>
      </c>
      <c r="K380" s="14">
        <f>0.5*'Specifications (ICE)'!$E$16*E380^2</f>
        <v>46664.188928301453</v>
      </c>
      <c r="L380" s="14">
        <f>E380/'Specifications (ICE)'!$M$4</f>
        <v>46.139824671549427</v>
      </c>
      <c r="M380" s="14">
        <f t="shared" si="121"/>
        <v>3</v>
      </c>
      <c r="N380" s="14">
        <f>IF(M380=1,'Specifications (ICE)'!$M$19,IF(M380=2,'Specifications (ICE)'!$M$20,IF(M380=3,'Specifications (ICE)'!$M$21)))</f>
        <v>632.83908432016858</v>
      </c>
      <c r="O380" s="14">
        <f t="shared" si="122"/>
        <v>55.003161869508268</v>
      </c>
      <c r="P380" s="13">
        <f t="shared" si="123"/>
        <v>0.89026501881511444</v>
      </c>
      <c r="Q380" s="14">
        <v>0</v>
      </c>
      <c r="R380" s="17">
        <f t="shared" si="127"/>
        <v>0</v>
      </c>
      <c r="S380" s="14">
        <f t="shared" si="128"/>
        <v>0</v>
      </c>
      <c r="T380" s="12">
        <f t="shared" si="124"/>
        <v>826.13175100414935</v>
      </c>
      <c r="U380" s="3">
        <f t="shared" si="143"/>
        <v>18</v>
      </c>
      <c r="V380" s="19">
        <f t="shared" si="129"/>
        <v>13.422600000000001</v>
      </c>
      <c r="W380" s="14">
        <f>IF(M380=1,_xlfn.XLOOKUP(D380,' RPM (ICE)'!$E$3:$E$63,' RPM (ICE)'!$B$3:$B$63,,1),IF(M380=2,_xlfn.XLOOKUP(D380,' RPM (ICE)'!$F$3:$F$63,' RPM (ICE)'!$B$3:$B$63,,1),IF(M380=3,_xlfn.XLOOKUP(D380,' RPM (ICE)'!$G$3:$G$63,' RPM (ICE)'!$B$3:$B$63,,1))))</f>
        <v>6800</v>
      </c>
      <c r="X380" s="12">
        <f t="shared" si="130"/>
        <v>18.848488658823531</v>
      </c>
      <c r="Y380" s="3">
        <f t="shared" si="131"/>
        <v>19</v>
      </c>
      <c r="Z380" s="3">
        <f t="shared" si="138"/>
        <v>19</v>
      </c>
      <c r="AA380" s="3">
        <f t="shared" si="132"/>
        <v>19</v>
      </c>
      <c r="AB380" s="19"/>
      <c r="AC380" s="14">
        <f>IF(M380=1,_xlfn.XLOOKUP(D380,' RPM (ICE)'!$E$3:$E$63,' RPM (ICE)'!$C$3:$C$63,,-1),IF(M380=2,_xlfn.XLOOKUP(D380,' RPM (ICE)'!$F$3:$F$63,' RPM (ICE)'!$C$3:$C$63,,-1),IF(M380=3,_xlfn.XLOOKUP(D380,' RPM (ICE)'!$G$3:$G$63,' RPM (ICE)'!$C$3:$C$63,,-1))))</f>
        <v>14</v>
      </c>
      <c r="AD380" s="14">
        <f t="shared" si="133"/>
        <v>10.4398</v>
      </c>
      <c r="AE380" s="14">
        <f t="shared" si="134"/>
        <v>14.659935623529412</v>
      </c>
      <c r="AF380" s="14" cm="1">
        <f t="array" ref="AF380">_xlfn.XLOOKUP(AE380,BSFC!$I$11:$I$33,_xlfn.XLOOKUP('Main Data (ICE)'!W380,BSFC!$J$10:$W$10,BSFC!$J$11:$W$33,,-1),,-1)</f>
        <v>426.97377450000005</v>
      </c>
      <c r="AG380" s="14">
        <f t="shared" si="135"/>
        <v>1.2382002252847502</v>
      </c>
      <c r="AH380" s="14">
        <f t="shared" si="139"/>
        <v>2.1995178916858136E-4</v>
      </c>
      <c r="AI380" s="14">
        <f t="shared" si="140"/>
        <v>9.3913645629337406E-2</v>
      </c>
      <c r="AJ380" s="14">
        <f t="shared" si="144"/>
        <v>49.661874594032241</v>
      </c>
      <c r="AK380" s="14">
        <f t="shared" si="141"/>
        <v>1.2438893460839392E-4</v>
      </c>
      <c r="AL380" s="14">
        <f t="shared" si="142"/>
        <v>6.577731734308874E-2</v>
      </c>
    </row>
    <row r="381" spans="1:38" ht="15.75" thickBot="1" x14ac:dyDescent="0.3">
      <c r="A381" s="14">
        <v>1</v>
      </c>
      <c r="B381" s="17" t="s">
        <v>33</v>
      </c>
      <c r="C381" s="14">
        <v>375</v>
      </c>
      <c r="D381" s="14">
        <f t="shared" si="136"/>
        <v>29.643496498980966</v>
      </c>
      <c r="E381" s="14">
        <f t="shared" si="125"/>
        <v>13.251806708709649</v>
      </c>
      <c r="F381" s="14">
        <f t="shared" si="137"/>
        <v>35.969952450775779</v>
      </c>
      <c r="G381" s="14">
        <f>0.5*('Specifications (ICE)'!$P$4*'Specifications (ICE)'!$P$3)*'Specifications (ICE)'!$P$5*E381^2</f>
        <v>54.889238823007403</v>
      </c>
      <c r="H381" s="14">
        <f>IF(B381="A",'Specifications (ICE)'!$M$12,IF(B381="G",'Specifications (ICE)'!$M$13))</f>
        <v>84.271039200000004</v>
      </c>
      <c r="I381" s="14">
        <f>'Specifications (ICE)'!$H$11-G381-H381-R381</f>
        <v>562.83797219571522</v>
      </c>
      <c r="J381" s="14">
        <f t="shared" si="126"/>
        <v>0.88938560550561996</v>
      </c>
      <c r="K381" s="14">
        <f>0.5*'Specifications (ICE)'!$E$16*E381^2</f>
        <v>47142.16776557819</v>
      </c>
      <c r="L381" s="14">
        <f>E381/'Specifications (ICE)'!$M$4</f>
        <v>46.375526539666311</v>
      </c>
      <c r="M381" s="14">
        <f t="shared" si="121"/>
        <v>3</v>
      </c>
      <c r="N381" s="14">
        <f>IF(M381=1,'Specifications (ICE)'!$M$19,IF(M381=2,'Specifications (ICE)'!$M$20,IF(M381=3,'Specifications (ICE)'!$M$21)))</f>
        <v>632.83908432016858</v>
      </c>
      <c r="O381" s="14">
        <f t="shared" si="122"/>
        <v>55.566556368817501</v>
      </c>
      <c r="P381" s="13">
        <f t="shared" si="123"/>
        <v>0.88938560550561996</v>
      </c>
      <c r="Q381" s="14">
        <v>0</v>
      </c>
      <c r="R381" s="17">
        <f t="shared" si="127"/>
        <v>0</v>
      </c>
      <c r="S381" s="14">
        <f t="shared" si="128"/>
        <v>0</v>
      </c>
      <c r="T381" s="12">
        <f t="shared" si="124"/>
        <v>830.3519837078602</v>
      </c>
      <c r="U381" s="3">
        <f t="shared" si="143"/>
        <v>18</v>
      </c>
      <c r="V381" s="19">
        <f t="shared" si="129"/>
        <v>13.422600000000001</v>
      </c>
      <c r="W381" s="14">
        <f>IF(M381=1,_xlfn.XLOOKUP(D381,' RPM (ICE)'!$E$3:$E$63,' RPM (ICE)'!$B$3:$B$63,,1),IF(M381=2,_xlfn.XLOOKUP(D381,' RPM (ICE)'!$F$3:$F$63,' RPM (ICE)'!$B$3:$B$63,,1),IF(M381=3,_xlfn.XLOOKUP(D381,' RPM (ICE)'!$G$3:$G$63,' RPM (ICE)'!$B$3:$B$63,,1))))</f>
        <v>6800</v>
      </c>
      <c r="X381" s="12">
        <f t="shared" si="130"/>
        <v>18.848488658823531</v>
      </c>
      <c r="Y381" s="3">
        <f t="shared" si="131"/>
        <v>19</v>
      </c>
      <c r="Z381" s="3">
        <f t="shared" si="138"/>
        <v>19</v>
      </c>
      <c r="AA381" s="3">
        <f t="shared" si="132"/>
        <v>19</v>
      </c>
      <c r="AB381" s="19"/>
      <c r="AC381" s="14">
        <f>IF(M381=1,_xlfn.XLOOKUP(D381,' RPM (ICE)'!$E$3:$E$63,' RPM (ICE)'!$C$3:$C$63,,-1),IF(M381=2,_xlfn.XLOOKUP(D381,' RPM (ICE)'!$F$3:$F$63,' RPM (ICE)'!$C$3:$C$63,,-1),IF(M381=3,_xlfn.XLOOKUP(D381,' RPM (ICE)'!$G$3:$G$63,' RPM (ICE)'!$C$3:$C$63,,-1))))</f>
        <v>14</v>
      </c>
      <c r="AD381" s="14">
        <f t="shared" si="133"/>
        <v>10.4398</v>
      </c>
      <c r="AE381" s="14">
        <f t="shared" si="134"/>
        <v>14.659935623529412</v>
      </c>
      <c r="AF381" s="14" cm="1">
        <f t="array" ref="AF381">_xlfn.XLOOKUP(AE381,BSFC!$I$11:$I$33,_xlfn.XLOOKUP('Main Data (ICE)'!W381,BSFC!$J$10:$W$10,BSFC!$J$11:$W$33,,-1),,-1)</f>
        <v>426.97377450000005</v>
      </c>
      <c r="AG381" s="14">
        <f t="shared" si="135"/>
        <v>1.2382002252847502</v>
      </c>
      <c r="AH381" s="14">
        <f t="shared" si="139"/>
        <v>2.1883389247885927E-4</v>
      </c>
      <c r="AI381" s="14">
        <f t="shared" si="140"/>
        <v>9.343633306022571E-2</v>
      </c>
      <c r="AJ381" s="14">
        <f t="shared" si="144"/>
        <v>49.755310927092466</v>
      </c>
      <c r="AK381" s="14">
        <f t="shared" si="141"/>
        <v>1.2375673253010028E-4</v>
      </c>
      <c r="AL381" s="14">
        <f t="shared" si="142"/>
        <v>6.5901074075618835E-2</v>
      </c>
    </row>
    <row r="382" spans="1:38" ht="15.75" thickBot="1" x14ac:dyDescent="0.3">
      <c r="A382" s="14">
        <v>1</v>
      </c>
      <c r="B382" s="17" t="s">
        <v>33</v>
      </c>
      <c r="C382" s="14">
        <v>376</v>
      </c>
      <c r="D382" s="14">
        <f t="shared" si="136"/>
        <v>29.793248882093934</v>
      </c>
      <c r="E382" s="14">
        <f t="shared" si="125"/>
        <v>13.318751903088117</v>
      </c>
      <c r="F382" s="14">
        <f t="shared" si="137"/>
        <v>36.045034561117376</v>
      </c>
      <c r="G382" s="14">
        <f>0.5*('Specifications (ICE)'!$P$4*'Specifications (ICE)'!$P$3)*'Specifications (ICE)'!$P$5*E382^2</f>
        <v>55.445216193090481</v>
      </c>
      <c r="H382" s="14">
        <f>IF(B382="A",'Specifications (ICE)'!$M$12,IF(B382="G",'Specifications (ICE)'!$M$13))</f>
        <v>84.271039200000004</v>
      </c>
      <c r="I382" s="14">
        <f>'Specifications (ICE)'!$H$11-G382-H382-R382</f>
        <v>562.28199482563218</v>
      </c>
      <c r="J382" s="14">
        <f t="shared" si="126"/>
        <v>0.88850706089000053</v>
      </c>
      <c r="K382" s="14">
        <f>0.5*'Specifications (ICE)'!$E$16*E382^2</f>
        <v>47619.674450246144</v>
      </c>
      <c r="L382" s="14">
        <f>E382/'Specifications (ICE)'!$M$4</f>
        <v>46.609805435129019</v>
      </c>
      <c r="M382" s="14">
        <f t="shared" si="121"/>
        <v>3</v>
      </c>
      <c r="N382" s="14">
        <f>IF(M382=1,'Specifications (ICE)'!$M$19,IF(M382=2,'Specifications (ICE)'!$M$20,IF(M382=3,'Specifications (ICE)'!$M$21)))</f>
        <v>632.83908432016858</v>
      </c>
      <c r="O382" s="14">
        <f t="shared" si="122"/>
        <v>56.129394341013224</v>
      </c>
      <c r="P382" s="13">
        <f t="shared" si="123"/>
        <v>0.88850706089000053</v>
      </c>
      <c r="Q382" s="14">
        <v>0</v>
      </c>
      <c r="R382" s="17">
        <f t="shared" si="127"/>
        <v>0</v>
      </c>
      <c r="S382" s="14">
        <f t="shared" si="128"/>
        <v>0</v>
      </c>
      <c r="T382" s="12">
        <f t="shared" si="124"/>
        <v>834.54673814201089</v>
      </c>
      <c r="U382" s="3">
        <f t="shared" si="143"/>
        <v>18</v>
      </c>
      <c r="V382" s="19">
        <f t="shared" si="129"/>
        <v>13.422600000000001</v>
      </c>
      <c r="W382" s="14">
        <f>IF(M382=1,_xlfn.XLOOKUP(D382,' RPM (ICE)'!$E$3:$E$63,' RPM (ICE)'!$B$3:$B$63,,1),IF(M382=2,_xlfn.XLOOKUP(D382,' RPM (ICE)'!$F$3:$F$63,' RPM (ICE)'!$B$3:$B$63,,1),IF(M382=3,_xlfn.XLOOKUP(D382,' RPM (ICE)'!$G$3:$G$63,' RPM (ICE)'!$B$3:$B$63,,1))))</f>
        <v>6800</v>
      </c>
      <c r="X382" s="12">
        <f t="shared" si="130"/>
        <v>18.848488658823531</v>
      </c>
      <c r="Y382" s="3">
        <f t="shared" si="131"/>
        <v>19</v>
      </c>
      <c r="Z382" s="3">
        <f t="shared" si="138"/>
        <v>19</v>
      </c>
      <c r="AA382" s="3">
        <f t="shared" si="132"/>
        <v>19</v>
      </c>
      <c r="AB382" s="19"/>
      <c r="AC382" s="14">
        <f>IF(M382=1,_xlfn.XLOOKUP(D382,' RPM (ICE)'!$E$3:$E$63,' RPM (ICE)'!$C$3:$C$63,,-1),IF(M382=2,_xlfn.XLOOKUP(D382,' RPM (ICE)'!$F$3:$F$63,' RPM (ICE)'!$C$3:$C$63,,-1),IF(M382=3,_xlfn.XLOOKUP(D382,' RPM (ICE)'!$G$3:$G$63,' RPM (ICE)'!$C$3:$C$63,,-1))))</f>
        <v>14</v>
      </c>
      <c r="AD382" s="14">
        <f t="shared" si="133"/>
        <v>10.4398</v>
      </c>
      <c r="AE382" s="14">
        <f t="shared" si="134"/>
        <v>14.659935623529412</v>
      </c>
      <c r="AF382" s="14" cm="1">
        <f t="array" ref="AF382">_xlfn.XLOOKUP(AE382,BSFC!$I$11:$I$33,_xlfn.XLOOKUP('Main Data (ICE)'!W382,BSFC!$J$10:$W$10,BSFC!$J$11:$W$33,,-1),,-1)</f>
        <v>426.97377450000005</v>
      </c>
      <c r="AG382" s="14">
        <f t="shared" si="135"/>
        <v>1.2382002252847502</v>
      </c>
      <c r="AH382" s="14">
        <f t="shared" si="139"/>
        <v>2.177339487622798E-4</v>
      </c>
      <c r="AI382" s="14">
        <f t="shared" si="140"/>
        <v>9.2966685939820215E-2</v>
      </c>
      <c r="AJ382" s="14">
        <f t="shared" si="144"/>
        <v>49.848277613032288</v>
      </c>
      <c r="AK382" s="14">
        <f t="shared" si="141"/>
        <v>1.2313468336400029E-4</v>
      </c>
      <c r="AL382" s="14">
        <f t="shared" si="142"/>
        <v>6.6024208758982836E-2</v>
      </c>
    </row>
    <row r="383" spans="1:38" ht="15.75" thickBot="1" x14ac:dyDescent="0.3">
      <c r="A383" s="14">
        <v>1</v>
      </c>
      <c r="B383" s="17" t="s">
        <v>33</v>
      </c>
      <c r="C383" s="14">
        <v>377</v>
      </c>
      <c r="D383" s="14">
        <f t="shared" si="136"/>
        <v>29.942105485685065</v>
      </c>
      <c r="E383" s="14">
        <f t="shared" si="125"/>
        <v>13.385296648852925</v>
      </c>
      <c r="F383" s="14">
        <f t="shared" si="137"/>
        <v>36.11974340218633</v>
      </c>
      <c r="G383" s="14">
        <f>0.5*('Specifications (ICE)'!$P$4*'Specifications (ICE)'!$P$3)*'Specifications (ICE)'!$P$5*E383^2</f>
        <v>56.000644362779639</v>
      </c>
      <c r="H383" s="14">
        <f>IF(B383="A",'Specifications (ICE)'!$M$12,IF(B383="G",'Specifications (ICE)'!$M$13))</f>
        <v>84.271039200000004</v>
      </c>
      <c r="I383" s="14">
        <f>'Specifications (ICE)'!$H$11-G383-H383-R383</f>
        <v>561.72656665594297</v>
      </c>
      <c r="J383" s="14">
        <f t="shared" si="126"/>
        <v>0.88762938411015069</v>
      </c>
      <c r="K383" s="14">
        <f>0.5*'Specifications (ICE)'!$E$16*E383^2</f>
        <v>48096.709448702684</v>
      </c>
      <c r="L383" s="14">
        <f>E383/'Specifications (ICE)'!$M$4</f>
        <v>46.842682935618285</v>
      </c>
      <c r="M383" s="14">
        <f t="shared" si="121"/>
        <v>3</v>
      </c>
      <c r="N383" s="14">
        <f>IF(M383=1,'Specifications (ICE)'!$M$19,IF(M383=2,'Specifications (ICE)'!$M$20,IF(M383=3,'Specifications (ICE)'!$M$21)))</f>
        <v>632.83908432016858</v>
      </c>
      <c r="O383" s="14">
        <f t="shared" si="122"/>
        <v>56.691676335838864</v>
      </c>
      <c r="P383" s="13">
        <f t="shared" si="123"/>
        <v>0.88762938411015069</v>
      </c>
      <c r="Q383" s="14">
        <v>0</v>
      </c>
      <c r="R383" s="17">
        <f t="shared" si="127"/>
        <v>0</v>
      </c>
      <c r="S383" s="14">
        <f t="shared" si="128"/>
        <v>0</v>
      </c>
      <c r="T383" s="12">
        <f t="shared" si="124"/>
        <v>838.71640065412919</v>
      </c>
      <c r="U383" s="3">
        <f t="shared" si="143"/>
        <v>18</v>
      </c>
      <c r="V383" s="19">
        <f t="shared" si="129"/>
        <v>13.422600000000001</v>
      </c>
      <c r="W383" s="14">
        <f>IF(M383=1,_xlfn.XLOOKUP(D383,' RPM (ICE)'!$E$3:$E$63,' RPM (ICE)'!$B$3:$B$63,,1),IF(M383=2,_xlfn.XLOOKUP(D383,' RPM (ICE)'!$F$3:$F$63,' RPM (ICE)'!$B$3:$B$63,,1),IF(M383=3,_xlfn.XLOOKUP(D383,' RPM (ICE)'!$G$3:$G$63,' RPM (ICE)'!$B$3:$B$63,,1))))</f>
        <v>6900</v>
      </c>
      <c r="X383" s="12">
        <f t="shared" si="130"/>
        <v>18.575322156521739</v>
      </c>
      <c r="Y383" s="3">
        <f t="shared" si="131"/>
        <v>19</v>
      </c>
      <c r="Z383" s="3">
        <f t="shared" si="138"/>
        <v>19</v>
      </c>
      <c r="AA383" s="3">
        <f t="shared" si="132"/>
        <v>19</v>
      </c>
      <c r="AB383" s="19"/>
      <c r="AC383" s="14">
        <f>IF(M383=1,_xlfn.XLOOKUP(D383,' RPM (ICE)'!$E$3:$E$63,' RPM (ICE)'!$C$3:$C$63,,-1),IF(M383=2,_xlfn.XLOOKUP(D383,' RPM (ICE)'!$F$3:$F$63,' RPM (ICE)'!$C$3:$C$63,,-1),IF(M383=3,_xlfn.XLOOKUP(D383,' RPM (ICE)'!$G$3:$G$63,' RPM (ICE)'!$C$3:$C$63,,-1))))</f>
        <v>13.483333333333301</v>
      </c>
      <c r="AD383" s="14">
        <f t="shared" si="133"/>
        <v>10.054521666666643</v>
      </c>
      <c r="AE383" s="14">
        <f t="shared" si="134"/>
        <v>13.914292245024122</v>
      </c>
      <c r="AF383" s="14" cm="1">
        <f t="array" ref="AF383">_xlfn.XLOOKUP(AE383,BSFC!$I$11:$I$33,_xlfn.XLOOKUP('Main Data (ICE)'!W383,BSFC!$J$10:$W$10,BSFC!$J$11:$W$33,,-1),,-1)</f>
        <v>450.79008974999994</v>
      </c>
      <c r="AG383" s="14">
        <f t="shared" si="135"/>
        <v>1.2590218679194376</v>
      </c>
      <c r="AH383" s="14">
        <f t="shared" si="139"/>
        <v>2.0865601700537645E-4</v>
      </c>
      <c r="AI383" s="14">
        <f t="shared" si="140"/>
        <v>9.4060064632731158E-2</v>
      </c>
      <c r="AJ383" s="14">
        <f t="shared" si="144"/>
        <v>49.942337677665016</v>
      </c>
      <c r="AK383" s="14">
        <f t="shared" si="141"/>
        <v>1.2458286706322009E-4</v>
      </c>
      <c r="AL383" s="14">
        <f t="shared" si="142"/>
        <v>6.6148791626046061E-2</v>
      </c>
    </row>
    <row r="384" spans="1:38" ht="15.75" thickBot="1" x14ac:dyDescent="0.3">
      <c r="A384" s="14">
        <v>1</v>
      </c>
      <c r="B384" s="17" t="s">
        <v>33</v>
      </c>
      <c r="C384" s="14">
        <v>378</v>
      </c>
      <c r="D384" s="14">
        <f t="shared" si="136"/>
        <v>30.000049728</v>
      </c>
      <c r="E384" s="14">
        <f t="shared" si="125"/>
        <v>13.411199999999999</v>
      </c>
      <c r="F384" s="14">
        <f t="shared" si="137"/>
        <v>36.194307945254813</v>
      </c>
      <c r="G384" s="14">
        <f>0.5*('Specifications (ICE)'!$P$4*'Specifications (ICE)'!$P$3)*'Specifications (ICE)'!$P$5*E384^2</f>
        <v>56.217600027646043</v>
      </c>
      <c r="H384" s="14">
        <f>IF(B384="A",'Specifications (ICE)'!$M$12,IF(B384="G",'Specifications (ICE)'!$M$13))</f>
        <v>84.271039200000004</v>
      </c>
      <c r="I384" s="14">
        <f>'Specifications (ICE)'!$H$11-G384-H384-R384</f>
        <v>561.50961099107656</v>
      </c>
      <c r="J384" s="14">
        <f t="shared" si="126"/>
        <v>0.88728655499254105</v>
      </c>
      <c r="K384" s="14">
        <f>0.5*'Specifications (ICE)'!$E$16*E384^2</f>
        <v>48283.043975654393</v>
      </c>
      <c r="L384" s="14">
        <f>E384/'Specifications (ICE)'!$M$4</f>
        <v>46.93333333333333</v>
      </c>
      <c r="M384" s="14">
        <f t="shared" si="121"/>
        <v>3</v>
      </c>
      <c r="N384" s="14">
        <f>IF(M384=1,'Specifications (ICE)'!$M$19,IF(M384=2,'Specifications (ICE)'!$M$20,IF(M384=3,'Specifications (ICE)'!$M$21)))</f>
        <v>632.83908432016858</v>
      </c>
      <c r="O384" s="14">
        <f t="shared" si="122"/>
        <v>56.911309171706868</v>
      </c>
      <c r="P384" s="13">
        <f t="shared" si="123"/>
        <v>0.88728655499254105</v>
      </c>
      <c r="Q384" s="14">
        <v>0</v>
      </c>
      <c r="R384" s="17">
        <f t="shared" si="127"/>
        <v>0</v>
      </c>
      <c r="S384" s="14">
        <f t="shared" si="128"/>
        <v>0</v>
      </c>
      <c r="T384" s="12">
        <f t="shared" si="124"/>
        <v>840.33949246964119</v>
      </c>
      <c r="U384" s="3">
        <f t="shared" si="143"/>
        <v>18</v>
      </c>
      <c r="V384" s="19">
        <f t="shared" si="129"/>
        <v>13.422600000000001</v>
      </c>
      <c r="W384" s="14">
        <f>IF(M384=1,_xlfn.XLOOKUP(D384,' RPM (ICE)'!$E$3:$E$63,' RPM (ICE)'!$B$3:$B$63,,1),IF(M384=2,_xlfn.XLOOKUP(D384,' RPM (ICE)'!$F$3:$F$63,' RPM (ICE)'!$B$3:$B$63,,1),IF(M384=3,_xlfn.XLOOKUP(D384,' RPM (ICE)'!$G$3:$G$63,' RPM (ICE)'!$B$3:$B$63,,1))))</f>
        <v>6900</v>
      </c>
      <c r="X384" s="12">
        <f t="shared" si="130"/>
        <v>18.575322156521739</v>
      </c>
      <c r="Y384" s="3">
        <f t="shared" si="131"/>
        <v>19</v>
      </c>
      <c r="Z384" s="3">
        <f t="shared" si="138"/>
        <v>19</v>
      </c>
      <c r="AA384" s="3">
        <f t="shared" si="132"/>
        <v>19</v>
      </c>
      <c r="AB384" s="19"/>
      <c r="AC384" s="14">
        <f>IF(M384=1,_xlfn.XLOOKUP(D384,' RPM (ICE)'!$E$3:$E$63,' RPM (ICE)'!$C$3:$C$63,,-1),IF(M384=2,_xlfn.XLOOKUP(D384,' RPM (ICE)'!$F$3:$F$63,' RPM (ICE)'!$C$3:$C$63,,-1),IF(M384=3,_xlfn.XLOOKUP(D384,' RPM (ICE)'!$G$3:$G$63,' RPM (ICE)'!$C$3:$C$63,,-1))))</f>
        <v>13.483333333333301</v>
      </c>
      <c r="AD384" s="14">
        <f t="shared" si="133"/>
        <v>10.054521666666643</v>
      </c>
      <c r="AE384" s="14">
        <f t="shared" si="134"/>
        <v>13.914292245024122</v>
      </c>
      <c r="AF384" s="14" cm="1">
        <f t="array" ref="AF384">_xlfn.XLOOKUP(AE384,BSFC!$I$11:$I$33,_xlfn.XLOOKUP('Main Data (ICE)'!W384,BSFC!$J$10:$W$10,BSFC!$J$11:$W$33,,-1),,-1)</f>
        <v>450.79008974999994</v>
      </c>
      <c r="AG384" s="14">
        <f t="shared" si="135"/>
        <v>1.2590218679194376</v>
      </c>
      <c r="AH384" s="14">
        <f t="shared" si="139"/>
        <v>2.0825300384643382E-4</v>
      </c>
      <c r="AI384" s="14">
        <f t="shared" si="140"/>
        <v>9.3878390294640984E-2</v>
      </c>
      <c r="AJ384" s="14">
        <f t="shared" si="144"/>
        <v>50.036216067959657</v>
      </c>
      <c r="AK384" s="14">
        <f t="shared" si="141"/>
        <v>1.2434223880084896E-4</v>
      </c>
      <c r="AL384" s="14">
        <f t="shared" si="142"/>
        <v>6.6273133864846914E-2</v>
      </c>
    </row>
    <row r="385" spans="1:38" ht="15.75" thickBot="1" x14ac:dyDescent="0.3">
      <c r="A385" s="14">
        <v>1</v>
      </c>
      <c r="B385" s="17" t="s">
        <v>33</v>
      </c>
      <c r="C385" s="14">
        <v>379</v>
      </c>
      <c r="D385" s="14">
        <f t="shared" si="136"/>
        <v>30.000049728</v>
      </c>
      <c r="E385" s="14">
        <f t="shared" si="125"/>
        <v>13.411199999999999</v>
      </c>
      <c r="F385" s="14">
        <f t="shared" si="137"/>
        <v>36.268872488323296</v>
      </c>
      <c r="G385" s="14">
        <f>0.5*('Specifications (ICE)'!$P$4*'Specifications (ICE)'!$P$3)*'Specifications (ICE)'!$P$5*E385^2</f>
        <v>56.217600027646043</v>
      </c>
      <c r="H385" s="14">
        <f>IF(B385="A",'Specifications (ICE)'!$M$12,IF(B385="G",'Specifications (ICE)'!$M$13))</f>
        <v>84.271039200000004</v>
      </c>
      <c r="I385" s="14">
        <f>'Specifications (ICE)'!$H$11-G385-H385-R385</f>
        <v>561.50961099107656</v>
      </c>
      <c r="J385" s="14">
        <f t="shared" si="126"/>
        <v>0.88728655499254105</v>
      </c>
      <c r="K385" s="14">
        <f>0.5*'Specifications (ICE)'!$E$16*E385^2</f>
        <v>48283.043975654393</v>
      </c>
      <c r="L385" s="14">
        <f>E385/'Specifications (ICE)'!$M$4</f>
        <v>46.93333333333333</v>
      </c>
      <c r="M385" s="14">
        <f t="shared" si="121"/>
        <v>3</v>
      </c>
      <c r="N385" s="14">
        <f>IF(M385=1,'Specifications (ICE)'!$M$19,IF(M385=2,'Specifications (ICE)'!$M$20,IF(M385=3,'Specifications (ICE)'!$M$21)))</f>
        <v>632.83908432016858</v>
      </c>
      <c r="O385" s="14">
        <f t="shared" si="122"/>
        <v>56.911309171706868</v>
      </c>
      <c r="P385" s="13">
        <f t="shared" si="123"/>
        <v>0.88728655499254105</v>
      </c>
      <c r="Q385" s="14">
        <v>0</v>
      </c>
      <c r="R385" s="17">
        <f t="shared" si="127"/>
        <v>0</v>
      </c>
      <c r="S385" s="14">
        <f t="shared" si="128"/>
        <v>0</v>
      </c>
      <c r="T385" s="12">
        <f t="shared" si="124"/>
        <v>840.33949246964119</v>
      </c>
      <c r="U385" s="3">
        <f t="shared" si="143"/>
        <v>18</v>
      </c>
      <c r="V385" s="19">
        <f t="shared" si="129"/>
        <v>13.422600000000001</v>
      </c>
      <c r="W385" s="14">
        <f>IF(M385=1,_xlfn.XLOOKUP(D385,' RPM (ICE)'!$E$3:$E$63,' RPM (ICE)'!$B$3:$B$63,,1),IF(M385=2,_xlfn.XLOOKUP(D385,' RPM (ICE)'!$F$3:$F$63,' RPM (ICE)'!$B$3:$B$63,,1),IF(M385=3,_xlfn.XLOOKUP(D385,' RPM (ICE)'!$G$3:$G$63,' RPM (ICE)'!$B$3:$B$63,,1))))</f>
        <v>6900</v>
      </c>
      <c r="X385" s="12">
        <f t="shared" si="130"/>
        <v>18.575322156521739</v>
      </c>
      <c r="Y385" s="3">
        <f t="shared" si="131"/>
        <v>19</v>
      </c>
      <c r="Z385" s="3">
        <f t="shared" si="138"/>
        <v>19</v>
      </c>
      <c r="AA385" s="3">
        <f t="shared" si="132"/>
        <v>19</v>
      </c>
      <c r="AB385" s="19"/>
      <c r="AC385" s="14">
        <f>IF(M385=1,_xlfn.XLOOKUP(D385,' RPM (ICE)'!$E$3:$E$63,' RPM (ICE)'!$C$3:$C$63,,-1),IF(M385=2,_xlfn.XLOOKUP(D385,' RPM (ICE)'!$F$3:$F$63,' RPM (ICE)'!$C$3:$C$63,,-1),IF(M385=3,_xlfn.XLOOKUP(D385,' RPM (ICE)'!$G$3:$G$63,' RPM (ICE)'!$C$3:$C$63,,-1))))</f>
        <v>13.483333333333301</v>
      </c>
      <c r="AD385" s="14">
        <f t="shared" si="133"/>
        <v>10.054521666666643</v>
      </c>
      <c r="AE385" s="14">
        <f t="shared" si="134"/>
        <v>13.914292245024122</v>
      </c>
      <c r="AF385" s="14" cm="1">
        <f t="array" ref="AF385">_xlfn.XLOOKUP(AE385,BSFC!$I$11:$I$33,_xlfn.XLOOKUP('Main Data (ICE)'!W385,BSFC!$J$10:$W$10,BSFC!$J$11:$W$33,,-1),,-1)</f>
        <v>450.79008974999994</v>
      </c>
      <c r="AG385" s="14">
        <f t="shared" si="135"/>
        <v>1.2590218679194376</v>
      </c>
      <c r="AH385" s="14">
        <f t="shared" si="139"/>
        <v>2.0825300384643382E-4</v>
      </c>
      <c r="AI385" s="14">
        <f t="shared" si="140"/>
        <v>9.3878390294640984E-2</v>
      </c>
      <c r="AJ385" s="14">
        <f t="shared" si="144"/>
        <v>50.130094458254298</v>
      </c>
      <c r="AK385" s="14">
        <f t="shared" si="141"/>
        <v>1.2434223880084896E-4</v>
      </c>
      <c r="AL385" s="14">
        <f t="shared" si="142"/>
        <v>6.6397476103647768E-2</v>
      </c>
    </row>
    <row r="386" spans="1:38" ht="15.75" thickBot="1" x14ac:dyDescent="0.3">
      <c r="A386" s="14">
        <v>1</v>
      </c>
      <c r="B386" s="17" t="s">
        <v>33</v>
      </c>
      <c r="C386" s="14">
        <v>380</v>
      </c>
      <c r="D386" s="14">
        <f t="shared" si="136"/>
        <v>30.000049728</v>
      </c>
      <c r="E386" s="14">
        <f t="shared" si="125"/>
        <v>13.411199999999999</v>
      </c>
      <c r="F386" s="14">
        <f t="shared" si="137"/>
        <v>36.34343703139178</v>
      </c>
      <c r="G386" s="14">
        <f>0.5*('Specifications (ICE)'!$P$4*'Specifications (ICE)'!$P$3)*'Specifications (ICE)'!$P$5*E386^2</f>
        <v>56.217600027646043</v>
      </c>
      <c r="H386" s="14">
        <f>IF(B386="A",'Specifications (ICE)'!$M$12,IF(B386="G",'Specifications (ICE)'!$M$13))</f>
        <v>84.271039200000004</v>
      </c>
      <c r="I386" s="14">
        <f>'Specifications (ICE)'!$H$11-G386-H386-R386</f>
        <v>561.50961099107656</v>
      </c>
      <c r="J386" s="14">
        <f t="shared" si="126"/>
        <v>0.88728655499254105</v>
      </c>
      <c r="K386" s="14">
        <f>0.5*'Specifications (ICE)'!$E$16*E386^2</f>
        <v>48283.043975654393</v>
      </c>
      <c r="L386" s="14">
        <f>E386/'Specifications (ICE)'!$M$4</f>
        <v>46.93333333333333</v>
      </c>
      <c r="M386" s="14">
        <f t="shared" si="121"/>
        <v>3</v>
      </c>
      <c r="N386" s="14">
        <f>IF(M386=1,'Specifications (ICE)'!$M$19,IF(M386=2,'Specifications (ICE)'!$M$20,IF(M386=3,'Specifications (ICE)'!$M$21)))</f>
        <v>632.83908432016858</v>
      </c>
      <c r="O386" s="14">
        <f t="shared" si="122"/>
        <v>56.911309171706868</v>
      </c>
      <c r="P386" s="13">
        <f t="shared" si="123"/>
        <v>0.88728655499254105</v>
      </c>
      <c r="Q386" s="14">
        <v>0</v>
      </c>
      <c r="R386" s="17">
        <f t="shared" si="127"/>
        <v>0</v>
      </c>
      <c r="S386" s="14">
        <f t="shared" si="128"/>
        <v>0</v>
      </c>
      <c r="T386" s="12">
        <f t="shared" si="124"/>
        <v>840.33949246964119</v>
      </c>
      <c r="U386" s="3">
        <f t="shared" si="143"/>
        <v>18</v>
      </c>
      <c r="V386" s="19">
        <f t="shared" si="129"/>
        <v>13.422600000000001</v>
      </c>
      <c r="W386" s="14">
        <f>IF(M386=1,_xlfn.XLOOKUP(D386,' RPM (ICE)'!$E$3:$E$63,' RPM (ICE)'!$B$3:$B$63,,1),IF(M386=2,_xlfn.XLOOKUP(D386,' RPM (ICE)'!$F$3:$F$63,' RPM (ICE)'!$B$3:$B$63,,1),IF(M386=3,_xlfn.XLOOKUP(D386,' RPM (ICE)'!$G$3:$G$63,' RPM (ICE)'!$B$3:$B$63,,1))))</f>
        <v>6900</v>
      </c>
      <c r="X386" s="12">
        <f t="shared" si="130"/>
        <v>18.575322156521739</v>
      </c>
      <c r="Y386" s="3">
        <f t="shared" si="131"/>
        <v>19</v>
      </c>
      <c r="Z386" s="3">
        <f t="shared" si="138"/>
        <v>19</v>
      </c>
      <c r="AA386" s="3">
        <f t="shared" si="132"/>
        <v>19</v>
      </c>
      <c r="AB386" s="19"/>
      <c r="AC386" s="14">
        <f>IF(M386=1,_xlfn.XLOOKUP(D386,' RPM (ICE)'!$E$3:$E$63,' RPM (ICE)'!$C$3:$C$63,,-1),IF(M386=2,_xlfn.XLOOKUP(D386,' RPM (ICE)'!$F$3:$F$63,' RPM (ICE)'!$C$3:$C$63,,-1),IF(M386=3,_xlfn.XLOOKUP(D386,' RPM (ICE)'!$G$3:$G$63,' RPM (ICE)'!$C$3:$C$63,,-1))))</f>
        <v>13.483333333333301</v>
      </c>
      <c r="AD386" s="14">
        <f t="shared" si="133"/>
        <v>10.054521666666643</v>
      </c>
      <c r="AE386" s="14">
        <f t="shared" si="134"/>
        <v>13.914292245024122</v>
      </c>
      <c r="AF386" s="14" cm="1">
        <f t="array" ref="AF386">_xlfn.XLOOKUP(AE386,BSFC!$I$11:$I$33,_xlfn.XLOOKUP('Main Data (ICE)'!W386,BSFC!$J$10:$W$10,BSFC!$J$11:$W$33,,-1),,-1)</f>
        <v>450.79008974999994</v>
      </c>
      <c r="AG386" s="14">
        <f t="shared" si="135"/>
        <v>1.2590218679194376</v>
      </c>
      <c r="AH386" s="14">
        <f t="shared" si="139"/>
        <v>2.0825300384643382E-4</v>
      </c>
      <c r="AI386" s="14">
        <f t="shared" si="140"/>
        <v>9.3878390294640984E-2</v>
      </c>
      <c r="AJ386" s="14">
        <f t="shared" si="144"/>
        <v>50.223972848548939</v>
      </c>
      <c r="AK386" s="14">
        <f t="shared" si="141"/>
        <v>1.2434223880084896E-4</v>
      </c>
      <c r="AL386" s="14">
        <f t="shared" si="142"/>
        <v>6.6521818342448621E-2</v>
      </c>
    </row>
    <row r="387" spans="1:38" ht="15.75" thickBot="1" x14ac:dyDescent="0.3">
      <c r="A387" s="14">
        <v>1</v>
      </c>
      <c r="B387" s="17" t="s">
        <v>33</v>
      </c>
      <c r="C387" s="14">
        <v>381</v>
      </c>
      <c r="D387" s="14">
        <f t="shared" si="136"/>
        <v>30.000049728</v>
      </c>
      <c r="E387" s="14">
        <f t="shared" si="125"/>
        <v>13.411199999999999</v>
      </c>
      <c r="F387" s="14">
        <f t="shared" si="137"/>
        <v>36.418001574460263</v>
      </c>
      <c r="G387" s="14">
        <f>0.5*('Specifications (ICE)'!$P$4*'Specifications (ICE)'!$P$3)*'Specifications (ICE)'!$P$5*E387^2</f>
        <v>56.217600027646043</v>
      </c>
      <c r="H387" s="14">
        <f>IF(B387="A",'Specifications (ICE)'!$M$12,IF(B387="G",'Specifications (ICE)'!$M$13))</f>
        <v>84.271039200000004</v>
      </c>
      <c r="I387" s="14">
        <f>'Specifications (ICE)'!$H$11-G387-H387-R387</f>
        <v>561.50961099107656</v>
      </c>
      <c r="J387" s="14">
        <f t="shared" si="126"/>
        <v>0.88728655499254105</v>
      </c>
      <c r="K387" s="14">
        <f>0.5*'Specifications (ICE)'!$E$16*E387^2</f>
        <v>48283.043975654393</v>
      </c>
      <c r="L387" s="14">
        <f>E387/'Specifications (ICE)'!$M$4</f>
        <v>46.93333333333333</v>
      </c>
      <c r="M387" s="14">
        <f t="shared" si="121"/>
        <v>3</v>
      </c>
      <c r="N387" s="14">
        <f>IF(M387=1,'Specifications (ICE)'!$M$19,IF(M387=2,'Specifications (ICE)'!$M$20,IF(M387=3,'Specifications (ICE)'!$M$21)))</f>
        <v>632.83908432016858</v>
      </c>
      <c r="O387" s="14">
        <f t="shared" si="122"/>
        <v>56.911309171706868</v>
      </c>
      <c r="P387" s="13">
        <f t="shared" si="123"/>
        <v>0.88728655499254105</v>
      </c>
      <c r="Q387" s="14">
        <v>0</v>
      </c>
      <c r="R387" s="17">
        <f t="shared" si="127"/>
        <v>0</v>
      </c>
      <c r="S387" s="14">
        <f t="shared" si="128"/>
        <v>0</v>
      </c>
      <c r="T387" s="12">
        <f t="shared" si="124"/>
        <v>840.33949246964119</v>
      </c>
      <c r="U387" s="3">
        <f t="shared" si="143"/>
        <v>18</v>
      </c>
      <c r="V387" s="19">
        <f t="shared" si="129"/>
        <v>13.422600000000001</v>
      </c>
      <c r="W387" s="14">
        <f>IF(M387=1,_xlfn.XLOOKUP(D387,' RPM (ICE)'!$E$3:$E$63,' RPM (ICE)'!$B$3:$B$63,,1),IF(M387=2,_xlfn.XLOOKUP(D387,' RPM (ICE)'!$F$3:$F$63,' RPM (ICE)'!$B$3:$B$63,,1),IF(M387=3,_xlfn.XLOOKUP(D387,' RPM (ICE)'!$G$3:$G$63,' RPM (ICE)'!$B$3:$B$63,,1))))</f>
        <v>6900</v>
      </c>
      <c r="X387" s="12">
        <f t="shared" si="130"/>
        <v>18.575322156521739</v>
      </c>
      <c r="Y387" s="3">
        <f t="shared" si="131"/>
        <v>19</v>
      </c>
      <c r="Z387" s="3">
        <f t="shared" si="138"/>
        <v>19</v>
      </c>
      <c r="AA387" s="3">
        <f t="shared" si="132"/>
        <v>19</v>
      </c>
      <c r="AB387" s="19"/>
      <c r="AC387" s="14">
        <f>IF(M387=1,_xlfn.XLOOKUP(D387,' RPM (ICE)'!$E$3:$E$63,' RPM (ICE)'!$C$3:$C$63,,-1),IF(M387=2,_xlfn.XLOOKUP(D387,' RPM (ICE)'!$F$3:$F$63,' RPM (ICE)'!$C$3:$C$63,,-1),IF(M387=3,_xlfn.XLOOKUP(D387,' RPM (ICE)'!$G$3:$G$63,' RPM (ICE)'!$C$3:$C$63,,-1))))</f>
        <v>13.483333333333301</v>
      </c>
      <c r="AD387" s="14">
        <f t="shared" si="133"/>
        <v>10.054521666666643</v>
      </c>
      <c r="AE387" s="14">
        <f t="shared" si="134"/>
        <v>13.914292245024122</v>
      </c>
      <c r="AF387" s="14" cm="1">
        <f t="array" ref="AF387">_xlfn.XLOOKUP(AE387,BSFC!$I$11:$I$33,_xlfn.XLOOKUP('Main Data (ICE)'!W387,BSFC!$J$10:$W$10,BSFC!$J$11:$W$33,,-1),,-1)</f>
        <v>450.79008974999994</v>
      </c>
      <c r="AG387" s="14">
        <f t="shared" si="135"/>
        <v>1.2590218679194376</v>
      </c>
      <c r="AH387" s="14">
        <f t="shared" si="139"/>
        <v>2.0825300384643382E-4</v>
      </c>
      <c r="AI387" s="14">
        <f t="shared" si="140"/>
        <v>9.3878390294640984E-2</v>
      </c>
      <c r="AJ387" s="14">
        <f t="shared" si="144"/>
        <v>50.317851238843581</v>
      </c>
      <c r="AK387" s="14">
        <f t="shared" si="141"/>
        <v>1.2434223880084896E-4</v>
      </c>
      <c r="AL387" s="14">
        <f t="shared" si="142"/>
        <v>6.6646160581249475E-2</v>
      </c>
    </row>
    <row r="388" spans="1:38" ht="15.75" thickBot="1" x14ac:dyDescent="0.3">
      <c r="A388" s="14">
        <v>1</v>
      </c>
      <c r="B388" s="17" t="s">
        <v>33</v>
      </c>
      <c r="C388" s="14">
        <v>382</v>
      </c>
      <c r="D388" s="14">
        <f t="shared" si="136"/>
        <v>30.000049728</v>
      </c>
      <c r="E388" s="14">
        <f t="shared" si="125"/>
        <v>13.411199999999999</v>
      </c>
      <c r="F388" s="14">
        <f t="shared" si="137"/>
        <v>36.492566117528746</v>
      </c>
      <c r="G388" s="14">
        <f>0.5*('Specifications (ICE)'!$P$4*'Specifications (ICE)'!$P$3)*'Specifications (ICE)'!$P$5*E388^2</f>
        <v>56.217600027646043</v>
      </c>
      <c r="H388" s="14">
        <f>IF(B388="A",'Specifications (ICE)'!$M$12,IF(B388="G",'Specifications (ICE)'!$M$13))</f>
        <v>84.271039200000004</v>
      </c>
      <c r="I388" s="14">
        <f>'Specifications (ICE)'!$H$11-G388-H388-R388</f>
        <v>561.50961099107656</v>
      </c>
      <c r="J388" s="14">
        <f t="shared" si="126"/>
        <v>0.88728655499254105</v>
      </c>
      <c r="K388" s="14">
        <f>0.5*'Specifications (ICE)'!$E$16*E388^2</f>
        <v>48283.043975654393</v>
      </c>
      <c r="L388" s="14">
        <f>E388/'Specifications (ICE)'!$M$4</f>
        <v>46.93333333333333</v>
      </c>
      <c r="M388" s="14">
        <f t="shared" si="121"/>
        <v>3</v>
      </c>
      <c r="N388" s="14">
        <f>IF(M388=1,'Specifications (ICE)'!$M$19,IF(M388=2,'Specifications (ICE)'!$M$20,IF(M388=3,'Specifications (ICE)'!$M$21)))</f>
        <v>632.83908432016858</v>
      </c>
      <c r="O388" s="14">
        <f t="shared" si="122"/>
        <v>56.911309171706868</v>
      </c>
      <c r="P388" s="13">
        <f t="shared" si="123"/>
        <v>0.88728655499254105</v>
      </c>
      <c r="Q388" s="14">
        <v>0</v>
      </c>
      <c r="R388" s="17">
        <f t="shared" si="127"/>
        <v>0</v>
      </c>
      <c r="S388" s="14">
        <f t="shared" si="128"/>
        <v>0</v>
      </c>
      <c r="T388" s="12">
        <f t="shared" si="124"/>
        <v>840.33949246964119</v>
      </c>
      <c r="U388" s="3">
        <f t="shared" si="143"/>
        <v>18</v>
      </c>
      <c r="V388" s="19">
        <f t="shared" si="129"/>
        <v>13.422600000000001</v>
      </c>
      <c r="W388" s="14">
        <f>IF(M388=1,_xlfn.XLOOKUP(D388,' RPM (ICE)'!$E$3:$E$63,' RPM (ICE)'!$B$3:$B$63,,1),IF(M388=2,_xlfn.XLOOKUP(D388,' RPM (ICE)'!$F$3:$F$63,' RPM (ICE)'!$B$3:$B$63,,1),IF(M388=3,_xlfn.XLOOKUP(D388,' RPM (ICE)'!$G$3:$G$63,' RPM (ICE)'!$B$3:$B$63,,1))))</f>
        <v>6900</v>
      </c>
      <c r="X388" s="12">
        <f t="shared" si="130"/>
        <v>18.575322156521739</v>
      </c>
      <c r="Y388" s="3">
        <f t="shared" si="131"/>
        <v>19</v>
      </c>
      <c r="Z388" s="3">
        <f t="shared" si="138"/>
        <v>19</v>
      </c>
      <c r="AA388" s="3">
        <f t="shared" si="132"/>
        <v>19</v>
      </c>
      <c r="AB388" s="19"/>
      <c r="AC388" s="14">
        <f>IF(M388=1,_xlfn.XLOOKUP(D388,' RPM (ICE)'!$E$3:$E$63,' RPM (ICE)'!$C$3:$C$63,,-1),IF(M388=2,_xlfn.XLOOKUP(D388,' RPM (ICE)'!$F$3:$F$63,' RPM (ICE)'!$C$3:$C$63,,-1),IF(M388=3,_xlfn.XLOOKUP(D388,' RPM (ICE)'!$G$3:$G$63,' RPM (ICE)'!$C$3:$C$63,,-1))))</f>
        <v>13.483333333333301</v>
      </c>
      <c r="AD388" s="14">
        <f t="shared" si="133"/>
        <v>10.054521666666643</v>
      </c>
      <c r="AE388" s="14">
        <f t="shared" si="134"/>
        <v>13.914292245024122</v>
      </c>
      <c r="AF388" s="14" cm="1">
        <f t="array" ref="AF388">_xlfn.XLOOKUP(AE388,BSFC!$I$11:$I$33,_xlfn.XLOOKUP('Main Data (ICE)'!W388,BSFC!$J$10:$W$10,BSFC!$J$11:$W$33,,-1),,-1)</f>
        <v>450.79008974999994</v>
      </c>
      <c r="AG388" s="14">
        <f t="shared" si="135"/>
        <v>1.2590218679194376</v>
      </c>
      <c r="AH388" s="14">
        <f t="shared" si="139"/>
        <v>2.0825300384643382E-4</v>
      </c>
      <c r="AI388" s="14">
        <f t="shared" si="140"/>
        <v>9.3878390294640984E-2</v>
      </c>
      <c r="AJ388" s="14">
        <f t="shared" si="144"/>
        <v>50.411729629138222</v>
      </c>
      <c r="AK388" s="14">
        <f t="shared" si="141"/>
        <v>1.2434223880084896E-4</v>
      </c>
      <c r="AL388" s="14">
        <f t="shared" si="142"/>
        <v>6.6770502820050329E-2</v>
      </c>
    </row>
    <row r="389" spans="1:38" ht="15.75" thickBot="1" x14ac:dyDescent="0.3">
      <c r="A389" s="14">
        <v>1</v>
      </c>
      <c r="B389" s="17" t="s">
        <v>33</v>
      </c>
      <c r="C389" s="14">
        <v>383</v>
      </c>
      <c r="D389" s="14">
        <f t="shared" si="136"/>
        <v>30.000049728</v>
      </c>
      <c r="E389" s="14">
        <f t="shared" si="125"/>
        <v>13.411199999999999</v>
      </c>
      <c r="F389" s="14">
        <f t="shared" si="137"/>
        <v>36.567130660597229</v>
      </c>
      <c r="G389" s="14">
        <f>0.5*('Specifications (ICE)'!$P$4*'Specifications (ICE)'!$P$3)*'Specifications (ICE)'!$P$5*E389^2</f>
        <v>56.217600027646043</v>
      </c>
      <c r="H389" s="14">
        <f>IF(B389="A",'Specifications (ICE)'!$M$12,IF(B389="G",'Specifications (ICE)'!$M$13))</f>
        <v>84.271039200000004</v>
      </c>
      <c r="I389" s="14">
        <f>'Specifications (ICE)'!$H$11-G389-H389-R389</f>
        <v>561.50961099107656</v>
      </c>
      <c r="J389" s="14">
        <f t="shared" si="126"/>
        <v>0.88728655499254105</v>
      </c>
      <c r="K389" s="14">
        <f>0.5*'Specifications (ICE)'!$E$16*E389^2</f>
        <v>48283.043975654393</v>
      </c>
      <c r="L389" s="14">
        <f>E389/'Specifications (ICE)'!$M$4</f>
        <v>46.93333333333333</v>
      </c>
      <c r="M389" s="14">
        <f t="shared" si="121"/>
        <v>3</v>
      </c>
      <c r="N389" s="14">
        <f>IF(M389=1,'Specifications (ICE)'!$M$19,IF(M389=2,'Specifications (ICE)'!$M$20,IF(M389=3,'Specifications (ICE)'!$M$21)))</f>
        <v>632.83908432016858</v>
      </c>
      <c r="O389" s="14">
        <f t="shared" si="122"/>
        <v>56.911309171706868</v>
      </c>
      <c r="P389" s="13">
        <f t="shared" si="123"/>
        <v>0.88728655499254105</v>
      </c>
      <c r="Q389" s="14">
        <v>0</v>
      </c>
      <c r="R389" s="17">
        <f t="shared" si="127"/>
        <v>0</v>
      </c>
      <c r="S389" s="14">
        <f t="shared" si="128"/>
        <v>0</v>
      </c>
      <c r="T389" s="12">
        <f t="shared" si="124"/>
        <v>840.33949246964119</v>
      </c>
      <c r="U389" s="3">
        <f t="shared" si="143"/>
        <v>18</v>
      </c>
      <c r="V389" s="19">
        <f t="shared" si="129"/>
        <v>13.422600000000001</v>
      </c>
      <c r="W389" s="14">
        <f>IF(M389=1,_xlfn.XLOOKUP(D389,' RPM (ICE)'!$E$3:$E$63,' RPM (ICE)'!$B$3:$B$63,,1),IF(M389=2,_xlfn.XLOOKUP(D389,' RPM (ICE)'!$F$3:$F$63,' RPM (ICE)'!$B$3:$B$63,,1),IF(M389=3,_xlfn.XLOOKUP(D389,' RPM (ICE)'!$G$3:$G$63,' RPM (ICE)'!$B$3:$B$63,,1))))</f>
        <v>6900</v>
      </c>
      <c r="X389" s="12">
        <f t="shared" si="130"/>
        <v>18.575322156521739</v>
      </c>
      <c r="Y389" s="3">
        <f t="shared" si="131"/>
        <v>19</v>
      </c>
      <c r="Z389" s="3">
        <f t="shared" si="138"/>
        <v>19</v>
      </c>
      <c r="AA389" s="3">
        <f t="shared" si="132"/>
        <v>19</v>
      </c>
      <c r="AB389" s="19"/>
      <c r="AC389" s="14">
        <f>IF(M389=1,_xlfn.XLOOKUP(D389,' RPM (ICE)'!$E$3:$E$63,' RPM (ICE)'!$C$3:$C$63,,-1),IF(M389=2,_xlfn.XLOOKUP(D389,' RPM (ICE)'!$F$3:$F$63,' RPM (ICE)'!$C$3:$C$63,,-1),IF(M389=3,_xlfn.XLOOKUP(D389,' RPM (ICE)'!$G$3:$G$63,' RPM (ICE)'!$C$3:$C$63,,-1))))</f>
        <v>13.483333333333301</v>
      </c>
      <c r="AD389" s="14">
        <f t="shared" si="133"/>
        <v>10.054521666666643</v>
      </c>
      <c r="AE389" s="14">
        <f t="shared" si="134"/>
        <v>13.914292245024122</v>
      </c>
      <c r="AF389" s="14" cm="1">
        <f t="array" ref="AF389">_xlfn.XLOOKUP(AE389,BSFC!$I$11:$I$33,_xlfn.XLOOKUP('Main Data (ICE)'!W389,BSFC!$J$10:$W$10,BSFC!$J$11:$W$33,,-1),,-1)</f>
        <v>450.79008974999994</v>
      </c>
      <c r="AG389" s="14">
        <f t="shared" si="135"/>
        <v>1.2590218679194376</v>
      </c>
      <c r="AH389" s="14">
        <f t="shared" si="139"/>
        <v>2.0825300384643382E-4</v>
      </c>
      <c r="AI389" s="14">
        <f t="shared" si="140"/>
        <v>9.3878390294640984E-2</v>
      </c>
      <c r="AJ389" s="14">
        <f t="shared" si="144"/>
        <v>50.505608019432863</v>
      </c>
      <c r="AK389" s="14">
        <f t="shared" si="141"/>
        <v>1.2434223880084896E-4</v>
      </c>
      <c r="AL389" s="14">
        <f t="shared" si="142"/>
        <v>6.6894845058851182E-2</v>
      </c>
    </row>
    <row r="390" spans="1:38" ht="15.75" thickBot="1" x14ac:dyDescent="0.3">
      <c r="A390" s="14">
        <v>1</v>
      </c>
      <c r="B390" s="17" t="s">
        <v>33</v>
      </c>
      <c r="C390" s="14">
        <v>384</v>
      </c>
      <c r="D390" s="14">
        <f t="shared" si="136"/>
        <v>30.000049728</v>
      </c>
      <c r="E390" s="14">
        <f t="shared" si="125"/>
        <v>13.411199999999999</v>
      </c>
      <c r="F390" s="14">
        <f t="shared" si="137"/>
        <v>36.641695203665712</v>
      </c>
      <c r="G390" s="14">
        <f>0.5*('Specifications (ICE)'!$P$4*'Specifications (ICE)'!$P$3)*'Specifications (ICE)'!$P$5*E390^2</f>
        <v>56.217600027646043</v>
      </c>
      <c r="H390" s="14">
        <f>IF(B390="A",'Specifications (ICE)'!$M$12,IF(B390="G",'Specifications (ICE)'!$M$13))</f>
        <v>84.271039200000004</v>
      </c>
      <c r="I390" s="14">
        <f>'Specifications (ICE)'!$H$11-G390-H390-R390</f>
        <v>561.50961099107656</v>
      </c>
      <c r="J390" s="14">
        <f t="shared" si="126"/>
        <v>0.88728655499254105</v>
      </c>
      <c r="K390" s="14">
        <f>0.5*'Specifications (ICE)'!$E$16*E390^2</f>
        <v>48283.043975654393</v>
      </c>
      <c r="L390" s="14">
        <f>E390/'Specifications (ICE)'!$M$4</f>
        <v>46.93333333333333</v>
      </c>
      <c r="M390" s="14">
        <f t="shared" ref="M390:M453" si="145">IF(D390&lt;11,1,IF(D390&lt;21,2,IF(D390&gt;21,3)))</f>
        <v>3</v>
      </c>
      <c r="N390" s="14">
        <f>IF(M390=1,'Specifications (ICE)'!$M$19,IF(M390=2,'Specifications (ICE)'!$M$20,IF(M390=3,'Specifications (ICE)'!$M$21)))</f>
        <v>632.83908432016858</v>
      </c>
      <c r="O390" s="14">
        <f t="shared" ref="O390:O453" si="146">(0.5*N390*E390^2)/1000</f>
        <v>56.911309171706868</v>
      </c>
      <c r="P390" s="13">
        <f t="shared" ref="P390:P453" si="147">IF(A390=1,(I390/N390),IF(A390=2,0,IF(A390=3,(1.2*(-I390/N390)))))</f>
        <v>0.88728655499254105</v>
      </c>
      <c r="Q390" s="14">
        <v>0</v>
      </c>
      <c r="R390" s="17">
        <f t="shared" si="127"/>
        <v>0</v>
      </c>
      <c r="S390" s="14">
        <f t="shared" si="128"/>
        <v>0</v>
      </c>
      <c r="T390" s="12">
        <f t="shared" ref="T390:T453" si="148">((63360/(PI()*12)*D390))/60</f>
        <v>840.33949246964119</v>
      </c>
      <c r="U390" s="3">
        <f t="shared" si="143"/>
        <v>18</v>
      </c>
      <c r="V390" s="19">
        <f t="shared" si="129"/>
        <v>13.422600000000001</v>
      </c>
      <c r="W390" s="14">
        <f>IF(M390=1,_xlfn.XLOOKUP(D390,' RPM (ICE)'!$E$3:$E$63,' RPM (ICE)'!$B$3:$B$63,,1),IF(M390=2,_xlfn.XLOOKUP(D390,' RPM (ICE)'!$F$3:$F$63,' RPM (ICE)'!$B$3:$B$63,,1),IF(M390=3,_xlfn.XLOOKUP(D390,' RPM (ICE)'!$G$3:$G$63,' RPM (ICE)'!$B$3:$B$63,,1))))</f>
        <v>6900</v>
      </c>
      <c r="X390" s="12">
        <f t="shared" si="130"/>
        <v>18.575322156521739</v>
      </c>
      <c r="Y390" s="3">
        <f t="shared" si="131"/>
        <v>19</v>
      </c>
      <c r="Z390" s="3">
        <f t="shared" si="138"/>
        <v>19</v>
      </c>
      <c r="AA390" s="3">
        <f t="shared" si="132"/>
        <v>19</v>
      </c>
      <c r="AB390" s="19"/>
      <c r="AC390" s="14">
        <f>IF(M390=1,_xlfn.XLOOKUP(D390,' RPM (ICE)'!$E$3:$E$63,' RPM (ICE)'!$C$3:$C$63,,-1),IF(M390=2,_xlfn.XLOOKUP(D390,' RPM (ICE)'!$F$3:$F$63,' RPM (ICE)'!$C$3:$C$63,,-1),IF(M390=3,_xlfn.XLOOKUP(D390,' RPM (ICE)'!$G$3:$G$63,' RPM (ICE)'!$C$3:$C$63,,-1))))</f>
        <v>13.483333333333301</v>
      </c>
      <c r="AD390" s="14">
        <f t="shared" si="133"/>
        <v>10.054521666666643</v>
      </c>
      <c r="AE390" s="14">
        <f t="shared" si="134"/>
        <v>13.914292245024122</v>
      </c>
      <c r="AF390" s="14" cm="1">
        <f t="array" ref="AF390">_xlfn.XLOOKUP(AE390,BSFC!$I$11:$I$33,_xlfn.XLOOKUP('Main Data (ICE)'!W390,BSFC!$J$10:$W$10,BSFC!$J$11:$W$33,,-1),,-1)</f>
        <v>450.79008974999994</v>
      </c>
      <c r="AG390" s="14">
        <f t="shared" si="135"/>
        <v>1.2590218679194376</v>
      </c>
      <c r="AH390" s="14">
        <f t="shared" si="139"/>
        <v>2.0825300384643382E-4</v>
      </c>
      <c r="AI390" s="14">
        <f t="shared" si="140"/>
        <v>9.3878390294640984E-2</v>
      </c>
      <c r="AJ390" s="14">
        <f t="shared" si="144"/>
        <v>50.599486409727504</v>
      </c>
      <c r="AK390" s="14">
        <f t="shared" si="141"/>
        <v>1.2434223880084896E-4</v>
      </c>
      <c r="AL390" s="14">
        <f t="shared" si="142"/>
        <v>6.7019187297652036E-2</v>
      </c>
    </row>
    <row r="391" spans="1:38" ht="15.75" thickBot="1" x14ac:dyDescent="0.3">
      <c r="A391" s="14">
        <v>1</v>
      </c>
      <c r="B391" s="17" t="s">
        <v>33</v>
      </c>
      <c r="C391" s="14">
        <v>385</v>
      </c>
      <c r="D391" s="14">
        <f t="shared" si="136"/>
        <v>30.000049728</v>
      </c>
      <c r="E391" s="14">
        <f t="shared" ref="E391:E454" si="149">MIN(13.4112,(SQRT((E390^2)+2*P390*$C$7)))</f>
        <v>13.411199999999999</v>
      </c>
      <c r="F391" s="14">
        <f t="shared" si="137"/>
        <v>36.716259746734195</v>
      </c>
      <c r="G391" s="14">
        <f>0.5*('Specifications (ICE)'!$P$4*'Specifications (ICE)'!$P$3)*'Specifications (ICE)'!$P$5*E391^2</f>
        <v>56.217600027646043</v>
      </c>
      <c r="H391" s="14">
        <f>IF(B391="A",'Specifications (ICE)'!$M$12,IF(B391="G",'Specifications (ICE)'!$M$13))</f>
        <v>84.271039200000004</v>
      </c>
      <c r="I391" s="14">
        <f>'Specifications (ICE)'!$H$11-G391-H391-R391</f>
        <v>561.50961099107656</v>
      </c>
      <c r="J391" s="14">
        <f t="shared" ref="J391:J454" si="150">I391/N391</f>
        <v>0.88728655499254105</v>
      </c>
      <c r="K391" s="14">
        <f>0.5*'Specifications (ICE)'!$E$16*E391^2</f>
        <v>48283.043975654393</v>
      </c>
      <c r="L391" s="14">
        <f>E391/'Specifications (ICE)'!$M$4</f>
        <v>46.93333333333333</v>
      </c>
      <c r="M391" s="14">
        <f t="shared" si="145"/>
        <v>3</v>
      </c>
      <c r="N391" s="14">
        <f>IF(M391=1,'Specifications (ICE)'!$M$19,IF(M391=2,'Specifications (ICE)'!$M$20,IF(M391=3,'Specifications (ICE)'!$M$21)))</f>
        <v>632.83908432016858</v>
      </c>
      <c r="O391" s="14">
        <f t="shared" si="146"/>
        <v>56.911309171706868</v>
      </c>
      <c r="P391" s="13">
        <f t="shared" si="147"/>
        <v>0.88728655499254105</v>
      </c>
      <c r="Q391" s="14">
        <v>0</v>
      </c>
      <c r="R391" s="17">
        <f t="shared" ref="R391:R454" si="151">N391*9.81*TAN(Q391)</f>
        <v>0</v>
      </c>
      <c r="S391" s="14">
        <f t="shared" ref="S391:S454" si="152">RADIANS(Q391)</f>
        <v>0</v>
      </c>
      <c r="T391" s="12">
        <f t="shared" si="148"/>
        <v>840.33949246964119</v>
      </c>
      <c r="U391" s="3">
        <f t="shared" si="143"/>
        <v>18</v>
      </c>
      <c r="V391" s="19">
        <f t="shared" ref="V391:V454" si="153">U391*0.7457</f>
        <v>13.422600000000001</v>
      </c>
      <c r="W391" s="14">
        <f>IF(M391=1,_xlfn.XLOOKUP(D391,' RPM (ICE)'!$E$3:$E$63,' RPM (ICE)'!$B$3:$B$63,,1),IF(M391=2,_xlfn.XLOOKUP(D391,' RPM (ICE)'!$F$3:$F$63,' RPM (ICE)'!$B$3:$B$63,,1),IF(M391=3,_xlfn.XLOOKUP(D391,' RPM (ICE)'!$G$3:$G$63,' RPM (ICE)'!$B$3:$B$63,,1))))</f>
        <v>6900</v>
      </c>
      <c r="X391" s="12">
        <f t="shared" ref="X391:X454" si="154">(9548.8*V391)/W391</f>
        <v>18.575322156521739</v>
      </c>
      <c r="Y391" s="3">
        <f t="shared" ref="Y391:Y454" si="155">ROUND(X391,0)</f>
        <v>19</v>
      </c>
      <c r="Z391" s="3">
        <f t="shared" si="138"/>
        <v>19</v>
      </c>
      <c r="AA391" s="3">
        <f t="shared" ref="AA391:AA454" si="156">IF(Z391&gt;22,22,Z391)</f>
        <v>19</v>
      </c>
      <c r="AB391" s="19"/>
      <c r="AC391" s="14">
        <f>IF(M391=1,_xlfn.XLOOKUP(D391,' RPM (ICE)'!$E$3:$E$63,' RPM (ICE)'!$C$3:$C$63,,-1),IF(M391=2,_xlfn.XLOOKUP(D391,' RPM (ICE)'!$F$3:$F$63,' RPM (ICE)'!$C$3:$C$63,,-1),IF(M391=3,_xlfn.XLOOKUP(D391,' RPM (ICE)'!$G$3:$G$63,' RPM (ICE)'!$C$3:$C$63,,-1))))</f>
        <v>13.483333333333301</v>
      </c>
      <c r="AD391" s="14">
        <f t="shared" ref="AD391:AD454" si="157">AC391*0.7457</f>
        <v>10.054521666666643</v>
      </c>
      <c r="AE391" s="14">
        <f t="shared" ref="AE391:AE454" si="158">(9548.8*AD391)/W391</f>
        <v>13.914292245024122</v>
      </c>
      <c r="AF391" s="14" cm="1">
        <f t="array" ref="AF391">_xlfn.XLOOKUP(AE391,BSFC!$I$11:$I$33,_xlfn.XLOOKUP('Main Data (ICE)'!W391,BSFC!$J$10:$W$10,BSFC!$J$11:$W$33,,-1),,-1)</f>
        <v>450.79008974999994</v>
      </c>
      <c r="AG391" s="14">
        <f t="shared" ref="AG391:AG454" si="159">(AF391*AD391)/(60*60)</f>
        <v>1.2590218679194376</v>
      </c>
      <c r="AH391" s="14">
        <f t="shared" si="139"/>
        <v>2.0825300384643382E-4</v>
      </c>
      <c r="AI391" s="14">
        <f t="shared" si="140"/>
        <v>9.3878390294640984E-2</v>
      </c>
      <c r="AJ391" s="14">
        <f t="shared" si="144"/>
        <v>50.693364800022145</v>
      </c>
      <c r="AK391" s="14">
        <f t="shared" si="141"/>
        <v>1.2434223880084896E-4</v>
      </c>
      <c r="AL391" s="14">
        <f t="shared" si="142"/>
        <v>6.7143529536452889E-2</v>
      </c>
    </row>
    <row r="392" spans="1:38" ht="15.75" thickBot="1" x14ac:dyDescent="0.3">
      <c r="A392" s="14">
        <v>1</v>
      </c>
      <c r="B392" s="17" t="s">
        <v>33</v>
      </c>
      <c r="C392" s="14">
        <v>386</v>
      </c>
      <c r="D392" s="14">
        <f t="shared" ref="D392:D455" si="160">E392*2.23694</f>
        <v>30.000049728</v>
      </c>
      <c r="E392" s="14">
        <f t="shared" si="149"/>
        <v>13.411199999999999</v>
      </c>
      <c r="F392" s="14">
        <f t="shared" ref="F392:F455" si="161">($C$7/E392)+F391</f>
        <v>36.790824289802678</v>
      </c>
      <c r="G392" s="14">
        <f>0.5*('Specifications (ICE)'!$P$4*'Specifications (ICE)'!$P$3)*'Specifications (ICE)'!$P$5*E392^2</f>
        <v>56.217600027646043</v>
      </c>
      <c r="H392" s="14">
        <f>IF(B392="A",'Specifications (ICE)'!$M$12,IF(B392="G",'Specifications (ICE)'!$M$13))</f>
        <v>84.271039200000004</v>
      </c>
      <c r="I392" s="14">
        <f>'Specifications (ICE)'!$H$11-G392-H392-R392</f>
        <v>561.50961099107656</v>
      </c>
      <c r="J392" s="14">
        <f t="shared" si="150"/>
        <v>0.88728655499254105</v>
      </c>
      <c r="K392" s="14">
        <f>0.5*'Specifications (ICE)'!$E$16*E392^2</f>
        <v>48283.043975654393</v>
      </c>
      <c r="L392" s="14">
        <f>E392/'Specifications (ICE)'!$M$4</f>
        <v>46.93333333333333</v>
      </c>
      <c r="M392" s="14">
        <f t="shared" si="145"/>
        <v>3</v>
      </c>
      <c r="N392" s="14">
        <f>IF(M392=1,'Specifications (ICE)'!$M$19,IF(M392=2,'Specifications (ICE)'!$M$20,IF(M392=3,'Specifications (ICE)'!$M$21)))</f>
        <v>632.83908432016858</v>
      </c>
      <c r="O392" s="14">
        <f t="shared" si="146"/>
        <v>56.911309171706868</v>
      </c>
      <c r="P392" s="13">
        <f t="shared" si="147"/>
        <v>0.88728655499254105</v>
      </c>
      <c r="Q392" s="14">
        <v>0</v>
      </c>
      <c r="R392" s="17">
        <f t="shared" si="151"/>
        <v>0</v>
      </c>
      <c r="S392" s="14">
        <f t="shared" si="152"/>
        <v>0</v>
      </c>
      <c r="T392" s="12">
        <f t="shared" si="148"/>
        <v>840.33949246964119</v>
      </c>
      <c r="U392" s="3">
        <f t="shared" si="143"/>
        <v>18</v>
      </c>
      <c r="V392" s="19">
        <f t="shared" si="153"/>
        <v>13.422600000000001</v>
      </c>
      <c r="W392" s="14">
        <f>IF(M392=1,_xlfn.XLOOKUP(D392,' RPM (ICE)'!$E$3:$E$63,' RPM (ICE)'!$B$3:$B$63,,1),IF(M392=2,_xlfn.XLOOKUP(D392,' RPM (ICE)'!$F$3:$F$63,' RPM (ICE)'!$B$3:$B$63,,1),IF(M392=3,_xlfn.XLOOKUP(D392,' RPM (ICE)'!$G$3:$G$63,' RPM (ICE)'!$B$3:$B$63,,1))))</f>
        <v>6900</v>
      </c>
      <c r="X392" s="12">
        <f t="shared" si="154"/>
        <v>18.575322156521739</v>
      </c>
      <c r="Y392" s="3">
        <f t="shared" si="155"/>
        <v>19</v>
      </c>
      <c r="Z392" s="3">
        <f t="shared" ref="Z392:Z455" si="162">IF(Y392&lt;0,0,Y392)</f>
        <v>19</v>
      </c>
      <c r="AA392" s="3">
        <f t="shared" si="156"/>
        <v>19</v>
      </c>
      <c r="AB392" s="19"/>
      <c r="AC392" s="14">
        <f>IF(M392=1,_xlfn.XLOOKUP(D392,' RPM (ICE)'!$E$3:$E$63,' RPM (ICE)'!$C$3:$C$63,,-1),IF(M392=2,_xlfn.XLOOKUP(D392,' RPM (ICE)'!$F$3:$F$63,' RPM (ICE)'!$C$3:$C$63,,-1),IF(M392=3,_xlfn.XLOOKUP(D392,' RPM (ICE)'!$G$3:$G$63,' RPM (ICE)'!$C$3:$C$63,,-1))))</f>
        <v>13.483333333333301</v>
      </c>
      <c r="AD392" s="14">
        <f t="shared" si="157"/>
        <v>10.054521666666643</v>
      </c>
      <c r="AE392" s="14">
        <f t="shared" si="158"/>
        <v>13.914292245024122</v>
      </c>
      <c r="AF392" s="14" cm="1">
        <f t="array" ref="AF392">_xlfn.XLOOKUP(AE392,BSFC!$I$11:$I$33,_xlfn.XLOOKUP('Main Data (ICE)'!W392,BSFC!$J$10:$W$10,BSFC!$J$11:$W$33,,-1),,-1)</f>
        <v>450.79008974999994</v>
      </c>
      <c r="AG392" s="14">
        <f t="shared" si="159"/>
        <v>1.2590218679194376</v>
      </c>
      <c r="AH392" s="14">
        <f t="shared" ref="AH392:AH455" si="163">((F392-F391)/3600)*AD392</f>
        <v>2.0825300384643382E-4</v>
      </c>
      <c r="AI392" s="14">
        <f t="shared" ref="AI392:AI455" si="164">AH392*AF392</f>
        <v>9.3878390294640984E-2</v>
      </c>
      <c r="AJ392" s="14">
        <f t="shared" si="144"/>
        <v>50.787243190316786</v>
      </c>
      <c r="AK392" s="14">
        <f t="shared" ref="AK392:AK455" si="165">((AF392*AH392)/1000)/0.755</f>
        <v>1.2434223880084896E-4</v>
      </c>
      <c r="AL392" s="14">
        <f t="shared" ref="AL392:AL455" si="166">AL391+AK392</f>
        <v>6.7267871775253743E-2</v>
      </c>
    </row>
    <row r="393" spans="1:38" ht="15.75" thickBot="1" x14ac:dyDescent="0.3">
      <c r="A393" s="14">
        <v>1</v>
      </c>
      <c r="B393" s="17" t="s">
        <v>33</v>
      </c>
      <c r="C393" s="14">
        <v>387</v>
      </c>
      <c r="D393" s="14">
        <f t="shared" si="160"/>
        <v>30.000049728</v>
      </c>
      <c r="E393" s="14">
        <f t="shared" si="149"/>
        <v>13.411199999999999</v>
      </c>
      <c r="F393" s="14">
        <f t="shared" si="161"/>
        <v>36.865388832871162</v>
      </c>
      <c r="G393" s="14">
        <f>0.5*('Specifications (ICE)'!$P$4*'Specifications (ICE)'!$P$3)*'Specifications (ICE)'!$P$5*E393^2</f>
        <v>56.217600027646043</v>
      </c>
      <c r="H393" s="14">
        <f>IF(B393="A",'Specifications (ICE)'!$M$12,IF(B393="G",'Specifications (ICE)'!$M$13))</f>
        <v>84.271039200000004</v>
      </c>
      <c r="I393" s="14">
        <f>'Specifications (ICE)'!$H$11-G393-H393-R393</f>
        <v>561.50961099107656</v>
      </c>
      <c r="J393" s="14">
        <f t="shared" si="150"/>
        <v>0.88728655499254105</v>
      </c>
      <c r="K393" s="14">
        <f>0.5*'Specifications (ICE)'!$E$16*E393^2</f>
        <v>48283.043975654393</v>
      </c>
      <c r="L393" s="14">
        <f>E393/'Specifications (ICE)'!$M$4</f>
        <v>46.93333333333333</v>
      </c>
      <c r="M393" s="14">
        <f t="shared" si="145"/>
        <v>3</v>
      </c>
      <c r="N393" s="14">
        <f>IF(M393=1,'Specifications (ICE)'!$M$19,IF(M393=2,'Specifications (ICE)'!$M$20,IF(M393=3,'Specifications (ICE)'!$M$21)))</f>
        <v>632.83908432016858</v>
      </c>
      <c r="O393" s="14">
        <f t="shared" si="146"/>
        <v>56.911309171706868</v>
      </c>
      <c r="P393" s="13">
        <f t="shared" si="147"/>
        <v>0.88728655499254105</v>
      </c>
      <c r="Q393" s="14">
        <v>0</v>
      </c>
      <c r="R393" s="17">
        <f t="shared" si="151"/>
        <v>0</v>
      </c>
      <c r="S393" s="14">
        <f t="shared" si="152"/>
        <v>0</v>
      </c>
      <c r="T393" s="12">
        <f t="shared" si="148"/>
        <v>840.33949246964119</v>
      </c>
      <c r="U393" s="3">
        <f t="shared" ref="U393:U456" si="167">IF((ABS(I393)*D393)/746&gt;18,18,(ABS(I393)*D393)/746)</f>
        <v>18</v>
      </c>
      <c r="V393" s="19">
        <f t="shared" si="153"/>
        <v>13.422600000000001</v>
      </c>
      <c r="W393" s="14">
        <f>IF(M393=1,_xlfn.XLOOKUP(D393,' RPM (ICE)'!$E$3:$E$63,' RPM (ICE)'!$B$3:$B$63,,1),IF(M393=2,_xlfn.XLOOKUP(D393,' RPM (ICE)'!$F$3:$F$63,' RPM (ICE)'!$B$3:$B$63,,1),IF(M393=3,_xlfn.XLOOKUP(D393,' RPM (ICE)'!$G$3:$G$63,' RPM (ICE)'!$B$3:$B$63,,1))))</f>
        <v>6900</v>
      </c>
      <c r="X393" s="12">
        <f t="shared" si="154"/>
        <v>18.575322156521739</v>
      </c>
      <c r="Y393" s="3">
        <f t="shared" si="155"/>
        <v>19</v>
      </c>
      <c r="Z393" s="3">
        <f t="shared" si="162"/>
        <v>19</v>
      </c>
      <c r="AA393" s="3">
        <f t="shared" si="156"/>
        <v>19</v>
      </c>
      <c r="AB393" s="19"/>
      <c r="AC393" s="14">
        <f>IF(M393=1,_xlfn.XLOOKUP(D393,' RPM (ICE)'!$E$3:$E$63,' RPM (ICE)'!$C$3:$C$63,,-1),IF(M393=2,_xlfn.XLOOKUP(D393,' RPM (ICE)'!$F$3:$F$63,' RPM (ICE)'!$C$3:$C$63,,-1),IF(M393=3,_xlfn.XLOOKUP(D393,' RPM (ICE)'!$G$3:$G$63,' RPM (ICE)'!$C$3:$C$63,,-1))))</f>
        <v>13.483333333333301</v>
      </c>
      <c r="AD393" s="14">
        <f t="shared" si="157"/>
        <v>10.054521666666643</v>
      </c>
      <c r="AE393" s="14">
        <f t="shared" si="158"/>
        <v>13.914292245024122</v>
      </c>
      <c r="AF393" s="14" cm="1">
        <f t="array" ref="AF393">_xlfn.XLOOKUP(AE393,BSFC!$I$11:$I$33,_xlfn.XLOOKUP('Main Data (ICE)'!W393,BSFC!$J$10:$W$10,BSFC!$J$11:$W$33,,-1),,-1)</f>
        <v>450.79008974999994</v>
      </c>
      <c r="AG393" s="14">
        <f t="shared" si="159"/>
        <v>1.2590218679194376</v>
      </c>
      <c r="AH393" s="14">
        <f t="shared" si="163"/>
        <v>2.0825300384643382E-4</v>
      </c>
      <c r="AI393" s="14">
        <f t="shared" si="164"/>
        <v>9.3878390294640984E-2</v>
      </c>
      <c r="AJ393" s="14">
        <f t="shared" ref="AJ393:AJ456" si="168">AI393+AJ392</f>
        <v>50.881121580611428</v>
      </c>
      <c r="AK393" s="14">
        <f t="shared" si="165"/>
        <v>1.2434223880084896E-4</v>
      </c>
      <c r="AL393" s="14">
        <f t="shared" si="166"/>
        <v>6.7392214014054597E-2</v>
      </c>
    </row>
    <row r="394" spans="1:38" ht="15.75" thickBot="1" x14ac:dyDescent="0.3">
      <c r="A394" s="14">
        <v>1</v>
      </c>
      <c r="B394" s="17" t="s">
        <v>33</v>
      </c>
      <c r="C394" s="14">
        <v>388</v>
      </c>
      <c r="D394" s="14">
        <f t="shared" si="160"/>
        <v>30.000049728</v>
      </c>
      <c r="E394" s="14">
        <f t="shared" si="149"/>
        <v>13.411199999999999</v>
      </c>
      <c r="F394" s="14">
        <f t="shared" si="161"/>
        <v>36.939953375939645</v>
      </c>
      <c r="G394" s="14">
        <f>0.5*('Specifications (ICE)'!$P$4*'Specifications (ICE)'!$P$3)*'Specifications (ICE)'!$P$5*E394^2</f>
        <v>56.217600027646043</v>
      </c>
      <c r="H394" s="14">
        <f>IF(B394="A",'Specifications (ICE)'!$M$12,IF(B394="G",'Specifications (ICE)'!$M$13))</f>
        <v>84.271039200000004</v>
      </c>
      <c r="I394" s="14">
        <f>'Specifications (ICE)'!$H$11-G394-H394-R394</f>
        <v>561.50961099107656</v>
      </c>
      <c r="J394" s="14">
        <f t="shared" si="150"/>
        <v>0.88728655499254105</v>
      </c>
      <c r="K394" s="14">
        <f>0.5*'Specifications (ICE)'!$E$16*E394^2</f>
        <v>48283.043975654393</v>
      </c>
      <c r="L394" s="14">
        <f>E394/'Specifications (ICE)'!$M$4</f>
        <v>46.93333333333333</v>
      </c>
      <c r="M394" s="14">
        <f t="shared" si="145"/>
        <v>3</v>
      </c>
      <c r="N394" s="14">
        <f>IF(M394=1,'Specifications (ICE)'!$M$19,IF(M394=2,'Specifications (ICE)'!$M$20,IF(M394=3,'Specifications (ICE)'!$M$21)))</f>
        <v>632.83908432016858</v>
      </c>
      <c r="O394" s="14">
        <f t="shared" si="146"/>
        <v>56.911309171706868</v>
      </c>
      <c r="P394" s="13">
        <f t="shared" si="147"/>
        <v>0.88728655499254105</v>
      </c>
      <c r="Q394" s="14">
        <v>0</v>
      </c>
      <c r="R394" s="17">
        <f t="shared" si="151"/>
        <v>0</v>
      </c>
      <c r="S394" s="14">
        <f t="shared" si="152"/>
        <v>0</v>
      </c>
      <c r="T394" s="12">
        <f t="shared" si="148"/>
        <v>840.33949246964119</v>
      </c>
      <c r="U394" s="3">
        <f t="shared" si="167"/>
        <v>18</v>
      </c>
      <c r="V394" s="19">
        <f t="shared" si="153"/>
        <v>13.422600000000001</v>
      </c>
      <c r="W394" s="14">
        <f>IF(M394=1,_xlfn.XLOOKUP(D394,' RPM (ICE)'!$E$3:$E$63,' RPM (ICE)'!$B$3:$B$63,,1),IF(M394=2,_xlfn.XLOOKUP(D394,' RPM (ICE)'!$F$3:$F$63,' RPM (ICE)'!$B$3:$B$63,,1),IF(M394=3,_xlfn.XLOOKUP(D394,' RPM (ICE)'!$G$3:$G$63,' RPM (ICE)'!$B$3:$B$63,,1))))</f>
        <v>6900</v>
      </c>
      <c r="X394" s="12">
        <f t="shared" si="154"/>
        <v>18.575322156521739</v>
      </c>
      <c r="Y394" s="3">
        <f t="shared" si="155"/>
        <v>19</v>
      </c>
      <c r="Z394" s="3">
        <f t="shared" si="162"/>
        <v>19</v>
      </c>
      <c r="AA394" s="3">
        <f t="shared" si="156"/>
        <v>19</v>
      </c>
      <c r="AB394" s="19"/>
      <c r="AC394" s="14">
        <f>IF(M394=1,_xlfn.XLOOKUP(D394,' RPM (ICE)'!$E$3:$E$63,' RPM (ICE)'!$C$3:$C$63,,-1),IF(M394=2,_xlfn.XLOOKUP(D394,' RPM (ICE)'!$F$3:$F$63,' RPM (ICE)'!$C$3:$C$63,,-1),IF(M394=3,_xlfn.XLOOKUP(D394,' RPM (ICE)'!$G$3:$G$63,' RPM (ICE)'!$C$3:$C$63,,-1))))</f>
        <v>13.483333333333301</v>
      </c>
      <c r="AD394" s="14">
        <f t="shared" si="157"/>
        <v>10.054521666666643</v>
      </c>
      <c r="AE394" s="14">
        <f t="shared" si="158"/>
        <v>13.914292245024122</v>
      </c>
      <c r="AF394" s="14" cm="1">
        <f t="array" ref="AF394">_xlfn.XLOOKUP(AE394,BSFC!$I$11:$I$33,_xlfn.XLOOKUP('Main Data (ICE)'!W394,BSFC!$J$10:$W$10,BSFC!$J$11:$W$33,,-1),,-1)</f>
        <v>450.79008974999994</v>
      </c>
      <c r="AG394" s="14">
        <f t="shared" si="159"/>
        <v>1.2590218679194376</v>
      </c>
      <c r="AH394" s="14">
        <f t="shared" si="163"/>
        <v>2.0825300384643382E-4</v>
      </c>
      <c r="AI394" s="14">
        <f t="shared" si="164"/>
        <v>9.3878390294640984E-2</v>
      </c>
      <c r="AJ394" s="14">
        <f t="shared" si="168"/>
        <v>50.974999970906069</v>
      </c>
      <c r="AK394" s="14">
        <f t="shared" si="165"/>
        <v>1.2434223880084896E-4</v>
      </c>
      <c r="AL394" s="14">
        <f t="shared" si="166"/>
        <v>6.751655625285545E-2</v>
      </c>
    </row>
    <row r="395" spans="1:38" ht="15.75" thickBot="1" x14ac:dyDescent="0.3">
      <c r="A395" s="14">
        <v>1</v>
      </c>
      <c r="B395" s="17" t="s">
        <v>33</v>
      </c>
      <c r="C395" s="14">
        <v>389</v>
      </c>
      <c r="D395" s="14">
        <f t="shared" si="160"/>
        <v>30.000049728</v>
      </c>
      <c r="E395" s="14">
        <f t="shared" si="149"/>
        <v>13.411199999999999</v>
      </c>
      <c r="F395" s="14">
        <f t="shared" si="161"/>
        <v>37.014517919008128</v>
      </c>
      <c r="G395" s="14">
        <f>0.5*('Specifications (ICE)'!$P$4*'Specifications (ICE)'!$P$3)*'Specifications (ICE)'!$P$5*E395^2</f>
        <v>56.217600027646043</v>
      </c>
      <c r="H395" s="14">
        <f>IF(B395="A",'Specifications (ICE)'!$M$12,IF(B395="G",'Specifications (ICE)'!$M$13))</f>
        <v>84.271039200000004</v>
      </c>
      <c r="I395" s="14">
        <f>'Specifications (ICE)'!$H$11-G395-H395-R395</f>
        <v>561.50961099107656</v>
      </c>
      <c r="J395" s="14">
        <f t="shared" si="150"/>
        <v>0.88728655499254105</v>
      </c>
      <c r="K395" s="14">
        <f>0.5*'Specifications (ICE)'!$E$16*E395^2</f>
        <v>48283.043975654393</v>
      </c>
      <c r="L395" s="14">
        <f>E395/'Specifications (ICE)'!$M$4</f>
        <v>46.93333333333333</v>
      </c>
      <c r="M395" s="14">
        <f t="shared" si="145"/>
        <v>3</v>
      </c>
      <c r="N395" s="14">
        <f>IF(M395=1,'Specifications (ICE)'!$M$19,IF(M395=2,'Specifications (ICE)'!$M$20,IF(M395=3,'Specifications (ICE)'!$M$21)))</f>
        <v>632.83908432016858</v>
      </c>
      <c r="O395" s="14">
        <f t="shared" si="146"/>
        <v>56.911309171706868</v>
      </c>
      <c r="P395" s="13">
        <f t="shared" si="147"/>
        <v>0.88728655499254105</v>
      </c>
      <c r="Q395" s="14">
        <v>0</v>
      </c>
      <c r="R395" s="17">
        <f t="shared" si="151"/>
        <v>0</v>
      </c>
      <c r="S395" s="14">
        <f t="shared" si="152"/>
        <v>0</v>
      </c>
      <c r="T395" s="12">
        <f t="shared" si="148"/>
        <v>840.33949246964119</v>
      </c>
      <c r="U395" s="3">
        <f t="shared" si="167"/>
        <v>18</v>
      </c>
      <c r="V395" s="19">
        <f t="shared" si="153"/>
        <v>13.422600000000001</v>
      </c>
      <c r="W395" s="14">
        <f>IF(M395=1,_xlfn.XLOOKUP(D395,' RPM (ICE)'!$E$3:$E$63,' RPM (ICE)'!$B$3:$B$63,,1),IF(M395=2,_xlfn.XLOOKUP(D395,' RPM (ICE)'!$F$3:$F$63,' RPM (ICE)'!$B$3:$B$63,,1),IF(M395=3,_xlfn.XLOOKUP(D395,' RPM (ICE)'!$G$3:$G$63,' RPM (ICE)'!$B$3:$B$63,,1))))</f>
        <v>6900</v>
      </c>
      <c r="X395" s="12">
        <f t="shared" si="154"/>
        <v>18.575322156521739</v>
      </c>
      <c r="Y395" s="3">
        <f t="shared" si="155"/>
        <v>19</v>
      </c>
      <c r="Z395" s="3">
        <f t="shared" si="162"/>
        <v>19</v>
      </c>
      <c r="AA395" s="3">
        <f t="shared" si="156"/>
        <v>19</v>
      </c>
      <c r="AB395" s="19"/>
      <c r="AC395" s="14">
        <f>IF(M395=1,_xlfn.XLOOKUP(D395,' RPM (ICE)'!$E$3:$E$63,' RPM (ICE)'!$C$3:$C$63,,-1),IF(M395=2,_xlfn.XLOOKUP(D395,' RPM (ICE)'!$F$3:$F$63,' RPM (ICE)'!$C$3:$C$63,,-1),IF(M395=3,_xlfn.XLOOKUP(D395,' RPM (ICE)'!$G$3:$G$63,' RPM (ICE)'!$C$3:$C$63,,-1))))</f>
        <v>13.483333333333301</v>
      </c>
      <c r="AD395" s="14">
        <f t="shared" si="157"/>
        <v>10.054521666666643</v>
      </c>
      <c r="AE395" s="14">
        <f t="shared" si="158"/>
        <v>13.914292245024122</v>
      </c>
      <c r="AF395" s="14" cm="1">
        <f t="array" ref="AF395">_xlfn.XLOOKUP(AE395,BSFC!$I$11:$I$33,_xlfn.XLOOKUP('Main Data (ICE)'!W395,BSFC!$J$10:$W$10,BSFC!$J$11:$W$33,,-1),,-1)</f>
        <v>450.79008974999994</v>
      </c>
      <c r="AG395" s="14">
        <f t="shared" si="159"/>
        <v>1.2590218679194376</v>
      </c>
      <c r="AH395" s="14">
        <f t="shared" si="163"/>
        <v>2.0825300384643382E-4</v>
      </c>
      <c r="AI395" s="14">
        <f t="shared" si="164"/>
        <v>9.3878390294640984E-2</v>
      </c>
      <c r="AJ395" s="14">
        <f t="shared" si="168"/>
        <v>51.06887836120071</v>
      </c>
      <c r="AK395" s="14">
        <f t="shared" si="165"/>
        <v>1.2434223880084896E-4</v>
      </c>
      <c r="AL395" s="14">
        <f t="shared" si="166"/>
        <v>6.7640898491656304E-2</v>
      </c>
    </row>
    <row r="396" spans="1:38" ht="15.75" thickBot="1" x14ac:dyDescent="0.3">
      <c r="A396" s="14">
        <v>1</v>
      </c>
      <c r="B396" s="17" t="s">
        <v>33</v>
      </c>
      <c r="C396" s="14">
        <v>390</v>
      </c>
      <c r="D396" s="14">
        <f t="shared" si="160"/>
        <v>30.000049728</v>
      </c>
      <c r="E396" s="14">
        <f t="shared" si="149"/>
        <v>13.411199999999999</v>
      </c>
      <c r="F396" s="14">
        <f t="shared" si="161"/>
        <v>37.089082462076611</v>
      </c>
      <c r="G396" s="14">
        <f>0.5*('Specifications (ICE)'!$P$4*'Specifications (ICE)'!$P$3)*'Specifications (ICE)'!$P$5*E396^2</f>
        <v>56.217600027646043</v>
      </c>
      <c r="H396" s="14">
        <f>IF(B396="A",'Specifications (ICE)'!$M$12,IF(B396="G",'Specifications (ICE)'!$M$13))</f>
        <v>84.271039200000004</v>
      </c>
      <c r="I396" s="14">
        <f>'Specifications (ICE)'!$H$11-G396-H396-R396</f>
        <v>561.50961099107656</v>
      </c>
      <c r="J396" s="14">
        <f t="shared" si="150"/>
        <v>0.88728655499254105</v>
      </c>
      <c r="K396" s="14">
        <f>0.5*'Specifications (ICE)'!$E$16*E396^2</f>
        <v>48283.043975654393</v>
      </c>
      <c r="L396" s="14">
        <f>E396/'Specifications (ICE)'!$M$4</f>
        <v>46.93333333333333</v>
      </c>
      <c r="M396" s="14">
        <f t="shared" si="145"/>
        <v>3</v>
      </c>
      <c r="N396" s="14">
        <f>IF(M396=1,'Specifications (ICE)'!$M$19,IF(M396=2,'Specifications (ICE)'!$M$20,IF(M396=3,'Specifications (ICE)'!$M$21)))</f>
        <v>632.83908432016858</v>
      </c>
      <c r="O396" s="14">
        <f t="shared" si="146"/>
        <v>56.911309171706868</v>
      </c>
      <c r="P396" s="13">
        <f t="shared" si="147"/>
        <v>0.88728655499254105</v>
      </c>
      <c r="Q396" s="14">
        <v>0</v>
      </c>
      <c r="R396" s="17">
        <f t="shared" si="151"/>
        <v>0</v>
      </c>
      <c r="S396" s="14">
        <f t="shared" si="152"/>
        <v>0</v>
      </c>
      <c r="T396" s="12">
        <f t="shared" si="148"/>
        <v>840.33949246964119</v>
      </c>
      <c r="U396" s="3">
        <f t="shared" si="167"/>
        <v>18</v>
      </c>
      <c r="V396" s="19">
        <f t="shared" si="153"/>
        <v>13.422600000000001</v>
      </c>
      <c r="W396" s="14">
        <f>IF(M396=1,_xlfn.XLOOKUP(D396,' RPM (ICE)'!$E$3:$E$63,' RPM (ICE)'!$B$3:$B$63,,1),IF(M396=2,_xlfn.XLOOKUP(D396,' RPM (ICE)'!$F$3:$F$63,' RPM (ICE)'!$B$3:$B$63,,1),IF(M396=3,_xlfn.XLOOKUP(D396,' RPM (ICE)'!$G$3:$G$63,' RPM (ICE)'!$B$3:$B$63,,1))))</f>
        <v>6900</v>
      </c>
      <c r="X396" s="12">
        <f t="shared" si="154"/>
        <v>18.575322156521739</v>
      </c>
      <c r="Y396" s="3">
        <f t="shared" si="155"/>
        <v>19</v>
      </c>
      <c r="Z396" s="3">
        <f t="shared" si="162"/>
        <v>19</v>
      </c>
      <c r="AA396" s="3">
        <f t="shared" si="156"/>
        <v>19</v>
      </c>
      <c r="AB396" s="19"/>
      <c r="AC396" s="14">
        <f>IF(M396=1,_xlfn.XLOOKUP(D396,' RPM (ICE)'!$E$3:$E$63,' RPM (ICE)'!$C$3:$C$63,,-1),IF(M396=2,_xlfn.XLOOKUP(D396,' RPM (ICE)'!$F$3:$F$63,' RPM (ICE)'!$C$3:$C$63,,-1),IF(M396=3,_xlfn.XLOOKUP(D396,' RPM (ICE)'!$G$3:$G$63,' RPM (ICE)'!$C$3:$C$63,,-1))))</f>
        <v>13.483333333333301</v>
      </c>
      <c r="AD396" s="14">
        <f t="shared" si="157"/>
        <v>10.054521666666643</v>
      </c>
      <c r="AE396" s="14">
        <f t="shared" si="158"/>
        <v>13.914292245024122</v>
      </c>
      <c r="AF396" s="14" cm="1">
        <f t="array" ref="AF396">_xlfn.XLOOKUP(AE396,BSFC!$I$11:$I$33,_xlfn.XLOOKUP('Main Data (ICE)'!W396,BSFC!$J$10:$W$10,BSFC!$J$11:$W$33,,-1),,-1)</f>
        <v>450.79008974999994</v>
      </c>
      <c r="AG396" s="14">
        <f t="shared" si="159"/>
        <v>1.2590218679194376</v>
      </c>
      <c r="AH396" s="14">
        <f t="shared" si="163"/>
        <v>2.0825300384643382E-4</v>
      </c>
      <c r="AI396" s="14">
        <f t="shared" si="164"/>
        <v>9.3878390294640984E-2</v>
      </c>
      <c r="AJ396" s="14">
        <f t="shared" si="168"/>
        <v>51.162756751495351</v>
      </c>
      <c r="AK396" s="14">
        <f t="shared" si="165"/>
        <v>1.2434223880084896E-4</v>
      </c>
      <c r="AL396" s="14">
        <f t="shared" si="166"/>
        <v>6.7765240730457157E-2</v>
      </c>
    </row>
    <row r="397" spans="1:38" ht="15.75" thickBot="1" x14ac:dyDescent="0.3">
      <c r="A397" s="14">
        <v>1</v>
      </c>
      <c r="B397" s="17" t="s">
        <v>33</v>
      </c>
      <c r="C397" s="14">
        <v>391</v>
      </c>
      <c r="D397" s="14">
        <f t="shared" si="160"/>
        <v>30.000049728</v>
      </c>
      <c r="E397" s="14">
        <f t="shared" si="149"/>
        <v>13.411199999999999</v>
      </c>
      <c r="F397" s="14">
        <f t="shared" si="161"/>
        <v>37.163647005145094</v>
      </c>
      <c r="G397" s="14">
        <f>0.5*('Specifications (ICE)'!$P$4*'Specifications (ICE)'!$P$3)*'Specifications (ICE)'!$P$5*E397^2</f>
        <v>56.217600027646043</v>
      </c>
      <c r="H397" s="14">
        <f>IF(B397="A",'Specifications (ICE)'!$M$12,IF(B397="G",'Specifications (ICE)'!$M$13))</f>
        <v>84.271039200000004</v>
      </c>
      <c r="I397" s="14">
        <f>'Specifications (ICE)'!$H$11-G397-H397-R397</f>
        <v>561.50961099107656</v>
      </c>
      <c r="J397" s="14">
        <f t="shared" si="150"/>
        <v>0.88728655499254105</v>
      </c>
      <c r="K397" s="14">
        <f>0.5*'Specifications (ICE)'!$E$16*E397^2</f>
        <v>48283.043975654393</v>
      </c>
      <c r="L397" s="14">
        <f>E397/'Specifications (ICE)'!$M$4</f>
        <v>46.93333333333333</v>
      </c>
      <c r="M397" s="14">
        <f t="shared" si="145"/>
        <v>3</v>
      </c>
      <c r="N397" s="14">
        <f>IF(M397=1,'Specifications (ICE)'!$M$19,IF(M397=2,'Specifications (ICE)'!$M$20,IF(M397=3,'Specifications (ICE)'!$M$21)))</f>
        <v>632.83908432016858</v>
      </c>
      <c r="O397" s="14">
        <f t="shared" si="146"/>
        <v>56.911309171706868</v>
      </c>
      <c r="P397" s="13">
        <f t="shared" si="147"/>
        <v>0.88728655499254105</v>
      </c>
      <c r="Q397" s="14">
        <v>0</v>
      </c>
      <c r="R397" s="17">
        <f t="shared" si="151"/>
        <v>0</v>
      </c>
      <c r="S397" s="14">
        <f t="shared" si="152"/>
        <v>0</v>
      </c>
      <c r="T397" s="12">
        <f t="shared" si="148"/>
        <v>840.33949246964119</v>
      </c>
      <c r="U397" s="3">
        <f t="shared" si="167"/>
        <v>18</v>
      </c>
      <c r="V397" s="19">
        <f t="shared" si="153"/>
        <v>13.422600000000001</v>
      </c>
      <c r="W397" s="14">
        <f>IF(M397=1,_xlfn.XLOOKUP(D397,' RPM (ICE)'!$E$3:$E$63,' RPM (ICE)'!$B$3:$B$63,,1),IF(M397=2,_xlfn.XLOOKUP(D397,' RPM (ICE)'!$F$3:$F$63,' RPM (ICE)'!$B$3:$B$63,,1),IF(M397=3,_xlfn.XLOOKUP(D397,' RPM (ICE)'!$G$3:$G$63,' RPM (ICE)'!$B$3:$B$63,,1))))</f>
        <v>6900</v>
      </c>
      <c r="X397" s="12">
        <f t="shared" si="154"/>
        <v>18.575322156521739</v>
      </c>
      <c r="Y397" s="3">
        <f t="shared" si="155"/>
        <v>19</v>
      </c>
      <c r="Z397" s="3">
        <f t="shared" si="162"/>
        <v>19</v>
      </c>
      <c r="AA397" s="3">
        <f t="shared" si="156"/>
        <v>19</v>
      </c>
      <c r="AB397" s="19"/>
      <c r="AC397" s="14">
        <f>IF(M397=1,_xlfn.XLOOKUP(D397,' RPM (ICE)'!$E$3:$E$63,' RPM (ICE)'!$C$3:$C$63,,-1),IF(M397=2,_xlfn.XLOOKUP(D397,' RPM (ICE)'!$F$3:$F$63,' RPM (ICE)'!$C$3:$C$63,,-1),IF(M397=3,_xlfn.XLOOKUP(D397,' RPM (ICE)'!$G$3:$G$63,' RPM (ICE)'!$C$3:$C$63,,-1))))</f>
        <v>13.483333333333301</v>
      </c>
      <c r="AD397" s="14">
        <f t="shared" si="157"/>
        <v>10.054521666666643</v>
      </c>
      <c r="AE397" s="14">
        <f t="shared" si="158"/>
        <v>13.914292245024122</v>
      </c>
      <c r="AF397" s="14" cm="1">
        <f t="array" ref="AF397">_xlfn.XLOOKUP(AE397,BSFC!$I$11:$I$33,_xlfn.XLOOKUP('Main Data (ICE)'!W397,BSFC!$J$10:$W$10,BSFC!$J$11:$W$33,,-1),,-1)</f>
        <v>450.79008974999994</v>
      </c>
      <c r="AG397" s="14">
        <f t="shared" si="159"/>
        <v>1.2590218679194376</v>
      </c>
      <c r="AH397" s="14">
        <f t="shared" si="163"/>
        <v>2.0825300384643382E-4</v>
      </c>
      <c r="AI397" s="14">
        <f t="shared" si="164"/>
        <v>9.3878390294640984E-2</v>
      </c>
      <c r="AJ397" s="14">
        <f t="shared" si="168"/>
        <v>51.256635141789992</v>
      </c>
      <c r="AK397" s="14">
        <f t="shared" si="165"/>
        <v>1.2434223880084896E-4</v>
      </c>
      <c r="AL397" s="14">
        <f t="shared" si="166"/>
        <v>6.7889582969258011E-2</v>
      </c>
    </row>
    <row r="398" spans="1:38" ht="15.75" thickBot="1" x14ac:dyDescent="0.3">
      <c r="A398" s="14">
        <v>1</v>
      </c>
      <c r="B398" s="17" t="s">
        <v>33</v>
      </c>
      <c r="C398" s="14">
        <v>392</v>
      </c>
      <c r="D398" s="14">
        <f t="shared" si="160"/>
        <v>30.000049728</v>
      </c>
      <c r="E398" s="14">
        <f t="shared" si="149"/>
        <v>13.411199999999999</v>
      </c>
      <c r="F398" s="14">
        <f t="shared" si="161"/>
        <v>37.238211548213577</v>
      </c>
      <c r="G398" s="14">
        <f>0.5*('Specifications (ICE)'!$P$4*'Specifications (ICE)'!$P$3)*'Specifications (ICE)'!$P$5*E398^2</f>
        <v>56.217600027646043</v>
      </c>
      <c r="H398" s="14">
        <f>IF(B398="A",'Specifications (ICE)'!$M$12,IF(B398="G",'Specifications (ICE)'!$M$13))</f>
        <v>84.271039200000004</v>
      </c>
      <c r="I398" s="14">
        <f>'Specifications (ICE)'!$H$11-G398-H398-R398</f>
        <v>561.50961099107656</v>
      </c>
      <c r="J398" s="14">
        <f t="shared" si="150"/>
        <v>0.88728655499254105</v>
      </c>
      <c r="K398" s="14">
        <f>0.5*'Specifications (ICE)'!$E$16*E398^2</f>
        <v>48283.043975654393</v>
      </c>
      <c r="L398" s="14">
        <f>E398/'Specifications (ICE)'!$M$4</f>
        <v>46.93333333333333</v>
      </c>
      <c r="M398" s="14">
        <f t="shared" si="145"/>
        <v>3</v>
      </c>
      <c r="N398" s="14">
        <f>IF(M398=1,'Specifications (ICE)'!$M$19,IF(M398=2,'Specifications (ICE)'!$M$20,IF(M398=3,'Specifications (ICE)'!$M$21)))</f>
        <v>632.83908432016858</v>
      </c>
      <c r="O398" s="14">
        <f t="shared" si="146"/>
        <v>56.911309171706868</v>
      </c>
      <c r="P398" s="13">
        <f t="shared" si="147"/>
        <v>0.88728655499254105</v>
      </c>
      <c r="Q398" s="14">
        <v>0</v>
      </c>
      <c r="R398" s="17">
        <f t="shared" si="151"/>
        <v>0</v>
      </c>
      <c r="S398" s="14">
        <f t="shared" si="152"/>
        <v>0</v>
      </c>
      <c r="T398" s="12">
        <f t="shared" si="148"/>
        <v>840.33949246964119</v>
      </c>
      <c r="U398" s="3">
        <f t="shared" si="167"/>
        <v>18</v>
      </c>
      <c r="V398" s="19">
        <f t="shared" si="153"/>
        <v>13.422600000000001</v>
      </c>
      <c r="W398" s="14">
        <f>IF(M398=1,_xlfn.XLOOKUP(D398,' RPM (ICE)'!$E$3:$E$63,' RPM (ICE)'!$B$3:$B$63,,1),IF(M398=2,_xlfn.XLOOKUP(D398,' RPM (ICE)'!$F$3:$F$63,' RPM (ICE)'!$B$3:$B$63,,1),IF(M398=3,_xlfn.XLOOKUP(D398,' RPM (ICE)'!$G$3:$G$63,' RPM (ICE)'!$B$3:$B$63,,1))))</f>
        <v>6900</v>
      </c>
      <c r="X398" s="12">
        <f t="shared" si="154"/>
        <v>18.575322156521739</v>
      </c>
      <c r="Y398" s="3">
        <f t="shared" si="155"/>
        <v>19</v>
      </c>
      <c r="Z398" s="3">
        <f t="shared" si="162"/>
        <v>19</v>
      </c>
      <c r="AA398" s="3">
        <f t="shared" si="156"/>
        <v>19</v>
      </c>
      <c r="AB398" s="19"/>
      <c r="AC398" s="14">
        <f>IF(M398=1,_xlfn.XLOOKUP(D398,' RPM (ICE)'!$E$3:$E$63,' RPM (ICE)'!$C$3:$C$63,,-1),IF(M398=2,_xlfn.XLOOKUP(D398,' RPM (ICE)'!$F$3:$F$63,' RPM (ICE)'!$C$3:$C$63,,-1),IF(M398=3,_xlfn.XLOOKUP(D398,' RPM (ICE)'!$G$3:$G$63,' RPM (ICE)'!$C$3:$C$63,,-1))))</f>
        <v>13.483333333333301</v>
      </c>
      <c r="AD398" s="14">
        <f t="shared" si="157"/>
        <v>10.054521666666643</v>
      </c>
      <c r="AE398" s="14">
        <f t="shared" si="158"/>
        <v>13.914292245024122</v>
      </c>
      <c r="AF398" s="14" cm="1">
        <f t="array" ref="AF398">_xlfn.XLOOKUP(AE398,BSFC!$I$11:$I$33,_xlfn.XLOOKUP('Main Data (ICE)'!W398,BSFC!$J$10:$W$10,BSFC!$J$11:$W$33,,-1),,-1)</f>
        <v>450.79008974999994</v>
      </c>
      <c r="AG398" s="14">
        <f t="shared" si="159"/>
        <v>1.2590218679194376</v>
      </c>
      <c r="AH398" s="14">
        <f t="shared" si="163"/>
        <v>2.0825300384643382E-4</v>
      </c>
      <c r="AI398" s="14">
        <f t="shared" si="164"/>
        <v>9.3878390294640984E-2</v>
      </c>
      <c r="AJ398" s="14">
        <f t="shared" si="168"/>
        <v>51.350513532084634</v>
      </c>
      <c r="AK398" s="14">
        <f t="shared" si="165"/>
        <v>1.2434223880084896E-4</v>
      </c>
      <c r="AL398" s="14">
        <f t="shared" si="166"/>
        <v>6.8013925208058865E-2</v>
      </c>
    </row>
    <row r="399" spans="1:38" ht="15.75" thickBot="1" x14ac:dyDescent="0.3">
      <c r="A399" s="14">
        <v>1</v>
      </c>
      <c r="B399" s="17" t="s">
        <v>33</v>
      </c>
      <c r="C399" s="14">
        <v>393</v>
      </c>
      <c r="D399" s="14">
        <f t="shared" si="160"/>
        <v>30.000049728</v>
      </c>
      <c r="E399" s="14">
        <f t="shared" si="149"/>
        <v>13.411199999999999</v>
      </c>
      <c r="F399" s="14">
        <f t="shared" si="161"/>
        <v>37.312776091282061</v>
      </c>
      <c r="G399" s="14">
        <f>0.5*('Specifications (ICE)'!$P$4*'Specifications (ICE)'!$P$3)*'Specifications (ICE)'!$P$5*E399^2</f>
        <v>56.217600027646043</v>
      </c>
      <c r="H399" s="14">
        <f>IF(B399="A",'Specifications (ICE)'!$M$12,IF(B399="G",'Specifications (ICE)'!$M$13))</f>
        <v>84.271039200000004</v>
      </c>
      <c r="I399" s="14">
        <f>'Specifications (ICE)'!$H$11-G399-H399-R399</f>
        <v>561.50961099107656</v>
      </c>
      <c r="J399" s="14">
        <f t="shared" si="150"/>
        <v>0.88728655499254105</v>
      </c>
      <c r="K399" s="14">
        <f>0.5*'Specifications (ICE)'!$E$16*E399^2</f>
        <v>48283.043975654393</v>
      </c>
      <c r="L399" s="14">
        <f>E399/'Specifications (ICE)'!$M$4</f>
        <v>46.93333333333333</v>
      </c>
      <c r="M399" s="14">
        <f t="shared" si="145"/>
        <v>3</v>
      </c>
      <c r="N399" s="14">
        <f>IF(M399=1,'Specifications (ICE)'!$M$19,IF(M399=2,'Specifications (ICE)'!$M$20,IF(M399=3,'Specifications (ICE)'!$M$21)))</f>
        <v>632.83908432016858</v>
      </c>
      <c r="O399" s="14">
        <f t="shared" si="146"/>
        <v>56.911309171706868</v>
      </c>
      <c r="P399" s="13">
        <f t="shared" si="147"/>
        <v>0.88728655499254105</v>
      </c>
      <c r="Q399" s="14">
        <v>0</v>
      </c>
      <c r="R399" s="17">
        <f t="shared" si="151"/>
        <v>0</v>
      </c>
      <c r="S399" s="14">
        <f t="shared" si="152"/>
        <v>0</v>
      </c>
      <c r="T399" s="12">
        <f t="shared" si="148"/>
        <v>840.33949246964119</v>
      </c>
      <c r="U399" s="3">
        <f t="shared" si="167"/>
        <v>18</v>
      </c>
      <c r="V399" s="19">
        <f t="shared" si="153"/>
        <v>13.422600000000001</v>
      </c>
      <c r="W399" s="14">
        <f>IF(M399=1,_xlfn.XLOOKUP(D399,' RPM (ICE)'!$E$3:$E$63,' RPM (ICE)'!$B$3:$B$63,,1),IF(M399=2,_xlfn.XLOOKUP(D399,' RPM (ICE)'!$F$3:$F$63,' RPM (ICE)'!$B$3:$B$63,,1),IF(M399=3,_xlfn.XLOOKUP(D399,' RPM (ICE)'!$G$3:$G$63,' RPM (ICE)'!$B$3:$B$63,,1))))</f>
        <v>6900</v>
      </c>
      <c r="X399" s="12">
        <f t="shared" si="154"/>
        <v>18.575322156521739</v>
      </c>
      <c r="Y399" s="3">
        <f t="shared" si="155"/>
        <v>19</v>
      </c>
      <c r="Z399" s="3">
        <f t="shared" si="162"/>
        <v>19</v>
      </c>
      <c r="AA399" s="3">
        <f t="shared" si="156"/>
        <v>19</v>
      </c>
      <c r="AB399" s="19"/>
      <c r="AC399" s="14">
        <f>IF(M399=1,_xlfn.XLOOKUP(D399,' RPM (ICE)'!$E$3:$E$63,' RPM (ICE)'!$C$3:$C$63,,-1),IF(M399=2,_xlfn.XLOOKUP(D399,' RPM (ICE)'!$F$3:$F$63,' RPM (ICE)'!$C$3:$C$63,,-1),IF(M399=3,_xlfn.XLOOKUP(D399,' RPM (ICE)'!$G$3:$G$63,' RPM (ICE)'!$C$3:$C$63,,-1))))</f>
        <v>13.483333333333301</v>
      </c>
      <c r="AD399" s="14">
        <f t="shared" si="157"/>
        <v>10.054521666666643</v>
      </c>
      <c r="AE399" s="14">
        <f t="shared" si="158"/>
        <v>13.914292245024122</v>
      </c>
      <c r="AF399" s="14" cm="1">
        <f t="array" ref="AF399">_xlfn.XLOOKUP(AE399,BSFC!$I$11:$I$33,_xlfn.XLOOKUP('Main Data (ICE)'!W399,BSFC!$J$10:$W$10,BSFC!$J$11:$W$33,,-1),,-1)</f>
        <v>450.79008974999994</v>
      </c>
      <c r="AG399" s="14">
        <f t="shared" si="159"/>
        <v>1.2590218679194376</v>
      </c>
      <c r="AH399" s="14">
        <f t="shared" si="163"/>
        <v>2.0825300384643382E-4</v>
      </c>
      <c r="AI399" s="14">
        <f t="shared" si="164"/>
        <v>9.3878390294640984E-2</v>
      </c>
      <c r="AJ399" s="14">
        <f t="shared" si="168"/>
        <v>51.444391922379275</v>
      </c>
      <c r="AK399" s="14">
        <f t="shared" si="165"/>
        <v>1.2434223880084896E-4</v>
      </c>
      <c r="AL399" s="14">
        <f t="shared" si="166"/>
        <v>6.8138267446859718E-2</v>
      </c>
    </row>
    <row r="400" spans="1:38" ht="15.75" thickBot="1" x14ac:dyDescent="0.3">
      <c r="A400" s="14">
        <v>1</v>
      </c>
      <c r="B400" s="17" t="s">
        <v>33</v>
      </c>
      <c r="C400" s="14">
        <v>394</v>
      </c>
      <c r="D400" s="14">
        <f t="shared" si="160"/>
        <v>30.000049728</v>
      </c>
      <c r="E400" s="14">
        <f t="shared" si="149"/>
        <v>13.411199999999999</v>
      </c>
      <c r="F400" s="14">
        <f t="shared" si="161"/>
        <v>37.387340634350544</v>
      </c>
      <c r="G400" s="14">
        <f>0.5*('Specifications (ICE)'!$P$4*'Specifications (ICE)'!$P$3)*'Specifications (ICE)'!$P$5*E400^2</f>
        <v>56.217600027646043</v>
      </c>
      <c r="H400" s="14">
        <f>IF(B400="A",'Specifications (ICE)'!$M$12,IF(B400="G",'Specifications (ICE)'!$M$13))</f>
        <v>84.271039200000004</v>
      </c>
      <c r="I400" s="14">
        <f>'Specifications (ICE)'!$H$11-G400-H400-R400</f>
        <v>561.50961099107656</v>
      </c>
      <c r="J400" s="14">
        <f t="shared" si="150"/>
        <v>0.88728655499254105</v>
      </c>
      <c r="K400" s="14">
        <f>0.5*'Specifications (ICE)'!$E$16*E400^2</f>
        <v>48283.043975654393</v>
      </c>
      <c r="L400" s="14">
        <f>E400/'Specifications (ICE)'!$M$4</f>
        <v>46.93333333333333</v>
      </c>
      <c r="M400" s="14">
        <f t="shared" si="145"/>
        <v>3</v>
      </c>
      <c r="N400" s="14">
        <f>IF(M400=1,'Specifications (ICE)'!$M$19,IF(M400=2,'Specifications (ICE)'!$M$20,IF(M400=3,'Specifications (ICE)'!$M$21)))</f>
        <v>632.83908432016858</v>
      </c>
      <c r="O400" s="14">
        <f t="shared" si="146"/>
        <v>56.911309171706868</v>
      </c>
      <c r="P400" s="13">
        <f t="shared" si="147"/>
        <v>0.88728655499254105</v>
      </c>
      <c r="Q400" s="14">
        <v>0</v>
      </c>
      <c r="R400" s="17">
        <f t="shared" si="151"/>
        <v>0</v>
      </c>
      <c r="S400" s="14">
        <f t="shared" si="152"/>
        <v>0</v>
      </c>
      <c r="T400" s="12">
        <f t="shared" si="148"/>
        <v>840.33949246964119</v>
      </c>
      <c r="U400" s="3">
        <f t="shared" si="167"/>
        <v>18</v>
      </c>
      <c r="V400" s="19">
        <f t="shared" si="153"/>
        <v>13.422600000000001</v>
      </c>
      <c r="W400" s="14">
        <f>IF(M400=1,_xlfn.XLOOKUP(D400,' RPM (ICE)'!$E$3:$E$63,' RPM (ICE)'!$B$3:$B$63,,1),IF(M400=2,_xlfn.XLOOKUP(D400,' RPM (ICE)'!$F$3:$F$63,' RPM (ICE)'!$B$3:$B$63,,1),IF(M400=3,_xlfn.XLOOKUP(D400,' RPM (ICE)'!$G$3:$G$63,' RPM (ICE)'!$B$3:$B$63,,1))))</f>
        <v>6900</v>
      </c>
      <c r="X400" s="12">
        <f t="shared" si="154"/>
        <v>18.575322156521739</v>
      </c>
      <c r="Y400" s="3">
        <f t="shared" si="155"/>
        <v>19</v>
      </c>
      <c r="Z400" s="3">
        <f t="shared" si="162"/>
        <v>19</v>
      </c>
      <c r="AA400" s="3">
        <f t="shared" si="156"/>
        <v>19</v>
      </c>
      <c r="AB400" s="19"/>
      <c r="AC400" s="14">
        <f>IF(M400=1,_xlfn.XLOOKUP(D400,' RPM (ICE)'!$E$3:$E$63,' RPM (ICE)'!$C$3:$C$63,,-1),IF(M400=2,_xlfn.XLOOKUP(D400,' RPM (ICE)'!$F$3:$F$63,' RPM (ICE)'!$C$3:$C$63,,-1),IF(M400=3,_xlfn.XLOOKUP(D400,' RPM (ICE)'!$G$3:$G$63,' RPM (ICE)'!$C$3:$C$63,,-1))))</f>
        <v>13.483333333333301</v>
      </c>
      <c r="AD400" s="14">
        <f t="shared" si="157"/>
        <v>10.054521666666643</v>
      </c>
      <c r="AE400" s="14">
        <f t="shared" si="158"/>
        <v>13.914292245024122</v>
      </c>
      <c r="AF400" s="14" cm="1">
        <f t="array" ref="AF400">_xlfn.XLOOKUP(AE400,BSFC!$I$11:$I$33,_xlfn.XLOOKUP('Main Data (ICE)'!W400,BSFC!$J$10:$W$10,BSFC!$J$11:$W$33,,-1),,-1)</f>
        <v>450.79008974999994</v>
      </c>
      <c r="AG400" s="14">
        <f t="shared" si="159"/>
        <v>1.2590218679194376</v>
      </c>
      <c r="AH400" s="14">
        <f t="shared" si="163"/>
        <v>2.0825300384643382E-4</v>
      </c>
      <c r="AI400" s="14">
        <f t="shared" si="164"/>
        <v>9.3878390294640984E-2</v>
      </c>
      <c r="AJ400" s="14">
        <f t="shared" si="168"/>
        <v>51.538270312673916</v>
      </c>
      <c r="AK400" s="14">
        <f t="shared" si="165"/>
        <v>1.2434223880084896E-4</v>
      </c>
      <c r="AL400" s="14">
        <f t="shared" si="166"/>
        <v>6.8262609685660572E-2</v>
      </c>
    </row>
    <row r="401" spans="1:38" ht="15.75" thickBot="1" x14ac:dyDescent="0.3">
      <c r="A401" s="14">
        <v>1</v>
      </c>
      <c r="B401" s="17" t="s">
        <v>33</v>
      </c>
      <c r="C401" s="14">
        <v>395</v>
      </c>
      <c r="D401" s="14">
        <f t="shared" si="160"/>
        <v>30.000049728</v>
      </c>
      <c r="E401" s="14">
        <f t="shared" si="149"/>
        <v>13.411199999999999</v>
      </c>
      <c r="F401" s="14">
        <f t="shared" si="161"/>
        <v>37.461905177419027</v>
      </c>
      <c r="G401" s="14">
        <f>0.5*('Specifications (ICE)'!$P$4*'Specifications (ICE)'!$P$3)*'Specifications (ICE)'!$P$5*E401^2</f>
        <v>56.217600027646043</v>
      </c>
      <c r="H401" s="14">
        <f>IF(B401="A",'Specifications (ICE)'!$M$12,IF(B401="G",'Specifications (ICE)'!$M$13))</f>
        <v>84.271039200000004</v>
      </c>
      <c r="I401" s="14">
        <f>'Specifications (ICE)'!$H$11-G401-H401-R401</f>
        <v>561.50961099107656</v>
      </c>
      <c r="J401" s="14">
        <f t="shared" si="150"/>
        <v>0.88728655499254105</v>
      </c>
      <c r="K401" s="14">
        <f>0.5*'Specifications (ICE)'!$E$16*E401^2</f>
        <v>48283.043975654393</v>
      </c>
      <c r="L401" s="14">
        <f>E401/'Specifications (ICE)'!$M$4</f>
        <v>46.93333333333333</v>
      </c>
      <c r="M401" s="14">
        <f t="shared" si="145"/>
        <v>3</v>
      </c>
      <c r="N401" s="14">
        <f>IF(M401=1,'Specifications (ICE)'!$M$19,IF(M401=2,'Specifications (ICE)'!$M$20,IF(M401=3,'Specifications (ICE)'!$M$21)))</f>
        <v>632.83908432016858</v>
      </c>
      <c r="O401" s="14">
        <f t="shared" si="146"/>
        <v>56.911309171706868</v>
      </c>
      <c r="P401" s="13">
        <f t="shared" si="147"/>
        <v>0.88728655499254105</v>
      </c>
      <c r="Q401" s="14">
        <v>0</v>
      </c>
      <c r="R401" s="17">
        <f t="shared" si="151"/>
        <v>0</v>
      </c>
      <c r="S401" s="14">
        <f t="shared" si="152"/>
        <v>0</v>
      </c>
      <c r="T401" s="12">
        <f t="shared" si="148"/>
        <v>840.33949246964119</v>
      </c>
      <c r="U401" s="3">
        <f t="shared" si="167"/>
        <v>18</v>
      </c>
      <c r="V401" s="19">
        <f t="shared" si="153"/>
        <v>13.422600000000001</v>
      </c>
      <c r="W401" s="14">
        <f>IF(M401=1,_xlfn.XLOOKUP(D401,' RPM (ICE)'!$E$3:$E$63,' RPM (ICE)'!$B$3:$B$63,,1),IF(M401=2,_xlfn.XLOOKUP(D401,' RPM (ICE)'!$F$3:$F$63,' RPM (ICE)'!$B$3:$B$63,,1),IF(M401=3,_xlfn.XLOOKUP(D401,' RPM (ICE)'!$G$3:$G$63,' RPM (ICE)'!$B$3:$B$63,,1))))</f>
        <v>6900</v>
      </c>
      <c r="X401" s="12">
        <f t="shared" si="154"/>
        <v>18.575322156521739</v>
      </c>
      <c r="Y401" s="3">
        <f t="shared" si="155"/>
        <v>19</v>
      </c>
      <c r="Z401" s="3">
        <f t="shared" si="162"/>
        <v>19</v>
      </c>
      <c r="AA401" s="3">
        <f t="shared" si="156"/>
        <v>19</v>
      </c>
      <c r="AB401" s="19"/>
      <c r="AC401" s="14">
        <f>IF(M401=1,_xlfn.XLOOKUP(D401,' RPM (ICE)'!$E$3:$E$63,' RPM (ICE)'!$C$3:$C$63,,-1),IF(M401=2,_xlfn.XLOOKUP(D401,' RPM (ICE)'!$F$3:$F$63,' RPM (ICE)'!$C$3:$C$63,,-1),IF(M401=3,_xlfn.XLOOKUP(D401,' RPM (ICE)'!$G$3:$G$63,' RPM (ICE)'!$C$3:$C$63,,-1))))</f>
        <v>13.483333333333301</v>
      </c>
      <c r="AD401" s="14">
        <f t="shared" si="157"/>
        <v>10.054521666666643</v>
      </c>
      <c r="AE401" s="14">
        <f t="shared" si="158"/>
        <v>13.914292245024122</v>
      </c>
      <c r="AF401" s="14" cm="1">
        <f t="array" ref="AF401">_xlfn.XLOOKUP(AE401,BSFC!$I$11:$I$33,_xlfn.XLOOKUP('Main Data (ICE)'!W401,BSFC!$J$10:$W$10,BSFC!$J$11:$W$33,,-1),,-1)</f>
        <v>450.79008974999994</v>
      </c>
      <c r="AG401" s="14">
        <f t="shared" si="159"/>
        <v>1.2590218679194376</v>
      </c>
      <c r="AH401" s="14">
        <f t="shared" si="163"/>
        <v>2.0825300384643382E-4</v>
      </c>
      <c r="AI401" s="14">
        <f t="shared" si="164"/>
        <v>9.3878390294640984E-2</v>
      </c>
      <c r="AJ401" s="14">
        <f t="shared" si="168"/>
        <v>51.632148702968557</v>
      </c>
      <c r="AK401" s="14">
        <f t="shared" si="165"/>
        <v>1.2434223880084896E-4</v>
      </c>
      <c r="AL401" s="14">
        <f t="shared" si="166"/>
        <v>6.8386951924461425E-2</v>
      </c>
    </row>
    <row r="402" spans="1:38" ht="15.75" thickBot="1" x14ac:dyDescent="0.3">
      <c r="A402" s="14">
        <v>1</v>
      </c>
      <c r="B402" s="17" t="s">
        <v>33</v>
      </c>
      <c r="C402" s="14">
        <v>396</v>
      </c>
      <c r="D402" s="14">
        <f t="shared" si="160"/>
        <v>30.000049728</v>
      </c>
      <c r="E402" s="14">
        <f t="shared" si="149"/>
        <v>13.411199999999999</v>
      </c>
      <c r="F402" s="14">
        <f t="shared" si="161"/>
        <v>37.53646972048751</v>
      </c>
      <c r="G402" s="14">
        <f>0.5*('Specifications (ICE)'!$P$4*'Specifications (ICE)'!$P$3)*'Specifications (ICE)'!$P$5*E402^2</f>
        <v>56.217600027646043</v>
      </c>
      <c r="H402" s="14">
        <f>IF(B402="A",'Specifications (ICE)'!$M$12,IF(B402="G",'Specifications (ICE)'!$M$13))</f>
        <v>84.271039200000004</v>
      </c>
      <c r="I402" s="14">
        <f>'Specifications (ICE)'!$H$11-G402-H402-R402</f>
        <v>561.50961099107656</v>
      </c>
      <c r="J402" s="14">
        <f t="shared" si="150"/>
        <v>0.88728655499254105</v>
      </c>
      <c r="K402" s="14">
        <f>0.5*'Specifications (ICE)'!$E$16*E402^2</f>
        <v>48283.043975654393</v>
      </c>
      <c r="L402" s="14">
        <f>E402/'Specifications (ICE)'!$M$4</f>
        <v>46.93333333333333</v>
      </c>
      <c r="M402" s="14">
        <f t="shared" si="145"/>
        <v>3</v>
      </c>
      <c r="N402" s="14">
        <f>IF(M402=1,'Specifications (ICE)'!$M$19,IF(M402=2,'Specifications (ICE)'!$M$20,IF(M402=3,'Specifications (ICE)'!$M$21)))</f>
        <v>632.83908432016858</v>
      </c>
      <c r="O402" s="14">
        <f t="shared" si="146"/>
        <v>56.911309171706868</v>
      </c>
      <c r="P402" s="13">
        <f t="shared" si="147"/>
        <v>0.88728655499254105</v>
      </c>
      <c r="Q402" s="14">
        <v>0</v>
      </c>
      <c r="R402" s="17">
        <f t="shared" si="151"/>
        <v>0</v>
      </c>
      <c r="S402" s="14">
        <f t="shared" si="152"/>
        <v>0</v>
      </c>
      <c r="T402" s="12">
        <f t="shared" si="148"/>
        <v>840.33949246964119</v>
      </c>
      <c r="U402" s="3">
        <f t="shared" si="167"/>
        <v>18</v>
      </c>
      <c r="V402" s="19">
        <f t="shared" si="153"/>
        <v>13.422600000000001</v>
      </c>
      <c r="W402" s="14">
        <f>IF(M402=1,_xlfn.XLOOKUP(D402,' RPM (ICE)'!$E$3:$E$63,' RPM (ICE)'!$B$3:$B$63,,1),IF(M402=2,_xlfn.XLOOKUP(D402,' RPM (ICE)'!$F$3:$F$63,' RPM (ICE)'!$B$3:$B$63,,1),IF(M402=3,_xlfn.XLOOKUP(D402,' RPM (ICE)'!$G$3:$G$63,' RPM (ICE)'!$B$3:$B$63,,1))))</f>
        <v>6900</v>
      </c>
      <c r="X402" s="12">
        <f t="shared" si="154"/>
        <v>18.575322156521739</v>
      </c>
      <c r="Y402" s="3">
        <f t="shared" si="155"/>
        <v>19</v>
      </c>
      <c r="Z402" s="3">
        <f t="shared" si="162"/>
        <v>19</v>
      </c>
      <c r="AA402" s="3">
        <f t="shared" si="156"/>
        <v>19</v>
      </c>
      <c r="AB402" s="19"/>
      <c r="AC402" s="14">
        <f>IF(M402=1,_xlfn.XLOOKUP(D402,' RPM (ICE)'!$E$3:$E$63,' RPM (ICE)'!$C$3:$C$63,,-1),IF(M402=2,_xlfn.XLOOKUP(D402,' RPM (ICE)'!$F$3:$F$63,' RPM (ICE)'!$C$3:$C$63,,-1),IF(M402=3,_xlfn.XLOOKUP(D402,' RPM (ICE)'!$G$3:$G$63,' RPM (ICE)'!$C$3:$C$63,,-1))))</f>
        <v>13.483333333333301</v>
      </c>
      <c r="AD402" s="14">
        <f t="shared" si="157"/>
        <v>10.054521666666643</v>
      </c>
      <c r="AE402" s="14">
        <f t="shared" si="158"/>
        <v>13.914292245024122</v>
      </c>
      <c r="AF402" s="14" cm="1">
        <f t="array" ref="AF402">_xlfn.XLOOKUP(AE402,BSFC!$I$11:$I$33,_xlfn.XLOOKUP('Main Data (ICE)'!W402,BSFC!$J$10:$W$10,BSFC!$J$11:$W$33,,-1),,-1)</f>
        <v>450.79008974999994</v>
      </c>
      <c r="AG402" s="14">
        <f t="shared" si="159"/>
        <v>1.2590218679194376</v>
      </c>
      <c r="AH402" s="14">
        <f t="shared" si="163"/>
        <v>2.0825300384643382E-4</v>
      </c>
      <c r="AI402" s="14">
        <f t="shared" si="164"/>
        <v>9.3878390294640984E-2</v>
      </c>
      <c r="AJ402" s="14">
        <f t="shared" si="168"/>
        <v>51.726027093263198</v>
      </c>
      <c r="AK402" s="14">
        <f t="shared" si="165"/>
        <v>1.2434223880084896E-4</v>
      </c>
      <c r="AL402" s="14">
        <f t="shared" si="166"/>
        <v>6.8511294163262279E-2</v>
      </c>
    </row>
    <row r="403" spans="1:38" ht="15.75" thickBot="1" x14ac:dyDescent="0.3">
      <c r="A403" s="14">
        <v>1</v>
      </c>
      <c r="B403" s="17" t="s">
        <v>33</v>
      </c>
      <c r="C403" s="14">
        <v>397</v>
      </c>
      <c r="D403" s="14">
        <f t="shared" si="160"/>
        <v>30.000049728</v>
      </c>
      <c r="E403" s="14">
        <f t="shared" si="149"/>
        <v>13.411199999999999</v>
      </c>
      <c r="F403" s="14">
        <f t="shared" si="161"/>
        <v>37.611034263555993</v>
      </c>
      <c r="G403" s="14">
        <f>0.5*('Specifications (ICE)'!$P$4*'Specifications (ICE)'!$P$3)*'Specifications (ICE)'!$P$5*E403^2</f>
        <v>56.217600027646043</v>
      </c>
      <c r="H403" s="14">
        <f>IF(B403="A",'Specifications (ICE)'!$M$12,IF(B403="G",'Specifications (ICE)'!$M$13))</f>
        <v>84.271039200000004</v>
      </c>
      <c r="I403" s="14">
        <f>'Specifications (ICE)'!$H$11-G403-H403-R403</f>
        <v>561.50961099107656</v>
      </c>
      <c r="J403" s="14">
        <f t="shared" si="150"/>
        <v>0.88728655499254105</v>
      </c>
      <c r="K403" s="14">
        <f>0.5*'Specifications (ICE)'!$E$16*E403^2</f>
        <v>48283.043975654393</v>
      </c>
      <c r="L403" s="14">
        <f>E403/'Specifications (ICE)'!$M$4</f>
        <v>46.93333333333333</v>
      </c>
      <c r="M403" s="14">
        <f t="shared" si="145"/>
        <v>3</v>
      </c>
      <c r="N403" s="14">
        <f>IF(M403=1,'Specifications (ICE)'!$M$19,IF(M403=2,'Specifications (ICE)'!$M$20,IF(M403=3,'Specifications (ICE)'!$M$21)))</f>
        <v>632.83908432016858</v>
      </c>
      <c r="O403" s="14">
        <f t="shared" si="146"/>
        <v>56.911309171706868</v>
      </c>
      <c r="P403" s="13">
        <f t="shared" si="147"/>
        <v>0.88728655499254105</v>
      </c>
      <c r="Q403" s="14">
        <v>0</v>
      </c>
      <c r="R403" s="17">
        <f t="shared" si="151"/>
        <v>0</v>
      </c>
      <c r="S403" s="14">
        <f t="shared" si="152"/>
        <v>0</v>
      </c>
      <c r="T403" s="12">
        <f t="shared" si="148"/>
        <v>840.33949246964119</v>
      </c>
      <c r="U403" s="3">
        <f t="shared" si="167"/>
        <v>18</v>
      </c>
      <c r="V403" s="19">
        <f t="shared" si="153"/>
        <v>13.422600000000001</v>
      </c>
      <c r="W403" s="14">
        <f>IF(M403=1,_xlfn.XLOOKUP(D403,' RPM (ICE)'!$E$3:$E$63,' RPM (ICE)'!$B$3:$B$63,,1),IF(M403=2,_xlfn.XLOOKUP(D403,' RPM (ICE)'!$F$3:$F$63,' RPM (ICE)'!$B$3:$B$63,,1),IF(M403=3,_xlfn.XLOOKUP(D403,' RPM (ICE)'!$G$3:$G$63,' RPM (ICE)'!$B$3:$B$63,,1))))</f>
        <v>6900</v>
      </c>
      <c r="X403" s="12">
        <f t="shared" si="154"/>
        <v>18.575322156521739</v>
      </c>
      <c r="Y403" s="3">
        <f t="shared" si="155"/>
        <v>19</v>
      </c>
      <c r="Z403" s="3">
        <f t="shared" si="162"/>
        <v>19</v>
      </c>
      <c r="AA403" s="3">
        <f t="shared" si="156"/>
        <v>19</v>
      </c>
      <c r="AB403" s="19"/>
      <c r="AC403" s="14">
        <f>IF(M403=1,_xlfn.XLOOKUP(D403,' RPM (ICE)'!$E$3:$E$63,' RPM (ICE)'!$C$3:$C$63,,-1),IF(M403=2,_xlfn.XLOOKUP(D403,' RPM (ICE)'!$F$3:$F$63,' RPM (ICE)'!$C$3:$C$63,,-1),IF(M403=3,_xlfn.XLOOKUP(D403,' RPM (ICE)'!$G$3:$G$63,' RPM (ICE)'!$C$3:$C$63,,-1))))</f>
        <v>13.483333333333301</v>
      </c>
      <c r="AD403" s="14">
        <f t="shared" si="157"/>
        <v>10.054521666666643</v>
      </c>
      <c r="AE403" s="14">
        <f t="shared" si="158"/>
        <v>13.914292245024122</v>
      </c>
      <c r="AF403" s="14" cm="1">
        <f t="array" ref="AF403">_xlfn.XLOOKUP(AE403,BSFC!$I$11:$I$33,_xlfn.XLOOKUP('Main Data (ICE)'!W403,BSFC!$J$10:$W$10,BSFC!$J$11:$W$33,,-1),,-1)</f>
        <v>450.79008974999994</v>
      </c>
      <c r="AG403" s="14">
        <f t="shared" si="159"/>
        <v>1.2590218679194376</v>
      </c>
      <c r="AH403" s="14">
        <f t="shared" si="163"/>
        <v>2.0825300384643382E-4</v>
      </c>
      <c r="AI403" s="14">
        <f t="shared" si="164"/>
        <v>9.3878390294640984E-2</v>
      </c>
      <c r="AJ403" s="14">
        <f t="shared" si="168"/>
        <v>51.819905483557839</v>
      </c>
      <c r="AK403" s="14">
        <f t="shared" si="165"/>
        <v>1.2434223880084896E-4</v>
      </c>
      <c r="AL403" s="14">
        <f t="shared" si="166"/>
        <v>6.8635636402063133E-2</v>
      </c>
    </row>
    <row r="404" spans="1:38" ht="15.75" thickBot="1" x14ac:dyDescent="0.3">
      <c r="A404" s="14">
        <v>1</v>
      </c>
      <c r="B404" s="17" t="s">
        <v>33</v>
      </c>
      <c r="C404" s="14">
        <v>398</v>
      </c>
      <c r="D404" s="14">
        <f t="shared" si="160"/>
        <v>30.000049728</v>
      </c>
      <c r="E404" s="14">
        <f t="shared" si="149"/>
        <v>13.411199999999999</v>
      </c>
      <c r="F404" s="14">
        <f t="shared" si="161"/>
        <v>37.685598806624476</v>
      </c>
      <c r="G404" s="14">
        <f>0.5*('Specifications (ICE)'!$P$4*'Specifications (ICE)'!$P$3)*'Specifications (ICE)'!$P$5*E404^2</f>
        <v>56.217600027646043</v>
      </c>
      <c r="H404" s="14">
        <f>IF(B404="A",'Specifications (ICE)'!$M$12,IF(B404="G",'Specifications (ICE)'!$M$13))</f>
        <v>84.271039200000004</v>
      </c>
      <c r="I404" s="14">
        <f>'Specifications (ICE)'!$H$11-G404-H404-R404</f>
        <v>561.50961099107656</v>
      </c>
      <c r="J404" s="14">
        <f t="shared" si="150"/>
        <v>0.88728655499254105</v>
      </c>
      <c r="K404" s="14">
        <f>0.5*'Specifications (ICE)'!$E$16*E404^2</f>
        <v>48283.043975654393</v>
      </c>
      <c r="L404" s="14">
        <f>E404/'Specifications (ICE)'!$M$4</f>
        <v>46.93333333333333</v>
      </c>
      <c r="M404" s="14">
        <f t="shared" si="145"/>
        <v>3</v>
      </c>
      <c r="N404" s="14">
        <f>IF(M404=1,'Specifications (ICE)'!$M$19,IF(M404=2,'Specifications (ICE)'!$M$20,IF(M404=3,'Specifications (ICE)'!$M$21)))</f>
        <v>632.83908432016858</v>
      </c>
      <c r="O404" s="14">
        <f t="shared" si="146"/>
        <v>56.911309171706868</v>
      </c>
      <c r="P404" s="13">
        <f t="shared" si="147"/>
        <v>0.88728655499254105</v>
      </c>
      <c r="Q404" s="14">
        <v>0</v>
      </c>
      <c r="R404" s="17">
        <f t="shared" si="151"/>
        <v>0</v>
      </c>
      <c r="S404" s="14">
        <f t="shared" si="152"/>
        <v>0</v>
      </c>
      <c r="T404" s="12">
        <f t="shared" si="148"/>
        <v>840.33949246964119</v>
      </c>
      <c r="U404" s="3">
        <f t="shared" si="167"/>
        <v>18</v>
      </c>
      <c r="V404" s="19">
        <f t="shared" si="153"/>
        <v>13.422600000000001</v>
      </c>
      <c r="W404" s="14">
        <f>IF(M404=1,_xlfn.XLOOKUP(D404,' RPM (ICE)'!$E$3:$E$63,' RPM (ICE)'!$B$3:$B$63,,1),IF(M404=2,_xlfn.XLOOKUP(D404,' RPM (ICE)'!$F$3:$F$63,' RPM (ICE)'!$B$3:$B$63,,1),IF(M404=3,_xlfn.XLOOKUP(D404,' RPM (ICE)'!$G$3:$G$63,' RPM (ICE)'!$B$3:$B$63,,1))))</f>
        <v>6900</v>
      </c>
      <c r="X404" s="12">
        <f t="shared" si="154"/>
        <v>18.575322156521739</v>
      </c>
      <c r="Y404" s="3">
        <f t="shared" si="155"/>
        <v>19</v>
      </c>
      <c r="Z404" s="3">
        <f t="shared" si="162"/>
        <v>19</v>
      </c>
      <c r="AA404" s="3">
        <f t="shared" si="156"/>
        <v>19</v>
      </c>
      <c r="AB404" s="19"/>
      <c r="AC404" s="14">
        <f>IF(M404=1,_xlfn.XLOOKUP(D404,' RPM (ICE)'!$E$3:$E$63,' RPM (ICE)'!$C$3:$C$63,,-1),IF(M404=2,_xlfn.XLOOKUP(D404,' RPM (ICE)'!$F$3:$F$63,' RPM (ICE)'!$C$3:$C$63,,-1),IF(M404=3,_xlfn.XLOOKUP(D404,' RPM (ICE)'!$G$3:$G$63,' RPM (ICE)'!$C$3:$C$63,,-1))))</f>
        <v>13.483333333333301</v>
      </c>
      <c r="AD404" s="14">
        <f t="shared" si="157"/>
        <v>10.054521666666643</v>
      </c>
      <c r="AE404" s="14">
        <f t="shared" si="158"/>
        <v>13.914292245024122</v>
      </c>
      <c r="AF404" s="14" cm="1">
        <f t="array" ref="AF404">_xlfn.XLOOKUP(AE404,BSFC!$I$11:$I$33,_xlfn.XLOOKUP('Main Data (ICE)'!W404,BSFC!$J$10:$W$10,BSFC!$J$11:$W$33,,-1),,-1)</f>
        <v>450.79008974999994</v>
      </c>
      <c r="AG404" s="14">
        <f t="shared" si="159"/>
        <v>1.2590218679194376</v>
      </c>
      <c r="AH404" s="14">
        <f t="shared" si="163"/>
        <v>2.0825300384643382E-4</v>
      </c>
      <c r="AI404" s="14">
        <f t="shared" si="164"/>
        <v>9.3878390294640984E-2</v>
      </c>
      <c r="AJ404" s="14">
        <f t="shared" si="168"/>
        <v>51.913783873852481</v>
      </c>
      <c r="AK404" s="14">
        <f t="shared" si="165"/>
        <v>1.2434223880084896E-4</v>
      </c>
      <c r="AL404" s="14">
        <f t="shared" si="166"/>
        <v>6.8759978640863986E-2</v>
      </c>
    </row>
    <row r="405" spans="1:38" ht="15.75" thickBot="1" x14ac:dyDescent="0.3">
      <c r="A405" s="14">
        <v>1</v>
      </c>
      <c r="B405" s="17" t="s">
        <v>33</v>
      </c>
      <c r="C405" s="14">
        <v>399</v>
      </c>
      <c r="D405" s="14">
        <f t="shared" si="160"/>
        <v>30.000049728</v>
      </c>
      <c r="E405" s="14">
        <f t="shared" si="149"/>
        <v>13.411199999999999</v>
      </c>
      <c r="F405" s="14">
        <f t="shared" si="161"/>
        <v>37.760163349692959</v>
      </c>
      <c r="G405" s="14">
        <f>0.5*('Specifications (ICE)'!$P$4*'Specifications (ICE)'!$P$3)*'Specifications (ICE)'!$P$5*E405^2</f>
        <v>56.217600027646043</v>
      </c>
      <c r="H405" s="14">
        <f>IF(B405="A",'Specifications (ICE)'!$M$12,IF(B405="G",'Specifications (ICE)'!$M$13))</f>
        <v>84.271039200000004</v>
      </c>
      <c r="I405" s="14">
        <f>'Specifications (ICE)'!$H$11-G405-H405-R405</f>
        <v>561.50961099107656</v>
      </c>
      <c r="J405" s="14">
        <f t="shared" si="150"/>
        <v>0.88728655499254105</v>
      </c>
      <c r="K405" s="14">
        <f>0.5*'Specifications (ICE)'!$E$16*E405^2</f>
        <v>48283.043975654393</v>
      </c>
      <c r="L405" s="14">
        <f>E405/'Specifications (ICE)'!$M$4</f>
        <v>46.93333333333333</v>
      </c>
      <c r="M405" s="14">
        <f t="shared" si="145"/>
        <v>3</v>
      </c>
      <c r="N405" s="14">
        <f>IF(M405=1,'Specifications (ICE)'!$M$19,IF(M405=2,'Specifications (ICE)'!$M$20,IF(M405=3,'Specifications (ICE)'!$M$21)))</f>
        <v>632.83908432016858</v>
      </c>
      <c r="O405" s="14">
        <f t="shared" si="146"/>
        <v>56.911309171706868</v>
      </c>
      <c r="P405" s="13">
        <f t="shared" si="147"/>
        <v>0.88728655499254105</v>
      </c>
      <c r="Q405" s="14">
        <v>0</v>
      </c>
      <c r="R405" s="17">
        <f t="shared" si="151"/>
        <v>0</v>
      </c>
      <c r="S405" s="14">
        <f t="shared" si="152"/>
        <v>0</v>
      </c>
      <c r="T405" s="12">
        <f t="shared" si="148"/>
        <v>840.33949246964119</v>
      </c>
      <c r="U405" s="3">
        <f t="shared" si="167"/>
        <v>18</v>
      </c>
      <c r="V405" s="19">
        <f t="shared" si="153"/>
        <v>13.422600000000001</v>
      </c>
      <c r="W405" s="14">
        <f>IF(M405=1,_xlfn.XLOOKUP(D405,' RPM (ICE)'!$E$3:$E$63,' RPM (ICE)'!$B$3:$B$63,,1),IF(M405=2,_xlfn.XLOOKUP(D405,' RPM (ICE)'!$F$3:$F$63,' RPM (ICE)'!$B$3:$B$63,,1),IF(M405=3,_xlfn.XLOOKUP(D405,' RPM (ICE)'!$G$3:$G$63,' RPM (ICE)'!$B$3:$B$63,,1))))</f>
        <v>6900</v>
      </c>
      <c r="X405" s="12">
        <f t="shared" si="154"/>
        <v>18.575322156521739</v>
      </c>
      <c r="Y405" s="3">
        <f t="shared" si="155"/>
        <v>19</v>
      </c>
      <c r="Z405" s="3">
        <f t="shared" si="162"/>
        <v>19</v>
      </c>
      <c r="AA405" s="3">
        <f t="shared" si="156"/>
        <v>19</v>
      </c>
      <c r="AB405" s="19"/>
      <c r="AC405" s="14">
        <f>IF(M405=1,_xlfn.XLOOKUP(D405,' RPM (ICE)'!$E$3:$E$63,' RPM (ICE)'!$C$3:$C$63,,-1),IF(M405=2,_xlfn.XLOOKUP(D405,' RPM (ICE)'!$F$3:$F$63,' RPM (ICE)'!$C$3:$C$63,,-1),IF(M405=3,_xlfn.XLOOKUP(D405,' RPM (ICE)'!$G$3:$G$63,' RPM (ICE)'!$C$3:$C$63,,-1))))</f>
        <v>13.483333333333301</v>
      </c>
      <c r="AD405" s="14">
        <f t="shared" si="157"/>
        <v>10.054521666666643</v>
      </c>
      <c r="AE405" s="14">
        <f t="shared" si="158"/>
        <v>13.914292245024122</v>
      </c>
      <c r="AF405" s="14" cm="1">
        <f t="array" ref="AF405">_xlfn.XLOOKUP(AE405,BSFC!$I$11:$I$33,_xlfn.XLOOKUP('Main Data (ICE)'!W405,BSFC!$J$10:$W$10,BSFC!$J$11:$W$33,,-1),,-1)</f>
        <v>450.79008974999994</v>
      </c>
      <c r="AG405" s="14">
        <f t="shared" si="159"/>
        <v>1.2590218679194376</v>
      </c>
      <c r="AH405" s="14">
        <f t="shared" si="163"/>
        <v>2.0825300384643382E-4</v>
      </c>
      <c r="AI405" s="14">
        <f t="shared" si="164"/>
        <v>9.3878390294640984E-2</v>
      </c>
      <c r="AJ405" s="14">
        <f t="shared" si="168"/>
        <v>52.007662264147122</v>
      </c>
      <c r="AK405" s="14">
        <f t="shared" si="165"/>
        <v>1.2434223880084896E-4</v>
      </c>
      <c r="AL405" s="14">
        <f t="shared" si="166"/>
        <v>6.888432087966484E-2</v>
      </c>
    </row>
    <row r="406" spans="1:38" ht="15.75" thickBot="1" x14ac:dyDescent="0.3">
      <c r="A406" s="14">
        <v>1</v>
      </c>
      <c r="B406" s="17" t="s">
        <v>33</v>
      </c>
      <c r="C406" s="14">
        <v>400</v>
      </c>
      <c r="D406" s="14">
        <f t="shared" si="160"/>
        <v>30.000049728</v>
      </c>
      <c r="E406" s="14">
        <f t="shared" si="149"/>
        <v>13.411199999999999</v>
      </c>
      <c r="F406" s="14">
        <f t="shared" si="161"/>
        <v>37.834727892761443</v>
      </c>
      <c r="G406" s="14">
        <f>0.5*('Specifications (ICE)'!$P$4*'Specifications (ICE)'!$P$3)*'Specifications (ICE)'!$P$5*E406^2</f>
        <v>56.217600027646043</v>
      </c>
      <c r="H406" s="14">
        <f>IF(B406="A",'Specifications (ICE)'!$M$12,IF(B406="G",'Specifications (ICE)'!$M$13))</f>
        <v>84.271039200000004</v>
      </c>
      <c r="I406" s="14">
        <f>'Specifications (ICE)'!$H$11-G406-H406-R406</f>
        <v>561.50961099107656</v>
      </c>
      <c r="J406" s="14">
        <f t="shared" si="150"/>
        <v>0.88728655499254105</v>
      </c>
      <c r="K406" s="14">
        <f>0.5*'Specifications (ICE)'!$E$16*E406^2</f>
        <v>48283.043975654393</v>
      </c>
      <c r="L406" s="14">
        <f>E406/'Specifications (ICE)'!$M$4</f>
        <v>46.93333333333333</v>
      </c>
      <c r="M406" s="14">
        <f t="shared" si="145"/>
        <v>3</v>
      </c>
      <c r="N406" s="14">
        <f>IF(M406=1,'Specifications (ICE)'!$M$19,IF(M406=2,'Specifications (ICE)'!$M$20,IF(M406=3,'Specifications (ICE)'!$M$21)))</f>
        <v>632.83908432016858</v>
      </c>
      <c r="O406" s="14">
        <f t="shared" si="146"/>
        <v>56.911309171706868</v>
      </c>
      <c r="P406" s="13">
        <f t="shared" si="147"/>
        <v>0.88728655499254105</v>
      </c>
      <c r="Q406" s="14">
        <v>0</v>
      </c>
      <c r="R406" s="17">
        <f t="shared" si="151"/>
        <v>0</v>
      </c>
      <c r="S406" s="14">
        <f t="shared" si="152"/>
        <v>0</v>
      </c>
      <c r="T406" s="12">
        <f t="shared" si="148"/>
        <v>840.33949246964119</v>
      </c>
      <c r="U406" s="3">
        <f t="shared" si="167"/>
        <v>18</v>
      </c>
      <c r="V406" s="19">
        <f t="shared" si="153"/>
        <v>13.422600000000001</v>
      </c>
      <c r="W406" s="14">
        <f>IF(M406=1,_xlfn.XLOOKUP(D406,' RPM (ICE)'!$E$3:$E$63,' RPM (ICE)'!$B$3:$B$63,,1),IF(M406=2,_xlfn.XLOOKUP(D406,' RPM (ICE)'!$F$3:$F$63,' RPM (ICE)'!$B$3:$B$63,,1),IF(M406=3,_xlfn.XLOOKUP(D406,' RPM (ICE)'!$G$3:$G$63,' RPM (ICE)'!$B$3:$B$63,,1))))</f>
        <v>6900</v>
      </c>
      <c r="X406" s="12">
        <f t="shared" si="154"/>
        <v>18.575322156521739</v>
      </c>
      <c r="Y406" s="3">
        <f t="shared" si="155"/>
        <v>19</v>
      </c>
      <c r="Z406" s="3">
        <f t="shared" si="162"/>
        <v>19</v>
      </c>
      <c r="AA406" s="3">
        <f t="shared" si="156"/>
        <v>19</v>
      </c>
      <c r="AB406" s="19"/>
      <c r="AC406" s="14">
        <f>IF(M406=1,_xlfn.XLOOKUP(D406,' RPM (ICE)'!$E$3:$E$63,' RPM (ICE)'!$C$3:$C$63,,-1),IF(M406=2,_xlfn.XLOOKUP(D406,' RPM (ICE)'!$F$3:$F$63,' RPM (ICE)'!$C$3:$C$63,,-1),IF(M406=3,_xlfn.XLOOKUP(D406,' RPM (ICE)'!$G$3:$G$63,' RPM (ICE)'!$C$3:$C$63,,-1))))</f>
        <v>13.483333333333301</v>
      </c>
      <c r="AD406" s="14">
        <f t="shared" si="157"/>
        <v>10.054521666666643</v>
      </c>
      <c r="AE406" s="14">
        <f t="shared" si="158"/>
        <v>13.914292245024122</v>
      </c>
      <c r="AF406" s="14" cm="1">
        <f t="array" ref="AF406">_xlfn.XLOOKUP(AE406,BSFC!$I$11:$I$33,_xlfn.XLOOKUP('Main Data (ICE)'!W406,BSFC!$J$10:$W$10,BSFC!$J$11:$W$33,,-1),,-1)</f>
        <v>450.79008974999994</v>
      </c>
      <c r="AG406" s="14">
        <f t="shared" si="159"/>
        <v>1.2590218679194376</v>
      </c>
      <c r="AH406" s="14">
        <f t="shared" si="163"/>
        <v>2.0825300384643382E-4</v>
      </c>
      <c r="AI406" s="14">
        <f t="shared" si="164"/>
        <v>9.3878390294640984E-2</v>
      </c>
      <c r="AJ406" s="14">
        <f t="shared" si="168"/>
        <v>52.101540654441763</v>
      </c>
      <c r="AK406" s="14">
        <f t="shared" si="165"/>
        <v>1.2434223880084896E-4</v>
      </c>
      <c r="AL406" s="14">
        <f t="shared" si="166"/>
        <v>6.9008663118465693E-2</v>
      </c>
    </row>
    <row r="407" spans="1:38" ht="15.75" thickBot="1" x14ac:dyDescent="0.3">
      <c r="A407" s="14">
        <v>1</v>
      </c>
      <c r="B407" s="17" t="s">
        <v>33</v>
      </c>
      <c r="C407" s="14">
        <v>401</v>
      </c>
      <c r="D407" s="14">
        <f t="shared" si="160"/>
        <v>30.000049728</v>
      </c>
      <c r="E407" s="14">
        <f t="shared" si="149"/>
        <v>13.411199999999999</v>
      </c>
      <c r="F407" s="14">
        <f t="shared" si="161"/>
        <v>37.909292435829926</v>
      </c>
      <c r="G407" s="14">
        <f>0.5*('Specifications (ICE)'!$P$4*'Specifications (ICE)'!$P$3)*'Specifications (ICE)'!$P$5*E407^2</f>
        <v>56.217600027646043</v>
      </c>
      <c r="H407" s="14">
        <f>IF(B407="A",'Specifications (ICE)'!$M$12,IF(B407="G",'Specifications (ICE)'!$M$13))</f>
        <v>84.271039200000004</v>
      </c>
      <c r="I407" s="14">
        <f>'Specifications (ICE)'!$H$11-G407-H407-R407</f>
        <v>561.50961099107656</v>
      </c>
      <c r="J407" s="14">
        <f t="shared" si="150"/>
        <v>0.88728655499254105</v>
      </c>
      <c r="K407" s="14">
        <f>0.5*'Specifications (ICE)'!$E$16*E407^2</f>
        <v>48283.043975654393</v>
      </c>
      <c r="L407" s="14">
        <f>E407/'Specifications (ICE)'!$M$4</f>
        <v>46.93333333333333</v>
      </c>
      <c r="M407" s="14">
        <f t="shared" si="145"/>
        <v>3</v>
      </c>
      <c r="N407" s="14">
        <f>IF(M407=1,'Specifications (ICE)'!$M$19,IF(M407=2,'Specifications (ICE)'!$M$20,IF(M407=3,'Specifications (ICE)'!$M$21)))</f>
        <v>632.83908432016858</v>
      </c>
      <c r="O407" s="14">
        <f t="shared" si="146"/>
        <v>56.911309171706868</v>
      </c>
      <c r="P407" s="13">
        <f t="shared" si="147"/>
        <v>0.88728655499254105</v>
      </c>
      <c r="Q407" s="14">
        <v>0</v>
      </c>
      <c r="R407" s="17">
        <f t="shared" si="151"/>
        <v>0</v>
      </c>
      <c r="S407" s="14">
        <f t="shared" si="152"/>
        <v>0</v>
      </c>
      <c r="T407" s="12">
        <f t="shared" si="148"/>
        <v>840.33949246964119</v>
      </c>
      <c r="U407" s="3">
        <f t="shared" si="167"/>
        <v>18</v>
      </c>
      <c r="V407" s="19">
        <f t="shared" si="153"/>
        <v>13.422600000000001</v>
      </c>
      <c r="W407" s="14">
        <f>IF(M407=1,_xlfn.XLOOKUP(D407,' RPM (ICE)'!$E$3:$E$63,' RPM (ICE)'!$B$3:$B$63,,1),IF(M407=2,_xlfn.XLOOKUP(D407,' RPM (ICE)'!$F$3:$F$63,' RPM (ICE)'!$B$3:$B$63,,1),IF(M407=3,_xlfn.XLOOKUP(D407,' RPM (ICE)'!$G$3:$G$63,' RPM (ICE)'!$B$3:$B$63,,1))))</f>
        <v>6900</v>
      </c>
      <c r="X407" s="12">
        <f t="shared" si="154"/>
        <v>18.575322156521739</v>
      </c>
      <c r="Y407" s="3">
        <f t="shared" si="155"/>
        <v>19</v>
      </c>
      <c r="Z407" s="3">
        <f t="shared" si="162"/>
        <v>19</v>
      </c>
      <c r="AA407" s="3">
        <f t="shared" si="156"/>
        <v>19</v>
      </c>
      <c r="AB407" s="19"/>
      <c r="AC407" s="14">
        <f>IF(M407=1,_xlfn.XLOOKUP(D407,' RPM (ICE)'!$E$3:$E$63,' RPM (ICE)'!$C$3:$C$63,,-1),IF(M407=2,_xlfn.XLOOKUP(D407,' RPM (ICE)'!$F$3:$F$63,' RPM (ICE)'!$C$3:$C$63,,-1),IF(M407=3,_xlfn.XLOOKUP(D407,' RPM (ICE)'!$G$3:$G$63,' RPM (ICE)'!$C$3:$C$63,,-1))))</f>
        <v>13.483333333333301</v>
      </c>
      <c r="AD407" s="14">
        <f t="shared" si="157"/>
        <v>10.054521666666643</v>
      </c>
      <c r="AE407" s="14">
        <f t="shared" si="158"/>
        <v>13.914292245024122</v>
      </c>
      <c r="AF407" s="14" cm="1">
        <f t="array" ref="AF407">_xlfn.XLOOKUP(AE407,BSFC!$I$11:$I$33,_xlfn.XLOOKUP('Main Data (ICE)'!W407,BSFC!$J$10:$W$10,BSFC!$J$11:$W$33,,-1),,-1)</f>
        <v>450.79008974999994</v>
      </c>
      <c r="AG407" s="14">
        <f t="shared" si="159"/>
        <v>1.2590218679194376</v>
      </c>
      <c r="AH407" s="14">
        <f t="shared" si="163"/>
        <v>2.0825300384643382E-4</v>
      </c>
      <c r="AI407" s="14">
        <f t="shared" si="164"/>
        <v>9.3878390294640984E-2</v>
      </c>
      <c r="AJ407" s="14">
        <f t="shared" si="168"/>
        <v>52.195419044736404</v>
      </c>
      <c r="AK407" s="14">
        <f t="shared" si="165"/>
        <v>1.2434223880084896E-4</v>
      </c>
      <c r="AL407" s="14">
        <f t="shared" si="166"/>
        <v>6.9133005357266547E-2</v>
      </c>
    </row>
    <row r="408" spans="1:38" ht="15.75" thickBot="1" x14ac:dyDescent="0.3">
      <c r="A408" s="14">
        <v>1</v>
      </c>
      <c r="B408" s="17" t="s">
        <v>33</v>
      </c>
      <c r="C408" s="14">
        <v>402</v>
      </c>
      <c r="D408" s="14">
        <f t="shared" si="160"/>
        <v>30.000049728</v>
      </c>
      <c r="E408" s="14">
        <f t="shared" si="149"/>
        <v>13.411199999999999</v>
      </c>
      <c r="F408" s="14">
        <f t="shared" si="161"/>
        <v>37.983856978898409</v>
      </c>
      <c r="G408" s="14">
        <f>0.5*('Specifications (ICE)'!$P$4*'Specifications (ICE)'!$P$3)*'Specifications (ICE)'!$P$5*E408^2</f>
        <v>56.217600027646043</v>
      </c>
      <c r="H408" s="14">
        <f>IF(B408="A",'Specifications (ICE)'!$M$12,IF(B408="G",'Specifications (ICE)'!$M$13))</f>
        <v>84.271039200000004</v>
      </c>
      <c r="I408" s="14">
        <f>'Specifications (ICE)'!$H$11-G408-H408-R408</f>
        <v>561.50961099107656</v>
      </c>
      <c r="J408" s="14">
        <f t="shared" si="150"/>
        <v>0.88728655499254105</v>
      </c>
      <c r="K408" s="14">
        <f>0.5*'Specifications (ICE)'!$E$16*E408^2</f>
        <v>48283.043975654393</v>
      </c>
      <c r="L408" s="14">
        <f>E408/'Specifications (ICE)'!$M$4</f>
        <v>46.93333333333333</v>
      </c>
      <c r="M408" s="14">
        <f t="shared" si="145"/>
        <v>3</v>
      </c>
      <c r="N408" s="14">
        <f>IF(M408=1,'Specifications (ICE)'!$M$19,IF(M408=2,'Specifications (ICE)'!$M$20,IF(M408=3,'Specifications (ICE)'!$M$21)))</f>
        <v>632.83908432016858</v>
      </c>
      <c r="O408" s="14">
        <f t="shared" si="146"/>
        <v>56.911309171706868</v>
      </c>
      <c r="P408" s="13">
        <f t="shared" si="147"/>
        <v>0.88728655499254105</v>
      </c>
      <c r="Q408" s="14">
        <v>0</v>
      </c>
      <c r="R408" s="17">
        <f t="shared" si="151"/>
        <v>0</v>
      </c>
      <c r="S408" s="14">
        <f t="shared" si="152"/>
        <v>0</v>
      </c>
      <c r="T408" s="12">
        <f t="shared" si="148"/>
        <v>840.33949246964119</v>
      </c>
      <c r="U408" s="3">
        <f t="shared" si="167"/>
        <v>18</v>
      </c>
      <c r="V408" s="19">
        <f t="shared" si="153"/>
        <v>13.422600000000001</v>
      </c>
      <c r="W408" s="14">
        <f>IF(M408=1,_xlfn.XLOOKUP(D408,' RPM (ICE)'!$E$3:$E$63,' RPM (ICE)'!$B$3:$B$63,,1),IF(M408=2,_xlfn.XLOOKUP(D408,' RPM (ICE)'!$F$3:$F$63,' RPM (ICE)'!$B$3:$B$63,,1),IF(M408=3,_xlfn.XLOOKUP(D408,' RPM (ICE)'!$G$3:$G$63,' RPM (ICE)'!$B$3:$B$63,,1))))</f>
        <v>6900</v>
      </c>
      <c r="X408" s="12">
        <f t="shared" si="154"/>
        <v>18.575322156521739</v>
      </c>
      <c r="Y408" s="3">
        <f t="shared" si="155"/>
        <v>19</v>
      </c>
      <c r="Z408" s="3">
        <f t="shared" si="162"/>
        <v>19</v>
      </c>
      <c r="AA408" s="3">
        <f t="shared" si="156"/>
        <v>19</v>
      </c>
      <c r="AB408" s="19"/>
      <c r="AC408" s="14">
        <f>IF(M408=1,_xlfn.XLOOKUP(D408,' RPM (ICE)'!$E$3:$E$63,' RPM (ICE)'!$C$3:$C$63,,-1),IF(M408=2,_xlfn.XLOOKUP(D408,' RPM (ICE)'!$F$3:$F$63,' RPM (ICE)'!$C$3:$C$63,,-1),IF(M408=3,_xlfn.XLOOKUP(D408,' RPM (ICE)'!$G$3:$G$63,' RPM (ICE)'!$C$3:$C$63,,-1))))</f>
        <v>13.483333333333301</v>
      </c>
      <c r="AD408" s="14">
        <f t="shared" si="157"/>
        <v>10.054521666666643</v>
      </c>
      <c r="AE408" s="14">
        <f t="shared" si="158"/>
        <v>13.914292245024122</v>
      </c>
      <c r="AF408" s="14" cm="1">
        <f t="array" ref="AF408">_xlfn.XLOOKUP(AE408,BSFC!$I$11:$I$33,_xlfn.XLOOKUP('Main Data (ICE)'!W408,BSFC!$J$10:$W$10,BSFC!$J$11:$W$33,,-1),,-1)</f>
        <v>450.79008974999994</v>
      </c>
      <c r="AG408" s="14">
        <f t="shared" si="159"/>
        <v>1.2590218679194376</v>
      </c>
      <c r="AH408" s="14">
        <f t="shared" si="163"/>
        <v>2.0825300384643382E-4</v>
      </c>
      <c r="AI408" s="14">
        <f t="shared" si="164"/>
        <v>9.3878390294640984E-2</v>
      </c>
      <c r="AJ408" s="14">
        <f t="shared" si="168"/>
        <v>52.289297435031045</v>
      </c>
      <c r="AK408" s="14">
        <f t="shared" si="165"/>
        <v>1.2434223880084896E-4</v>
      </c>
      <c r="AL408" s="14">
        <f t="shared" si="166"/>
        <v>6.9257347596067401E-2</v>
      </c>
    </row>
    <row r="409" spans="1:38" ht="15.75" thickBot="1" x14ac:dyDescent="0.3">
      <c r="A409" s="14">
        <v>1</v>
      </c>
      <c r="B409" s="17" t="s">
        <v>33</v>
      </c>
      <c r="C409" s="14">
        <v>403</v>
      </c>
      <c r="D409" s="14">
        <f t="shared" si="160"/>
        <v>30.000049728</v>
      </c>
      <c r="E409" s="14">
        <f t="shared" si="149"/>
        <v>13.411199999999999</v>
      </c>
      <c r="F409" s="14">
        <f t="shared" si="161"/>
        <v>38.058421521966892</v>
      </c>
      <c r="G409" s="14">
        <f>0.5*('Specifications (ICE)'!$P$4*'Specifications (ICE)'!$P$3)*'Specifications (ICE)'!$P$5*E409^2</f>
        <v>56.217600027646043</v>
      </c>
      <c r="H409" s="14">
        <f>IF(B409="A",'Specifications (ICE)'!$M$12,IF(B409="G",'Specifications (ICE)'!$M$13))</f>
        <v>84.271039200000004</v>
      </c>
      <c r="I409" s="14">
        <f>'Specifications (ICE)'!$H$11-G409-H409-R409</f>
        <v>561.50961099107656</v>
      </c>
      <c r="J409" s="14">
        <f t="shared" si="150"/>
        <v>0.88728655499254105</v>
      </c>
      <c r="K409" s="14">
        <f>0.5*'Specifications (ICE)'!$E$16*E409^2</f>
        <v>48283.043975654393</v>
      </c>
      <c r="L409" s="14">
        <f>E409/'Specifications (ICE)'!$M$4</f>
        <v>46.93333333333333</v>
      </c>
      <c r="M409" s="14">
        <f t="shared" si="145"/>
        <v>3</v>
      </c>
      <c r="N409" s="14">
        <f>IF(M409=1,'Specifications (ICE)'!$M$19,IF(M409=2,'Specifications (ICE)'!$M$20,IF(M409=3,'Specifications (ICE)'!$M$21)))</f>
        <v>632.83908432016858</v>
      </c>
      <c r="O409" s="14">
        <f t="shared" si="146"/>
        <v>56.911309171706868</v>
      </c>
      <c r="P409" s="13">
        <f t="shared" si="147"/>
        <v>0.88728655499254105</v>
      </c>
      <c r="Q409" s="14">
        <v>0</v>
      </c>
      <c r="R409" s="17">
        <f t="shared" si="151"/>
        <v>0</v>
      </c>
      <c r="S409" s="14">
        <f t="shared" si="152"/>
        <v>0</v>
      </c>
      <c r="T409" s="12">
        <f t="shared" si="148"/>
        <v>840.33949246964119</v>
      </c>
      <c r="U409" s="3">
        <f t="shared" si="167"/>
        <v>18</v>
      </c>
      <c r="V409" s="19">
        <f t="shared" si="153"/>
        <v>13.422600000000001</v>
      </c>
      <c r="W409" s="14">
        <f>IF(M409=1,_xlfn.XLOOKUP(D409,' RPM (ICE)'!$E$3:$E$63,' RPM (ICE)'!$B$3:$B$63,,1),IF(M409=2,_xlfn.XLOOKUP(D409,' RPM (ICE)'!$F$3:$F$63,' RPM (ICE)'!$B$3:$B$63,,1),IF(M409=3,_xlfn.XLOOKUP(D409,' RPM (ICE)'!$G$3:$G$63,' RPM (ICE)'!$B$3:$B$63,,1))))</f>
        <v>6900</v>
      </c>
      <c r="X409" s="12">
        <f t="shared" si="154"/>
        <v>18.575322156521739</v>
      </c>
      <c r="Y409" s="3">
        <f t="shared" si="155"/>
        <v>19</v>
      </c>
      <c r="Z409" s="3">
        <f t="shared" si="162"/>
        <v>19</v>
      </c>
      <c r="AA409" s="3">
        <f t="shared" si="156"/>
        <v>19</v>
      </c>
      <c r="AB409" s="19"/>
      <c r="AC409" s="14">
        <f>IF(M409=1,_xlfn.XLOOKUP(D409,' RPM (ICE)'!$E$3:$E$63,' RPM (ICE)'!$C$3:$C$63,,-1),IF(M409=2,_xlfn.XLOOKUP(D409,' RPM (ICE)'!$F$3:$F$63,' RPM (ICE)'!$C$3:$C$63,,-1),IF(M409=3,_xlfn.XLOOKUP(D409,' RPM (ICE)'!$G$3:$G$63,' RPM (ICE)'!$C$3:$C$63,,-1))))</f>
        <v>13.483333333333301</v>
      </c>
      <c r="AD409" s="14">
        <f t="shared" si="157"/>
        <v>10.054521666666643</v>
      </c>
      <c r="AE409" s="14">
        <f t="shared" si="158"/>
        <v>13.914292245024122</v>
      </c>
      <c r="AF409" s="14" cm="1">
        <f t="array" ref="AF409">_xlfn.XLOOKUP(AE409,BSFC!$I$11:$I$33,_xlfn.XLOOKUP('Main Data (ICE)'!W409,BSFC!$J$10:$W$10,BSFC!$J$11:$W$33,,-1),,-1)</f>
        <v>450.79008974999994</v>
      </c>
      <c r="AG409" s="14">
        <f t="shared" si="159"/>
        <v>1.2590218679194376</v>
      </c>
      <c r="AH409" s="14">
        <f t="shared" si="163"/>
        <v>2.0825300384643382E-4</v>
      </c>
      <c r="AI409" s="14">
        <f t="shared" si="164"/>
        <v>9.3878390294640984E-2</v>
      </c>
      <c r="AJ409" s="14">
        <f t="shared" si="168"/>
        <v>52.383175825325687</v>
      </c>
      <c r="AK409" s="14">
        <f t="shared" si="165"/>
        <v>1.2434223880084896E-4</v>
      </c>
      <c r="AL409" s="14">
        <f t="shared" si="166"/>
        <v>6.9381689834868254E-2</v>
      </c>
    </row>
    <row r="410" spans="1:38" ht="15.75" thickBot="1" x14ac:dyDescent="0.3">
      <c r="A410" s="14">
        <v>1</v>
      </c>
      <c r="B410" s="17" t="s">
        <v>33</v>
      </c>
      <c r="C410" s="14">
        <v>404</v>
      </c>
      <c r="D410" s="14">
        <f t="shared" si="160"/>
        <v>30.000049728</v>
      </c>
      <c r="E410" s="14">
        <f t="shared" si="149"/>
        <v>13.411199999999999</v>
      </c>
      <c r="F410" s="14">
        <f t="shared" si="161"/>
        <v>38.132986065035375</v>
      </c>
      <c r="G410" s="14">
        <f>0.5*('Specifications (ICE)'!$P$4*'Specifications (ICE)'!$P$3)*'Specifications (ICE)'!$P$5*E410^2</f>
        <v>56.217600027646043</v>
      </c>
      <c r="H410" s="14">
        <f>IF(B410="A",'Specifications (ICE)'!$M$12,IF(B410="G",'Specifications (ICE)'!$M$13))</f>
        <v>84.271039200000004</v>
      </c>
      <c r="I410" s="14">
        <f>'Specifications (ICE)'!$H$11-G410-H410-R410</f>
        <v>561.50961099107656</v>
      </c>
      <c r="J410" s="14">
        <f t="shared" si="150"/>
        <v>0.88728655499254105</v>
      </c>
      <c r="K410" s="14">
        <f>0.5*'Specifications (ICE)'!$E$16*E410^2</f>
        <v>48283.043975654393</v>
      </c>
      <c r="L410" s="14">
        <f>E410/'Specifications (ICE)'!$M$4</f>
        <v>46.93333333333333</v>
      </c>
      <c r="M410" s="14">
        <f t="shared" si="145"/>
        <v>3</v>
      </c>
      <c r="N410" s="14">
        <f>IF(M410=1,'Specifications (ICE)'!$M$19,IF(M410=2,'Specifications (ICE)'!$M$20,IF(M410=3,'Specifications (ICE)'!$M$21)))</f>
        <v>632.83908432016858</v>
      </c>
      <c r="O410" s="14">
        <f t="shared" si="146"/>
        <v>56.911309171706868</v>
      </c>
      <c r="P410" s="13">
        <f t="shared" si="147"/>
        <v>0.88728655499254105</v>
      </c>
      <c r="Q410" s="14">
        <v>0</v>
      </c>
      <c r="R410" s="17">
        <f t="shared" si="151"/>
        <v>0</v>
      </c>
      <c r="S410" s="14">
        <f t="shared" si="152"/>
        <v>0</v>
      </c>
      <c r="T410" s="12">
        <f t="shared" si="148"/>
        <v>840.33949246964119</v>
      </c>
      <c r="U410" s="3">
        <f t="shared" si="167"/>
        <v>18</v>
      </c>
      <c r="V410" s="19">
        <f t="shared" si="153"/>
        <v>13.422600000000001</v>
      </c>
      <c r="W410" s="14">
        <f>IF(M410=1,_xlfn.XLOOKUP(D410,' RPM (ICE)'!$E$3:$E$63,' RPM (ICE)'!$B$3:$B$63,,1),IF(M410=2,_xlfn.XLOOKUP(D410,' RPM (ICE)'!$F$3:$F$63,' RPM (ICE)'!$B$3:$B$63,,1),IF(M410=3,_xlfn.XLOOKUP(D410,' RPM (ICE)'!$G$3:$G$63,' RPM (ICE)'!$B$3:$B$63,,1))))</f>
        <v>6900</v>
      </c>
      <c r="X410" s="12">
        <f t="shared" si="154"/>
        <v>18.575322156521739</v>
      </c>
      <c r="Y410" s="3">
        <f t="shared" si="155"/>
        <v>19</v>
      </c>
      <c r="Z410" s="3">
        <f t="shared" si="162"/>
        <v>19</v>
      </c>
      <c r="AA410" s="3">
        <f t="shared" si="156"/>
        <v>19</v>
      </c>
      <c r="AB410" s="19"/>
      <c r="AC410" s="14">
        <f>IF(M410=1,_xlfn.XLOOKUP(D410,' RPM (ICE)'!$E$3:$E$63,' RPM (ICE)'!$C$3:$C$63,,-1),IF(M410=2,_xlfn.XLOOKUP(D410,' RPM (ICE)'!$F$3:$F$63,' RPM (ICE)'!$C$3:$C$63,,-1),IF(M410=3,_xlfn.XLOOKUP(D410,' RPM (ICE)'!$G$3:$G$63,' RPM (ICE)'!$C$3:$C$63,,-1))))</f>
        <v>13.483333333333301</v>
      </c>
      <c r="AD410" s="14">
        <f t="shared" si="157"/>
        <v>10.054521666666643</v>
      </c>
      <c r="AE410" s="14">
        <f t="shared" si="158"/>
        <v>13.914292245024122</v>
      </c>
      <c r="AF410" s="14" cm="1">
        <f t="array" ref="AF410">_xlfn.XLOOKUP(AE410,BSFC!$I$11:$I$33,_xlfn.XLOOKUP('Main Data (ICE)'!W410,BSFC!$J$10:$W$10,BSFC!$J$11:$W$33,,-1),,-1)</f>
        <v>450.79008974999994</v>
      </c>
      <c r="AG410" s="14">
        <f t="shared" si="159"/>
        <v>1.2590218679194376</v>
      </c>
      <c r="AH410" s="14">
        <f t="shared" si="163"/>
        <v>2.0825300384643382E-4</v>
      </c>
      <c r="AI410" s="14">
        <f t="shared" si="164"/>
        <v>9.3878390294640984E-2</v>
      </c>
      <c r="AJ410" s="14">
        <f t="shared" si="168"/>
        <v>52.477054215620328</v>
      </c>
      <c r="AK410" s="14">
        <f t="shared" si="165"/>
        <v>1.2434223880084896E-4</v>
      </c>
      <c r="AL410" s="14">
        <f t="shared" si="166"/>
        <v>6.9506032073669108E-2</v>
      </c>
    </row>
    <row r="411" spans="1:38" ht="15.75" thickBot="1" x14ac:dyDescent="0.3">
      <c r="A411" s="14">
        <v>1</v>
      </c>
      <c r="B411" s="17" t="s">
        <v>33</v>
      </c>
      <c r="C411" s="14">
        <v>405</v>
      </c>
      <c r="D411" s="14">
        <f t="shared" si="160"/>
        <v>30.000049728</v>
      </c>
      <c r="E411" s="14">
        <f t="shared" si="149"/>
        <v>13.411199999999999</v>
      </c>
      <c r="F411" s="14">
        <f t="shared" si="161"/>
        <v>38.207550608103858</v>
      </c>
      <c r="G411" s="14">
        <f>0.5*('Specifications (ICE)'!$P$4*'Specifications (ICE)'!$P$3)*'Specifications (ICE)'!$P$5*E411^2</f>
        <v>56.217600027646043</v>
      </c>
      <c r="H411" s="14">
        <f>IF(B411="A",'Specifications (ICE)'!$M$12,IF(B411="G",'Specifications (ICE)'!$M$13))</f>
        <v>84.271039200000004</v>
      </c>
      <c r="I411" s="14">
        <f>'Specifications (ICE)'!$H$11-G411-H411-R411</f>
        <v>561.50961099107656</v>
      </c>
      <c r="J411" s="14">
        <f t="shared" si="150"/>
        <v>0.88728655499254105</v>
      </c>
      <c r="K411" s="14">
        <f>0.5*'Specifications (ICE)'!$E$16*E411^2</f>
        <v>48283.043975654393</v>
      </c>
      <c r="L411" s="14">
        <f>E411/'Specifications (ICE)'!$M$4</f>
        <v>46.93333333333333</v>
      </c>
      <c r="M411" s="14">
        <f t="shared" si="145"/>
        <v>3</v>
      </c>
      <c r="N411" s="14">
        <f>IF(M411=1,'Specifications (ICE)'!$M$19,IF(M411=2,'Specifications (ICE)'!$M$20,IF(M411=3,'Specifications (ICE)'!$M$21)))</f>
        <v>632.83908432016858</v>
      </c>
      <c r="O411" s="14">
        <f t="shared" si="146"/>
        <v>56.911309171706868</v>
      </c>
      <c r="P411" s="13">
        <f t="shared" si="147"/>
        <v>0.88728655499254105</v>
      </c>
      <c r="Q411" s="14">
        <v>0</v>
      </c>
      <c r="R411" s="17">
        <f t="shared" si="151"/>
        <v>0</v>
      </c>
      <c r="S411" s="14">
        <f t="shared" si="152"/>
        <v>0</v>
      </c>
      <c r="T411" s="12">
        <f t="shared" si="148"/>
        <v>840.33949246964119</v>
      </c>
      <c r="U411" s="3">
        <f t="shared" si="167"/>
        <v>18</v>
      </c>
      <c r="V411" s="19">
        <f t="shared" si="153"/>
        <v>13.422600000000001</v>
      </c>
      <c r="W411" s="14">
        <f>IF(M411=1,_xlfn.XLOOKUP(D411,' RPM (ICE)'!$E$3:$E$63,' RPM (ICE)'!$B$3:$B$63,,1),IF(M411=2,_xlfn.XLOOKUP(D411,' RPM (ICE)'!$F$3:$F$63,' RPM (ICE)'!$B$3:$B$63,,1),IF(M411=3,_xlfn.XLOOKUP(D411,' RPM (ICE)'!$G$3:$G$63,' RPM (ICE)'!$B$3:$B$63,,1))))</f>
        <v>6900</v>
      </c>
      <c r="X411" s="12">
        <f t="shared" si="154"/>
        <v>18.575322156521739</v>
      </c>
      <c r="Y411" s="3">
        <f t="shared" si="155"/>
        <v>19</v>
      </c>
      <c r="Z411" s="3">
        <f t="shared" si="162"/>
        <v>19</v>
      </c>
      <c r="AA411" s="3">
        <f t="shared" si="156"/>
        <v>19</v>
      </c>
      <c r="AB411" s="19"/>
      <c r="AC411" s="14">
        <f>IF(M411=1,_xlfn.XLOOKUP(D411,' RPM (ICE)'!$E$3:$E$63,' RPM (ICE)'!$C$3:$C$63,,-1),IF(M411=2,_xlfn.XLOOKUP(D411,' RPM (ICE)'!$F$3:$F$63,' RPM (ICE)'!$C$3:$C$63,,-1),IF(M411=3,_xlfn.XLOOKUP(D411,' RPM (ICE)'!$G$3:$G$63,' RPM (ICE)'!$C$3:$C$63,,-1))))</f>
        <v>13.483333333333301</v>
      </c>
      <c r="AD411" s="14">
        <f t="shared" si="157"/>
        <v>10.054521666666643</v>
      </c>
      <c r="AE411" s="14">
        <f t="shared" si="158"/>
        <v>13.914292245024122</v>
      </c>
      <c r="AF411" s="14" cm="1">
        <f t="array" ref="AF411">_xlfn.XLOOKUP(AE411,BSFC!$I$11:$I$33,_xlfn.XLOOKUP('Main Data (ICE)'!W411,BSFC!$J$10:$W$10,BSFC!$J$11:$W$33,,-1),,-1)</f>
        <v>450.79008974999994</v>
      </c>
      <c r="AG411" s="14">
        <f t="shared" si="159"/>
        <v>1.2590218679194376</v>
      </c>
      <c r="AH411" s="14">
        <f t="shared" si="163"/>
        <v>2.0825300384643382E-4</v>
      </c>
      <c r="AI411" s="14">
        <f t="shared" si="164"/>
        <v>9.3878390294640984E-2</v>
      </c>
      <c r="AJ411" s="14">
        <f t="shared" si="168"/>
        <v>52.570932605914969</v>
      </c>
      <c r="AK411" s="14">
        <f t="shared" si="165"/>
        <v>1.2434223880084896E-4</v>
      </c>
      <c r="AL411" s="14">
        <f t="shared" si="166"/>
        <v>6.9630374312469961E-2</v>
      </c>
    </row>
    <row r="412" spans="1:38" ht="15.75" thickBot="1" x14ac:dyDescent="0.3">
      <c r="A412" s="14">
        <v>1</v>
      </c>
      <c r="B412" s="17" t="s">
        <v>33</v>
      </c>
      <c r="C412" s="14">
        <v>406</v>
      </c>
      <c r="D412" s="14">
        <f t="shared" si="160"/>
        <v>30.000049728</v>
      </c>
      <c r="E412" s="14">
        <f t="shared" si="149"/>
        <v>13.411199999999999</v>
      </c>
      <c r="F412" s="14">
        <f t="shared" si="161"/>
        <v>38.282115151172341</v>
      </c>
      <c r="G412" s="14">
        <f>0.5*('Specifications (ICE)'!$P$4*'Specifications (ICE)'!$P$3)*'Specifications (ICE)'!$P$5*E412^2</f>
        <v>56.217600027646043</v>
      </c>
      <c r="H412" s="14">
        <f>IF(B412="A",'Specifications (ICE)'!$M$12,IF(B412="G",'Specifications (ICE)'!$M$13))</f>
        <v>84.271039200000004</v>
      </c>
      <c r="I412" s="14">
        <f>'Specifications (ICE)'!$H$11-G412-H412-R412</f>
        <v>561.50961099107656</v>
      </c>
      <c r="J412" s="14">
        <f t="shared" si="150"/>
        <v>0.88728655499254105</v>
      </c>
      <c r="K412" s="14">
        <f>0.5*'Specifications (ICE)'!$E$16*E412^2</f>
        <v>48283.043975654393</v>
      </c>
      <c r="L412" s="14">
        <f>E412/'Specifications (ICE)'!$M$4</f>
        <v>46.93333333333333</v>
      </c>
      <c r="M412" s="14">
        <f t="shared" si="145"/>
        <v>3</v>
      </c>
      <c r="N412" s="14">
        <f>IF(M412=1,'Specifications (ICE)'!$M$19,IF(M412=2,'Specifications (ICE)'!$M$20,IF(M412=3,'Specifications (ICE)'!$M$21)))</f>
        <v>632.83908432016858</v>
      </c>
      <c r="O412" s="14">
        <f t="shared" si="146"/>
        <v>56.911309171706868</v>
      </c>
      <c r="P412" s="13">
        <f t="shared" si="147"/>
        <v>0.88728655499254105</v>
      </c>
      <c r="Q412" s="14">
        <v>0</v>
      </c>
      <c r="R412" s="17">
        <f t="shared" si="151"/>
        <v>0</v>
      </c>
      <c r="S412" s="14">
        <f t="shared" si="152"/>
        <v>0</v>
      </c>
      <c r="T412" s="12">
        <f t="shared" si="148"/>
        <v>840.33949246964119</v>
      </c>
      <c r="U412" s="3">
        <f t="shared" si="167"/>
        <v>18</v>
      </c>
      <c r="V412" s="19">
        <f t="shared" si="153"/>
        <v>13.422600000000001</v>
      </c>
      <c r="W412" s="14">
        <f>IF(M412=1,_xlfn.XLOOKUP(D412,' RPM (ICE)'!$E$3:$E$63,' RPM (ICE)'!$B$3:$B$63,,1),IF(M412=2,_xlfn.XLOOKUP(D412,' RPM (ICE)'!$F$3:$F$63,' RPM (ICE)'!$B$3:$B$63,,1),IF(M412=3,_xlfn.XLOOKUP(D412,' RPM (ICE)'!$G$3:$G$63,' RPM (ICE)'!$B$3:$B$63,,1))))</f>
        <v>6900</v>
      </c>
      <c r="X412" s="12">
        <f t="shared" si="154"/>
        <v>18.575322156521739</v>
      </c>
      <c r="Y412" s="3">
        <f t="shared" si="155"/>
        <v>19</v>
      </c>
      <c r="Z412" s="3">
        <f t="shared" si="162"/>
        <v>19</v>
      </c>
      <c r="AA412" s="3">
        <f t="shared" si="156"/>
        <v>19</v>
      </c>
      <c r="AB412" s="19"/>
      <c r="AC412" s="14">
        <f>IF(M412=1,_xlfn.XLOOKUP(D412,' RPM (ICE)'!$E$3:$E$63,' RPM (ICE)'!$C$3:$C$63,,-1),IF(M412=2,_xlfn.XLOOKUP(D412,' RPM (ICE)'!$F$3:$F$63,' RPM (ICE)'!$C$3:$C$63,,-1),IF(M412=3,_xlfn.XLOOKUP(D412,' RPM (ICE)'!$G$3:$G$63,' RPM (ICE)'!$C$3:$C$63,,-1))))</f>
        <v>13.483333333333301</v>
      </c>
      <c r="AD412" s="14">
        <f t="shared" si="157"/>
        <v>10.054521666666643</v>
      </c>
      <c r="AE412" s="14">
        <f t="shared" si="158"/>
        <v>13.914292245024122</v>
      </c>
      <c r="AF412" s="14" cm="1">
        <f t="array" ref="AF412">_xlfn.XLOOKUP(AE412,BSFC!$I$11:$I$33,_xlfn.XLOOKUP('Main Data (ICE)'!W412,BSFC!$J$10:$W$10,BSFC!$J$11:$W$33,,-1),,-1)</f>
        <v>450.79008974999994</v>
      </c>
      <c r="AG412" s="14">
        <f t="shared" si="159"/>
        <v>1.2590218679194376</v>
      </c>
      <c r="AH412" s="14">
        <f t="shared" si="163"/>
        <v>2.0825300384643382E-4</v>
      </c>
      <c r="AI412" s="14">
        <f t="shared" si="164"/>
        <v>9.3878390294640984E-2</v>
      </c>
      <c r="AJ412" s="14">
        <f t="shared" si="168"/>
        <v>52.66481099620961</v>
      </c>
      <c r="AK412" s="14">
        <f t="shared" si="165"/>
        <v>1.2434223880084896E-4</v>
      </c>
      <c r="AL412" s="14">
        <f t="shared" si="166"/>
        <v>6.9754716551270815E-2</v>
      </c>
    </row>
    <row r="413" spans="1:38" ht="15.75" thickBot="1" x14ac:dyDescent="0.3">
      <c r="A413" s="14">
        <v>1</v>
      </c>
      <c r="B413" s="17" t="s">
        <v>33</v>
      </c>
      <c r="C413" s="14">
        <v>407</v>
      </c>
      <c r="D413" s="14">
        <f t="shared" si="160"/>
        <v>30.000049728</v>
      </c>
      <c r="E413" s="14">
        <f t="shared" si="149"/>
        <v>13.411199999999999</v>
      </c>
      <c r="F413" s="14">
        <f t="shared" si="161"/>
        <v>38.356679694240825</v>
      </c>
      <c r="G413" s="14">
        <f>0.5*('Specifications (ICE)'!$P$4*'Specifications (ICE)'!$P$3)*'Specifications (ICE)'!$P$5*E413^2</f>
        <v>56.217600027646043</v>
      </c>
      <c r="H413" s="14">
        <f>IF(B413="A",'Specifications (ICE)'!$M$12,IF(B413="G",'Specifications (ICE)'!$M$13))</f>
        <v>84.271039200000004</v>
      </c>
      <c r="I413" s="14">
        <f>'Specifications (ICE)'!$H$11-G413-H413-R413</f>
        <v>561.50961099107656</v>
      </c>
      <c r="J413" s="14">
        <f t="shared" si="150"/>
        <v>0.88728655499254105</v>
      </c>
      <c r="K413" s="14">
        <f>0.5*'Specifications (ICE)'!$E$16*E413^2</f>
        <v>48283.043975654393</v>
      </c>
      <c r="L413" s="14">
        <f>E413/'Specifications (ICE)'!$M$4</f>
        <v>46.93333333333333</v>
      </c>
      <c r="M413" s="14">
        <f t="shared" si="145"/>
        <v>3</v>
      </c>
      <c r="N413" s="14">
        <f>IF(M413=1,'Specifications (ICE)'!$M$19,IF(M413=2,'Specifications (ICE)'!$M$20,IF(M413=3,'Specifications (ICE)'!$M$21)))</f>
        <v>632.83908432016858</v>
      </c>
      <c r="O413" s="14">
        <f t="shared" si="146"/>
        <v>56.911309171706868</v>
      </c>
      <c r="P413" s="13">
        <f t="shared" si="147"/>
        <v>0.88728655499254105</v>
      </c>
      <c r="Q413" s="14">
        <v>0</v>
      </c>
      <c r="R413" s="17">
        <f t="shared" si="151"/>
        <v>0</v>
      </c>
      <c r="S413" s="14">
        <f t="shared" si="152"/>
        <v>0</v>
      </c>
      <c r="T413" s="12">
        <f t="shared" si="148"/>
        <v>840.33949246964119</v>
      </c>
      <c r="U413" s="3">
        <f t="shared" si="167"/>
        <v>18</v>
      </c>
      <c r="V413" s="19">
        <f t="shared" si="153"/>
        <v>13.422600000000001</v>
      </c>
      <c r="W413" s="14">
        <f>IF(M413=1,_xlfn.XLOOKUP(D413,' RPM (ICE)'!$E$3:$E$63,' RPM (ICE)'!$B$3:$B$63,,1),IF(M413=2,_xlfn.XLOOKUP(D413,' RPM (ICE)'!$F$3:$F$63,' RPM (ICE)'!$B$3:$B$63,,1),IF(M413=3,_xlfn.XLOOKUP(D413,' RPM (ICE)'!$G$3:$G$63,' RPM (ICE)'!$B$3:$B$63,,1))))</f>
        <v>6900</v>
      </c>
      <c r="X413" s="12">
        <f t="shared" si="154"/>
        <v>18.575322156521739</v>
      </c>
      <c r="Y413" s="3">
        <f t="shared" si="155"/>
        <v>19</v>
      </c>
      <c r="Z413" s="3">
        <f t="shared" si="162"/>
        <v>19</v>
      </c>
      <c r="AA413" s="3">
        <f t="shared" si="156"/>
        <v>19</v>
      </c>
      <c r="AB413" s="19"/>
      <c r="AC413" s="14">
        <f>IF(M413=1,_xlfn.XLOOKUP(D413,' RPM (ICE)'!$E$3:$E$63,' RPM (ICE)'!$C$3:$C$63,,-1),IF(M413=2,_xlfn.XLOOKUP(D413,' RPM (ICE)'!$F$3:$F$63,' RPM (ICE)'!$C$3:$C$63,,-1),IF(M413=3,_xlfn.XLOOKUP(D413,' RPM (ICE)'!$G$3:$G$63,' RPM (ICE)'!$C$3:$C$63,,-1))))</f>
        <v>13.483333333333301</v>
      </c>
      <c r="AD413" s="14">
        <f t="shared" si="157"/>
        <v>10.054521666666643</v>
      </c>
      <c r="AE413" s="14">
        <f t="shared" si="158"/>
        <v>13.914292245024122</v>
      </c>
      <c r="AF413" s="14" cm="1">
        <f t="array" ref="AF413">_xlfn.XLOOKUP(AE413,BSFC!$I$11:$I$33,_xlfn.XLOOKUP('Main Data (ICE)'!W413,BSFC!$J$10:$W$10,BSFC!$J$11:$W$33,,-1),,-1)</f>
        <v>450.79008974999994</v>
      </c>
      <c r="AG413" s="14">
        <f t="shared" si="159"/>
        <v>1.2590218679194376</v>
      </c>
      <c r="AH413" s="14">
        <f t="shared" si="163"/>
        <v>2.0825300384643382E-4</v>
      </c>
      <c r="AI413" s="14">
        <f t="shared" si="164"/>
        <v>9.3878390294640984E-2</v>
      </c>
      <c r="AJ413" s="14">
        <f t="shared" si="168"/>
        <v>52.758689386504251</v>
      </c>
      <c r="AK413" s="14">
        <f t="shared" si="165"/>
        <v>1.2434223880084896E-4</v>
      </c>
      <c r="AL413" s="14">
        <f t="shared" si="166"/>
        <v>6.9879058790071669E-2</v>
      </c>
    </row>
    <row r="414" spans="1:38" ht="15.75" thickBot="1" x14ac:dyDescent="0.3">
      <c r="A414" s="14">
        <v>1</v>
      </c>
      <c r="B414" s="17" t="s">
        <v>33</v>
      </c>
      <c r="C414" s="14">
        <v>408</v>
      </c>
      <c r="D414" s="14">
        <f t="shared" si="160"/>
        <v>30.000049728</v>
      </c>
      <c r="E414" s="14">
        <f t="shared" si="149"/>
        <v>13.411199999999999</v>
      </c>
      <c r="F414" s="14">
        <f t="shared" si="161"/>
        <v>38.431244237309308</v>
      </c>
      <c r="G414" s="14">
        <f>0.5*('Specifications (ICE)'!$P$4*'Specifications (ICE)'!$P$3)*'Specifications (ICE)'!$P$5*E414^2</f>
        <v>56.217600027646043</v>
      </c>
      <c r="H414" s="14">
        <f>IF(B414="A",'Specifications (ICE)'!$M$12,IF(B414="G",'Specifications (ICE)'!$M$13))</f>
        <v>84.271039200000004</v>
      </c>
      <c r="I414" s="14">
        <f>'Specifications (ICE)'!$H$11-G414-H414-R414</f>
        <v>561.50961099107656</v>
      </c>
      <c r="J414" s="14">
        <f t="shared" si="150"/>
        <v>0.88728655499254105</v>
      </c>
      <c r="K414" s="14">
        <f>0.5*'Specifications (ICE)'!$E$16*E414^2</f>
        <v>48283.043975654393</v>
      </c>
      <c r="L414" s="14">
        <f>E414/'Specifications (ICE)'!$M$4</f>
        <v>46.93333333333333</v>
      </c>
      <c r="M414" s="14">
        <f t="shared" si="145"/>
        <v>3</v>
      </c>
      <c r="N414" s="14">
        <f>IF(M414=1,'Specifications (ICE)'!$M$19,IF(M414=2,'Specifications (ICE)'!$M$20,IF(M414=3,'Specifications (ICE)'!$M$21)))</f>
        <v>632.83908432016858</v>
      </c>
      <c r="O414" s="14">
        <f t="shared" si="146"/>
        <v>56.911309171706868</v>
      </c>
      <c r="P414" s="13">
        <f t="shared" si="147"/>
        <v>0.88728655499254105</v>
      </c>
      <c r="Q414" s="14">
        <v>0</v>
      </c>
      <c r="R414" s="17">
        <f t="shared" si="151"/>
        <v>0</v>
      </c>
      <c r="S414" s="14">
        <f t="shared" si="152"/>
        <v>0</v>
      </c>
      <c r="T414" s="12">
        <f t="shared" si="148"/>
        <v>840.33949246964119</v>
      </c>
      <c r="U414" s="3">
        <f t="shared" si="167"/>
        <v>18</v>
      </c>
      <c r="V414" s="19">
        <f t="shared" si="153"/>
        <v>13.422600000000001</v>
      </c>
      <c r="W414" s="14">
        <f>IF(M414=1,_xlfn.XLOOKUP(D414,' RPM (ICE)'!$E$3:$E$63,' RPM (ICE)'!$B$3:$B$63,,1),IF(M414=2,_xlfn.XLOOKUP(D414,' RPM (ICE)'!$F$3:$F$63,' RPM (ICE)'!$B$3:$B$63,,1),IF(M414=3,_xlfn.XLOOKUP(D414,' RPM (ICE)'!$G$3:$G$63,' RPM (ICE)'!$B$3:$B$63,,1))))</f>
        <v>6900</v>
      </c>
      <c r="X414" s="12">
        <f t="shared" si="154"/>
        <v>18.575322156521739</v>
      </c>
      <c r="Y414" s="3">
        <f t="shared" si="155"/>
        <v>19</v>
      </c>
      <c r="Z414" s="3">
        <f t="shared" si="162"/>
        <v>19</v>
      </c>
      <c r="AA414" s="3">
        <f t="shared" si="156"/>
        <v>19</v>
      </c>
      <c r="AB414" s="19"/>
      <c r="AC414" s="14">
        <f>IF(M414=1,_xlfn.XLOOKUP(D414,' RPM (ICE)'!$E$3:$E$63,' RPM (ICE)'!$C$3:$C$63,,-1),IF(M414=2,_xlfn.XLOOKUP(D414,' RPM (ICE)'!$F$3:$F$63,' RPM (ICE)'!$C$3:$C$63,,-1),IF(M414=3,_xlfn.XLOOKUP(D414,' RPM (ICE)'!$G$3:$G$63,' RPM (ICE)'!$C$3:$C$63,,-1))))</f>
        <v>13.483333333333301</v>
      </c>
      <c r="AD414" s="14">
        <f t="shared" si="157"/>
        <v>10.054521666666643</v>
      </c>
      <c r="AE414" s="14">
        <f t="shared" si="158"/>
        <v>13.914292245024122</v>
      </c>
      <c r="AF414" s="14" cm="1">
        <f t="array" ref="AF414">_xlfn.XLOOKUP(AE414,BSFC!$I$11:$I$33,_xlfn.XLOOKUP('Main Data (ICE)'!W414,BSFC!$J$10:$W$10,BSFC!$J$11:$W$33,,-1),,-1)</f>
        <v>450.79008974999994</v>
      </c>
      <c r="AG414" s="14">
        <f t="shared" si="159"/>
        <v>1.2590218679194376</v>
      </c>
      <c r="AH414" s="14">
        <f t="shared" si="163"/>
        <v>2.0825300384643382E-4</v>
      </c>
      <c r="AI414" s="14">
        <f t="shared" si="164"/>
        <v>9.3878390294640984E-2</v>
      </c>
      <c r="AJ414" s="14">
        <f t="shared" si="168"/>
        <v>52.852567776798892</v>
      </c>
      <c r="AK414" s="14">
        <f t="shared" si="165"/>
        <v>1.2434223880084896E-4</v>
      </c>
      <c r="AL414" s="14">
        <f t="shared" si="166"/>
        <v>7.0003401028872522E-2</v>
      </c>
    </row>
    <row r="415" spans="1:38" ht="15.75" thickBot="1" x14ac:dyDescent="0.3">
      <c r="A415" s="14">
        <v>1</v>
      </c>
      <c r="B415" s="17" t="s">
        <v>33</v>
      </c>
      <c r="C415" s="14">
        <v>409</v>
      </c>
      <c r="D415" s="14">
        <f t="shared" si="160"/>
        <v>30.000049728</v>
      </c>
      <c r="E415" s="14">
        <f t="shared" si="149"/>
        <v>13.411199999999999</v>
      </c>
      <c r="F415" s="14">
        <f t="shared" si="161"/>
        <v>38.505808780377791</v>
      </c>
      <c r="G415" s="14">
        <f>0.5*('Specifications (ICE)'!$P$4*'Specifications (ICE)'!$P$3)*'Specifications (ICE)'!$P$5*E415^2</f>
        <v>56.217600027646043</v>
      </c>
      <c r="H415" s="14">
        <f>IF(B415="A",'Specifications (ICE)'!$M$12,IF(B415="G",'Specifications (ICE)'!$M$13))</f>
        <v>84.271039200000004</v>
      </c>
      <c r="I415" s="14">
        <f>'Specifications (ICE)'!$H$11-G415-H415-R415</f>
        <v>561.50961099107656</v>
      </c>
      <c r="J415" s="14">
        <f t="shared" si="150"/>
        <v>0.88728655499254105</v>
      </c>
      <c r="K415" s="14">
        <f>0.5*'Specifications (ICE)'!$E$16*E415^2</f>
        <v>48283.043975654393</v>
      </c>
      <c r="L415" s="14">
        <f>E415/'Specifications (ICE)'!$M$4</f>
        <v>46.93333333333333</v>
      </c>
      <c r="M415" s="14">
        <f t="shared" si="145"/>
        <v>3</v>
      </c>
      <c r="N415" s="14">
        <f>IF(M415=1,'Specifications (ICE)'!$M$19,IF(M415=2,'Specifications (ICE)'!$M$20,IF(M415=3,'Specifications (ICE)'!$M$21)))</f>
        <v>632.83908432016858</v>
      </c>
      <c r="O415" s="14">
        <f t="shared" si="146"/>
        <v>56.911309171706868</v>
      </c>
      <c r="P415" s="13">
        <f t="shared" si="147"/>
        <v>0.88728655499254105</v>
      </c>
      <c r="Q415" s="14">
        <v>0</v>
      </c>
      <c r="R415" s="17">
        <f t="shared" si="151"/>
        <v>0</v>
      </c>
      <c r="S415" s="14">
        <f t="shared" si="152"/>
        <v>0</v>
      </c>
      <c r="T415" s="12">
        <f t="shared" si="148"/>
        <v>840.33949246964119</v>
      </c>
      <c r="U415" s="3">
        <f t="shared" si="167"/>
        <v>18</v>
      </c>
      <c r="V415" s="19">
        <f t="shared" si="153"/>
        <v>13.422600000000001</v>
      </c>
      <c r="W415" s="14">
        <f>IF(M415=1,_xlfn.XLOOKUP(D415,' RPM (ICE)'!$E$3:$E$63,' RPM (ICE)'!$B$3:$B$63,,1),IF(M415=2,_xlfn.XLOOKUP(D415,' RPM (ICE)'!$F$3:$F$63,' RPM (ICE)'!$B$3:$B$63,,1),IF(M415=3,_xlfn.XLOOKUP(D415,' RPM (ICE)'!$G$3:$G$63,' RPM (ICE)'!$B$3:$B$63,,1))))</f>
        <v>6900</v>
      </c>
      <c r="X415" s="12">
        <f t="shared" si="154"/>
        <v>18.575322156521739</v>
      </c>
      <c r="Y415" s="3">
        <f t="shared" si="155"/>
        <v>19</v>
      </c>
      <c r="Z415" s="3">
        <f t="shared" si="162"/>
        <v>19</v>
      </c>
      <c r="AA415" s="3">
        <f t="shared" si="156"/>
        <v>19</v>
      </c>
      <c r="AB415" s="19"/>
      <c r="AC415" s="14">
        <f>IF(M415=1,_xlfn.XLOOKUP(D415,' RPM (ICE)'!$E$3:$E$63,' RPM (ICE)'!$C$3:$C$63,,-1),IF(M415=2,_xlfn.XLOOKUP(D415,' RPM (ICE)'!$F$3:$F$63,' RPM (ICE)'!$C$3:$C$63,,-1),IF(M415=3,_xlfn.XLOOKUP(D415,' RPM (ICE)'!$G$3:$G$63,' RPM (ICE)'!$C$3:$C$63,,-1))))</f>
        <v>13.483333333333301</v>
      </c>
      <c r="AD415" s="14">
        <f t="shared" si="157"/>
        <v>10.054521666666643</v>
      </c>
      <c r="AE415" s="14">
        <f t="shared" si="158"/>
        <v>13.914292245024122</v>
      </c>
      <c r="AF415" s="14" cm="1">
        <f t="array" ref="AF415">_xlfn.XLOOKUP(AE415,BSFC!$I$11:$I$33,_xlfn.XLOOKUP('Main Data (ICE)'!W415,BSFC!$J$10:$W$10,BSFC!$J$11:$W$33,,-1),,-1)</f>
        <v>450.79008974999994</v>
      </c>
      <c r="AG415" s="14">
        <f t="shared" si="159"/>
        <v>1.2590218679194376</v>
      </c>
      <c r="AH415" s="14">
        <f t="shared" si="163"/>
        <v>2.0825300384643382E-4</v>
      </c>
      <c r="AI415" s="14">
        <f t="shared" si="164"/>
        <v>9.3878390294640984E-2</v>
      </c>
      <c r="AJ415" s="14">
        <f t="shared" si="168"/>
        <v>52.946446167093534</v>
      </c>
      <c r="AK415" s="14">
        <f t="shared" si="165"/>
        <v>1.2434223880084896E-4</v>
      </c>
      <c r="AL415" s="14">
        <f t="shared" si="166"/>
        <v>7.0127743267673376E-2</v>
      </c>
    </row>
    <row r="416" spans="1:38" ht="15.75" thickBot="1" x14ac:dyDescent="0.3">
      <c r="A416" s="14">
        <v>1</v>
      </c>
      <c r="B416" s="17" t="s">
        <v>33</v>
      </c>
      <c r="C416" s="14">
        <v>410</v>
      </c>
      <c r="D416" s="14">
        <f t="shared" si="160"/>
        <v>30.000049728</v>
      </c>
      <c r="E416" s="14">
        <f t="shared" si="149"/>
        <v>13.411199999999999</v>
      </c>
      <c r="F416" s="14">
        <f t="shared" si="161"/>
        <v>38.580373323446274</v>
      </c>
      <c r="G416" s="14">
        <f>0.5*('Specifications (ICE)'!$P$4*'Specifications (ICE)'!$P$3)*'Specifications (ICE)'!$P$5*E416^2</f>
        <v>56.217600027646043</v>
      </c>
      <c r="H416" s="14">
        <f>IF(B416="A",'Specifications (ICE)'!$M$12,IF(B416="G",'Specifications (ICE)'!$M$13))</f>
        <v>84.271039200000004</v>
      </c>
      <c r="I416" s="14">
        <f>'Specifications (ICE)'!$H$11-G416-H416-R416</f>
        <v>561.50961099107656</v>
      </c>
      <c r="J416" s="14">
        <f t="shared" si="150"/>
        <v>0.88728655499254105</v>
      </c>
      <c r="K416" s="14">
        <f>0.5*'Specifications (ICE)'!$E$16*E416^2</f>
        <v>48283.043975654393</v>
      </c>
      <c r="L416" s="14">
        <f>E416/'Specifications (ICE)'!$M$4</f>
        <v>46.93333333333333</v>
      </c>
      <c r="M416" s="14">
        <f t="shared" si="145"/>
        <v>3</v>
      </c>
      <c r="N416" s="14">
        <f>IF(M416=1,'Specifications (ICE)'!$M$19,IF(M416=2,'Specifications (ICE)'!$M$20,IF(M416=3,'Specifications (ICE)'!$M$21)))</f>
        <v>632.83908432016858</v>
      </c>
      <c r="O416" s="14">
        <f t="shared" si="146"/>
        <v>56.911309171706868</v>
      </c>
      <c r="P416" s="13">
        <f t="shared" si="147"/>
        <v>0.88728655499254105</v>
      </c>
      <c r="Q416" s="14">
        <v>0</v>
      </c>
      <c r="R416" s="17">
        <f t="shared" si="151"/>
        <v>0</v>
      </c>
      <c r="S416" s="14">
        <f t="shared" si="152"/>
        <v>0</v>
      </c>
      <c r="T416" s="12">
        <f t="shared" si="148"/>
        <v>840.33949246964119</v>
      </c>
      <c r="U416" s="3">
        <f t="shared" si="167"/>
        <v>18</v>
      </c>
      <c r="V416" s="19">
        <f t="shared" si="153"/>
        <v>13.422600000000001</v>
      </c>
      <c r="W416" s="14">
        <f>IF(M416=1,_xlfn.XLOOKUP(D416,' RPM (ICE)'!$E$3:$E$63,' RPM (ICE)'!$B$3:$B$63,,1),IF(M416=2,_xlfn.XLOOKUP(D416,' RPM (ICE)'!$F$3:$F$63,' RPM (ICE)'!$B$3:$B$63,,1),IF(M416=3,_xlfn.XLOOKUP(D416,' RPM (ICE)'!$G$3:$G$63,' RPM (ICE)'!$B$3:$B$63,,1))))</f>
        <v>6900</v>
      </c>
      <c r="X416" s="12">
        <f t="shared" si="154"/>
        <v>18.575322156521739</v>
      </c>
      <c r="Y416" s="3">
        <f t="shared" si="155"/>
        <v>19</v>
      </c>
      <c r="Z416" s="3">
        <f t="shared" si="162"/>
        <v>19</v>
      </c>
      <c r="AA416" s="3">
        <f t="shared" si="156"/>
        <v>19</v>
      </c>
      <c r="AB416" s="19"/>
      <c r="AC416" s="14">
        <f>IF(M416=1,_xlfn.XLOOKUP(D416,' RPM (ICE)'!$E$3:$E$63,' RPM (ICE)'!$C$3:$C$63,,-1),IF(M416=2,_xlfn.XLOOKUP(D416,' RPM (ICE)'!$F$3:$F$63,' RPM (ICE)'!$C$3:$C$63,,-1),IF(M416=3,_xlfn.XLOOKUP(D416,' RPM (ICE)'!$G$3:$G$63,' RPM (ICE)'!$C$3:$C$63,,-1))))</f>
        <v>13.483333333333301</v>
      </c>
      <c r="AD416" s="14">
        <f t="shared" si="157"/>
        <v>10.054521666666643</v>
      </c>
      <c r="AE416" s="14">
        <f t="shared" si="158"/>
        <v>13.914292245024122</v>
      </c>
      <c r="AF416" s="14" cm="1">
        <f t="array" ref="AF416">_xlfn.XLOOKUP(AE416,BSFC!$I$11:$I$33,_xlfn.XLOOKUP('Main Data (ICE)'!W416,BSFC!$J$10:$W$10,BSFC!$J$11:$W$33,,-1),,-1)</f>
        <v>450.79008974999994</v>
      </c>
      <c r="AG416" s="14">
        <f t="shared" si="159"/>
        <v>1.2590218679194376</v>
      </c>
      <c r="AH416" s="14">
        <f t="shared" si="163"/>
        <v>2.0825300384643382E-4</v>
      </c>
      <c r="AI416" s="14">
        <f t="shared" si="164"/>
        <v>9.3878390294640984E-2</v>
      </c>
      <c r="AJ416" s="14">
        <f t="shared" si="168"/>
        <v>53.040324557388175</v>
      </c>
      <c r="AK416" s="14">
        <f t="shared" si="165"/>
        <v>1.2434223880084896E-4</v>
      </c>
      <c r="AL416" s="14">
        <f t="shared" si="166"/>
        <v>7.0252085506474229E-2</v>
      </c>
    </row>
    <row r="417" spans="1:38" ht="15.75" thickBot="1" x14ac:dyDescent="0.3">
      <c r="A417" s="14">
        <v>1</v>
      </c>
      <c r="B417" s="17" t="s">
        <v>33</v>
      </c>
      <c r="C417" s="14">
        <v>411</v>
      </c>
      <c r="D417" s="14">
        <f t="shared" si="160"/>
        <v>30.000049728</v>
      </c>
      <c r="E417" s="14">
        <f t="shared" si="149"/>
        <v>13.411199999999999</v>
      </c>
      <c r="F417" s="14">
        <f t="shared" si="161"/>
        <v>38.654937866514757</v>
      </c>
      <c r="G417" s="14">
        <f>0.5*('Specifications (ICE)'!$P$4*'Specifications (ICE)'!$P$3)*'Specifications (ICE)'!$P$5*E417^2</f>
        <v>56.217600027646043</v>
      </c>
      <c r="H417" s="14">
        <f>IF(B417="A",'Specifications (ICE)'!$M$12,IF(B417="G",'Specifications (ICE)'!$M$13))</f>
        <v>84.271039200000004</v>
      </c>
      <c r="I417" s="14">
        <f>'Specifications (ICE)'!$H$11-G417-H417-R417</f>
        <v>561.50961099107656</v>
      </c>
      <c r="J417" s="14">
        <f t="shared" si="150"/>
        <v>0.88728655499254105</v>
      </c>
      <c r="K417" s="14">
        <f>0.5*'Specifications (ICE)'!$E$16*E417^2</f>
        <v>48283.043975654393</v>
      </c>
      <c r="L417" s="14">
        <f>E417/'Specifications (ICE)'!$M$4</f>
        <v>46.93333333333333</v>
      </c>
      <c r="M417" s="14">
        <f t="shared" si="145"/>
        <v>3</v>
      </c>
      <c r="N417" s="14">
        <f>IF(M417=1,'Specifications (ICE)'!$M$19,IF(M417=2,'Specifications (ICE)'!$M$20,IF(M417=3,'Specifications (ICE)'!$M$21)))</f>
        <v>632.83908432016858</v>
      </c>
      <c r="O417" s="14">
        <f t="shared" si="146"/>
        <v>56.911309171706868</v>
      </c>
      <c r="P417" s="13">
        <f t="shared" si="147"/>
        <v>0.88728655499254105</v>
      </c>
      <c r="Q417" s="14">
        <v>0</v>
      </c>
      <c r="R417" s="17">
        <f t="shared" si="151"/>
        <v>0</v>
      </c>
      <c r="S417" s="14">
        <f t="shared" si="152"/>
        <v>0</v>
      </c>
      <c r="T417" s="12">
        <f t="shared" si="148"/>
        <v>840.33949246964119</v>
      </c>
      <c r="U417" s="3">
        <f t="shared" si="167"/>
        <v>18</v>
      </c>
      <c r="V417" s="19">
        <f t="shared" si="153"/>
        <v>13.422600000000001</v>
      </c>
      <c r="W417" s="14">
        <f>IF(M417=1,_xlfn.XLOOKUP(D417,' RPM (ICE)'!$E$3:$E$63,' RPM (ICE)'!$B$3:$B$63,,1),IF(M417=2,_xlfn.XLOOKUP(D417,' RPM (ICE)'!$F$3:$F$63,' RPM (ICE)'!$B$3:$B$63,,1),IF(M417=3,_xlfn.XLOOKUP(D417,' RPM (ICE)'!$G$3:$G$63,' RPM (ICE)'!$B$3:$B$63,,1))))</f>
        <v>6900</v>
      </c>
      <c r="X417" s="12">
        <f t="shared" si="154"/>
        <v>18.575322156521739</v>
      </c>
      <c r="Y417" s="3">
        <f t="shared" si="155"/>
        <v>19</v>
      </c>
      <c r="Z417" s="3">
        <f t="shared" si="162"/>
        <v>19</v>
      </c>
      <c r="AA417" s="3">
        <f t="shared" si="156"/>
        <v>19</v>
      </c>
      <c r="AB417" s="19"/>
      <c r="AC417" s="14">
        <f>IF(M417=1,_xlfn.XLOOKUP(D417,' RPM (ICE)'!$E$3:$E$63,' RPM (ICE)'!$C$3:$C$63,,-1),IF(M417=2,_xlfn.XLOOKUP(D417,' RPM (ICE)'!$F$3:$F$63,' RPM (ICE)'!$C$3:$C$63,,-1),IF(M417=3,_xlfn.XLOOKUP(D417,' RPM (ICE)'!$G$3:$G$63,' RPM (ICE)'!$C$3:$C$63,,-1))))</f>
        <v>13.483333333333301</v>
      </c>
      <c r="AD417" s="14">
        <f t="shared" si="157"/>
        <v>10.054521666666643</v>
      </c>
      <c r="AE417" s="14">
        <f t="shared" si="158"/>
        <v>13.914292245024122</v>
      </c>
      <c r="AF417" s="14" cm="1">
        <f t="array" ref="AF417">_xlfn.XLOOKUP(AE417,BSFC!$I$11:$I$33,_xlfn.XLOOKUP('Main Data (ICE)'!W417,BSFC!$J$10:$W$10,BSFC!$J$11:$W$33,,-1),,-1)</f>
        <v>450.79008974999994</v>
      </c>
      <c r="AG417" s="14">
        <f t="shared" si="159"/>
        <v>1.2590218679194376</v>
      </c>
      <c r="AH417" s="14">
        <f t="shared" si="163"/>
        <v>2.0825300384643382E-4</v>
      </c>
      <c r="AI417" s="14">
        <f t="shared" si="164"/>
        <v>9.3878390294640984E-2</v>
      </c>
      <c r="AJ417" s="14">
        <f t="shared" si="168"/>
        <v>53.134202947682816</v>
      </c>
      <c r="AK417" s="14">
        <f t="shared" si="165"/>
        <v>1.2434223880084896E-4</v>
      </c>
      <c r="AL417" s="14">
        <f t="shared" si="166"/>
        <v>7.0376427745275083E-2</v>
      </c>
    </row>
    <row r="418" spans="1:38" ht="15.75" thickBot="1" x14ac:dyDescent="0.3">
      <c r="A418" s="14">
        <v>1</v>
      </c>
      <c r="B418" s="17" t="s">
        <v>33</v>
      </c>
      <c r="C418" s="14">
        <v>412</v>
      </c>
      <c r="D418" s="14">
        <f t="shared" si="160"/>
        <v>30.000049728</v>
      </c>
      <c r="E418" s="14">
        <f t="shared" si="149"/>
        <v>13.411199999999999</v>
      </c>
      <c r="F418" s="14">
        <f t="shared" si="161"/>
        <v>38.72950240958324</v>
      </c>
      <c r="G418" s="14">
        <f>0.5*('Specifications (ICE)'!$P$4*'Specifications (ICE)'!$P$3)*'Specifications (ICE)'!$P$5*E418^2</f>
        <v>56.217600027646043</v>
      </c>
      <c r="H418" s="14">
        <f>IF(B418="A",'Specifications (ICE)'!$M$12,IF(B418="G",'Specifications (ICE)'!$M$13))</f>
        <v>84.271039200000004</v>
      </c>
      <c r="I418" s="14">
        <f>'Specifications (ICE)'!$H$11-G418-H418-R418</f>
        <v>561.50961099107656</v>
      </c>
      <c r="J418" s="14">
        <f t="shared" si="150"/>
        <v>0.88728655499254105</v>
      </c>
      <c r="K418" s="14">
        <f>0.5*'Specifications (ICE)'!$E$16*E418^2</f>
        <v>48283.043975654393</v>
      </c>
      <c r="L418" s="14">
        <f>E418/'Specifications (ICE)'!$M$4</f>
        <v>46.93333333333333</v>
      </c>
      <c r="M418" s="14">
        <f t="shared" si="145"/>
        <v>3</v>
      </c>
      <c r="N418" s="14">
        <f>IF(M418=1,'Specifications (ICE)'!$M$19,IF(M418=2,'Specifications (ICE)'!$M$20,IF(M418=3,'Specifications (ICE)'!$M$21)))</f>
        <v>632.83908432016858</v>
      </c>
      <c r="O418" s="14">
        <f t="shared" si="146"/>
        <v>56.911309171706868</v>
      </c>
      <c r="P418" s="13">
        <f t="shared" si="147"/>
        <v>0.88728655499254105</v>
      </c>
      <c r="Q418" s="14">
        <v>0</v>
      </c>
      <c r="R418" s="17">
        <f t="shared" si="151"/>
        <v>0</v>
      </c>
      <c r="S418" s="14">
        <f t="shared" si="152"/>
        <v>0</v>
      </c>
      <c r="T418" s="12">
        <f t="shared" si="148"/>
        <v>840.33949246964119</v>
      </c>
      <c r="U418" s="3">
        <f t="shared" si="167"/>
        <v>18</v>
      </c>
      <c r="V418" s="19">
        <f t="shared" si="153"/>
        <v>13.422600000000001</v>
      </c>
      <c r="W418" s="14">
        <f>IF(M418=1,_xlfn.XLOOKUP(D418,' RPM (ICE)'!$E$3:$E$63,' RPM (ICE)'!$B$3:$B$63,,1),IF(M418=2,_xlfn.XLOOKUP(D418,' RPM (ICE)'!$F$3:$F$63,' RPM (ICE)'!$B$3:$B$63,,1),IF(M418=3,_xlfn.XLOOKUP(D418,' RPM (ICE)'!$G$3:$G$63,' RPM (ICE)'!$B$3:$B$63,,1))))</f>
        <v>6900</v>
      </c>
      <c r="X418" s="12">
        <f t="shared" si="154"/>
        <v>18.575322156521739</v>
      </c>
      <c r="Y418" s="3">
        <f t="shared" si="155"/>
        <v>19</v>
      </c>
      <c r="Z418" s="3">
        <f t="shared" si="162"/>
        <v>19</v>
      </c>
      <c r="AA418" s="3">
        <f t="shared" si="156"/>
        <v>19</v>
      </c>
      <c r="AB418" s="19"/>
      <c r="AC418" s="14">
        <f>IF(M418=1,_xlfn.XLOOKUP(D418,' RPM (ICE)'!$E$3:$E$63,' RPM (ICE)'!$C$3:$C$63,,-1),IF(M418=2,_xlfn.XLOOKUP(D418,' RPM (ICE)'!$F$3:$F$63,' RPM (ICE)'!$C$3:$C$63,,-1),IF(M418=3,_xlfn.XLOOKUP(D418,' RPM (ICE)'!$G$3:$G$63,' RPM (ICE)'!$C$3:$C$63,,-1))))</f>
        <v>13.483333333333301</v>
      </c>
      <c r="AD418" s="14">
        <f t="shared" si="157"/>
        <v>10.054521666666643</v>
      </c>
      <c r="AE418" s="14">
        <f t="shared" si="158"/>
        <v>13.914292245024122</v>
      </c>
      <c r="AF418" s="14" cm="1">
        <f t="array" ref="AF418">_xlfn.XLOOKUP(AE418,BSFC!$I$11:$I$33,_xlfn.XLOOKUP('Main Data (ICE)'!W418,BSFC!$J$10:$W$10,BSFC!$J$11:$W$33,,-1),,-1)</f>
        <v>450.79008974999994</v>
      </c>
      <c r="AG418" s="14">
        <f t="shared" si="159"/>
        <v>1.2590218679194376</v>
      </c>
      <c r="AH418" s="14">
        <f t="shared" si="163"/>
        <v>2.0825300384643382E-4</v>
      </c>
      <c r="AI418" s="14">
        <f t="shared" si="164"/>
        <v>9.3878390294640984E-2</v>
      </c>
      <c r="AJ418" s="14">
        <f t="shared" si="168"/>
        <v>53.228081337977457</v>
      </c>
      <c r="AK418" s="14">
        <f t="shared" si="165"/>
        <v>1.2434223880084896E-4</v>
      </c>
      <c r="AL418" s="14">
        <f t="shared" si="166"/>
        <v>7.0500769984075937E-2</v>
      </c>
    </row>
    <row r="419" spans="1:38" ht="15.75" thickBot="1" x14ac:dyDescent="0.3">
      <c r="A419" s="14">
        <v>1</v>
      </c>
      <c r="B419" s="17" t="s">
        <v>33</v>
      </c>
      <c r="C419" s="14">
        <v>413</v>
      </c>
      <c r="D419" s="14">
        <f t="shared" si="160"/>
        <v>30.000049728</v>
      </c>
      <c r="E419" s="14">
        <f t="shared" si="149"/>
        <v>13.411199999999999</v>
      </c>
      <c r="F419" s="14">
        <f t="shared" si="161"/>
        <v>38.804066952651723</v>
      </c>
      <c r="G419" s="14">
        <f>0.5*('Specifications (ICE)'!$P$4*'Specifications (ICE)'!$P$3)*'Specifications (ICE)'!$P$5*E419^2</f>
        <v>56.217600027646043</v>
      </c>
      <c r="H419" s="14">
        <f>IF(B419="A",'Specifications (ICE)'!$M$12,IF(B419="G",'Specifications (ICE)'!$M$13))</f>
        <v>84.271039200000004</v>
      </c>
      <c r="I419" s="14">
        <f>'Specifications (ICE)'!$H$11-G419-H419-R419</f>
        <v>561.50961099107656</v>
      </c>
      <c r="J419" s="14">
        <f t="shared" si="150"/>
        <v>0.88728655499254105</v>
      </c>
      <c r="K419" s="14">
        <f>0.5*'Specifications (ICE)'!$E$16*E419^2</f>
        <v>48283.043975654393</v>
      </c>
      <c r="L419" s="14">
        <f>E419/'Specifications (ICE)'!$M$4</f>
        <v>46.93333333333333</v>
      </c>
      <c r="M419" s="14">
        <f t="shared" si="145"/>
        <v>3</v>
      </c>
      <c r="N419" s="14">
        <f>IF(M419=1,'Specifications (ICE)'!$M$19,IF(M419=2,'Specifications (ICE)'!$M$20,IF(M419=3,'Specifications (ICE)'!$M$21)))</f>
        <v>632.83908432016858</v>
      </c>
      <c r="O419" s="14">
        <f t="shared" si="146"/>
        <v>56.911309171706868</v>
      </c>
      <c r="P419" s="13">
        <f t="shared" si="147"/>
        <v>0.88728655499254105</v>
      </c>
      <c r="Q419" s="14">
        <v>0</v>
      </c>
      <c r="R419" s="17">
        <f t="shared" si="151"/>
        <v>0</v>
      </c>
      <c r="S419" s="14">
        <f t="shared" si="152"/>
        <v>0</v>
      </c>
      <c r="T419" s="12">
        <f t="shared" si="148"/>
        <v>840.33949246964119</v>
      </c>
      <c r="U419" s="3">
        <f t="shared" si="167"/>
        <v>18</v>
      </c>
      <c r="V419" s="19">
        <f t="shared" si="153"/>
        <v>13.422600000000001</v>
      </c>
      <c r="W419" s="14">
        <f>IF(M419=1,_xlfn.XLOOKUP(D419,' RPM (ICE)'!$E$3:$E$63,' RPM (ICE)'!$B$3:$B$63,,1),IF(M419=2,_xlfn.XLOOKUP(D419,' RPM (ICE)'!$F$3:$F$63,' RPM (ICE)'!$B$3:$B$63,,1),IF(M419=3,_xlfn.XLOOKUP(D419,' RPM (ICE)'!$G$3:$G$63,' RPM (ICE)'!$B$3:$B$63,,1))))</f>
        <v>6900</v>
      </c>
      <c r="X419" s="12">
        <f t="shared" si="154"/>
        <v>18.575322156521739</v>
      </c>
      <c r="Y419" s="3">
        <f t="shared" si="155"/>
        <v>19</v>
      </c>
      <c r="Z419" s="3">
        <f t="shared" si="162"/>
        <v>19</v>
      </c>
      <c r="AA419" s="3">
        <f t="shared" si="156"/>
        <v>19</v>
      </c>
      <c r="AB419" s="19"/>
      <c r="AC419" s="14">
        <f>IF(M419=1,_xlfn.XLOOKUP(D419,' RPM (ICE)'!$E$3:$E$63,' RPM (ICE)'!$C$3:$C$63,,-1),IF(M419=2,_xlfn.XLOOKUP(D419,' RPM (ICE)'!$F$3:$F$63,' RPM (ICE)'!$C$3:$C$63,,-1),IF(M419=3,_xlfn.XLOOKUP(D419,' RPM (ICE)'!$G$3:$G$63,' RPM (ICE)'!$C$3:$C$63,,-1))))</f>
        <v>13.483333333333301</v>
      </c>
      <c r="AD419" s="14">
        <f t="shared" si="157"/>
        <v>10.054521666666643</v>
      </c>
      <c r="AE419" s="14">
        <f t="shared" si="158"/>
        <v>13.914292245024122</v>
      </c>
      <c r="AF419" s="14" cm="1">
        <f t="array" ref="AF419">_xlfn.XLOOKUP(AE419,BSFC!$I$11:$I$33,_xlfn.XLOOKUP('Main Data (ICE)'!W419,BSFC!$J$10:$W$10,BSFC!$J$11:$W$33,,-1),,-1)</f>
        <v>450.79008974999994</v>
      </c>
      <c r="AG419" s="14">
        <f t="shared" si="159"/>
        <v>1.2590218679194376</v>
      </c>
      <c r="AH419" s="14">
        <f t="shared" si="163"/>
        <v>2.0825300384643382E-4</v>
      </c>
      <c r="AI419" s="14">
        <f t="shared" si="164"/>
        <v>9.3878390294640984E-2</v>
      </c>
      <c r="AJ419" s="14">
        <f t="shared" si="168"/>
        <v>53.321959728272098</v>
      </c>
      <c r="AK419" s="14">
        <f t="shared" si="165"/>
        <v>1.2434223880084896E-4</v>
      </c>
      <c r="AL419" s="14">
        <f t="shared" si="166"/>
        <v>7.062511222287679E-2</v>
      </c>
    </row>
    <row r="420" spans="1:38" ht="15.75" thickBot="1" x14ac:dyDescent="0.3">
      <c r="A420" s="14">
        <v>1</v>
      </c>
      <c r="B420" s="17" t="s">
        <v>33</v>
      </c>
      <c r="C420" s="14">
        <v>414</v>
      </c>
      <c r="D420" s="14">
        <f t="shared" si="160"/>
        <v>30.000049728</v>
      </c>
      <c r="E420" s="14">
        <f t="shared" si="149"/>
        <v>13.411199999999999</v>
      </c>
      <c r="F420" s="14">
        <f t="shared" si="161"/>
        <v>38.878631495720207</v>
      </c>
      <c r="G420" s="14">
        <f>0.5*('Specifications (ICE)'!$P$4*'Specifications (ICE)'!$P$3)*'Specifications (ICE)'!$P$5*E420^2</f>
        <v>56.217600027646043</v>
      </c>
      <c r="H420" s="14">
        <f>IF(B420="A",'Specifications (ICE)'!$M$12,IF(B420="G",'Specifications (ICE)'!$M$13))</f>
        <v>84.271039200000004</v>
      </c>
      <c r="I420" s="14">
        <f>'Specifications (ICE)'!$H$11-G420-H420-R420</f>
        <v>561.50961099107656</v>
      </c>
      <c r="J420" s="14">
        <f t="shared" si="150"/>
        <v>0.88728655499254105</v>
      </c>
      <c r="K420" s="14">
        <f>0.5*'Specifications (ICE)'!$E$16*E420^2</f>
        <v>48283.043975654393</v>
      </c>
      <c r="L420" s="14">
        <f>E420/'Specifications (ICE)'!$M$4</f>
        <v>46.93333333333333</v>
      </c>
      <c r="M420" s="14">
        <f t="shared" si="145"/>
        <v>3</v>
      </c>
      <c r="N420" s="14">
        <f>IF(M420=1,'Specifications (ICE)'!$M$19,IF(M420=2,'Specifications (ICE)'!$M$20,IF(M420=3,'Specifications (ICE)'!$M$21)))</f>
        <v>632.83908432016858</v>
      </c>
      <c r="O420" s="14">
        <f t="shared" si="146"/>
        <v>56.911309171706868</v>
      </c>
      <c r="P420" s="13">
        <f t="shared" si="147"/>
        <v>0.88728655499254105</v>
      </c>
      <c r="Q420" s="14">
        <v>0</v>
      </c>
      <c r="R420" s="17">
        <f t="shared" si="151"/>
        <v>0</v>
      </c>
      <c r="S420" s="14">
        <f t="shared" si="152"/>
        <v>0</v>
      </c>
      <c r="T420" s="12">
        <f t="shared" si="148"/>
        <v>840.33949246964119</v>
      </c>
      <c r="U420" s="3">
        <f t="shared" si="167"/>
        <v>18</v>
      </c>
      <c r="V420" s="19">
        <f t="shared" si="153"/>
        <v>13.422600000000001</v>
      </c>
      <c r="W420" s="14">
        <f>IF(M420=1,_xlfn.XLOOKUP(D420,' RPM (ICE)'!$E$3:$E$63,' RPM (ICE)'!$B$3:$B$63,,1),IF(M420=2,_xlfn.XLOOKUP(D420,' RPM (ICE)'!$F$3:$F$63,' RPM (ICE)'!$B$3:$B$63,,1),IF(M420=3,_xlfn.XLOOKUP(D420,' RPM (ICE)'!$G$3:$G$63,' RPM (ICE)'!$B$3:$B$63,,1))))</f>
        <v>6900</v>
      </c>
      <c r="X420" s="12">
        <f t="shared" si="154"/>
        <v>18.575322156521739</v>
      </c>
      <c r="Y420" s="3">
        <f t="shared" si="155"/>
        <v>19</v>
      </c>
      <c r="Z420" s="3">
        <f t="shared" si="162"/>
        <v>19</v>
      </c>
      <c r="AA420" s="3">
        <f t="shared" si="156"/>
        <v>19</v>
      </c>
      <c r="AB420" s="19"/>
      <c r="AC420" s="14">
        <f>IF(M420=1,_xlfn.XLOOKUP(D420,' RPM (ICE)'!$E$3:$E$63,' RPM (ICE)'!$C$3:$C$63,,-1),IF(M420=2,_xlfn.XLOOKUP(D420,' RPM (ICE)'!$F$3:$F$63,' RPM (ICE)'!$C$3:$C$63,,-1),IF(M420=3,_xlfn.XLOOKUP(D420,' RPM (ICE)'!$G$3:$G$63,' RPM (ICE)'!$C$3:$C$63,,-1))))</f>
        <v>13.483333333333301</v>
      </c>
      <c r="AD420" s="14">
        <f t="shared" si="157"/>
        <v>10.054521666666643</v>
      </c>
      <c r="AE420" s="14">
        <f t="shared" si="158"/>
        <v>13.914292245024122</v>
      </c>
      <c r="AF420" s="14" cm="1">
        <f t="array" ref="AF420">_xlfn.XLOOKUP(AE420,BSFC!$I$11:$I$33,_xlfn.XLOOKUP('Main Data (ICE)'!W420,BSFC!$J$10:$W$10,BSFC!$J$11:$W$33,,-1),,-1)</f>
        <v>450.79008974999994</v>
      </c>
      <c r="AG420" s="14">
        <f t="shared" si="159"/>
        <v>1.2590218679194376</v>
      </c>
      <c r="AH420" s="14">
        <f t="shared" si="163"/>
        <v>2.0825300384643382E-4</v>
      </c>
      <c r="AI420" s="14">
        <f t="shared" si="164"/>
        <v>9.3878390294640984E-2</v>
      </c>
      <c r="AJ420" s="14">
        <f t="shared" si="168"/>
        <v>53.415838118566739</v>
      </c>
      <c r="AK420" s="14">
        <f t="shared" si="165"/>
        <v>1.2434223880084896E-4</v>
      </c>
      <c r="AL420" s="14">
        <f t="shared" si="166"/>
        <v>7.0749454461677644E-2</v>
      </c>
    </row>
    <row r="421" spans="1:38" ht="15.75" thickBot="1" x14ac:dyDescent="0.3">
      <c r="A421" s="14">
        <v>1</v>
      </c>
      <c r="B421" s="17" t="s">
        <v>33</v>
      </c>
      <c r="C421" s="14">
        <v>415</v>
      </c>
      <c r="D421" s="14">
        <f t="shared" si="160"/>
        <v>30.000049728</v>
      </c>
      <c r="E421" s="14">
        <f t="shared" si="149"/>
        <v>13.411199999999999</v>
      </c>
      <c r="F421" s="14">
        <f t="shared" si="161"/>
        <v>38.95319603878869</v>
      </c>
      <c r="G421" s="14">
        <f>0.5*('Specifications (ICE)'!$P$4*'Specifications (ICE)'!$P$3)*'Specifications (ICE)'!$P$5*E421^2</f>
        <v>56.217600027646043</v>
      </c>
      <c r="H421" s="14">
        <f>IF(B421="A",'Specifications (ICE)'!$M$12,IF(B421="G",'Specifications (ICE)'!$M$13))</f>
        <v>84.271039200000004</v>
      </c>
      <c r="I421" s="14">
        <f>'Specifications (ICE)'!$H$11-G421-H421-R421</f>
        <v>561.50961099107656</v>
      </c>
      <c r="J421" s="14">
        <f t="shared" si="150"/>
        <v>0.88728655499254105</v>
      </c>
      <c r="K421" s="14">
        <f>0.5*'Specifications (ICE)'!$E$16*E421^2</f>
        <v>48283.043975654393</v>
      </c>
      <c r="L421" s="14">
        <f>E421/'Specifications (ICE)'!$M$4</f>
        <v>46.93333333333333</v>
      </c>
      <c r="M421" s="14">
        <f t="shared" si="145"/>
        <v>3</v>
      </c>
      <c r="N421" s="14">
        <f>IF(M421=1,'Specifications (ICE)'!$M$19,IF(M421=2,'Specifications (ICE)'!$M$20,IF(M421=3,'Specifications (ICE)'!$M$21)))</f>
        <v>632.83908432016858</v>
      </c>
      <c r="O421" s="14">
        <f t="shared" si="146"/>
        <v>56.911309171706868</v>
      </c>
      <c r="P421" s="13">
        <f t="shared" si="147"/>
        <v>0.88728655499254105</v>
      </c>
      <c r="Q421" s="14">
        <v>0</v>
      </c>
      <c r="R421" s="17">
        <f t="shared" si="151"/>
        <v>0</v>
      </c>
      <c r="S421" s="14">
        <f t="shared" si="152"/>
        <v>0</v>
      </c>
      <c r="T421" s="12">
        <f t="shared" si="148"/>
        <v>840.33949246964119</v>
      </c>
      <c r="U421" s="3">
        <f t="shared" si="167"/>
        <v>18</v>
      </c>
      <c r="V421" s="19">
        <f t="shared" si="153"/>
        <v>13.422600000000001</v>
      </c>
      <c r="W421" s="14">
        <f>IF(M421=1,_xlfn.XLOOKUP(D421,' RPM (ICE)'!$E$3:$E$63,' RPM (ICE)'!$B$3:$B$63,,1),IF(M421=2,_xlfn.XLOOKUP(D421,' RPM (ICE)'!$F$3:$F$63,' RPM (ICE)'!$B$3:$B$63,,1),IF(M421=3,_xlfn.XLOOKUP(D421,' RPM (ICE)'!$G$3:$G$63,' RPM (ICE)'!$B$3:$B$63,,1))))</f>
        <v>6900</v>
      </c>
      <c r="X421" s="12">
        <f t="shared" si="154"/>
        <v>18.575322156521739</v>
      </c>
      <c r="Y421" s="3">
        <f t="shared" si="155"/>
        <v>19</v>
      </c>
      <c r="Z421" s="3">
        <f t="shared" si="162"/>
        <v>19</v>
      </c>
      <c r="AA421" s="3">
        <f t="shared" si="156"/>
        <v>19</v>
      </c>
      <c r="AB421" s="19"/>
      <c r="AC421" s="14">
        <f>IF(M421=1,_xlfn.XLOOKUP(D421,' RPM (ICE)'!$E$3:$E$63,' RPM (ICE)'!$C$3:$C$63,,-1),IF(M421=2,_xlfn.XLOOKUP(D421,' RPM (ICE)'!$F$3:$F$63,' RPM (ICE)'!$C$3:$C$63,,-1),IF(M421=3,_xlfn.XLOOKUP(D421,' RPM (ICE)'!$G$3:$G$63,' RPM (ICE)'!$C$3:$C$63,,-1))))</f>
        <v>13.483333333333301</v>
      </c>
      <c r="AD421" s="14">
        <f t="shared" si="157"/>
        <v>10.054521666666643</v>
      </c>
      <c r="AE421" s="14">
        <f t="shared" si="158"/>
        <v>13.914292245024122</v>
      </c>
      <c r="AF421" s="14" cm="1">
        <f t="array" ref="AF421">_xlfn.XLOOKUP(AE421,BSFC!$I$11:$I$33,_xlfn.XLOOKUP('Main Data (ICE)'!W421,BSFC!$J$10:$W$10,BSFC!$J$11:$W$33,,-1),,-1)</f>
        <v>450.79008974999994</v>
      </c>
      <c r="AG421" s="14">
        <f t="shared" si="159"/>
        <v>1.2590218679194376</v>
      </c>
      <c r="AH421" s="14">
        <f t="shared" si="163"/>
        <v>2.0825300384643382E-4</v>
      </c>
      <c r="AI421" s="14">
        <f t="shared" si="164"/>
        <v>9.3878390294640984E-2</v>
      </c>
      <c r="AJ421" s="14">
        <f t="shared" si="168"/>
        <v>53.509716508861381</v>
      </c>
      <c r="AK421" s="14">
        <f t="shared" si="165"/>
        <v>1.2434223880084896E-4</v>
      </c>
      <c r="AL421" s="14">
        <f t="shared" si="166"/>
        <v>7.0873796700478497E-2</v>
      </c>
    </row>
    <row r="422" spans="1:38" ht="15.75" thickBot="1" x14ac:dyDescent="0.3">
      <c r="A422" s="14">
        <v>1</v>
      </c>
      <c r="B422" s="17" t="s">
        <v>33</v>
      </c>
      <c r="C422" s="14">
        <v>416</v>
      </c>
      <c r="D422" s="14">
        <f t="shared" si="160"/>
        <v>30.000049728</v>
      </c>
      <c r="E422" s="14">
        <f t="shared" si="149"/>
        <v>13.411199999999999</v>
      </c>
      <c r="F422" s="14">
        <f t="shared" si="161"/>
        <v>39.027760581857173</v>
      </c>
      <c r="G422" s="14">
        <f>0.5*('Specifications (ICE)'!$P$4*'Specifications (ICE)'!$P$3)*'Specifications (ICE)'!$P$5*E422^2</f>
        <v>56.217600027646043</v>
      </c>
      <c r="H422" s="14">
        <f>IF(B422="A",'Specifications (ICE)'!$M$12,IF(B422="G",'Specifications (ICE)'!$M$13))</f>
        <v>84.271039200000004</v>
      </c>
      <c r="I422" s="14">
        <f>'Specifications (ICE)'!$H$11-G422-H422-R422</f>
        <v>561.50961099107656</v>
      </c>
      <c r="J422" s="14">
        <f t="shared" si="150"/>
        <v>0.88728655499254105</v>
      </c>
      <c r="K422" s="14">
        <f>0.5*'Specifications (ICE)'!$E$16*E422^2</f>
        <v>48283.043975654393</v>
      </c>
      <c r="L422" s="14">
        <f>E422/'Specifications (ICE)'!$M$4</f>
        <v>46.93333333333333</v>
      </c>
      <c r="M422" s="14">
        <f t="shared" si="145"/>
        <v>3</v>
      </c>
      <c r="N422" s="14">
        <f>IF(M422=1,'Specifications (ICE)'!$M$19,IF(M422=2,'Specifications (ICE)'!$M$20,IF(M422=3,'Specifications (ICE)'!$M$21)))</f>
        <v>632.83908432016858</v>
      </c>
      <c r="O422" s="14">
        <f t="shared" si="146"/>
        <v>56.911309171706868</v>
      </c>
      <c r="P422" s="13">
        <f t="shared" si="147"/>
        <v>0.88728655499254105</v>
      </c>
      <c r="Q422" s="14">
        <v>0</v>
      </c>
      <c r="R422" s="17">
        <f t="shared" si="151"/>
        <v>0</v>
      </c>
      <c r="S422" s="14">
        <f t="shared" si="152"/>
        <v>0</v>
      </c>
      <c r="T422" s="12">
        <f t="shared" si="148"/>
        <v>840.33949246964119</v>
      </c>
      <c r="U422" s="3">
        <f t="shared" si="167"/>
        <v>18</v>
      </c>
      <c r="V422" s="19">
        <f t="shared" si="153"/>
        <v>13.422600000000001</v>
      </c>
      <c r="W422" s="14">
        <f>IF(M422=1,_xlfn.XLOOKUP(D422,' RPM (ICE)'!$E$3:$E$63,' RPM (ICE)'!$B$3:$B$63,,1),IF(M422=2,_xlfn.XLOOKUP(D422,' RPM (ICE)'!$F$3:$F$63,' RPM (ICE)'!$B$3:$B$63,,1),IF(M422=3,_xlfn.XLOOKUP(D422,' RPM (ICE)'!$G$3:$G$63,' RPM (ICE)'!$B$3:$B$63,,1))))</f>
        <v>6900</v>
      </c>
      <c r="X422" s="12">
        <f t="shared" si="154"/>
        <v>18.575322156521739</v>
      </c>
      <c r="Y422" s="3">
        <f t="shared" si="155"/>
        <v>19</v>
      </c>
      <c r="Z422" s="3">
        <f t="shared" si="162"/>
        <v>19</v>
      </c>
      <c r="AA422" s="3">
        <f t="shared" si="156"/>
        <v>19</v>
      </c>
      <c r="AB422" s="19"/>
      <c r="AC422" s="14">
        <f>IF(M422=1,_xlfn.XLOOKUP(D422,' RPM (ICE)'!$E$3:$E$63,' RPM (ICE)'!$C$3:$C$63,,-1),IF(M422=2,_xlfn.XLOOKUP(D422,' RPM (ICE)'!$F$3:$F$63,' RPM (ICE)'!$C$3:$C$63,,-1),IF(M422=3,_xlfn.XLOOKUP(D422,' RPM (ICE)'!$G$3:$G$63,' RPM (ICE)'!$C$3:$C$63,,-1))))</f>
        <v>13.483333333333301</v>
      </c>
      <c r="AD422" s="14">
        <f t="shared" si="157"/>
        <v>10.054521666666643</v>
      </c>
      <c r="AE422" s="14">
        <f t="shared" si="158"/>
        <v>13.914292245024122</v>
      </c>
      <c r="AF422" s="14" cm="1">
        <f t="array" ref="AF422">_xlfn.XLOOKUP(AE422,BSFC!$I$11:$I$33,_xlfn.XLOOKUP('Main Data (ICE)'!W422,BSFC!$J$10:$W$10,BSFC!$J$11:$W$33,,-1),,-1)</f>
        <v>450.79008974999994</v>
      </c>
      <c r="AG422" s="14">
        <f t="shared" si="159"/>
        <v>1.2590218679194376</v>
      </c>
      <c r="AH422" s="14">
        <f t="shared" si="163"/>
        <v>2.0825300384643382E-4</v>
      </c>
      <c r="AI422" s="14">
        <f t="shared" si="164"/>
        <v>9.3878390294640984E-2</v>
      </c>
      <c r="AJ422" s="14">
        <f t="shared" si="168"/>
        <v>53.603594899156022</v>
      </c>
      <c r="AK422" s="14">
        <f t="shared" si="165"/>
        <v>1.2434223880084896E-4</v>
      </c>
      <c r="AL422" s="14">
        <f t="shared" si="166"/>
        <v>7.0998138939279351E-2</v>
      </c>
    </row>
    <row r="423" spans="1:38" ht="15.75" thickBot="1" x14ac:dyDescent="0.3">
      <c r="A423" s="14">
        <v>1</v>
      </c>
      <c r="B423" s="17" t="s">
        <v>33</v>
      </c>
      <c r="C423" s="14">
        <v>417</v>
      </c>
      <c r="D423" s="14">
        <f t="shared" si="160"/>
        <v>30.000049728</v>
      </c>
      <c r="E423" s="14">
        <f t="shared" si="149"/>
        <v>13.411199999999999</v>
      </c>
      <c r="F423" s="14">
        <f t="shared" si="161"/>
        <v>39.102325124925656</v>
      </c>
      <c r="G423" s="14">
        <f>0.5*('Specifications (ICE)'!$P$4*'Specifications (ICE)'!$P$3)*'Specifications (ICE)'!$P$5*E423^2</f>
        <v>56.217600027646043</v>
      </c>
      <c r="H423" s="14">
        <f>IF(B423="A",'Specifications (ICE)'!$M$12,IF(B423="G",'Specifications (ICE)'!$M$13))</f>
        <v>84.271039200000004</v>
      </c>
      <c r="I423" s="14">
        <f>'Specifications (ICE)'!$H$11-G423-H423-R423</f>
        <v>561.50961099107656</v>
      </c>
      <c r="J423" s="14">
        <f t="shared" si="150"/>
        <v>0.88728655499254105</v>
      </c>
      <c r="K423" s="14">
        <f>0.5*'Specifications (ICE)'!$E$16*E423^2</f>
        <v>48283.043975654393</v>
      </c>
      <c r="L423" s="14">
        <f>E423/'Specifications (ICE)'!$M$4</f>
        <v>46.93333333333333</v>
      </c>
      <c r="M423" s="14">
        <f t="shared" si="145"/>
        <v>3</v>
      </c>
      <c r="N423" s="14">
        <f>IF(M423=1,'Specifications (ICE)'!$M$19,IF(M423=2,'Specifications (ICE)'!$M$20,IF(M423=3,'Specifications (ICE)'!$M$21)))</f>
        <v>632.83908432016858</v>
      </c>
      <c r="O423" s="14">
        <f t="shared" si="146"/>
        <v>56.911309171706868</v>
      </c>
      <c r="P423" s="13">
        <f t="shared" si="147"/>
        <v>0.88728655499254105</v>
      </c>
      <c r="Q423" s="14">
        <v>0</v>
      </c>
      <c r="R423" s="17">
        <f t="shared" si="151"/>
        <v>0</v>
      </c>
      <c r="S423" s="14">
        <f t="shared" si="152"/>
        <v>0</v>
      </c>
      <c r="T423" s="12">
        <f t="shared" si="148"/>
        <v>840.33949246964119</v>
      </c>
      <c r="U423" s="3">
        <f t="shared" si="167"/>
        <v>18</v>
      </c>
      <c r="V423" s="19">
        <f t="shared" si="153"/>
        <v>13.422600000000001</v>
      </c>
      <c r="W423" s="14">
        <f>IF(M423=1,_xlfn.XLOOKUP(D423,' RPM (ICE)'!$E$3:$E$63,' RPM (ICE)'!$B$3:$B$63,,1),IF(M423=2,_xlfn.XLOOKUP(D423,' RPM (ICE)'!$F$3:$F$63,' RPM (ICE)'!$B$3:$B$63,,1),IF(M423=3,_xlfn.XLOOKUP(D423,' RPM (ICE)'!$G$3:$G$63,' RPM (ICE)'!$B$3:$B$63,,1))))</f>
        <v>6900</v>
      </c>
      <c r="X423" s="12">
        <f t="shared" si="154"/>
        <v>18.575322156521739</v>
      </c>
      <c r="Y423" s="3">
        <f t="shared" si="155"/>
        <v>19</v>
      </c>
      <c r="Z423" s="3">
        <f t="shared" si="162"/>
        <v>19</v>
      </c>
      <c r="AA423" s="3">
        <f t="shared" si="156"/>
        <v>19</v>
      </c>
      <c r="AB423" s="19"/>
      <c r="AC423" s="14">
        <f>IF(M423=1,_xlfn.XLOOKUP(D423,' RPM (ICE)'!$E$3:$E$63,' RPM (ICE)'!$C$3:$C$63,,-1),IF(M423=2,_xlfn.XLOOKUP(D423,' RPM (ICE)'!$F$3:$F$63,' RPM (ICE)'!$C$3:$C$63,,-1),IF(M423=3,_xlfn.XLOOKUP(D423,' RPM (ICE)'!$G$3:$G$63,' RPM (ICE)'!$C$3:$C$63,,-1))))</f>
        <v>13.483333333333301</v>
      </c>
      <c r="AD423" s="14">
        <f t="shared" si="157"/>
        <v>10.054521666666643</v>
      </c>
      <c r="AE423" s="14">
        <f t="shared" si="158"/>
        <v>13.914292245024122</v>
      </c>
      <c r="AF423" s="14" cm="1">
        <f t="array" ref="AF423">_xlfn.XLOOKUP(AE423,BSFC!$I$11:$I$33,_xlfn.XLOOKUP('Main Data (ICE)'!W423,BSFC!$J$10:$W$10,BSFC!$J$11:$W$33,,-1),,-1)</f>
        <v>450.79008974999994</v>
      </c>
      <c r="AG423" s="14">
        <f t="shared" si="159"/>
        <v>1.2590218679194376</v>
      </c>
      <c r="AH423" s="14">
        <f t="shared" si="163"/>
        <v>2.0825300384643382E-4</v>
      </c>
      <c r="AI423" s="14">
        <f t="shared" si="164"/>
        <v>9.3878390294640984E-2</v>
      </c>
      <c r="AJ423" s="14">
        <f t="shared" si="168"/>
        <v>53.697473289450663</v>
      </c>
      <c r="AK423" s="14">
        <f t="shared" si="165"/>
        <v>1.2434223880084896E-4</v>
      </c>
      <c r="AL423" s="14">
        <f t="shared" si="166"/>
        <v>7.1122481178080205E-2</v>
      </c>
    </row>
    <row r="424" spans="1:38" ht="15.75" thickBot="1" x14ac:dyDescent="0.3">
      <c r="A424" s="14">
        <v>1</v>
      </c>
      <c r="B424" s="17" t="s">
        <v>33</v>
      </c>
      <c r="C424" s="14">
        <v>418</v>
      </c>
      <c r="D424" s="14">
        <f t="shared" si="160"/>
        <v>30.000049728</v>
      </c>
      <c r="E424" s="14">
        <f t="shared" si="149"/>
        <v>13.411199999999999</v>
      </c>
      <c r="F424" s="14">
        <f t="shared" si="161"/>
        <v>39.176889667994139</v>
      </c>
      <c r="G424" s="14">
        <f>0.5*('Specifications (ICE)'!$P$4*'Specifications (ICE)'!$P$3)*'Specifications (ICE)'!$P$5*E424^2</f>
        <v>56.217600027646043</v>
      </c>
      <c r="H424" s="14">
        <f>IF(B424="A",'Specifications (ICE)'!$M$12,IF(B424="G",'Specifications (ICE)'!$M$13))</f>
        <v>84.271039200000004</v>
      </c>
      <c r="I424" s="14">
        <f>'Specifications (ICE)'!$H$11-G424-H424-R424</f>
        <v>561.50961099107656</v>
      </c>
      <c r="J424" s="14">
        <f t="shared" si="150"/>
        <v>0.88728655499254105</v>
      </c>
      <c r="K424" s="14">
        <f>0.5*'Specifications (ICE)'!$E$16*E424^2</f>
        <v>48283.043975654393</v>
      </c>
      <c r="L424" s="14">
        <f>E424/'Specifications (ICE)'!$M$4</f>
        <v>46.93333333333333</v>
      </c>
      <c r="M424" s="14">
        <f t="shared" si="145"/>
        <v>3</v>
      </c>
      <c r="N424" s="14">
        <f>IF(M424=1,'Specifications (ICE)'!$M$19,IF(M424=2,'Specifications (ICE)'!$M$20,IF(M424=3,'Specifications (ICE)'!$M$21)))</f>
        <v>632.83908432016858</v>
      </c>
      <c r="O424" s="14">
        <f t="shared" si="146"/>
        <v>56.911309171706868</v>
      </c>
      <c r="P424" s="13">
        <f t="shared" si="147"/>
        <v>0.88728655499254105</v>
      </c>
      <c r="Q424" s="14">
        <v>0</v>
      </c>
      <c r="R424" s="17">
        <f t="shared" si="151"/>
        <v>0</v>
      </c>
      <c r="S424" s="14">
        <f t="shared" si="152"/>
        <v>0</v>
      </c>
      <c r="T424" s="12">
        <f t="shared" si="148"/>
        <v>840.33949246964119</v>
      </c>
      <c r="U424" s="3">
        <f t="shared" si="167"/>
        <v>18</v>
      </c>
      <c r="V424" s="19">
        <f t="shared" si="153"/>
        <v>13.422600000000001</v>
      </c>
      <c r="W424" s="14">
        <f>IF(M424=1,_xlfn.XLOOKUP(D424,' RPM (ICE)'!$E$3:$E$63,' RPM (ICE)'!$B$3:$B$63,,1),IF(M424=2,_xlfn.XLOOKUP(D424,' RPM (ICE)'!$F$3:$F$63,' RPM (ICE)'!$B$3:$B$63,,1),IF(M424=3,_xlfn.XLOOKUP(D424,' RPM (ICE)'!$G$3:$G$63,' RPM (ICE)'!$B$3:$B$63,,1))))</f>
        <v>6900</v>
      </c>
      <c r="X424" s="12">
        <f t="shared" si="154"/>
        <v>18.575322156521739</v>
      </c>
      <c r="Y424" s="3">
        <f t="shared" si="155"/>
        <v>19</v>
      </c>
      <c r="Z424" s="3">
        <f t="shared" si="162"/>
        <v>19</v>
      </c>
      <c r="AA424" s="3">
        <f t="shared" si="156"/>
        <v>19</v>
      </c>
      <c r="AB424" s="19"/>
      <c r="AC424" s="14">
        <f>IF(M424=1,_xlfn.XLOOKUP(D424,' RPM (ICE)'!$E$3:$E$63,' RPM (ICE)'!$C$3:$C$63,,-1),IF(M424=2,_xlfn.XLOOKUP(D424,' RPM (ICE)'!$F$3:$F$63,' RPM (ICE)'!$C$3:$C$63,,-1),IF(M424=3,_xlfn.XLOOKUP(D424,' RPM (ICE)'!$G$3:$G$63,' RPM (ICE)'!$C$3:$C$63,,-1))))</f>
        <v>13.483333333333301</v>
      </c>
      <c r="AD424" s="14">
        <f t="shared" si="157"/>
        <v>10.054521666666643</v>
      </c>
      <c r="AE424" s="14">
        <f t="shared" si="158"/>
        <v>13.914292245024122</v>
      </c>
      <c r="AF424" s="14" cm="1">
        <f t="array" ref="AF424">_xlfn.XLOOKUP(AE424,BSFC!$I$11:$I$33,_xlfn.XLOOKUP('Main Data (ICE)'!W424,BSFC!$J$10:$W$10,BSFC!$J$11:$W$33,,-1),,-1)</f>
        <v>450.79008974999994</v>
      </c>
      <c r="AG424" s="14">
        <f t="shared" si="159"/>
        <v>1.2590218679194376</v>
      </c>
      <c r="AH424" s="14">
        <f t="shared" si="163"/>
        <v>2.0825300384643382E-4</v>
      </c>
      <c r="AI424" s="14">
        <f t="shared" si="164"/>
        <v>9.3878390294640984E-2</v>
      </c>
      <c r="AJ424" s="14">
        <f t="shared" si="168"/>
        <v>53.791351679745304</v>
      </c>
      <c r="AK424" s="14">
        <f t="shared" si="165"/>
        <v>1.2434223880084896E-4</v>
      </c>
      <c r="AL424" s="14">
        <f t="shared" si="166"/>
        <v>7.1246823416881058E-2</v>
      </c>
    </row>
    <row r="425" spans="1:38" ht="15.75" thickBot="1" x14ac:dyDescent="0.3">
      <c r="A425" s="14">
        <v>1</v>
      </c>
      <c r="B425" s="17" t="s">
        <v>33</v>
      </c>
      <c r="C425" s="14">
        <v>419</v>
      </c>
      <c r="D425" s="14">
        <f t="shared" si="160"/>
        <v>30.000049728</v>
      </c>
      <c r="E425" s="14">
        <f t="shared" si="149"/>
        <v>13.411199999999999</v>
      </c>
      <c r="F425" s="14">
        <f t="shared" si="161"/>
        <v>39.251454211062622</v>
      </c>
      <c r="G425" s="14">
        <f>0.5*('Specifications (ICE)'!$P$4*'Specifications (ICE)'!$P$3)*'Specifications (ICE)'!$P$5*E425^2</f>
        <v>56.217600027646043</v>
      </c>
      <c r="H425" s="14">
        <f>IF(B425="A",'Specifications (ICE)'!$M$12,IF(B425="G",'Specifications (ICE)'!$M$13))</f>
        <v>84.271039200000004</v>
      </c>
      <c r="I425" s="14">
        <f>'Specifications (ICE)'!$H$11-G425-H425-R425</f>
        <v>561.50961099107656</v>
      </c>
      <c r="J425" s="14">
        <f t="shared" si="150"/>
        <v>0.88728655499254105</v>
      </c>
      <c r="K425" s="14">
        <f>0.5*'Specifications (ICE)'!$E$16*E425^2</f>
        <v>48283.043975654393</v>
      </c>
      <c r="L425" s="14">
        <f>E425/'Specifications (ICE)'!$M$4</f>
        <v>46.93333333333333</v>
      </c>
      <c r="M425" s="14">
        <f t="shared" si="145"/>
        <v>3</v>
      </c>
      <c r="N425" s="14">
        <f>IF(M425=1,'Specifications (ICE)'!$M$19,IF(M425=2,'Specifications (ICE)'!$M$20,IF(M425=3,'Specifications (ICE)'!$M$21)))</f>
        <v>632.83908432016858</v>
      </c>
      <c r="O425" s="14">
        <f t="shared" si="146"/>
        <v>56.911309171706868</v>
      </c>
      <c r="P425" s="13">
        <f t="shared" si="147"/>
        <v>0.88728655499254105</v>
      </c>
      <c r="Q425" s="14">
        <v>0</v>
      </c>
      <c r="R425" s="17">
        <f t="shared" si="151"/>
        <v>0</v>
      </c>
      <c r="S425" s="14">
        <f t="shared" si="152"/>
        <v>0</v>
      </c>
      <c r="T425" s="12">
        <f t="shared" si="148"/>
        <v>840.33949246964119</v>
      </c>
      <c r="U425" s="3">
        <f t="shared" si="167"/>
        <v>18</v>
      </c>
      <c r="V425" s="19">
        <f t="shared" si="153"/>
        <v>13.422600000000001</v>
      </c>
      <c r="W425" s="14">
        <f>IF(M425=1,_xlfn.XLOOKUP(D425,' RPM (ICE)'!$E$3:$E$63,' RPM (ICE)'!$B$3:$B$63,,1),IF(M425=2,_xlfn.XLOOKUP(D425,' RPM (ICE)'!$F$3:$F$63,' RPM (ICE)'!$B$3:$B$63,,1),IF(M425=3,_xlfn.XLOOKUP(D425,' RPM (ICE)'!$G$3:$G$63,' RPM (ICE)'!$B$3:$B$63,,1))))</f>
        <v>6900</v>
      </c>
      <c r="X425" s="12">
        <f t="shared" si="154"/>
        <v>18.575322156521739</v>
      </c>
      <c r="Y425" s="3">
        <f t="shared" si="155"/>
        <v>19</v>
      </c>
      <c r="Z425" s="3">
        <f t="shared" si="162"/>
        <v>19</v>
      </c>
      <c r="AA425" s="3">
        <f t="shared" si="156"/>
        <v>19</v>
      </c>
      <c r="AB425" s="19"/>
      <c r="AC425" s="14">
        <f>IF(M425=1,_xlfn.XLOOKUP(D425,' RPM (ICE)'!$E$3:$E$63,' RPM (ICE)'!$C$3:$C$63,,-1),IF(M425=2,_xlfn.XLOOKUP(D425,' RPM (ICE)'!$F$3:$F$63,' RPM (ICE)'!$C$3:$C$63,,-1),IF(M425=3,_xlfn.XLOOKUP(D425,' RPM (ICE)'!$G$3:$G$63,' RPM (ICE)'!$C$3:$C$63,,-1))))</f>
        <v>13.483333333333301</v>
      </c>
      <c r="AD425" s="14">
        <f t="shared" si="157"/>
        <v>10.054521666666643</v>
      </c>
      <c r="AE425" s="14">
        <f t="shared" si="158"/>
        <v>13.914292245024122</v>
      </c>
      <c r="AF425" s="14" cm="1">
        <f t="array" ref="AF425">_xlfn.XLOOKUP(AE425,BSFC!$I$11:$I$33,_xlfn.XLOOKUP('Main Data (ICE)'!W425,BSFC!$J$10:$W$10,BSFC!$J$11:$W$33,,-1),,-1)</f>
        <v>450.79008974999994</v>
      </c>
      <c r="AG425" s="14">
        <f t="shared" si="159"/>
        <v>1.2590218679194376</v>
      </c>
      <c r="AH425" s="14">
        <f t="shared" si="163"/>
        <v>2.0825300384643382E-4</v>
      </c>
      <c r="AI425" s="14">
        <f t="shared" si="164"/>
        <v>9.3878390294640984E-2</v>
      </c>
      <c r="AJ425" s="14">
        <f t="shared" si="168"/>
        <v>53.885230070039945</v>
      </c>
      <c r="AK425" s="14">
        <f t="shared" si="165"/>
        <v>1.2434223880084896E-4</v>
      </c>
      <c r="AL425" s="14">
        <f t="shared" si="166"/>
        <v>7.1371165655681912E-2</v>
      </c>
    </row>
    <row r="426" spans="1:38" ht="15.75" thickBot="1" x14ac:dyDescent="0.3">
      <c r="A426" s="14">
        <v>1</v>
      </c>
      <c r="B426" s="17" t="s">
        <v>33</v>
      </c>
      <c r="C426" s="14">
        <v>420</v>
      </c>
      <c r="D426" s="14">
        <f t="shared" si="160"/>
        <v>30.000049728</v>
      </c>
      <c r="E426" s="14">
        <f t="shared" si="149"/>
        <v>13.411199999999999</v>
      </c>
      <c r="F426" s="14">
        <f t="shared" si="161"/>
        <v>39.326018754131105</v>
      </c>
      <c r="G426" s="14">
        <f>0.5*('Specifications (ICE)'!$P$4*'Specifications (ICE)'!$P$3)*'Specifications (ICE)'!$P$5*E426^2</f>
        <v>56.217600027646043</v>
      </c>
      <c r="H426" s="14">
        <f>IF(B426="A",'Specifications (ICE)'!$M$12,IF(B426="G",'Specifications (ICE)'!$M$13))</f>
        <v>84.271039200000004</v>
      </c>
      <c r="I426" s="14">
        <f>'Specifications (ICE)'!$H$11-G426-H426-R426</f>
        <v>561.50961099107656</v>
      </c>
      <c r="J426" s="14">
        <f t="shared" si="150"/>
        <v>0.88728655499254105</v>
      </c>
      <c r="K426" s="14">
        <f>0.5*'Specifications (ICE)'!$E$16*E426^2</f>
        <v>48283.043975654393</v>
      </c>
      <c r="L426" s="14">
        <f>E426/'Specifications (ICE)'!$M$4</f>
        <v>46.93333333333333</v>
      </c>
      <c r="M426" s="14">
        <f t="shared" si="145"/>
        <v>3</v>
      </c>
      <c r="N426" s="14">
        <f>IF(M426=1,'Specifications (ICE)'!$M$19,IF(M426=2,'Specifications (ICE)'!$M$20,IF(M426=3,'Specifications (ICE)'!$M$21)))</f>
        <v>632.83908432016858</v>
      </c>
      <c r="O426" s="14">
        <f t="shared" si="146"/>
        <v>56.911309171706868</v>
      </c>
      <c r="P426" s="13">
        <f t="shared" si="147"/>
        <v>0.88728655499254105</v>
      </c>
      <c r="Q426" s="14">
        <v>0</v>
      </c>
      <c r="R426" s="17">
        <f t="shared" si="151"/>
        <v>0</v>
      </c>
      <c r="S426" s="14">
        <f t="shared" si="152"/>
        <v>0</v>
      </c>
      <c r="T426" s="12">
        <f t="shared" si="148"/>
        <v>840.33949246964119</v>
      </c>
      <c r="U426" s="3">
        <f t="shared" si="167"/>
        <v>18</v>
      </c>
      <c r="V426" s="19">
        <f t="shared" si="153"/>
        <v>13.422600000000001</v>
      </c>
      <c r="W426" s="14">
        <f>IF(M426=1,_xlfn.XLOOKUP(D426,' RPM (ICE)'!$E$3:$E$63,' RPM (ICE)'!$B$3:$B$63,,1),IF(M426=2,_xlfn.XLOOKUP(D426,' RPM (ICE)'!$F$3:$F$63,' RPM (ICE)'!$B$3:$B$63,,1),IF(M426=3,_xlfn.XLOOKUP(D426,' RPM (ICE)'!$G$3:$G$63,' RPM (ICE)'!$B$3:$B$63,,1))))</f>
        <v>6900</v>
      </c>
      <c r="X426" s="12">
        <f t="shared" si="154"/>
        <v>18.575322156521739</v>
      </c>
      <c r="Y426" s="3">
        <f t="shared" si="155"/>
        <v>19</v>
      </c>
      <c r="Z426" s="3">
        <f t="shared" si="162"/>
        <v>19</v>
      </c>
      <c r="AA426" s="3">
        <f t="shared" si="156"/>
        <v>19</v>
      </c>
      <c r="AB426" s="19"/>
      <c r="AC426" s="14">
        <f>IF(M426=1,_xlfn.XLOOKUP(D426,' RPM (ICE)'!$E$3:$E$63,' RPM (ICE)'!$C$3:$C$63,,-1),IF(M426=2,_xlfn.XLOOKUP(D426,' RPM (ICE)'!$F$3:$F$63,' RPM (ICE)'!$C$3:$C$63,,-1),IF(M426=3,_xlfn.XLOOKUP(D426,' RPM (ICE)'!$G$3:$G$63,' RPM (ICE)'!$C$3:$C$63,,-1))))</f>
        <v>13.483333333333301</v>
      </c>
      <c r="AD426" s="14">
        <f t="shared" si="157"/>
        <v>10.054521666666643</v>
      </c>
      <c r="AE426" s="14">
        <f t="shared" si="158"/>
        <v>13.914292245024122</v>
      </c>
      <c r="AF426" s="14" cm="1">
        <f t="array" ref="AF426">_xlfn.XLOOKUP(AE426,BSFC!$I$11:$I$33,_xlfn.XLOOKUP('Main Data (ICE)'!W426,BSFC!$J$10:$W$10,BSFC!$J$11:$W$33,,-1),,-1)</f>
        <v>450.79008974999994</v>
      </c>
      <c r="AG426" s="14">
        <f t="shared" si="159"/>
        <v>1.2590218679194376</v>
      </c>
      <c r="AH426" s="14">
        <f t="shared" si="163"/>
        <v>2.0825300384643382E-4</v>
      </c>
      <c r="AI426" s="14">
        <f t="shared" si="164"/>
        <v>9.3878390294640984E-2</v>
      </c>
      <c r="AJ426" s="14">
        <f t="shared" si="168"/>
        <v>53.979108460334587</v>
      </c>
      <c r="AK426" s="14">
        <f t="shared" si="165"/>
        <v>1.2434223880084896E-4</v>
      </c>
      <c r="AL426" s="14">
        <f t="shared" si="166"/>
        <v>7.1495507894482765E-2</v>
      </c>
    </row>
    <row r="427" spans="1:38" ht="15.75" thickBot="1" x14ac:dyDescent="0.3">
      <c r="A427" s="14">
        <v>1</v>
      </c>
      <c r="B427" s="17" t="s">
        <v>33</v>
      </c>
      <c r="C427" s="14">
        <v>421</v>
      </c>
      <c r="D427" s="14">
        <f t="shared" si="160"/>
        <v>30.000049728</v>
      </c>
      <c r="E427" s="14">
        <f t="shared" si="149"/>
        <v>13.411199999999999</v>
      </c>
      <c r="F427" s="14">
        <f t="shared" si="161"/>
        <v>39.400583297199589</v>
      </c>
      <c r="G427" s="14">
        <f>0.5*('Specifications (ICE)'!$P$4*'Specifications (ICE)'!$P$3)*'Specifications (ICE)'!$P$5*E427^2</f>
        <v>56.217600027646043</v>
      </c>
      <c r="H427" s="14">
        <f>IF(B427="A",'Specifications (ICE)'!$M$12,IF(B427="G",'Specifications (ICE)'!$M$13))</f>
        <v>84.271039200000004</v>
      </c>
      <c r="I427" s="14">
        <f>'Specifications (ICE)'!$H$11-G427-H427-R427</f>
        <v>561.50961099107656</v>
      </c>
      <c r="J427" s="14">
        <f t="shared" si="150"/>
        <v>0.88728655499254105</v>
      </c>
      <c r="K427" s="14">
        <f>0.5*'Specifications (ICE)'!$E$16*E427^2</f>
        <v>48283.043975654393</v>
      </c>
      <c r="L427" s="14">
        <f>E427/'Specifications (ICE)'!$M$4</f>
        <v>46.93333333333333</v>
      </c>
      <c r="M427" s="14">
        <f t="shared" si="145"/>
        <v>3</v>
      </c>
      <c r="N427" s="14">
        <f>IF(M427=1,'Specifications (ICE)'!$M$19,IF(M427=2,'Specifications (ICE)'!$M$20,IF(M427=3,'Specifications (ICE)'!$M$21)))</f>
        <v>632.83908432016858</v>
      </c>
      <c r="O427" s="14">
        <f t="shared" si="146"/>
        <v>56.911309171706868</v>
      </c>
      <c r="P427" s="13">
        <f t="shared" si="147"/>
        <v>0.88728655499254105</v>
      </c>
      <c r="Q427" s="14">
        <v>0</v>
      </c>
      <c r="R427" s="17">
        <f t="shared" si="151"/>
        <v>0</v>
      </c>
      <c r="S427" s="14">
        <f t="shared" si="152"/>
        <v>0</v>
      </c>
      <c r="T427" s="12">
        <f t="shared" si="148"/>
        <v>840.33949246964119</v>
      </c>
      <c r="U427" s="3">
        <f t="shared" si="167"/>
        <v>18</v>
      </c>
      <c r="V427" s="19">
        <f t="shared" si="153"/>
        <v>13.422600000000001</v>
      </c>
      <c r="W427" s="14">
        <f>IF(M427=1,_xlfn.XLOOKUP(D427,' RPM (ICE)'!$E$3:$E$63,' RPM (ICE)'!$B$3:$B$63,,1),IF(M427=2,_xlfn.XLOOKUP(D427,' RPM (ICE)'!$F$3:$F$63,' RPM (ICE)'!$B$3:$B$63,,1),IF(M427=3,_xlfn.XLOOKUP(D427,' RPM (ICE)'!$G$3:$G$63,' RPM (ICE)'!$B$3:$B$63,,1))))</f>
        <v>6900</v>
      </c>
      <c r="X427" s="12">
        <f t="shared" si="154"/>
        <v>18.575322156521739</v>
      </c>
      <c r="Y427" s="3">
        <f t="shared" si="155"/>
        <v>19</v>
      </c>
      <c r="Z427" s="3">
        <f t="shared" si="162"/>
        <v>19</v>
      </c>
      <c r="AA427" s="3">
        <f t="shared" si="156"/>
        <v>19</v>
      </c>
      <c r="AB427" s="19"/>
      <c r="AC427" s="14">
        <f>IF(M427=1,_xlfn.XLOOKUP(D427,' RPM (ICE)'!$E$3:$E$63,' RPM (ICE)'!$C$3:$C$63,,-1),IF(M427=2,_xlfn.XLOOKUP(D427,' RPM (ICE)'!$F$3:$F$63,' RPM (ICE)'!$C$3:$C$63,,-1),IF(M427=3,_xlfn.XLOOKUP(D427,' RPM (ICE)'!$G$3:$G$63,' RPM (ICE)'!$C$3:$C$63,,-1))))</f>
        <v>13.483333333333301</v>
      </c>
      <c r="AD427" s="14">
        <f t="shared" si="157"/>
        <v>10.054521666666643</v>
      </c>
      <c r="AE427" s="14">
        <f t="shared" si="158"/>
        <v>13.914292245024122</v>
      </c>
      <c r="AF427" s="14" cm="1">
        <f t="array" ref="AF427">_xlfn.XLOOKUP(AE427,BSFC!$I$11:$I$33,_xlfn.XLOOKUP('Main Data (ICE)'!W427,BSFC!$J$10:$W$10,BSFC!$J$11:$W$33,,-1),,-1)</f>
        <v>450.79008974999994</v>
      </c>
      <c r="AG427" s="14">
        <f t="shared" si="159"/>
        <v>1.2590218679194376</v>
      </c>
      <c r="AH427" s="14">
        <f t="shared" si="163"/>
        <v>2.0825300384643382E-4</v>
      </c>
      <c r="AI427" s="14">
        <f t="shared" si="164"/>
        <v>9.3878390294640984E-2</v>
      </c>
      <c r="AJ427" s="14">
        <f t="shared" si="168"/>
        <v>54.072986850629228</v>
      </c>
      <c r="AK427" s="14">
        <f t="shared" si="165"/>
        <v>1.2434223880084896E-4</v>
      </c>
      <c r="AL427" s="14">
        <f t="shared" si="166"/>
        <v>7.1619850133283619E-2</v>
      </c>
    </row>
    <row r="428" spans="1:38" ht="15.75" thickBot="1" x14ac:dyDescent="0.3">
      <c r="A428" s="14">
        <v>1</v>
      </c>
      <c r="B428" s="17" t="s">
        <v>33</v>
      </c>
      <c r="C428" s="14">
        <v>422</v>
      </c>
      <c r="D428" s="14">
        <f t="shared" si="160"/>
        <v>30.000049728</v>
      </c>
      <c r="E428" s="14">
        <f t="shared" si="149"/>
        <v>13.411199999999999</v>
      </c>
      <c r="F428" s="14">
        <f t="shared" si="161"/>
        <v>39.475147840268072</v>
      </c>
      <c r="G428" s="14">
        <f>0.5*('Specifications (ICE)'!$P$4*'Specifications (ICE)'!$P$3)*'Specifications (ICE)'!$P$5*E428^2</f>
        <v>56.217600027646043</v>
      </c>
      <c r="H428" s="14">
        <f>IF(B428="A",'Specifications (ICE)'!$M$12,IF(B428="G",'Specifications (ICE)'!$M$13))</f>
        <v>84.271039200000004</v>
      </c>
      <c r="I428" s="14">
        <f>'Specifications (ICE)'!$H$11-G428-H428-R428</f>
        <v>561.50961099107656</v>
      </c>
      <c r="J428" s="14">
        <f t="shared" si="150"/>
        <v>0.88728655499254105</v>
      </c>
      <c r="K428" s="14">
        <f>0.5*'Specifications (ICE)'!$E$16*E428^2</f>
        <v>48283.043975654393</v>
      </c>
      <c r="L428" s="14">
        <f>E428/'Specifications (ICE)'!$M$4</f>
        <v>46.93333333333333</v>
      </c>
      <c r="M428" s="14">
        <f t="shared" si="145"/>
        <v>3</v>
      </c>
      <c r="N428" s="14">
        <f>IF(M428=1,'Specifications (ICE)'!$M$19,IF(M428=2,'Specifications (ICE)'!$M$20,IF(M428=3,'Specifications (ICE)'!$M$21)))</f>
        <v>632.83908432016858</v>
      </c>
      <c r="O428" s="14">
        <f t="shared" si="146"/>
        <v>56.911309171706868</v>
      </c>
      <c r="P428" s="13">
        <f t="shared" si="147"/>
        <v>0.88728655499254105</v>
      </c>
      <c r="Q428" s="14">
        <v>0</v>
      </c>
      <c r="R428" s="17">
        <f t="shared" si="151"/>
        <v>0</v>
      </c>
      <c r="S428" s="14">
        <f t="shared" si="152"/>
        <v>0</v>
      </c>
      <c r="T428" s="12">
        <f t="shared" si="148"/>
        <v>840.33949246964119</v>
      </c>
      <c r="U428" s="3">
        <f t="shared" si="167"/>
        <v>18</v>
      </c>
      <c r="V428" s="19">
        <f t="shared" si="153"/>
        <v>13.422600000000001</v>
      </c>
      <c r="W428" s="14">
        <f>IF(M428=1,_xlfn.XLOOKUP(D428,' RPM (ICE)'!$E$3:$E$63,' RPM (ICE)'!$B$3:$B$63,,1),IF(M428=2,_xlfn.XLOOKUP(D428,' RPM (ICE)'!$F$3:$F$63,' RPM (ICE)'!$B$3:$B$63,,1),IF(M428=3,_xlfn.XLOOKUP(D428,' RPM (ICE)'!$G$3:$G$63,' RPM (ICE)'!$B$3:$B$63,,1))))</f>
        <v>6900</v>
      </c>
      <c r="X428" s="12">
        <f t="shared" si="154"/>
        <v>18.575322156521739</v>
      </c>
      <c r="Y428" s="3">
        <f t="shared" si="155"/>
        <v>19</v>
      </c>
      <c r="Z428" s="3">
        <f t="shared" si="162"/>
        <v>19</v>
      </c>
      <c r="AA428" s="3">
        <f t="shared" si="156"/>
        <v>19</v>
      </c>
      <c r="AB428" s="19"/>
      <c r="AC428" s="14">
        <f>IF(M428=1,_xlfn.XLOOKUP(D428,' RPM (ICE)'!$E$3:$E$63,' RPM (ICE)'!$C$3:$C$63,,-1),IF(M428=2,_xlfn.XLOOKUP(D428,' RPM (ICE)'!$F$3:$F$63,' RPM (ICE)'!$C$3:$C$63,,-1),IF(M428=3,_xlfn.XLOOKUP(D428,' RPM (ICE)'!$G$3:$G$63,' RPM (ICE)'!$C$3:$C$63,,-1))))</f>
        <v>13.483333333333301</v>
      </c>
      <c r="AD428" s="14">
        <f t="shared" si="157"/>
        <v>10.054521666666643</v>
      </c>
      <c r="AE428" s="14">
        <f t="shared" si="158"/>
        <v>13.914292245024122</v>
      </c>
      <c r="AF428" s="14" cm="1">
        <f t="array" ref="AF428">_xlfn.XLOOKUP(AE428,BSFC!$I$11:$I$33,_xlfn.XLOOKUP('Main Data (ICE)'!W428,BSFC!$J$10:$W$10,BSFC!$J$11:$W$33,,-1),,-1)</f>
        <v>450.79008974999994</v>
      </c>
      <c r="AG428" s="14">
        <f t="shared" si="159"/>
        <v>1.2590218679194376</v>
      </c>
      <c r="AH428" s="14">
        <f t="shared" si="163"/>
        <v>2.0825300384643382E-4</v>
      </c>
      <c r="AI428" s="14">
        <f t="shared" si="164"/>
        <v>9.3878390294640984E-2</v>
      </c>
      <c r="AJ428" s="14">
        <f t="shared" si="168"/>
        <v>54.166865240923869</v>
      </c>
      <c r="AK428" s="14">
        <f t="shared" si="165"/>
        <v>1.2434223880084896E-4</v>
      </c>
      <c r="AL428" s="14">
        <f t="shared" si="166"/>
        <v>7.1744192372084473E-2</v>
      </c>
    </row>
    <row r="429" spans="1:38" ht="15.75" thickBot="1" x14ac:dyDescent="0.3">
      <c r="A429" s="14">
        <v>1</v>
      </c>
      <c r="B429" s="17" t="s">
        <v>33</v>
      </c>
      <c r="C429" s="14">
        <v>423</v>
      </c>
      <c r="D429" s="14">
        <f t="shared" si="160"/>
        <v>30.000049728</v>
      </c>
      <c r="E429" s="14">
        <f t="shared" si="149"/>
        <v>13.411199999999999</v>
      </c>
      <c r="F429" s="14">
        <f t="shared" si="161"/>
        <v>39.549712383336555</v>
      </c>
      <c r="G429" s="14">
        <f>0.5*('Specifications (ICE)'!$P$4*'Specifications (ICE)'!$P$3)*'Specifications (ICE)'!$P$5*E429^2</f>
        <v>56.217600027646043</v>
      </c>
      <c r="H429" s="14">
        <f>IF(B429="A",'Specifications (ICE)'!$M$12,IF(B429="G",'Specifications (ICE)'!$M$13))</f>
        <v>84.271039200000004</v>
      </c>
      <c r="I429" s="14">
        <f>'Specifications (ICE)'!$H$11-G429-H429-R429</f>
        <v>561.50961099107656</v>
      </c>
      <c r="J429" s="14">
        <f t="shared" si="150"/>
        <v>0.88728655499254105</v>
      </c>
      <c r="K429" s="14">
        <f>0.5*'Specifications (ICE)'!$E$16*E429^2</f>
        <v>48283.043975654393</v>
      </c>
      <c r="L429" s="14">
        <f>E429/'Specifications (ICE)'!$M$4</f>
        <v>46.93333333333333</v>
      </c>
      <c r="M429" s="14">
        <f t="shared" si="145"/>
        <v>3</v>
      </c>
      <c r="N429" s="14">
        <f>IF(M429=1,'Specifications (ICE)'!$M$19,IF(M429=2,'Specifications (ICE)'!$M$20,IF(M429=3,'Specifications (ICE)'!$M$21)))</f>
        <v>632.83908432016858</v>
      </c>
      <c r="O429" s="14">
        <f t="shared" si="146"/>
        <v>56.911309171706868</v>
      </c>
      <c r="P429" s="13">
        <f t="shared" si="147"/>
        <v>0.88728655499254105</v>
      </c>
      <c r="Q429" s="14">
        <v>0</v>
      </c>
      <c r="R429" s="17">
        <f t="shared" si="151"/>
        <v>0</v>
      </c>
      <c r="S429" s="14">
        <f t="shared" si="152"/>
        <v>0</v>
      </c>
      <c r="T429" s="12">
        <f t="shared" si="148"/>
        <v>840.33949246964119</v>
      </c>
      <c r="U429" s="3">
        <f t="shared" si="167"/>
        <v>18</v>
      </c>
      <c r="V429" s="19">
        <f t="shared" si="153"/>
        <v>13.422600000000001</v>
      </c>
      <c r="W429" s="14">
        <f>IF(M429=1,_xlfn.XLOOKUP(D429,' RPM (ICE)'!$E$3:$E$63,' RPM (ICE)'!$B$3:$B$63,,1),IF(M429=2,_xlfn.XLOOKUP(D429,' RPM (ICE)'!$F$3:$F$63,' RPM (ICE)'!$B$3:$B$63,,1),IF(M429=3,_xlfn.XLOOKUP(D429,' RPM (ICE)'!$G$3:$G$63,' RPM (ICE)'!$B$3:$B$63,,1))))</f>
        <v>6900</v>
      </c>
      <c r="X429" s="12">
        <f t="shared" si="154"/>
        <v>18.575322156521739</v>
      </c>
      <c r="Y429" s="3">
        <f t="shared" si="155"/>
        <v>19</v>
      </c>
      <c r="Z429" s="3">
        <f t="shared" si="162"/>
        <v>19</v>
      </c>
      <c r="AA429" s="3">
        <f t="shared" si="156"/>
        <v>19</v>
      </c>
      <c r="AB429" s="19"/>
      <c r="AC429" s="14">
        <f>IF(M429=1,_xlfn.XLOOKUP(D429,' RPM (ICE)'!$E$3:$E$63,' RPM (ICE)'!$C$3:$C$63,,-1),IF(M429=2,_xlfn.XLOOKUP(D429,' RPM (ICE)'!$F$3:$F$63,' RPM (ICE)'!$C$3:$C$63,,-1),IF(M429=3,_xlfn.XLOOKUP(D429,' RPM (ICE)'!$G$3:$G$63,' RPM (ICE)'!$C$3:$C$63,,-1))))</f>
        <v>13.483333333333301</v>
      </c>
      <c r="AD429" s="14">
        <f t="shared" si="157"/>
        <v>10.054521666666643</v>
      </c>
      <c r="AE429" s="14">
        <f t="shared" si="158"/>
        <v>13.914292245024122</v>
      </c>
      <c r="AF429" s="14" cm="1">
        <f t="array" ref="AF429">_xlfn.XLOOKUP(AE429,BSFC!$I$11:$I$33,_xlfn.XLOOKUP('Main Data (ICE)'!W429,BSFC!$J$10:$W$10,BSFC!$J$11:$W$33,,-1),,-1)</f>
        <v>450.79008974999994</v>
      </c>
      <c r="AG429" s="14">
        <f t="shared" si="159"/>
        <v>1.2590218679194376</v>
      </c>
      <c r="AH429" s="14">
        <f t="shared" si="163"/>
        <v>2.0825300384643382E-4</v>
      </c>
      <c r="AI429" s="14">
        <f t="shared" si="164"/>
        <v>9.3878390294640984E-2</v>
      </c>
      <c r="AJ429" s="14">
        <f t="shared" si="168"/>
        <v>54.26074363121851</v>
      </c>
      <c r="AK429" s="14">
        <f t="shared" si="165"/>
        <v>1.2434223880084896E-4</v>
      </c>
      <c r="AL429" s="14">
        <f t="shared" si="166"/>
        <v>7.1868534610885326E-2</v>
      </c>
    </row>
    <row r="430" spans="1:38" ht="15.75" thickBot="1" x14ac:dyDescent="0.3">
      <c r="A430" s="14">
        <v>1</v>
      </c>
      <c r="B430" s="17" t="s">
        <v>33</v>
      </c>
      <c r="C430" s="14">
        <v>424</v>
      </c>
      <c r="D430" s="14">
        <f t="shared" si="160"/>
        <v>30.000049728</v>
      </c>
      <c r="E430" s="14">
        <f t="shared" si="149"/>
        <v>13.411199999999999</v>
      </c>
      <c r="F430" s="14">
        <f t="shared" si="161"/>
        <v>39.624276926405038</v>
      </c>
      <c r="G430" s="14">
        <f>0.5*('Specifications (ICE)'!$P$4*'Specifications (ICE)'!$P$3)*'Specifications (ICE)'!$P$5*E430^2</f>
        <v>56.217600027646043</v>
      </c>
      <c r="H430" s="14">
        <f>IF(B430="A",'Specifications (ICE)'!$M$12,IF(B430="G",'Specifications (ICE)'!$M$13))</f>
        <v>84.271039200000004</v>
      </c>
      <c r="I430" s="14">
        <f>'Specifications (ICE)'!$H$11-G430-H430-R430</f>
        <v>561.50961099107656</v>
      </c>
      <c r="J430" s="14">
        <f t="shared" si="150"/>
        <v>0.88728655499254105</v>
      </c>
      <c r="K430" s="14">
        <f>0.5*'Specifications (ICE)'!$E$16*E430^2</f>
        <v>48283.043975654393</v>
      </c>
      <c r="L430" s="14">
        <f>E430/'Specifications (ICE)'!$M$4</f>
        <v>46.93333333333333</v>
      </c>
      <c r="M430" s="14">
        <f t="shared" si="145"/>
        <v>3</v>
      </c>
      <c r="N430" s="14">
        <f>IF(M430=1,'Specifications (ICE)'!$M$19,IF(M430=2,'Specifications (ICE)'!$M$20,IF(M430=3,'Specifications (ICE)'!$M$21)))</f>
        <v>632.83908432016858</v>
      </c>
      <c r="O430" s="14">
        <f t="shared" si="146"/>
        <v>56.911309171706868</v>
      </c>
      <c r="P430" s="13">
        <f t="shared" si="147"/>
        <v>0.88728655499254105</v>
      </c>
      <c r="Q430" s="14">
        <v>0</v>
      </c>
      <c r="R430" s="17">
        <f t="shared" si="151"/>
        <v>0</v>
      </c>
      <c r="S430" s="14">
        <f t="shared" si="152"/>
        <v>0</v>
      </c>
      <c r="T430" s="12">
        <f t="shared" si="148"/>
        <v>840.33949246964119</v>
      </c>
      <c r="U430" s="3">
        <f t="shared" si="167"/>
        <v>18</v>
      </c>
      <c r="V430" s="19">
        <f t="shared" si="153"/>
        <v>13.422600000000001</v>
      </c>
      <c r="W430" s="14">
        <f>IF(M430=1,_xlfn.XLOOKUP(D430,' RPM (ICE)'!$E$3:$E$63,' RPM (ICE)'!$B$3:$B$63,,1),IF(M430=2,_xlfn.XLOOKUP(D430,' RPM (ICE)'!$F$3:$F$63,' RPM (ICE)'!$B$3:$B$63,,1),IF(M430=3,_xlfn.XLOOKUP(D430,' RPM (ICE)'!$G$3:$G$63,' RPM (ICE)'!$B$3:$B$63,,1))))</f>
        <v>6900</v>
      </c>
      <c r="X430" s="12">
        <f t="shared" si="154"/>
        <v>18.575322156521739</v>
      </c>
      <c r="Y430" s="3">
        <f t="shared" si="155"/>
        <v>19</v>
      </c>
      <c r="Z430" s="3">
        <f t="shared" si="162"/>
        <v>19</v>
      </c>
      <c r="AA430" s="3">
        <f t="shared" si="156"/>
        <v>19</v>
      </c>
      <c r="AB430" s="19"/>
      <c r="AC430" s="14">
        <f>IF(M430=1,_xlfn.XLOOKUP(D430,' RPM (ICE)'!$E$3:$E$63,' RPM (ICE)'!$C$3:$C$63,,-1),IF(M430=2,_xlfn.XLOOKUP(D430,' RPM (ICE)'!$F$3:$F$63,' RPM (ICE)'!$C$3:$C$63,,-1),IF(M430=3,_xlfn.XLOOKUP(D430,' RPM (ICE)'!$G$3:$G$63,' RPM (ICE)'!$C$3:$C$63,,-1))))</f>
        <v>13.483333333333301</v>
      </c>
      <c r="AD430" s="14">
        <f t="shared" si="157"/>
        <v>10.054521666666643</v>
      </c>
      <c r="AE430" s="14">
        <f t="shared" si="158"/>
        <v>13.914292245024122</v>
      </c>
      <c r="AF430" s="14" cm="1">
        <f t="array" ref="AF430">_xlfn.XLOOKUP(AE430,BSFC!$I$11:$I$33,_xlfn.XLOOKUP('Main Data (ICE)'!W430,BSFC!$J$10:$W$10,BSFC!$J$11:$W$33,,-1),,-1)</f>
        <v>450.79008974999994</v>
      </c>
      <c r="AG430" s="14">
        <f t="shared" si="159"/>
        <v>1.2590218679194376</v>
      </c>
      <c r="AH430" s="14">
        <f t="shared" si="163"/>
        <v>2.0825300384643382E-4</v>
      </c>
      <c r="AI430" s="14">
        <f t="shared" si="164"/>
        <v>9.3878390294640984E-2</v>
      </c>
      <c r="AJ430" s="14">
        <f t="shared" si="168"/>
        <v>54.354622021513151</v>
      </c>
      <c r="AK430" s="14">
        <f t="shared" si="165"/>
        <v>1.2434223880084896E-4</v>
      </c>
      <c r="AL430" s="14">
        <f t="shared" si="166"/>
        <v>7.199287684968618E-2</v>
      </c>
    </row>
    <row r="431" spans="1:38" ht="15.75" thickBot="1" x14ac:dyDescent="0.3">
      <c r="A431" s="14">
        <v>1</v>
      </c>
      <c r="B431" s="17" t="s">
        <v>33</v>
      </c>
      <c r="C431" s="14">
        <v>425</v>
      </c>
      <c r="D431" s="14">
        <f t="shared" si="160"/>
        <v>30.000049728</v>
      </c>
      <c r="E431" s="14">
        <f t="shared" si="149"/>
        <v>13.411199999999999</v>
      </c>
      <c r="F431" s="14">
        <f t="shared" si="161"/>
        <v>39.698841469473521</v>
      </c>
      <c r="G431" s="14">
        <f>0.5*('Specifications (ICE)'!$P$4*'Specifications (ICE)'!$P$3)*'Specifications (ICE)'!$P$5*E431^2</f>
        <v>56.217600027646043</v>
      </c>
      <c r="H431" s="14">
        <f>IF(B431="A",'Specifications (ICE)'!$M$12,IF(B431="G",'Specifications (ICE)'!$M$13))</f>
        <v>84.271039200000004</v>
      </c>
      <c r="I431" s="14">
        <f>'Specifications (ICE)'!$H$11-G431-H431-R431</f>
        <v>561.50961099107656</v>
      </c>
      <c r="J431" s="14">
        <f t="shared" si="150"/>
        <v>0.88728655499254105</v>
      </c>
      <c r="K431" s="14">
        <f>0.5*'Specifications (ICE)'!$E$16*E431^2</f>
        <v>48283.043975654393</v>
      </c>
      <c r="L431" s="14">
        <f>E431/'Specifications (ICE)'!$M$4</f>
        <v>46.93333333333333</v>
      </c>
      <c r="M431" s="14">
        <f t="shared" si="145"/>
        <v>3</v>
      </c>
      <c r="N431" s="14">
        <f>IF(M431=1,'Specifications (ICE)'!$M$19,IF(M431=2,'Specifications (ICE)'!$M$20,IF(M431=3,'Specifications (ICE)'!$M$21)))</f>
        <v>632.83908432016858</v>
      </c>
      <c r="O431" s="14">
        <f t="shared" si="146"/>
        <v>56.911309171706868</v>
      </c>
      <c r="P431" s="13">
        <f t="shared" si="147"/>
        <v>0.88728655499254105</v>
      </c>
      <c r="Q431" s="14">
        <v>0</v>
      </c>
      <c r="R431" s="17">
        <f t="shared" si="151"/>
        <v>0</v>
      </c>
      <c r="S431" s="14">
        <f t="shared" si="152"/>
        <v>0</v>
      </c>
      <c r="T431" s="12">
        <f t="shared" si="148"/>
        <v>840.33949246964119</v>
      </c>
      <c r="U431" s="3">
        <f t="shared" si="167"/>
        <v>18</v>
      </c>
      <c r="V431" s="19">
        <f t="shared" si="153"/>
        <v>13.422600000000001</v>
      </c>
      <c r="W431" s="14">
        <f>IF(M431=1,_xlfn.XLOOKUP(D431,' RPM (ICE)'!$E$3:$E$63,' RPM (ICE)'!$B$3:$B$63,,1),IF(M431=2,_xlfn.XLOOKUP(D431,' RPM (ICE)'!$F$3:$F$63,' RPM (ICE)'!$B$3:$B$63,,1),IF(M431=3,_xlfn.XLOOKUP(D431,' RPM (ICE)'!$G$3:$G$63,' RPM (ICE)'!$B$3:$B$63,,1))))</f>
        <v>6900</v>
      </c>
      <c r="X431" s="12">
        <f t="shared" si="154"/>
        <v>18.575322156521739</v>
      </c>
      <c r="Y431" s="3">
        <f t="shared" si="155"/>
        <v>19</v>
      </c>
      <c r="Z431" s="3">
        <f t="shared" si="162"/>
        <v>19</v>
      </c>
      <c r="AA431" s="3">
        <f t="shared" si="156"/>
        <v>19</v>
      </c>
      <c r="AB431" s="19"/>
      <c r="AC431" s="14">
        <f>IF(M431=1,_xlfn.XLOOKUP(D431,' RPM (ICE)'!$E$3:$E$63,' RPM (ICE)'!$C$3:$C$63,,-1),IF(M431=2,_xlfn.XLOOKUP(D431,' RPM (ICE)'!$F$3:$F$63,' RPM (ICE)'!$C$3:$C$63,,-1),IF(M431=3,_xlfn.XLOOKUP(D431,' RPM (ICE)'!$G$3:$G$63,' RPM (ICE)'!$C$3:$C$63,,-1))))</f>
        <v>13.483333333333301</v>
      </c>
      <c r="AD431" s="14">
        <f t="shared" si="157"/>
        <v>10.054521666666643</v>
      </c>
      <c r="AE431" s="14">
        <f t="shared" si="158"/>
        <v>13.914292245024122</v>
      </c>
      <c r="AF431" s="14" cm="1">
        <f t="array" ref="AF431">_xlfn.XLOOKUP(AE431,BSFC!$I$11:$I$33,_xlfn.XLOOKUP('Main Data (ICE)'!W431,BSFC!$J$10:$W$10,BSFC!$J$11:$W$33,,-1),,-1)</f>
        <v>450.79008974999994</v>
      </c>
      <c r="AG431" s="14">
        <f t="shared" si="159"/>
        <v>1.2590218679194376</v>
      </c>
      <c r="AH431" s="14">
        <f t="shared" si="163"/>
        <v>2.0825300384643382E-4</v>
      </c>
      <c r="AI431" s="14">
        <f t="shared" si="164"/>
        <v>9.3878390294640984E-2</v>
      </c>
      <c r="AJ431" s="14">
        <f t="shared" si="168"/>
        <v>54.448500411807792</v>
      </c>
      <c r="AK431" s="14">
        <f t="shared" si="165"/>
        <v>1.2434223880084896E-4</v>
      </c>
      <c r="AL431" s="14">
        <f t="shared" si="166"/>
        <v>7.2117219088487033E-2</v>
      </c>
    </row>
    <row r="432" spans="1:38" ht="15.75" thickBot="1" x14ac:dyDescent="0.3">
      <c r="A432" s="14">
        <v>1</v>
      </c>
      <c r="B432" s="17" t="s">
        <v>33</v>
      </c>
      <c r="C432" s="14">
        <v>426</v>
      </c>
      <c r="D432" s="14">
        <f t="shared" si="160"/>
        <v>30.000049728</v>
      </c>
      <c r="E432" s="14">
        <f t="shared" si="149"/>
        <v>13.411199999999999</v>
      </c>
      <c r="F432" s="14">
        <f t="shared" si="161"/>
        <v>39.773406012542004</v>
      </c>
      <c r="G432" s="14">
        <f>0.5*('Specifications (ICE)'!$P$4*'Specifications (ICE)'!$P$3)*'Specifications (ICE)'!$P$5*E432^2</f>
        <v>56.217600027646043</v>
      </c>
      <c r="H432" s="14">
        <f>IF(B432="A",'Specifications (ICE)'!$M$12,IF(B432="G",'Specifications (ICE)'!$M$13))</f>
        <v>84.271039200000004</v>
      </c>
      <c r="I432" s="14">
        <f>'Specifications (ICE)'!$H$11-G432-H432-R432</f>
        <v>561.50961099107656</v>
      </c>
      <c r="J432" s="14">
        <f t="shared" si="150"/>
        <v>0.88728655499254105</v>
      </c>
      <c r="K432" s="14">
        <f>0.5*'Specifications (ICE)'!$E$16*E432^2</f>
        <v>48283.043975654393</v>
      </c>
      <c r="L432" s="14">
        <f>E432/'Specifications (ICE)'!$M$4</f>
        <v>46.93333333333333</v>
      </c>
      <c r="M432" s="14">
        <f t="shared" si="145"/>
        <v>3</v>
      </c>
      <c r="N432" s="14">
        <f>IF(M432=1,'Specifications (ICE)'!$M$19,IF(M432=2,'Specifications (ICE)'!$M$20,IF(M432=3,'Specifications (ICE)'!$M$21)))</f>
        <v>632.83908432016858</v>
      </c>
      <c r="O432" s="14">
        <f t="shared" si="146"/>
        <v>56.911309171706868</v>
      </c>
      <c r="P432" s="13">
        <f t="shared" si="147"/>
        <v>0.88728655499254105</v>
      </c>
      <c r="Q432" s="14">
        <v>0</v>
      </c>
      <c r="R432" s="17">
        <f t="shared" si="151"/>
        <v>0</v>
      </c>
      <c r="S432" s="14">
        <f t="shared" si="152"/>
        <v>0</v>
      </c>
      <c r="T432" s="12">
        <f t="shared" si="148"/>
        <v>840.33949246964119</v>
      </c>
      <c r="U432" s="3">
        <f t="shared" si="167"/>
        <v>18</v>
      </c>
      <c r="V432" s="19">
        <f t="shared" si="153"/>
        <v>13.422600000000001</v>
      </c>
      <c r="W432" s="14">
        <f>IF(M432=1,_xlfn.XLOOKUP(D432,' RPM (ICE)'!$E$3:$E$63,' RPM (ICE)'!$B$3:$B$63,,1),IF(M432=2,_xlfn.XLOOKUP(D432,' RPM (ICE)'!$F$3:$F$63,' RPM (ICE)'!$B$3:$B$63,,1),IF(M432=3,_xlfn.XLOOKUP(D432,' RPM (ICE)'!$G$3:$G$63,' RPM (ICE)'!$B$3:$B$63,,1))))</f>
        <v>6900</v>
      </c>
      <c r="X432" s="12">
        <f t="shared" si="154"/>
        <v>18.575322156521739</v>
      </c>
      <c r="Y432" s="3">
        <f t="shared" si="155"/>
        <v>19</v>
      </c>
      <c r="Z432" s="3">
        <f t="shared" si="162"/>
        <v>19</v>
      </c>
      <c r="AA432" s="3">
        <f t="shared" si="156"/>
        <v>19</v>
      </c>
      <c r="AB432" s="19"/>
      <c r="AC432" s="14">
        <f>IF(M432=1,_xlfn.XLOOKUP(D432,' RPM (ICE)'!$E$3:$E$63,' RPM (ICE)'!$C$3:$C$63,,-1),IF(M432=2,_xlfn.XLOOKUP(D432,' RPM (ICE)'!$F$3:$F$63,' RPM (ICE)'!$C$3:$C$63,,-1),IF(M432=3,_xlfn.XLOOKUP(D432,' RPM (ICE)'!$G$3:$G$63,' RPM (ICE)'!$C$3:$C$63,,-1))))</f>
        <v>13.483333333333301</v>
      </c>
      <c r="AD432" s="14">
        <f t="shared" si="157"/>
        <v>10.054521666666643</v>
      </c>
      <c r="AE432" s="14">
        <f t="shared" si="158"/>
        <v>13.914292245024122</v>
      </c>
      <c r="AF432" s="14" cm="1">
        <f t="array" ref="AF432">_xlfn.XLOOKUP(AE432,BSFC!$I$11:$I$33,_xlfn.XLOOKUP('Main Data (ICE)'!W432,BSFC!$J$10:$W$10,BSFC!$J$11:$W$33,,-1),,-1)</f>
        <v>450.79008974999994</v>
      </c>
      <c r="AG432" s="14">
        <f t="shared" si="159"/>
        <v>1.2590218679194376</v>
      </c>
      <c r="AH432" s="14">
        <f t="shared" si="163"/>
        <v>2.0825300384643382E-4</v>
      </c>
      <c r="AI432" s="14">
        <f t="shared" si="164"/>
        <v>9.3878390294640984E-2</v>
      </c>
      <c r="AJ432" s="14">
        <f t="shared" si="168"/>
        <v>54.542378802102434</v>
      </c>
      <c r="AK432" s="14">
        <f t="shared" si="165"/>
        <v>1.2434223880084896E-4</v>
      </c>
      <c r="AL432" s="14">
        <f t="shared" si="166"/>
        <v>7.2241561327287887E-2</v>
      </c>
    </row>
    <row r="433" spans="1:38" ht="15.75" thickBot="1" x14ac:dyDescent="0.3">
      <c r="A433" s="14">
        <v>1</v>
      </c>
      <c r="B433" s="17" t="s">
        <v>33</v>
      </c>
      <c r="C433" s="14">
        <v>427</v>
      </c>
      <c r="D433" s="14">
        <f t="shared" si="160"/>
        <v>30.000049728</v>
      </c>
      <c r="E433" s="14">
        <f t="shared" si="149"/>
        <v>13.411199999999999</v>
      </c>
      <c r="F433" s="14">
        <f t="shared" si="161"/>
        <v>39.847970555610488</v>
      </c>
      <c r="G433" s="14">
        <f>0.5*('Specifications (ICE)'!$P$4*'Specifications (ICE)'!$P$3)*'Specifications (ICE)'!$P$5*E433^2</f>
        <v>56.217600027646043</v>
      </c>
      <c r="H433" s="14">
        <f>IF(B433="A",'Specifications (ICE)'!$M$12,IF(B433="G",'Specifications (ICE)'!$M$13))</f>
        <v>84.271039200000004</v>
      </c>
      <c r="I433" s="14">
        <f>'Specifications (ICE)'!$H$11-G433-H433-R433</f>
        <v>561.50961099107656</v>
      </c>
      <c r="J433" s="14">
        <f t="shared" si="150"/>
        <v>0.88728655499254105</v>
      </c>
      <c r="K433" s="14">
        <f>0.5*'Specifications (ICE)'!$E$16*E433^2</f>
        <v>48283.043975654393</v>
      </c>
      <c r="L433" s="14">
        <f>E433/'Specifications (ICE)'!$M$4</f>
        <v>46.93333333333333</v>
      </c>
      <c r="M433" s="14">
        <f t="shared" si="145"/>
        <v>3</v>
      </c>
      <c r="N433" s="14">
        <f>IF(M433=1,'Specifications (ICE)'!$M$19,IF(M433=2,'Specifications (ICE)'!$M$20,IF(M433=3,'Specifications (ICE)'!$M$21)))</f>
        <v>632.83908432016858</v>
      </c>
      <c r="O433" s="14">
        <f t="shared" si="146"/>
        <v>56.911309171706868</v>
      </c>
      <c r="P433" s="13">
        <f t="shared" si="147"/>
        <v>0.88728655499254105</v>
      </c>
      <c r="Q433" s="14">
        <v>0</v>
      </c>
      <c r="R433" s="17">
        <f t="shared" si="151"/>
        <v>0</v>
      </c>
      <c r="S433" s="14">
        <f t="shared" si="152"/>
        <v>0</v>
      </c>
      <c r="T433" s="12">
        <f t="shared" si="148"/>
        <v>840.33949246964119</v>
      </c>
      <c r="U433" s="3">
        <f t="shared" si="167"/>
        <v>18</v>
      </c>
      <c r="V433" s="19">
        <f t="shared" si="153"/>
        <v>13.422600000000001</v>
      </c>
      <c r="W433" s="14">
        <f>IF(M433=1,_xlfn.XLOOKUP(D433,' RPM (ICE)'!$E$3:$E$63,' RPM (ICE)'!$B$3:$B$63,,1),IF(M433=2,_xlfn.XLOOKUP(D433,' RPM (ICE)'!$F$3:$F$63,' RPM (ICE)'!$B$3:$B$63,,1),IF(M433=3,_xlfn.XLOOKUP(D433,' RPM (ICE)'!$G$3:$G$63,' RPM (ICE)'!$B$3:$B$63,,1))))</f>
        <v>6900</v>
      </c>
      <c r="X433" s="12">
        <f t="shared" si="154"/>
        <v>18.575322156521739</v>
      </c>
      <c r="Y433" s="3">
        <f t="shared" si="155"/>
        <v>19</v>
      </c>
      <c r="Z433" s="3">
        <f t="shared" si="162"/>
        <v>19</v>
      </c>
      <c r="AA433" s="3">
        <f t="shared" si="156"/>
        <v>19</v>
      </c>
      <c r="AB433" s="19"/>
      <c r="AC433" s="14">
        <f>IF(M433=1,_xlfn.XLOOKUP(D433,' RPM (ICE)'!$E$3:$E$63,' RPM (ICE)'!$C$3:$C$63,,-1),IF(M433=2,_xlfn.XLOOKUP(D433,' RPM (ICE)'!$F$3:$F$63,' RPM (ICE)'!$C$3:$C$63,,-1),IF(M433=3,_xlfn.XLOOKUP(D433,' RPM (ICE)'!$G$3:$G$63,' RPM (ICE)'!$C$3:$C$63,,-1))))</f>
        <v>13.483333333333301</v>
      </c>
      <c r="AD433" s="14">
        <f t="shared" si="157"/>
        <v>10.054521666666643</v>
      </c>
      <c r="AE433" s="14">
        <f t="shared" si="158"/>
        <v>13.914292245024122</v>
      </c>
      <c r="AF433" s="14" cm="1">
        <f t="array" ref="AF433">_xlfn.XLOOKUP(AE433,BSFC!$I$11:$I$33,_xlfn.XLOOKUP('Main Data (ICE)'!W433,BSFC!$J$10:$W$10,BSFC!$J$11:$W$33,,-1),,-1)</f>
        <v>450.79008974999994</v>
      </c>
      <c r="AG433" s="14">
        <f t="shared" si="159"/>
        <v>1.2590218679194376</v>
      </c>
      <c r="AH433" s="14">
        <f t="shared" si="163"/>
        <v>2.0825300384643382E-4</v>
      </c>
      <c r="AI433" s="14">
        <f t="shared" si="164"/>
        <v>9.3878390294640984E-2</v>
      </c>
      <c r="AJ433" s="14">
        <f t="shared" si="168"/>
        <v>54.636257192397075</v>
      </c>
      <c r="AK433" s="14">
        <f t="shared" si="165"/>
        <v>1.2434223880084896E-4</v>
      </c>
      <c r="AL433" s="14">
        <f t="shared" si="166"/>
        <v>7.2365903566088741E-2</v>
      </c>
    </row>
    <row r="434" spans="1:38" ht="15.75" thickBot="1" x14ac:dyDescent="0.3">
      <c r="A434" s="14">
        <v>1</v>
      </c>
      <c r="B434" s="17" t="s">
        <v>33</v>
      </c>
      <c r="C434" s="14">
        <v>428</v>
      </c>
      <c r="D434" s="14">
        <f t="shared" si="160"/>
        <v>30.000049728</v>
      </c>
      <c r="E434" s="14">
        <f t="shared" si="149"/>
        <v>13.411199999999999</v>
      </c>
      <c r="F434" s="14">
        <f t="shared" si="161"/>
        <v>39.922535098678971</v>
      </c>
      <c r="G434" s="14">
        <f>0.5*('Specifications (ICE)'!$P$4*'Specifications (ICE)'!$P$3)*'Specifications (ICE)'!$P$5*E434^2</f>
        <v>56.217600027646043</v>
      </c>
      <c r="H434" s="14">
        <f>IF(B434="A",'Specifications (ICE)'!$M$12,IF(B434="G",'Specifications (ICE)'!$M$13))</f>
        <v>84.271039200000004</v>
      </c>
      <c r="I434" s="14">
        <f>'Specifications (ICE)'!$H$11-G434-H434-R434</f>
        <v>561.50961099107656</v>
      </c>
      <c r="J434" s="14">
        <f t="shared" si="150"/>
        <v>0.88728655499254105</v>
      </c>
      <c r="K434" s="14">
        <f>0.5*'Specifications (ICE)'!$E$16*E434^2</f>
        <v>48283.043975654393</v>
      </c>
      <c r="L434" s="14">
        <f>E434/'Specifications (ICE)'!$M$4</f>
        <v>46.93333333333333</v>
      </c>
      <c r="M434" s="14">
        <f t="shared" si="145"/>
        <v>3</v>
      </c>
      <c r="N434" s="14">
        <f>IF(M434=1,'Specifications (ICE)'!$M$19,IF(M434=2,'Specifications (ICE)'!$M$20,IF(M434=3,'Specifications (ICE)'!$M$21)))</f>
        <v>632.83908432016858</v>
      </c>
      <c r="O434" s="14">
        <f t="shared" si="146"/>
        <v>56.911309171706868</v>
      </c>
      <c r="P434" s="13">
        <f t="shared" si="147"/>
        <v>0.88728655499254105</v>
      </c>
      <c r="Q434" s="14">
        <v>0</v>
      </c>
      <c r="R434" s="17">
        <f t="shared" si="151"/>
        <v>0</v>
      </c>
      <c r="S434" s="14">
        <f t="shared" si="152"/>
        <v>0</v>
      </c>
      <c r="T434" s="12">
        <f t="shared" si="148"/>
        <v>840.33949246964119</v>
      </c>
      <c r="U434" s="3">
        <f t="shared" si="167"/>
        <v>18</v>
      </c>
      <c r="V434" s="19">
        <f t="shared" si="153"/>
        <v>13.422600000000001</v>
      </c>
      <c r="W434" s="14">
        <f>IF(M434=1,_xlfn.XLOOKUP(D434,' RPM (ICE)'!$E$3:$E$63,' RPM (ICE)'!$B$3:$B$63,,1),IF(M434=2,_xlfn.XLOOKUP(D434,' RPM (ICE)'!$F$3:$F$63,' RPM (ICE)'!$B$3:$B$63,,1),IF(M434=3,_xlfn.XLOOKUP(D434,' RPM (ICE)'!$G$3:$G$63,' RPM (ICE)'!$B$3:$B$63,,1))))</f>
        <v>6900</v>
      </c>
      <c r="X434" s="12">
        <f t="shared" si="154"/>
        <v>18.575322156521739</v>
      </c>
      <c r="Y434" s="3">
        <f t="shared" si="155"/>
        <v>19</v>
      </c>
      <c r="Z434" s="3">
        <f t="shared" si="162"/>
        <v>19</v>
      </c>
      <c r="AA434" s="3">
        <f t="shared" si="156"/>
        <v>19</v>
      </c>
      <c r="AB434" s="19"/>
      <c r="AC434" s="14">
        <f>IF(M434=1,_xlfn.XLOOKUP(D434,' RPM (ICE)'!$E$3:$E$63,' RPM (ICE)'!$C$3:$C$63,,-1),IF(M434=2,_xlfn.XLOOKUP(D434,' RPM (ICE)'!$F$3:$F$63,' RPM (ICE)'!$C$3:$C$63,,-1),IF(M434=3,_xlfn.XLOOKUP(D434,' RPM (ICE)'!$G$3:$G$63,' RPM (ICE)'!$C$3:$C$63,,-1))))</f>
        <v>13.483333333333301</v>
      </c>
      <c r="AD434" s="14">
        <f t="shared" si="157"/>
        <v>10.054521666666643</v>
      </c>
      <c r="AE434" s="14">
        <f t="shared" si="158"/>
        <v>13.914292245024122</v>
      </c>
      <c r="AF434" s="14" cm="1">
        <f t="array" ref="AF434">_xlfn.XLOOKUP(AE434,BSFC!$I$11:$I$33,_xlfn.XLOOKUP('Main Data (ICE)'!W434,BSFC!$J$10:$W$10,BSFC!$J$11:$W$33,,-1),,-1)</f>
        <v>450.79008974999994</v>
      </c>
      <c r="AG434" s="14">
        <f t="shared" si="159"/>
        <v>1.2590218679194376</v>
      </c>
      <c r="AH434" s="14">
        <f t="shared" si="163"/>
        <v>2.0825300384643382E-4</v>
      </c>
      <c r="AI434" s="14">
        <f t="shared" si="164"/>
        <v>9.3878390294640984E-2</v>
      </c>
      <c r="AJ434" s="14">
        <f t="shared" si="168"/>
        <v>54.730135582691716</v>
      </c>
      <c r="AK434" s="14">
        <f t="shared" si="165"/>
        <v>1.2434223880084896E-4</v>
      </c>
      <c r="AL434" s="14">
        <f t="shared" si="166"/>
        <v>7.2490245804889594E-2</v>
      </c>
    </row>
    <row r="435" spans="1:38" ht="15.75" thickBot="1" x14ac:dyDescent="0.3">
      <c r="A435" s="14">
        <v>1</v>
      </c>
      <c r="B435" s="17" t="s">
        <v>33</v>
      </c>
      <c r="C435" s="14">
        <v>429</v>
      </c>
      <c r="D435" s="14">
        <f t="shared" si="160"/>
        <v>30.000049728</v>
      </c>
      <c r="E435" s="14">
        <f t="shared" si="149"/>
        <v>13.411199999999999</v>
      </c>
      <c r="F435" s="14">
        <f t="shared" si="161"/>
        <v>39.997099641747454</v>
      </c>
      <c r="G435" s="14">
        <f>0.5*('Specifications (ICE)'!$P$4*'Specifications (ICE)'!$P$3)*'Specifications (ICE)'!$P$5*E435^2</f>
        <v>56.217600027646043</v>
      </c>
      <c r="H435" s="14">
        <f>IF(B435="A",'Specifications (ICE)'!$M$12,IF(B435="G",'Specifications (ICE)'!$M$13))</f>
        <v>84.271039200000004</v>
      </c>
      <c r="I435" s="14">
        <f>'Specifications (ICE)'!$H$11-G435-H435-R435</f>
        <v>561.50961099107656</v>
      </c>
      <c r="J435" s="14">
        <f t="shared" si="150"/>
        <v>0.88728655499254105</v>
      </c>
      <c r="K435" s="14">
        <f>0.5*'Specifications (ICE)'!$E$16*E435^2</f>
        <v>48283.043975654393</v>
      </c>
      <c r="L435" s="14">
        <f>E435/'Specifications (ICE)'!$M$4</f>
        <v>46.93333333333333</v>
      </c>
      <c r="M435" s="14">
        <f t="shared" si="145"/>
        <v>3</v>
      </c>
      <c r="N435" s="14">
        <f>IF(M435=1,'Specifications (ICE)'!$M$19,IF(M435=2,'Specifications (ICE)'!$M$20,IF(M435=3,'Specifications (ICE)'!$M$21)))</f>
        <v>632.83908432016858</v>
      </c>
      <c r="O435" s="14">
        <f t="shared" si="146"/>
        <v>56.911309171706868</v>
      </c>
      <c r="P435" s="13">
        <f t="shared" si="147"/>
        <v>0.88728655499254105</v>
      </c>
      <c r="Q435" s="14">
        <v>0</v>
      </c>
      <c r="R435" s="17">
        <f t="shared" si="151"/>
        <v>0</v>
      </c>
      <c r="S435" s="14">
        <f t="shared" si="152"/>
        <v>0</v>
      </c>
      <c r="T435" s="12">
        <f t="shared" si="148"/>
        <v>840.33949246964119</v>
      </c>
      <c r="U435" s="3">
        <f t="shared" si="167"/>
        <v>18</v>
      </c>
      <c r="V435" s="19">
        <f t="shared" si="153"/>
        <v>13.422600000000001</v>
      </c>
      <c r="W435" s="14">
        <f>IF(M435=1,_xlfn.XLOOKUP(D435,' RPM (ICE)'!$E$3:$E$63,' RPM (ICE)'!$B$3:$B$63,,1),IF(M435=2,_xlfn.XLOOKUP(D435,' RPM (ICE)'!$F$3:$F$63,' RPM (ICE)'!$B$3:$B$63,,1),IF(M435=3,_xlfn.XLOOKUP(D435,' RPM (ICE)'!$G$3:$G$63,' RPM (ICE)'!$B$3:$B$63,,1))))</f>
        <v>6900</v>
      </c>
      <c r="X435" s="12">
        <f t="shared" si="154"/>
        <v>18.575322156521739</v>
      </c>
      <c r="Y435" s="3">
        <f t="shared" si="155"/>
        <v>19</v>
      </c>
      <c r="Z435" s="3">
        <f t="shared" si="162"/>
        <v>19</v>
      </c>
      <c r="AA435" s="3">
        <f t="shared" si="156"/>
        <v>19</v>
      </c>
      <c r="AB435" s="19"/>
      <c r="AC435" s="14">
        <f>IF(M435=1,_xlfn.XLOOKUP(D435,' RPM (ICE)'!$E$3:$E$63,' RPM (ICE)'!$C$3:$C$63,,-1),IF(M435=2,_xlfn.XLOOKUP(D435,' RPM (ICE)'!$F$3:$F$63,' RPM (ICE)'!$C$3:$C$63,,-1),IF(M435=3,_xlfn.XLOOKUP(D435,' RPM (ICE)'!$G$3:$G$63,' RPM (ICE)'!$C$3:$C$63,,-1))))</f>
        <v>13.483333333333301</v>
      </c>
      <c r="AD435" s="14">
        <f t="shared" si="157"/>
        <v>10.054521666666643</v>
      </c>
      <c r="AE435" s="14">
        <f t="shared" si="158"/>
        <v>13.914292245024122</v>
      </c>
      <c r="AF435" s="14" cm="1">
        <f t="array" ref="AF435">_xlfn.XLOOKUP(AE435,BSFC!$I$11:$I$33,_xlfn.XLOOKUP('Main Data (ICE)'!W435,BSFC!$J$10:$W$10,BSFC!$J$11:$W$33,,-1),,-1)</f>
        <v>450.79008974999994</v>
      </c>
      <c r="AG435" s="14">
        <f t="shared" si="159"/>
        <v>1.2590218679194376</v>
      </c>
      <c r="AH435" s="14">
        <f t="shared" si="163"/>
        <v>2.0825300384643382E-4</v>
      </c>
      <c r="AI435" s="14">
        <f t="shared" si="164"/>
        <v>9.3878390294640984E-2</v>
      </c>
      <c r="AJ435" s="14">
        <f t="shared" si="168"/>
        <v>54.824013972986357</v>
      </c>
      <c r="AK435" s="14">
        <f t="shared" si="165"/>
        <v>1.2434223880084896E-4</v>
      </c>
      <c r="AL435" s="14">
        <f t="shared" si="166"/>
        <v>7.2614588043690448E-2</v>
      </c>
    </row>
    <row r="436" spans="1:38" ht="15.75" thickBot="1" x14ac:dyDescent="0.3">
      <c r="A436" s="14">
        <v>1</v>
      </c>
      <c r="B436" s="17" t="s">
        <v>33</v>
      </c>
      <c r="C436" s="14">
        <v>430</v>
      </c>
      <c r="D436" s="14">
        <f t="shared" si="160"/>
        <v>30.000049728</v>
      </c>
      <c r="E436" s="14">
        <f t="shared" si="149"/>
        <v>13.411199999999999</v>
      </c>
      <c r="F436" s="14">
        <f t="shared" si="161"/>
        <v>40.071664184815937</v>
      </c>
      <c r="G436" s="14">
        <f>0.5*('Specifications (ICE)'!$P$4*'Specifications (ICE)'!$P$3)*'Specifications (ICE)'!$P$5*E436^2</f>
        <v>56.217600027646043</v>
      </c>
      <c r="H436" s="14">
        <f>IF(B436="A",'Specifications (ICE)'!$M$12,IF(B436="G",'Specifications (ICE)'!$M$13))</f>
        <v>84.271039200000004</v>
      </c>
      <c r="I436" s="14">
        <f>'Specifications (ICE)'!$H$11-G436-H436-R436</f>
        <v>561.50961099107656</v>
      </c>
      <c r="J436" s="14">
        <f t="shared" si="150"/>
        <v>0.88728655499254105</v>
      </c>
      <c r="K436" s="14">
        <f>0.5*'Specifications (ICE)'!$E$16*E436^2</f>
        <v>48283.043975654393</v>
      </c>
      <c r="L436" s="14">
        <f>E436/'Specifications (ICE)'!$M$4</f>
        <v>46.93333333333333</v>
      </c>
      <c r="M436" s="14">
        <f t="shared" si="145"/>
        <v>3</v>
      </c>
      <c r="N436" s="14">
        <f>IF(M436=1,'Specifications (ICE)'!$M$19,IF(M436=2,'Specifications (ICE)'!$M$20,IF(M436=3,'Specifications (ICE)'!$M$21)))</f>
        <v>632.83908432016858</v>
      </c>
      <c r="O436" s="14">
        <f t="shared" si="146"/>
        <v>56.911309171706868</v>
      </c>
      <c r="P436" s="13">
        <f t="shared" si="147"/>
        <v>0.88728655499254105</v>
      </c>
      <c r="Q436" s="14">
        <v>0</v>
      </c>
      <c r="R436" s="17">
        <f t="shared" si="151"/>
        <v>0</v>
      </c>
      <c r="S436" s="14">
        <f t="shared" si="152"/>
        <v>0</v>
      </c>
      <c r="T436" s="12">
        <f t="shared" si="148"/>
        <v>840.33949246964119</v>
      </c>
      <c r="U436" s="3">
        <f t="shared" si="167"/>
        <v>18</v>
      </c>
      <c r="V436" s="19">
        <f t="shared" si="153"/>
        <v>13.422600000000001</v>
      </c>
      <c r="W436" s="14">
        <f>IF(M436=1,_xlfn.XLOOKUP(D436,' RPM (ICE)'!$E$3:$E$63,' RPM (ICE)'!$B$3:$B$63,,1),IF(M436=2,_xlfn.XLOOKUP(D436,' RPM (ICE)'!$F$3:$F$63,' RPM (ICE)'!$B$3:$B$63,,1),IF(M436=3,_xlfn.XLOOKUP(D436,' RPM (ICE)'!$G$3:$G$63,' RPM (ICE)'!$B$3:$B$63,,1))))</f>
        <v>6900</v>
      </c>
      <c r="X436" s="12">
        <f t="shared" si="154"/>
        <v>18.575322156521739</v>
      </c>
      <c r="Y436" s="3">
        <f t="shared" si="155"/>
        <v>19</v>
      </c>
      <c r="Z436" s="3">
        <f t="shared" si="162"/>
        <v>19</v>
      </c>
      <c r="AA436" s="3">
        <f t="shared" si="156"/>
        <v>19</v>
      </c>
      <c r="AB436" s="19"/>
      <c r="AC436" s="14">
        <f>IF(M436=1,_xlfn.XLOOKUP(D436,' RPM (ICE)'!$E$3:$E$63,' RPM (ICE)'!$C$3:$C$63,,-1),IF(M436=2,_xlfn.XLOOKUP(D436,' RPM (ICE)'!$F$3:$F$63,' RPM (ICE)'!$C$3:$C$63,,-1),IF(M436=3,_xlfn.XLOOKUP(D436,' RPM (ICE)'!$G$3:$G$63,' RPM (ICE)'!$C$3:$C$63,,-1))))</f>
        <v>13.483333333333301</v>
      </c>
      <c r="AD436" s="14">
        <f t="shared" si="157"/>
        <v>10.054521666666643</v>
      </c>
      <c r="AE436" s="14">
        <f t="shared" si="158"/>
        <v>13.914292245024122</v>
      </c>
      <c r="AF436" s="14" cm="1">
        <f t="array" ref="AF436">_xlfn.XLOOKUP(AE436,BSFC!$I$11:$I$33,_xlfn.XLOOKUP('Main Data (ICE)'!W436,BSFC!$J$10:$W$10,BSFC!$J$11:$W$33,,-1),,-1)</f>
        <v>450.79008974999994</v>
      </c>
      <c r="AG436" s="14">
        <f t="shared" si="159"/>
        <v>1.2590218679194376</v>
      </c>
      <c r="AH436" s="14">
        <f t="shared" si="163"/>
        <v>2.0825300384643382E-4</v>
      </c>
      <c r="AI436" s="14">
        <f t="shared" si="164"/>
        <v>9.3878390294640984E-2</v>
      </c>
      <c r="AJ436" s="14">
        <f t="shared" si="168"/>
        <v>54.917892363280998</v>
      </c>
      <c r="AK436" s="14">
        <f t="shared" si="165"/>
        <v>1.2434223880084896E-4</v>
      </c>
      <c r="AL436" s="14">
        <f t="shared" si="166"/>
        <v>7.2738930282491301E-2</v>
      </c>
    </row>
    <row r="437" spans="1:38" ht="15.75" thickBot="1" x14ac:dyDescent="0.3">
      <c r="A437" s="14">
        <v>1</v>
      </c>
      <c r="B437" s="17" t="s">
        <v>33</v>
      </c>
      <c r="C437" s="14">
        <v>431</v>
      </c>
      <c r="D437" s="14">
        <f t="shared" si="160"/>
        <v>30.000049728</v>
      </c>
      <c r="E437" s="14">
        <f t="shared" si="149"/>
        <v>13.411199999999999</v>
      </c>
      <c r="F437" s="14">
        <f t="shared" si="161"/>
        <v>40.14622872788442</v>
      </c>
      <c r="G437" s="14">
        <f>0.5*('Specifications (ICE)'!$P$4*'Specifications (ICE)'!$P$3)*'Specifications (ICE)'!$P$5*E437^2</f>
        <v>56.217600027646043</v>
      </c>
      <c r="H437" s="14">
        <f>IF(B437="A",'Specifications (ICE)'!$M$12,IF(B437="G",'Specifications (ICE)'!$M$13))</f>
        <v>84.271039200000004</v>
      </c>
      <c r="I437" s="14">
        <f>'Specifications (ICE)'!$H$11-G437-H437-R437</f>
        <v>561.50961099107656</v>
      </c>
      <c r="J437" s="14">
        <f t="shared" si="150"/>
        <v>0.88728655499254105</v>
      </c>
      <c r="K437" s="14">
        <f>0.5*'Specifications (ICE)'!$E$16*E437^2</f>
        <v>48283.043975654393</v>
      </c>
      <c r="L437" s="14">
        <f>E437/'Specifications (ICE)'!$M$4</f>
        <v>46.93333333333333</v>
      </c>
      <c r="M437" s="14">
        <f t="shared" si="145"/>
        <v>3</v>
      </c>
      <c r="N437" s="14">
        <f>IF(M437=1,'Specifications (ICE)'!$M$19,IF(M437=2,'Specifications (ICE)'!$M$20,IF(M437=3,'Specifications (ICE)'!$M$21)))</f>
        <v>632.83908432016858</v>
      </c>
      <c r="O437" s="14">
        <f t="shared" si="146"/>
        <v>56.911309171706868</v>
      </c>
      <c r="P437" s="13">
        <f t="shared" si="147"/>
        <v>0.88728655499254105</v>
      </c>
      <c r="Q437" s="14">
        <v>0</v>
      </c>
      <c r="R437" s="17">
        <f t="shared" si="151"/>
        <v>0</v>
      </c>
      <c r="S437" s="14">
        <f t="shared" si="152"/>
        <v>0</v>
      </c>
      <c r="T437" s="12">
        <f t="shared" si="148"/>
        <v>840.33949246964119</v>
      </c>
      <c r="U437" s="3">
        <f t="shared" si="167"/>
        <v>18</v>
      </c>
      <c r="V437" s="19">
        <f t="shared" si="153"/>
        <v>13.422600000000001</v>
      </c>
      <c r="W437" s="14">
        <f>IF(M437=1,_xlfn.XLOOKUP(D437,' RPM (ICE)'!$E$3:$E$63,' RPM (ICE)'!$B$3:$B$63,,1),IF(M437=2,_xlfn.XLOOKUP(D437,' RPM (ICE)'!$F$3:$F$63,' RPM (ICE)'!$B$3:$B$63,,1),IF(M437=3,_xlfn.XLOOKUP(D437,' RPM (ICE)'!$G$3:$G$63,' RPM (ICE)'!$B$3:$B$63,,1))))</f>
        <v>6900</v>
      </c>
      <c r="X437" s="12">
        <f t="shared" si="154"/>
        <v>18.575322156521739</v>
      </c>
      <c r="Y437" s="3">
        <f t="shared" si="155"/>
        <v>19</v>
      </c>
      <c r="Z437" s="3">
        <f t="shared" si="162"/>
        <v>19</v>
      </c>
      <c r="AA437" s="3">
        <f t="shared" si="156"/>
        <v>19</v>
      </c>
      <c r="AB437" s="19"/>
      <c r="AC437" s="14">
        <f>IF(M437=1,_xlfn.XLOOKUP(D437,' RPM (ICE)'!$E$3:$E$63,' RPM (ICE)'!$C$3:$C$63,,-1),IF(M437=2,_xlfn.XLOOKUP(D437,' RPM (ICE)'!$F$3:$F$63,' RPM (ICE)'!$C$3:$C$63,,-1),IF(M437=3,_xlfn.XLOOKUP(D437,' RPM (ICE)'!$G$3:$G$63,' RPM (ICE)'!$C$3:$C$63,,-1))))</f>
        <v>13.483333333333301</v>
      </c>
      <c r="AD437" s="14">
        <f t="shared" si="157"/>
        <v>10.054521666666643</v>
      </c>
      <c r="AE437" s="14">
        <f t="shared" si="158"/>
        <v>13.914292245024122</v>
      </c>
      <c r="AF437" s="14" cm="1">
        <f t="array" ref="AF437">_xlfn.XLOOKUP(AE437,BSFC!$I$11:$I$33,_xlfn.XLOOKUP('Main Data (ICE)'!W437,BSFC!$J$10:$W$10,BSFC!$J$11:$W$33,,-1),,-1)</f>
        <v>450.79008974999994</v>
      </c>
      <c r="AG437" s="14">
        <f t="shared" si="159"/>
        <v>1.2590218679194376</v>
      </c>
      <c r="AH437" s="14">
        <f t="shared" si="163"/>
        <v>2.0825300384643382E-4</v>
      </c>
      <c r="AI437" s="14">
        <f t="shared" si="164"/>
        <v>9.3878390294640984E-2</v>
      </c>
      <c r="AJ437" s="14">
        <f t="shared" si="168"/>
        <v>55.01177075357564</v>
      </c>
      <c r="AK437" s="14">
        <f t="shared" si="165"/>
        <v>1.2434223880084896E-4</v>
      </c>
      <c r="AL437" s="14">
        <f t="shared" si="166"/>
        <v>7.2863272521292155E-2</v>
      </c>
    </row>
    <row r="438" spans="1:38" ht="15.75" thickBot="1" x14ac:dyDescent="0.3">
      <c r="A438" s="14">
        <v>1</v>
      </c>
      <c r="B438" s="17" t="s">
        <v>33</v>
      </c>
      <c r="C438" s="14">
        <v>432</v>
      </c>
      <c r="D438" s="14">
        <f t="shared" si="160"/>
        <v>30.000049728</v>
      </c>
      <c r="E438" s="14">
        <f t="shared" si="149"/>
        <v>13.411199999999999</v>
      </c>
      <c r="F438" s="14">
        <f t="shared" si="161"/>
        <v>40.220793270952903</v>
      </c>
      <c r="G438" s="14">
        <f>0.5*('Specifications (ICE)'!$P$4*'Specifications (ICE)'!$P$3)*'Specifications (ICE)'!$P$5*E438^2</f>
        <v>56.217600027646043</v>
      </c>
      <c r="H438" s="14">
        <f>IF(B438="A",'Specifications (ICE)'!$M$12,IF(B438="G",'Specifications (ICE)'!$M$13))</f>
        <v>84.271039200000004</v>
      </c>
      <c r="I438" s="14">
        <f>'Specifications (ICE)'!$H$11-G438-H438-R438</f>
        <v>561.50961099107656</v>
      </c>
      <c r="J438" s="14">
        <f t="shared" si="150"/>
        <v>0.88728655499254105</v>
      </c>
      <c r="K438" s="14">
        <f>0.5*'Specifications (ICE)'!$E$16*E438^2</f>
        <v>48283.043975654393</v>
      </c>
      <c r="L438" s="14">
        <f>E438/'Specifications (ICE)'!$M$4</f>
        <v>46.93333333333333</v>
      </c>
      <c r="M438" s="14">
        <f t="shared" si="145"/>
        <v>3</v>
      </c>
      <c r="N438" s="14">
        <f>IF(M438=1,'Specifications (ICE)'!$M$19,IF(M438=2,'Specifications (ICE)'!$M$20,IF(M438=3,'Specifications (ICE)'!$M$21)))</f>
        <v>632.83908432016858</v>
      </c>
      <c r="O438" s="14">
        <f t="shared" si="146"/>
        <v>56.911309171706868</v>
      </c>
      <c r="P438" s="13">
        <f t="shared" si="147"/>
        <v>0.88728655499254105</v>
      </c>
      <c r="Q438" s="14">
        <v>0</v>
      </c>
      <c r="R438" s="17">
        <f t="shared" si="151"/>
        <v>0</v>
      </c>
      <c r="S438" s="14">
        <f t="shared" si="152"/>
        <v>0</v>
      </c>
      <c r="T438" s="12">
        <f t="shared" si="148"/>
        <v>840.33949246964119</v>
      </c>
      <c r="U438" s="3">
        <f t="shared" si="167"/>
        <v>18</v>
      </c>
      <c r="V438" s="19">
        <f t="shared" si="153"/>
        <v>13.422600000000001</v>
      </c>
      <c r="W438" s="14">
        <f>IF(M438=1,_xlfn.XLOOKUP(D438,' RPM (ICE)'!$E$3:$E$63,' RPM (ICE)'!$B$3:$B$63,,1),IF(M438=2,_xlfn.XLOOKUP(D438,' RPM (ICE)'!$F$3:$F$63,' RPM (ICE)'!$B$3:$B$63,,1),IF(M438=3,_xlfn.XLOOKUP(D438,' RPM (ICE)'!$G$3:$G$63,' RPM (ICE)'!$B$3:$B$63,,1))))</f>
        <v>6900</v>
      </c>
      <c r="X438" s="12">
        <f t="shared" si="154"/>
        <v>18.575322156521739</v>
      </c>
      <c r="Y438" s="3">
        <f t="shared" si="155"/>
        <v>19</v>
      </c>
      <c r="Z438" s="3">
        <f t="shared" si="162"/>
        <v>19</v>
      </c>
      <c r="AA438" s="3">
        <f t="shared" si="156"/>
        <v>19</v>
      </c>
      <c r="AB438" s="19"/>
      <c r="AC438" s="14">
        <f>IF(M438=1,_xlfn.XLOOKUP(D438,' RPM (ICE)'!$E$3:$E$63,' RPM (ICE)'!$C$3:$C$63,,-1),IF(M438=2,_xlfn.XLOOKUP(D438,' RPM (ICE)'!$F$3:$F$63,' RPM (ICE)'!$C$3:$C$63,,-1),IF(M438=3,_xlfn.XLOOKUP(D438,' RPM (ICE)'!$G$3:$G$63,' RPM (ICE)'!$C$3:$C$63,,-1))))</f>
        <v>13.483333333333301</v>
      </c>
      <c r="AD438" s="14">
        <f t="shared" si="157"/>
        <v>10.054521666666643</v>
      </c>
      <c r="AE438" s="14">
        <f t="shared" si="158"/>
        <v>13.914292245024122</v>
      </c>
      <c r="AF438" s="14" cm="1">
        <f t="array" ref="AF438">_xlfn.XLOOKUP(AE438,BSFC!$I$11:$I$33,_xlfn.XLOOKUP('Main Data (ICE)'!W438,BSFC!$J$10:$W$10,BSFC!$J$11:$W$33,,-1),,-1)</f>
        <v>450.79008974999994</v>
      </c>
      <c r="AG438" s="14">
        <f t="shared" si="159"/>
        <v>1.2590218679194376</v>
      </c>
      <c r="AH438" s="14">
        <f t="shared" si="163"/>
        <v>2.0825300384643382E-4</v>
      </c>
      <c r="AI438" s="14">
        <f t="shared" si="164"/>
        <v>9.3878390294640984E-2</v>
      </c>
      <c r="AJ438" s="14">
        <f t="shared" si="168"/>
        <v>55.105649143870281</v>
      </c>
      <c r="AK438" s="14">
        <f t="shared" si="165"/>
        <v>1.2434223880084896E-4</v>
      </c>
      <c r="AL438" s="14">
        <f t="shared" si="166"/>
        <v>7.2987614760093009E-2</v>
      </c>
    </row>
    <row r="439" spans="1:38" ht="15.75" thickBot="1" x14ac:dyDescent="0.3">
      <c r="A439" s="14">
        <v>1</v>
      </c>
      <c r="B439" s="17" t="s">
        <v>33</v>
      </c>
      <c r="C439" s="14">
        <v>433</v>
      </c>
      <c r="D439" s="14">
        <f t="shared" si="160"/>
        <v>30.000049728</v>
      </c>
      <c r="E439" s="14">
        <f t="shared" si="149"/>
        <v>13.411199999999999</v>
      </c>
      <c r="F439" s="14">
        <f t="shared" si="161"/>
        <v>40.295357814021386</v>
      </c>
      <c r="G439" s="14">
        <f>0.5*('Specifications (ICE)'!$P$4*'Specifications (ICE)'!$P$3)*'Specifications (ICE)'!$P$5*E439^2</f>
        <v>56.217600027646043</v>
      </c>
      <c r="H439" s="14">
        <f>IF(B439="A",'Specifications (ICE)'!$M$12,IF(B439="G",'Specifications (ICE)'!$M$13))</f>
        <v>84.271039200000004</v>
      </c>
      <c r="I439" s="14">
        <f>'Specifications (ICE)'!$H$11-G439-H439-R439</f>
        <v>561.50961099107656</v>
      </c>
      <c r="J439" s="14">
        <f t="shared" si="150"/>
        <v>0.88728655499254105</v>
      </c>
      <c r="K439" s="14">
        <f>0.5*'Specifications (ICE)'!$E$16*E439^2</f>
        <v>48283.043975654393</v>
      </c>
      <c r="L439" s="14">
        <f>E439/'Specifications (ICE)'!$M$4</f>
        <v>46.93333333333333</v>
      </c>
      <c r="M439" s="14">
        <f t="shared" si="145"/>
        <v>3</v>
      </c>
      <c r="N439" s="14">
        <f>IF(M439=1,'Specifications (ICE)'!$M$19,IF(M439=2,'Specifications (ICE)'!$M$20,IF(M439=3,'Specifications (ICE)'!$M$21)))</f>
        <v>632.83908432016858</v>
      </c>
      <c r="O439" s="14">
        <f t="shared" si="146"/>
        <v>56.911309171706868</v>
      </c>
      <c r="P439" s="13">
        <f t="shared" si="147"/>
        <v>0.88728655499254105</v>
      </c>
      <c r="Q439" s="14">
        <v>0</v>
      </c>
      <c r="R439" s="17">
        <f t="shared" si="151"/>
        <v>0</v>
      </c>
      <c r="S439" s="14">
        <f t="shared" si="152"/>
        <v>0</v>
      </c>
      <c r="T439" s="12">
        <f t="shared" si="148"/>
        <v>840.33949246964119</v>
      </c>
      <c r="U439" s="3">
        <f t="shared" si="167"/>
        <v>18</v>
      </c>
      <c r="V439" s="19">
        <f t="shared" si="153"/>
        <v>13.422600000000001</v>
      </c>
      <c r="W439" s="14">
        <f>IF(M439=1,_xlfn.XLOOKUP(D439,' RPM (ICE)'!$E$3:$E$63,' RPM (ICE)'!$B$3:$B$63,,1),IF(M439=2,_xlfn.XLOOKUP(D439,' RPM (ICE)'!$F$3:$F$63,' RPM (ICE)'!$B$3:$B$63,,1),IF(M439=3,_xlfn.XLOOKUP(D439,' RPM (ICE)'!$G$3:$G$63,' RPM (ICE)'!$B$3:$B$63,,1))))</f>
        <v>6900</v>
      </c>
      <c r="X439" s="12">
        <f t="shared" si="154"/>
        <v>18.575322156521739</v>
      </c>
      <c r="Y439" s="3">
        <f t="shared" si="155"/>
        <v>19</v>
      </c>
      <c r="Z439" s="3">
        <f t="shared" si="162"/>
        <v>19</v>
      </c>
      <c r="AA439" s="3">
        <f t="shared" si="156"/>
        <v>19</v>
      </c>
      <c r="AB439" s="19"/>
      <c r="AC439" s="14">
        <f>IF(M439=1,_xlfn.XLOOKUP(D439,' RPM (ICE)'!$E$3:$E$63,' RPM (ICE)'!$C$3:$C$63,,-1),IF(M439=2,_xlfn.XLOOKUP(D439,' RPM (ICE)'!$F$3:$F$63,' RPM (ICE)'!$C$3:$C$63,,-1),IF(M439=3,_xlfn.XLOOKUP(D439,' RPM (ICE)'!$G$3:$G$63,' RPM (ICE)'!$C$3:$C$63,,-1))))</f>
        <v>13.483333333333301</v>
      </c>
      <c r="AD439" s="14">
        <f t="shared" si="157"/>
        <v>10.054521666666643</v>
      </c>
      <c r="AE439" s="14">
        <f t="shared" si="158"/>
        <v>13.914292245024122</v>
      </c>
      <c r="AF439" s="14" cm="1">
        <f t="array" ref="AF439">_xlfn.XLOOKUP(AE439,BSFC!$I$11:$I$33,_xlfn.XLOOKUP('Main Data (ICE)'!W439,BSFC!$J$10:$W$10,BSFC!$J$11:$W$33,,-1),,-1)</f>
        <v>450.79008974999994</v>
      </c>
      <c r="AG439" s="14">
        <f t="shared" si="159"/>
        <v>1.2590218679194376</v>
      </c>
      <c r="AH439" s="14">
        <f t="shared" si="163"/>
        <v>2.0825300384643382E-4</v>
      </c>
      <c r="AI439" s="14">
        <f t="shared" si="164"/>
        <v>9.3878390294640984E-2</v>
      </c>
      <c r="AJ439" s="14">
        <f t="shared" si="168"/>
        <v>55.199527534164922</v>
      </c>
      <c r="AK439" s="14">
        <f t="shared" si="165"/>
        <v>1.2434223880084896E-4</v>
      </c>
      <c r="AL439" s="14">
        <f t="shared" si="166"/>
        <v>7.3111956998893862E-2</v>
      </c>
    </row>
    <row r="440" spans="1:38" ht="15.75" thickBot="1" x14ac:dyDescent="0.3">
      <c r="A440" s="14">
        <v>1</v>
      </c>
      <c r="B440" s="17" t="s">
        <v>33</v>
      </c>
      <c r="C440" s="14">
        <v>434</v>
      </c>
      <c r="D440" s="14">
        <f t="shared" si="160"/>
        <v>30.000049728</v>
      </c>
      <c r="E440" s="14">
        <f t="shared" si="149"/>
        <v>13.411199999999999</v>
      </c>
      <c r="F440" s="14">
        <f t="shared" si="161"/>
        <v>40.36992235708987</v>
      </c>
      <c r="G440" s="14">
        <f>0.5*('Specifications (ICE)'!$P$4*'Specifications (ICE)'!$P$3)*'Specifications (ICE)'!$P$5*E440^2</f>
        <v>56.217600027646043</v>
      </c>
      <c r="H440" s="14">
        <f>IF(B440="A",'Specifications (ICE)'!$M$12,IF(B440="G",'Specifications (ICE)'!$M$13))</f>
        <v>84.271039200000004</v>
      </c>
      <c r="I440" s="14">
        <f>'Specifications (ICE)'!$H$11-G440-H440-R440</f>
        <v>561.50961099107656</v>
      </c>
      <c r="J440" s="14">
        <f t="shared" si="150"/>
        <v>0.88728655499254105</v>
      </c>
      <c r="K440" s="14">
        <f>0.5*'Specifications (ICE)'!$E$16*E440^2</f>
        <v>48283.043975654393</v>
      </c>
      <c r="L440" s="14">
        <f>E440/'Specifications (ICE)'!$M$4</f>
        <v>46.93333333333333</v>
      </c>
      <c r="M440" s="14">
        <f t="shared" si="145"/>
        <v>3</v>
      </c>
      <c r="N440" s="14">
        <f>IF(M440=1,'Specifications (ICE)'!$M$19,IF(M440=2,'Specifications (ICE)'!$M$20,IF(M440=3,'Specifications (ICE)'!$M$21)))</f>
        <v>632.83908432016858</v>
      </c>
      <c r="O440" s="14">
        <f t="shared" si="146"/>
        <v>56.911309171706868</v>
      </c>
      <c r="P440" s="13">
        <f t="shared" si="147"/>
        <v>0.88728655499254105</v>
      </c>
      <c r="Q440" s="14">
        <v>0</v>
      </c>
      <c r="R440" s="17">
        <f t="shared" si="151"/>
        <v>0</v>
      </c>
      <c r="S440" s="14">
        <f t="shared" si="152"/>
        <v>0</v>
      </c>
      <c r="T440" s="12">
        <f t="shared" si="148"/>
        <v>840.33949246964119</v>
      </c>
      <c r="U440" s="3">
        <f t="shared" si="167"/>
        <v>18</v>
      </c>
      <c r="V440" s="19">
        <f t="shared" si="153"/>
        <v>13.422600000000001</v>
      </c>
      <c r="W440" s="14">
        <f>IF(M440=1,_xlfn.XLOOKUP(D440,' RPM (ICE)'!$E$3:$E$63,' RPM (ICE)'!$B$3:$B$63,,1),IF(M440=2,_xlfn.XLOOKUP(D440,' RPM (ICE)'!$F$3:$F$63,' RPM (ICE)'!$B$3:$B$63,,1),IF(M440=3,_xlfn.XLOOKUP(D440,' RPM (ICE)'!$G$3:$G$63,' RPM (ICE)'!$B$3:$B$63,,1))))</f>
        <v>6900</v>
      </c>
      <c r="X440" s="12">
        <f t="shared" si="154"/>
        <v>18.575322156521739</v>
      </c>
      <c r="Y440" s="3">
        <f t="shared" si="155"/>
        <v>19</v>
      </c>
      <c r="Z440" s="3">
        <f t="shared" si="162"/>
        <v>19</v>
      </c>
      <c r="AA440" s="3">
        <f t="shared" si="156"/>
        <v>19</v>
      </c>
      <c r="AB440" s="19"/>
      <c r="AC440" s="14">
        <f>IF(M440=1,_xlfn.XLOOKUP(D440,' RPM (ICE)'!$E$3:$E$63,' RPM (ICE)'!$C$3:$C$63,,-1),IF(M440=2,_xlfn.XLOOKUP(D440,' RPM (ICE)'!$F$3:$F$63,' RPM (ICE)'!$C$3:$C$63,,-1),IF(M440=3,_xlfn.XLOOKUP(D440,' RPM (ICE)'!$G$3:$G$63,' RPM (ICE)'!$C$3:$C$63,,-1))))</f>
        <v>13.483333333333301</v>
      </c>
      <c r="AD440" s="14">
        <f t="shared" si="157"/>
        <v>10.054521666666643</v>
      </c>
      <c r="AE440" s="14">
        <f t="shared" si="158"/>
        <v>13.914292245024122</v>
      </c>
      <c r="AF440" s="14" cm="1">
        <f t="array" ref="AF440">_xlfn.XLOOKUP(AE440,BSFC!$I$11:$I$33,_xlfn.XLOOKUP('Main Data (ICE)'!W440,BSFC!$J$10:$W$10,BSFC!$J$11:$W$33,,-1),,-1)</f>
        <v>450.79008974999994</v>
      </c>
      <c r="AG440" s="14">
        <f t="shared" si="159"/>
        <v>1.2590218679194376</v>
      </c>
      <c r="AH440" s="14">
        <f t="shared" si="163"/>
        <v>2.0825300384643382E-4</v>
      </c>
      <c r="AI440" s="14">
        <f t="shared" si="164"/>
        <v>9.3878390294640984E-2</v>
      </c>
      <c r="AJ440" s="14">
        <f t="shared" si="168"/>
        <v>55.293405924459563</v>
      </c>
      <c r="AK440" s="14">
        <f t="shared" si="165"/>
        <v>1.2434223880084896E-4</v>
      </c>
      <c r="AL440" s="14">
        <f t="shared" si="166"/>
        <v>7.3236299237694716E-2</v>
      </c>
    </row>
    <row r="441" spans="1:38" ht="15.75" thickBot="1" x14ac:dyDescent="0.3">
      <c r="A441" s="14">
        <v>1</v>
      </c>
      <c r="B441" s="17" t="s">
        <v>33</v>
      </c>
      <c r="C441" s="14">
        <v>435</v>
      </c>
      <c r="D441" s="14">
        <f t="shared" si="160"/>
        <v>30.000049728</v>
      </c>
      <c r="E441" s="14">
        <f t="shared" si="149"/>
        <v>13.411199999999999</v>
      </c>
      <c r="F441" s="14">
        <f t="shared" si="161"/>
        <v>40.444486900158353</v>
      </c>
      <c r="G441" s="14">
        <f>0.5*('Specifications (ICE)'!$P$4*'Specifications (ICE)'!$P$3)*'Specifications (ICE)'!$P$5*E441^2</f>
        <v>56.217600027646043</v>
      </c>
      <c r="H441" s="14">
        <f>IF(B441="A",'Specifications (ICE)'!$M$12,IF(B441="G",'Specifications (ICE)'!$M$13))</f>
        <v>84.271039200000004</v>
      </c>
      <c r="I441" s="14">
        <f>'Specifications (ICE)'!$H$11-G441-H441-R441</f>
        <v>561.50961099107656</v>
      </c>
      <c r="J441" s="14">
        <f t="shared" si="150"/>
        <v>0.88728655499254105</v>
      </c>
      <c r="K441" s="14">
        <f>0.5*'Specifications (ICE)'!$E$16*E441^2</f>
        <v>48283.043975654393</v>
      </c>
      <c r="L441" s="14">
        <f>E441/'Specifications (ICE)'!$M$4</f>
        <v>46.93333333333333</v>
      </c>
      <c r="M441" s="14">
        <f t="shared" si="145"/>
        <v>3</v>
      </c>
      <c r="N441" s="14">
        <f>IF(M441=1,'Specifications (ICE)'!$M$19,IF(M441=2,'Specifications (ICE)'!$M$20,IF(M441=3,'Specifications (ICE)'!$M$21)))</f>
        <v>632.83908432016858</v>
      </c>
      <c r="O441" s="14">
        <f t="shared" si="146"/>
        <v>56.911309171706868</v>
      </c>
      <c r="P441" s="13">
        <f t="shared" si="147"/>
        <v>0.88728655499254105</v>
      </c>
      <c r="Q441" s="14">
        <v>0</v>
      </c>
      <c r="R441" s="17">
        <f t="shared" si="151"/>
        <v>0</v>
      </c>
      <c r="S441" s="14">
        <f t="shared" si="152"/>
        <v>0</v>
      </c>
      <c r="T441" s="12">
        <f t="shared" si="148"/>
        <v>840.33949246964119</v>
      </c>
      <c r="U441" s="3">
        <f t="shared" si="167"/>
        <v>18</v>
      </c>
      <c r="V441" s="19">
        <f t="shared" si="153"/>
        <v>13.422600000000001</v>
      </c>
      <c r="W441" s="14">
        <f>IF(M441=1,_xlfn.XLOOKUP(D441,' RPM (ICE)'!$E$3:$E$63,' RPM (ICE)'!$B$3:$B$63,,1),IF(M441=2,_xlfn.XLOOKUP(D441,' RPM (ICE)'!$F$3:$F$63,' RPM (ICE)'!$B$3:$B$63,,1),IF(M441=3,_xlfn.XLOOKUP(D441,' RPM (ICE)'!$G$3:$G$63,' RPM (ICE)'!$B$3:$B$63,,1))))</f>
        <v>6900</v>
      </c>
      <c r="X441" s="12">
        <f t="shared" si="154"/>
        <v>18.575322156521739</v>
      </c>
      <c r="Y441" s="3">
        <f t="shared" si="155"/>
        <v>19</v>
      </c>
      <c r="Z441" s="3">
        <f t="shared" si="162"/>
        <v>19</v>
      </c>
      <c r="AA441" s="3">
        <f t="shared" si="156"/>
        <v>19</v>
      </c>
      <c r="AB441" s="19"/>
      <c r="AC441" s="14">
        <f>IF(M441=1,_xlfn.XLOOKUP(D441,' RPM (ICE)'!$E$3:$E$63,' RPM (ICE)'!$C$3:$C$63,,-1),IF(M441=2,_xlfn.XLOOKUP(D441,' RPM (ICE)'!$F$3:$F$63,' RPM (ICE)'!$C$3:$C$63,,-1),IF(M441=3,_xlfn.XLOOKUP(D441,' RPM (ICE)'!$G$3:$G$63,' RPM (ICE)'!$C$3:$C$63,,-1))))</f>
        <v>13.483333333333301</v>
      </c>
      <c r="AD441" s="14">
        <f t="shared" si="157"/>
        <v>10.054521666666643</v>
      </c>
      <c r="AE441" s="14">
        <f t="shared" si="158"/>
        <v>13.914292245024122</v>
      </c>
      <c r="AF441" s="14" cm="1">
        <f t="array" ref="AF441">_xlfn.XLOOKUP(AE441,BSFC!$I$11:$I$33,_xlfn.XLOOKUP('Main Data (ICE)'!W441,BSFC!$J$10:$W$10,BSFC!$J$11:$W$33,,-1),,-1)</f>
        <v>450.79008974999994</v>
      </c>
      <c r="AG441" s="14">
        <f t="shared" si="159"/>
        <v>1.2590218679194376</v>
      </c>
      <c r="AH441" s="14">
        <f t="shared" si="163"/>
        <v>2.0825300384643382E-4</v>
      </c>
      <c r="AI441" s="14">
        <f t="shared" si="164"/>
        <v>9.3878390294640984E-2</v>
      </c>
      <c r="AJ441" s="14">
        <f t="shared" si="168"/>
        <v>55.387284314754204</v>
      </c>
      <c r="AK441" s="14">
        <f t="shared" si="165"/>
        <v>1.2434223880084896E-4</v>
      </c>
      <c r="AL441" s="14">
        <f t="shared" si="166"/>
        <v>7.3360641476495569E-2</v>
      </c>
    </row>
    <row r="442" spans="1:38" ht="15.75" thickBot="1" x14ac:dyDescent="0.3">
      <c r="A442" s="14">
        <v>1</v>
      </c>
      <c r="B442" s="17" t="s">
        <v>33</v>
      </c>
      <c r="C442" s="14">
        <v>436</v>
      </c>
      <c r="D442" s="14">
        <f t="shared" si="160"/>
        <v>30.000049728</v>
      </c>
      <c r="E442" s="14">
        <f t="shared" si="149"/>
        <v>13.411199999999999</v>
      </c>
      <c r="F442" s="14">
        <f t="shared" si="161"/>
        <v>40.519051443226836</v>
      </c>
      <c r="G442" s="14">
        <f>0.5*('Specifications (ICE)'!$P$4*'Specifications (ICE)'!$P$3)*'Specifications (ICE)'!$P$5*E442^2</f>
        <v>56.217600027646043</v>
      </c>
      <c r="H442" s="14">
        <f>IF(B442="A",'Specifications (ICE)'!$M$12,IF(B442="G",'Specifications (ICE)'!$M$13))</f>
        <v>84.271039200000004</v>
      </c>
      <c r="I442" s="14">
        <f>'Specifications (ICE)'!$H$11-G442-H442-R442</f>
        <v>561.50961099107656</v>
      </c>
      <c r="J442" s="14">
        <f t="shared" si="150"/>
        <v>0.88728655499254105</v>
      </c>
      <c r="K442" s="14">
        <f>0.5*'Specifications (ICE)'!$E$16*E442^2</f>
        <v>48283.043975654393</v>
      </c>
      <c r="L442" s="14">
        <f>E442/'Specifications (ICE)'!$M$4</f>
        <v>46.93333333333333</v>
      </c>
      <c r="M442" s="14">
        <f t="shared" si="145"/>
        <v>3</v>
      </c>
      <c r="N442" s="14">
        <f>IF(M442=1,'Specifications (ICE)'!$M$19,IF(M442=2,'Specifications (ICE)'!$M$20,IF(M442=3,'Specifications (ICE)'!$M$21)))</f>
        <v>632.83908432016858</v>
      </c>
      <c r="O442" s="14">
        <f t="shared" si="146"/>
        <v>56.911309171706868</v>
      </c>
      <c r="P442" s="13">
        <f t="shared" si="147"/>
        <v>0.88728655499254105</v>
      </c>
      <c r="Q442" s="14">
        <v>0</v>
      </c>
      <c r="R442" s="17">
        <f t="shared" si="151"/>
        <v>0</v>
      </c>
      <c r="S442" s="14">
        <f t="shared" si="152"/>
        <v>0</v>
      </c>
      <c r="T442" s="12">
        <f t="shared" si="148"/>
        <v>840.33949246964119</v>
      </c>
      <c r="U442" s="3">
        <f t="shared" si="167"/>
        <v>18</v>
      </c>
      <c r="V442" s="19">
        <f t="shared" si="153"/>
        <v>13.422600000000001</v>
      </c>
      <c r="W442" s="14">
        <f>IF(M442=1,_xlfn.XLOOKUP(D442,' RPM (ICE)'!$E$3:$E$63,' RPM (ICE)'!$B$3:$B$63,,1),IF(M442=2,_xlfn.XLOOKUP(D442,' RPM (ICE)'!$F$3:$F$63,' RPM (ICE)'!$B$3:$B$63,,1),IF(M442=3,_xlfn.XLOOKUP(D442,' RPM (ICE)'!$G$3:$G$63,' RPM (ICE)'!$B$3:$B$63,,1))))</f>
        <v>6900</v>
      </c>
      <c r="X442" s="12">
        <f t="shared" si="154"/>
        <v>18.575322156521739</v>
      </c>
      <c r="Y442" s="3">
        <f t="shared" si="155"/>
        <v>19</v>
      </c>
      <c r="Z442" s="3">
        <f t="shared" si="162"/>
        <v>19</v>
      </c>
      <c r="AA442" s="3">
        <f t="shared" si="156"/>
        <v>19</v>
      </c>
      <c r="AB442" s="19"/>
      <c r="AC442" s="14">
        <f>IF(M442=1,_xlfn.XLOOKUP(D442,' RPM (ICE)'!$E$3:$E$63,' RPM (ICE)'!$C$3:$C$63,,-1),IF(M442=2,_xlfn.XLOOKUP(D442,' RPM (ICE)'!$F$3:$F$63,' RPM (ICE)'!$C$3:$C$63,,-1),IF(M442=3,_xlfn.XLOOKUP(D442,' RPM (ICE)'!$G$3:$G$63,' RPM (ICE)'!$C$3:$C$63,,-1))))</f>
        <v>13.483333333333301</v>
      </c>
      <c r="AD442" s="14">
        <f t="shared" si="157"/>
        <v>10.054521666666643</v>
      </c>
      <c r="AE442" s="14">
        <f t="shared" si="158"/>
        <v>13.914292245024122</v>
      </c>
      <c r="AF442" s="14" cm="1">
        <f t="array" ref="AF442">_xlfn.XLOOKUP(AE442,BSFC!$I$11:$I$33,_xlfn.XLOOKUP('Main Data (ICE)'!W442,BSFC!$J$10:$W$10,BSFC!$J$11:$W$33,,-1),,-1)</f>
        <v>450.79008974999994</v>
      </c>
      <c r="AG442" s="14">
        <f t="shared" si="159"/>
        <v>1.2590218679194376</v>
      </c>
      <c r="AH442" s="14">
        <f t="shared" si="163"/>
        <v>2.0825300384643382E-4</v>
      </c>
      <c r="AI442" s="14">
        <f t="shared" si="164"/>
        <v>9.3878390294640984E-2</v>
      </c>
      <c r="AJ442" s="14">
        <f t="shared" si="168"/>
        <v>55.481162705048845</v>
      </c>
      <c r="AK442" s="14">
        <f t="shared" si="165"/>
        <v>1.2434223880084896E-4</v>
      </c>
      <c r="AL442" s="14">
        <f t="shared" si="166"/>
        <v>7.3484983715296423E-2</v>
      </c>
    </row>
    <row r="443" spans="1:38" ht="15.75" thickBot="1" x14ac:dyDescent="0.3">
      <c r="A443" s="14">
        <v>1</v>
      </c>
      <c r="B443" s="17" t="s">
        <v>33</v>
      </c>
      <c r="C443" s="14">
        <v>437</v>
      </c>
      <c r="D443" s="14">
        <f t="shared" si="160"/>
        <v>30.000049728</v>
      </c>
      <c r="E443" s="14">
        <f t="shared" si="149"/>
        <v>13.411199999999999</v>
      </c>
      <c r="F443" s="14">
        <f t="shared" si="161"/>
        <v>40.593615986295319</v>
      </c>
      <c r="G443" s="14">
        <f>0.5*('Specifications (ICE)'!$P$4*'Specifications (ICE)'!$P$3)*'Specifications (ICE)'!$P$5*E443^2</f>
        <v>56.217600027646043</v>
      </c>
      <c r="H443" s="14">
        <f>IF(B443="A",'Specifications (ICE)'!$M$12,IF(B443="G",'Specifications (ICE)'!$M$13))</f>
        <v>84.271039200000004</v>
      </c>
      <c r="I443" s="14">
        <f>'Specifications (ICE)'!$H$11-G443-H443-R443</f>
        <v>561.50961099107656</v>
      </c>
      <c r="J443" s="14">
        <f t="shared" si="150"/>
        <v>0.88728655499254105</v>
      </c>
      <c r="K443" s="14">
        <f>0.5*'Specifications (ICE)'!$E$16*E443^2</f>
        <v>48283.043975654393</v>
      </c>
      <c r="L443" s="14">
        <f>E443/'Specifications (ICE)'!$M$4</f>
        <v>46.93333333333333</v>
      </c>
      <c r="M443" s="14">
        <f t="shared" si="145"/>
        <v>3</v>
      </c>
      <c r="N443" s="14">
        <f>IF(M443=1,'Specifications (ICE)'!$M$19,IF(M443=2,'Specifications (ICE)'!$M$20,IF(M443=3,'Specifications (ICE)'!$M$21)))</f>
        <v>632.83908432016858</v>
      </c>
      <c r="O443" s="14">
        <f t="shared" si="146"/>
        <v>56.911309171706868</v>
      </c>
      <c r="P443" s="13">
        <f t="shared" si="147"/>
        <v>0.88728655499254105</v>
      </c>
      <c r="Q443" s="14">
        <v>0</v>
      </c>
      <c r="R443" s="17">
        <f t="shared" si="151"/>
        <v>0</v>
      </c>
      <c r="S443" s="14">
        <f t="shared" si="152"/>
        <v>0</v>
      </c>
      <c r="T443" s="12">
        <f t="shared" si="148"/>
        <v>840.33949246964119</v>
      </c>
      <c r="U443" s="3">
        <f t="shared" si="167"/>
        <v>18</v>
      </c>
      <c r="V443" s="19">
        <f t="shared" si="153"/>
        <v>13.422600000000001</v>
      </c>
      <c r="W443" s="14">
        <f>IF(M443=1,_xlfn.XLOOKUP(D443,' RPM (ICE)'!$E$3:$E$63,' RPM (ICE)'!$B$3:$B$63,,1),IF(M443=2,_xlfn.XLOOKUP(D443,' RPM (ICE)'!$F$3:$F$63,' RPM (ICE)'!$B$3:$B$63,,1),IF(M443=3,_xlfn.XLOOKUP(D443,' RPM (ICE)'!$G$3:$G$63,' RPM (ICE)'!$B$3:$B$63,,1))))</f>
        <v>6900</v>
      </c>
      <c r="X443" s="12">
        <f t="shared" si="154"/>
        <v>18.575322156521739</v>
      </c>
      <c r="Y443" s="3">
        <f t="shared" si="155"/>
        <v>19</v>
      </c>
      <c r="Z443" s="3">
        <f t="shared" si="162"/>
        <v>19</v>
      </c>
      <c r="AA443" s="3">
        <f t="shared" si="156"/>
        <v>19</v>
      </c>
      <c r="AB443" s="19"/>
      <c r="AC443" s="14">
        <f>IF(M443=1,_xlfn.XLOOKUP(D443,' RPM (ICE)'!$E$3:$E$63,' RPM (ICE)'!$C$3:$C$63,,-1),IF(M443=2,_xlfn.XLOOKUP(D443,' RPM (ICE)'!$F$3:$F$63,' RPM (ICE)'!$C$3:$C$63,,-1),IF(M443=3,_xlfn.XLOOKUP(D443,' RPM (ICE)'!$G$3:$G$63,' RPM (ICE)'!$C$3:$C$63,,-1))))</f>
        <v>13.483333333333301</v>
      </c>
      <c r="AD443" s="14">
        <f t="shared" si="157"/>
        <v>10.054521666666643</v>
      </c>
      <c r="AE443" s="14">
        <f t="shared" si="158"/>
        <v>13.914292245024122</v>
      </c>
      <c r="AF443" s="14" cm="1">
        <f t="array" ref="AF443">_xlfn.XLOOKUP(AE443,BSFC!$I$11:$I$33,_xlfn.XLOOKUP('Main Data (ICE)'!W443,BSFC!$J$10:$W$10,BSFC!$J$11:$W$33,,-1),,-1)</f>
        <v>450.79008974999994</v>
      </c>
      <c r="AG443" s="14">
        <f t="shared" si="159"/>
        <v>1.2590218679194376</v>
      </c>
      <c r="AH443" s="14">
        <f t="shared" si="163"/>
        <v>2.0825300384643382E-4</v>
      </c>
      <c r="AI443" s="14">
        <f t="shared" si="164"/>
        <v>9.3878390294640984E-2</v>
      </c>
      <c r="AJ443" s="14">
        <f t="shared" si="168"/>
        <v>55.575041095343487</v>
      </c>
      <c r="AK443" s="14">
        <f t="shared" si="165"/>
        <v>1.2434223880084896E-4</v>
      </c>
      <c r="AL443" s="14">
        <f t="shared" si="166"/>
        <v>7.3609325954097277E-2</v>
      </c>
    </row>
    <row r="444" spans="1:38" ht="15.75" thickBot="1" x14ac:dyDescent="0.3">
      <c r="A444" s="14">
        <v>1</v>
      </c>
      <c r="B444" s="17" t="s">
        <v>33</v>
      </c>
      <c r="C444" s="14">
        <v>438</v>
      </c>
      <c r="D444" s="14">
        <f t="shared" si="160"/>
        <v>30.000049728</v>
      </c>
      <c r="E444" s="14">
        <f t="shared" si="149"/>
        <v>13.411199999999999</v>
      </c>
      <c r="F444" s="14">
        <f t="shared" si="161"/>
        <v>40.668180529363802</v>
      </c>
      <c r="G444" s="14">
        <f>0.5*('Specifications (ICE)'!$P$4*'Specifications (ICE)'!$P$3)*'Specifications (ICE)'!$P$5*E444^2</f>
        <v>56.217600027646043</v>
      </c>
      <c r="H444" s="14">
        <f>IF(B444="A",'Specifications (ICE)'!$M$12,IF(B444="G",'Specifications (ICE)'!$M$13))</f>
        <v>84.271039200000004</v>
      </c>
      <c r="I444" s="14">
        <f>'Specifications (ICE)'!$H$11-G444-H444-R444</f>
        <v>561.50961099107656</v>
      </c>
      <c r="J444" s="14">
        <f t="shared" si="150"/>
        <v>0.88728655499254105</v>
      </c>
      <c r="K444" s="14">
        <f>0.5*'Specifications (ICE)'!$E$16*E444^2</f>
        <v>48283.043975654393</v>
      </c>
      <c r="L444" s="14">
        <f>E444/'Specifications (ICE)'!$M$4</f>
        <v>46.93333333333333</v>
      </c>
      <c r="M444" s="14">
        <f t="shared" si="145"/>
        <v>3</v>
      </c>
      <c r="N444" s="14">
        <f>IF(M444=1,'Specifications (ICE)'!$M$19,IF(M444=2,'Specifications (ICE)'!$M$20,IF(M444=3,'Specifications (ICE)'!$M$21)))</f>
        <v>632.83908432016858</v>
      </c>
      <c r="O444" s="14">
        <f t="shared" si="146"/>
        <v>56.911309171706868</v>
      </c>
      <c r="P444" s="13">
        <f t="shared" si="147"/>
        <v>0.88728655499254105</v>
      </c>
      <c r="Q444" s="14">
        <v>0</v>
      </c>
      <c r="R444" s="17">
        <f t="shared" si="151"/>
        <v>0</v>
      </c>
      <c r="S444" s="14">
        <f t="shared" si="152"/>
        <v>0</v>
      </c>
      <c r="T444" s="12">
        <f t="shared" si="148"/>
        <v>840.33949246964119</v>
      </c>
      <c r="U444" s="3">
        <f t="shared" si="167"/>
        <v>18</v>
      </c>
      <c r="V444" s="19">
        <f t="shared" si="153"/>
        <v>13.422600000000001</v>
      </c>
      <c r="W444" s="14">
        <f>IF(M444=1,_xlfn.XLOOKUP(D444,' RPM (ICE)'!$E$3:$E$63,' RPM (ICE)'!$B$3:$B$63,,1),IF(M444=2,_xlfn.XLOOKUP(D444,' RPM (ICE)'!$F$3:$F$63,' RPM (ICE)'!$B$3:$B$63,,1),IF(M444=3,_xlfn.XLOOKUP(D444,' RPM (ICE)'!$G$3:$G$63,' RPM (ICE)'!$B$3:$B$63,,1))))</f>
        <v>6900</v>
      </c>
      <c r="X444" s="12">
        <f t="shared" si="154"/>
        <v>18.575322156521739</v>
      </c>
      <c r="Y444" s="3">
        <f t="shared" si="155"/>
        <v>19</v>
      </c>
      <c r="Z444" s="3">
        <f t="shared" si="162"/>
        <v>19</v>
      </c>
      <c r="AA444" s="3">
        <f t="shared" si="156"/>
        <v>19</v>
      </c>
      <c r="AB444" s="19"/>
      <c r="AC444" s="14">
        <f>IF(M444=1,_xlfn.XLOOKUP(D444,' RPM (ICE)'!$E$3:$E$63,' RPM (ICE)'!$C$3:$C$63,,-1),IF(M444=2,_xlfn.XLOOKUP(D444,' RPM (ICE)'!$F$3:$F$63,' RPM (ICE)'!$C$3:$C$63,,-1),IF(M444=3,_xlfn.XLOOKUP(D444,' RPM (ICE)'!$G$3:$G$63,' RPM (ICE)'!$C$3:$C$63,,-1))))</f>
        <v>13.483333333333301</v>
      </c>
      <c r="AD444" s="14">
        <f t="shared" si="157"/>
        <v>10.054521666666643</v>
      </c>
      <c r="AE444" s="14">
        <f t="shared" si="158"/>
        <v>13.914292245024122</v>
      </c>
      <c r="AF444" s="14" cm="1">
        <f t="array" ref="AF444">_xlfn.XLOOKUP(AE444,BSFC!$I$11:$I$33,_xlfn.XLOOKUP('Main Data (ICE)'!W444,BSFC!$J$10:$W$10,BSFC!$J$11:$W$33,,-1),,-1)</f>
        <v>450.79008974999994</v>
      </c>
      <c r="AG444" s="14">
        <f t="shared" si="159"/>
        <v>1.2590218679194376</v>
      </c>
      <c r="AH444" s="14">
        <f t="shared" si="163"/>
        <v>2.0825300384643382E-4</v>
      </c>
      <c r="AI444" s="14">
        <f t="shared" si="164"/>
        <v>9.3878390294640984E-2</v>
      </c>
      <c r="AJ444" s="14">
        <f t="shared" si="168"/>
        <v>55.668919485638128</v>
      </c>
      <c r="AK444" s="14">
        <f t="shared" si="165"/>
        <v>1.2434223880084896E-4</v>
      </c>
      <c r="AL444" s="14">
        <f t="shared" si="166"/>
        <v>7.373366819289813E-2</v>
      </c>
    </row>
    <row r="445" spans="1:38" ht="15.75" thickBot="1" x14ac:dyDescent="0.3">
      <c r="A445" s="14">
        <v>1</v>
      </c>
      <c r="B445" s="17" t="s">
        <v>33</v>
      </c>
      <c r="C445" s="14">
        <v>439</v>
      </c>
      <c r="D445" s="14">
        <f t="shared" si="160"/>
        <v>30.000049728</v>
      </c>
      <c r="E445" s="14">
        <f t="shared" si="149"/>
        <v>13.411199999999999</v>
      </c>
      <c r="F445" s="14">
        <f t="shared" si="161"/>
        <v>40.742745072432285</v>
      </c>
      <c r="G445" s="14">
        <f>0.5*('Specifications (ICE)'!$P$4*'Specifications (ICE)'!$P$3)*'Specifications (ICE)'!$P$5*E445^2</f>
        <v>56.217600027646043</v>
      </c>
      <c r="H445" s="14">
        <f>IF(B445="A",'Specifications (ICE)'!$M$12,IF(B445="G",'Specifications (ICE)'!$M$13))</f>
        <v>84.271039200000004</v>
      </c>
      <c r="I445" s="14">
        <f>'Specifications (ICE)'!$H$11-G445-H445-R445</f>
        <v>561.50961099107656</v>
      </c>
      <c r="J445" s="14">
        <f t="shared" si="150"/>
        <v>0.88728655499254105</v>
      </c>
      <c r="K445" s="14">
        <f>0.5*'Specifications (ICE)'!$E$16*E445^2</f>
        <v>48283.043975654393</v>
      </c>
      <c r="L445" s="14">
        <f>E445/'Specifications (ICE)'!$M$4</f>
        <v>46.93333333333333</v>
      </c>
      <c r="M445" s="14">
        <f t="shared" si="145"/>
        <v>3</v>
      </c>
      <c r="N445" s="14">
        <f>IF(M445=1,'Specifications (ICE)'!$M$19,IF(M445=2,'Specifications (ICE)'!$M$20,IF(M445=3,'Specifications (ICE)'!$M$21)))</f>
        <v>632.83908432016858</v>
      </c>
      <c r="O445" s="14">
        <f t="shared" si="146"/>
        <v>56.911309171706868</v>
      </c>
      <c r="P445" s="13">
        <f t="shared" si="147"/>
        <v>0.88728655499254105</v>
      </c>
      <c r="Q445" s="14">
        <v>0</v>
      </c>
      <c r="R445" s="17">
        <f t="shared" si="151"/>
        <v>0</v>
      </c>
      <c r="S445" s="14">
        <f t="shared" si="152"/>
        <v>0</v>
      </c>
      <c r="T445" s="12">
        <f t="shared" si="148"/>
        <v>840.33949246964119</v>
      </c>
      <c r="U445" s="3">
        <f t="shared" si="167"/>
        <v>18</v>
      </c>
      <c r="V445" s="19">
        <f t="shared" si="153"/>
        <v>13.422600000000001</v>
      </c>
      <c r="W445" s="14">
        <f>IF(M445=1,_xlfn.XLOOKUP(D445,' RPM (ICE)'!$E$3:$E$63,' RPM (ICE)'!$B$3:$B$63,,1),IF(M445=2,_xlfn.XLOOKUP(D445,' RPM (ICE)'!$F$3:$F$63,' RPM (ICE)'!$B$3:$B$63,,1),IF(M445=3,_xlfn.XLOOKUP(D445,' RPM (ICE)'!$G$3:$G$63,' RPM (ICE)'!$B$3:$B$63,,1))))</f>
        <v>6900</v>
      </c>
      <c r="X445" s="12">
        <f t="shared" si="154"/>
        <v>18.575322156521739</v>
      </c>
      <c r="Y445" s="3">
        <f t="shared" si="155"/>
        <v>19</v>
      </c>
      <c r="Z445" s="3">
        <f t="shared" si="162"/>
        <v>19</v>
      </c>
      <c r="AA445" s="3">
        <f t="shared" si="156"/>
        <v>19</v>
      </c>
      <c r="AB445" s="19"/>
      <c r="AC445" s="14">
        <f>IF(M445=1,_xlfn.XLOOKUP(D445,' RPM (ICE)'!$E$3:$E$63,' RPM (ICE)'!$C$3:$C$63,,-1),IF(M445=2,_xlfn.XLOOKUP(D445,' RPM (ICE)'!$F$3:$F$63,' RPM (ICE)'!$C$3:$C$63,,-1),IF(M445=3,_xlfn.XLOOKUP(D445,' RPM (ICE)'!$G$3:$G$63,' RPM (ICE)'!$C$3:$C$63,,-1))))</f>
        <v>13.483333333333301</v>
      </c>
      <c r="AD445" s="14">
        <f t="shared" si="157"/>
        <v>10.054521666666643</v>
      </c>
      <c r="AE445" s="14">
        <f t="shared" si="158"/>
        <v>13.914292245024122</v>
      </c>
      <c r="AF445" s="14" cm="1">
        <f t="array" ref="AF445">_xlfn.XLOOKUP(AE445,BSFC!$I$11:$I$33,_xlfn.XLOOKUP('Main Data (ICE)'!W445,BSFC!$J$10:$W$10,BSFC!$J$11:$W$33,,-1),,-1)</f>
        <v>450.79008974999994</v>
      </c>
      <c r="AG445" s="14">
        <f t="shared" si="159"/>
        <v>1.2590218679194376</v>
      </c>
      <c r="AH445" s="14">
        <f t="shared" si="163"/>
        <v>2.0825300384643382E-4</v>
      </c>
      <c r="AI445" s="14">
        <f t="shared" si="164"/>
        <v>9.3878390294640984E-2</v>
      </c>
      <c r="AJ445" s="14">
        <f t="shared" si="168"/>
        <v>55.762797875932769</v>
      </c>
      <c r="AK445" s="14">
        <f t="shared" si="165"/>
        <v>1.2434223880084896E-4</v>
      </c>
      <c r="AL445" s="14">
        <f t="shared" si="166"/>
        <v>7.3858010431698984E-2</v>
      </c>
    </row>
    <row r="446" spans="1:38" ht="15.75" thickBot="1" x14ac:dyDescent="0.3">
      <c r="A446" s="14">
        <v>1</v>
      </c>
      <c r="B446" s="17" t="s">
        <v>33</v>
      </c>
      <c r="C446" s="14">
        <v>440</v>
      </c>
      <c r="D446" s="14">
        <f t="shared" si="160"/>
        <v>30.000049728</v>
      </c>
      <c r="E446" s="14">
        <f t="shared" si="149"/>
        <v>13.411199999999999</v>
      </c>
      <c r="F446" s="14">
        <f t="shared" si="161"/>
        <v>40.817309615500768</v>
      </c>
      <c r="G446" s="14">
        <f>0.5*('Specifications (ICE)'!$P$4*'Specifications (ICE)'!$P$3)*'Specifications (ICE)'!$P$5*E446^2</f>
        <v>56.217600027646043</v>
      </c>
      <c r="H446" s="14">
        <f>IF(B446="A",'Specifications (ICE)'!$M$12,IF(B446="G",'Specifications (ICE)'!$M$13))</f>
        <v>84.271039200000004</v>
      </c>
      <c r="I446" s="14">
        <f>'Specifications (ICE)'!$H$11-G446-H446-R446</f>
        <v>561.50961099107656</v>
      </c>
      <c r="J446" s="14">
        <f t="shared" si="150"/>
        <v>0.88728655499254105</v>
      </c>
      <c r="K446" s="14">
        <f>0.5*'Specifications (ICE)'!$E$16*E446^2</f>
        <v>48283.043975654393</v>
      </c>
      <c r="L446" s="14">
        <f>E446/'Specifications (ICE)'!$M$4</f>
        <v>46.93333333333333</v>
      </c>
      <c r="M446" s="14">
        <f t="shared" si="145"/>
        <v>3</v>
      </c>
      <c r="N446" s="14">
        <f>IF(M446=1,'Specifications (ICE)'!$M$19,IF(M446=2,'Specifications (ICE)'!$M$20,IF(M446=3,'Specifications (ICE)'!$M$21)))</f>
        <v>632.83908432016858</v>
      </c>
      <c r="O446" s="14">
        <f t="shared" si="146"/>
        <v>56.911309171706868</v>
      </c>
      <c r="P446" s="13">
        <f t="shared" si="147"/>
        <v>0.88728655499254105</v>
      </c>
      <c r="Q446" s="14">
        <v>0</v>
      </c>
      <c r="R446" s="17">
        <f t="shared" si="151"/>
        <v>0</v>
      </c>
      <c r="S446" s="14">
        <f t="shared" si="152"/>
        <v>0</v>
      </c>
      <c r="T446" s="12">
        <f t="shared" si="148"/>
        <v>840.33949246964119</v>
      </c>
      <c r="U446" s="3">
        <f t="shared" si="167"/>
        <v>18</v>
      </c>
      <c r="V446" s="19">
        <f t="shared" si="153"/>
        <v>13.422600000000001</v>
      </c>
      <c r="W446" s="14">
        <f>IF(M446=1,_xlfn.XLOOKUP(D446,' RPM (ICE)'!$E$3:$E$63,' RPM (ICE)'!$B$3:$B$63,,1),IF(M446=2,_xlfn.XLOOKUP(D446,' RPM (ICE)'!$F$3:$F$63,' RPM (ICE)'!$B$3:$B$63,,1),IF(M446=3,_xlfn.XLOOKUP(D446,' RPM (ICE)'!$G$3:$G$63,' RPM (ICE)'!$B$3:$B$63,,1))))</f>
        <v>6900</v>
      </c>
      <c r="X446" s="12">
        <f t="shared" si="154"/>
        <v>18.575322156521739</v>
      </c>
      <c r="Y446" s="3">
        <f t="shared" si="155"/>
        <v>19</v>
      </c>
      <c r="Z446" s="3">
        <f t="shared" si="162"/>
        <v>19</v>
      </c>
      <c r="AA446" s="3">
        <f t="shared" si="156"/>
        <v>19</v>
      </c>
      <c r="AB446" s="19"/>
      <c r="AC446" s="14">
        <f>IF(M446=1,_xlfn.XLOOKUP(D446,' RPM (ICE)'!$E$3:$E$63,' RPM (ICE)'!$C$3:$C$63,,-1),IF(M446=2,_xlfn.XLOOKUP(D446,' RPM (ICE)'!$F$3:$F$63,' RPM (ICE)'!$C$3:$C$63,,-1),IF(M446=3,_xlfn.XLOOKUP(D446,' RPM (ICE)'!$G$3:$G$63,' RPM (ICE)'!$C$3:$C$63,,-1))))</f>
        <v>13.483333333333301</v>
      </c>
      <c r="AD446" s="14">
        <f t="shared" si="157"/>
        <v>10.054521666666643</v>
      </c>
      <c r="AE446" s="14">
        <f t="shared" si="158"/>
        <v>13.914292245024122</v>
      </c>
      <c r="AF446" s="14" cm="1">
        <f t="array" ref="AF446">_xlfn.XLOOKUP(AE446,BSFC!$I$11:$I$33,_xlfn.XLOOKUP('Main Data (ICE)'!W446,BSFC!$J$10:$W$10,BSFC!$J$11:$W$33,,-1),,-1)</f>
        <v>450.79008974999994</v>
      </c>
      <c r="AG446" s="14">
        <f t="shared" si="159"/>
        <v>1.2590218679194376</v>
      </c>
      <c r="AH446" s="14">
        <f t="shared" si="163"/>
        <v>2.0825300384643382E-4</v>
      </c>
      <c r="AI446" s="14">
        <f t="shared" si="164"/>
        <v>9.3878390294640984E-2</v>
      </c>
      <c r="AJ446" s="14">
        <f t="shared" si="168"/>
        <v>55.85667626622741</v>
      </c>
      <c r="AK446" s="14">
        <f t="shared" si="165"/>
        <v>1.2434223880084896E-4</v>
      </c>
      <c r="AL446" s="14">
        <f t="shared" si="166"/>
        <v>7.3982352670499837E-2</v>
      </c>
    </row>
    <row r="447" spans="1:38" ht="15.75" thickBot="1" x14ac:dyDescent="0.3">
      <c r="A447" s="14">
        <v>1</v>
      </c>
      <c r="B447" s="17" t="s">
        <v>33</v>
      </c>
      <c r="C447" s="14">
        <v>441</v>
      </c>
      <c r="D447" s="14">
        <f t="shared" si="160"/>
        <v>30.000049728</v>
      </c>
      <c r="E447" s="14">
        <f t="shared" si="149"/>
        <v>13.411199999999999</v>
      </c>
      <c r="F447" s="14">
        <f t="shared" si="161"/>
        <v>40.891874158569252</v>
      </c>
      <c r="G447" s="14">
        <f>0.5*('Specifications (ICE)'!$P$4*'Specifications (ICE)'!$P$3)*'Specifications (ICE)'!$P$5*E447^2</f>
        <v>56.217600027646043</v>
      </c>
      <c r="H447" s="14">
        <f>IF(B447="A",'Specifications (ICE)'!$M$12,IF(B447="G",'Specifications (ICE)'!$M$13))</f>
        <v>84.271039200000004</v>
      </c>
      <c r="I447" s="14">
        <f>'Specifications (ICE)'!$H$11-G447-H447-R447</f>
        <v>561.50961099107656</v>
      </c>
      <c r="J447" s="14">
        <f t="shared" si="150"/>
        <v>0.88728655499254105</v>
      </c>
      <c r="K447" s="14">
        <f>0.5*'Specifications (ICE)'!$E$16*E447^2</f>
        <v>48283.043975654393</v>
      </c>
      <c r="L447" s="14">
        <f>E447/'Specifications (ICE)'!$M$4</f>
        <v>46.93333333333333</v>
      </c>
      <c r="M447" s="14">
        <f t="shared" si="145"/>
        <v>3</v>
      </c>
      <c r="N447" s="14">
        <f>IF(M447=1,'Specifications (ICE)'!$M$19,IF(M447=2,'Specifications (ICE)'!$M$20,IF(M447=3,'Specifications (ICE)'!$M$21)))</f>
        <v>632.83908432016858</v>
      </c>
      <c r="O447" s="14">
        <f t="shared" si="146"/>
        <v>56.911309171706868</v>
      </c>
      <c r="P447" s="13">
        <f t="shared" si="147"/>
        <v>0.88728655499254105</v>
      </c>
      <c r="Q447" s="14">
        <v>0</v>
      </c>
      <c r="R447" s="17">
        <f t="shared" si="151"/>
        <v>0</v>
      </c>
      <c r="S447" s="14">
        <f t="shared" si="152"/>
        <v>0</v>
      </c>
      <c r="T447" s="12">
        <f t="shared" si="148"/>
        <v>840.33949246964119</v>
      </c>
      <c r="U447" s="3">
        <f t="shared" si="167"/>
        <v>18</v>
      </c>
      <c r="V447" s="19">
        <f t="shared" si="153"/>
        <v>13.422600000000001</v>
      </c>
      <c r="W447" s="14">
        <f>IF(M447=1,_xlfn.XLOOKUP(D447,' RPM (ICE)'!$E$3:$E$63,' RPM (ICE)'!$B$3:$B$63,,1),IF(M447=2,_xlfn.XLOOKUP(D447,' RPM (ICE)'!$F$3:$F$63,' RPM (ICE)'!$B$3:$B$63,,1),IF(M447=3,_xlfn.XLOOKUP(D447,' RPM (ICE)'!$G$3:$G$63,' RPM (ICE)'!$B$3:$B$63,,1))))</f>
        <v>6900</v>
      </c>
      <c r="X447" s="12">
        <f t="shared" si="154"/>
        <v>18.575322156521739</v>
      </c>
      <c r="Y447" s="3">
        <f t="shared" si="155"/>
        <v>19</v>
      </c>
      <c r="Z447" s="3">
        <f t="shared" si="162"/>
        <v>19</v>
      </c>
      <c r="AA447" s="3">
        <f t="shared" si="156"/>
        <v>19</v>
      </c>
      <c r="AB447" s="19"/>
      <c r="AC447" s="14">
        <f>IF(M447=1,_xlfn.XLOOKUP(D447,' RPM (ICE)'!$E$3:$E$63,' RPM (ICE)'!$C$3:$C$63,,-1),IF(M447=2,_xlfn.XLOOKUP(D447,' RPM (ICE)'!$F$3:$F$63,' RPM (ICE)'!$C$3:$C$63,,-1),IF(M447=3,_xlfn.XLOOKUP(D447,' RPM (ICE)'!$G$3:$G$63,' RPM (ICE)'!$C$3:$C$63,,-1))))</f>
        <v>13.483333333333301</v>
      </c>
      <c r="AD447" s="14">
        <f t="shared" si="157"/>
        <v>10.054521666666643</v>
      </c>
      <c r="AE447" s="14">
        <f t="shared" si="158"/>
        <v>13.914292245024122</v>
      </c>
      <c r="AF447" s="14" cm="1">
        <f t="array" ref="AF447">_xlfn.XLOOKUP(AE447,BSFC!$I$11:$I$33,_xlfn.XLOOKUP('Main Data (ICE)'!W447,BSFC!$J$10:$W$10,BSFC!$J$11:$W$33,,-1),,-1)</f>
        <v>450.79008974999994</v>
      </c>
      <c r="AG447" s="14">
        <f t="shared" si="159"/>
        <v>1.2590218679194376</v>
      </c>
      <c r="AH447" s="14">
        <f t="shared" si="163"/>
        <v>2.0825300384643382E-4</v>
      </c>
      <c r="AI447" s="14">
        <f t="shared" si="164"/>
        <v>9.3878390294640984E-2</v>
      </c>
      <c r="AJ447" s="14">
        <f t="shared" si="168"/>
        <v>55.950554656522051</v>
      </c>
      <c r="AK447" s="14">
        <f t="shared" si="165"/>
        <v>1.2434223880084896E-4</v>
      </c>
      <c r="AL447" s="14">
        <f t="shared" si="166"/>
        <v>7.4106694909300691E-2</v>
      </c>
    </row>
    <row r="448" spans="1:38" ht="15.75" thickBot="1" x14ac:dyDescent="0.3">
      <c r="A448" s="14">
        <v>1</v>
      </c>
      <c r="B448" s="17" t="s">
        <v>33</v>
      </c>
      <c r="C448" s="14">
        <v>442</v>
      </c>
      <c r="D448" s="14">
        <f t="shared" si="160"/>
        <v>30.000049728</v>
      </c>
      <c r="E448" s="14">
        <f t="shared" si="149"/>
        <v>13.411199999999999</v>
      </c>
      <c r="F448" s="14">
        <f t="shared" si="161"/>
        <v>40.966438701637735</v>
      </c>
      <c r="G448" s="14">
        <f>0.5*('Specifications (ICE)'!$P$4*'Specifications (ICE)'!$P$3)*'Specifications (ICE)'!$P$5*E448^2</f>
        <v>56.217600027646043</v>
      </c>
      <c r="H448" s="14">
        <f>IF(B448="A",'Specifications (ICE)'!$M$12,IF(B448="G",'Specifications (ICE)'!$M$13))</f>
        <v>84.271039200000004</v>
      </c>
      <c r="I448" s="14">
        <f>'Specifications (ICE)'!$H$11-G448-H448-R448</f>
        <v>561.50961099107656</v>
      </c>
      <c r="J448" s="14">
        <f t="shared" si="150"/>
        <v>0.88728655499254105</v>
      </c>
      <c r="K448" s="14">
        <f>0.5*'Specifications (ICE)'!$E$16*E448^2</f>
        <v>48283.043975654393</v>
      </c>
      <c r="L448" s="14">
        <f>E448/'Specifications (ICE)'!$M$4</f>
        <v>46.93333333333333</v>
      </c>
      <c r="M448" s="14">
        <f t="shared" si="145"/>
        <v>3</v>
      </c>
      <c r="N448" s="14">
        <f>IF(M448=1,'Specifications (ICE)'!$M$19,IF(M448=2,'Specifications (ICE)'!$M$20,IF(M448=3,'Specifications (ICE)'!$M$21)))</f>
        <v>632.83908432016858</v>
      </c>
      <c r="O448" s="14">
        <f t="shared" si="146"/>
        <v>56.911309171706868</v>
      </c>
      <c r="P448" s="13">
        <f t="shared" si="147"/>
        <v>0.88728655499254105</v>
      </c>
      <c r="Q448" s="14">
        <v>0</v>
      </c>
      <c r="R448" s="17">
        <f t="shared" si="151"/>
        <v>0</v>
      </c>
      <c r="S448" s="14">
        <f t="shared" si="152"/>
        <v>0</v>
      </c>
      <c r="T448" s="12">
        <f t="shared" si="148"/>
        <v>840.33949246964119</v>
      </c>
      <c r="U448" s="3">
        <f t="shared" si="167"/>
        <v>18</v>
      </c>
      <c r="V448" s="19">
        <f t="shared" si="153"/>
        <v>13.422600000000001</v>
      </c>
      <c r="W448" s="14">
        <f>IF(M448=1,_xlfn.XLOOKUP(D448,' RPM (ICE)'!$E$3:$E$63,' RPM (ICE)'!$B$3:$B$63,,1),IF(M448=2,_xlfn.XLOOKUP(D448,' RPM (ICE)'!$F$3:$F$63,' RPM (ICE)'!$B$3:$B$63,,1),IF(M448=3,_xlfn.XLOOKUP(D448,' RPM (ICE)'!$G$3:$G$63,' RPM (ICE)'!$B$3:$B$63,,1))))</f>
        <v>6900</v>
      </c>
      <c r="X448" s="12">
        <f t="shared" si="154"/>
        <v>18.575322156521739</v>
      </c>
      <c r="Y448" s="3">
        <f t="shared" si="155"/>
        <v>19</v>
      </c>
      <c r="Z448" s="3">
        <f t="shared" si="162"/>
        <v>19</v>
      </c>
      <c r="AA448" s="3">
        <f t="shared" si="156"/>
        <v>19</v>
      </c>
      <c r="AB448" s="19"/>
      <c r="AC448" s="14">
        <f>IF(M448=1,_xlfn.XLOOKUP(D448,' RPM (ICE)'!$E$3:$E$63,' RPM (ICE)'!$C$3:$C$63,,-1),IF(M448=2,_xlfn.XLOOKUP(D448,' RPM (ICE)'!$F$3:$F$63,' RPM (ICE)'!$C$3:$C$63,,-1),IF(M448=3,_xlfn.XLOOKUP(D448,' RPM (ICE)'!$G$3:$G$63,' RPM (ICE)'!$C$3:$C$63,,-1))))</f>
        <v>13.483333333333301</v>
      </c>
      <c r="AD448" s="14">
        <f t="shared" si="157"/>
        <v>10.054521666666643</v>
      </c>
      <c r="AE448" s="14">
        <f t="shared" si="158"/>
        <v>13.914292245024122</v>
      </c>
      <c r="AF448" s="14" cm="1">
        <f t="array" ref="AF448">_xlfn.XLOOKUP(AE448,BSFC!$I$11:$I$33,_xlfn.XLOOKUP('Main Data (ICE)'!W448,BSFC!$J$10:$W$10,BSFC!$J$11:$W$33,,-1),,-1)</f>
        <v>450.79008974999994</v>
      </c>
      <c r="AG448" s="14">
        <f t="shared" si="159"/>
        <v>1.2590218679194376</v>
      </c>
      <c r="AH448" s="14">
        <f t="shared" si="163"/>
        <v>2.0825300384643382E-4</v>
      </c>
      <c r="AI448" s="14">
        <f t="shared" si="164"/>
        <v>9.3878390294640984E-2</v>
      </c>
      <c r="AJ448" s="14">
        <f t="shared" si="168"/>
        <v>56.044433046816692</v>
      </c>
      <c r="AK448" s="14">
        <f t="shared" si="165"/>
        <v>1.2434223880084896E-4</v>
      </c>
      <c r="AL448" s="14">
        <f t="shared" si="166"/>
        <v>7.4231037148101545E-2</v>
      </c>
    </row>
    <row r="449" spans="1:38" ht="15.75" thickBot="1" x14ac:dyDescent="0.3">
      <c r="A449" s="14">
        <v>1</v>
      </c>
      <c r="B449" s="17" t="s">
        <v>33</v>
      </c>
      <c r="C449" s="14">
        <v>443</v>
      </c>
      <c r="D449" s="14">
        <f t="shared" si="160"/>
        <v>30.000049728</v>
      </c>
      <c r="E449" s="14">
        <f t="shared" si="149"/>
        <v>13.411199999999999</v>
      </c>
      <c r="F449" s="14">
        <f t="shared" si="161"/>
        <v>41.041003244706218</v>
      </c>
      <c r="G449" s="14">
        <f>0.5*('Specifications (ICE)'!$P$4*'Specifications (ICE)'!$P$3)*'Specifications (ICE)'!$P$5*E449^2</f>
        <v>56.217600027646043</v>
      </c>
      <c r="H449" s="14">
        <f>IF(B449="A",'Specifications (ICE)'!$M$12,IF(B449="G",'Specifications (ICE)'!$M$13))</f>
        <v>84.271039200000004</v>
      </c>
      <c r="I449" s="14">
        <f>'Specifications (ICE)'!$H$11-G449-H449-R449</f>
        <v>561.50961099107656</v>
      </c>
      <c r="J449" s="14">
        <f t="shared" si="150"/>
        <v>0.88728655499254105</v>
      </c>
      <c r="K449" s="14">
        <f>0.5*'Specifications (ICE)'!$E$16*E449^2</f>
        <v>48283.043975654393</v>
      </c>
      <c r="L449" s="14">
        <f>E449/'Specifications (ICE)'!$M$4</f>
        <v>46.93333333333333</v>
      </c>
      <c r="M449" s="14">
        <f t="shared" si="145"/>
        <v>3</v>
      </c>
      <c r="N449" s="14">
        <f>IF(M449=1,'Specifications (ICE)'!$M$19,IF(M449=2,'Specifications (ICE)'!$M$20,IF(M449=3,'Specifications (ICE)'!$M$21)))</f>
        <v>632.83908432016858</v>
      </c>
      <c r="O449" s="14">
        <f t="shared" si="146"/>
        <v>56.911309171706868</v>
      </c>
      <c r="P449" s="13">
        <f t="shared" si="147"/>
        <v>0.88728655499254105</v>
      </c>
      <c r="Q449" s="14">
        <v>0</v>
      </c>
      <c r="R449" s="17">
        <f t="shared" si="151"/>
        <v>0</v>
      </c>
      <c r="S449" s="14">
        <f t="shared" si="152"/>
        <v>0</v>
      </c>
      <c r="T449" s="12">
        <f t="shared" si="148"/>
        <v>840.33949246964119</v>
      </c>
      <c r="U449" s="3">
        <f t="shared" si="167"/>
        <v>18</v>
      </c>
      <c r="V449" s="19">
        <f t="shared" si="153"/>
        <v>13.422600000000001</v>
      </c>
      <c r="W449" s="14">
        <f>IF(M449=1,_xlfn.XLOOKUP(D449,' RPM (ICE)'!$E$3:$E$63,' RPM (ICE)'!$B$3:$B$63,,1),IF(M449=2,_xlfn.XLOOKUP(D449,' RPM (ICE)'!$F$3:$F$63,' RPM (ICE)'!$B$3:$B$63,,1),IF(M449=3,_xlfn.XLOOKUP(D449,' RPM (ICE)'!$G$3:$G$63,' RPM (ICE)'!$B$3:$B$63,,1))))</f>
        <v>6900</v>
      </c>
      <c r="X449" s="12">
        <f t="shared" si="154"/>
        <v>18.575322156521739</v>
      </c>
      <c r="Y449" s="3">
        <f t="shared" si="155"/>
        <v>19</v>
      </c>
      <c r="Z449" s="3">
        <f t="shared" si="162"/>
        <v>19</v>
      </c>
      <c r="AA449" s="3">
        <f t="shared" si="156"/>
        <v>19</v>
      </c>
      <c r="AB449" s="19"/>
      <c r="AC449" s="14">
        <f>IF(M449=1,_xlfn.XLOOKUP(D449,' RPM (ICE)'!$E$3:$E$63,' RPM (ICE)'!$C$3:$C$63,,-1),IF(M449=2,_xlfn.XLOOKUP(D449,' RPM (ICE)'!$F$3:$F$63,' RPM (ICE)'!$C$3:$C$63,,-1),IF(M449=3,_xlfn.XLOOKUP(D449,' RPM (ICE)'!$G$3:$G$63,' RPM (ICE)'!$C$3:$C$63,,-1))))</f>
        <v>13.483333333333301</v>
      </c>
      <c r="AD449" s="14">
        <f t="shared" si="157"/>
        <v>10.054521666666643</v>
      </c>
      <c r="AE449" s="14">
        <f t="shared" si="158"/>
        <v>13.914292245024122</v>
      </c>
      <c r="AF449" s="14" cm="1">
        <f t="array" ref="AF449">_xlfn.XLOOKUP(AE449,BSFC!$I$11:$I$33,_xlfn.XLOOKUP('Main Data (ICE)'!W449,BSFC!$J$10:$W$10,BSFC!$J$11:$W$33,,-1),,-1)</f>
        <v>450.79008974999994</v>
      </c>
      <c r="AG449" s="14">
        <f t="shared" si="159"/>
        <v>1.2590218679194376</v>
      </c>
      <c r="AH449" s="14">
        <f t="shared" si="163"/>
        <v>2.0825300384643382E-4</v>
      </c>
      <c r="AI449" s="14">
        <f t="shared" si="164"/>
        <v>9.3878390294640984E-2</v>
      </c>
      <c r="AJ449" s="14">
        <f t="shared" si="168"/>
        <v>56.138311437111334</v>
      </c>
      <c r="AK449" s="14">
        <f t="shared" si="165"/>
        <v>1.2434223880084896E-4</v>
      </c>
      <c r="AL449" s="14">
        <f t="shared" si="166"/>
        <v>7.4355379386902398E-2</v>
      </c>
    </row>
    <row r="450" spans="1:38" ht="15.75" thickBot="1" x14ac:dyDescent="0.3">
      <c r="A450" s="14">
        <v>1</v>
      </c>
      <c r="B450" s="17" t="s">
        <v>33</v>
      </c>
      <c r="C450" s="14">
        <v>444</v>
      </c>
      <c r="D450" s="14">
        <f t="shared" si="160"/>
        <v>30.000049728</v>
      </c>
      <c r="E450" s="14">
        <f t="shared" si="149"/>
        <v>13.411199999999999</v>
      </c>
      <c r="F450" s="14">
        <f t="shared" si="161"/>
        <v>41.115567787774701</v>
      </c>
      <c r="G450" s="14">
        <f>0.5*('Specifications (ICE)'!$P$4*'Specifications (ICE)'!$P$3)*'Specifications (ICE)'!$P$5*E450^2</f>
        <v>56.217600027646043</v>
      </c>
      <c r="H450" s="14">
        <f>IF(B450="A",'Specifications (ICE)'!$M$12,IF(B450="G",'Specifications (ICE)'!$M$13))</f>
        <v>84.271039200000004</v>
      </c>
      <c r="I450" s="14">
        <f>'Specifications (ICE)'!$H$11-G450-H450-R450</f>
        <v>561.50961099107656</v>
      </c>
      <c r="J450" s="14">
        <f t="shared" si="150"/>
        <v>0.88728655499254105</v>
      </c>
      <c r="K450" s="14">
        <f>0.5*'Specifications (ICE)'!$E$16*E450^2</f>
        <v>48283.043975654393</v>
      </c>
      <c r="L450" s="14">
        <f>E450/'Specifications (ICE)'!$M$4</f>
        <v>46.93333333333333</v>
      </c>
      <c r="M450" s="14">
        <f t="shared" si="145"/>
        <v>3</v>
      </c>
      <c r="N450" s="14">
        <f>IF(M450=1,'Specifications (ICE)'!$M$19,IF(M450=2,'Specifications (ICE)'!$M$20,IF(M450=3,'Specifications (ICE)'!$M$21)))</f>
        <v>632.83908432016858</v>
      </c>
      <c r="O450" s="14">
        <f t="shared" si="146"/>
        <v>56.911309171706868</v>
      </c>
      <c r="P450" s="13">
        <f t="shared" si="147"/>
        <v>0.88728655499254105</v>
      </c>
      <c r="Q450" s="14">
        <v>0</v>
      </c>
      <c r="R450" s="17">
        <f t="shared" si="151"/>
        <v>0</v>
      </c>
      <c r="S450" s="14">
        <f t="shared" si="152"/>
        <v>0</v>
      </c>
      <c r="T450" s="12">
        <f t="shared" si="148"/>
        <v>840.33949246964119</v>
      </c>
      <c r="U450" s="3">
        <f t="shared" si="167"/>
        <v>18</v>
      </c>
      <c r="V450" s="19">
        <f t="shared" si="153"/>
        <v>13.422600000000001</v>
      </c>
      <c r="W450" s="14">
        <f>IF(M450=1,_xlfn.XLOOKUP(D450,' RPM (ICE)'!$E$3:$E$63,' RPM (ICE)'!$B$3:$B$63,,1),IF(M450=2,_xlfn.XLOOKUP(D450,' RPM (ICE)'!$F$3:$F$63,' RPM (ICE)'!$B$3:$B$63,,1),IF(M450=3,_xlfn.XLOOKUP(D450,' RPM (ICE)'!$G$3:$G$63,' RPM (ICE)'!$B$3:$B$63,,1))))</f>
        <v>6900</v>
      </c>
      <c r="X450" s="12">
        <f t="shared" si="154"/>
        <v>18.575322156521739</v>
      </c>
      <c r="Y450" s="3">
        <f t="shared" si="155"/>
        <v>19</v>
      </c>
      <c r="Z450" s="3">
        <f t="shared" si="162"/>
        <v>19</v>
      </c>
      <c r="AA450" s="3">
        <f t="shared" si="156"/>
        <v>19</v>
      </c>
      <c r="AB450" s="19"/>
      <c r="AC450" s="14">
        <f>IF(M450=1,_xlfn.XLOOKUP(D450,' RPM (ICE)'!$E$3:$E$63,' RPM (ICE)'!$C$3:$C$63,,-1),IF(M450=2,_xlfn.XLOOKUP(D450,' RPM (ICE)'!$F$3:$F$63,' RPM (ICE)'!$C$3:$C$63,,-1),IF(M450=3,_xlfn.XLOOKUP(D450,' RPM (ICE)'!$G$3:$G$63,' RPM (ICE)'!$C$3:$C$63,,-1))))</f>
        <v>13.483333333333301</v>
      </c>
      <c r="AD450" s="14">
        <f t="shared" si="157"/>
        <v>10.054521666666643</v>
      </c>
      <c r="AE450" s="14">
        <f t="shared" si="158"/>
        <v>13.914292245024122</v>
      </c>
      <c r="AF450" s="14" cm="1">
        <f t="array" ref="AF450">_xlfn.XLOOKUP(AE450,BSFC!$I$11:$I$33,_xlfn.XLOOKUP('Main Data (ICE)'!W450,BSFC!$J$10:$W$10,BSFC!$J$11:$W$33,,-1),,-1)</f>
        <v>450.79008974999994</v>
      </c>
      <c r="AG450" s="14">
        <f t="shared" si="159"/>
        <v>1.2590218679194376</v>
      </c>
      <c r="AH450" s="14">
        <f t="shared" si="163"/>
        <v>2.0825300384643382E-4</v>
      </c>
      <c r="AI450" s="14">
        <f t="shared" si="164"/>
        <v>9.3878390294640984E-2</v>
      </c>
      <c r="AJ450" s="14">
        <f t="shared" si="168"/>
        <v>56.232189827405975</v>
      </c>
      <c r="AK450" s="14">
        <f t="shared" si="165"/>
        <v>1.2434223880084896E-4</v>
      </c>
      <c r="AL450" s="14">
        <f t="shared" si="166"/>
        <v>7.4479721625703252E-2</v>
      </c>
    </row>
    <row r="451" spans="1:38" ht="15.75" thickBot="1" x14ac:dyDescent="0.3">
      <c r="A451" s="14">
        <v>1</v>
      </c>
      <c r="B451" s="17" t="s">
        <v>33</v>
      </c>
      <c r="C451" s="14">
        <v>445</v>
      </c>
      <c r="D451" s="14">
        <f t="shared" si="160"/>
        <v>30.000049728</v>
      </c>
      <c r="E451" s="14">
        <f t="shared" si="149"/>
        <v>13.411199999999999</v>
      </c>
      <c r="F451" s="14">
        <f t="shared" si="161"/>
        <v>41.190132330843184</v>
      </c>
      <c r="G451" s="14">
        <f>0.5*('Specifications (ICE)'!$P$4*'Specifications (ICE)'!$P$3)*'Specifications (ICE)'!$P$5*E451^2</f>
        <v>56.217600027646043</v>
      </c>
      <c r="H451" s="14">
        <f>IF(B451="A",'Specifications (ICE)'!$M$12,IF(B451="G",'Specifications (ICE)'!$M$13))</f>
        <v>84.271039200000004</v>
      </c>
      <c r="I451" s="14">
        <f>'Specifications (ICE)'!$H$11-G451-H451-R451</f>
        <v>561.50961099107656</v>
      </c>
      <c r="J451" s="14">
        <f t="shared" si="150"/>
        <v>0.88728655499254105</v>
      </c>
      <c r="K451" s="14">
        <f>0.5*'Specifications (ICE)'!$E$16*E451^2</f>
        <v>48283.043975654393</v>
      </c>
      <c r="L451" s="14">
        <f>E451/'Specifications (ICE)'!$M$4</f>
        <v>46.93333333333333</v>
      </c>
      <c r="M451" s="14">
        <f t="shared" si="145"/>
        <v>3</v>
      </c>
      <c r="N451" s="14">
        <f>IF(M451=1,'Specifications (ICE)'!$M$19,IF(M451=2,'Specifications (ICE)'!$M$20,IF(M451=3,'Specifications (ICE)'!$M$21)))</f>
        <v>632.83908432016858</v>
      </c>
      <c r="O451" s="14">
        <f t="shared" si="146"/>
        <v>56.911309171706868</v>
      </c>
      <c r="P451" s="13">
        <f t="shared" si="147"/>
        <v>0.88728655499254105</v>
      </c>
      <c r="Q451" s="14">
        <v>0</v>
      </c>
      <c r="R451" s="17">
        <f t="shared" si="151"/>
        <v>0</v>
      </c>
      <c r="S451" s="14">
        <f t="shared" si="152"/>
        <v>0</v>
      </c>
      <c r="T451" s="12">
        <f t="shared" si="148"/>
        <v>840.33949246964119</v>
      </c>
      <c r="U451" s="3">
        <f t="shared" si="167"/>
        <v>18</v>
      </c>
      <c r="V451" s="19">
        <f t="shared" si="153"/>
        <v>13.422600000000001</v>
      </c>
      <c r="W451" s="14">
        <f>IF(M451=1,_xlfn.XLOOKUP(D451,' RPM (ICE)'!$E$3:$E$63,' RPM (ICE)'!$B$3:$B$63,,1),IF(M451=2,_xlfn.XLOOKUP(D451,' RPM (ICE)'!$F$3:$F$63,' RPM (ICE)'!$B$3:$B$63,,1),IF(M451=3,_xlfn.XLOOKUP(D451,' RPM (ICE)'!$G$3:$G$63,' RPM (ICE)'!$B$3:$B$63,,1))))</f>
        <v>6900</v>
      </c>
      <c r="X451" s="12">
        <f t="shared" si="154"/>
        <v>18.575322156521739</v>
      </c>
      <c r="Y451" s="3">
        <f t="shared" si="155"/>
        <v>19</v>
      </c>
      <c r="Z451" s="3">
        <f t="shared" si="162"/>
        <v>19</v>
      </c>
      <c r="AA451" s="3">
        <f t="shared" si="156"/>
        <v>19</v>
      </c>
      <c r="AB451" s="19"/>
      <c r="AC451" s="14">
        <f>IF(M451=1,_xlfn.XLOOKUP(D451,' RPM (ICE)'!$E$3:$E$63,' RPM (ICE)'!$C$3:$C$63,,-1),IF(M451=2,_xlfn.XLOOKUP(D451,' RPM (ICE)'!$F$3:$F$63,' RPM (ICE)'!$C$3:$C$63,,-1),IF(M451=3,_xlfn.XLOOKUP(D451,' RPM (ICE)'!$G$3:$G$63,' RPM (ICE)'!$C$3:$C$63,,-1))))</f>
        <v>13.483333333333301</v>
      </c>
      <c r="AD451" s="14">
        <f t="shared" si="157"/>
        <v>10.054521666666643</v>
      </c>
      <c r="AE451" s="14">
        <f t="shared" si="158"/>
        <v>13.914292245024122</v>
      </c>
      <c r="AF451" s="14" cm="1">
        <f t="array" ref="AF451">_xlfn.XLOOKUP(AE451,BSFC!$I$11:$I$33,_xlfn.XLOOKUP('Main Data (ICE)'!W451,BSFC!$J$10:$W$10,BSFC!$J$11:$W$33,,-1),,-1)</f>
        <v>450.79008974999994</v>
      </c>
      <c r="AG451" s="14">
        <f t="shared" si="159"/>
        <v>1.2590218679194376</v>
      </c>
      <c r="AH451" s="14">
        <f t="shared" si="163"/>
        <v>2.0825300384643382E-4</v>
      </c>
      <c r="AI451" s="14">
        <f t="shared" si="164"/>
        <v>9.3878390294640984E-2</v>
      </c>
      <c r="AJ451" s="14">
        <f t="shared" si="168"/>
        <v>56.326068217700616</v>
      </c>
      <c r="AK451" s="14">
        <f t="shared" si="165"/>
        <v>1.2434223880084896E-4</v>
      </c>
      <c r="AL451" s="14">
        <f t="shared" si="166"/>
        <v>7.4604063864504105E-2</v>
      </c>
    </row>
    <row r="452" spans="1:38" ht="15.75" thickBot="1" x14ac:dyDescent="0.3">
      <c r="A452" s="14">
        <v>1</v>
      </c>
      <c r="B452" s="17" t="s">
        <v>33</v>
      </c>
      <c r="C452" s="14">
        <v>446</v>
      </c>
      <c r="D452" s="14">
        <f t="shared" si="160"/>
        <v>30.000049728</v>
      </c>
      <c r="E452" s="14">
        <f t="shared" si="149"/>
        <v>13.411199999999999</v>
      </c>
      <c r="F452" s="14">
        <f t="shared" si="161"/>
        <v>41.264696873911667</v>
      </c>
      <c r="G452" s="14">
        <f>0.5*('Specifications (ICE)'!$P$4*'Specifications (ICE)'!$P$3)*'Specifications (ICE)'!$P$5*E452^2</f>
        <v>56.217600027646043</v>
      </c>
      <c r="H452" s="14">
        <f>IF(B452="A",'Specifications (ICE)'!$M$12,IF(B452="G",'Specifications (ICE)'!$M$13))</f>
        <v>84.271039200000004</v>
      </c>
      <c r="I452" s="14">
        <f>'Specifications (ICE)'!$H$11-G452-H452-R452</f>
        <v>561.50961099107656</v>
      </c>
      <c r="J452" s="14">
        <f t="shared" si="150"/>
        <v>0.88728655499254105</v>
      </c>
      <c r="K452" s="14">
        <f>0.5*'Specifications (ICE)'!$E$16*E452^2</f>
        <v>48283.043975654393</v>
      </c>
      <c r="L452" s="14">
        <f>E452/'Specifications (ICE)'!$M$4</f>
        <v>46.93333333333333</v>
      </c>
      <c r="M452" s="14">
        <f t="shared" si="145"/>
        <v>3</v>
      </c>
      <c r="N452" s="14">
        <f>IF(M452=1,'Specifications (ICE)'!$M$19,IF(M452=2,'Specifications (ICE)'!$M$20,IF(M452=3,'Specifications (ICE)'!$M$21)))</f>
        <v>632.83908432016858</v>
      </c>
      <c r="O452" s="14">
        <f t="shared" si="146"/>
        <v>56.911309171706868</v>
      </c>
      <c r="P452" s="13">
        <f t="shared" si="147"/>
        <v>0.88728655499254105</v>
      </c>
      <c r="Q452" s="14">
        <v>0</v>
      </c>
      <c r="R452" s="17">
        <f t="shared" si="151"/>
        <v>0</v>
      </c>
      <c r="S452" s="14">
        <f t="shared" si="152"/>
        <v>0</v>
      </c>
      <c r="T452" s="12">
        <f t="shared" si="148"/>
        <v>840.33949246964119</v>
      </c>
      <c r="U452" s="3">
        <f t="shared" si="167"/>
        <v>18</v>
      </c>
      <c r="V452" s="19">
        <f t="shared" si="153"/>
        <v>13.422600000000001</v>
      </c>
      <c r="W452" s="14">
        <f>IF(M452=1,_xlfn.XLOOKUP(D452,' RPM (ICE)'!$E$3:$E$63,' RPM (ICE)'!$B$3:$B$63,,1),IF(M452=2,_xlfn.XLOOKUP(D452,' RPM (ICE)'!$F$3:$F$63,' RPM (ICE)'!$B$3:$B$63,,1),IF(M452=3,_xlfn.XLOOKUP(D452,' RPM (ICE)'!$G$3:$G$63,' RPM (ICE)'!$B$3:$B$63,,1))))</f>
        <v>6900</v>
      </c>
      <c r="X452" s="12">
        <f t="shared" si="154"/>
        <v>18.575322156521739</v>
      </c>
      <c r="Y452" s="3">
        <f t="shared" si="155"/>
        <v>19</v>
      </c>
      <c r="Z452" s="3">
        <f t="shared" si="162"/>
        <v>19</v>
      </c>
      <c r="AA452" s="3">
        <f t="shared" si="156"/>
        <v>19</v>
      </c>
      <c r="AB452" s="19"/>
      <c r="AC452" s="14">
        <f>IF(M452=1,_xlfn.XLOOKUP(D452,' RPM (ICE)'!$E$3:$E$63,' RPM (ICE)'!$C$3:$C$63,,-1),IF(M452=2,_xlfn.XLOOKUP(D452,' RPM (ICE)'!$F$3:$F$63,' RPM (ICE)'!$C$3:$C$63,,-1),IF(M452=3,_xlfn.XLOOKUP(D452,' RPM (ICE)'!$G$3:$G$63,' RPM (ICE)'!$C$3:$C$63,,-1))))</f>
        <v>13.483333333333301</v>
      </c>
      <c r="AD452" s="14">
        <f t="shared" si="157"/>
        <v>10.054521666666643</v>
      </c>
      <c r="AE452" s="14">
        <f t="shared" si="158"/>
        <v>13.914292245024122</v>
      </c>
      <c r="AF452" s="14" cm="1">
        <f t="array" ref="AF452">_xlfn.XLOOKUP(AE452,BSFC!$I$11:$I$33,_xlfn.XLOOKUP('Main Data (ICE)'!W452,BSFC!$J$10:$W$10,BSFC!$J$11:$W$33,,-1),,-1)</f>
        <v>450.79008974999994</v>
      </c>
      <c r="AG452" s="14">
        <f t="shared" si="159"/>
        <v>1.2590218679194376</v>
      </c>
      <c r="AH452" s="14">
        <f t="shared" si="163"/>
        <v>2.0825300384643382E-4</v>
      </c>
      <c r="AI452" s="14">
        <f t="shared" si="164"/>
        <v>9.3878390294640984E-2</v>
      </c>
      <c r="AJ452" s="14">
        <f t="shared" si="168"/>
        <v>56.419946607995257</v>
      </c>
      <c r="AK452" s="14">
        <f t="shared" si="165"/>
        <v>1.2434223880084896E-4</v>
      </c>
      <c r="AL452" s="14">
        <f t="shared" si="166"/>
        <v>7.4728406103304959E-2</v>
      </c>
    </row>
    <row r="453" spans="1:38" ht="15.75" thickBot="1" x14ac:dyDescent="0.3">
      <c r="A453" s="14">
        <v>1</v>
      </c>
      <c r="B453" s="17" t="s">
        <v>33</v>
      </c>
      <c r="C453" s="14">
        <v>447</v>
      </c>
      <c r="D453" s="14">
        <f t="shared" si="160"/>
        <v>30.000049728</v>
      </c>
      <c r="E453" s="14">
        <f t="shared" si="149"/>
        <v>13.411199999999999</v>
      </c>
      <c r="F453" s="14">
        <f t="shared" si="161"/>
        <v>41.33926141698015</v>
      </c>
      <c r="G453" s="14">
        <f>0.5*('Specifications (ICE)'!$P$4*'Specifications (ICE)'!$P$3)*'Specifications (ICE)'!$P$5*E453^2</f>
        <v>56.217600027646043</v>
      </c>
      <c r="H453" s="14">
        <f>IF(B453="A",'Specifications (ICE)'!$M$12,IF(B453="G",'Specifications (ICE)'!$M$13))</f>
        <v>84.271039200000004</v>
      </c>
      <c r="I453" s="14">
        <f>'Specifications (ICE)'!$H$11-G453-H453-R453</f>
        <v>561.50961099107656</v>
      </c>
      <c r="J453" s="14">
        <f t="shared" si="150"/>
        <v>0.88728655499254105</v>
      </c>
      <c r="K453" s="14">
        <f>0.5*'Specifications (ICE)'!$E$16*E453^2</f>
        <v>48283.043975654393</v>
      </c>
      <c r="L453" s="14">
        <f>E453/'Specifications (ICE)'!$M$4</f>
        <v>46.93333333333333</v>
      </c>
      <c r="M453" s="14">
        <f t="shared" si="145"/>
        <v>3</v>
      </c>
      <c r="N453" s="14">
        <f>IF(M453=1,'Specifications (ICE)'!$M$19,IF(M453=2,'Specifications (ICE)'!$M$20,IF(M453=3,'Specifications (ICE)'!$M$21)))</f>
        <v>632.83908432016858</v>
      </c>
      <c r="O453" s="14">
        <f t="shared" si="146"/>
        <v>56.911309171706868</v>
      </c>
      <c r="P453" s="13">
        <f t="shared" si="147"/>
        <v>0.88728655499254105</v>
      </c>
      <c r="Q453" s="14">
        <v>0</v>
      </c>
      <c r="R453" s="17">
        <f t="shared" si="151"/>
        <v>0</v>
      </c>
      <c r="S453" s="14">
        <f t="shared" si="152"/>
        <v>0</v>
      </c>
      <c r="T453" s="12">
        <f t="shared" si="148"/>
        <v>840.33949246964119</v>
      </c>
      <c r="U453" s="3">
        <f t="shared" si="167"/>
        <v>18</v>
      </c>
      <c r="V453" s="19">
        <f t="shared" si="153"/>
        <v>13.422600000000001</v>
      </c>
      <c r="W453" s="14">
        <f>IF(M453=1,_xlfn.XLOOKUP(D453,' RPM (ICE)'!$E$3:$E$63,' RPM (ICE)'!$B$3:$B$63,,1),IF(M453=2,_xlfn.XLOOKUP(D453,' RPM (ICE)'!$F$3:$F$63,' RPM (ICE)'!$B$3:$B$63,,1),IF(M453=3,_xlfn.XLOOKUP(D453,' RPM (ICE)'!$G$3:$G$63,' RPM (ICE)'!$B$3:$B$63,,1))))</f>
        <v>6900</v>
      </c>
      <c r="X453" s="12">
        <f t="shared" si="154"/>
        <v>18.575322156521739</v>
      </c>
      <c r="Y453" s="3">
        <f t="shared" si="155"/>
        <v>19</v>
      </c>
      <c r="Z453" s="3">
        <f t="shared" si="162"/>
        <v>19</v>
      </c>
      <c r="AA453" s="3">
        <f t="shared" si="156"/>
        <v>19</v>
      </c>
      <c r="AB453" s="19"/>
      <c r="AC453" s="14">
        <f>IF(M453=1,_xlfn.XLOOKUP(D453,' RPM (ICE)'!$E$3:$E$63,' RPM (ICE)'!$C$3:$C$63,,-1),IF(M453=2,_xlfn.XLOOKUP(D453,' RPM (ICE)'!$F$3:$F$63,' RPM (ICE)'!$C$3:$C$63,,-1),IF(M453=3,_xlfn.XLOOKUP(D453,' RPM (ICE)'!$G$3:$G$63,' RPM (ICE)'!$C$3:$C$63,,-1))))</f>
        <v>13.483333333333301</v>
      </c>
      <c r="AD453" s="14">
        <f t="shared" si="157"/>
        <v>10.054521666666643</v>
      </c>
      <c r="AE453" s="14">
        <f t="shared" si="158"/>
        <v>13.914292245024122</v>
      </c>
      <c r="AF453" s="14" cm="1">
        <f t="array" ref="AF453">_xlfn.XLOOKUP(AE453,BSFC!$I$11:$I$33,_xlfn.XLOOKUP('Main Data (ICE)'!W453,BSFC!$J$10:$W$10,BSFC!$J$11:$W$33,,-1),,-1)</f>
        <v>450.79008974999994</v>
      </c>
      <c r="AG453" s="14">
        <f t="shared" si="159"/>
        <v>1.2590218679194376</v>
      </c>
      <c r="AH453" s="14">
        <f t="shared" si="163"/>
        <v>2.0825300384643382E-4</v>
      </c>
      <c r="AI453" s="14">
        <f t="shared" si="164"/>
        <v>9.3878390294640984E-2</v>
      </c>
      <c r="AJ453" s="14">
        <f t="shared" si="168"/>
        <v>56.513824998289898</v>
      </c>
      <c r="AK453" s="14">
        <f t="shared" si="165"/>
        <v>1.2434223880084896E-4</v>
      </c>
      <c r="AL453" s="14">
        <f t="shared" si="166"/>
        <v>7.4852748342105813E-2</v>
      </c>
    </row>
    <row r="454" spans="1:38" ht="15.75" thickBot="1" x14ac:dyDescent="0.3">
      <c r="A454" s="14">
        <v>1</v>
      </c>
      <c r="B454" s="17" t="s">
        <v>33</v>
      </c>
      <c r="C454" s="14">
        <v>448</v>
      </c>
      <c r="D454" s="14">
        <f t="shared" si="160"/>
        <v>30.000049728</v>
      </c>
      <c r="E454" s="14">
        <f t="shared" si="149"/>
        <v>13.411199999999999</v>
      </c>
      <c r="F454" s="14">
        <f t="shared" si="161"/>
        <v>41.413825960048634</v>
      </c>
      <c r="G454" s="14">
        <f>0.5*('Specifications (ICE)'!$P$4*'Specifications (ICE)'!$P$3)*'Specifications (ICE)'!$P$5*E454^2</f>
        <v>56.217600027646043</v>
      </c>
      <c r="H454" s="14">
        <f>IF(B454="A",'Specifications (ICE)'!$M$12,IF(B454="G",'Specifications (ICE)'!$M$13))</f>
        <v>84.271039200000004</v>
      </c>
      <c r="I454" s="14">
        <f>'Specifications (ICE)'!$H$11-G454-H454-R454</f>
        <v>561.50961099107656</v>
      </c>
      <c r="J454" s="14">
        <f t="shared" si="150"/>
        <v>0.88728655499254105</v>
      </c>
      <c r="K454" s="14">
        <f>0.5*'Specifications (ICE)'!$E$16*E454^2</f>
        <v>48283.043975654393</v>
      </c>
      <c r="L454" s="14">
        <f>E454/'Specifications (ICE)'!$M$4</f>
        <v>46.93333333333333</v>
      </c>
      <c r="M454" s="14">
        <f t="shared" ref="M454:M517" si="169">IF(D454&lt;11,1,IF(D454&lt;21,2,IF(D454&gt;21,3)))</f>
        <v>3</v>
      </c>
      <c r="N454" s="14">
        <f>IF(M454=1,'Specifications (ICE)'!$M$19,IF(M454=2,'Specifications (ICE)'!$M$20,IF(M454=3,'Specifications (ICE)'!$M$21)))</f>
        <v>632.83908432016858</v>
      </c>
      <c r="O454" s="14">
        <f t="shared" ref="O454:O517" si="170">(0.5*N454*E454^2)/1000</f>
        <v>56.911309171706868</v>
      </c>
      <c r="P454" s="13">
        <f t="shared" ref="P454:P517" si="171">IF(A454=1,(I454/N454),IF(A454=2,0,IF(A454=3,(1.2*(-I454/N454)))))</f>
        <v>0.88728655499254105</v>
      </c>
      <c r="Q454" s="14">
        <v>0</v>
      </c>
      <c r="R454" s="17">
        <f t="shared" si="151"/>
        <v>0</v>
      </c>
      <c r="S454" s="14">
        <f t="shared" si="152"/>
        <v>0</v>
      </c>
      <c r="T454" s="12">
        <f t="shared" ref="T454:T517" si="172">((63360/(PI()*12)*D454))/60</f>
        <v>840.33949246964119</v>
      </c>
      <c r="U454" s="3">
        <f t="shared" si="167"/>
        <v>18</v>
      </c>
      <c r="V454" s="19">
        <f t="shared" si="153"/>
        <v>13.422600000000001</v>
      </c>
      <c r="W454" s="14">
        <f>IF(M454=1,_xlfn.XLOOKUP(D454,' RPM (ICE)'!$E$3:$E$63,' RPM (ICE)'!$B$3:$B$63,,1),IF(M454=2,_xlfn.XLOOKUP(D454,' RPM (ICE)'!$F$3:$F$63,' RPM (ICE)'!$B$3:$B$63,,1),IF(M454=3,_xlfn.XLOOKUP(D454,' RPM (ICE)'!$G$3:$G$63,' RPM (ICE)'!$B$3:$B$63,,1))))</f>
        <v>6900</v>
      </c>
      <c r="X454" s="12">
        <f t="shared" si="154"/>
        <v>18.575322156521739</v>
      </c>
      <c r="Y454" s="3">
        <f t="shared" si="155"/>
        <v>19</v>
      </c>
      <c r="Z454" s="3">
        <f t="shared" si="162"/>
        <v>19</v>
      </c>
      <c r="AA454" s="3">
        <f t="shared" si="156"/>
        <v>19</v>
      </c>
      <c r="AB454" s="19"/>
      <c r="AC454" s="14">
        <f>IF(M454=1,_xlfn.XLOOKUP(D454,' RPM (ICE)'!$E$3:$E$63,' RPM (ICE)'!$C$3:$C$63,,-1),IF(M454=2,_xlfn.XLOOKUP(D454,' RPM (ICE)'!$F$3:$F$63,' RPM (ICE)'!$C$3:$C$63,,-1),IF(M454=3,_xlfn.XLOOKUP(D454,' RPM (ICE)'!$G$3:$G$63,' RPM (ICE)'!$C$3:$C$63,,-1))))</f>
        <v>13.483333333333301</v>
      </c>
      <c r="AD454" s="14">
        <f t="shared" si="157"/>
        <v>10.054521666666643</v>
      </c>
      <c r="AE454" s="14">
        <f t="shared" si="158"/>
        <v>13.914292245024122</v>
      </c>
      <c r="AF454" s="14" cm="1">
        <f t="array" ref="AF454">_xlfn.XLOOKUP(AE454,BSFC!$I$11:$I$33,_xlfn.XLOOKUP('Main Data (ICE)'!W454,BSFC!$J$10:$W$10,BSFC!$J$11:$W$33,,-1),,-1)</f>
        <v>450.79008974999994</v>
      </c>
      <c r="AG454" s="14">
        <f t="shared" si="159"/>
        <v>1.2590218679194376</v>
      </c>
      <c r="AH454" s="14">
        <f t="shared" si="163"/>
        <v>2.0825300384643382E-4</v>
      </c>
      <c r="AI454" s="14">
        <f t="shared" si="164"/>
        <v>9.3878390294640984E-2</v>
      </c>
      <c r="AJ454" s="14">
        <f t="shared" si="168"/>
        <v>56.60770338858454</v>
      </c>
      <c r="AK454" s="14">
        <f t="shared" si="165"/>
        <v>1.2434223880084896E-4</v>
      </c>
      <c r="AL454" s="14">
        <f t="shared" si="166"/>
        <v>7.4977090580906666E-2</v>
      </c>
    </row>
    <row r="455" spans="1:38" ht="15.75" thickBot="1" x14ac:dyDescent="0.3">
      <c r="A455" s="14">
        <v>1</v>
      </c>
      <c r="B455" s="17" t="s">
        <v>33</v>
      </c>
      <c r="C455" s="14">
        <v>449</v>
      </c>
      <c r="D455" s="14">
        <f t="shared" si="160"/>
        <v>30.000049728</v>
      </c>
      <c r="E455" s="14">
        <f t="shared" ref="E455:E518" si="173">MIN(13.4112,(SQRT((E454^2)+2*P454*$C$7)))</f>
        <v>13.411199999999999</v>
      </c>
      <c r="F455" s="14">
        <f t="shared" si="161"/>
        <v>41.488390503117117</v>
      </c>
      <c r="G455" s="14">
        <f>0.5*('Specifications (ICE)'!$P$4*'Specifications (ICE)'!$P$3)*'Specifications (ICE)'!$P$5*E455^2</f>
        <v>56.217600027646043</v>
      </c>
      <c r="H455" s="14">
        <f>IF(B455="A",'Specifications (ICE)'!$M$12,IF(B455="G",'Specifications (ICE)'!$M$13))</f>
        <v>84.271039200000004</v>
      </c>
      <c r="I455" s="14">
        <f>'Specifications (ICE)'!$H$11-G455-H455-R455</f>
        <v>561.50961099107656</v>
      </c>
      <c r="J455" s="14">
        <f t="shared" ref="J455:J518" si="174">I455/N455</f>
        <v>0.88728655499254105</v>
      </c>
      <c r="K455" s="14">
        <f>0.5*'Specifications (ICE)'!$E$16*E455^2</f>
        <v>48283.043975654393</v>
      </c>
      <c r="L455" s="14">
        <f>E455/'Specifications (ICE)'!$M$4</f>
        <v>46.93333333333333</v>
      </c>
      <c r="M455" s="14">
        <f t="shared" si="169"/>
        <v>3</v>
      </c>
      <c r="N455" s="14">
        <f>IF(M455=1,'Specifications (ICE)'!$M$19,IF(M455=2,'Specifications (ICE)'!$M$20,IF(M455=3,'Specifications (ICE)'!$M$21)))</f>
        <v>632.83908432016858</v>
      </c>
      <c r="O455" s="14">
        <f t="shared" si="170"/>
        <v>56.911309171706868</v>
      </c>
      <c r="P455" s="13">
        <f t="shared" si="171"/>
        <v>0.88728655499254105</v>
      </c>
      <c r="Q455" s="14">
        <v>0</v>
      </c>
      <c r="R455" s="17">
        <f t="shared" ref="R455:R490" si="175">N455*9.81*TAN(Q455)</f>
        <v>0</v>
      </c>
      <c r="S455" s="14">
        <f t="shared" ref="S455:S518" si="176">RADIANS(Q455)</f>
        <v>0</v>
      </c>
      <c r="T455" s="12">
        <f t="shared" si="172"/>
        <v>840.33949246964119</v>
      </c>
      <c r="U455" s="3">
        <f t="shared" si="167"/>
        <v>18</v>
      </c>
      <c r="V455" s="19">
        <f t="shared" ref="V455:V518" si="177">U455*0.7457</f>
        <v>13.422600000000001</v>
      </c>
      <c r="W455" s="14">
        <f>IF(M455=1,_xlfn.XLOOKUP(D455,' RPM (ICE)'!$E$3:$E$63,' RPM (ICE)'!$B$3:$B$63,,1),IF(M455=2,_xlfn.XLOOKUP(D455,' RPM (ICE)'!$F$3:$F$63,' RPM (ICE)'!$B$3:$B$63,,1),IF(M455=3,_xlfn.XLOOKUP(D455,' RPM (ICE)'!$G$3:$G$63,' RPM (ICE)'!$B$3:$B$63,,1))))</f>
        <v>6900</v>
      </c>
      <c r="X455" s="12">
        <f t="shared" ref="X455:X518" si="178">(9548.8*V455)/W455</f>
        <v>18.575322156521739</v>
      </c>
      <c r="Y455" s="3">
        <f t="shared" ref="Y455:Y518" si="179">ROUND(X455,0)</f>
        <v>19</v>
      </c>
      <c r="Z455" s="3">
        <f t="shared" si="162"/>
        <v>19</v>
      </c>
      <c r="AA455" s="3">
        <f t="shared" ref="AA455:AA518" si="180">IF(Z455&gt;22,22,Z455)</f>
        <v>19</v>
      </c>
      <c r="AB455" s="19"/>
      <c r="AC455" s="14">
        <f>IF(M455=1,_xlfn.XLOOKUP(D455,' RPM (ICE)'!$E$3:$E$63,' RPM (ICE)'!$C$3:$C$63,,-1),IF(M455=2,_xlfn.XLOOKUP(D455,' RPM (ICE)'!$F$3:$F$63,' RPM (ICE)'!$C$3:$C$63,,-1),IF(M455=3,_xlfn.XLOOKUP(D455,' RPM (ICE)'!$G$3:$G$63,' RPM (ICE)'!$C$3:$C$63,,-1))))</f>
        <v>13.483333333333301</v>
      </c>
      <c r="AD455" s="14">
        <f t="shared" ref="AD455:AD518" si="181">AC455*0.7457</f>
        <v>10.054521666666643</v>
      </c>
      <c r="AE455" s="14">
        <f t="shared" ref="AE455:AE518" si="182">(9548.8*AD455)/W455</f>
        <v>13.914292245024122</v>
      </c>
      <c r="AF455" s="14" cm="1">
        <f t="array" ref="AF455">_xlfn.XLOOKUP(AE455,BSFC!$I$11:$I$33,_xlfn.XLOOKUP('Main Data (ICE)'!W455,BSFC!$J$10:$W$10,BSFC!$J$11:$W$33,,-1),,-1)</f>
        <v>450.79008974999994</v>
      </c>
      <c r="AG455" s="14">
        <f t="shared" ref="AG455:AG518" si="183">(AF455*AD455)/(60*60)</f>
        <v>1.2590218679194376</v>
      </c>
      <c r="AH455" s="14">
        <f t="shared" si="163"/>
        <v>2.0825300384643382E-4</v>
      </c>
      <c r="AI455" s="14">
        <f t="shared" si="164"/>
        <v>9.3878390294640984E-2</v>
      </c>
      <c r="AJ455" s="14">
        <f t="shared" si="168"/>
        <v>56.701581778879181</v>
      </c>
      <c r="AK455" s="14">
        <f t="shared" si="165"/>
        <v>1.2434223880084896E-4</v>
      </c>
      <c r="AL455" s="14">
        <f t="shared" si="166"/>
        <v>7.510143281970752E-2</v>
      </c>
    </row>
    <row r="456" spans="1:38" ht="15.75" thickBot="1" x14ac:dyDescent="0.3">
      <c r="A456" s="14">
        <v>1</v>
      </c>
      <c r="B456" s="17" t="s">
        <v>33</v>
      </c>
      <c r="C456" s="14">
        <v>450</v>
      </c>
      <c r="D456" s="14">
        <f t="shared" ref="D456:D519" si="184">E456*2.23694</f>
        <v>30.000049728</v>
      </c>
      <c r="E456" s="14">
        <f t="shared" si="173"/>
        <v>13.411199999999999</v>
      </c>
      <c r="F456" s="14">
        <f t="shared" ref="F456:F519" si="185">($C$7/E456)+F455</f>
        <v>41.5629550461856</v>
      </c>
      <c r="G456" s="14">
        <f>0.5*('Specifications (ICE)'!$P$4*'Specifications (ICE)'!$P$3)*'Specifications (ICE)'!$P$5*E456^2</f>
        <v>56.217600027646043</v>
      </c>
      <c r="H456" s="14">
        <f>IF(B456="A",'Specifications (ICE)'!$M$12,IF(B456="G",'Specifications (ICE)'!$M$13))</f>
        <v>84.271039200000004</v>
      </c>
      <c r="I456" s="14">
        <f>'Specifications (ICE)'!$H$11-G456-H456-R456</f>
        <v>561.50961099107656</v>
      </c>
      <c r="J456" s="14">
        <f t="shared" si="174"/>
        <v>0.88728655499254105</v>
      </c>
      <c r="K456" s="14">
        <f>0.5*'Specifications (ICE)'!$E$16*E456^2</f>
        <v>48283.043975654393</v>
      </c>
      <c r="L456" s="14">
        <f>E456/'Specifications (ICE)'!$M$4</f>
        <v>46.93333333333333</v>
      </c>
      <c r="M456" s="14">
        <f t="shared" si="169"/>
        <v>3</v>
      </c>
      <c r="N456" s="14">
        <f>IF(M456=1,'Specifications (ICE)'!$M$19,IF(M456=2,'Specifications (ICE)'!$M$20,IF(M456=3,'Specifications (ICE)'!$M$21)))</f>
        <v>632.83908432016858</v>
      </c>
      <c r="O456" s="14">
        <f t="shared" si="170"/>
        <v>56.911309171706868</v>
      </c>
      <c r="P456" s="13">
        <f t="shared" si="171"/>
        <v>0.88728655499254105</v>
      </c>
      <c r="Q456" s="14">
        <v>0</v>
      </c>
      <c r="R456" s="17">
        <f t="shared" si="175"/>
        <v>0</v>
      </c>
      <c r="S456" s="14">
        <f t="shared" si="176"/>
        <v>0</v>
      </c>
      <c r="T456" s="12">
        <f t="shared" si="172"/>
        <v>840.33949246964119</v>
      </c>
      <c r="U456" s="3">
        <f t="shared" si="167"/>
        <v>18</v>
      </c>
      <c r="V456" s="19">
        <f t="shared" si="177"/>
        <v>13.422600000000001</v>
      </c>
      <c r="W456" s="14">
        <f>IF(M456=1,_xlfn.XLOOKUP(D456,' RPM (ICE)'!$E$3:$E$63,' RPM (ICE)'!$B$3:$B$63,,1),IF(M456=2,_xlfn.XLOOKUP(D456,' RPM (ICE)'!$F$3:$F$63,' RPM (ICE)'!$B$3:$B$63,,1),IF(M456=3,_xlfn.XLOOKUP(D456,' RPM (ICE)'!$G$3:$G$63,' RPM (ICE)'!$B$3:$B$63,,1))))</f>
        <v>6900</v>
      </c>
      <c r="X456" s="12">
        <f t="shared" si="178"/>
        <v>18.575322156521739</v>
      </c>
      <c r="Y456" s="3">
        <f t="shared" si="179"/>
        <v>19</v>
      </c>
      <c r="Z456" s="3">
        <f t="shared" ref="Z456:Z519" si="186">IF(Y456&lt;0,0,Y456)</f>
        <v>19</v>
      </c>
      <c r="AA456" s="3">
        <f t="shared" si="180"/>
        <v>19</v>
      </c>
      <c r="AB456" s="19"/>
      <c r="AC456" s="14">
        <f>IF(M456=1,_xlfn.XLOOKUP(D456,' RPM (ICE)'!$E$3:$E$63,' RPM (ICE)'!$C$3:$C$63,,-1),IF(M456=2,_xlfn.XLOOKUP(D456,' RPM (ICE)'!$F$3:$F$63,' RPM (ICE)'!$C$3:$C$63,,-1),IF(M456=3,_xlfn.XLOOKUP(D456,' RPM (ICE)'!$G$3:$G$63,' RPM (ICE)'!$C$3:$C$63,,-1))))</f>
        <v>13.483333333333301</v>
      </c>
      <c r="AD456" s="14">
        <f t="shared" si="181"/>
        <v>10.054521666666643</v>
      </c>
      <c r="AE456" s="14">
        <f t="shared" si="182"/>
        <v>13.914292245024122</v>
      </c>
      <c r="AF456" s="14" cm="1">
        <f t="array" ref="AF456">_xlfn.XLOOKUP(AE456,BSFC!$I$11:$I$33,_xlfn.XLOOKUP('Main Data (ICE)'!W456,BSFC!$J$10:$W$10,BSFC!$J$11:$W$33,,-1),,-1)</f>
        <v>450.79008974999994</v>
      </c>
      <c r="AG456" s="14">
        <f t="shared" si="183"/>
        <v>1.2590218679194376</v>
      </c>
      <c r="AH456" s="14">
        <f t="shared" ref="AH456:AH519" si="187">((F456-F455)/3600)*AD456</f>
        <v>2.0825300384643382E-4</v>
      </c>
      <c r="AI456" s="14">
        <f t="shared" ref="AI456:AI519" si="188">AH456*AF456</f>
        <v>9.3878390294640984E-2</v>
      </c>
      <c r="AJ456" s="14">
        <f t="shared" si="168"/>
        <v>56.795460169173822</v>
      </c>
      <c r="AK456" s="14">
        <f t="shared" ref="AK456:AK519" si="189">((AF456*AH456)/1000)/0.755</f>
        <v>1.2434223880084896E-4</v>
      </c>
      <c r="AL456" s="14">
        <f t="shared" ref="AL456:AL519" si="190">AL455+AK456</f>
        <v>7.5225775058508373E-2</v>
      </c>
    </row>
    <row r="457" spans="1:38" ht="15.75" thickBot="1" x14ac:dyDescent="0.3">
      <c r="A457" s="14">
        <v>1</v>
      </c>
      <c r="B457" s="17" t="s">
        <v>33</v>
      </c>
      <c r="C457" s="14">
        <v>451</v>
      </c>
      <c r="D457" s="14">
        <f t="shared" si="184"/>
        <v>30.000049728</v>
      </c>
      <c r="E457" s="14">
        <f t="shared" si="173"/>
        <v>13.411199999999999</v>
      </c>
      <c r="F457" s="14">
        <f t="shared" si="185"/>
        <v>41.637519589254083</v>
      </c>
      <c r="G457" s="14">
        <f>0.5*('Specifications (ICE)'!$P$4*'Specifications (ICE)'!$P$3)*'Specifications (ICE)'!$P$5*E457^2</f>
        <v>56.217600027646043</v>
      </c>
      <c r="H457" s="14">
        <f>IF(B457="A",'Specifications (ICE)'!$M$12,IF(B457="G",'Specifications (ICE)'!$M$13))</f>
        <v>84.271039200000004</v>
      </c>
      <c r="I457" s="14">
        <f>'Specifications (ICE)'!$H$11-G457-H457-R457</f>
        <v>561.50961099107656</v>
      </c>
      <c r="J457" s="14">
        <f t="shared" si="174"/>
        <v>0.88728655499254105</v>
      </c>
      <c r="K457" s="14">
        <f>0.5*'Specifications (ICE)'!$E$16*E457^2</f>
        <v>48283.043975654393</v>
      </c>
      <c r="L457" s="14">
        <f>E457/'Specifications (ICE)'!$M$4</f>
        <v>46.93333333333333</v>
      </c>
      <c r="M457" s="14">
        <f t="shared" si="169"/>
        <v>3</v>
      </c>
      <c r="N457" s="14">
        <f>IF(M457=1,'Specifications (ICE)'!$M$19,IF(M457=2,'Specifications (ICE)'!$M$20,IF(M457=3,'Specifications (ICE)'!$M$21)))</f>
        <v>632.83908432016858</v>
      </c>
      <c r="O457" s="14">
        <f t="shared" si="170"/>
        <v>56.911309171706868</v>
      </c>
      <c r="P457" s="13">
        <f t="shared" si="171"/>
        <v>0.88728655499254105</v>
      </c>
      <c r="Q457" s="14">
        <v>0</v>
      </c>
      <c r="R457" s="17">
        <f t="shared" si="175"/>
        <v>0</v>
      </c>
      <c r="S457" s="14">
        <f t="shared" si="176"/>
        <v>0</v>
      </c>
      <c r="T457" s="12">
        <f t="shared" si="172"/>
        <v>840.33949246964119</v>
      </c>
      <c r="U457" s="3">
        <f t="shared" ref="U457:U520" si="191">IF((ABS(I457)*D457)/746&gt;18,18,(ABS(I457)*D457)/746)</f>
        <v>18</v>
      </c>
      <c r="V457" s="19">
        <f t="shared" si="177"/>
        <v>13.422600000000001</v>
      </c>
      <c r="W457" s="14">
        <f>IF(M457=1,_xlfn.XLOOKUP(D457,' RPM (ICE)'!$E$3:$E$63,' RPM (ICE)'!$B$3:$B$63,,1),IF(M457=2,_xlfn.XLOOKUP(D457,' RPM (ICE)'!$F$3:$F$63,' RPM (ICE)'!$B$3:$B$63,,1),IF(M457=3,_xlfn.XLOOKUP(D457,' RPM (ICE)'!$G$3:$G$63,' RPM (ICE)'!$B$3:$B$63,,1))))</f>
        <v>6900</v>
      </c>
      <c r="X457" s="12">
        <f t="shared" si="178"/>
        <v>18.575322156521739</v>
      </c>
      <c r="Y457" s="3">
        <f t="shared" si="179"/>
        <v>19</v>
      </c>
      <c r="Z457" s="3">
        <f t="shared" si="186"/>
        <v>19</v>
      </c>
      <c r="AA457" s="3">
        <f t="shared" si="180"/>
        <v>19</v>
      </c>
      <c r="AB457" s="19"/>
      <c r="AC457" s="14">
        <f>IF(M457=1,_xlfn.XLOOKUP(D457,' RPM (ICE)'!$E$3:$E$63,' RPM (ICE)'!$C$3:$C$63,,-1),IF(M457=2,_xlfn.XLOOKUP(D457,' RPM (ICE)'!$F$3:$F$63,' RPM (ICE)'!$C$3:$C$63,,-1),IF(M457=3,_xlfn.XLOOKUP(D457,' RPM (ICE)'!$G$3:$G$63,' RPM (ICE)'!$C$3:$C$63,,-1))))</f>
        <v>13.483333333333301</v>
      </c>
      <c r="AD457" s="14">
        <f t="shared" si="181"/>
        <v>10.054521666666643</v>
      </c>
      <c r="AE457" s="14">
        <f t="shared" si="182"/>
        <v>13.914292245024122</v>
      </c>
      <c r="AF457" s="14" cm="1">
        <f t="array" ref="AF457">_xlfn.XLOOKUP(AE457,BSFC!$I$11:$I$33,_xlfn.XLOOKUP('Main Data (ICE)'!W457,BSFC!$J$10:$W$10,BSFC!$J$11:$W$33,,-1),,-1)</f>
        <v>450.79008974999994</v>
      </c>
      <c r="AG457" s="14">
        <f t="shared" si="183"/>
        <v>1.2590218679194376</v>
      </c>
      <c r="AH457" s="14">
        <f t="shared" si="187"/>
        <v>2.0825300384643382E-4</v>
      </c>
      <c r="AI457" s="14">
        <f t="shared" si="188"/>
        <v>9.3878390294640984E-2</v>
      </c>
      <c r="AJ457" s="14">
        <f t="shared" ref="AJ457:AJ520" si="192">AI457+AJ456</f>
        <v>56.889338559468463</v>
      </c>
      <c r="AK457" s="14">
        <f t="shared" si="189"/>
        <v>1.2434223880084896E-4</v>
      </c>
      <c r="AL457" s="14">
        <f t="shared" si="190"/>
        <v>7.5350117297309227E-2</v>
      </c>
    </row>
    <row r="458" spans="1:38" ht="15.75" thickBot="1" x14ac:dyDescent="0.3">
      <c r="A458" s="14">
        <v>1</v>
      </c>
      <c r="B458" s="17" t="s">
        <v>33</v>
      </c>
      <c r="C458" s="14">
        <v>452</v>
      </c>
      <c r="D458" s="14">
        <f t="shared" si="184"/>
        <v>30.000049728</v>
      </c>
      <c r="E458" s="14">
        <f t="shared" si="173"/>
        <v>13.411199999999999</v>
      </c>
      <c r="F458" s="14">
        <f t="shared" si="185"/>
        <v>41.712084132322566</v>
      </c>
      <c r="G458" s="14">
        <f>0.5*('Specifications (ICE)'!$P$4*'Specifications (ICE)'!$P$3)*'Specifications (ICE)'!$P$5*E458^2</f>
        <v>56.217600027646043</v>
      </c>
      <c r="H458" s="14">
        <f>IF(B458="A",'Specifications (ICE)'!$M$12,IF(B458="G",'Specifications (ICE)'!$M$13))</f>
        <v>84.271039200000004</v>
      </c>
      <c r="I458" s="14">
        <f>'Specifications (ICE)'!$H$11-G458-H458-R458</f>
        <v>561.50961099107656</v>
      </c>
      <c r="J458" s="14">
        <f t="shared" si="174"/>
        <v>0.88728655499254105</v>
      </c>
      <c r="K458" s="14">
        <f>0.5*'Specifications (ICE)'!$E$16*E458^2</f>
        <v>48283.043975654393</v>
      </c>
      <c r="L458" s="14">
        <f>E458/'Specifications (ICE)'!$M$4</f>
        <v>46.93333333333333</v>
      </c>
      <c r="M458" s="14">
        <f t="shared" si="169"/>
        <v>3</v>
      </c>
      <c r="N458" s="14">
        <f>IF(M458=1,'Specifications (ICE)'!$M$19,IF(M458=2,'Specifications (ICE)'!$M$20,IF(M458=3,'Specifications (ICE)'!$M$21)))</f>
        <v>632.83908432016858</v>
      </c>
      <c r="O458" s="14">
        <f t="shared" si="170"/>
        <v>56.911309171706868</v>
      </c>
      <c r="P458" s="13">
        <f t="shared" si="171"/>
        <v>0.88728655499254105</v>
      </c>
      <c r="Q458" s="14">
        <v>0</v>
      </c>
      <c r="R458" s="17">
        <f t="shared" si="175"/>
        <v>0</v>
      </c>
      <c r="S458" s="14">
        <f t="shared" si="176"/>
        <v>0</v>
      </c>
      <c r="T458" s="12">
        <f t="shared" si="172"/>
        <v>840.33949246964119</v>
      </c>
      <c r="U458" s="3">
        <f t="shared" si="191"/>
        <v>18</v>
      </c>
      <c r="V458" s="19">
        <f t="shared" si="177"/>
        <v>13.422600000000001</v>
      </c>
      <c r="W458" s="14">
        <f>IF(M458=1,_xlfn.XLOOKUP(D458,' RPM (ICE)'!$E$3:$E$63,' RPM (ICE)'!$B$3:$B$63,,1),IF(M458=2,_xlfn.XLOOKUP(D458,' RPM (ICE)'!$F$3:$F$63,' RPM (ICE)'!$B$3:$B$63,,1),IF(M458=3,_xlfn.XLOOKUP(D458,' RPM (ICE)'!$G$3:$G$63,' RPM (ICE)'!$B$3:$B$63,,1))))</f>
        <v>6900</v>
      </c>
      <c r="X458" s="12">
        <f t="shared" si="178"/>
        <v>18.575322156521739</v>
      </c>
      <c r="Y458" s="3">
        <f t="shared" si="179"/>
        <v>19</v>
      </c>
      <c r="Z458" s="3">
        <f t="shared" si="186"/>
        <v>19</v>
      </c>
      <c r="AA458" s="3">
        <f t="shared" si="180"/>
        <v>19</v>
      </c>
      <c r="AB458" s="19"/>
      <c r="AC458" s="14">
        <f>IF(M458=1,_xlfn.XLOOKUP(D458,' RPM (ICE)'!$E$3:$E$63,' RPM (ICE)'!$C$3:$C$63,,-1),IF(M458=2,_xlfn.XLOOKUP(D458,' RPM (ICE)'!$F$3:$F$63,' RPM (ICE)'!$C$3:$C$63,,-1),IF(M458=3,_xlfn.XLOOKUP(D458,' RPM (ICE)'!$G$3:$G$63,' RPM (ICE)'!$C$3:$C$63,,-1))))</f>
        <v>13.483333333333301</v>
      </c>
      <c r="AD458" s="14">
        <f t="shared" si="181"/>
        <v>10.054521666666643</v>
      </c>
      <c r="AE458" s="14">
        <f t="shared" si="182"/>
        <v>13.914292245024122</v>
      </c>
      <c r="AF458" s="14" cm="1">
        <f t="array" ref="AF458">_xlfn.XLOOKUP(AE458,BSFC!$I$11:$I$33,_xlfn.XLOOKUP('Main Data (ICE)'!W458,BSFC!$J$10:$W$10,BSFC!$J$11:$W$33,,-1),,-1)</f>
        <v>450.79008974999994</v>
      </c>
      <c r="AG458" s="14">
        <f t="shared" si="183"/>
        <v>1.2590218679194376</v>
      </c>
      <c r="AH458" s="14">
        <f t="shared" si="187"/>
        <v>2.0825300384643382E-4</v>
      </c>
      <c r="AI458" s="14">
        <f t="shared" si="188"/>
        <v>9.3878390294640984E-2</v>
      </c>
      <c r="AJ458" s="14">
        <f t="shared" si="192"/>
        <v>56.983216949763104</v>
      </c>
      <c r="AK458" s="14">
        <f t="shared" si="189"/>
        <v>1.2434223880084896E-4</v>
      </c>
      <c r="AL458" s="14">
        <f t="shared" si="190"/>
        <v>7.5474459536110081E-2</v>
      </c>
    </row>
    <row r="459" spans="1:38" ht="15.75" thickBot="1" x14ac:dyDescent="0.3">
      <c r="A459" s="14">
        <v>1</v>
      </c>
      <c r="B459" s="17" t="s">
        <v>33</v>
      </c>
      <c r="C459" s="14">
        <v>453</v>
      </c>
      <c r="D459" s="14">
        <f t="shared" si="184"/>
        <v>30.000049728</v>
      </c>
      <c r="E459" s="14">
        <f t="shared" si="173"/>
        <v>13.411199999999999</v>
      </c>
      <c r="F459" s="14">
        <f t="shared" si="185"/>
        <v>41.786648675391049</v>
      </c>
      <c r="G459" s="14">
        <f>0.5*('Specifications (ICE)'!$P$4*'Specifications (ICE)'!$P$3)*'Specifications (ICE)'!$P$5*E459^2</f>
        <v>56.217600027646043</v>
      </c>
      <c r="H459" s="14">
        <f>IF(B459="A",'Specifications (ICE)'!$M$12,IF(B459="G",'Specifications (ICE)'!$M$13))</f>
        <v>84.271039200000004</v>
      </c>
      <c r="I459" s="14">
        <f>'Specifications (ICE)'!$H$11-G459-H459-R459</f>
        <v>561.50961099107656</v>
      </c>
      <c r="J459" s="14">
        <f t="shared" si="174"/>
        <v>0.88728655499254105</v>
      </c>
      <c r="K459" s="14">
        <f>0.5*'Specifications (ICE)'!$E$16*E459^2</f>
        <v>48283.043975654393</v>
      </c>
      <c r="L459" s="14">
        <f>E459/'Specifications (ICE)'!$M$4</f>
        <v>46.93333333333333</v>
      </c>
      <c r="M459" s="14">
        <f t="shared" si="169"/>
        <v>3</v>
      </c>
      <c r="N459" s="14">
        <f>IF(M459=1,'Specifications (ICE)'!$M$19,IF(M459=2,'Specifications (ICE)'!$M$20,IF(M459=3,'Specifications (ICE)'!$M$21)))</f>
        <v>632.83908432016858</v>
      </c>
      <c r="O459" s="14">
        <f t="shared" si="170"/>
        <v>56.911309171706868</v>
      </c>
      <c r="P459" s="13">
        <f t="shared" si="171"/>
        <v>0.88728655499254105</v>
      </c>
      <c r="Q459" s="14">
        <v>0</v>
      </c>
      <c r="R459" s="17">
        <f t="shared" si="175"/>
        <v>0</v>
      </c>
      <c r="S459" s="14">
        <f t="shared" si="176"/>
        <v>0</v>
      </c>
      <c r="T459" s="12">
        <f t="shared" si="172"/>
        <v>840.33949246964119</v>
      </c>
      <c r="U459" s="3">
        <f t="shared" si="191"/>
        <v>18</v>
      </c>
      <c r="V459" s="19">
        <f t="shared" si="177"/>
        <v>13.422600000000001</v>
      </c>
      <c r="W459" s="14">
        <f>IF(M459=1,_xlfn.XLOOKUP(D459,' RPM (ICE)'!$E$3:$E$63,' RPM (ICE)'!$B$3:$B$63,,1),IF(M459=2,_xlfn.XLOOKUP(D459,' RPM (ICE)'!$F$3:$F$63,' RPM (ICE)'!$B$3:$B$63,,1),IF(M459=3,_xlfn.XLOOKUP(D459,' RPM (ICE)'!$G$3:$G$63,' RPM (ICE)'!$B$3:$B$63,,1))))</f>
        <v>6900</v>
      </c>
      <c r="X459" s="12">
        <f t="shared" si="178"/>
        <v>18.575322156521739</v>
      </c>
      <c r="Y459" s="3">
        <f t="shared" si="179"/>
        <v>19</v>
      </c>
      <c r="Z459" s="3">
        <f t="shared" si="186"/>
        <v>19</v>
      </c>
      <c r="AA459" s="3">
        <f t="shared" si="180"/>
        <v>19</v>
      </c>
      <c r="AB459" s="19"/>
      <c r="AC459" s="14">
        <f>IF(M459=1,_xlfn.XLOOKUP(D459,' RPM (ICE)'!$E$3:$E$63,' RPM (ICE)'!$C$3:$C$63,,-1),IF(M459=2,_xlfn.XLOOKUP(D459,' RPM (ICE)'!$F$3:$F$63,' RPM (ICE)'!$C$3:$C$63,,-1),IF(M459=3,_xlfn.XLOOKUP(D459,' RPM (ICE)'!$G$3:$G$63,' RPM (ICE)'!$C$3:$C$63,,-1))))</f>
        <v>13.483333333333301</v>
      </c>
      <c r="AD459" s="14">
        <f t="shared" si="181"/>
        <v>10.054521666666643</v>
      </c>
      <c r="AE459" s="14">
        <f t="shared" si="182"/>
        <v>13.914292245024122</v>
      </c>
      <c r="AF459" s="14" cm="1">
        <f t="array" ref="AF459">_xlfn.XLOOKUP(AE459,BSFC!$I$11:$I$33,_xlfn.XLOOKUP('Main Data (ICE)'!W459,BSFC!$J$10:$W$10,BSFC!$J$11:$W$33,,-1),,-1)</f>
        <v>450.79008974999994</v>
      </c>
      <c r="AG459" s="14">
        <f t="shared" si="183"/>
        <v>1.2590218679194376</v>
      </c>
      <c r="AH459" s="14">
        <f t="shared" si="187"/>
        <v>2.0825300384643382E-4</v>
      </c>
      <c r="AI459" s="14">
        <f t="shared" si="188"/>
        <v>9.3878390294640984E-2</v>
      </c>
      <c r="AJ459" s="14">
        <f t="shared" si="192"/>
        <v>57.077095340057745</v>
      </c>
      <c r="AK459" s="14">
        <f t="shared" si="189"/>
        <v>1.2434223880084896E-4</v>
      </c>
      <c r="AL459" s="14">
        <f t="shared" si="190"/>
        <v>7.5598801774910934E-2</v>
      </c>
    </row>
    <row r="460" spans="1:38" ht="15.75" thickBot="1" x14ac:dyDescent="0.3">
      <c r="A460" s="14">
        <v>1</v>
      </c>
      <c r="B460" s="17" t="s">
        <v>33</v>
      </c>
      <c r="C460" s="14">
        <v>454</v>
      </c>
      <c r="D460" s="14">
        <f t="shared" si="184"/>
        <v>30.000049728</v>
      </c>
      <c r="E460" s="14">
        <f t="shared" si="173"/>
        <v>13.411199999999999</v>
      </c>
      <c r="F460" s="14">
        <f t="shared" si="185"/>
        <v>41.861213218459532</v>
      </c>
      <c r="G460" s="14">
        <f>0.5*('Specifications (ICE)'!$P$4*'Specifications (ICE)'!$P$3)*'Specifications (ICE)'!$P$5*E460^2</f>
        <v>56.217600027646043</v>
      </c>
      <c r="H460" s="14">
        <f>IF(B460="A",'Specifications (ICE)'!$M$12,IF(B460="G",'Specifications (ICE)'!$M$13))</f>
        <v>84.271039200000004</v>
      </c>
      <c r="I460" s="14">
        <f>'Specifications (ICE)'!$H$11-G460-H460-R460</f>
        <v>561.50961099107656</v>
      </c>
      <c r="J460" s="14">
        <f t="shared" si="174"/>
        <v>0.88728655499254105</v>
      </c>
      <c r="K460" s="14">
        <f>0.5*'Specifications (ICE)'!$E$16*E460^2</f>
        <v>48283.043975654393</v>
      </c>
      <c r="L460" s="14">
        <f>E460/'Specifications (ICE)'!$M$4</f>
        <v>46.93333333333333</v>
      </c>
      <c r="M460" s="14">
        <f t="shared" si="169"/>
        <v>3</v>
      </c>
      <c r="N460" s="14">
        <f>IF(M460=1,'Specifications (ICE)'!$M$19,IF(M460=2,'Specifications (ICE)'!$M$20,IF(M460=3,'Specifications (ICE)'!$M$21)))</f>
        <v>632.83908432016858</v>
      </c>
      <c r="O460" s="14">
        <f t="shared" si="170"/>
        <v>56.911309171706868</v>
      </c>
      <c r="P460" s="13">
        <f t="shared" si="171"/>
        <v>0.88728655499254105</v>
      </c>
      <c r="Q460" s="14">
        <v>0</v>
      </c>
      <c r="R460" s="17">
        <f t="shared" si="175"/>
        <v>0</v>
      </c>
      <c r="S460" s="14">
        <f t="shared" si="176"/>
        <v>0</v>
      </c>
      <c r="T460" s="12">
        <f t="shared" si="172"/>
        <v>840.33949246964119</v>
      </c>
      <c r="U460" s="3">
        <f t="shared" si="191"/>
        <v>18</v>
      </c>
      <c r="V460" s="19">
        <f t="shared" si="177"/>
        <v>13.422600000000001</v>
      </c>
      <c r="W460" s="14">
        <f>IF(M460=1,_xlfn.XLOOKUP(D460,' RPM (ICE)'!$E$3:$E$63,' RPM (ICE)'!$B$3:$B$63,,1),IF(M460=2,_xlfn.XLOOKUP(D460,' RPM (ICE)'!$F$3:$F$63,' RPM (ICE)'!$B$3:$B$63,,1),IF(M460=3,_xlfn.XLOOKUP(D460,' RPM (ICE)'!$G$3:$G$63,' RPM (ICE)'!$B$3:$B$63,,1))))</f>
        <v>6900</v>
      </c>
      <c r="X460" s="12">
        <f t="shared" si="178"/>
        <v>18.575322156521739</v>
      </c>
      <c r="Y460" s="3">
        <f t="shared" si="179"/>
        <v>19</v>
      </c>
      <c r="Z460" s="3">
        <f t="shared" si="186"/>
        <v>19</v>
      </c>
      <c r="AA460" s="3">
        <f t="shared" si="180"/>
        <v>19</v>
      </c>
      <c r="AB460" s="19"/>
      <c r="AC460" s="14">
        <f>IF(M460=1,_xlfn.XLOOKUP(D460,' RPM (ICE)'!$E$3:$E$63,' RPM (ICE)'!$C$3:$C$63,,-1),IF(M460=2,_xlfn.XLOOKUP(D460,' RPM (ICE)'!$F$3:$F$63,' RPM (ICE)'!$C$3:$C$63,,-1),IF(M460=3,_xlfn.XLOOKUP(D460,' RPM (ICE)'!$G$3:$G$63,' RPM (ICE)'!$C$3:$C$63,,-1))))</f>
        <v>13.483333333333301</v>
      </c>
      <c r="AD460" s="14">
        <f t="shared" si="181"/>
        <v>10.054521666666643</v>
      </c>
      <c r="AE460" s="14">
        <f t="shared" si="182"/>
        <v>13.914292245024122</v>
      </c>
      <c r="AF460" s="14" cm="1">
        <f t="array" ref="AF460">_xlfn.XLOOKUP(AE460,BSFC!$I$11:$I$33,_xlfn.XLOOKUP('Main Data (ICE)'!W460,BSFC!$J$10:$W$10,BSFC!$J$11:$W$33,,-1),,-1)</f>
        <v>450.79008974999994</v>
      </c>
      <c r="AG460" s="14">
        <f t="shared" si="183"/>
        <v>1.2590218679194376</v>
      </c>
      <c r="AH460" s="14">
        <f t="shared" si="187"/>
        <v>2.0825300384643382E-4</v>
      </c>
      <c r="AI460" s="14">
        <f t="shared" si="188"/>
        <v>9.3878390294640984E-2</v>
      </c>
      <c r="AJ460" s="14">
        <f t="shared" si="192"/>
        <v>57.170973730352387</v>
      </c>
      <c r="AK460" s="14">
        <f t="shared" si="189"/>
        <v>1.2434223880084896E-4</v>
      </c>
      <c r="AL460" s="14">
        <f t="shared" si="190"/>
        <v>7.5723144013711788E-2</v>
      </c>
    </row>
    <row r="461" spans="1:38" ht="15.75" thickBot="1" x14ac:dyDescent="0.3">
      <c r="A461" s="14">
        <v>1</v>
      </c>
      <c r="B461" s="17" t="s">
        <v>33</v>
      </c>
      <c r="C461" s="14">
        <v>455</v>
      </c>
      <c r="D461" s="14">
        <f t="shared" si="184"/>
        <v>30.000049728</v>
      </c>
      <c r="E461" s="14">
        <f t="shared" si="173"/>
        <v>13.411199999999999</v>
      </c>
      <c r="F461" s="14">
        <f t="shared" si="185"/>
        <v>41.935777761528016</v>
      </c>
      <c r="G461" s="14">
        <f>0.5*('Specifications (ICE)'!$P$4*'Specifications (ICE)'!$P$3)*'Specifications (ICE)'!$P$5*E461^2</f>
        <v>56.217600027646043</v>
      </c>
      <c r="H461" s="14">
        <f>IF(B461="A",'Specifications (ICE)'!$M$12,IF(B461="G",'Specifications (ICE)'!$M$13))</f>
        <v>84.271039200000004</v>
      </c>
      <c r="I461" s="14">
        <f>'Specifications (ICE)'!$H$11-G461-H461-R461</f>
        <v>561.50961099107656</v>
      </c>
      <c r="J461" s="14">
        <f t="shared" si="174"/>
        <v>0.88728655499254105</v>
      </c>
      <c r="K461" s="14">
        <f>0.5*'Specifications (ICE)'!$E$16*E461^2</f>
        <v>48283.043975654393</v>
      </c>
      <c r="L461" s="14">
        <f>E461/'Specifications (ICE)'!$M$4</f>
        <v>46.93333333333333</v>
      </c>
      <c r="M461" s="14">
        <f t="shared" si="169"/>
        <v>3</v>
      </c>
      <c r="N461" s="14">
        <f>IF(M461=1,'Specifications (ICE)'!$M$19,IF(M461=2,'Specifications (ICE)'!$M$20,IF(M461=3,'Specifications (ICE)'!$M$21)))</f>
        <v>632.83908432016858</v>
      </c>
      <c r="O461" s="14">
        <f t="shared" si="170"/>
        <v>56.911309171706868</v>
      </c>
      <c r="P461" s="13">
        <f t="shared" si="171"/>
        <v>0.88728655499254105</v>
      </c>
      <c r="Q461" s="14">
        <v>0</v>
      </c>
      <c r="R461" s="17">
        <f t="shared" si="175"/>
        <v>0</v>
      </c>
      <c r="S461" s="14">
        <f t="shared" si="176"/>
        <v>0</v>
      </c>
      <c r="T461" s="12">
        <f t="shared" si="172"/>
        <v>840.33949246964119</v>
      </c>
      <c r="U461" s="3">
        <f t="shared" si="191"/>
        <v>18</v>
      </c>
      <c r="V461" s="19">
        <f t="shared" si="177"/>
        <v>13.422600000000001</v>
      </c>
      <c r="W461" s="14">
        <f>IF(M461=1,_xlfn.XLOOKUP(D461,' RPM (ICE)'!$E$3:$E$63,' RPM (ICE)'!$B$3:$B$63,,1),IF(M461=2,_xlfn.XLOOKUP(D461,' RPM (ICE)'!$F$3:$F$63,' RPM (ICE)'!$B$3:$B$63,,1),IF(M461=3,_xlfn.XLOOKUP(D461,' RPM (ICE)'!$G$3:$G$63,' RPM (ICE)'!$B$3:$B$63,,1))))</f>
        <v>6900</v>
      </c>
      <c r="X461" s="12">
        <f t="shared" si="178"/>
        <v>18.575322156521739</v>
      </c>
      <c r="Y461" s="3">
        <f t="shared" si="179"/>
        <v>19</v>
      </c>
      <c r="Z461" s="3">
        <f t="shared" si="186"/>
        <v>19</v>
      </c>
      <c r="AA461" s="3">
        <f t="shared" si="180"/>
        <v>19</v>
      </c>
      <c r="AB461" s="19"/>
      <c r="AC461" s="14">
        <f>IF(M461=1,_xlfn.XLOOKUP(D461,' RPM (ICE)'!$E$3:$E$63,' RPM (ICE)'!$C$3:$C$63,,-1),IF(M461=2,_xlfn.XLOOKUP(D461,' RPM (ICE)'!$F$3:$F$63,' RPM (ICE)'!$C$3:$C$63,,-1),IF(M461=3,_xlfn.XLOOKUP(D461,' RPM (ICE)'!$G$3:$G$63,' RPM (ICE)'!$C$3:$C$63,,-1))))</f>
        <v>13.483333333333301</v>
      </c>
      <c r="AD461" s="14">
        <f t="shared" si="181"/>
        <v>10.054521666666643</v>
      </c>
      <c r="AE461" s="14">
        <f t="shared" si="182"/>
        <v>13.914292245024122</v>
      </c>
      <c r="AF461" s="14" cm="1">
        <f t="array" ref="AF461">_xlfn.XLOOKUP(AE461,BSFC!$I$11:$I$33,_xlfn.XLOOKUP('Main Data (ICE)'!W461,BSFC!$J$10:$W$10,BSFC!$J$11:$W$33,,-1),,-1)</f>
        <v>450.79008974999994</v>
      </c>
      <c r="AG461" s="14">
        <f t="shared" si="183"/>
        <v>1.2590218679194376</v>
      </c>
      <c r="AH461" s="14">
        <f t="shared" si="187"/>
        <v>2.0825300384643382E-4</v>
      </c>
      <c r="AI461" s="14">
        <f t="shared" si="188"/>
        <v>9.3878390294640984E-2</v>
      </c>
      <c r="AJ461" s="14">
        <f t="shared" si="192"/>
        <v>57.264852120647028</v>
      </c>
      <c r="AK461" s="14">
        <f t="shared" si="189"/>
        <v>1.2434223880084896E-4</v>
      </c>
      <c r="AL461" s="14">
        <f t="shared" si="190"/>
        <v>7.5847486252512641E-2</v>
      </c>
    </row>
    <row r="462" spans="1:38" ht="15.75" thickBot="1" x14ac:dyDescent="0.3">
      <c r="A462" s="14">
        <v>1</v>
      </c>
      <c r="B462" s="17" t="s">
        <v>33</v>
      </c>
      <c r="C462" s="14">
        <v>456</v>
      </c>
      <c r="D462" s="14">
        <f t="shared" si="184"/>
        <v>30.000049728</v>
      </c>
      <c r="E462" s="14">
        <f t="shared" si="173"/>
        <v>13.411199999999999</v>
      </c>
      <c r="F462" s="14">
        <f t="shared" si="185"/>
        <v>42.010342304596499</v>
      </c>
      <c r="G462" s="14">
        <f>0.5*('Specifications (ICE)'!$P$4*'Specifications (ICE)'!$P$3)*'Specifications (ICE)'!$P$5*E462^2</f>
        <v>56.217600027646043</v>
      </c>
      <c r="H462" s="14">
        <f>IF(B462="A",'Specifications (ICE)'!$M$12,IF(B462="G",'Specifications (ICE)'!$M$13))</f>
        <v>84.271039200000004</v>
      </c>
      <c r="I462" s="14">
        <f>'Specifications (ICE)'!$H$11-G462-H462-R462</f>
        <v>561.50961099107656</v>
      </c>
      <c r="J462" s="14">
        <f t="shared" si="174"/>
        <v>0.88728655499254105</v>
      </c>
      <c r="K462" s="14">
        <f>0.5*'Specifications (ICE)'!$E$16*E462^2</f>
        <v>48283.043975654393</v>
      </c>
      <c r="L462" s="14">
        <f>E462/'Specifications (ICE)'!$M$4</f>
        <v>46.93333333333333</v>
      </c>
      <c r="M462" s="14">
        <f t="shared" si="169"/>
        <v>3</v>
      </c>
      <c r="N462" s="14">
        <f>IF(M462=1,'Specifications (ICE)'!$M$19,IF(M462=2,'Specifications (ICE)'!$M$20,IF(M462=3,'Specifications (ICE)'!$M$21)))</f>
        <v>632.83908432016858</v>
      </c>
      <c r="O462" s="14">
        <f t="shared" si="170"/>
        <v>56.911309171706868</v>
      </c>
      <c r="P462" s="13">
        <f t="shared" si="171"/>
        <v>0.88728655499254105</v>
      </c>
      <c r="Q462" s="14">
        <v>0</v>
      </c>
      <c r="R462" s="17">
        <f t="shared" si="175"/>
        <v>0</v>
      </c>
      <c r="S462" s="14">
        <f t="shared" si="176"/>
        <v>0</v>
      </c>
      <c r="T462" s="12">
        <f t="shared" si="172"/>
        <v>840.33949246964119</v>
      </c>
      <c r="U462" s="3">
        <f t="shared" si="191"/>
        <v>18</v>
      </c>
      <c r="V462" s="19">
        <f t="shared" si="177"/>
        <v>13.422600000000001</v>
      </c>
      <c r="W462" s="14">
        <f>IF(M462=1,_xlfn.XLOOKUP(D462,' RPM (ICE)'!$E$3:$E$63,' RPM (ICE)'!$B$3:$B$63,,1),IF(M462=2,_xlfn.XLOOKUP(D462,' RPM (ICE)'!$F$3:$F$63,' RPM (ICE)'!$B$3:$B$63,,1),IF(M462=3,_xlfn.XLOOKUP(D462,' RPM (ICE)'!$G$3:$G$63,' RPM (ICE)'!$B$3:$B$63,,1))))</f>
        <v>6900</v>
      </c>
      <c r="X462" s="12">
        <f t="shared" si="178"/>
        <v>18.575322156521739</v>
      </c>
      <c r="Y462" s="3">
        <f t="shared" si="179"/>
        <v>19</v>
      </c>
      <c r="Z462" s="3">
        <f t="shared" si="186"/>
        <v>19</v>
      </c>
      <c r="AA462" s="3">
        <f t="shared" si="180"/>
        <v>19</v>
      </c>
      <c r="AB462" s="19"/>
      <c r="AC462" s="14">
        <f>IF(M462=1,_xlfn.XLOOKUP(D462,' RPM (ICE)'!$E$3:$E$63,' RPM (ICE)'!$C$3:$C$63,,-1),IF(M462=2,_xlfn.XLOOKUP(D462,' RPM (ICE)'!$F$3:$F$63,' RPM (ICE)'!$C$3:$C$63,,-1),IF(M462=3,_xlfn.XLOOKUP(D462,' RPM (ICE)'!$G$3:$G$63,' RPM (ICE)'!$C$3:$C$63,,-1))))</f>
        <v>13.483333333333301</v>
      </c>
      <c r="AD462" s="14">
        <f t="shared" si="181"/>
        <v>10.054521666666643</v>
      </c>
      <c r="AE462" s="14">
        <f t="shared" si="182"/>
        <v>13.914292245024122</v>
      </c>
      <c r="AF462" s="14" cm="1">
        <f t="array" ref="AF462">_xlfn.XLOOKUP(AE462,BSFC!$I$11:$I$33,_xlfn.XLOOKUP('Main Data (ICE)'!W462,BSFC!$J$10:$W$10,BSFC!$J$11:$W$33,,-1),,-1)</f>
        <v>450.79008974999994</v>
      </c>
      <c r="AG462" s="14">
        <f t="shared" si="183"/>
        <v>1.2590218679194376</v>
      </c>
      <c r="AH462" s="14">
        <f t="shared" si="187"/>
        <v>2.0825300384643382E-4</v>
      </c>
      <c r="AI462" s="14">
        <f t="shared" si="188"/>
        <v>9.3878390294640984E-2</v>
      </c>
      <c r="AJ462" s="14">
        <f t="shared" si="192"/>
        <v>57.358730510941669</v>
      </c>
      <c r="AK462" s="14">
        <f t="shared" si="189"/>
        <v>1.2434223880084896E-4</v>
      </c>
      <c r="AL462" s="14">
        <f t="shared" si="190"/>
        <v>7.5971828491313495E-2</v>
      </c>
    </row>
    <row r="463" spans="1:38" ht="15.75" thickBot="1" x14ac:dyDescent="0.3">
      <c r="A463" s="14">
        <v>1</v>
      </c>
      <c r="B463" s="17" t="s">
        <v>33</v>
      </c>
      <c r="C463" s="14">
        <v>457</v>
      </c>
      <c r="D463" s="14">
        <f t="shared" si="184"/>
        <v>30.000049728</v>
      </c>
      <c r="E463" s="14">
        <f t="shared" si="173"/>
        <v>13.411199999999999</v>
      </c>
      <c r="F463" s="14">
        <f t="shared" si="185"/>
        <v>42.084906847664982</v>
      </c>
      <c r="G463" s="14">
        <f>0.5*('Specifications (ICE)'!$P$4*'Specifications (ICE)'!$P$3)*'Specifications (ICE)'!$P$5*E463^2</f>
        <v>56.217600027646043</v>
      </c>
      <c r="H463" s="14">
        <f>IF(B463="A",'Specifications (ICE)'!$M$12,IF(B463="G",'Specifications (ICE)'!$M$13))</f>
        <v>84.271039200000004</v>
      </c>
      <c r="I463" s="14">
        <f>'Specifications (ICE)'!$H$11-G463-H463-R463</f>
        <v>561.50961099107656</v>
      </c>
      <c r="J463" s="14">
        <f t="shared" si="174"/>
        <v>0.88728655499254105</v>
      </c>
      <c r="K463" s="14">
        <f>0.5*'Specifications (ICE)'!$E$16*E463^2</f>
        <v>48283.043975654393</v>
      </c>
      <c r="L463" s="14">
        <f>E463/'Specifications (ICE)'!$M$4</f>
        <v>46.93333333333333</v>
      </c>
      <c r="M463" s="14">
        <f t="shared" si="169"/>
        <v>3</v>
      </c>
      <c r="N463" s="14">
        <f>IF(M463=1,'Specifications (ICE)'!$M$19,IF(M463=2,'Specifications (ICE)'!$M$20,IF(M463=3,'Specifications (ICE)'!$M$21)))</f>
        <v>632.83908432016858</v>
      </c>
      <c r="O463" s="14">
        <f t="shared" si="170"/>
        <v>56.911309171706868</v>
      </c>
      <c r="P463" s="13">
        <f t="shared" si="171"/>
        <v>0.88728655499254105</v>
      </c>
      <c r="Q463" s="14">
        <v>0</v>
      </c>
      <c r="R463" s="17">
        <f t="shared" si="175"/>
        <v>0</v>
      </c>
      <c r="S463" s="14">
        <f t="shared" si="176"/>
        <v>0</v>
      </c>
      <c r="T463" s="12">
        <f t="shared" si="172"/>
        <v>840.33949246964119</v>
      </c>
      <c r="U463" s="3">
        <f t="shared" si="191"/>
        <v>18</v>
      </c>
      <c r="V463" s="19">
        <f t="shared" si="177"/>
        <v>13.422600000000001</v>
      </c>
      <c r="W463" s="14">
        <f>IF(M463=1,_xlfn.XLOOKUP(D463,' RPM (ICE)'!$E$3:$E$63,' RPM (ICE)'!$B$3:$B$63,,1),IF(M463=2,_xlfn.XLOOKUP(D463,' RPM (ICE)'!$F$3:$F$63,' RPM (ICE)'!$B$3:$B$63,,1),IF(M463=3,_xlfn.XLOOKUP(D463,' RPM (ICE)'!$G$3:$G$63,' RPM (ICE)'!$B$3:$B$63,,1))))</f>
        <v>6900</v>
      </c>
      <c r="X463" s="12">
        <f t="shared" si="178"/>
        <v>18.575322156521739</v>
      </c>
      <c r="Y463" s="3">
        <f t="shared" si="179"/>
        <v>19</v>
      </c>
      <c r="Z463" s="3">
        <f t="shared" si="186"/>
        <v>19</v>
      </c>
      <c r="AA463" s="3">
        <f t="shared" si="180"/>
        <v>19</v>
      </c>
      <c r="AB463" s="19"/>
      <c r="AC463" s="14">
        <f>IF(M463=1,_xlfn.XLOOKUP(D463,' RPM (ICE)'!$E$3:$E$63,' RPM (ICE)'!$C$3:$C$63,,-1),IF(M463=2,_xlfn.XLOOKUP(D463,' RPM (ICE)'!$F$3:$F$63,' RPM (ICE)'!$C$3:$C$63,,-1),IF(M463=3,_xlfn.XLOOKUP(D463,' RPM (ICE)'!$G$3:$G$63,' RPM (ICE)'!$C$3:$C$63,,-1))))</f>
        <v>13.483333333333301</v>
      </c>
      <c r="AD463" s="14">
        <f t="shared" si="181"/>
        <v>10.054521666666643</v>
      </c>
      <c r="AE463" s="14">
        <f t="shared" si="182"/>
        <v>13.914292245024122</v>
      </c>
      <c r="AF463" s="14" cm="1">
        <f t="array" ref="AF463">_xlfn.XLOOKUP(AE463,BSFC!$I$11:$I$33,_xlfn.XLOOKUP('Main Data (ICE)'!W463,BSFC!$J$10:$W$10,BSFC!$J$11:$W$33,,-1),,-1)</f>
        <v>450.79008974999994</v>
      </c>
      <c r="AG463" s="14">
        <f t="shared" si="183"/>
        <v>1.2590218679194376</v>
      </c>
      <c r="AH463" s="14">
        <f t="shared" si="187"/>
        <v>2.0825300384643382E-4</v>
      </c>
      <c r="AI463" s="14">
        <f t="shared" si="188"/>
        <v>9.3878390294640984E-2</v>
      </c>
      <c r="AJ463" s="14">
        <f t="shared" si="192"/>
        <v>57.45260890123631</v>
      </c>
      <c r="AK463" s="14">
        <f t="shared" si="189"/>
        <v>1.2434223880084896E-4</v>
      </c>
      <c r="AL463" s="14">
        <f t="shared" si="190"/>
        <v>7.6096170730114349E-2</v>
      </c>
    </row>
    <row r="464" spans="1:38" ht="15.75" thickBot="1" x14ac:dyDescent="0.3">
      <c r="A464" s="14">
        <v>1</v>
      </c>
      <c r="B464" s="17" t="s">
        <v>33</v>
      </c>
      <c r="C464" s="14">
        <v>458</v>
      </c>
      <c r="D464" s="14">
        <f t="shared" si="184"/>
        <v>30.000049728</v>
      </c>
      <c r="E464" s="14">
        <f t="shared" si="173"/>
        <v>13.411199999999999</v>
      </c>
      <c r="F464" s="14">
        <f t="shared" si="185"/>
        <v>42.159471390733465</v>
      </c>
      <c r="G464" s="14">
        <f>0.5*('Specifications (ICE)'!$P$4*'Specifications (ICE)'!$P$3)*'Specifications (ICE)'!$P$5*E464^2</f>
        <v>56.217600027646043</v>
      </c>
      <c r="H464" s="14">
        <f>IF(B464="A",'Specifications (ICE)'!$M$12,IF(B464="G",'Specifications (ICE)'!$M$13))</f>
        <v>84.271039200000004</v>
      </c>
      <c r="I464" s="14">
        <f>'Specifications (ICE)'!$H$11-G464-H464-R464</f>
        <v>561.50961099107656</v>
      </c>
      <c r="J464" s="14">
        <f t="shared" si="174"/>
        <v>0.88728655499254105</v>
      </c>
      <c r="K464" s="14">
        <f>0.5*'Specifications (ICE)'!$E$16*E464^2</f>
        <v>48283.043975654393</v>
      </c>
      <c r="L464" s="14">
        <f>E464/'Specifications (ICE)'!$M$4</f>
        <v>46.93333333333333</v>
      </c>
      <c r="M464" s="14">
        <f t="shared" si="169"/>
        <v>3</v>
      </c>
      <c r="N464" s="14">
        <f>IF(M464=1,'Specifications (ICE)'!$M$19,IF(M464=2,'Specifications (ICE)'!$M$20,IF(M464=3,'Specifications (ICE)'!$M$21)))</f>
        <v>632.83908432016858</v>
      </c>
      <c r="O464" s="14">
        <f t="shared" si="170"/>
        <v>56.911309171706868</v>
      </c>
      <c r="P464" s="13">
        <f t="shared" si="171"/>
        <v>0.88728655499254105</v>
      </c>
      <c r="Q464" s="14">
        <v>0</v>
      </c>
      <c r="R464" s="17">
        <f t="shared" si="175"/>
        <v>0</v>
      </c>
      <c r="S464" s="14">
        <f t="shared" si="176"/>
        <v>0</v>
      </c>
      <c r="T464" s="12">
        <f t="shared" si="172"/>
        <v>840.33949246964119</v>
      </c>
      <c r="U464" s="3">
        <f t="shared" si="191"/>
        <v>18</v>
      </c>
      <c r="V464" s="19">
        <f t="shared" si="177"/>
        <v>13.422600000000001</v>
      </c>
      <c r="W464" s="14">
        <f>IF(M464=1,_xlfn.XLOOKUP(D464,' RPM (ICE)'!$E$3:$E$63,' RPM (ICE)'!$B$3:$B$63,,1),IF(M464=2,_xlfn.XLOOKUP(D464,' RPM (ICE)'!$F$3:$F$63,' RPM (ICE)'!$B$3:$B$63,,1),IF(M464=3,_xlfn.XLOOKUP(D464,' RPM (ICE)'!$G$3:$G$63,' RPM (ICE)'!$B$3:$B$63,,1))))</f>
        <v>6900</v>
      </c>
      <c r="X464" s="12">
        <f t="shared" si="178"/>
        <v>18.575322156521739</v>
      </c>
      <c r="Y464" s="3">
        <f t="shared" si="179"/>
        <v>19</v>
      </c>
      <c r="Z464" s="3">
        <f t="shared" si="186"/>
        <v>19</v>
      </c>
      <c r="AA464" s="3">
        <f t="shared" si="180"/>
        <v>19</v>
      </c>
      <c r="AB464" s="19"/>
      <c r="AC464" s="14">
        <f>IF(M464=1,_xlfn.XLOOKUP(D464,' RPM (ICE)'!$E$3:$E$63,' RPM (ICE)'!$C$3:$C$63,,-1),IF(M464=2,_xlfn.XLOOKUP(D464,' RPM (ICE)'!$F$3:$F$63,' RPM (ICE)'!$C$3:$C$63,,-1),IF(M464=3,_xlfn.XLOOKUP(D464,' RPM (ICE)'!$G$3:$G$63,' RPM (ICE)'!$C$3:$C$63,,-1))))</f>
        <v>13.483333333333301</v>
      </c>
      <c r="AD464" s="14">
        <f t="shared" si="181"/>
        <v>10.054521666666643</v>
      </c>
      <c r="AE464" s="14">
        <f t="shared" si="182"/>
        <v>13.914292245024122</v>
      </c>
      <c r="AF464" s="14" cm="1">
        <f t="array" ref="AF464">_xlfn.XLOOKUP(AE464,BSFC!$I$11:$I$33,_xlfn.XLOOKUP('Main Data (ICE)'!W464,BSFC!$J$10:$W$10,BSFC!$J$11:$W$33,,-1),,-1)</f>
        <v>450.79008974999994</v>
      </c>
      <c r="AG464" s="14">
        <f t="shared" si="183"/>
        <v>1.2590218679194376</v>
      </c>
      <c r="AH464" s="14">
        <f t="shared" si="187"/>
        <v>2.0825300384643382E-4</v>
      </c>
      <c r="AI464" s="14">
        <f t="shared" si="188"/>
        <v>9.3878390294640984E-2</v>
      </c>
      <c r="AJ464" s="14">
        <f t="shared" si="192"/>
        <v>57.546487291530951</v>
      </c>
      <c r="AK464" s="14">
        <f t="shared" si="189"/>
        <v>1.2434223880084896E-4</v>
      </c>
      <c r="AL464" s="14">
        <f t="shared" si="190"/>
        <v>7.6220512968915202E-2</v>
      </c>
    </row>
    <row r="465" spans="1:38" ht="15.75" thickBot="1" x14ac:dyDescent="0.3">
      <c r="A465" s="14">
        <v>1</v>
      </c>
      <c r="B465" s="17" t="s">
        <v>33</v>
      </c>
      <c r="C465" s="14">
        <v>459</v>
      </c>
      <c r="D465" s="14">
        <f t="shared" si="184"/>
        <v>30.000049728</v>
      </c>
      <c r="E465" s="14">
        <f t="shared" si="173"/>
        <v>13.411199999999999</v>
      </c>
      <c r="F465" s="14">
        <f t="shared" si="185"/>
        <v>42.234035933801948</v>
      </c>
      <c r="G465" s="14">
        <f>0.5*('Specifications (ICE)'!$P$4*'Specifications (ICE)'!$P$3)*'Specifications (ICE)'!$P$5*E465^2</f>
        <v>56.217600027646043</v>
      </c>
      <c r="H465" s="14">
        <f>IF(B465="A",'Specifications (ICE)'!$M$12,IF(B465="G",'Specifications (ICE)'!$M$13))</f>
        <v>84.271039200000004</v>
      </c>
      <c r="I465" s="14">
        <f>'Specifications (ICE)'!$H$11-G465-H465-R465</f>
        <v>561.50961099107656</v>
      </c>
      <c r="J465" s="14">
        <f t="shared" si="174"/>
        <v>0.88728655499254105</v>
      </c>
      <c r="K465" s="14">
        <f>0.5*'Specifications (ICE)'!$E$16*E465^2</f>
        <v>48283.043975654393</v>
      </c>
      <c r="L465" s="14">
        <f>E465/'Specifications (ICE)'!$M$4</f>
        <v>46.93333333333333</v>
      </c>
      <c r="M465" s="14">
        <f t="shared" si="169"/>
        <v>3</v>
      </c>
      <c r="N465" s="14">
        <f>IF(M465=1,'Specifications (ICE)'!$M$19,IF(M465=2,'Specifications (ICE)'!$M$20,IF(M465=3,'Specifications (ICE)'!$M$21)))</f>
        <v>632.83908432016858</v>
      </c>
      <c r="O465" s="14">
        <f t="shared" si="170"/>
        <v>56.911309171706868</v>
      </c>
      <c r="P465" s="13">
        <f t="shared" si="171"/>
        <v>0.88728655499254105</v>
      </c>
      <c r="Q465" s="14">
        <v>0</v>
      </c>
      <c r="R465" s="17">
        <f t="shared" si="175"/>
        <v>0</v>
      </c>
      <c r="S465" s="14">
        <f t="shared" si="176"/>
        <v>0</v>
      </c>
      <c r="T465" s="12">
        <f t="shared" si="172"/>
        <v>840.33949246964119</v>
      </c>
      <c r="U465" s="3">
        <f t="shared" si="191"/>
        <v>18</v>
      </c>
      <c r="V465" s="19">
        <f t="shared" si="177"/>
        <v>13.422600000000001</v>
      </c>
      <c r="W465" s="14">
        <f>IF(M465=1,_xlfn.XLOOKUP(D465,' RPM (ICE)'!$E$3:$E$63,' RPM (ICE)'!$B$3:$B$63,,1),IF(M465=2,_xlfn.XLOOKUP(D465,' RPM (ICE)'!$F$3:$F$63,' RPM (ICE)'!$B$3:$B$63,,1),IF(M465=3,_xlfn.XLOOKUP(D465,' RPM (ICE)'!$G$3:$G$63,' RPM (ICE)'!$B$3:$B$63,,1))))</f>
        <v>6900</v>
      </c>
      <c r="X465" s="12">
        <f t="shared" si="178"/>
        <v>18.575322156521739</v>
      </c>
      <c r="Y465" s="3">
        <f t="shared" si="179"/>
        <v>19</v>
      </c>
      <c r="Z465" s="3">
        <f t="shared" si="186"/>
        <v>19</v>
      </c>
      <c r="AA465" s="3">
        <f t="shared" si="180"/>
        <v>19</v>
      </c>
      <c r="AB465" s="19"/>
      <c r="AC465" s="14">
        <f>IF(M465=1,_xlfn.XLOOKUP(D465,' RPM (ICE)'!$E$3:$E$63,' RPM (ICE)'!$C$3:$C$63,,-1),IF(M465=2,_xlfn.XLOOKUP(D465,' RPM (ICE)'!$F$3:$F$63,' RPM (ICE)'!$C$3:$C$63,,-1),IF(M465=3,_xlfn.XLOOKUP(D465,' RPM (ICE)'!$G$3:$G$63,' RPM (ICE)'!$C$3:$C$63,,-1))))</f>
        <v>13.483333333333301</v>
      </c>
      <c r="AD465" s="14">
        <f t="shared" si="181"/>
        <v>10.054521666666643</v>
      </c>
      <c r="AE465" s="14">
        <f t="shared" si="182"/>
        <v>13.914292245024122</v>
      </c>
      <c r="AF465" s="14" cm="1">
        <f t="array" ref="AF465">_xlfn.XLOOKUP(AE465,BSFC!$I$11:$I$33,_xlfn.XLOOKUP('Main Data (ICE)'!W465,BSFC!$J$10:$W$10,BSFC!$J$11:$W$33,,-1),,-1)</f>
        <v>450.79008974999994</v>
      </c>
      <c r="AG465" s="14">
        <f t="shared" si="183"/>
        <v>1.2590218679194376</v>
      </c>
      <c r="AH465" s="14">
        <f t="shared" si="187"/>
        <v>2.0825300384643382E-4</v>
      </c>
      <c r="AI465" s="14">
        <f t="shared" si="188"/>
        <v>9.3878390294640984E-2</v>
      </c>
      <c r="AJ465" s="14">
        <f t="shared" si="192"/>
        <v>57.640365681825593</v>
      </c>
      <c r="AK465" s="14">
        <f t="shared" si="189"/>
        <v>1.2434223880084896E-4</v>
      </c>
      <c r="AL465" s="14">
        <f t="shared" si="190"/>
        <v>7.6344855207716056E-2</v>
      </c>
    </row>
    <row r="466" spans="1:38" ht="15.75" thickBot="1" x14ac:dyDescent="0.3">
      <c r="A466" s="14">
        <v>1</v>
      </c>
      <c r="B466" s="17" t="s">
        <v>33</v>
      </c>
      <c r="C466" s="14">
        <v>460</v>
      </c>
      <c r="D466" s="14">
        <f t="shared" si="184"/>
        <v>30.000049728</v>
      </c>
      <c r="E466" s="14">
        <f t="shared" si="173"/>
        <v>13.411199999999999</v>
      </c>
      <c r="F466" s="14">
        <f t="shared" si="185"/>
        <v>42.308600476870431</v>
      </c>
      <c r="G466" s="14">
        <f>0.5*('Specifications (ICE)'!$P$4*'Specifications (ICE)'!$P$3)*'Specifications (ICE)'!$P$5*E466^2</f>
        <v>56.217600027646043</v>
      </c>
      <c r="H466" s="14">
        <f>IF(B466="A",'Specifications (ICE)'!$M$12,IF(B466="G",'Specifications (ICE)'!$M$13))</f>
        <v>84.271039200000004</v>
      </c>
      <c r="I466" s="14">
        <f>'Specifications (ICE)'!$H$11-G466-H466-R466</f>
        <v>561.50961099107656</v>
      </c>
      <c r="J466" s="14">
        <f t="shared" si="174"/>
        <v>0.88728655499254105</v>
      </c>
      <c r="K466" s="14">
        <f>0.5*'Specifications (ICE)'!$E$16*E466^2</f>
        <v>48283.043975654393</v>
      </c>
      <c r="L466" s="14">
        <f>E466/'Specifications (ICE)'!$M$4</f>
        <v>46.93333333333333</v>
      </c>
      <c r="M466" s="14">
        <f t="shared" si="169"/>
        <v>3</v>
      </c>
      <c r="N466" s="14">
        <f>IF(M466=1,'Specifications (ICE)'!$M$19,IF(M466=2,'Specifications (ICE)'!$M$20,IF(M466=3,'Specifications (ICE)'!$M$21)))</f>
        <v>632.83908432016858</v>
      </c>
      <c r="O466" s="14">
        <f t="shared" si="170"/>
        <v>56.911309171706868</v>
      </c>
      <c r="P466" s="13">
        <f t="shared" si="171"/>
        <v>0.88728655499254105</v>
      </c>
      <c r="Q466" s="14">
        <v>0</v>
      </c>
      <c r="R466" s="17">
        <f t="shared" si="175"/>
        <v>0</v>
      </c>
      <c r="S466" s="14">
        <f t="shared" si="176"/>
        <v>0</v>
      </c>
      <c r="T466" s="12">
        <f t="shared" si="172"/>
        <v>840.33949246964119</v>
      </c>
      <c r="U466" s="3">
        <f t="shared" si="191"/>
        <v>18</v>
      </c>
      <c r="V466" s="19">
        <f t="shared" si="177"/>
        <v>13.422600000000001</v>
      </c>
      <c r="W466" s="14">
        <f>IF(M466=1,_xlfn.XLOOKUP(D466,' RPM (ICE)'!$E$3:$E$63,' RPM (ICE)'!$B$3:$B$63,,1),IF(M466=2,_xlfn.XLOOKUP(D466,' RPM (ICE)'!$F$3:$F$63,' RPM (ICE)'!$B$3:$B$63,,1),IF(M466=3,_xlfn.XLOOKUP(D466,' RPM (ICE)'!$G$3:$G$63,' RPM (ICE)'!$B$3:$B$63,,1))))</f>
        <v>6900</v>
      </c>
      <c r="X466" s="12">
        <f t="shared" si="178"/>
        <v>18.575322156521739</v>
      </c>
      <c r="Y466" s="3">
        <f t="shared" si="179"/>
        <v>19</v>
      </c>
      <c r="Z466" s="3">
        <f t="shared" si="186"/>
        <v>19</v>
      </c>
      <c r="AA466" s="3">
        <f t="shared" si="180"/>
        <v>19</v>
      </c>
      <c r="AB466" s="19"/>
      <c r="AC466" s="14">
        <f>IF(M466=1,_xlfn.XLOOKUP(D466,' RPM (ICE)'!$E$3:$E$63,' RPM (ICE)'!$C$3:$C$63,,-1),IF(M466=2,_xlfn.XLOOKUP(D466,' RPM (ICE)'!$F$3:$F$63,' RPM (ICE)'!$C$3:$C$63,,-1),IF(M466=3,_xlfn.XLOOKUP(D466,' RPM (ICE)'!$G$3:$G$63,' RPM (ICE)'!$C$3:$C$63,,-1))))</f>
        <v>13.483333333333301</v>
      </c>
      <c r="AD466" s="14">
        <f t="shared" si="181"/>
        <v>10.054521666666643</v>
      </c>
      <c r="AE466" s="14">
        <f t="shared" si="182"/>
        <v>13.914292245024122</v>
      </c>
      <c r="AF466" s="14" cm="1">
        <f t="array" ref="AF466">_xlfn.XLOOKUP(AE466,BSFC!$I$11:$I$33,_xlfn.XLOOKUP('Main Data (ICE)'!W466,BSFC!$J$10:$W$10,BSFC!$J$11:$W$33,,-1),,-1)</f>
        <v>450.79008974999994</v>
      </c>
      <c r="AG466" s="14">
        <f t="shared" si="183"/>
        <v>1.2590218679194376</v>
      </c>
      <c r="AH466" s="14">
        <f t="shared" si="187"/>
        <v>2.0825300384643382E-4</v>
      </c>
      <c r="AI466" s="14">
        <f t="shared" si="188"/>
        <v>9.3878390294640984E-2</v>
      </c>
      <c r="AJ466" s="14">
        <f t="shared" si="192"/>
        <v>57.734244072120234</v>
      </c>
      <c r="AK466" s="14">
        <f t="shared" si="189"/>
        <v>1.2434223880084896E-4</v>
      </c>
      <c r="AL466" s="14">
        <f t="shared" si="190"/>
        <v>7.6469197446516909E-2</v>
      </c>
    </row>
    <row r="467" spans="1:38" ht="15.75" thickBot="1" x14ac:dyDescent="0.3">
      <c r="A467" s="14">
        <v>1</v>
      </c>
      <c r="B467" s="17" t="s">
        <v>33</v>
      </c>
      <c r="C467" s="14">
        <v>461</v>
      </c>
      <c r="D467" s="14">
        <f t="shared" si="184"/>
        <v>30.000049728</v>
      </c>
      <c r="E467" s="14">
        <f t="shared" si="173"/>
        <v>13.411199999999999</v>
      </c>
      <c r="F467" s="14">
        <f t="shared" si="185"/>
        <v>42.383165019938914</v>
      </c>
      <c r="G467" s="14">
        <f>0.5*('Specifications (ICE)'!$P$4*'Specifications (ICE)'!$P$3)*'Specifications (ICE)'!$P$5*E467^2</f>
        <v>56.217600027646043</v>
      </c>
      <c r="H467" s="14">
        <f>IF(B467="A",'Specifications (ICE)'!$M$12,IF(B467="G",'Specifications (ICE)'!$M$13))</f>
        <v>84.271039200000004</v>
      </c>
      <c r="I467" s="14">
        <f>'Specifications (ICE)'!$H$11-G467-H467-R467</f>
        <v>561.50961099107656</v>
      </c>
      <c r="J467" s="14">
        <f t="shared" si="174"/>
        <v>0.88728655499254105</v>
      </c>
      <c r="K467" s="14">
        <f>0.5*'Specifications (ICE)'!$E$16*E467^2</f>
        <v>48283.043975654393</v>
      </c>
      <c r="L467" s="14">
        <f>E467/'Specifications (ICE)'!$M$4</f>
        <v>46.93333333333333</v>
      </c>
      <c r="M467" s="14">
        <f t="shared" si="169"/>
        <v>3</v>
      </c>
      <c r="N467" s="14">
        <f>IF(M467=1,'Specifications (ICE)'!$M$19,IF(M467=2,'Specifications (ICE)'!$M$20,IF(M467=3,'Specifications (ICE)'!$M$21)))</f>
        <v>632.83908432016858</v>
      </c>
      <c r="O467" s="14">
        <f t="shared" si="170"/>
        <v>56.911309171706868</v>
      </c>
      <c r="P467" s="13">
        <f t="shared" si="171"/>
        <v>0.88728655499254105</v>
      </c>
      <c r="Q467" s="14">
        <v>0</v>
      </c>
      <c r="R467" s="17">
        <f t="shared" si="175"/>
        <v>0</v>
      </c>
      <c r="S467" s="14">
        <f t="shared" si="176"/>
        <v>0</v>
      </c>
      <c r="T467" s="12">
        <f t="shared" si="172"/>
        <v>840.33949246964119</v>
      </c>
      <c r="U467" s="3">
        <f t="shared" si="191"/>
        <v>18</v>
      </c>
      <c r="V467" s="19">
        <f t="shared" si="177"/>
        <v>13.422600000000001</v>
      </c>
      <c r="W467" s="14">
        <f>IF(M467=1,_xlfn.XLOOKUP(D467,' RPM (ICE)'!$E$3:$E$63,' RPM (ICE)'!$B$3:$B$63,,1),IF(M467=2,_xlfn.XLOOKUP(D467,' RPM (ICE)'!$F$3:$F$63,' RPM (ICE)'!$B$3:$B$63,,1),IF(M467=3,_xlfn.XLOOKUP(D467,' RPM (ICE)'!$G$3:$G$63,' RPM (ICE)'!$B$3:$B$63,,1))))</f>
        <v>6900</v>
      </c>
      <c r="X467" s="12">
        <f t="shared" si="178"/>
        <v>18.575322156521739</v>
      </c>
      <c r="Y467" s="3">
        <f t="shared" si="179"/>
        <v>19</v>
      </c>
      <c r="Z467" s="3">
        <f t="shared" si="186"/>
        <v>19</v>
      </c>
      <c r="AA467" s="3">
        <f t="shared" si="180"/>
        <v>19</v>
      </c>
      <c r="AB467" s="19"/>
      <c r="AC467" s="14">
        <f>IF(M467=1,_xlfn.XLOOKUP(D467,' RPM (ICE)'!$E$3:$E$63,' RPM (ICE)'!$C$3:$C$63,,-1),IF(M467=2,_xlfn.XLOOKUP(D467,' RPM (ICE)'!$F$3:$F$63,' RPM (ICE)'!$C$3:$C$63,,-1),IF(M467=3,_xlfn.XLOOKUP(D467,' RPM (ICE)'!$G$3:$G$63,' RPM (ICE)'!$C$3:$C$63,,-1))))</f>
        <v>13.483333333333301</v>
      </c>
      <c r="AD467" s="14">
        <f t="shared" si="181"/>
        <v>10.054521666666643</v>
      </c>
      <c r="AE467" s="14">
        <f t="shared" si="182"/>
        <v>13.914292245024122</v>
      </c>
      <c r="AF467" s="14" cm="1">
        <f t="array" ref="AF467">_xlfn.XLOOKUP(AE467,BSFC!$I$11:$I$33,_xlfn.XLOOKUP('Main Data (ICE)'!W467,BSFC!$J$10:$W$10,BSFC!$J$11:$W$33,,-1),,-1)</f>
        <v>450.79008974999994</v>
      </c>
      <c r="AG467" s="14">
        <f t="shared" si="183"/>
        <v>1.2590218679194376</v>
      </c>
      <c r="AH467" s="14">
        <f t="shared" si="187"/>
        <v>2.0825300384643382E-4</v>
      </c>
      <c r="AI467" s="14">
        <f t="shared" si="188"/>
        <v>9.3878390294640984E-2</v>
      </c>
      <c r="AJ467" s="14">
        <f t="shared" si="192"/>
        <v>57.828122462414875</v>
      </c>
      <c r="AK467" s="14">
        <f t="shared" si="189"/>
        <v>1.2434223880084896E-4</v>
      </c>
      <c r="AL467" s="14">
        <f t="shared" si="190"/>
        <v>7.6593539685317763E-2</v>
      </c>
    </row>
    <row r="468" spans="1:38" ht="15.75" thickBot="1" x14ac:dyDescent="0.3">
      <c r="A468" s="14">
        <v>1</v>
      </c>
      <c r="B468" s="17" t="s">
        <v>33</v>
      </c>
      <c r="C468" s="14">
        <v>462</v>
      </c>
      <c r="D468" s="14">
        <f t="shared" si="184"/>
        <v>30.000049728</v>
      </c>
      <c r="E468" s="14">
        <f t="shared" si="173"/>
        <v>13.411199999999999</v>
      </c>
      <c r="F468" s="14">
        <f t="shared" si="185"/>
        <v>42.457729563007398</v>
      </c>
      <c r="G468" s="14">
        <f>0.5*('Specifications (ICE)'!$P$4*'Specifications (ICE)'!$P$3)*'Specifications (ICE)'!$P$5*E468^2</f>
        <v>56.217600027646043</v>
      </c>
      <c r="H468" s="14">
        <f>IF(B468="A",'Specifications (ICE)'!$M$12,IF(B468="G",'Specifications (ICE)'!$M$13))</f>
        <v>84.271039200000004</v>
      </c>
      <c r="I468" s="14">
        <f>'Specifications (ICE)'!$H$11-G468-H468-R468</f>
        <v>561.50961099107656</v>
      </c>
      <c r="J468" s="14">
        <f t="shared" si="174"/>
        <v>0.88728655499254105</v>
      </c>
      <c r="K468" s="14">
        <f>0.5*'Specifications (ICE)'!$E$16*E468^2</f>
        <v>48283.043975654393</v>
      </c>
      <c r="L468" s="14">
        <f>E468/'Specifications (ICE)'!$M$4</f>
        <v>46.93333333333333</v>
      </c>
      <c r="M468" s="14">
        <f t="shared" si="169"/>
        <v>3</v>
      </c>
      <c r="N468" s="14">
        <f>IF(M468=1,'Specifications (ICE)'!$M$19,IF(M468=2,'Specifications (ICE)'!$M$20,IF(M468=3,'Specifications (ICE)'!$M$21)))</f>
        <v>632.83908432016858</v>
      </c>
      <c r="O468" s="14">
        <f t="shared" si="170"/>
        <v>56.911309171706868</v>
      </c>
      <c r="P468" s="13">
        <f t="shared" si="171"/>
        <v>0.88728655499254105</v>
      </c>
      <c r="Q468" s="14">
        <v>0</v>
      </c>
      <c r="R468" s="17">
        <f t="shared" si="175"/>
        <v>0</v>
      </c>
      <c r="S468" s="14">
        <f t="shared" si="176"/>
        <v>0</v>
      </c>
      <c r="T468" s="12">
        <f t="shared" si="172"/>
        <v>840.33949246964119</v>
      </c>
      <c r="U468" s="3">
        <f t="shared" si="191"/>
        <v>18</v>
      </c>
      <c r="V468" s="19">
        <f t="shared" si="177"/>
        <v>13.422600000000001</v>
      </c>
      <c r="W468" s="14">
        <f>IF(M468=1,_xlfn.XLOOKUP(D468,' RPM (ICE)'!$E$3:$E$63,' RPM (ICE)'!$B$3:$B$63,,1),IF(M468=2,_xlfn.XLOOKUP(D468,' RPM (ICE)'!$F$3:$F$63,' RPM (ICE)'!$B$3:$B$63,,1),IF(M468=3,_xlfn.XLOOKUP(D468,' RPM (ICE)'!$G$3:$G$63,' RPM (ICE)'!$B$3:$B$63,,1))))</f>
        <v>6900</v>
      </c>
      <c r="X468" s="12">
        <f t="shared" si="178"/>
        <v>18.575322156521739</v>
      </c>
      <c r="Y468" s="3">
        <f t="shared" si="179"/>
        <v>19</v>
      </c>
      <c r="Z468" s="3">
        <f t="shared" si="186"/>
        <v>19</v>
      </c>
      <c r="AA468" s="3">
        <f t="shared" si="180"/>
        <v>19</v>
      </c>
      <c r="AB468" s="19"/>
      <c r="AC468" s="14">
        <f>IF(M468=1,_xlfn.XLOOKUP(D468,' RPM (ICE)'!$E$3:$E$63,' RPM (ICE)'!$C$3:$C$63,,-1),IF(M468=2,_xlfn.XLOOKUP(D468,' RPM (ICE)'!$F$3:$F$63,' RPM (ICE)'!$C$3:$C$63,,-1),IF(M468=3,_xlfn.XLOOKUP(D468,' RPM (ICE)'!$G$3:$G$63,' RPM (ICE)'!$C$3:$C$63,,-1))))</f>
        <v>13.483333333333301</v>
      </c>
      <c r="AD468" s="14">
        <f t="shared" si="181"/>
        <v>10.054521666666643</v>
      </c>
      <c r="AE468" s="14">
        <f t="shared" si="182"/>
        <v>13.914292245024122</v>
      </c>
      <c r="AF468" s="14" cm="1">
        <f t="array" ref="AF468">_xlfn.XLOOKUP(AE468,BSFC!$I$11:$I$33,_xlfn.XLOOKUP('Main Data (ICE)'!W468,BSFC!$J$10:$W$10,BSFC!$J$11:$W$33,,-1),,-1)</f>
        <v>450.79008974999994</v>
      </c>
      <c r="AG468" s="14">
        <f t="shared" si="183"/>
        <v>1.2590218679194376</v>
      </c>
      <c r="AH468" s="14">
        <f t="shared" si="187"/>
        <v>2.0825300384643382E-4</v>
      </c>
      <c r="AI468" s="14">
        <f t="shared" si="188"/>
        <v>9.3878390294640984E-2</v>
      </c>
      <c r="AJ468" s="14">
        <f t="shared" si="192"/>
        <v>57.922000852709516</v>
      </c>
      <c r="AK468" s="14">
        <f t="shared" si="189"/>
        <v>1.2434223880084896E-4</v>
      </c>
      <c r="AL468" s="14">
        <f t="shared" si="190"/>
        <v>7.6717881924118617E-2</v>
      </c>
    </row>
    <row r="469" spans="1:38" ht="15.75" thickBot="1" x14ac:dyDescent="0.3">
      <c r="A469" s="14">
        <v>1</v>
      </c>
      <c r="B469" s="17" t="s">
        <v>33</v>
      </c>
      <c r="C469" s="14">
        <v>463</v>
      </c>
      <c r="D469" s="14">
        <f t="shared" si="184"/>
        <v>30.000049728</v>
      </c>
      <c r="E469" s="14">
        <f t="shared" si="173"/>
        <v>13.411199999999999</v>
      </c>
      <c r="F469" s="14">
        <f t="shared" si="185"/>
        <v>42.532294106075881</v>
      </c>
      <c r="G469" s="14">
        <f>0.5*('Specifications (ICE)'!$P$4*'Specifications (ICE)'!$P$3)*'Specifications (ICE)'!$P$5*E469^2</f>
        <v>56.217600027646043</v>
      </c>
      <c r="H469" s="14">
        <f>IF(B469="A",'Specifications (ICE)'!$M$12,IF(B469="G",'Specifications (ICE)'!$M$13))</f>
        <v>84.271039200000004</v>
      </c>
      <c r="I469" s="14">
        <f>'Specifications (ICE)'!$H$11-G469-H469-R469</f>
        <v>561.50961099107656</v>
      </c>
      <c r="J469" s="14">
        <f t="shared" si="174"/>
        <v>0.88728655499254105</v>
      </c>
      <c r="K469" s="14">
        <f>0.5*'Specifications (ICE)'!$E$16*E469^2</f>
        <v>48283.043975654393</v>
      </c>
      <c r="L469" s="14">
        <f>E469/'Specifications (ICE)'!$M$4</f>
        <v>46.93333333333333</v>
      </c>
      <c r="M469" s="14">
        <f t="shared" si="169"/>
        <v>3</v>
      </c>
      <c r="N469" s="14">
        <f>IF(M469=1,'Specifications (ICE)'!$M$19,IF(M469=2,'Specifications (ICE)'!$M$20,IF(M469=3,'Specifications (ICE)'!$M$21)))</f>
        <v>632.83908432016858</v>
      </c>
      <c r="O469" s="14">
        <f t="shared" si="170"/>
        <v>56.911309171706868</v>
      </c>
      <c r="P469" s="13">
        <f t="shared" si="171"/>
        <v>0.88728655499254105</v>
      </c>
      <c r="Q469" s="14">
        <v>0</v>
      </c>
      <c r="R469" s="17">
        <f t="shared" si="175"/>
        <v>0</v>
      </c>
      <c r="S469" s="14">
        <f t="shared" si="176"/>
        <v>0</v>
      </c>
      <c r="T469" s="12">
        <f t="shared" si="172"/>
        <v>840.33949246964119</v>
      </c>
      <c r="U469" s="3">
        <f t="shared" si="191"/>
        <v>18</v>
      </c>
      <c r="V469" s="19">
        <f t="shared" si="177"/>
        <v>13.422600000000001</v>
      </c>
      <c r="W469" s="14">
        <f>IF(M469=1,_xlfn.XLOOKUP(D469,' RPM (ICE)'!$E$3:$E$63,' RPM (ICE)'!$B$3:$B$63,,1),IF(M469=2,_xlfn.XLOOKUP(D469,' RPM (ICE)'!$F$3:$F$63,' RPM (ICE)'!$B$3:$B$63,,1),IF(M469=3,_xlfn.XLOOKUP(D469,' RPM (ICE)'!$G$3:$G$63,' RPM (ICE)'!$B$3:$B$63,,1))))</f>
        <v>6900</v>
      </c>
      <c r="X469" s="12">
        <f t="shared" si="178"/>
        <v>18.575322156521739</v>
      </c>
      <c r="Y469" s="3">
        <f t="shared" si="179"/>
        <v>19</v>
      </c>
      <c r="Z469" s="3">
        <f t="shared" si="186"/>
        <v>19</v>
      </c>
      <c r="AA469" s="3">
        <f t="shared" si="180"/>
        <v>19</v>
      </c>
      <c r="AB469" s="19"/>
      <c r="AC469" s="14">
        <f>IF(M469=1,_xlfn.XLOOKUP(D469,' RPM (ICE)'!$E$3:$E$63,' RPM (ICE)'!$C$3:$C$63,,-1),IF(M469=2,_xlfn.XLOOKUP(D469,' RPM (ICE)'!$F$3:$F$63,' RPM (ICE)'!$C$3:$C$63,,-1),IF(M469=3,_xlfn.XLOOKUP(D469,' RPM (ICE)'!$G$3:$G$63,' RPM (ICE)'!$C$3:$C$63,,-1))))</f>
        <v>13.483333333333301</v>
      </c>
      <c r="AD469" s="14">
        <f t="shared" si="181"/>
        <v>10.054521666666643</v>
      </c>
      <c r="AE469" s="14">
        <f t="shared" si="182"/>
        <v>13.914292245024122</v>
      </c>
      <c r="AF469" s="14" cm="1">
        <f t="array" ref="AF469">_xlfn.XLOOKUP(AE469,BSFC!$I$11:$I$33,_xlfn.XLOOKUP('Main Data (ICE)'!W469,BSFC!$J$10:$W$10,BSFC!$J$11:$W$33,,-1),,-1)</f>
        <v>450.79008974999994</v>
      </c>
      <c r="AG469" s="14">
        <f t="shared" si="183"/>
        <v>1.2590218679194376</v>
      </c>
      <c r="AH469" s="14">
        <f t="shared" si="187"/>
        <v>2.0825300384643382E-4</v>
      </c>
      <c r="AI469" s="14">
        <f t="shared" si="188"/>
        <v>9.3878390294640984E-2</v>
      </c>
      <c r="AJ469" s="14">
        <f t="shared" si="192"/>
        <v>58.015879243004157</v>
      </c>
      <c r="AK469" s="14">
        <f t="shared" si="189"/>
        <v>1.2434223880084896E-4</v>
      </c>
      <c r="AL469" s="14">
        <f t="shared" si="190"/>
        <v>7.684222416291947E-2</v>
      </c>
    </row>
    <row r="470" spans="1:38" ht="15.75" thickBot="1" x14ac:dyDescent="0.3">
      <c r="A470" s="14">
        <v>1</v>
      </c>
      <c r="B470" s="17" t="s">
        <v>33</v>
      </c>
      <c r="C470" s="14">
        <v>464</v>
      </c>
      <c r="D470" s="14">
        <f t="shared" si="184"/>
        <v>30.000049728</v>
      </c>
      <c r="E470" s="14">
        <f t="shared" si="173"/>
        <v>13.411199999999999</v>
      </c>
      <c r="F470" s="14">
        <f t="shared" si="185"/>
        <v>42.606858649144364</v>
      </c>
      <c r="G470" s="14">
        <f>0.5*('Specifications (ICE)'!$P$4*'Specifications (ICE)'!$P$3)*'Specifications (ICE)'!$P$5*E470^2</f>
        <v>56.217600027646043</v>
      </c>
      <c r="H470" s="14">
        <f>IF(B470="A",'Specifications (ICE)'!$M$12,IF(B470="G",'Specifications (ICE)'!$M$13))</f>
        <v>84.271039200000004</v>
      </c>
      <c r="I470" s="14">
        <f>'Specifications (ICE)'!$H$11-G470-H470-R470</f>
        <v>561.50961099107656</v>
      </c>
      <c r="J470" s="14">
        <f t="shared" si="174"/>
        <v>0.88728655499254105</v>
      </c>
      <c r="K470" s="14">
        <f>0.5*'Specifications (ICE)'!$E$16*E470^2</f>
        <v>48283.043975654393</v>
      </c>
      <c r="L470" s="14">
        <f>E470/'Specifications (ICE)'!$M$4</f>
        <v>46.93333333333333</v>
      </c>
      <c r="M470" s="14">
        <f t="shared" si="169"/>
        <v>3</v>
      </c>
      <c r="N470" s="14">
        <f>IF(M470=1,'Specifications (ICE)'!$M$19,IF(M470=2,'Specifications (ICE)'!$M$20,IF(M470=3,'Specifications (ICE)'!$M$21)))</f>
        <v>632.83908432016858</v>
      </c>
      <c r="O470" s="14">
        <f t="shared" si="170"/>
        <v>56.911309171706868</v>
      </c>
      <c r="P470" s="13">
        <f t="shared" si="171"/>
        <v>0.88728655499254105</v>
      </c>
      <c r="Q470" s="14">
        <v>0</v>
      </c>
      <c r="R470" s="17">
        <f t="shared" si="175"/>
        <v>0</v>
      </c>
      <c r="S470" s="14">
        <f t="shared" si="176"/>
        <v>0</v>
      </c>
      <c r="T470" s="12">
        <f t="shared" si="172"/>
        <v>840.33949246964119</v>
      </c>
      <c r="U470" s="3">
        <f t="shared" si="191"/>
        <v>18</v>
      </c>
      <c r="V470" s="19">
        <f t="shared" si="177"/>
        <v>13.422600000000001</v>
      </c>
      <c r="W470" s="14">
        <f>IF(M470=1,_xlfn.XLOOKUP(D470,' RPM (ICE)'!$E$3:$E$63,' RPM (ICE)'!$B$3:$B$63,,1),IF(M470=2,_xlfn.XLOOKUP(D470,' RPM (ICE)'!$F$3:$F$63,' RPM (ICE)'!$B$3:$B$63,,1),IF(M470=3,_xlfn.XLOOKUP(D470,' RPM (ICE)'!$G$3:$G$63,' RPM (ICE)'!$B$3:$B$63,,1))))</f>
        <v>6900</v>
      </c>
      <c r="X470" s="12">
        <f t="shared" si="178"/>
        <v>18.575322156521739</v>
      </c>
      <c r="Y470" s="3">
        <f t="shared" si="179"/>
        <v>19</v>
      </c>
      <c r="Z470" s="3">
        <f t="shared" si="186"/>
        <v>19</v>
      </c>
      <c r="AA470" s="3">
        <f t="shared" si="180"/>
        <v>19</v>
      </c>
      <c r="AB470" s="19"/>
      <c r="AC470" s="14">
        <f>IF(M470=1,_xlfn.XLOOKUP(D470,' RPM (ICE)'!$E$3:$E$63,' RPM (ICE)'!$C$3:$C$63,,-1),IF(M470=2,_xlfn.XLOOKUP(D470,' RPM (ICE)'!$F$3:$F$63,' RPM (ICE)'!$C$3:$C$63,,-1),IF(M470=3,_xlfn.XLOOKUP(D470,' RPM (ICE)'!$G$3:$G$63,' RPM (ICE)'!$C$3:$C$63,,-1))))</f>
        <v>13.483333333333301</v>
      </c>
      <c r="AD470" s="14">
        <f t="shared" si="181"/>
        <v>10.054521666666643</v>
      </c>
      <c r="AE470" s="14">
        <f t="shared" si="182"/>
        <v>13.914292245024122</v>
      </c>
      <c r="AF470" s="14" cm="1">
        <f t="array" ref="AF470">_xlfn.XLOOKUP(AE470,BSFC!$I$11:$I$33,_xlfn.XLOOKUP('Main Data (ICE)'!W470,BSFC!$J$10:$W$10,BSFC!$J$11:$W$33,,-1),,-1)</f>
        <v>450.79008974999994</v>
      </c>
      <c r="AG470" s="14">
        <f t="shared" si="183"/>
        <v>1.2590218679194376</v>
      </c>
      <c r="AH470" s="14">
        <f t="shared" si="187"/>
        <v>2.0825300384643382E-4</v>
      </c>
      <c r="AI470" s="14">
        <f t="shared" si="188"/>
        <v>9.3878390294640984E-2</v>
      </c>
      <c r="AJ470" s="14">
        <f t="shared" si="192"/>
        <v>58.109757633298798</v>
      </c>
      <c r="AK470" s="14">
        <f t="shared" si="189"/>
        <v>1.2434223880084896E-4</v>
      </c>
      <c r="AL470" s="14">
        <f t="shared" si="190"/>
        <v>7.6966566401720324E-2</v>
      </c>
    </row>
    <row r="471" spans="1:38" ht="15.75" thickBot="1" x14ac:dyDescent="0.3">
      <c r="A471" s="14">
        <v>1</v>
      </c>
      <c r="B471" s="17" t="s">
        <v>33</v>
      </c>
      <c r="C471" s="14">
        <v>465</v>
      </c>
      <c r="D471" s="14">
        <f t="shared" si="184"/>
        <v>30.000049728</v>
      </c>
      <c r="E471" s="14">
        <f t="shared" si="173"/>
        <v>13.411199999999999</v>
      </c>
      <c r="F471" s="14">
        <f t="shared" si="185"/>
        <v>42.681423192212847</v>
      </c>
      <c r="G471" s="14">
        <f>0.5*('Specifications (ICE)'!$P$4*'Specifications (ICE)'!$P$3)*'Specifications (ICE)'!$P$5*E471^2</f>
        <v>56.217600027646043</v>
      </c>
      <c r="H471" s="14">
        <f>IF(B471="A",'Specifications (ICE)'!$M$12,IF(B471="G",'Specifications (ICE)'!$M$13))</f>
        <v>84.271039200000004</v>
      </c>
      <c r="I471" s="14">
        <f>'Specifications (ICE)'!$H$11-G471-H471-R471</f>
        <v>561.50961099107656</v>
      </c>
      <c r="J471" s="14">
        <f t="shared" si="174"/>
        <v>0.88728655499254105</v>
      </c>
      <c r="K471" s="14">
        <f>0.5*'Specifications (ICE)'!$E$16*E471^2</f>
        <v>48283.043975654393</v>
      </c>
      <c r="L471" s="14">
        <f>E471/'Specifications (ICE)'!$M$4</f>
        <v>46.93333333333333</v>
      </c>
      <c r="M471" s="14">
        <f t="shared" si="169"/>
        <v>3</v>
      </c>
      <c r="N471" s="14">
        <f>IF(M471=1,'Specifications (ICE)'!$M$19,IF(M471=2,'Specifications (ICE)'!$M$20,IF(M471=3,'Specifications (ICE)'!$M$21)))</f>
        <v>632.83908432016858</v>
      </c>
      <c r="O471" s="14">
        <f t="shared" si="170"/>
        <v>56.911309171706868</v>
      </c>
      <c r="P471" s="13">
        <f t="shared" si="171"/>
        <v>0.88728655499254105</v>
      </c>
      <c r="Q471" s="14">
        <v>0</v>
      </c>
      <c r="R471" s="17">
        <f t="shared" si="175"/>
        <v>0</v>
      </c>
      <c r="S471" s="14">
        <f t="shared" si="176"/>
        <v>0</v>
      </c>
      <c r="T471" s="12">
        <f t="shared" si="172"/>
        <v>840.33949246964119</v>
      </c>
      <c r="U471" s="3">
        <f t="shared" si="191"/>
        <v>18</v>
      </c>
      <c r="V471" s="19">
        <f t="shared" si="177"/>
        <v>13.422600000000001</v>
      </c>
      <c r="W471" s="14">
        <f>IF(M471=1,_xlfn.XLOOKUP(D471,' RPM (ICE)'!$E$3:$E$63,' RPM (ICE)'!$B$3:$B$63,,1),IF(M471=2,_xlfn.XLOOKUP(D471,' RPM (ICE)'!$F$3:$F$63,' RPM (ICE)'!$B$3:$B$63,,1),IF(M471=3,_xlfn.XLOOKUP(D471,' RPM (ICE)'!$G$3:$G$63,' RPM (ICE)'!$B$3:$B$63,,1))))</f>
        <v>6900</v>
      </c>
      <c r="X471" s="12">
        <f t="shared" si="178"/>
        <v>18.575322156521739</v>
      </c>
      <c r="Y471" s="3">
        <f t="shared" si="179"/>
        <v>19</v>
      </c>
      <c r="Z471" s="3">
        <f t="shared" si="186"/>
        <v>19</v>
      </c>
      <c r="AA471" s="3">
        <f t="shared" si="180"/>
        <v>19</v>
      </c>
      <c r="AB471" s="19"/>
      <c r="AC471" s="14">
        <f>IF(M471=1,_xlfn.XLOOKUP(D471,' RPM (ICE)'!$E$3:$E$63,' RPM (ICE)'!$C$3:$C$63,,-1),IF(M471=2,_xlfn.XLOOKUP(D471,' RPM (ICE)'!$F$3:$F$63,' RPM (ICE)'!$C$3:$C$63,,-1),IF(M471=3,_xlfn.XLOOKUP(D471,' RPM (ICE)'!$G$3:$G$63,' RPM (ICE)'!$C$3:$C$63,,-1))))</f>
        <v>13.483333333333301</v>
      </c>
      <c r="AD471" s="14">
        <f t="shared" si="181"/>
        <v>10.054521666666643</v>
      </c>
      <c r="AE471" s="14">
        <f t="shared" si="182"/>
        <v>13.914292245024122</v>
      </c>
      <c r="AF471" s="14" cm="1">
        <f t="array" ref="AF471">_xlfn.XLOOKUP(AE471,BSFC!$I$11:$I$33,_xlfn.XLOOKUP('Main Data (ICE)'!W471,BSFC!$J$10:$W$10,BSFC!$J$11:$W$33,,-1),,-1)</f>
        <v>450.79008974999994</v>
      </c>
      <c r="AG471" s="14">
        <f t="shared" si="183"/>
        <v>1.2590218679194376</v>
      </c>
      <c r="AH471" s="14">
        <f t="shared" si="187"/>
        <v>2.0825300384643382E-4</v>
      </c>
      <c r="AI471" s="14">
        <f t="shared" si="188"/>
        <v>9.3878390294640984E-2</v>
      </c>
      <c r="AJ471" s="14">
        <f t="shared" si="192"/>
        <v>58.20363602359344</v>
      </c>
      <c r="AK471" s="14">
        <f t="shared" si="189"/>
        <v>1.2434223880084896E-4</v>
      </c>
      <c r="AL471" s="14">
        <f t="shared" si="190"/>
        <v>7.7090908640521177E-2</v>
      </c>
    </row>
    <row r="472" spans="1:38" ht="15.75" thickBot="1" x14ac:dyDescent="0.3">
      <c r="A472" s="14">
        <v>1</v>
      </c>
      <c r="B472" s="17" t="s">
        <v>33</v>
      </c>
      <c r="C472" s="14">
        <v>466</v>
      </c>
      <c r="D472" s="14">
        <f t="shared" si="184"/>
        <v>30.000049728</v>
      </c>
      <c r="E472" s="14">
        <f t="shared" si="173"/>
        <v>13.411199999999999</v>
      </c>
      <c r="F472" s="14">
        <f t="shared" si="185"/>
        <v>42.75598773528133</v>
      </c>
      <c r="G472" s="14">
        <f>0.5*('Specifications (ICE)'!$P$4*'Specifications (ICE)'!$P$3)*'Specifications (ICE)'!$P$5*E472^2</f>
        <v>56.217600027646043</v>
      </c>
      <c r="H472" s="14">
        <f>IF(B472="A",'Specifications (ICE)'!$M$12,IF(B472="G",'Specifications (ICE)'!$M$13))</f>
        <v>84.271039200000004</v>
      </c>
      <c r="I472" s="14">
        <f>'Specifications (ICE)'!$H$11-G472-H472-R472</f>
        <v>561.50961099107656</v>
      </c>
      <c r="J472" s="14">
        <f t="shared" si="174"/>
        <v>0.88728655499254105</v>
      </c>
      <c r="K472" s="14">
        <f>0.5*'Specifications (ICE)'!$E$16*E472^2</f>
        <v>48283.043975654393</v>
      </c>
      <c r="L472" s="14">
        <f>E472/'Specifications (ICE)'!$M$4</f>
        <v>46.93333333333333</v>
      </c>
      <c r="M472" s="14">
        <f t="shared" si="169"/>
        <v>3</v>
      </c>
      <c r="N472" s="14">
        <f>IF(M472=1,'Specifications (ICE)'!$M$19,IF(M472=2,'Specifications (ICE)'!$M$20,IF(M472=3,'Specifications (ICE)'!$M$21)))</f>
        <v>632.83908432016858</v>
      </c>
      <c r="O472" s="14">
        <f t="shared" si="170"/>
        <v>56.911309171706868</v>
      </c>
      <c r="P472" s="13">
        <f t="shared" si="171"/>
        <v>0.88728655499254105</v>
      </c>
      <c r="Q472" s="14">
        <v>0</v>
      </c>
      <c r="R472" s="17">
        <f t="shared" si="175"/>
        <v>0</v>
      </c>
      <c r="S472" s="14">
        <f t="shared" si="176"/>
        <v>0</v>
      </c>
      <c r="T472" s="12">
        <f t="shared" si="172"/>
        <v>840.33949246964119</v>
      </c>
      <c r="U472" s="3">
        <f t="shared" si="191"/>
        <v>18</v>
      </c>
      <c r="V472" s="19">
        <f t="shared" si="177"/>
        <v>13.422600000000001</v>
      </c>
      <c r="W472" s="14">
        <f>IF(M472=1,_xlfn.XLOOKUP(D472,' RPM (ICE)'!$E$3:$E$63,' RPM (ICE)'!$B$3:$B$63,,1),IF(M472=2,_xlfn.XLOOKUP(D472,' RPM (ICE)'!$F$3:$F$63,' RPM (ICE)'!$B$3:$B$63,,1),IF(M472=3,_xlfn.XLOOKUP(D472,' RPM (ICE)'!$G$3:$G$63,' RPM (ICE)'!$B$3:$B$63,,1))))</f>
        <v>6900</v>
      </c>
      <c r="X472" s="12">
        <f t="shared" si="178"/>
        <v>18.575322156521739</v>
      </c>
      <c r="Y472" s="3">
        <f t="shared" si="179"/>
        <v>19</v>
      </c>
      <c r="Z472" s="3">
        <f t="shared" si="186"/>
        <v>19</v>
      </c>
      <c r="AA472" s="3">
        <f t="shared" si="180"/>
        <v>19</v>
      </c>
      <c r="AB472" s="19"/>
      <c r="AC472" s="14">
        <f>IF(M472=1,_xlfn.XLOOKUP(D472,' RPM (ICE)'!$E$3:$E$63,' RPM (ICE)'!$C$3:$C$63,,-1),IF(M472=2,_xlfn.XLOOKUP(D472,' RPM (ICE)'!$F$3:$F$63,' RPM (ICE)'!$C$3:$C$63,,-1),IF(M472=3,_xlfn.XLOOKUP(D472,' RPM (ICE)'!$G$3:$G$63,' RPM (ICE)'!$C$3:$C$63,,-1))))</f>
        <v>13.483333333333301</v>
      </c>
      <c r="AD472" s="14">
        <f t="shared" si="181"/>
        <v>10.054521666666643</v>
      </c>
      <c r="AE472" s="14">
        <f t="shared" si="182"/>
        <v>13.914292245024122</v>
      </c>
      <c r="AF472" s="14" cm="1">
        <f t="array" ref="AF472">_xlfn.XLOOKUP(AE472,BSFC!$I$11:$I$33,_xlfn.XLOOKUP('Main Data (ICE)'!W472,BSFC!$J$10:$W$10,BSFC!$J$11:$W$33,,-1),,-1)</f>
        <v>450.79008974999994</v>
      </c>
      <c r="AG472" s="14">
        <f t="shared" si="183"/>
        <v>1.2590218679194376</v>
      </c>
      <c r="AH472" s="14">
        <f t="shared" si="187"/>
        <v>2.0825300384643382E-4</v>
      </c>
      <c r="AI472" s="14">
        <f t="shared" si="188"/>
        <v>9.3878390294640984E-2</v>
      </c>
      <c r="AJ472" s="14">
        <f t="shared" si="192"/>
        <v>58.297514413888081</v>
      </c>
      <c r="AK472" s="14">
        <f t="shared" si="189"/>
        <v>1.2434223880084896E-4</v>
      </c>
      <c r="AL472" s="14">
        <f t="shared" si="190"/>
        <v>7.7215250879322031E-2</v>
      </c>
    </row>
    <row r="473" spans="1:38" ht="15.75" thickBot="1" x14ac:dyDescent="0.3">
      <c r="A473" s="14">
        <v>1</v>
      </c>
      <c r="B473" s="17" t="s">
        <v>33</v>
      </c>
      <c r="C473" s="14">
        <v>467</v>
      </c>
      <c r="D473" s="14">
        <f t="shared" si="184"/>
        <v>30.000049728</v>
      </c>
      <c r="E473" s="14">
        <f t="shared" si="173"/>
        <v>13.411199999999999</v>
      </c>
      <c r="F473" s="14">
        <f t="shared" si="185"/>
        <v>42.830552278349813</v>
      </c>
      <c r="G473" s="14">
        <f>0.5*('Specifications (ICE)'!$P$4*'Specifications (ICE)'!$P$3)*'Specifications (ICE)'!$P$5*E473^2</f>
        <v>56.217600027646043</v>
      </c>
      <c r="H473" s="14">
        <f>IF(B473="A",'Specifications (ICE)'!$M$12,IF(B473="G",'Specifications (ICE)'!$M$13))</f>
        <v>84.271039200000004</v>
      </c>
      <c r="I473" s="14">
        <f>'Specifications (ICE)'!$H$11-G473-H473-R473</f>
        <v>561.50961099107656</v>
      </c>
      <c r="J473" s="14">
        <f t="shared" si="174"/>
        <v>0.88728655499254105</v>
      </c>
      <c r="K473" s="14">
        <f>0.5*'Specifications (ICE)'!$E$16*E473^2</f>
        <v>48283.043975654393</v>
      </c>
      <c r="L473" s="14">
        <f>E473/'Specifications (ICE)'!$M$4</f>
        <v>46.93333333333333</v>
      </c>
      <c r="M473" s="14">
        <f t="shared" si="169"/>
        <v>3</v>
      </c>
      <c r="N473" s="14">
        <f>IF(M473=1,'Specifications (ICE)'!$M$19,IF(M473=2,'Specifications (ICE)'!$M$20,IF(M473=3,'Specifications (ICE)'!$M$21)))</f>
        <v>632.83908432016858</v>
      </c>
      <c r="O473" s="14">
        <f t="shared" si="170"/>
        <v>56.911309171706868</v>
      </c>
      <c r="P473" s="13">
        <f t="shared" si="171"/>
        <v>0.88728655499254105</v>
      </c>
      <c r="Q473" s="14">
        <v>0</v>
      </c>
      <c r="R473" s="17">
        <f t="shared" si="175"/>
        <v>0</v>
      </c>
      <c r="S473" s="14">
        <f t="shared" si="176"/>
        <v>0</v>
      </c>
      <c r="T473" s="12">
        <f t="shared" si="172"/>
        <v>840.33949246964119</v>
      </c>
      <c r="U473" s="3">
        <f t="shared" si="191"/>
        <v>18</v>
      </c>
      <c r="V473" s="19">
        <f t="shared" si="177"/>
        <v>13.422600000000001</v>
      </c>
      <c r="W473" s="14">
        <f>IF(M473=1,_xlfn.XLOOKUP(D473,' RPM (ICE)'!$E$3:$E$63,' RPM (ICE)'!$B$3:$B$63,,1),IF(M473=2,_xlfn.XLOOKUP(D473,' RPM (ICE)'!$F$3:$F$63,' RPM (ICE)'!$B$3:$B$63,,1),IF(M473=3,_xlfn.XLOOKUP(D473,' RPM (ICE)'!$G$3:$G$63,' RPM (ICE)'!$B$3:$B$63,,1))))</f>
        <v>6900</v>
      </c>
      <c r="X473" s="12">
        <f t="shared" si="178"/>
        <v>18.575322156521739</v>
      </c>
      <c r="Y473" s="3">
        <f t="shared" si="179"/>
        <v>19</v>
      </c>
      <c r="Z473" s="3">
        <f t="shared" si="186"/>
        <v>19</v>
      </c>
      <c r="AA473" s="3">
        <f t="shared" si="180"/>
        <v>19</v>
      </c>
      <c r="AB473" s="19"/>
      <c r="AC473" s="14">
        <f>IF(M473=1,_xlfn.XLOOKUP(D473,' RPM (ICE)'!$E$3:$E$63,' RPM (ICE)'!$C$3:$C$63,,-1),IF(M473=2,_xlfn.XLOOKUP(D473,' RPM (ICE)'!$F$3:$F$63,' RPM (ICE)'!$C$3:$C$63,,-1),IF(M473=3,_xlfn.XLOOKUP(D473,' RPM (ICE)'!$G$3:$G$63,' RPM (ICE)'!$C$3:$C$63,,-1))))</f>
        <v>13.483333333333301</v>
      </c>
      <c r="AD473" s="14">
        <f t="shared" si="181"/>
        <v>10.054521666666643</v>
      </c>
      <c r="AE473" s="14">
        <f t="shared" si="182"/>
        <v>13.914292245024122</v>
      </c>
      <c r="AF473" s="14" cm="1">
        <f t="array" ref="AF473">_xlfn.XLOOKUP(AE473,BSFC!$I$11:$I$33,_xlfn.XLOOKUP('Main Data (ICE)'!W473,BSFC!$J$10:$W$10,BSFC!$J$11:$W$33,,-1),,-1)</f>
        <v>450.79008974999994</v>
      </c>
      <c r="AG473" s="14">
        <f t="shared" si="183"/>
        <v>1.2590218679194376</v>
      </c>
      <c r="AH473" s="14">
        <f t="shared" si="187"/>
        <v>2.0825300384643382E-4</v>
      </c>
      <c r="AI473" s="14">
        <f t="shared" si="188"/>
        <v>9.3878390294640984E-2</v>
      </c>
      <c r="AJ473" s="14">
        <f t="shared" si="192"/>
        <v>58.391392804182722</v>
      </c>
      <c r="AK473" s="14">
        <f t="shared" si="189"/>
        <v>1.2434223880084896E-4</v>
      </c>
      <c r="AL473" s="14">
        <f t="shared" si="190"/>
        <v>7.7339593118122885E-2</v>
      </c>
    </row>
    <row r="474" spans="1:38" ht="15.75" thickBot="1" x14ac:dyDescent="0.3">
      <c r="A474" s="14">
        <v>1</v>
      </c>
      <c r="B474" s="17" t="s">
        <v>33</v>
      </c>
      <c r="C474" s="14">
        <v>468</v>
      </c>
      <c r="D474" s="14">
        <f t="shared" si="184"/>
        <v>30.000049728</v>
      </c>
      <c r="E474" s="14">
        <f t="shared" si="173"/>
        <v>13.411199999999999</v>
      </c>
      <c r="F474" s="14">
        <f t="shared" si="185"/>
        <v>42.905116821418297</v>
      </c>
      <c r="G474" s="14">
        <f>0.5*('Specifications (ICE)'!$P$4*'Specifications (ICE)'!$P$3)*'Specifications (ICE)'!$P$5*E474^2</f>
        <v>56.217600027646043</v>
      </c>
      <c r="H474" s="14">
        <f>IF(B474="A",'Specifications (ICE)'!$M$12,IF(B474="G",'Specifications (ICE)'!$M$13))</f>
        <v>84.271039200000004</v>
      </c>
      <c r="I474" s="14">
        <f>'Specifications (ICE)'!$H$11-G474-H474-R474</f>
        <v>561.50961099107656</v>
      </c>
      <c r="J474" s="14">
        <f t="shared" si="174"/>
        <v>0.88728655499254105</v>
      </c>
      <c r="K474" s="14">
        <f>0.5*'Specifications (ICE)'!$E$16*E474^2</f>
        <v>48283.043975654393</v>
      </c>
      <c r="L474" s="14">
        <f>E474/'Specifications (ICE)'!$M$4</f>
        <v>46.93333333333333</v>
      </c>
      <c r="M474" s="14">
        <f t="shared" si="169"/>
        <v>3</v>
      </c>
      <c r="N474" s="14">
        <f>IF(M474=1,'Specifications (ICE)'!$M$19,IF(M474=2,'Specifications (ICE)'!$M$20,IF(M474=3,'Specifications (ICE)'!$M$21)))</f>
        <v>632.83908432016858</v>
      </c>
      <c r="O474" s="14">
        <f t="shared" si="170"/>
        <v>56.911309171706868</v>
      </c>
      <c r="P474" s="13">
        <f t="shared" si="171"/>
        <v>0.88728655499254105</v>
      </c>
      <c r="Q474" s="14">
        <v>0</v>
      </c>
      <c r="R474" s="17">
        <f t="shared" si="175"/>
        <v>0</v>
      </c>
      <c r="S474" s="14">
        <f t="shared" si="176"/>
        <v>0</v>
      </c>
      <c r="T474" s="12">
        <f t="shared" si="172"/>
        <v>840.33949246964119</v>
      </c>
      <c r="U474" s="3">
        <f t="shared" si="191"/>
        <v>18</v>
      </c>
      <c r="V474" s="19">
        <f t="shared" si="177"/>
        <v>13.422600000000001</v>
      </c>
      <c r="W474" s="14">
        <f>IF(M474=1,_xlfn.XLOOKUP(D474,' RPM (ICE)'!$E$3:$E$63,' RPM (ICE)'!$B$3:$B$63,,1),IF(M474=2,_xlfn.XLOOKUP(D474,' RPM (ICE)'!$F$3:$F$63,' RPM (ICE)'!$B$3:$B$63,,1),IF(M474=3,_xlfn.XLOOKUP(D474,' RPM (ICE)'!$G$3:$G$63,' RPM (ICE)'!$B$3:$B$63,,1))))</f>
        <v>6900</v>
      </c>
      <c r="X474" s="12">
        <f t="shared" si="178"/>
        <v>18.575322156521739</v>
      </c>
      <c r="Y474" s="3">
        <f t="shared" si="179"/>
        <v>19</v>
      </c>
      <c r="Z474" s="3">
        <f t="shared" si="186"/>
        <v>19</v>
      </c>
      <c r="AA474" s="3">
        <f t="shared" si="180"/>
        <v>19</v>
      </c>
      <c r="AB474" s="19"/>
      <c r="AC474" s="14">
        <f>IF(M474=1,_xlfn.XLOOKUP(D474,' RPM (ICE)'!$E$3:$E$63,' RPM (ICE)'!$C$3:$C$63,,-1),IF(M474=2,_xlfn.XLOOKUP(D474,' RPM (ICE)'!$F$3:$F$63,' RPM (ICE)'!$C$3:$C$63,,-1),IF(M474=3,_xlfn.XLOOKUP(D474,' RPM (ICE)'!$G$3:$G$63,' RPM (ICE)'!$C$3:$C$63,,-1))))</f>
        <v>13.483333333333301</v>
      </c>
      <c r="AD474" s="14">
        <f t="shared" si="181"/>
        <v>10.054521666666643</v>
      </c>
      <c r="AE474" s="14">
        <f t="shared" si="182"/>
        <v>13.914292245024122</v>
      </c>
      <c r="AF474" s="14" cm="1">
        <f t="array" ref="AF474">_xlfn.XLOOKUP(AE474,BSFC!$I$11:$I$33,_xlfn.XLOOKUP('Main Data (ICE)'!W474,BSFC!$J$10:$W$10,BSFC!$J$11:$W$33,,-1),,-1)</f>
        <v>450.79008974999994</v>
      </c>
      <c r="AG474" s="14">
        <f t="shared" si="183"/>
        <v>1.2590218679194376</v>
      </c>
      <c r="AH474" s="14">
        <f t="shared" si="187"/>
        <v>2.0825300384643382E-4</v>
      </c>
      <c r="AI474" s="14">
        <f t="shared" si="188"/>
        <v>9.3878390294640984E-2</v>
      </c>
      <c r="AJ474" s="14">
        <f t="shared" si="192"/>
        <v>58.485271194477363</v>
      </c>
      <c r="AK474" s="14">
        <f t="shared" si="189"/>
        <v>1.2434223880084896E-4</v>
      </c>
      <c r="AL474" s="14">
        <f t="shared" si="190"/>
        <v>7.7463935356923738E-2</v>
      </c>
    </row>
    <row r="475" spans="1:38" ht="15.75" thickBot="1" x14ac:dyDescent="0.3">
      <c r="A475" s="14">
        <v>1</v>
      </c>
      <c r="B475" s="17" t="s">
        <v>33</v>
      </c>
      <c r="C475" s="14">
        <v>469</v>
      </c>
      <c r="D475" s="14">
        <f t="shared" si="184"/>
        <v>30.000049728</v>
      </c>
      <c r="E475" s="14">
        <f t="shared" si="173"/>
        <v>13.411199999999999</v>
      </c>
      <c r="F475" s="14">
        <f t="shared" si="185"/>
        <v>42.97968136448678</v>
      </c>
      <c r="G475" s="14">
        <f>0.5*('Specifications (ICE)'!$P$4*'Specifications (ICE)'!$P$3)*'Specifications (ICE)'!$P$5*E475^2</f>
        <v>56.217600027646043</v>
      </c>
      <c r="H475" s="14">
        <f>IF(B475="A",'Specifications (ICE)'!$M$12,IF(B475="G",'Specifications (ICE)'!$M$13))</f>
        <v>84.271039200000004</v>
      </c>
      <c r="I475" s="14">
        <f>'Specifications (ICE)'!$H$11-G475-H475-R475</f>
        <v>561.50961099107656</v>
      </c>
      <c r="J475" s="14">
        <f t="shared" si="174"/>
        <v>0.88728655499254105</v>
      </c>
      <c r="K475" s="14">
        <f>0.5*'Specifications (ICE)'!$E$16*E475^2</f>
        <v>48283.043975654393</v>
      </c>
      <c r="L475" s="14">
        <f>E475/'Specifications (ICE)'!$M$4</f>
        <v>46.93333333333333</v>
      </c>
      <c r="M475" s="14">
        <f t="shared" si="169"/>
        <v>3</v>
      </c>
      <c r="N475" s="14">
        <f>IF(M475=1,'Specifications (ICE)'!$M$19,IF(M475=2,'Specifications (ICE)'!$M$20,IF(M475=3,'Specifications (ICE)'!$M$21)))</f>
        <v>632.83908432016858</v>
      </c>
      <c r="O475" s="14">
        <f t="shared" si="170"/>
        <v>56.911309171706868</v>
      </c>
      <c r="P475" s="13">
        <f t="shared" si="171"/>
        <v>0.88728655499254105</v>
      </c>
      <c r="Q475" s="14">
        <v>0</v>
      </c>
      <c r="R475" s="17">
        <f t="shared" si="175"/>
        <v>0</v>
      </c>
      <c r="S475" s="14">
        <f t="shared" si="176"/>
        <v>0</v>
      </c>
      <c r="T475" s="12">
        <f t="shared" si="172"/>
        <v>840.33949246964119</v>
      </c>
      <c r="U475" s="3">
        <f t="shared" si="191"/>
        <v>18</v>
      </c>
      <c r="V475" s="19">
        <f t="shared" si="177"/>
        <v>13.422600000000001</v>
      </c>
      <c r="W475" s="14">
        <f>IF(M475=1,_xlfn.XLOOKUP(D475,' RPM (ICE)'!$E$3:$E$63,' RPM (ICE)'!$B$3:$B$63,,1),IF(M475=2,_xlfn.XLOOKUP(D475,' RPM (ICE)'!$F$3:$F$63,' RPM (ICE)'!$B$3:$B$63,,1),IF(M475=3,_xlfn.XLOOKUP(D475,' RPM (ICE)'!$G$3:$G$63,' RPM (ICE)'!$B$3:$B$63,,1))))</f>
        <v>6900</v>
      </c>
      <c r="X475" s="12">
        <f t="shared" si="178"/>
        <v>18.575322156521739</v>
      </c>
      <c r="Y475" s="3">
        <f t="shared" si="179"/>
        <v>19</v>
      </c>
      <c r="Z475" s="3">
        <f t="shared" si="186"/>
        <v>19</v>
      </c>
      <c r="AA475" s="3">
        <f t="shared" si="180"/>
        <v>19</v>
      </c>
      <c r="AB475" s="19"/>
      <c r="AC475" s="14">
        <f>IF(M475=1,_xlfn.XLOOKUP(D475,' RPM (ICE)'!$E$3:$E$63,' RPM (ICE)'!$C$3:$C$63,,-1),IF(M475=2,_xlfn.XLOOKUP(D475,' RPM (ICE)'!$F$3:$F$63,' RPM (ICE)'!$C$3:$C$63,,-1),IF(M475=3,_xlfn.XLOOKUP(D475,' RPM (ICE)'!$G$3:$G$63,' RPM (ICE)'!$C$3:$C$63,,-1))))</f>
        <v>13.483333333333301</v>
      </c>
      <c r="AD475" s="14">
        <f t="shared" si="181"/>
        <v>10.054521666666643</v>
      </c>
      <c r="AE475" s="14">
        <f t="shared" si="182"/>
        <v>13.914292245024122</v>
      </c>
      <c r="AF475" s="14" cm="1">
        <f t="array" ref="AF475">_xlfn.XLOOKUP(AE475,BSFC!$I$11:$I$33,_xlfn.XLOOKUP('Main Data (ICE)'!W475,BSFC!$J$10:$W$10,BSFC!$J$11:$W$33,,-1),,-1)</f>
        <v>450.79008974999994</v>
      </c>
      <c r="AG475" s="14">
        <f t="shared" si="183"/>
        <v>1.2590218679194376</v>
      </c>
      <c r="AH475" s="14">
        <f t="shared" si="187"/>
        <v>2.0825300384643382E-4</v>
      </c>
      <c r="AI475" s="14">
        <f t="shared" si="188"/>
        <v>9.3878390294640984E-2</v>
      </c>
      <c r="AJ475" s="14">
        <f t="shared" si="192"/>
        <v>58.579149584772004</v>
      </c>
      <c r="AK475" s="14">
        <f t="shared" si="189"/>
        <v>1.2434223880084896E-4</v>
      </c>
      <c r="AL475" s="14">
        <f t="shared" si="190"/>
        <v>7.7588277595724592E-2</v>
      </c>
    </row>
    <row r="476" spans="1:38" ht="15.75" thickBot="1" x14ac:dyDescent="0.3">
      <c r="A476" s="14">
        <v>1</v>
      </c>
      <c r="B476" s="17" t="s">
        <v>33</v>
      </c>
      <c r="C476" s="14">
        <v>470</v>
      </c>
      <c r="D476" s="14">
        <f t="shared" si="184"/>
        <v>30.000049728</v>
      </c>
      <c r="E476" s="14">
        <f t="shared" si="173"/>
        <v>13.411199999999999</v>
      </c>
      <c r="F476" s="14">
        <f t="shared" si="185"/>
        <v>43.054245907555263</v>
      </c>
      <c r="G476" s="14">
        <f>0.5*('Specifications (ICE)'!$P$4*'Specifications (ICE)'!$P$3)*'Specifications (ICE)'!$P$5*E476^2</f>
        <v>56.217600027646043</v>
      </c>
      <c r="H476" s="14">
        <f>IF(B476="A",'Specifications (ICE)'!$M$12,IF(B476="G",'Specifications (ICE)'!$M$13))</f>
        <v>84.271039200000004</v>
      </c>
      <c r="I476" s="14">
        <f>'Specifications (ICE)'!$H$11-G476-H476-R476</f>
        <v>561.50961099107656</v>
      </c>
      <c r="J476" s="14">
        <f t="shared" si="174"/>
        <v>0.88728655499254105</v>
      </c>
      <c r="K476" s="14">
        <f>0.5*'Specifications (ICE)'!$E$16*E476^2</f>
        <v>48283.043975654393</v>
      </c>
      <c r="L476" s="14">
        <f>E476/'Specifications (ICE)'!$M$4</f>
        <v>46.93333333333333</v>
      </c>
      <c r="M476" s="14">
        <f t="shared" si="169"/>
        <v>3</v>
      </c>
      <c r="N476" s="14">
        <f>IF(M476=1,'Specifications (ICE)'!$M$19,IF(M476=2,'Specifications (ICE)'!$M$20,IF(M476=3,'Specifications (ICE)'!$M$21)))</f>
        <v>632.83908432016858</v>
      </c>
      <c r="O476" s="14">
        <f t="shared" si="170"/>
        <v>56.911309171706868</v>
      </c>
      <c r="P476" s="13">
        <f t="shared" si="171"/>
        <v>0.88728655499254105</v>
      </c>
      <c r="Q476" s="14">
        <v>0</v>
      </c>
      <c r="R476" s="17">
        <f t="shared" si="175"/>
        <v>0</v>
      </c>
      <c r="S476" s="14">
        <f t="shared" si="176"/>
        <v>0</v>
      </c>
      <c r="T476" s="12">
        <f t="shared" si="172"/>
        <v>840.33949246964119</v>
      </c>
      <c r="U476" s="3">
        <f t="shared" si="191"/>
        <v>18</v>
      </c>
      <c r="V476" s="19">
        <f t="shared" si="177"/>
        <v>13.422600000000001</v>
      </c>
      <c r="W476" s="14">
        <f>IF(M476=1,_xlfn.XLOOKUP(D476,' RPM (ICE)'!$E$3:$E$63,' RPM (ICE)'!$B$3:$B$63,,1),IF(M476=2,_xlfn.XLOOKUP(D476,' RPM (ICE)'!$F$3:$F$63,' RPM (ICE)'!$B$3:$B$63,,1),IF(M476=3,_xlfn.XLOOKUP(D476,' RPM (ICE)'!$G$3:$G$63,' RPM (ICE)'!$B$3:$B$63,,1))))</f>
        <v>6900</v>
      </c>
      <c r="X476" s="12">
        <f t="shared" si="178"/>
        <v>18.575322156521739</v>
      </c>
      <c r="Y476" s="3">
        <f t="shared" si="179"/>
        <v>19</v>
      </c>
      <c r="Z476" s="3">
        <f t="shared" si="186"/>
        <v>19</v>
      </c>
      <c r="AA476" s="3">
        <f t="shared" si="180"/>
        <v>19</v>
      </c>
      <c r="AB476" s="19"/>
      <c r="AC476" s="14">
        <f>IF(M476=1,_xlfn.XLOOKUP(D476,' RPM (ICE)'!$E$3:$E$63,' RPM (ICE)'!$C$3:$C$63,,-1),IF(M476=2,_xlfn.XLOOKUP(D476,' RPM (ICE)'!$F$3:$F$63,' RPM (ICE)'!$C$3:$C$63,,-1),IF(M476=3,_xlfn.XLOOKUP(D476,' RPM (ICE)'!$G$3:$G$63,' RPM (ICE)'!$C$3:$C$63,,-1))))</f>
        <v>13.483333333333301</v>
      </c>
      <c r="AD476" s="14">
        <f t="shared" si="181"/>
        <v>10.054521666666643</v>
      </c>
      <c r="AE476" s="14">
        <f t="shared" si="182"/>
        <v>13.914292245024122</v>
      </c>
      <c r="AF476" s="14" cm="1">
        <f t="array" ref="AF476">_xlfn.XLOOKUP(AE476,BSFC!$I$11:$I$33,_xlfn.XLOOKUP('Main Data (ICE)'!W476,BSFC!$J$10:$W$10,BSFC!$J$11:$W$33,,-1),,-1)</f>
        <v>450.79008974999994</v>
      </c>
      <c r="AG476" s="14">
        <f t="shared" si="183"/>
        <v>1.2590218679194376</v>
      </c>
      <c r="AH476" s="14">
        <f t="shared" si="187"/>
        <v>2.0825300384643382E-4</v>
      </c>
      <c r="AI476" s="14">
        <f t="shared" si="188"/>
        <v>9.3878390294640984E-2</v>
      </c>
      <c r="AJ476" s="14">
        <f t="shared" si="192"/>
        <v>58.673027975066645</v>
      </c>
      <c r="AK476" s="14">
        <f t="shared" si="189"/>
        <v>1.2434223880084896E-4</v>
      </c>
      <c r="AL476" s="14">
        <f t="shared" si="190"/>
        <v>7.7712619834525445E-2</v>
      </c>
    </row>
    <row r="477" spans="1:38" ht="15.75" thickBot="1" x14ac:dyDescent="0.3">
      <c r="A477" s="14">
        <v>1</v>
      </c>
      <c r="B477" s="17" t="s">
        <v>33</v>
      </c>
      <c r="C477" s="14">
        <v>471</v>
      </c>
      <c r="D477" s="14">
        <f t="shared" si="184"/>
        <v>30.000049728</v>
      </c>
      <c r="E477" s="14">
        <f t="shared" si="173"/>
        <v>13.411199999999999</v>
      </c>
      <c r="F477" s="14">
        <f t="shared" si="185"/>
        <v>43.128810450623746</v>
      </c>
      <c r="G477" s="14">
        <f>0.5*('Specifications (ICE)'!$P$4*'Specifications (ICE)'!$P$3)*'Specifications (ICE)'!$P$5*E477^2</f>
        <v>56.217600027646043</v>
      </c>
      <c r="H477" s="14">
        <f>IF(B477="A",'Specifications (ICE)'!$M$12,IF(B477="G",'Specifications (ICE)'!$M$13))</f>
        <v>84.271039200000004</v>
      </c>
      <c r="I477" s="14">
        <f>'Specifications (ICE)'!$H$11-G477-H477-R477</f>
        <v>561.50961099107656</v>
      </c>
      <c r="J477" s="14">
        <f t="shared" si="174"/>
        <v>0.88728655499254105</v>
      </c>
      <c r="K477" s="14">
        <f>0.5*'Specifications (ICE)'!$E$16*E477^2</f>
        <v>48283.043975654393</v>
      </c>
      <c r="L477" s="14">
        <f>E477/'Specifications (ICE)'!$M$4</f>
        <v>46.93333333333333</v>
      </c>
      <c r="M477" s="14">
        <f t="shared" si="169"/>
        <v>3</v>
      </c>
      <c r="N477" s="14">
        <f>IF(M477=1,'Specifications (ICE)'!$M$19,IF(M477=2,'Specifications (ICE)'!$M$20,IF(M477=3,'Specifications (ICE)'!$M$21)))</f>
        <v>632.83908432016858</v>
      </c>
      <c r="O477" s="14">
        <f t="shared" si="170"/>
        <v>56.911309171706868</v>
      </c>
      <c r="P477" s="13">
        <f t="shared" si="171"/>
        <v>0.88728655499254105</v>
      </c>
      <c r="Q477" s="14">
        <v>0</v>
      </c>
      <c r="R477" s="17">
        <f t="shared" si="175"/>
        <v>0</v>
      </c>
      <c r="S477" s="14">
        <f t="shared" si="176"/>
        <v>0</v>
      </c>
      <c r="T477" s="12">
        <f t="shared" si="172"/>
        <v>840.33949246964119</v>
      </c>
      <c r="U477" s="3">
        <f t="shared" si="191"/>
        <v>18</v>
      </c>
      <c r="V477" s="19">
        <f t="shared" si="177"/>
        <v>13.422600000000001</v>
      </c>
      <c r="W477" s="14">
        <f>IF(M477=1,_xlfn.XLOOKUP(D477,' RPM (ICE)'!$E$3:$E$63,' RPM (ICE)'!$B$3:$B$63,,1),IF(M477=2,_xlfn.XLOOKUP(D477,' RPM (ICE)'!$F$3:$F$63,' RPM (ICE)'!$B$3:$B$63,,1),IF(M477=3,_xlfn.XLOOKUP(D477,' RPM (ICE)'!$G$3:$G$63,' RPM (ICE)'!$B$3:$B$63,,1))))</f>
        <v>6900</v>
      </c>
      <c r="X477" s="12">
        <f t="shared" si="178"/>
        <v>18.575322156521739</v>
      </c>
      <c r="Y477" s="3">
        <f t="shared" si="179"/>
        <v>19</v>
      </c>
      <c r="Z477" s="3">
        <f t="shared" si="186"/>
        <v>19</v>
      </c>
      <c r="AA477" s="3">
        <f t="shared" si="180"/>
        <v>19</v>
      </c>
      <c r="AB477" s="19"/>
      <c r="AC477" s="14">
        <f>IF(M477=1,_xlfn.XLOOKUP(D477,' RPM (ICE)'!$E$3:$E$63,' RPM (ICE)'!$C$3:$C$63,,-1),IF(M477=2,_xlfn.XLOOKUP(D477,' RPM (ICE)'!$F$3:$F$63,' RPM (ICE)'!$C$3:$C$63,,-1),IF(M477=3,_xlfn.XLOOKUP(D477,' RPM (ICE)'!$G$3:$G$63,' RPM (ICE)'!$C$3:$C$63,,-1))))</f>
        <v>13.483333333333301</v>
      </c>
      <c r="AD477" s="14">
        <f t="shared" si="181"/>
        <v>10.054521666666643</v>
      </c>
      <c r="AE477" s="14">
        <f t="shared" si="182"/>
        <v>13.914292245024122</v>
      </c>
      <c r="AF477" s="14" cm="1">
        <f t="array" ref="AF477">_xlfn.XLOOKUP(AE477,BSFC!$I$11:$I$33,_xlfn.XLOOKUP('Main Data (ICE)'!W477,BSFC!$J$10:$W$10,BSFC!$J$11:$W$33,,-1),,-1)</f>
        <v>450.79008974999994</v>
      </c>
      <c r="AG477" s="14">
        <f t="shared" si="183"/>
        <v>1.2590218679194376</v>
      </c>
      <c r="AH477" s="14">
        <f t="shared" si="187"/>
        <v>2.0825300384643382E-4</v>
      </c>
      <c r="AI477" s="14">
        <f t="shared" si="188"/>
        <v>9.3878390294640984E-2</v>
      </c>
      <c r="AJ477" s="14">
        <f t="shared" si="192"/>
        <v>58.766906365361287</v>
      </c>
      <c r="AK477" s="14">
        <f t="shared" si="189"/>
        <v>1.2434223880084896E-4</v>
      </c>
      <c r="AL477" s="14">
        <f t="shared" si="190"/>
        <v>7.7836962073326299E-2</v>
      </c>
    </row>
    <row r="478" spans="1:38" ht="15.75" thickBot="1" x14ac:dyDescent="0.3">
      <c r="A478" s="14">
        <v>1</v>
      </c>
      <c r="B478" s="17" t="s">
        <v>33</v>
      </c>
      <c r="C478" s="14">
        <v>472</v>
      </c>
      <c r="D478" s="14">
        <f t="shared" si="184"/>
        <v>30.000049728</v>
      </c>
      <c r="E478" s="14">
        <f t="shared" si="173"/>
        <v>13.411199999999999</v>
      </c>
      <c r="F478" s="14">
        <f t="shared" si="185"/>
        <v>43.203374993692229</v>
      </c>
      <c r="G478" s="14">
        <f>0.5*('Specifications (ICE)'!$P$4*'Specifications (ICE)'!$P$3)*'Specifications (ICE)'!$P$5*E478^2</f>
        <v>56.217600027646043</v>
      </c>
      <c r="H478" s="14">
        <f>IF(B478="A",'Specifications (ICE)'!$M$12,IF(B478="G",'Specifications (ICE)'!$M$13))</f>
        <v>84.271039200000004</v>
      </c>
      <c r="I478" s="14">
        <f>'Specifications (ICE)'!$H$11-G478-H478-R478</f>
        <v>561.50961099107656</v>
      </c>
      <c r="J478" s="14">
        <f t="shared" si="174"/>
        <v>0.88728655499254105</v>
      </c>
      <c r="K478" s="14">
        <f>0.5*'Specifications (ICE)'!$E$16*E478^2</f>
        <v>48283.043975654393</v>
      </c>
      <c r="L478" s="14">
        <f>E478/'Specifications (ICE)'!$M$4</f>
        <v>46.93333333333333</v>
      </c>
      <c r="M478" s="14">
        <f t="shared" si="169"/>
        <v>3</v>
      </c>
      <c r="N478" s="14">
        <f>IF(M478=1,'Specifications (ICE)'!$M$19,IF(M478=2,'Specifications (ICE)'!$M$20,IF(M478=3,'Specifications (ICE)'!$M$21)))</f>
        <v>632.83908432016858</v>
      </c>
      <c r="O478" s="14">
        <f t="shared" si="170"/>
        <v>56.911309171706868</v>
      </c>
      <c r="P478" s="13">
        <f t="shared" si="171"/>
        <v>0.88728655499254105</v>
      </c>
      <c r="Q478" s="14">
        <v>0</v>
      </c>
      <c r="R478" s="17">
        <f t="shared" si="175"/>
        <v>0</v>
      </c>
      <c r="S478" s="14">
        <f t="shared" si="176"/>
        <v>0</v>
      </c>
      <c r="T478" s="12">
        <f t="shared" si="172"/>
        <v>840.33949246964119</v>
      </c>
      <c r="U478" s="3">
        <f t="shared" si="191"/>
        <v>18</v>
      </c>
      <c r="V478" s="19">
        <f t="shared" si="177"/>
        <v>13.422600000000001</v>
      </c>
      <c r="W478" s="14">
        <f>IF(M478=1,_xlfn.XLOOKUP(D478,' RPM (ICE)'!$E$3:$E$63,' RPM (ICE)'!$B$3:$B$63,,1),IF(M478=2,_xlfn.XLOOKUP(D478,' RPM (ICE)'!$F$3:$F$63,' RPM (ICE)'!$B$3:$B$63,,1),IF(M478=3,_xlfn.XLOOKUP(D478,' RPM (ICE)'!$G$3:$G$63,' RPM (ICE)'!$B$3:$B$63,,1))))</f>
        <v>6900</v>
      </c>
      <c r="X478" s="12">
        <f t="shared" si="178"/>
        <v>18.575322156521739</v>
      </c>
      <c r="Y478" s="3">
        <f t="shared" si="179"/>
        <v>19</v>
      </c>
      <c r="Z478" s="3">
        <f t="shared" si="186"/>
        <v>19</v>
      </c>
      <c r="AA478" s="3">
        <f t="shared" si="180"/>
        <v>19</v>
      </c>
      <c r="AB478" s="19"/>
      <c r="AC478" s="14">
        <f>IF(M478=1,_xlfn.XLOOKUP(D478,' RPM (ICE)'!$E$3:$E$63,' RPM (ICE)'!$C$3:$C$63,,-1),IF(M478=2,_xlfn.XLOOKUP(D478,' RPM (ICE)'!$F$3:$F$63,' RPM (ICE)'!$C$3:$C$63,,-1),IF(M478=3,_xlfn.XLOOKUP(D478,' RPM (ICE)'!$G$3:$G$63,' RPM (ICE)'!$C$3:$C$63,,-1))))</f>
        <v>13.483333333333301</v>
      </c>
      <c r="AD478" s="14">
        <f t="shared" si="181"/>
        <v>10.054521666666643</v>
      </c>
      <c r="AE478" s="14">
        <f t="shared" si="182"/>
        <v>13.914292245024122</v>
      </c>
      <c r="AF478" s="14" cm="1">
        <f t="array" ref="AF478">_xlfn.XLOOKUP(AE478,BSFC!$I$11:$I$33,_xlfn.XLOOKUP('Main Data (ICE)'!W478,BSFC!$J$10:$W$10,BSFC!$J$11:$W$33,,-1),,-1)</f>
        <v>450.79008974999994</v>
      </c>
      <c r="AG478" s="14">
        <f t="shared" si="183"/>
        <v>1.2590218679194376</v>
      </c>
      <c r="AH478" s="14">
        <f t="shared" si="187"/>
        <v>2.0825300384643382E-4</v>
      </c>
      <c r="AI478" s="14">
        <f t="shared" si="188"/>
        <v>9.3878390294640984E-2</v>
      </c>
      <c r="AJ478" s="14">
        <f t="shared" si="192"/>
        <v>58.860784755655928</v>
      </c>
      <c r="AK478" s="14">
        <f t="shared" si="189"/>
        <v>1.2434223880084896E-4</v>
      </c>
      <c r="AL478" s="14">
        <f t="shared" si="190"/>
        <v>7.7961304312127153E-2</v>
      </c>
    </row>
    <row r="479" spans="1:38" ht="15.75" thickBot="1" x14ac:dyDescent="0.3">
      <c r="A479" s="14">
        <v>1</v>
      </c>
      <c r="B479" s="17" t="s">
        <v>33</v>
      </c>
      <c r="C479" s="14">
        <v>473</v>
      </c>
      <c r="D479" s="14">
        <f t="shared" si="184"/>
        <v>30.000049728</v>
      </c>
      <c r="E479" s="14">
        <f t="shared" si="173"/>
        <v>13.411199999999999</v>
      </c>
      <c r="F479" s="14">
        <f t="shared" si="185"/>
        <v>43.277939536760712</v>
      </c>
      <c r="G479" s="14">
        <f>0.5*('Specifications (ICE)'!$P$4*'Specifications (ICE)'!$P$3)*'Specifications (ICE)'!$P$5*E479^2</f>
        <v>56.217600027646043</v>
      </c>
      <c r="H479" s="14">
        <f>IF(B479="A",'Specifications (ICE)'!$M$12,IF(B479="G",'Specifications (ICE)'!$M$13))</f>
        <v>84.271039200000004</v>
      </c>
      <c r="I479" s="14">
        <f>'Specifications (ICE)'!$H$11-G479-H479-R479</f>
        <v>561.50961099107656</v>
      </c>
      <c r="J479" s="14">
        <f t="shared" si="174"/>
        <v>0.88728655499254105</v>
      </c>
      <c r="K479" s="14">
        <f>0.5*'Specifications (ICE)'!$E$16*E479^2</f>
        <v>48283.043975654393</v>
      </c>
      <c r="L479" s="14">
        <f>E479/'Specifications (ICE)'!$M$4</f>
        <v>46.93333333333333</v>
      </c>
      <c r="M479" s="14">
        <f t="shared" si="169"/>
        <v>3</v>
      </c>
      <c r="N479" s="14">
        <f>IF(M479=1,'Specifications (ICE)'!$M$19,IF(M479=2,'Specifications (ICE)'!$M$20,IF(M479=3,'Specifications (ICE)'!$M$21)))</f>
        <v>632.83908432016858</v>
      </c>
      <c r="O479" s="14">
        <f t="shared" si="170"/>
        <v>56.911309171706868</v>
      </c>
      <c r="P479" s="13">
        <f t="shared" si="171"/>
        <v>0.88728655499254105</v>
      </c>
      <c r="Q479" s="14">
        <v>0</v>
      </c>
      <c r="R479" s="17">
        <f t="shared" si="175"/>
        <v>0</v>
      </c>
      <c r="S479" s="14">
        <f t="shared" si="176"/>
        <v>0</v>
      </c>
      <c r="T479" s="12">
        <f t="shared" si="172"/>
        <v>840.33949246964119</v>
      </c>
      <c r="U479" s="3">
        <f t="shared" si="191"/>
        <v>18</v>
      </c>
      <c r="V479" s="19">
        <f t="shared" si="177"/>
        <v>13.422600000000001</v>
      </c>
      <c r="W479" s="14">
        <f>IF(M479=1,_xlfn.XLOOKUP(D479,' RPM (ICE)'!$E$3:$E$63,' RPM (ICE)'!$B$3:$B$63,,1),IF(M479=2,_xlfn.XLOOKUP(D479,' RPM (ICE)'!$F$3:$F$63,' RPM (ICE)'!$B$3:$B$63,,1),IF(M479=3,_xlfn.XLOOKUP(D479,' RPM (ICE)'!$G$3:$G$63,' RPM (ICE)'!$B$3:$B$63,,1))))</f>
        <v>6900</v>
      </c>
      <c r="X479" s="12">
        <f t="shared" si="178"/>
        <v>18.575322156521739</v>
      </c>
      <c r="Y479" s="3">
        <f t="shared" si="179"/>
        <v>19</v>
      </c>
      <c r="Z479" s="3">
        <f t="shared" si="186"/>
        <v>19</v>
      </c>
      <c r="AA479" s="3">
        <f t="shared" si="180"/>
        <v>19</v>
      </c>
      <c r="AB479" s="19"/>
      <c r="AC479" s="14">
        <f>IF(M479=1,_xlfn.XLOOKUP(D479,' RPM (ICE)'!$E$3:$E$63,' RPM (ICE)'!$C$3:$C$63,,-1),IF(M479=2,_xlfn.XLOOKUP(D479,' RPM (ICE)'!$F$3:$F$63,' RPM (ICE)'!$C$3:$C$63,,-1),IF(M479=3,_xlfn.XLOOKUP(D479,' RPM (ICE)'!$G$3:$G$63,' RPM (ICE)'!$C$3:$C$63,,-1))))</f>
        <v>13.483333333333301</v>
      </c>
      <c r="AD479" s="14">
        <f t="shared" si="181"/>
        <v>10.054521666666643</v>
      </c>
      <c r="AE479" s="14">
        <f t="shared" si="182"/>
        <v>13.914292245024122</v>
      </c>
      <c r="AF479" s="14" cm="1">
        <f t="array" ref="AF479">_xlfn.XLOOKUP(AE479,BSFC!$I$11:$I$33,_xlfn.XLOOKUP('Main Data (ICE)'!W479,BSFC!$J$10:$W$10,BSFC!$J$11:$W$33,,-1),,-1)</f>
        <v>450.79008974999994</v>
      </c>
      <c r="AG479" s="14">
        <f t="shared" si="183"/>
        <v>1.2590218679194376</v>
      </c>
      <c r="AH479" s="14">
        <f t="shared" si="187"/>
        <v>2.0825300384643382E-4</v>
      </c>
      <c r="AI479" s="14">
        <f t="shared" si="188"/>
        <v>9.3878390294640984E-2</v>
      </c>
      <c r="AJ479" s="14">
        <f t="shared" si="192"/>
        <v>58.954663145950569</v>
      </c>
      <c r="AK479" s="14">
        <f t="shared" si="189"/>
        <v>1.2434223880084896E-4</v>
      </c>
      <c r="AL479" s="14">
        <f t="shared" si="190"/>
        <v>7.8085646550928006E-2</v>
      </c>
    </row>
    <row r="480" spans="1:38" ht="15.75" thickBot="1" x14ac:dyDescent="0.3">
      <c r="A480" s="14">
        <v>1</v>
      </c>
      <c r="B480" s="17" t="s">
        <v>33</v>
      </c>
      <c r="C480" s="14">
        <v>474</v>
      </c>
      <c r="D480" s="14">
        <f t="shared" si="184"/>
        <v>30.000049728</v>
      </c>
      <c r="E480" s="14">
        <f t="shared" si="173"/>
        <v>13.411199999999999</v>
      </c>
      <c r="F480" s="14">
        <f t="shared" si="185"/>
        <v>43.352504079829195</v>
      </c>
      <c r="G480" s="14">
        <f>0.5*('Specifications (ICE)'!$P$4*'Specifications (ICE)'!$P$3)*'Specifications (ICE)'!$P$5*E480^2</f>
        <v>56.217600027646043</v>
      </c>
      <c r="H480" s="14">
        <f>IF(B480="A",'Specifications (ICE)'!$M$12,IF(B480="G",'Specifications (ICE)'!$M$13))</f>
        <v>84.271039200000004</v>
      </c>
      <c r="I480" s="14">
        <f>'Specifications (ICE)'!$H$11-G480-H480-R480</f>
        <v>561.50961099107656</v>
      </c>
      <c r="J480" s="14">
        <f t="shared" si="174"/>
        <v>0.88728655499254105</v>
      </c>
      <c r="K480" s="14">
        <f>0.5*'Specifications (ICE)'!$E$16*E480^2</f>
        <v>48283.043975654393</v>
      </c>
      <c r="L480" s="14">
        <f>E480/'Specifications (ICE)'!$M$4</f>
        <v>46.93333333333333</v>
      </c>
      <c r="M480" s="14">
        <f t="shared" si="169"/>
        <v>3</v>
      </c>
      <c r="N480" s="14">
        <f>IF(M480=1,'Specifications (ICE)'!$M$19,IF(M480=2,'Specifications (ICE)'!$M$20,IF(M480=3,'Specifications (ICE)'!$M$21)))</f>
        <v>632.83908432016858</v>
      </c>
      <c r="O480" s="14">
        <f t="shared" si="170"/>
        <v>56.911309171706868</v>
      </c>
      <c r="P480" s="13">
        <f t="shared" si="171"/>
        <v>0.88728655499254105</v>
      </c>
      <c r="Q480" s="14">
        <v>0</v>
      </c>
      <c r="R480" s="17">
        <f t="shared" si="175"/>
        <v>0</v>
      </c>
      <c r="S480" s="14">
        <f t="shared" si="176"/>
        <v>0</v>
      </c>
      <c r="T480" s="12">
        <f t="shared" si="172"/>
        <v>840.33949246964119</v>
      </c>
      <c r="U480" s="3">
        <f t="shared" si="191"/>
        <v>18</v>
      </c>
      <c r="V480" s="19">
        <f t="shared" si="177"/>
        <v>13.422600000000001</v>
      </c>
      <c r="W480" s="14">
        <f>IF(M480=1,_xlfn.XLOOKUP(D480,' RPM (ICE)'!$E$3:$E$63,' RPM (ICE)'!$B$3:$B$63,,1),IF(M480=2,_xlfn.XLOOKUP(D480,' RPM (ICE)'!$F$3:$F$63,' RPM (ICE)'!$B$3:$B$63,,1),IF(M480=3,_xlfn.XLOOKUP(D480,' RPM (ICE)'!$G$3:$G$63,' RPM (ICE)'!$B$3:$B$63,,1))))</f>
        <v>6900</v>
      </c>
      <c r="X480" s="12">
        <f t="shared" si="178"/>
        <v>18.575322156521739</v>
      </c>
      <c r="Y480" s="3">
        <f t="shared" si="179"/>
        <v>19</v>
      </c>
      <c r="Z480" s="3">
        <f t="shared" si="186"/>
        <v>19</v>
      </c>
      <c r="AA480" s="3">
        <f t="shared" si="180"/>
        <v>19</v>
      </c>
      <c r="AB480" s="19"/>
      <c r="AC480" s="14">
        <f>IF(M480=1,_xlfn.XLOOKUP(D480,' RPM (ICE)'!$E$3:$E$63,' RPM (ICE)'!$C$3:$C$63,,-1),IF(M480=2,_xlfn.XLOOKUP(D480,' RPM (ICE)'!$F$3:$F$63,' RPM (ICE)'!$C$3:$C$63,,-1),IF(M480=3,_xlfn.XLOOKUP(D480,' RPM (ICE)'!$G$3:$G$63,' RPM (ICE)'!$C$3:$C$63,,-1))))</f>
        <v>13.483333333333301</v>
      </c>
      <c r="AD480" s="14">
        <f t="shared" si="181"/>
        <v>10.054521666666643</v>
      </c>
      <c r="AE480" s="14">
        <f t="shared" si="182"/>
        <v>13.914292245024122</v>
      </c>
      <c r="AF480" s="14" cm="1">
        <f t="array" ref="AF480">_xlfn.XLOOKUP(AE480,BSFC!$I$11:$I$33,_xlfn.XLOOKUP('Main Data (ICE)'!W480,BSFC!$J$10:$W$10,BSFC!$J$11:$W$33,,-1),,-1)</f>
        <v>450.79008974999994</v>
      </c>
      <c r="AG480" s="14">
        <f t="shared" si="183"/>
        <v>1.2590218679194376</v>
      </c>
      <c r="AH480" s="14">
        <f t="shared" si="187"/>
        <v>2.0825300384643382E-4</v>
      </c>
      <c r="AI480" s="14">
        <f t="shared" si="188"/>
        <v>9.3878390294640984E-2</v>
      </c>
      <c r="AJ480" s="14">
        <f t="shared" si="192"/>
        <v>59.04854153624521</v>
      </c>
      <c r="AK480" s="14">
        <f t="shared" si="189"/>
        <v>1.2434223880084896E-4</v>
      </c>
      <c r="AL480" s="14">
        <f t="shared" si="190"/>
        <v>7.820998878972886E-2</v>
      </c>
    </row>
    <row r="481" spans="1:38" ht="15.75" thickBot="1" x14ac:dyDescent="0.3">
      <c r="A481" s="14">
        <v>1</v>
      </c>
      <c r="B481" s="17" t="s">
        <v>33</v>
      </c>
      <c r="C481" s="14">
        <v>475</v>
      </c>
      <c r="D481" s="14">
        <f t="shared" si="184"/>
        <v>30.000049728</v>
      </c>
      <c r="E481" s="14">
        <f t="shared" si="173"/>
        <v>13.411199999999999</v>
      </c>
      <c r="F481" s="14">
        <f t="shared" si="185"/>
        <v>43.427068622897679</v>
      </c>
      <c r="G481" s="14">
        <f>0.5*('Specifications (ICE)'!$P$4*'Specifications (ICE)'!$P$3)*'Specifications (ICE)'!$P$5*E481^2</f>
        <v>56.217600027646043</v>
      </c>
      <c r="H481" s="14">
        <f>IF(B481="A",'Specifications (ICE)'!$M$12,IF(B481="G",'Specifications (ICE)'!$M$13))</f>
        <v>84.271039200000004</v>
      </c>
      <c r="I481" s="14">
        <f>'Specifications (ICE)'!$H$11-G481-H481-R481</f>
        <v>561.50961099107656</v>
      </c>
      <c r="J481" s="14">
        <f t="shared" si="174"/>
        <v>0.88728655499254105</v>
      </c>
      <c r="K481" s="14">
        <f>0.5*'Specifications (ICE)'!$E$16*E481^2</f>
        <v>48283.043975654393</v>
      </c>
      <c r="L481" s="14">
        <f>E481/'Specifications (ICE)'!$M$4</f>
        <v>46.93333333333333</v>
      </c>
      <c r="M481" s="14">
        <f t="shared" si="169"/>
        <v>3</v>
      </c>
      <c r="N481" s="14">
        <f>IF(M481=1,'Specifications (ICE)'!$M$19,IF(M481=2,'Specifications (ICE)'!$M$20,IF(M481=3,'Specifications (ICE)'!$M$21)))</f>
        <v>632.83908432016858</v>
      </c>
      <c r="O481" s="14">
        <f t="shared" si="170"/>
        <v>56.911309171706868</v>
      </c>
      <c r="P481" s="13">
        <f t="shared" si="171"/>
        <v>0.88728655499254105</v>
      </c>
      <c r="Q481" s="14">
        <v>0</v>
      </c>
      <c r="R481" s="17">
        <f t="shared" si="175"/>
        <v>0</v>
      </c>
      <c r="S481" s="14">
        <f t="shared" si="176"/>
        <v>0</v>
      </c>
      <c r="T481" s="12">
        <f t="shared" si="172"/>
        <v>840.33949246964119</v>
      </c>
      <c r="U481" s="3">
        <f t="shared" si="191"/>
        <v>18</v>
      </c>
      <c r="V481" s="19">
        <f t="shared" si="177"/>
        <v>13.422600000000001</v>
      </c>
      <c r="W481" s="14">
        <f>IF(M481=1,_xlfn.XLOOKUP(D481,' RPM (ICE)'!$E$3:$E$63,' RPM (ICE)'!$B$3:$B$63,,1),IF(M481=2,_xlfn.XLOOKUP(D481,' RPM (ICE)'!$F$3:$F$63,' RPM (ICE)'!$B$3:$B$63,,1),IF(M481=3,_xlfn.XLOOKUP(D481,' RPM (ICE)'!$G$3:$G$63,' RPM (ICE)'!$B$3:$B$63,,1))))</f>
        <v>6900</v>
      </c>
      <c r="X481" s="12">
        <f t="shared" si="178"/>
        <v>18.575322156521739</v>
      </c>
      <c r="Y481" s="3">
        <f t="shared" si="179"/>
        <v>19</v>
      </c>
      <c r="Z481" s="3">
        <f t="shared" si="186"/>
        <v>19</v>
      </c>
      <c r="AA481" s="3">
        <f t="shared" si="180"/>
        <v>19</v>
      </c>
      <c r="AB481" s="19"/>
      <c r="AC481" s="14">
        <f>IF(M481=1,_xlfn.XLOOKUP(D481,' RPM (ICE)'!$E$3:$E$63,' RPM (ICE)'!$C$3:$C$63,,-1),IF(M481=2,_xlfn.XLOOKUP(D481,' RPM (ICE)'!$F$3:$F$63,' RPM (ICE)'!$C$3:$C$63,,-1),IF(M481=3,_xlfn.XLOOKUP(D481,' RPM (ICE)'!$G$3:$G$63,' RPM (ICE)'!$C$3:$C$63,,-1))))</f>
        <v>13.483333333333301</v>
      </c>
      <c r="AD481" s="14">
        <f t="shared" si="181"/>
        <v>10.054521666666643</v>
      </c>
      <c r="AE481" s="14">
        <f t="shared" si="182"/>
        <v>13.914292245024122</v>
      </c>
      <c r="AF481" s="14" cm="1">
        <f t="array" ref="AF481">_xlfn.XLOOKUP(AE481,BSFC!$I$11:$I$33,_xlfn.XLOOKUP('Main Data (ICE)'!W481,BSFC!$J$10:$W$10,BSFC!$J$11:$W$33,,-1),,-1)</f>
        <v>450.79008974999994</v>
      </c>
      <c r="AG481" s="14">
        <f t="shared" si="183"/>
        <v>1.2590218679194376</v>
      </c>
      <c r="AH481" s="14">
        <f t="shared" si="187"/>
        <v>2.0825300384643382E-4</v>
      </c>
      <c r="AI481" s="14">
        <f t="shared" si="188"/>
        <v>9.3878390294640984E-2</v>
      </c>
      <c r="AJ481" s="14">
        <f t="shared" si="192"/>
        <v>59.142419926539851</v>
      </c>
      <c r="AK481" s="14">
        <f t="shared" si="189"/>
        <v>1.2434223880084896E-4</v>
      </c>
      <c r="AL481" s="14">
        <f t="shared" si="190"/>
        <v>7.8334331028529713E-2</v>
      </c>
    </row>
    <row r="482" spans="1:38" ht="15.75" thickBot="1" x14ac:dyDescent="0.3">
      <c r="A482" s="14">
        <v>1</v>
      </c>
      <c r="B482" s="17" t="s">
        <v>33</v>
      </c>
      <c r="C482" s="14">
        <v>476</v>
      </c>
      <c r="D482" s="14">
        <f t="shared" si="184"/>
        <v>30.000049728</v>
      </c>
      <c r="E482" s="14">
        <f t="shared" si="173"/>
        <v>13.411199999999999</v>
      </c>
      <c r="F482" s="14">
        <f t="shared" si="185"/>
        <v>43.501633165966162</v>
      </c>
      <c r="G482" s="14">
        <f>0.5*('Specifications (ICE)'!$P$4*'Specifications (ICE)'!$P$3)*'Specifications (ICE)'!$P$5*E482^2</f>
        <v>56.217600027646043</v>
      </c>
      <c r="H482" s="14">
        <f>IF(B482="A",'Specifications (ICE)'!$M$12,IF(B482="G",'Specifications (ICE)'!$M$13))</f>
        <v>84.271039200000004</v>
      </c>
      <c r="I482" s="14">
        <f>'Specifications (ICE)'!$H$11-G482-H482-R482</f>
        <v>561.50961099107656</v>
      </c>
      <c r="J482" s="14">
        <f t="shared" si="174"/>
        <v>0.88728655499254105</v>
      </c>
      <c r="K482" s="14">
        <f>0.5*'Specifications (ICE)'!$E$16*E482^2</f>
        <v>48283.043975654393</v>
      </c>
      <c r="L482" s="14">
        <f>E482/'Specifications (ICE)'!$M$4</f>
        <v>46.93333333333333</v>
      </c>
      <c r="M482" s="14">
        <f t="shared" si="169"/>
        <v>3</v>
      </c>
      <c r="N482" s="14">
        <f>IF(M482=1,'Specifications (ICE)'!$M$19,IF(M482=2,'Specifications (ICE)'!$M$20,IF(M482=3,'Specifications (ICE)'!$M$21)))</f>
        <v>632.83908432016858</v>
      </c>
      <c r="O482" s="14">
        <f t="shared" si="170"/>
        <v>56.911309171706868</v>
      </c>
      <c r="P482" s="13">
        <f t="shared" si="171"/>
        <v>0.88728655499254105</v>
      </c>
      <c r="Q482" s="14">
        <v>0</v>
      </c>
      <c r="R482" s="17">
        <f t="shared" si="175"/>
        <v>0</v>
      </c>
      <c r="S482" s="14">
        <f t="shared" si="176"/>
        <v>0</v>
      </c>
      <c r="T482" s="12">
        <f t="shared" si="172"/>
        <v>840.33949246964119</v>
      </c>
      <c r="U482" s="3">
        <f t="shared" si="191"/>
        <v>18</v>
      </c>
      <c r="V482" s="19">
        <f t="shared" si="177"/>
        <v>13.422600000000001</v>
      </c>
      <c r="W482" s="14">
        <f>IF(M482=1,_xlfn.XLOOKUP(D482,' RPM (ICE)'!$E$3:$E$63,' RPM (ICE)'!$B$3:$B$63,,1),IF(M482=2,_xlfn.XLOOKUP(D482,' RPM (ICE)'!$F$3:$F$63,' RPM (ICE)'!$B$3:$B$63,,1),IF(M482=3,_xlfn.XLOOKUP(D482,' RPM (ICE)'!$G$3:$G$63,' RPM (ICE)'!$B$3:$B$63,,1))))</f>
        <v>6900</v>
      </c>
      <c r="X482" s="12">
        <f t="shared" si="178"/>
        <v>18.575322156521739</v>
      </c>
      <c r="Y482" s="3">
        <f t="shared" si="179"/>
        <v>19</v>
      </c>
      <c r="Z482" s="3">
        <f t="shared" si="186"/>
        <v>19</v>
      </c>
      <c r="AA482" s="3">
        <f t="shared" si="180"/>
        <v>19</v>
      </c>
      <c r="AB482" s="19"/>
      <c r="AC482" s="14">
        <f>IF(M482=1,_xlfn.XLOOKUP(D482,' RPM (ICE)'!$E$3:$E$63,' RPM (ICE)'!$C$3:$C$63,,-1),IF(M482=2,_xlfn.XLOOKUP(D482,' RPM (ICE)'!$F$3:$F$63,' RPM (ICE)'!$C$3:$C$63,,-1),IF(M482=3,_xlfn.XLOOKUP(D482,' RPM (ICE)'!$G$3:$G$63,' RPM (ICE)'!$C$3:$C$63,,-1))))</f>
        <v>13.483333333333301</v>
      </c>
      <c r="AD482" s="14">
        <f t="shared" si="181"/>
        <v>10.054521666666643</v>
      </c>
      <c r="AE482" s="14">
        <f t="shared" si="182"/>
        <v>13.914292245024122</v>
      </c>
      <c r="AF482" s="14" cm="1">
        <f t="array" ref="AF482">_xlfn.XLOOKUP(AE482,BSFC!$I$11:$I$33,_xlfn.XLOOKUP('Main Data (ICE)'!W482,BSFC!$J$10:$W$10,BSFC!$J$11:$W$33,,-1),,-1)</f>
        <v>450.79008974999994</v>
      </c>
      <c r="AG482" s="14">
        <f t="shared" si="183"/>
        <v>1.2590218679194376</v>
      </c>
      <c r="AH482" s="14">
        <f t="shared" si="187"/>
        <v>2.0825300384643382E-4</v>
      </c>
      <c r="AI482" s="14">
        <f t="shared" si="188"/>
        <v>9.3878390294640984E-2</v>
      </c>
      <c r="AJ482" s="14">
        <f t="shared" si="192"/>
        <v>59.236298316834493</v>
      </c>
      <c r="AK482" s="14">
        <f t="shared" si="189"/>
        <v>1.2434223880084896E-4</v>
      </c>
      <c r="AL482" s="14">
        <f t="shared" si="190"/>
        <v>7.8458673267330567E-2</v>
      </c>
    </row>
    <row r="483" spans="1:38" ht="15.75" thickBot="1" x14ac:dyDescent="0.3">
      <c r="A483" s="14">
        <v>1</v>
      </c>
      <c r="B483" s="17" t="s">
        <v>33</v>
      </c>
      <c r="C483" s="14">
        <v>477</v>
      </c>
      <c r="D483" s="14">
        <f t="shared" si="184"/>
        <v>30.000049728</v>
      </c>
      <c r="E483" s="14">
        <f t="shared" si="173"/>
        <v>13.411199999999999</v>
      </c>
      <c r="F483" s="14">
        <f t="shared" si="185"/>
        <v>43.576197709034645</v>
      </c>
      <c r="G483" s="14">
        <f>0.5*('Specifications (ICE)'!$P$4*'Specifications (ICE)'!$P$3)*'Specifications (ICE)'!$P$5*E483^2</f>
        <v>56.217600027646043</v>
      </c>
      <c r="H483" s="14">
        <f>IF(B483="A",'Specifications (ICE)'!$M$12,IF(B483="G",'Specifications (ICE)'!$M$13))</f>
        <v>84.271039200000004</v>
      </c>
      <c r="I483" s="14">
        <f>'Specifications (ICE)'!$H$11-G483-H483-R483</f>
        <v>561.50961099107656</v>
      </c>
      <c r="J483" s="14">
        <f t="shared" si="174"/>
        <v>0.88728655499254105</v>
      </c>
      <c r="K483" s="14">
        <f>0.5*'Specifications (ICE)'!$E$16*E483^2</f>
        <v>48283.043975654393</v>
      </c>
      <c r="L483" s="14">
        <f>E483/'Specifications (ICE)'!$M$4</f>
        <v>46.93333333333333</v>
      </c>
      <c r="M483" s="14">
        <f t="shared" si="169"/>
        <v>3</v>
      </c>
      <c r="N483" s="14">
        <f>IF(M483=1,'Specifications (ICE)'!$M$19,IF(M483=2,'Specifications (ICE)'!$M$20,IF(M483=3,'Specifications (ICE)'!$M$21)))</f>
        <v>632.83908432016858</v>
      </c>
      <c r="O483" s="14">
        <f t="shared" si="170"/>
        <v>56.911309171706868</v>
      </c>
      <c r="P483" s="13">
        <f t="shared" si="171"/>
        <v>0.88728655499254105</v>
      </c>
      <c r="Q483" s="14">
        <v>0</v>
      </c>
      <c r="R483" s="17">
        <f t="shared" si="175"/>
        <v>0</v>
      </c>
      <c r="S483" s="14">
        <f t="shared" si="176"/>
        <v>0</v>
      </c>
      <c r="T483" s="12">
        <f t="shared" si="172"/>
        <v>840.33949246964119</v>
      </c>
      <c r="U483" s="3">
        <f t="shared" si="191"/>
        <v>18</v>
      </c>
      <c r="V483" s="19">
        <f t="shared" si="177"/>
        <v>13.422600000000001</v>
      </c>
      <c r="W483" s="14">
        <f>IF(M483=1,_xlfn.XLOOKUP(D483,' RPM (ICE)'!$E$3:$E$63,' RPM (ICE)'!$B$3:$B$63,,1),IF(M483=2,_xlfn.XLOOKUP(D483,' RPM (ICE)'!$F$3:$F$63,' RPM (ICE)'!$B$3:$B$63,,1),IF(M483=3,_xlfn.XLOOKUP(D483,' RPM (ICE)'!$G$3:$G$63,' RPM (ICE)'!$B$3:$B$63,,1))))</f>
        <v>6900</v>
      </c>
      <c r="X483" s="12">
        <f t="shared" si="178"/>
        <v>18.575322156521739</v>
      </c>
      <c r="Y483" s="3">
        <f t="shared" si="179"/>
        <v>19</v>
      </c>
      <c r="Z483" s="3">
        <f t="shared" si="186"/>
        <v>19</v>
      </c>
      <c r="AA483" s="3">
        <f t="shared" si="180"/>
        <v>19</v>
      </c>
      <c r="AB483" s="19"/>
      <c r="AC483" s="14">
        <f>IF(M483=1,_xlfn.XLOOKUP(D483,' RPM (ICE)'!$E$3:$E$63,' RPM (ICE)'!$C$3:$C$63,,-1),IF(M483=2,_xlfn.XLOOKUP(D483,' RPM (ICE)'!$F$3:$F$63,' RPM (ICE)'!$C$3:$C$63,,-1),IF(M483=3,_xlfn.XLOOKUP(D483,' RPM (ICE)'!$G$3:$G$63,' RPM (ICE)'!$C$3:$C$63,,-1))))</f>
        <v>13.483333333333301</v>
      </c>
      <c r="AD483" s="14">
        <f t="shared" si="181"/>
        <v>10.054521666666643</v>
      </c>
      <c r="AE483" s="14">
        <f t="shared" si="182"/>
        <v>13.914292245024122</v>
      </c>
      <c r="AF483" s="14" cm="1">
        <f t="array" ref="AF483">_xlfn.XLOOKUP(AE483,BSFC!$I$11:$I$33,_xlfn.XLOOKUP('Main Data (ICE)'!W483,BSFC!$J$10:$W$10,BSFC!$J$11:$W$33,,-1),,-1)</f>
        <v>450.79008974999994</v>
      </c>
      <c r="AG483" s="14">
        <f t="shared" si="183"/>
        <v>1.2590218679194376</v>
      </c>
      <c r="AH483" s="14">
        <f t="shared" si="187"/>
        <v>2.0825300384643382E-4</v>
      </c>
      <c r="AI483" s="14">
        <f t="shared" si="188"/>
        <v>9.3878390294640984E-2</v>
      </c>
      <c r="AJ483" s="14">
        <f t="shared" si="192"/>
        <v>59.330176707129134</v>
      </c>
      <c r="AK483" s="14">
        <f t="shared" si="189"/>
        <v>1.2434223880084896E-4</v>
      </c>
      <c r="AL483" s="14">
        <f t="shared" si="190"/>
        <v>7.8583015506131421E-2</v>
      </c>
    </row>
    <row r="484" spans="1:38" ht="15.75" thickBot="1" x14ac:dyDescent="0.3">
      <c r="A484" s="14">
        <v>1</v>
      </c>
      <c r="B484" s="17" t="s">
        <v>33</v>
      </c>
      <c r="C484" s="14">
        <v>478</v>
      </c>
      <c r="D484" s="14">
        <f t="shared" si="184"/>
        <v>30.000049728</v>
      </c>
      <c r="E484" s="14">
        <f t="shared" si="173"/>
        <v>13.411199999999999</v>
      </c>
      <c r="F484" s="14">
        <f t="shared" si="185"/>
        <v>43.650762252103128</v>
      </c>
      <c r="G484" s="14">
        <f>0.5*('Specifications (ICE)'!$P$4*'Specifications (ICE)'!$P$3)*'Specifications (ICE)'!$P$5*E484^2</f>
        <v>56.217600027646043</v>
      </c>
      <c r="H484" s="14">
        <f>IF(B484="A",'Specifications (ICE)'!$M$12,IF(B484="G",'Specifications (ICE)'!$M$13))</f>
        <v>84.271039200000004</v>
      </c>
      <c r="I484" s="14">
        <f>'Specifications (ICE)'!$H$11-G484-H484-R484</f>
        <v>561.50961099107656</v>
      </c>
      <c r="J484" s="14">
        <f t="shared" si="174"/>
        <v>0.88728655499254105</v>
      </c>
      <c r="K484" s="14">
        <f>0.5*'Specifications (ICE)'!$E$16*E484^2</f>
        <v>48283.043975654393</v>
      </c>
      <c r="L484" s="14">
        <f>E484/'Specifications (ICE)'!$M$4</f>
        <v>46.93333333333333</v>
      </c>
      <c r="M484" s="14">
        <f t="shared" si="169"/>
        <v>3</v>
      </c>
      <c r="N484" s="14">
        <f>IF(M484=1,'Specifications (ICE)'!$M$19,IF(M484=2,'Specifications (ICE)'!$M$20,IF(M484=3,'Specifications (ICE)'!$M$21)))</f>
        <v>632.83908432016858</v>
      </c>
      <c r="O484" s="14">
        <f t="shared" si="170"/>
        <v>56.911309171706868</v>
      </c>
      <c r="P484" s="13">
        <f t="shared" si="171"/>
        <v>0.88728655499254105</v>
      </c>
      <c r="Q484" s="14">
        <v>0</v>
      </c>
      <c r="R484" s="17">
        <f t="shared" si="175"/>
        <v>0</v>
      </c>
      <c r="S484" s="14">
        <f t="shared" si="176"/>
        <v>0</v>
      </c>
      <c r="T484" s="12">
        <f t="shared" si="172"/>
        <v>840.33949246964119</v>
      </c>
      <c r="U484" s="3">
        <f t="shared" si="191"/>
        <v>18</v>
      </c>
      <c r="V484" s="19">
        <f t="shared" si="177"/>
        <v>13.422600000000001</v>
      </c>
      <c r="W484" s="14">
        <f>IF(M484=1,_xlfn.XLOOKUP(D484,' RPM (ICE)'!$E$3:$E$63,' RPM (ICE)'!$B$3:$B$63,,1),IF(M484=2,_xlfn.XLOOKUP(D484,' RPM (ICE)'!$F$3:$F$63,' RPM (ICE)'!$B$3:$B$63,,1),IF(M484=3,_xlfn.XLOOKUP(D484,' RPM (ICE)'!$G$3:$G$63,' RPM (ICE)'!$B$3:$B$63,,1))))</f>
        <v>6900</v>
      </c>
      <c r="X484" s="12">
        <f t="shared" si="178"/>
        <v>18.575322156521739</v>
      </c>
      <c r="Y484" s="3">
        <f t="shared" si="179"/>
        <v>19</v>
      </c>
      <c r="Z484" s="3">
        <f t="shared" si="186"/>
        <v>19</v>
      </c>
      <c r="AA484" s="3">
        <f t="shared" si="180"/>
        <v>19</v>
      </c>
      <c r="AB484" s="19"/>
      <c r="AC484" s="14">
        <f>IF(M484=1,_xlfn.XLOOKUP(D484,' RPM (ICE)'!$E$3:$E$63,' RPM (ICE)'!$C$3:$C$63,,-1),IF(M484=2,_xlfn.XLOOKUP(D484,' RPM (ICE)'!$F$3:$F$63,' RPM (ICE)'!$C$3:$C$63,,-1),IF(M484=3,_xlfn.XLOOKUP(D484,' RPM (ICE)'!$G$3:$G$63,' RPM (ICE)'!$C$3:$C$63,,-1))))</f>
        <v>13.483333333333301</v>
      </c>
      <c r="AD484" s="14">
        <f t="shared" si="181"/>
        <v>10.054521666666643</v>
      </c>
      <c r="AE484" s="14">
        <f t="shared" si="182"/>
        <v>13.914292245024122</v>
      </c>
      <c r="AF484" s="14" cm="1">
        <f t="array" ref="AF484">_xlfn.XLOOKUP(AE484,BSFC!$I$11:$I$33,_xlfn.XLOOKUP('Main Data (ICE)'!W484,BSFC!$J$10:$W$10,BSFC!$J$11:$W$33,,-1),,-1)</f>
        <v>450.79008974999994</v>
      </c>
      <c r="AG484" s="14">
        <f t="shared" si="183"/>
        <v>1.2590218679194376</v>
      </c>
      <c r="AH484" s="14">
        <f t="shared" si="187"/>
        <v>2.0825300384643382E-4</v>
      </c>
      <c r="AI484" s="14">
        <f t="shared" si="188"/>
        <v>9.3878390294640984E-2</v>
      </c>
      <c r="AJ484" s="14">
        <f t="shared" si="192"/>
        <v>59.424055097423775</v>
      </c>
      <c r="AK484" s="14">
        <f t="shared" si="189"/>
        <v>1.2434223880084896E-4</v>
      </c>
      <c r="AL484" s="14">
        <f t="shared" si="190"/>
        <v>7.8707357744932274E-2</v>
      </c>
    </row>
    <row r="485" spans="1:38" ht="15.75" thickBot="1" x14ac:dyDescent="0.3">
      <c r="A485" s="14">
        <v>1</v>
      </c>
      <c r="B485" s="17" t="s">
        <v>33</v>
      </c>
      <c r="C485" s="14">
        <v>479</v>
      </c>
      <c r="D485" s="14">
        <f t="shared" si="184"/>
        <v>30.000049728</v>
      </c>
      <c r="E485" s="14">
        <f t="shared" si="173"/>
        <v>13.411199999999999</v>
      </c>
      <c r="F485" s="14">
        <f t="shared" si="185"/>
        <v>43.725326795171611</v>
      </c>
      <c r="G485" s="14">
        <f>0.5*('Specifications (ICE)'!$P$4*'Specifications (ICE)'!$P$3)*'Specifications (ICE)'!$P$5*E485^2</f>
        <v>56.217600027646043</v>
      </c>
      <c r="H485" s="14">
        <f>IF(B485="A",'Specifications (ICE)'!$M$12,IF(B485="G",'Specifications (ICE)'!$M$13))</f>
        <v>84.271039200000004</v>
      </c>
      <c r="I485" s="14">
        <f>'Specifications (ICE)'!$H$11-G485-H485-R485</f>
        <v>561.50961099107656</v>
      </c>
      <c r="J485" s="14">
        <f t="shared" si="174"/>
        <v>0.88728655499254105</v>
      </c>
      <c r="K485" s="14">
        <f>0.5*'Specifications (ICE)'!$E$16*E485^2</f>
        <v>48283.043975654393</v>
      </c>
      <c r="L485" s="14">
        <f>E485/'Specifications (ICE)'!$M$4</f>
        <v>46.93333333333333</v>
      </c>
      <c r="M485" s="14">
        <f t="shared" si="169"/>
        <v>3</v>
      </c>
      <c r="N485" s="14">
        <f>IF(M485=1,'Specifications (ICE)'!$M$19,IF(M485=2,'Specifications (ICE)'!$M$20,IF(M485=3,'Specifications (ICE)'!$M$21)))</f>
        <v>632.83908432016858</v>
      </c>
      <c r="O485" s="14">
        <f t="shared" si="170"/>
        <v>56.911309171706868</v>
      </c>
      <c r="P485" s="13">
        <f t="shared" si="171"/>
        <v>0.88728655499254105</v>
      </c>
      <c r="Q485" s="14">
        <v>0</v>
      </c>
      <c r="R485" s="17">
        <f t="shared" si="175"/>
        <v>0</v>
      </c>
      <c r="S485" s="14">
        <f t="shared" si="176"/>
        <v>0</v>
      </c>
      <c r="T485" s="12">
        <f t="shared" si="172"/>
        <v>840.33949246964119</v>
      </c>
      <c r="U485" s="3">
        <f t="shared" si="191"/>
        <v>18</v>
      </c>
      <c r="V485" s="19">
        <f t="shared" si="177"/>
        <v>13.422600000000001</v>
      </c>
      <c r="W485" s="14">
        <f>IF(M485=1,_xlfn.XLOOKUP(D485,' RPM (ICE)'!$E$3:$E$63,' RPM (ICE)'!$B$3:$B$63,,1),IF(M485=2,_xlfn.XLOOKUP(D485,' RPM (ICE)'!$F$3:$F$63,' RPM (ICE)'!$B$3:$B$63,,1),IF(M485=3,_xlfn.XLOOKUP(D485,' RPM (ICE)'!$G$3:$G$63,' RPM (ICE)'!$B$3:$B$63,,1))))</f>
        <v>6900</v>
      </c>
      <c r="X485" s="12">
        <f t="shared" si="178"/>
        <v>18.575322156521739</v>
      </c>
      <c r="Y485" s="3">
        <f t="shared" si="179"/>
        <v>19</v>
      </c>
      <c r="Z485" s="3">
        <f t="shared" si="186"/>
        <v>19</v>
      </c>
      <c r="AA485" s="3">
        <f t="shared" si="180"/>
        <v>19</v>
      </c>
      <c r="AB485" s="19"/>
      <c r="AC485" s="14">
        <f>IF(M485=1,_xlfn.XLOOKUP(D485,' RPM (ICE)'!$E$3:$E$63,' RPM (ICE)'!$C$3:$C$63,,-1),IF(M485=2,_xlfn.XLOOKUP(D485,' RPM (ICE)'!$F$3:$F$63,' RPM (ICE)'!$C$3:$C$63,,-1),IF(M485=3,_xlfn.XLOOKUP(D485,' RPM (ICE)'!$G$3:$G$63,' RPM (ICE)'!$C$3:$C$63,,-1))))</f>
        <v>13.483333333333301</v>
      </c>
      <c r="AD485" s="14">
        <f t="shared" si="181"/>
        <v>10.054521666666643</v>
      </c>
      <c r="AE485" s="14">
        <f t="shared" si="182"/>
        <v>13.914292245024122</v>
      </c>
      <c r="AF485" s="14" cm="1">
        <f t="array" ref="AF485">_xlfn.XLOOKUP(AE485,BSFC!$I$11:$I$33,_xlfn.XLOOKUP('Main Data (ICE)'!W485,BSFC!$J$10:$W$10,BSFC!$J$11:$W$33,,-1),,-1)</f>
        <v>450.79008974999994</v>
      </c>
      <c r="AG485" s="14">
        <f t="shared" si="183"/>
        <v>1.2590218679194376</v>
      </c>
      <c r="AH485" s="14">
        <f t="shared" si="187"/>
        <v>2.0825300384643382E-4</v>
      </c>
      <c r="AI485" s="14">
        <f t="shared" si="188"/>
        <v>9.3878390294640984E-2</v>
      </c>
      <c r="AJ485" s="14">
        <f t="shared" si="192"/>
        <v>59.517933487718416</v>
      </c>
      <c r="AK485" s="14">
        <f t="shared" si="189"/>
        <v>1.2434223880084896E-4</v>
      </c>
      <c r="AL485" s="14">
        <f t="shared" si="190"/>
        <v>7.8831699983733128E-2</v>
      </c>
    </row>
    <row r="486" spans="1:38" ht="15.75" thickBot="1" x14ac:dyDescent="0.3">
      <c r="A486" s="14">
        <v>1</v>
      </c>
      <c r="B486" s="17" t="s">
        <v>33</v>
      </c>
      <c r="C486" s="14">
        <v>480</v>
      </c>
      <c r="D486" s="14">
        <f t="shared" si="184"/>
        <v>30.000049728</v>
      </c>
      <c r="E486" s="14">
        <f t="shared" si="173"/>
        <v>13.411199999999999</v>
      </c>
      <c r="F486" s="14">
        <f t="shared" si="185"/>
        <v>43.799891338240094</v>
      </c>
      <c r="G486" s="14">
        <f>0.5*('Specifications (ICE)'!$P$4*'Specifications (ICE)'!$P$3)*'Specifications (ICE)'!$P$5*E486^2</f>
        <v>56.217600027646043</v>
      </c>
      <c r="H486" s="14">
        <f>IF(B486="A",'Specifications (ICE)'!$M$12,IF(B486="G",'Specifications (ICE)'!$M$13))</f>
        <v>84.271039200000004</v>
      </c>
      <c r="I486" s="14">
        <f>'Specifications (ICE)'!$H$11-G486-H486-R486</f>
        <v>561.50961099107656</v>
      </c>
      <c r="J486" s="14">
        <f t="shared" si="174"/>
        <v>0.88728655499254105</v>
      </c>
      <c r="K486" s="14">
        <f>0.5*'Specifications (ICE)'!$E$16*E486^2</f>
        <v>48283.043975654393</v>
      </c>
      <c r="L486" s="14">
        <f>E486/'Specifications (ICE)'!$M$4</f>
        <v>46.93333333333333</v>
      </c>
      <c r="M486" s="14">
        <f t="shared" si="169"/>
        <v>3</v>
      </c>
      <c r="N486" s="14">
        <f>IF(M486=1,'Specifications (ICE)'!$M$19,IF(M486=2,'Specifications (ICE)'!$M$20,IF(M486=3,'Specifications (ICE)'!$M$21)))</f>
        <v>632.83908432016858</v>
      </c>
      <c r="O486" s="14">
        <f t="shared" si="170"/>
        <v>56.911309171706868</v>
      </c>
      <c r="P486" s="13">
        <f t="shared" si="171"/>
        <v>0.88728655499254105</v>
      </c>
      <c r="Q486" s="14">
        <v>0</v>
      </c>
      <c r="R486" s="17">
        <f t="shared" si="175"/>
        <v>0</v>
      </c>
      <c r="S486" s="14">
        <f t="shared" si="176"/>
        <v>0</v>
      </c>
      <c r="T486" s="12">
        <f t="shared" si="172"/>
        <v>840.33949246964119</v>
      </c>
      <c r="U486" s="3">
        <f t="shared" si="191"/>
        <v>18</v>
      </c>
      <c r="V486" s="19">
        <f t="shared" si="177"/>
        <v>13.422600000000001</v>
      </c>
      <c r="W486" s="14">
        <f>IF(M486=1,_xlfn.XLOOKUP(D486,' RPM (ICE)'!$E$3:$E$63,' RPM (ICE)'!$B$3:$B$63,,1),IF(M486=2,_xlfn.XLOOKUP(D486,' RPM (ICE)'!$F$3:$F$63,' RPM (ICE)'!$B$3:$B$63,,1),IF(M486=3,_xlfn.XLOOKUP(D486,' RPM (ICE)'!$G$3:$G$63,' RPM (ICE)'!$B$3:$B$63,,1))))</f>
        <v>6900</v>
      </c>
      <c r="X486" s="12">
        <f t="shared" si="178"/>
        <v>18.575322156521739</v>
      </c>
      <c r="Y486" s="3">
        <f t="shared" si="179"/>
        <v>19</v>
      </c>
      <c r="Z486" s="3">
        <f t="shared" si="186"/>
        <v>19</v>
      </c>
      <c r="AA486" s="3">
        <f t="shared" si="180"/>
        <v>19</v>
      </c>
      <c r="AB486" s="19"/>
      <c r="AC486" s="14">
        <f>IF(M486=1,_xlfn.XLOOKUP(D486,' RPM (ICE)'!$E$3:$E$63,' RPM (ICE)'!$C$3:$C$63,,-1),IF(M486=2,_xlfn.XLOOKUP(D486,' RPM (ICE)'!$F$3:$F$63,' RPM (ICE)'!$C$3:$C$63,,-1),IF(M486=3,_xlfn.XLOOKUP(D486,' RPM (ICE)'!$G$3:$G$63,' RPM (ICE)'!$C$3:$C$63,,-1))))</f>
        <v>13.483333333333301</v>
      </c>
      <c r="AD486" s="14">
        <f t="shared" si="181"/>
        <v>10.054521666666643</v>
      </c>
      <c r="AE486" s="14">
        <f t="shared" si="182"/>
        <v>13.914292245024122</v>
      </c>
      <c r="AF486" s="14" cm="1">
        <f t="array" ref="AF486">_xlfn.XLOOKUP(AE486,BSFC!$I$11:$I$33,_xlfn.XLOOKUP('Main Data (ICE)'!W486,BSFC!$J$10:$W$10,BSFC!$J$11:$W$33,,-1),,-1)</f>
        <v>450.79008974999994</v>
      </c>
      <c r="AG486" s="14">
        <f t="shared" si="183"/>
        <v>1.2590218679194376</v>
      </c>
      <c r="AH486" s="14">
        <f t="shared" si="187"/>
        <v>2.0825300384643382E-4</v>
      </c>
      <c r="AI486" s="14">
        <f t="shared" si="188"/>
        <v>9.3878390294640984E-2</v>
      </c>
      <c r="AJ486" s="14">
        <f t="shared" si="192"/>
        <v>59.611811878013057</v>
      </c>
      <c r="AK486" s="14">
        <f t="shared" si="189"/>
        <v>1.2434223880084896E-4</v>
      </c>
      <c r="AL486" s="14">
        <f t="shared" si="190"/>
        <v>7.8956042222533981E-2</v>
      </c>
    </row>
    <row r="487" spans="1:38" ht="15.75" thickBot="1" x14ac:dyDescent="0.3">
      <c r="A487" s="14">
        <v>1</v>
      </c>
      <c r="B487" s="17" t="s">
        <v>33</v>
      </c>
      <c r="C487" s="14">
        <v>481</v>
      </c>
      <c r="D487" s="14">
        <f t="shared" si="184"/>
        <v>30.000049728</v>
      </c>
      <c r="E487" s="14">
        <f t="shared" si="173"/>
        <v>13.411199999999999</v>
      </c>
      <c r="F487" s="14">
        <f t="shared" si="185"/>
        <v>43.874455881308577</v>
      </c>
      <c r="G487" s="14">
        <f>0.5*('Specifications (ICE)'!$P$4*'Specifications (ICE)'!$P$3)*'Specifications (ICE)'!$P$5*E487^2</f>
        <v>56.217600027646043</v>
      </c>
      <c r="H487" s="14">
        <f>IF(B487="A",'Specifications (ICE)'!$M$12,IF(B487="G",'Specifications (ICE)'!$M$13))</f>
        <v>84.271039200000004</v>
      </c>
      <c r="I487" s="14">
        <f>'Specifications (ICE)'!$H$11-G487-H487-R487</f>
        <v>561.50961099107656</v>
      </c>
      <c r="J487" s="14">
        <f t="shared" si="174"/>
        <v>0.88728655499254105</v>
      </c>
      <c r="K487" s="14">
        <f>0.5*'Specifications (ICE)'!$E$16*E487^2</f>
        <v>48283.043975654393</v>
      </c>
      <c r="L487" s="14">
        <f>E487/'Specifications (ICE)'!$M$4</f>
        <v>46.93333333333333</v>
      </c>
      <c r="M487" s="14">
        <f t="shared" si="169"/>
        <v>3</v>
      </c>
      <c r="N487" s="14">
        <f>IF(M487=1,'Specifications (ICE)'!$M$19,IF(M487=2,'Specifications (ICE)'!$M$20,IF(M487=3,'Specifications (ICE)'!$M$21)))</f>
        <v>632.83908432016858</v>
      </c>
      <c r="O487" s="14">
        <f t="shared" si="170"/>
        <v>56.911309171706868</v>
      </c>
      <c r="P487" s="13">
        <f t="shared" si="171"/>
        <v>0.88728655499254105</v>
      </c>
      <c r="Q487" s="14">
        <v>0</v>
      </c>
      <c r="R487" s="17">
        <f t="shared" si="175"/>
        <v>0</v>
      </c>
      <c r="S487" s="14">
        <f t="shared" si="176"/>
        <v>0</v>
      </c>
      <c r="T487" s="12">
        <f t="shared" si="172"/>
        <v>840.33949246964119</v>
      </c>
      <c r="U487" s="3">
        <f t="shared" si="191"/>
        <v>18</v>
      </c>
      <c r="V487" s="19">
        <f t="shared" si="177"/>
        <v>13.422600000000001</v>
      </c>
      <c r="W487" s="14">
        <f>IF(M487=1,_xlfn.XLOOKUP(D487,' RPM (ICE)'!$E$3:$E$63,' RPM (ICE)'!$B$3:$B$63,,1),IF(M487=2,_xlfn.XLOOKUP(D487,' RPM (ICE)'!$F$3:$F$63,' RPM (ICE)'!$B$3:$B$63,,1),IF(M487=3,_xlfn.XLOOKUP(D487,' RPM (ICE)'!$G$3:$G$63,' RPM (ICE)'!$B$3:$B$63,,1))))</f>
        <v>6900</v>
      </c>
      <c r="X487" s="12">
        <f t="shared" si="178"/>
        <v>18.575322156521739</v>
      </c>
      <c r="Y487" s="3">
        <f t="shared" si="179"/>
        <v>19</v>
      </c>
      <c r="Z487" s="3">
        <f t="shared" si="186"/>
        <v>19</v>
      </c>
      <c r="AA487" s="3">
        <f t="shared" si="180"/>
        <v>19</v>
      </c>
      <c r="AB487" s="19"/>
      <c r="AC487" s="14">
        <f>IF(M487=1,_xlfn.XLOOKUP(D487,' RPM (ICE)'!$E$3:$E$63,' RPM (ICE)'!$C$3:$C$63,,-1),IF(M487=2,_xlfn.XLOOKUP(D487,' RPM (ICE)'!$F$3:$F$63,' RPM (ICE)'!$C$3:$C$63,,-1),IF(M487=3,_xlfn.XLOOKUP(D487,' RPM (ICE)'!$G$3:$G$63,' RPM (ICE)'!$C$3:$C$63,,-1))))</f>
        <v>13.483333333333301</v>
      </c>
      <c r="AD487" s="14">
        <f t="shared" si="181"/>
        <v>10.054521666666643</v>
      </c>
      <c r="AE487" s="14">
        <f t="shared" si="182"/>
        <v>13.914292245024122</v>
      </c>
      <c r="AF487" s="14" cm="1">
        <f t="array" ref="AF487">_xlfn.XLOOKUP(AE487,BSFC!$I$11:$I$33,_xlfn.XLOOKUP('Main Data (ICE)'!W487,BSFC!$J$10:$W$10,BSFC!$J$11:$W$33,,-1),,-1)</f>
        <v>450.79008974999994</v>
      </c>
      <c r="AG487" s="14">
        <f t="shared" si="183"/>
        <v>1.2590218679194376</v>
      </c>
      <c r="AH487" s="14">
        <f t="shared" si="187"/>
        <v>2.0825300384643382E-4</v>
      </c>
      <c r="AI487" s="14">
        <f t="shared" si="188"/>
        <v>9.3878390294640984E-2</v>
      </c>
      <c r="AJ487" s="14">
        <f t="shared" si="192"/>
        <v>59.705690268307698</v>
      </c>
      <c r="AK487" s="14">
        <f t="shared" si="189"/>
        <v>1.2434223880084896E-4</v>
      </c>
      <c r="AL487" s="14">
        <f t="shared" si="190"/>
        <v>7.9080384461334835E-2</v>
      </c>
    </row>
    <row r="488" spans="1:38" ht="15.75" thickBot="1" x14ac:dyDescent="0.3">
      <c r="A488" s="14">
        <v>1</v>
      </c>
      <c r="B488" s="17" t="s">
        <v>33</v>
      </c>
      <c r="C488" s="14">
        <v>482</v>
      </c>
      <c r="D488" s="14">
        <f t="shared" si="184"/>
        <v>30.000049728</v>
      </c>
      <c r="E488" s="14">
        <f t="shared" si="173"/>
        <v>13.411199999999999</v>
      </c>
      <c r="F488" s="14">
        <f t="shared" si="185"/>
        <v>43.949020424377061</v>
      </c>
      <c r="G488" s="14">
        <f>0.5*('Specifications (ICE)'!$P$4*'Specifications (ICE)'!$P$3)*'Specifications (ICE)'!$P$5*E488^2</f>
        <v>56.217600027646043</v>
      </c>
      <c r="H488" s="14">
        <f>IF(B488="A",'Specifications (ICE)'!$M$12,IF(B488="G",'Specifications (ICE)'!$M$13))</f>
        <v>84.271039200000004</v>
      </c>
      <c r="I488" s="14">
        <f>'Specifications (ICE)'!$H$11-G488-H488-R488</f>
        <v>561.50961099107656</v>
      </c>
      <c r="J488" s="14">
        <f t="shared" si="174"/>
        <v>0.88728655499254105</v>
      </c>
      <c r="K488" s="14">
        <f>0.5*'Specifications (ICE)'!$E$16*E488^2</f>
        <v>48283.043975654393</v>
      </c>
      <c r="L488" s="14">
        <f>E488/'Specifications (ICE)'!$M$4</f>
        <v>46.93333333333333</v>
      </c>
      <c r="M488" s="14">
        <f t="shared" si="169"/>
        <v>3</v>
      </c>
      <c r="N488" s="14">
        <f>IF(M488=1,'Specifications (ICE)'!$M$19,IF(M488=2,'Specifications (ICE)'!$M$20,IF(M488=3,'Specifications (ICE)'!$M$21)))</f>
        <v>632.83908432016858</v>
      </c>
      <c r="O488" s="14">
        <f t="shared" si="170"/>
        <v>56.911309171706868</v>
      </c>
      <c r="P488" s="13">
        <f t="shared" si="171"/>
        <v>0.88728655499254105</v>
      </c>
      <c r="Q488" s="14">
        <v>0</v>
      </c>
      <c r="R488" s="17">
        <f t="shared" si="175"/>
        <v>0</v>
      </c>
      <c r="S488" s="14">
        <f t="shared" si="176"/>
        <v>0</v>
      </c>
      <c r="T488" s="12">
        <f t="shared" si="172"/>
        <v>840.33949246964119</v>
      </c>
      <c r="U488" s="3">
        <f t="shared" si="191"/>
        <v>18</v>
      </c>
      <c r="V488" s="19">
        <f t="shared" si="177"/>
        <v>13.422600000000001</v>
      </c>
      <c r="W488" s="14">
        <f>IF(M488=1,_xlfn.XLOOKUP(D488,' RPM (ICE)'!$E$3:$E$63,' RPM (ICE)'!$B$3:$B$63,,1),IF(M488=2,_xlfn.XLOOKUP(D488,' RPM (ICE)'!$F$3:$F$63,' RPM (ICE)'!$B$3:$B$63,,1),IF(M488=3,_xlfn.XLOOKUP(D488,' RPM (ICE)'!$G$3:$G$63,' RPM (ICE)'!$B$3:$B$63,,1))))</f>
        <v>6900</v>
      </c>
      <c r="X488" s="12">
        <f t="shared" si="178"/>
        <v>18.575322156521739</v>
      </c>
      <c r="Y488" s="3">
        <f t="shared" si="179"/>
        <v>19</v>
      </c>
      <c r="Z488" s="3">
        <f t="shared" si="186"/>
        <v>19</v>
      </c>
      <c r="AA488" s="3">
        <f t="shared" si="180"/>
        <v>19</v>
      </c>
      <c r="AB488" s="19"/>
      <c r="AC488" s="14">
        <f>IF(M488=1,_xlfn.XLOOKUP(D488,' RPM (ICE)'!$E$3:$E$63,' RPM (ICE)'!$C$3:$C$63,,-1),IF(M488=2,_xlfn.XLOOKUP(D488,' RPM (ICE)'!$F$3:$F$63,' RPM (ICE)'!$C$3:$C$63,,-1),IF(M488=3,_xlfn.XLOOKUP(D488,' RPM (ICE)'!$G$3:$G$63,' RPM (ICE)'!$C$3:$C$63,,-1))))</f>
        <v>13.483333333333301</v>
      </c>
      <c r="AD488" s="14">
        <f t="shared" si="181"/>
        <v>10.054521666666643</v>
      </c>
      <c r="AE488" s="14">
        <f t="shared" si="182"/>
        <v>13.914292245024122</v>
      </c>
      <c r="AF488" s="14" cm="1">
        <f t="array" ref="AF488">_xlfn.XLOOKUP(AE488,BSFC!$I$11:$I$33,_xlfn.XLOOKUP('Main Data (ICE)'!W488,BSFC!$J$10:$W$10,BSFC!$J$11:$W$33,,-1),,-1)</f>
        <v>450.79008974999994</v>
      </c>
      <c r="AG488" s="14">
        <f t="shared" si="183"/>
        <v>1.2590218679194376</v>
      </c>
      <c r="AH488" s="14">
        <f t="shared" si="187"/>
        <v>2.0825300384643382E-4</v>
      </c>
      <c r="AI488" s="14">
        <f t="shared" si="188"/>
        <v>9.3878390294640984E-2</v>
      </c>
      <c r="AJ488" s="14">
        <f t="shared" si="192"/>
        <v>59.79956865860234</v>
      </c>
      <c r="AK488" s="14">
        <f t="shared" si="189"/>
        <v>1.2434223880084896E-4</v>
      </c>
      <c r="AL488" s="14">
        <f t="shared" si="190"/>
        <v>7.9204726700135689E-2</v>
      </c>
    </row>
    <row r="489" spans="1:38" ht="15.75" thickBot="1" x14ac:dyDescent="0.3">
      <c r="A489" s="14">
        <v>1</v>
      </c>
      <c r="B489" s="17" t="s">
        <v>33</v>
      </c>
      <c r="C489" s="14">
        <v>483</v>
      </c>
      <c r="D489" s="14">
        <f t="shared" si="184"/>
        <v>30.000049728</v>
      </c>
      <c r="E489" s="14">
        <f t="shared" si="173"/>
        <v>13.411199999999999</v>
      </c>
      <c r="F489" s="14">
        <f t="shared" si="185"/>
        <v>44.023584967445544</v>
      </c>
      <c r="G489" s="14">
        <f>0.5*('Specifications (ICE)'!$P$4*'Specifications (ICE)'!$P$3)*'Specifications (ICE)'!$P$5*E489^2</f>
        <v>56.217600027646043</v>
      </c>
      <c r="H489" s="14">
        <f>IF(B489="A",'Specifications (ICE)'!$M$12,IF(B489="G",'Specifications (ICE)'!$M$13))</f>
        <v>84.271039200000004</v>
      </c>
      <c r="I489" s="14">
        <f>'Specifications (ICE)'!$H$11-G489-H489-R489</f>
        <v>561.50961099107656</v>
      </c>
      <c r="J489" s="14">
        <f t="shared" si="174"/>
        <v>0.88728655499254105</v>
      </c>
      <c r="K489" s="14">
        <f>0.5*'Specifications (ICE)'!$E$16*E489^2</f>
        <v>48283.043975654393</v>
      </c>
      <c r="L489" s="14">
        <f>E489/'Specifications (ICE)'!$M$4</f>
        <v>46.93333333333333</v>
      </c>
      <c r="M489" s="14">
        <f t="shared" si="169"/>
        <v>3</v>
      </c>
      <c r="N489" s="14">
        <f>IF(M489=1,'Specifications (ICE)'!$M$19,IF(M489=2,'Specifications (ICE)'!$M$20,IF(M489=3,'Specifications (ICE)'!$M$21)))</f>
        <v>632.83908432016858</v>
      </c>
      <c r="O489" s="14">
        <f t="shared" si="170"/>
        <v>56.911309171706868</v>
      </c>
      <c r="P489" s="13">
        <f t="shared" si="171"/>
        <v>0.88728655499254105</v>
      </c>
      <c r="Q489" s="14">
        <v>0</v>
      </c>
      <c r="R489" s="17">
        <f t="shared" si="175"/>
        <v>0</v>
      </c>
      <c r="S489" s="14">
        <f t="shared" si="176"/>
        <v>0</v>
      </c>
      <c r="T489" s="12">
        <f t="shared" si="172"/>
        <v>840.33949246964119</v>
      </c>
      <c r="U489" s="3">
        <f t="shared" si="191"/>
        <v>18</v>
      </c>
      <c r="V489" s="19">
        <f t="shared" si="177"/>
        <v>13.422600000000001</v>
      </c>
      <c r="W489" s="14">
        <f>IF(M489=1,_xlfn.XLOOKUP(D489,' RPM (ICE)'!$E$3:$E$63,' RPM (ICE)'!$B$3:$B$63,,1),IF(M489=2,_xlfn.XLOOKUP(D489,' RPM (ICE)'!$F$3:$F$63,' RPM (ICE)'!$B$3:$B$63,,1),IF(M489=3,_xlfn.XLOOKUP(D489,' RPM (ICE)'!$G$3:$G$63,' RPM (ICE)'!$B$3:$B$63,,1))))</f>
        <v>6900</v>
      </c>
      <c r="X489" s="12">
        <f t="shared" si="178"/>
        <v>18.575322156521739</v>
      </c>
      <c r="Y489" s="3">
        <f t="shared" si="179"/>
        <v>19</v>
      </c>
      <c r="Z489" s="3">
        <f t="shared" si="186"/>
        <v>19</v>
      </c>
      <c r="AA489" s="3">
        <f t="shared" si="180"/>
        <v>19</v>
      </c>
      <c r="AB489" s="19"/>
      <c r="AC489" s="14">
        <f>IF(M489=1,_xlfn.XLOOKUP(D489,' RPM (ICE)'!$E$3:$E$63,' RPM (ICE)'!$C$3:$C$63,,-1),IF(M489=2,_xlfn.XLOOKUP(D489,' RPM (ICE)'!$F$3:$F$63,' RPM (ICE)'!$C$3:$C$63,,-1),IF(M489=3,_xlfn.XLOOKUP(D489,' RPM (ICE)'!$G$3:$G$63,' RPM (ICE)'!$C$3:$C$63,,-1))))</f>
        <v>13.483333333333301</v>
      </c>
      <c r="AD489" s="14">
        <f t="shared" si="181"/>
        <v>10.054521666666643</v>
      </c>
      <c r="AE489" s="14">
        <f t="shared" si="182"/>
        <v>13.914292245024122</v>
      </c>
      <c r="AF489" s="14" cm="1">
        <f t="array" ref="AF489">_xlfn.XLOOKUP(AE489,BSFC!$I$11:$I$33,_xlfn.XLOOKUP('Main Data (ICE)'!W489,BSFC!$J$10:$W$10,BSFC!$J$11:$W$33,,-1),,-1)</f>
        <v>450.79008974999994</v>
      </c>
      <c r="AG489" s="14">
        <f t="shared" si="183"/>
        <v>1.2590218679194376</v>
      </c>
      <c r="AH489" s="14">
        <f t="shared" si="187"/>
        <v>2.0825300384643382E-4</v>
      </c>
      <c r="AI489" s="14">
        <f t="shared" si="188"/>
        <v>9.3878390294640984E-2</v>
      </c>
      <c r="AJ489" s="14">
        <f t="shared" si="192"/>
        <v>59.893447048896981</v>
      </c>
      <c r="AK489" s="14">
        <f t="shared" si="189"/>
        <v>1.2434223880084896E-4</v>
      </c>
      <c r="AL489" s="14">
        <f t="shared" si="190"/>
        <v>7.9329068938936542E-2</v>
      </c>
    </row>
    <row r="490" spans="1:38" ht="15.75" thickBot="1" x14ac:dyDescent="0.3">
      <c r="A490" s="14">
        <v>1</v>
      </c>
      <c r="B490" s="17" t="s">
        <v>33</v>
      </c>
      <c r="C490" s="14">
        <v>484</v>
      </c>
      <c r="D490" s="14">
        <f t="shared" si="184"/>
        <v>30.000049728</v>
      </c>
      <c r="E490" s="14">
        <f t="shared" si="173"/>
        <v>13.411199999999999</v>
      </c>
      <c r="F490" s="14">
        <f t="shared" si="185"/>
        <v>44.098149510514027</v>
      </c>
      <c r="G490" s="14">
        <f>0.5*('Specifications (ICE)'!$P$4*'Specifications (ICE)'!$P$3)*'Specifications (ICE)'!$P$5*E490^2</f>
        <v>56.217600027646043</v>
      </c>
      <c r="H490" s="14">
        <f>IF(B490="A",'Specifications (ICE)'!$M$12,IF(B490="G",'Specifications (ICE)'!$M$13))</f>
        <v>84.271039200000004</v>
      </c>
      <c r="I490" s="14">
        <f>'Specifications (ICE)'!$H$11-G490-H490-R490</f>
        <v>561.50961099107656</v>
      </c>
      <c r="J490" s="14">
        <f t="shared" si="174"/>
        <v>0.88728655499254105</v>
      </c>
      <c r="K490" s="14">
        <f>0.5*'Specifications (ICE)'!$E$16*E490^2</f>
        <v>48283.043975654393</v>
      </c>
      <c r="L490" s="14">
        <f>E490/'Specifications (ICE)'!$M$4</f>
        <v>46.93333333333333</v>
      </c>
      <c r="M490" s="14">
        <f t="shared" si="169"/>
        <v>3</v>
      </c>
      <c r="N490" s="14">
        <f>IF(M490=1,'Specifications (ICE)'!$M$19,IF(M490=2,'Specifications (ICE)'!$M$20,IF(M490=3,'Specifications (ICE)'!$M$21)))</f>
        <v>632.83908432016858</v>
      </c>
      <c r="O490" s="14">
        <f t="shared" si="170"/>
        <v>56.911309171706868</v>
      </c>
      <c r="P490" s="13">
        <f t="shared" si="171"/>
        <v>0.88728655499254105</v>
      </c>
      <c r="Q490" s="14">
        <v>0</v>
      </c>
      <c r="R490" s="17">
        <f t="shared" si="175"/>
        <v>0</v>
      </c>
      <c r="S490" s="14">
        <f t="shared" si="176"/>
        <v>0</v>
      </c>
      <c r="T490" s="12">
        <f t="shared" si="172"/>
        <v>840.33949246964119</v>
      </c>
      <c r="U490" s="3">
        <f t="shared" si="191"/>
        <v>18</v>
      </c>
      <c r="V490" s="19">
        <f t="shared" si="177"/>
        <v>13.422600000000001</v>
      </c>
      <c r="W490" s="14">
        <f>IF(M490=1,_xlfn.XLOOKUP(D490,' RPM (ICE)'!$E$3:$E$63,' RPM (ICE)'!$B$3:$B$63,,1),IF(M490=2,_xlfn.XLOOKUP(D490,' RPM (ICE)'!$F$3:$F$63,' RPM (ICE)'!$B$3:$B$63,,1),IF(M490=3,_xlfn.XLOOKUP(D490,' RPM (ICE)'!$G$3:$G$63,' RPM (ICE)'!$B$3:$B$63,,1))))</f>
        <v>6900</v>
      </c>
      <c r="X490" s="12">
        <f t="shared" si="178"/>
        <v>18.575322156521739</v>
      </c>
      <c r="Y490" s="3">
        <f t="shared" si="179"/>
        <v>19</v>
      </c>
      <c r="Z490" s="3">
        <f t="shared" si="186"/>
        <v>19</v>
      </c>
      <c r="AA490" s="3">
        <f t="shared" si="180"/>
        <v>19</v>
      </c>
      <c r="AB490" s="19"/>
      <c r="AC490" s="14">
        <f>IF(M490=1,_xlfn.XLOOKUP(D490,' RPM (ICE)'!$E$3:$E$63,' RPM (ICE)'!$C$3:$C$63,,-1),IF(M490=2,_xlfn.XLOOKUP(D490,' RPM (ICE)'!$F$3:$F$63,' RPM (ICE)'!$C$3:$C$63,,-1),IF(M490=3,_xlfn.XLOOKUP(D490,' RPM (ICE)'!$G$3:$G$63,' RPM (ICE)'!$C$3:$C$63,,-1))))</f>
        <v>13.483333333333301</v>
      </c>
      <c r="AD490" s="14">
        <f t="shared" si="181"/>
        <v>10.054521666666643</v>
      </c>
      <c r="AE490" s="14">
        <f t="shared" si="182"/>
        <v>13.914292245024122</v>
      </c>
      <c r="AF490" s="14" cm="1">
        <f t="array" ref="AF490">_xlfn.XLOOKUP(AE490,BSFC!$I$11:$I$33,_xlfn.XLOOKUP('Main Data (ICE)'!W490,BSFC!$J$10:$W$10,BSFC!$J$11:$W$33,,-1),,-1)</f>
        <v>450.79008974999994</v>
      </c>
      <c r="AG490" s="14">
        <f t="shared" si="183"/>
        <v>1.2590218679194376</v>
      </c>
      <c r="AH490" s="14">
        <f t="shared" si="187"/>
        <v>2.0825300384643382E-4</v>
      </c>
      <c r="AI490" s="14">
        <f t="shared" si="188"/>
        <v>9.3878390294640984E-2</v>
      </c>
      <c r="AJ490" s="14">
        <f t="shared" si="192"/>
        <v>59.987325439191622</v>
      </c>
      <c r="AK490" s="14">
        <f t="shared" si="189"/>
        <v>1.2434223880084896E-4</v>
      </c>
      <c r="AL490" s="14">
        <f t="shared" si="190"/>
        <v>7.9453411177737396E-2</v>
      </c>
    </row>
    <row r="491" spans="1:38" ht="15.75" thickBot="1" x14ac:dyDescent="0.3">
      <c r="A491" s="14">
        <v>1</v>
      </c>
      <c r="B491" s="17" t="s">
        <v>33</v>
      </c>
      <c r="C491" s="14">
        <v>485</v>
      </c>
      <c r="D491" s="14">
        <f t="shared" si="184"/>
        <v>30.000049728</v>
      </c>
      <c r="E491" s="14">
        <f t="shared" si="173"/>
        <v>13.411199999999999</v>
      </c>
      <c r="F491" s="14">
        <f t="shared" si="185"/>
        <v>44.17271405358251</v>
      </c>
      <c r="G491" s="14">
        <f>0.5*('Specifications (ICE)'!$P$4*'Specifications (ICE)'!$P$3)*'Specifications (ICE)'!$P$5*E491^2</f>
        <v>56.217600027646043</v>
      </c>
      <c r="H491" s="14">
        <f>IF(B491="A",'Specifications (ICE)'!$M$12,IF(B491="G",'Specifications (ICE)'!$M$13))</f>
        <v>84.271039200000004</v>
      </c>
      <c r="I491" s="14">
        <f>'Specifications (ICE)'!$H$11-G491-H491-R491</f>
        <v>-484.86982421319669</v>
      </c>
      <c r="J491" s="14">
        <f t="shared" si="174"/>
        <v>-0.7661818560623056</v>
      </c>
      <c r="K491" s="14">
        <f>0.5*'Specifications (ICE)'!$E$16*E491^2</f>
        <v>48283.043975654393</v>
      </c>
      <c r="L491" s="14">
        <f>E491/'Specifications (ICE)'!$M$4</f>
        <v>46.93333333333333</v>
      </c>
      <c r="M491" s="14">
        <f t="shared" si="169"/>
        <v>3</v>
      </c>
      <c r="N491" s="14">
        <f>IF(M491=1,'Specifications (ICE)'!$M$19,IF(M491=2,'Specifications (ICE)'!$M$20,IF(M491=3,'Specifications (ICE)'!$M$21)))</f>
        <v>632.83908432016858</v>
      </c>
      <c r="O491" s="14">
        <f t="shared" si="170"/>
        <v>56.911309171706868</v>
      </c>
      <c r="P491" s="13">
        <f t="shared" si="171"/>
        <v>-0.7661818560623056</v>
      </c>
      <c r="Q491" s="14">
        <v>0.2</v>
      </c>
      <c r="R491" s="17">
        <f>'Specifications (ICE)'!$E$16*9.81*SIN(Q491-Q490)</f>
        <v>1046.3794352042732</v>
      </c>
      <c r="S491" s="14">
        <f t="shared" si="176"/>
        <v>3.4906585039886592E-3</v>
      </c>
      <c r="T491" s="12">
        <f t="shared" si="172"/>
        <v>840.33949246964119</v>
      </c>
      <c r="U491" s="3">
        <f t="shared" si="191"/>
        <v>18</v>
      </c>
      <c r="V491" s="19">
        <f t="shared" si="177"/>
        <v>13.422600000000001</v>
      </c>
      <c r="W491" s="14">
        <f>IF(M491=1,_xlfn.XLOOKUP(D491,' RPM (ICE)'!$E$3:$E$63,' RPM (ICE)'!$B$3:$B$63,,1),IF(M491=2,_xlfn.XLOOKUP(D491,' RPM (ICE)'!$F$3:$F$63,' RPM (ICE)'!$B$3:$B$63,,1),IF(M491=3,_xlfn.XLOOKUP(D491,' RPM (ICE)'!$G$3:$G$63,' RPM (ICE)'!$B$3:$B$63,,1))))</f>
        <v>6900</v>
      </c>
      <c r="X491" s="12">
        <f t="shared" si="178"/>
        <v>18.575322156521739</v>
      </c>
      <c r="Y491" s="3">
        <f t="shared" si="179"/>
        <v>19</v>
      </c>
      <c r="Z491" s="3">
        <f t="shared" si="186"/>
        <v>19</v>
      </c>
      <c r="AA491" s="3">
        <f t="shared" si="180"/>
        <v>19</v>
      </c>
      <c r="AB491" s="19"/>
      <c r="AC491" s="14">
        <f>IF(M491=1,_xlfn.XLOOKUP(D491,' RPM (ICE)'!$E$3:$E$63,' RPM (ICE)'!$C$3:$C$63,,-1),IF(M491=2,_xlfn.XLOOKUP(D491,' RPM (ICE)'!$F$3:$F$63,' RPM (ICE)'!$C$3:$C$63,,-1),IF(M491=3,_xlfn.XLOOKUP(D491,' RPM (ICE)'!$G$3:$G$63,' RPM (ICE)'!$C$3:$C$63,,-1))))</f>
        <v>13.483333333333301</v>
      </c>
      <c r="AD491" s="14">
        <f t="shared" si="181"/>
        <v>10.054521666666643</v>
      </c>
      <c r="AE491" s="14">
        <f t="shared" si="182"/>
        <v>13.914292245024122</v>
      </c>
      <c r="AF491" s="14" cm="1">
        <f t="array" ref="AF491">_xlfn.XLOOKUP(AE491,BSFC!$I$11:$I$33,_xlfn.XLOOKUP('Main Data (ICE)'!W491,BSFC!$J$10:$W$10,BSFC!$J$11:$W$33,,-1),,-1)</f>
        <v>450.79008974999994</v>
      </c>
      <c r="AG491" s="14">
        <f t="shared" si="183"/>
        <v>1.2590218679194376</v>
      </c>
      <c r="AH491" s="14">
        <f t="shared" si="187"/>
        <v>2.0825300384643382E-4</v>
      </c>
      <c r="AI491" s="14">
        <f t="shared" si="188"/>
        <v>9.3878390294640984E-2</v>
      </c>
      <c r="AJ491" s="14">
        <f t="shared" si="192"/>
        <v>60.081203829486263</v>
      </c>
      <c r="AK491" s="14">
        <f t="shared" si="189"/>
        <v>1.2434223880084896E-4</v>
      </c>
      <c r="AL491" s="14">
        <f t="shared" si="190"/>
        <v>7.9577753416538249E-2</v>
      </c>
    </row>
    <row r="492" spans="1:38" ht="15.75" thickBot="1" x14ac:dyDescent="0.3">
      <c r="A492" s="14">
        <v>1</v>
      </c>
      <c r="B492" s="17" t="s">
        <v>33</v>
      </c>
      <c r="C492" s="14">
        <v>486</v>
      </c>
      <c r="D492" s="14">
        <f t="shared" si="184"/>
        <v>29.871979981911686</v>
      </c>
      <c r="E492" s="14">
        <f t="shared" si="173"/>
        <v>13.353947795609933</v>
      </c>
      <c r="F492" s="14">
        <f t="shared" si="185"/>
        <v>44.247598276233788</v>
      </c>
      <c r="G492" s="14">
        <f>0.5*('Specifications (ICE)'!$P$4*'Specifications (ICE)'!$P$3)*'Specifications (ICE)'!$P$5*E492^2</f>
        <v>55.738640428230546</v>
      </c>
      <c r="H492" s="14">
        <f>IF(B492="A",'Specifications (ICE)'!$M$12,IF(B492="G",'Specifications (ICE)'!$M$13))</f>
        <v>84.271039200000004</v>
      </c>
      <c r="I492" s="14">
        <f>'Specifications (ICE)'!$H$11-G492-H492-R492</f>
        <v>-484.3908646137811</v>
      </c>
      <c r="J492" s="14">
        <f t="shared" si="174"/>
        <v>-0.76542501342839953</v>
      </c>
      <c r="K492" s="14">
        <f>0.5*'Specifications (ICE)'!$E$16*E492^2</f>
        <v>47871.68476804383</v>
      </c>
      <c r="L492" s="14">
        <f>E492/'Specifications (ICE)'!$M$4</f>
        <v>46.732975662676928</v>
      </c>
      <c r="M492" s="14">
        <f t="shared" si="169"/>
        <v>3</v>
      </c>
      <c r="N492" s="14">
        <f>IF(M492=1,'Specifications (ICE)'!$M$19,IF(M492=2,'Specifications (ICE)'!$M$20,IF(M492=3,'Specifications (ICE)'!$M$21)))</f>
        <v>632.83908432016858</v>
      </c>
      <c r="O492" s="14">
        <f t="shared" si="170"/>
        <v>56.426439347493684</v>
      </c>
      <c r="P492" s="13">
        <f t="shared" si="171"/>
        <v>-0.76542501342839953</v>
      </c>
      <c r="Q492" s="14">
        <v>0.4</v>
      </c>
      <c r="R492" s="17">
        <f>'Specifications (ICE)'!$E$16*9.81*SIN(Q492-Q491)</f>
        <v>1046.3794352042732</v>
      </c>
      <c r="S492" s="14">
        <f t="shared" si="176"/>
        <v>6.9813170079773184E-3</v>
      </c>
      <c r="T492" s="12">
        <f t="shared" si="172"/>
        <v>836.75209623515696</v>
      </c>
      <c r="U492" s="3">
        <f t="shared" si="191"/>
        <v>18</v>
      </c>
      <c r="V492" s="19">
        <f t="shared" si="177"/>
        <v>13.422600000000001</v>
      </c>
      <c r="W492" s="14">
        <f>IF(M492=1,_xlfn.XLOOKUP(D492,' RPM (ICE)'!$E$3:$E$63,' RPM (ICE)'!$B$3:$B$63,,1),IF(M492=2,_xlfn.XLOOKUP(D492,' RPM (ICE)'!$F$3:$F$63,' RPM (ICE)'!$B$3:$B$63,,1),IF(M492=3,_xlfn.XLOOKUP(D492,' RPM (ICE)'!$G$3:$G$63,' RPM (ICE)'!$B$3:$B$63,,1))))</f>
        <v>6900</v>
      </c>
      <c r="X492" s="12">
        <f t="shared" si="178"/>
        <v>18.575322156521739</v>
      </c>
      <c r="Y492" s="3">
        <f t="shared" si="179"/>
        <v>19</v>
      </c>
      <c r="Z492" s="3">
        <f t="shared" si="186"/>
        <v>19</v>
      </c>
      <c r="AA492" s="3">
        <f t="shared" si="180"/>
        <v>19</v>
      </c>
      <c r="AB492" s="19"/>
      <c r="AC492" s="14">
        <f>IF(M492=1,_xlfn.XLOOKUP(D492,' RPM (ICE)'!$E$3:$E$63,' RPM (ICE)'!$C$3:$C$63,,-1),IF(M492=2,_xlfn.XLOOKUP(D492,' RPM (ICE)'!$F$3:$F$63,' RPM (ICE)'!$C$3:$C$63,,-1),IF(M492=3,_xlfn.XLOOKUP(D492,' RPM (ICE)'!$G$3:$G$63,' RPM (ICE)'!$C$3:$C$63,,-1))))</f>
        <v>13.483333333333301</v>
      </c>
      <c r="AD492" s="14">
        <f t="shared" si="181"/>
        <v>10.054521666666643</v>
      </c>
      <c r="AE492" s="14">
        <f t="shared" si="182"/>
        <v>13.914292245024122</v>
      </c>
      <c r="AF492" s="14" cm="1">
        <f t="array" ref="AF492">_xlfn.XLOOKUP(AE492,BSFC!$I$11:$I$33,_xlfn.XLOOKUP('Main Data (ICE)'!W492,BSFC!$J$10:$W$10,BSFC!$J$11:$W$33,,-1),,-1)</f>
        <v>450.79008974999994</v>
      </c>
      <c r="AG492" s="14">
        <f t="shared" si="183"/>
        <v>1.2590218679194376</v>
      </c>
      <c r="AH492" s="14">
        <f t="shared" si="187"/>
        <v>2.0914584420521161E-4</v>
      </c>
      <c r="AI492" s="14">
        <f t="shared" si="188"/>
        <v>9.428087388010685E-2</v>
      </c>
      <c r="AJ492" s="14">
        <f t="shared" si="192"/>
        <v>60.175484703366372</v>
      </c>
      <c r="AK492" s="14">
        <f t="shared" si="189"/>
        <v>1.2487532964252564E-4</v>
      </c>
      <c r="AL492" s="14">
        <f t="shared" si="190"/>
        <v>7.9702628746180781E-2</v>
      </c>
    </row>
    <row r="493" spans="1:38" ht="15.75" thickBot="1" x14ac:dyDescent="0.3">
      <c r="A493" s="14">
        <v>1</v>
      </c>
      <c r="B493" s="17" t="s">
        <v>33</v>
      </c>
      <c r="C493" s="14">
        <v>487</v>
      </c>
      <c r="D493" s="14">
        <f t="shared" si="184"/>
        <v>29.743486122637957</v>
      </c>
      <c r="E493" s="14">
        <f t="shared" si="173"/>
        <v>13.296505995975732</v>
      </c>
      <c r="F493" s="14">
        <f t="shared" si="185"/>
        <v>44.322806003760299</v>
      </c>
      <c r="G493" s="14">
        <f>0.5*('Specifications (ICE)'!$P$4*'Specifications (ICE)'!$P$3)*'Specifications (ICE)'!$P$5*E493^2</f>
        <v>55.260153950231171</v>
      </c>
      <c r="H493" s="14">
        <f>IF(B493="A",'Specifications (ICE)'!$M$12,IF(B493="G",'Specifications (ICE)'!$M$13))</f>
        <v>84.271039200000004</v>
      </c>
      <c r="I493" s="14">
        <f>'Specifications (ICE)'!$H$11-G493-H493-R493</f>
        <v>-483.9123781357813</v>
      </c>
      <c r="J493" s="14">
        <f t="shared" si="174"/>
        <v>-0.76466891841174323</v>
      </c>
      <c r="K493" s="14">
        <f>0.5*'Specifications (ICE)'!$E$16*E493^2</f>
        <v>47460.731905459186</v>
      </c>
      <c r="L493" s="14">
        <f>E493/'Specifications (ICE)'!$M$4</f>
        <v>46.531954491603614</v>
      </c>
      <c r="M493" s="14">
        <f t="shared" si="169"/>
        <v>3</v>
      </c>
      <c r="N493" s="14">
        <f>IF(M493=1,'Specifications (ICE)'!$M$19,IF(M493=2,'Specifications (ICE)'!$M$20,IF(M493=3,'Specifications (ICE)'!$M$21)))</f>
        <v>632.83908432016858</v>
      </c>
      <c r="O493" s="14">
        <f t="shared" si="170"/>
        <v>55.942048482879898</v>
      </c>
      <c r="P493" s="13">
        <f t="shared" si="171"/>
        <v>-0.76466891841174323</v>
      </c>
      <c r="Q493" s="14">
        <v>0.6</v>
      </c>
      <c r="R493" s="17">
        <f>'Specifications (ICE)'!$E$16*9.81*SIN(Q493-Q492)</f>
        <v>1046.3794352042728</v>
      </c>
      <c r="S493" s="14">
        <f t="shared" si="176"/>
        <v>1.0471975511965976E-2</v>
      </c>
      <c r="T493" s="12">
        <f t="shared" si="172"/>
        <v>833.15282005173208</v>
      </c>
      <c r="U493" s="3">
        <f t="shared" si="191"/>
        <v>18</v>
      </c>
      <c r="V493" s="19">
        <f t="shared" si="177"/>
        <v>13.422600000000001</v>
      </c>
      <c r="W493" s="14">
        <f>IF(M493=1,_xlfn.XLOOKUP(D493,' RPM (ICE)'!$E$3:$E$63,' RPM (ICE)'!$B$3:$B$63,,1),IF(M493=2,_xlfn.XLOOKUP(D493,' RPM (ICE)'!$F$3:$F$63,' RPM (ICE)'!$B$3:$B$63,,1),IF(M493=3,_xlfn.XLOOKUP(D493,' RPM (ICE)'!$G$3:$G$63,' RPM (ICE)'!$B$3:$B$63,,1))))</f>
        <v>6800</v>
      </c>
      <c r="X493" s="12">
        <f t="shared" si="178"/>
        <v>18.848488658823531</v>
      </c>
      <c r="Y493" s="3">
        <f t="shared" si="179"/>
        <v>19</v>
      </c>
      <c r="Z493" s="3">
        <f t="shared" si="186"/>
        <v>19</v>
      </c>
      <c r="AA493" s="3">
        <f t="shared" si="180"/>
        <v>19</v>
      </c>
      <c r="AB493" s="19"/>
      <c r="AC493" s="14">
        <f>IF(M493=1,_xlfn.XLOOKUP(D493,' RPM (ICE)'!$E$3:$E$63,' RPM (ICE)'!$C$3:$C$63,,-1),IF(M493=2,_xlfn.XLOOKUP(D493,' RPM (ICE)'!$F$3:$F$63,' RPM (ICE)'!$C$3:$C$63,,-1),IF(M493=3,_xlfn.XLOOKUP(D493,' RPM (ICE)'!$G$3:$G$63,' RPM (ICE)'!$C$3:$C$63,,-1))))</f>
        <v>14</v>
      </c>
      <c r="AD493" s="14">
        <f t="shared" si="181"/>
        <v>10.4398</v>
      </c>
      <c r="AE493" s="14">
        <f t="shared" si="182"/>
        <v>14.659935623529412</v>
      </c>
      <c r="AF493" s="14" cm="1">
        <f t="array" ref="AF493">_xlfn.XLOOKUP(AE493,BSFC!$I$11:$I$33,_xlfn.XLOOKUP('Main Data (ICE)'!W493,BSFC!$J$10:$W$10,BSFC!$J$11:$W$33,,-1),,-1)</f>
        <v>426.97377450000005</v>
      </c>
      <c r="AG493" s="14">
        <f t="shared" si="183"/>
        <v>1.2382002252847502</v>
      </c>
      <c r="AH493" s="14">
        <f t="shared" si="187"/>
        <v>2.1809823161979662E-4</v>
      </c>
      <c r="AI493" s="14">
        <f t="shared" si="188"/>
        <v>9.3122225166479819E-2</v>
      </c>
      <c r="AJ493" s="14">
        <f t="shared" si="192"/>
        <v>60.268606928532854</v>
      </c>
      <c r="AK493" s="14">
        <f t="shared" si="189"/>
        <v>1.2334069558474147E-4</v>
      </c>
      <c r="AL493" s="14">
        <f t="shared" si="190"/>
        <v>7.9825969441765524E-2</v>
      </c>
    </row>
    <row r="494" spans="1:38" ht="15.75" thickBot="1" x14ac:dyDescent="0.3">
      <c r="A494" s="14">
        <v>1</v>
      </c>
      <c r="B494" s="17" t="s">
        <v>33</v>
      </c>
      <c r="C494" s="14">
        <v>488</v>
      </c>
      <c r="D494" s="14">
        <f t="shared" si="184"/>
        <v>29.614562503335094</v>
      </c>
      <c r="E494" s="14">
        <f t="shared" si="173"/>
        <v>13.238872076736564</v>
      </c>
      <c r="F494" s="14">
        <f t="shared" si="185"/>
        <v>44.398341139548585</v>
      </c>
      <c r="G494" s="14">
        <f>0.5*('Specifications (ICE)'!$P$4*'Specifications (ICE)'!$P$3)*'Specifications (ICE)'!$P$5*E494^2</f>
        <v>54.782140126293548</v>
      </c>
      <c r="H494" s="14">
        <f>IF(B494="A",'Specifications (ICE)'!$M$12,IF(B494="G",'Specifications (ICE)'!$M$13))</f>
        <v>84.271039200000004</v>
      </c>
      <c r="I494" s="14">
        <f>'Specifications (ICE)'!$H$11-G494-H494-R494</f>
        <v>-483.43436431184443</v>
      </c>
      <c r="J494" s="14">
        <f t="shared" si="174"/>
        <v>-0.76391357027383489</v>
      </c>
      <c r="K494" s="14">
        <f>0.5*'Specifications (ICE)'!$E$16*E494^2</f>
        <v>47050.184986508517</v>
      </c>
      <c r="L494" s="14">
        <f>E494/'Specifications (ICE)'!$M$4</f>
        <v>46.33026098595473</v>
      </c>
      <c r="M494" s="14">
        <f t="shared" si="169"/>
        <v>3</v>
      </c>
      <c r="N494" s="14">
        <f>IF(M494=1,'Specifications (ICE)'!$M$19,IF(M494=2,'Specifications (ICE)'!$M$20,IF(M494=3,'Specifications (ICE)'!$M$21)))</f>
        <v>632.83908432016858</v>
      </c>
      <c r="O494" s="14">
        <f t="shared" si="170"/>
        <v>55.458136104744128</v>
      </c>
      <c r="P494" s="13">
        <f t="shared" si="171"/>
        <v>-0.76391357027383489</v>
      </c>
      <c r="Q494" s="14">
        <v>0.8</v>
      </c>
      <c r="R494" s="17">
        <f>'Specifications (ICE)'!$E$16*9.81*SIN(Q494-Q493)</f>
        <v>1046.3794352042735</v>
      </c>
      <c r="S494" s="14">
        <f t="shared" si="176"/>
        <v>1.3962634015954637E-2</v>
      </c>
      <c r="T494" s="12">
        <f t="shared" si="172"/>
        <v>829.54150574410278</v>
      </c>
      <c r="U494" s="3">
        <f t="shared" si="191"/>
        <v>18</v>
      </c>
      <c r="V494" s="19">
        <f t="shared" si="177"/>
        <v>13.422600000000001</v>
      </c>
      <c r="W494" s="14">
        <f>IF(M494=1,_xlfn.XLOOKUP(D494,' RPM (ICE)'!$E$3:$E$63,' RPM (ICE)'!$B$3:$B$63,,1),IF(M494=2,_xlfn.XLOOKUP(D494,' RPM (ICE)'!$F$3:$F$63,' RPM (ICE)'!$B$3:$B$63,,1),IF(M494=3,_xlfn.XLOOKUP(D494,' RPM (ICE)'!$G$3:$G$63,' RPM (ICE)'!$B$3:$B$63,,1))))</f>
        <v>6800</v>
      </c>
      <c r="X494" s="12">
        <f t="shared" si="178"/>
        <v>18.848488658823531</v>
      </c>
      <c r="Y494" s="3">
        <f t="shared" si="179"/>
        <v>19</v>
      </c>
      <c r="Z494" s="3">
        <f t="shared" si="186"/>
        <v>19</v>
      </c>
      <c r="AA494" s="3">
        <f t="shared" si="180"/>
        <v>19</v>
      </c>
      <c r="AB494" s="19"/>
      <c r="AC494" s="14">
        <f>IF(M494=1,_xlfn.XLOOKUP(D494,' RPM (ICE)'!$E$3:$E$63,' RPM (ICE)'!$C$3:$C$63,,-1),IF(M494=2,_xlfn.XLOOKUP(D494,' RPM (ICE)'!$F$3:$F$63,' RPM (ICE)'!$C$3:$C$63,,-1),IF(M494=3,_xlfn.XLOOKUP(D494,' RPM (ICE)'!$G$3:$G$63,' RPM (ICE)'!$C$3:$C$63,,-1))))</f>
        <v>14</v>
      </c>
      <c r="AD494" s="14">
        <f t="shared" si="181"/>
        <v>10.4398</v>
      </c>
      <c r="AE494" s="14">
        <f t="shared" si="182"/>
        <v>14.659935623529412</v>
      </c>
      <c r="AF494" s="14" cm="1">
        <f t="array" ref="AF494">_xlfn.XLOOKUP(AE494,BSFC!$I$11:$I$33,_xlfn.XLOOKUP('Main Data (ICE)'!W494,BSFC!$J$10:$W$10,BSFC!$J$11:$W$33,,-1),,-1)</f>
        <v>426.97377450000005</v>
      </c>
      <c r="AG494" s="14">
        <f t="shared" si="183"/>
        <v>1.2382002252847502</v>
      </c>
      <c r="AH494" s="14">
        <f t="shared" si="187"/>
        <v>2.1904769738959631E-4</v>
      </c>
      <c r="AI494" s="14">
        <f t="shared" si="188"/>
        <v>9.352762214996975E-2</v>
      </c>
      <c r="AJ494" s="14">
        <f t="shared" si="192"/>
        <v>60.362134550682825</v>
      </c>
      <c r="AK494" s="14">
        <f t="shared" si="189"/>
        <v>1.2387764523174802E-4</v>
      </c>
      <c r="AL494" s="14">
        <f t="shared" si="190"/>
        <v>7.9949847086997275E-2</v>
      </c>
    </row>
    <row r="495" spans="1:38" ht="15.75" thickBot="1" x14ac:dyDescent="0.3">
      <c r="A495" s="14">
        <v>1</v>
      </c>
      <c r="B495" s="17" t="s">
        <v>33</v>
      </c>
      <c r="C495" s="14">
        <v>489</v>
      </c>
      <c r="D495" s="14">
        <f t="shared" si="184"/>
        <v>29.485203359893436</v>
      </c>
      <c r="E495" s="14">
        <f t="shared" si="173"/>
        <v>13.18104346110912</v>
      </c>
      <c r="F495" s="14">
        <f t="shared" si="185"/>
        <v>44.474207667335293</v>
      </c>
      <c r="G495" s="14">
        <f>0.5*('Specifications (ICE)'!$P$4*'Specifications (ICE)'!$P$3)*'Specifications (ICE)'!$P$5*E495^2</f>
        <v>54.304598489524928</v>
      </c>
      <c r="H495" s="14">
        <f>IF(B495="A",'Specifications (ICE)'!$M$12,IF(B495="G",'Specifications (ICE)'!$M$13))</f>
        <v>84.271039200000004</v>
      </c>
      <c r="I495" s="14">
        <f>'Specifications (ICE)'!$H$11-G495-H495-R495</f>
        <v>-482.95682267507505</v>
      </c>
      <c r="J495" s="14">
        <f t="shared" si="174"/>
        <v>-0.76315896827689533</v>
      </c>
      <c r="K495" s="14">
        <f>0.5*'Specifications (ICE)'!$E$16*E495^2</f>
        <v>46640.043610196357</v>
      </c>
      <c r="L495" s="14">
        <f>E495/'Specifications (ICE)'!$M$4</f>
        <v>46.127886128115904</v>
      </c>
      <c r="M495" s="14">
        <f t="shared" si="169"/>
        <v>3</v>
      </c>
      <c r="N495" s="14">
        <f>IF(M495=1,'Specifications (ICE)'!$M$19,IF(M495=2,'Specifications (ICE)'!$M$20,IF(M495=3,'Specifications (ICE)'!$M$21)))</f>
        <v>632.83908432016858</v>
      </c>
      <c r="O495" s="14">
        <f t="shared" si="170"/>
        <v>54.974701740432288</v>
      </c>
      <c r="P495" s="13">
        <f t="shared" si="171"/>
        <v>-0.76315896827689533</v>
      </c>
      <c r="Q495" s="14">
        <v>1</v>
      </c>
      <c r="R495" s="17">
        <f>'Specifications (ICE)'!$E$16*9.81*SIN(Q495-Q494)</f>
        <v>1046.3794352042728</v>
      </c>
      <c r="S495" s="14">
        <f t="shared" si="176"/>
        <v>1.7453292519943295E-2</v>
      </c>
      <c r="T495" s="12">
        <f t="shared" si="172"/>
        <v>825.91799185223704</v>
      </c>
      <c r="U495" s="3">
        <f t="shared" si="191"/>
        <v>18</v>
      </c>
      <c r="V495" s="19">
        <f t="shared" si="177"/>
        <v>13.422600000000001</v>
      </c>
      <c r="W495" s="14">
        <f>IF(M495=1,_xlfn.XLOOKUP(D495,' RPM (ICE)'!$E$3:$E$63,' RPM (ICE)'!$B$3:$B$63,,1),IF(M495=2,_xlfn.XLOOKUP(D495,' RPM (ICE)'!$F$3:$F$63,' RPM (ICE)'!$B$3:$B$63,,1),IF(M495=3,_xlfn.XLOOKUP(D495,' RPM (ICE)'!$G$3:$G$63,' RPM (ICE)'!$B$3:$B$63,,1))))</f>
        <v>6800</v>
      </c>
      <c r="X495" s="12">
        <f t="shared" si="178"/>
        <v>18.848488658823531</v>
      </c>
      <c r="Y495" s="3">
        <f t="shared" si="179"/>
        <v>19</v>
      </c>
      <c r="Z495" s="3">
        <f t="shared" si="186"/>
        <v>19</v>
      </c>
      <c r="AA495" s="3">
        <f t="shared" si="180"/>
        <v>19</v>
      </c>
      <c r="AB495" s="19"/>
      <c r="AC495" s="14">
        <f>IF(M495=1,_xlfn.XLOOKUP(D495,' RPM (ICE)'!$E$3:$E$63,' RPM (ICE)'!$C$3:$C$63,,-1),IF(M495=2,_xlfn.XLOOKUP(D495,' RPM (ICE)'!$F$3:$F$63,' RPM (ICE)'!$C$3:$C$63,,-1),IF(M495=3,_xlfn.XLOOKUP(D495,' RPM (ICE)'!$G$3:$G$63,' RPM (ICE)'!$C$3:$C$63,,-1))))</f>
        <v>14</v>
      </c>
      <c r="AD495" s="14">
        <f t="shared" si="181"/>
        <v>10.4398</v>
      </c>
      <c r="AE495" s="14">
        <f t="shared" si="182"/>
        <v>14.659935623529412</v>
      </c>
      <c r="AF495" s="14" cm="1">
        <f t="array" ref="AF495">_xlfn.XLOOKUP(AE495,BSFC!$I$11:$I$33,_xlfn.XLOOKUP('Main Data (ICE)'!W495,BSFC!$J$10:$W$10,BSFC!$J$11:$W$33,,-1),,-1)</f>
        <v>426.97377450000005</v>
      </c>
      <c r="AG495" s="14">
        <f t="shared" si="183"/>
        <v>1.2382002252847502</v>
      </c>
      <c r="AH495" s="14">
        <f t="shared" si="187"/>
        <v>2.2000871577435423E-4</v>
      </c>
      <c r="AI495" s="14">
        <f t="shared" si="188"/>
        <v>9.3937951797073732E-2</v>
      </c>
      <c r="AJ495" s="14">
        <f t="shared" si="192"/>
        <v>60.456072502479898</v>
      </c>
      <c r="AK495" s="14">
        <f t="shared" si="189"/>
        <v>1.2442112820804468E-4</v>
      </c>
      <c r="AL495" s="14">
        <f t="shared" si="190"/>
        <v>8.0074268215205316E-2</v>
      </c>
    </row>
    <row r="496" spans="1:38" ht="15.75" thickBot="1" x14ac:dyDescent="0.3">
      <c r="A496" s="14">
        <v>1</v>
      </c>
      <c r="B496" s="17" t="s">
        <v>33</v>
      </c>
      <c r="C496" s="14">
        <v>490</v>
      </c>
      <c r="D496" s="14">
        <f t="shared" si="184"/>
        <v>29.355402807512569</v>
      </c>
      <c r="E496" s="14">
        <f t="shared" si="173"/>
        <v>13.12301751835658</v>
      </c>
      <c r="F496" s="14">
        <f t="shared" si="185"/>
        <v>44.550409653547774</v>
      </c>
      <c r="G496" s="14">
        <f>0.5*('Specifications (ICE)'!$P$4*'Specifications (ICE)'!$P$3)*'Specifications (ICE)'!$P$5*E496^2</f>
        <v>53.827528573493758</v>
      </c>
      <c r="H496" s="14">
        <f>IF(B496="A",'Specifications (ICE)'!$M$12,IF(B496="G",'Specifications (ICE)'!$M$13))</f>
        <v>84.271039200000004</v>
      </c>
      <c r="I496" s="14">
        <f>'Specifications (ICE)'!$H$11-G496-H496-R496</f>
        <v>-482.47975275904389</v>
      </c>
      <c r="J496" s="14">
        <f t="shared" si="174"/>
        <v>-0.76240511168388225</v>
      </c>
      <c r="K496" s="14">
        <f>0.5*'Specifications (ICE)'!$E$16*E496^2</f>
        <v>46230.307375923338</v>
      </c>
      <c r="L496" s="14">
        <f>E496/'Specifications (ICE)'!$M$4</f>
        <v>45.924820711659073</v>
      </c>
      <c r="M496" s="14">
        <f t="shared" si="169"/>
        <v>3</v>
      </c>
      <c r="N496" s="14">
        <f>IF(M496=1,'Specifications (ICE)'!$M$19,IF(M496=2,'Specifications (ICE)'!$M$20,IF(M496=3,'Specifications (ICE)'!$M$21)))</f>
        <v>632.83908432016858</v>
      </c>
      <c r="O496" s="14">
        <f t="shared" si="170"/>
        <v>54.49174491775721</v>
      </c>
      <c r="P496" s="13">
        <f t="shared" si="171"/>
        <v>-0.76240511168388225</v>
      </c>
      <c r="Q496" s="14">
        <v>1.2</v>
      </c>
      <c r="R496" s="17">
        <f>'Specifications (ICE)'!$E$16*9.81*SIN(Q496-Q495)</f>
        <v>1046.3794352042728</v>
      </c>
      <c r="S496" s="14">
        <f t="shared" si="176"/>
        <v>2.0943951023931952E-2</v>
      </c>
      <c r="T496" s="12">
        <f t="shared" si="172"/>
        <v>822.28211353540178</v>
      </c>
      <c r="U496" s="3">
        <f t="shared" si="191"/>
        <v>18</v>
      </c>
      <c r="V496" s="19">
        <f t="shared" si="177"/>
        <v>13.422600000000001</v>
      </c>
      <c r="W496" s="14">
        <f>IF(M496=1,_xlfn.XLOOKUP(D496,' RPM (ICE)'!$E$3:$E$63,' RPM (ICE)'!$B$3:$B$63,,1),IF(M496=2,_xlfn.XLOOKUP(D496,' RPM (ICE)'!$F$3:$F$63,' RPM (ICE)'!$B$3:$B$63,,1),IF(M496=3,_xlfn.XLOOKUP(D496,' RPM (ICE)'!$G$3:$G$63,' RPM (ICE)'!$B$3:$B$63,,1))))</f>
        <v>6700</v>
      </c>
      <c r="X496" s="12">
        <f t="shared" si="178"/>
        <v>19.129809385074626</v>
      </c>
      <c r="Y496" s="3">
        <f t="shared" si="179"/>
        <v>19</v>
      </c>
      <c r="Z496" s="3">
        <f t="shared" si="186"/>
        <v>19</v>
      </c>
      <c r="AA496" s="3">
        <f t="shared" si="180"/>
        <v>19</v>
      </c>
      <c r="AB496" s="19"/>
      <c r="AC496" s="14">
        <f>IF(M496=1,_xlfn.XLOOKUP(D496,' RPM (ICE)'!$E$3:$E$63,' RPM (ICE)'!$C$3:$C$63,,-1),IF(M496=2,_xlfn.XLOOKUP(D496,' RPM (ICE)'!$F$3:$F$63,' RPM (ICE)'!$C$3:$C$63,,-1),IF(M496=3,_xlfn.XLOOKUP(D496,' RPM (ICE)'!$G$3:$G$63,' RPM (ICE)'!$C$3:$C$63,,-1))))</f>
        <v>16.8</v>
      </c>
      <c r="AD496" s="14">
        <f t="shared" si="181"/>
        <v>12.527760000000001</v>
      </c>
      <c r="AE496" s="14">
        <f t="shared" si="182"/>
        <v>17.854488759402983</v>
      </c>
      <c r="AF496" s="14" cm="1">
        <f t="array" ref="AF496">_xlfn.XLOOKUP(AE496,BSFC!$I$11:$I$33,_xlfn.XLOOKUP('Main Data (ICE)'!W496,BSFC!$J$10:$W$10,BSFC!$J$11:$W$33,,-1),,-1)</f>
        <v>484.72801649999997</v>
      </c>
      <c r="AG496" s="14">
        <f t="shared" si="183"/>
        <v>1.6868211822189001</v>
      </c>
      <c r="AH496" s="14">
        <f t="shared" si="187"/>
        <v>2.6517783188702195E-4</v>
      </c>
      <c r="AI496" s="14">
        <f t="shared" si="188"/>
        <v>0.12853912447036658</v>
      </c>
      <c r="AJ496" s="14">
        <f t="shared" si="192"/>
        <v>60.584611626950263</v>
      </c>
      <c r="AK496" s="14">
        <f t="shared" si="189"/>
        <v>1.702504959872405E-4</v>
      </c>
      <c r="AL496" s="14">
        <f t="shared" si="190"/>
        <v>8.024451871119255E-2</v>
      </c>
    </row>
    <row r="497" spans="1:38" ht="15.75" thickBot="1" x14ac:dyDescent="0.3">
      <c r="A497" s="14">
        <v>1</v>
      </c>
      <c r="B497" s="17" t="s">
        <v>33</v>
      </c>
      <c r="C497" s="14">
        <v>491</v>
      </c>
      <c r="D497" s="14">
        <f t="shared" si="184"/>
        <v>29.225154837147127</v>
      </c>
      <c r="E497" s="14">
        <f t="shared" si="173"/>
        <v>13.064791562199757</v>
      </c>
      <c r="F497" s="14">
        <f t="shared" si="185"/>
        <v>44.626951249733153</v>
      </c>
      <c r="G497" s="14">
        <f>0.5*('Specifications (ICE)'!$P$4*'Specifications (ICE)'!$P$3)*'Specifications (ICE)'!$P$5*E497^2</f>
        <v>53.350929912229262</v>
      </c>
      <c r="H497" s="14">
        <f>IF(B497="A",'Specifications (ICE)'!$M$12,IF(B497="G",'Specifications (ICE)'!$M$13))</f>
        <v>84.271039200000004</v>
      </c>
      <c r="I497" s="14">
        <f>'Specifications (ICE)'!$H$11-G497-H497-R497</f>
        <v>-482.00315409777943</v>
      </c>
      <c r="J497" s="14">
        <f t="shared" si="174"/>
        <v>-0.76165199975847631</v>
      </c>
      <c r="K497" s="14">
        <f>0.5*'Specifications (ICE)'!$E$16*E497^2</f>
        <v>45820.975883485822</v>
      </c>
      <c r="L497" s="14">
        <f>E497/'Specifications (ICE)'!$M$4</f>
        <v>45.721055335782175</v>
      </c>
      <c r="M497" s="14">
        <f t="shared" si="169"/>
        <v>3</v>
      </c>
      <c r="N497" s="14">
        <f>IF(M497=1,'Specifications (ICE)'!$M$19,IF(M497=2,'Specifications (ICE)'!$M$20,IF(M497=3,'Specifications (ICE)'!$M$21)))</f>
        <v>632.83908432016858</v>
      </c>
      <c r="O497" s="14">
        <f t="shared" si="170"/>
        <v>54.009265164998169</v>
      </c>
      <c r="P497" s="13">
        <f t="shared" si="171"/>
        <v>-0.76165199975847631</v>
      </c>
      <c r="Q497" s="14">
        <v>1.4</v>
      </c>
      <c r="R497" s="17">
        <f>'Specifications (ICE)'!$E$16*9.81*SIN(Q497-Q496)</f>
        <v>1046.3794352042728</v>
      </c>
      <c r="S497" s="14">
        <f t="shared" si="176"/>
        <v>2.4434609527920613E-2</v>
      </c>
      <c r="T497" s="12">
        <f t="shared" si="172"/>
        <v>818.63370247260468</v>
      </c>
      <c r="U497" s="3">
        <f t="shared" si="191"/>
        <v>18</v>
      </c>
      <c r="V497" s="19">
        <f t="shared" si="177"/>
        <v>13.422600000000001</v>
      </c>
      <c r="W497" s="14">
        <f>IF(M497=1,_xlfn.XLOOKUP(D497,' RPM (ICE)'!$E$3:$E$63,' RPM (ICE)'!$B$3:$B$63,,1),IF(M497=2,_xlfn.XLOOKUP(D497,' RPM (ICE)'!$F$3:$F$63,' RPM (ICE)'!$B$3:$B$63,,1),IF(M497=3,_xlfn.XLOOKUP(D497,' RPM (ICE)'!$G$3:$G$63,' RPM (ICE)'!$B$3:$B$63,,1))))</f>
        <v>6700</v>
      </c>
      <c r="X497" s="12">
        <f t="shared" si="178"/>
        <v>19.129809385074626</v>
      </c>
      <c r="Y497" s="3">
        <f t="shared" si="179"/>
        <v>19</v>
      </c>
      <c r="Z497" s="3">
        <f t="shared" si="186"/>
        <v>19</v>
      </c>
      <c r="AA497" s="3">
        <f t="shared" si="180"/>
        <v>19</v>
      </c>
      <c r="AB497" s="19"/>
      <c r="AC497" s="14">
        <f>IF(M497=1,_xlfn.XLOOKUP(D497,' RPM (ICE)'!$E$3:$E$63,' RPM (ICE)'!$C$3:$C$63,,-1),IF(M497=2,_xlfn.XLOOKUP(D497,' RPM (ICE)'!$F$3:$F$63,' RPM (ICE)'!$C$3:$C$63,,-1),IF(M497=3,_xlfn.XLOOKUP(D497,' RPM (ICE)'!$G$3:$G$63,' RPM (ICE)'!$C$3:$C$63,,-1))))</f>
        <v>16.8</v>
      </c>
      <c r="AD497" s="14">
        <f t="shared" si="181"/>
        <v>12.527760000000001</v>
      </c>
      <c r="AE497" s="14">
        <f t="shared" si="182"/>
        <v>17.854488759402983</v>
      </c>
      <c r="AF497" s="14" cm="1">
        <f t="array" ref="AF497">_xlfn.XLOOKUP(AE497,BSFC!$I$11:$I$33,_xlfn.XLOOKUP('Main Data (ICE)'!W497,BSFC!$J$10:$W$10,BSFC!$J$11:$W$33,,-1),,-1)</f>
        <v>484.72801649999997</v>
      </c>
      <c r="AG497" s="14">
        <f t="shared" si="183"/>
        <v>1.6868211822189001</v>
      </c>
      <c r="AH497" s="14">
        <f t="shared" si="187"/>
        <v>2.6635965195204002E-4</v>
      </c>
      <c r="AI497" s="14">
        <f t="shared" si="188"/>
        <v>0.1291119857663427</v>
      </c>
      <c r="AJ497" s="14">
        <f t="shared" si="192"/>
        <v>60.713723612716606</v>
      </c>
      <c r="AK497" s="14">
        <f t="shared" si="189"/>
        <v>1.7100925267065256E-4</v>
      </c>
      <c r="AL497" s="14">
        <f t="shared" si="190"/>
        <v>8.0415527963863198E-2</v>
      </c>
    </row>
    <row r="498" spans="1:38" ht="15.75" thickBot="1" x14ac:dyDescent="0.3">
      <c r="A498" s="14">
        <v>1</v>
      </c>
      <c r="B498" s="17" t="s">
        <v>33</v>
      </c>
      <c r="C498" s="14">
        <v>492</v>
      </c>
      <c r="D498" s="14">
        <f t="shared" si="184"/>
        <v>29.094453311817134</v>
      </c>
      <c r="E498" s="14">
        <f t="shared" si="173"/>
        <v>13.006362849167672</v>
      </c>
      <c r="F498" s="14">
        <f t="shared" si="185"/>
        <v>44.703836695079929</v>
      </c>
      <c r="G498" s="14">
        <f>0.5*('Specifications (ICE)'!$P$4*'Specifications (ICE)'!$P$3)*'Specifications (ICE)'!$P$5*E498^2</f>
        <v>52.874802040220942</v>
      </c>
      <c r="H498" s="14">
        <f>IF(B498="A",'Specifications (ICE)'!$M$12,IF(B498="G",'Specifications (ICE)'!$M$13))</f>
        <v>84.271039200000004</v>
      </c>
      <c r="I498" s="14">
        <f>'Specifications (ICE)'!$H$11-G498-H498-R498</f>
        <v>-481.52702622577249</v>
      </c>
      <c r="J498" s="14">
        <f t="shared" si="174"/>
        <v>-0.76089963176508912</v>
      </c>
      <c r="K498" s="14">
        <f>0.5*'Specifications (ICE)'!$E$16*E498^2</f>
        <v>45412.048733075499</v>
      </c>
      <c r="L498" s="14">
        <f>E498/'Specifications (ICE)'!$M$4</f>
        <v>45.516580399536913</v>
      </c>
      <c r="M498" s="14">
        <f t="shared" si="169"/>
        <v>3</v>
      </c>
      <c r="N498" s="14">
        <f>IF(M498=1,'Specifications (ICE)'!$M$19,IF(M498=2,'Specifications (ICE)'!$M$20,IF(M498=3,'Specifications (ICE)'!$M$21)))</f>
        <v>632.83908432016858</v>
      </c>
      <c r="O498" s="14">
        <f t="shared" si="170"/>
        <v>53.527262010900401</v>
      </c>
      <c r="P498" s="13">
        <f t="shared" si="171"/>
        <v>-0.76089963176508912</v>
      </c>
      <c r="Q498" s="14">
        <v>1.6</v>
      </c>
      <c r="R498" s="17">
        <f>'Specifications (ICE)'!$E$16*9.81*SIN(Q498-Q497)</f>
        <v>1046.3794352042742</v>
      </c>
      <c r="S498" s="14">
        <f t="shared" si="176"/>
        <v>2.7925268031909273E-2</v>
      </c>
      <c r="T498" s="12">
        <f t="shared" si="172"/>
        <v>814.97258675924286</v>
      </c>
      <c r="U498" s="3">
        <f t="shared" si="191"/>
        <v>18</v>
      </c>
      <c r="V498" s="19">
        <f t="shared" si="177"/>
        <v>13.422600000000001</v>
      </c>
      <c r="W498" s="14">
        <f>IF(M498=1,_xlfn.XLOOKUP(D498,' RPM (ICE)'!$E$3:$E$63,' RPM (ICE)'!$B$3:$B$63,,1),IF(M498=2,_xlfn.XLOOKUP(D498,' RPM (ICE)'!$F$3:$F$63,' RPM (ICE)'!$B$3:$B$63,,1),IF(M498=3,_xlfn.XLOOKUP(D498,' RPM (ICE)'!$G$3:$G$63,' RPM (ICE)'!$B$3:$B$63,,1))))</f>
        <v>6700</v>
      </c>
      <c r="X498" s="12">
        <f t="shared" si="178"/>
        <v>19.129809385074626</v>
      </c>
      <c r="Y498" s="3">
        <f t="shared" si="179"/>
        <v>19</v>
      </c>
      <c r="Z498" s="3">
        <f t="shared" si="186"/>
        <v>19</v>
      </c>
      <c r="AA498" s="3">
        <f t="shared" si="180"/>
        <v>19</v>
      </c>
      <c r="AB498" s="19"/>
      <c r="AC498" s="14">
        <f>IF(M498=1,_xlfn.XLOOKUP(D498,' RPM (ICE)'!$E$3:$E$63,' RPM (ICE)'!$C$3:$C$63,,-1),IF(M498=2,_xlfn.XLOOKUP(D498,' RPM (ICE)'!$F$3:$F$63,' RPM (ICE)'!$C$3:$C$63,,-1),IF(M498=3,_xlfn.XLOOKUP(D498,' RPM (ICE)'!$G$3:$G$63,' RPM (ICE)'!$C$3:$C$63,,-1))))</f>
        <v>16.8</v>
      </c>
      <c r="AD498" s="14">
        <f t="shared" si="181"/>
        <v>12.527760000000001</v>
      </c>
      <c r="AE498" s="14">
        <f t="shared" si="182"/>
        <v>17.854488759402983</v>
      </c>
      <c r="AF498" s="14" cm="1">
        <f t="array" ref="AF498">_xlfn.XLOOKUP(AE498,BSFC!$I$11:$I$33,_xlfn.XLOOKUP('Main Data (ICE)'!W498,BSFC!$J$10:$W$10,BSFC!$J$11:$W$33,,-1),,-1)</f>
        <v>484.72801649999997</v>
      </c>
      <c r="AG498" s="14">
        <f t="shared" si="183"/>
        <v>1.6868211822189001</v>
      </c>
      <c r="AH498" s="14">
        <f t="shared" si="187"/>
        <v>2.6755622411042169E-4</v>
      </c>
      <c r="AI498" s="14">
        <f t="shared" si="188"/>
        <v>0.12969199781527418</v>
      </c>
      <c r="AJ498" s="14">
        <f t="shared" si="192"/>
        <v>60.843415610531878</v>
      </c>
      <c r="AK498" s="14">
        <f t="shared" si="189"/>
        <v>1.7177748055003202E-4</v>
      </c>
      <c r="AL498" s="14">
        <f t="shared" si="190"/>
        <v>8.0587305444413226E-2</v>
      </c>
    </row>
    <row r="499" spans="1:38" ht="15.75" thickBot="1" x14ac:dyDescent="0.3">
      <c r="A499" s="14">
        <v>1</v>
      </c>
      <c r="B499" s="17" t="s">
        <v>33</v>
      </c>
      <c r="C499" s="14">
        <v>493</v>
      </c>
      <c r="D499" s="14">
        <f t="shared" si="184"/>
        <v>28.963291962776648</v>
      </c>
      <c r="E499" s="14">
        <f t="shared" si="173"/>
        <v>12.947728576884783</v>
      </c>
      <c r="F499" s="14">
        <f t="shared" si="185"/>
        <v>44.781070319036587</v>
      </c>
      <c r="G499" s="14">
        <f>0.5*('Specifications (ICE)'!$P$4*'Specifications (ICE)'!$P$3)*'Specifications (ICE)'!$P$5*E499^2</f>
        <v>52.399144492418131</v>
      </c>
      <c r="H499" s="14">
        <f>IF(B499="A",'Specifications (ICE)'!$M$12,IF(B499="G",'Specifications (ICE)'!$M$13))</f>
        <v>84.271039200000004</v>
      </c>
      <c r="I499" s="14">
        <f>'Specifications (ICE)'!$H$11-G499-H499-R499</f>
        <v>-481.0513686779683</v>
      </c>
      <c r="J499" s="14">
        <f t="shared" si="174"/>
        <v>-0.76014800696885021</v>
      </c>
      <c r="K499" s="14">
        <f>0.5*'Specifications (ICE)'!$E$16*E499^2</f>
        <v>45003.525525278987</v>
      </c>
      <c r="L499" s="14">
        <f>E499/'Specifications (ICE)'!$M$4</f>
        <v>45.311386095834763</v>
      </c>
      <c r="M499" s="14">
        <f t="shared" si="169"/>
        <v>3</v>
      </c>
      <c r="N499" s="14">
        <f>IF(M499=1,'Specifications (ICE)'!$M$19,IF(M499=2,'Specifications (ICE)'!$M$20,IF(M499=3,'Specifications (ICE)'!$M$21)))</f>
        <v>632.83908432016858</v>
      </c>
      <c r="O499" s="14">
        <f t="shared" si="170"/>
        <v>53.045734984674638</v>
      </c>
      <c r="P499" s="13">
        <f t="shared" si="171"/>
        <v>-0.76014800696885021</v>
      </c>
      <c r="Q499" s="14">
        <v>1.8</v>
      </c>
      <c r="R499" s="17">
        <f>'Specifications (ICE)'!$E$16*9.81*SIN(Q499-Q498)</f>
        <v>1046.3794352042728</v>
      </c>
      <c r="S499" s="14">
        <f t="shared" si="176"/>
        <v>3.1415926535897934E-2</v>
      </c>
      <c r="T499" s="12">
        <f t="shared" si="172"/>
        <v>811.29859079978144</v>
      </c>
      <c r="U499" s="3">
        <f t="shared" si="191"/>
        <v>18</v>
      </c>
      <c r="V499" s="19">
        <f t="shared" si="177"/>
        <v>13.422600000000001</v>
      </c>
      <c r="W499" s="14">
        <f>IF(M499=1,_xlfn.XLOOKUP(D499,' RPM (ICE)'!$E$3:$E$63,' RPM (ICE)'!$B$3:$B$63,,1),IF(M499=2,_xlfn.XLOOKUP(D499,' RPM (ICE)'!$F$3:$F$63,' RPM (ICE)'!$B$3:$B$63,,1),IF(M499=3,_xlfn.XLOOKUP(D499,' RPM (ICE)'!$G$3:$G$63,' RPM (ICE)'!$B$3:$B$63,,1))))</f>
        <v>6700</v>
      </c>
      <c r="X499" s="12">
        <f t="shared" si="178"/>
        <v>19.129809385074626</v>
      </c>
      <c r="Y499" s="3">
        <f t="shared" si="179"/>
        <v>19</v>
      </c>
      <c r="Z499" s="3">
        <f t="shared" si="186"/>
        <v>19</v>
      </c>
      <c r="AA499" s="3">
        <f t="shared" si="180"/>
        <v>19</v>
      </c>
      <c r="AB499" s="19"/>
      <c r="AC499" s="14">
        <f>IF(M499=1,_xlfn.XLOOKUP(D499,' RPM (ICE)'!$E$3:$E$63,' RPM (ICE)'!$C$3:$C$63,,-1),IF(M499=2,_xlfn.XLOOKUP(D499,' RPM (ICE)'!$F$3:$F$63,' RPM (ICE)'!$C$3:$C$63,,-1),IF(M499=3,_xlfn.XLOOKUP(D499,' RPM (ICE)'!$G$3:$G$63,' RPM (ICE)'!$C$3:$C$63,,-1))))</f>
        <v>16.8</v>
      </c>
      <c r="AD499" s="14">
        <f t="shared" si="181"/>
        <v>12.527760000000001</v>
      </c>
      <c r="AE499" s="14">
        <f t="shared" si="182"/>
        <v>17.854488759402983</v>
      </c>
      <c r="AF499" s="14" cm="1">
        <f t="array" ref="AF499">_xlfn.XLOOKUP(AE499,BSFC!$I$11:$I$33,_xlfn.XLOOKUP('Main Data (ICE)'!W499,BSFC!$J$10:$W$10,BSFC!$J$11:$W$33,,-1),,-1)</f>
        <v>484.72801649999997</v>
      </c>
      <c r="AG499" s="14">
        <f t="shared" si="183"/>
        <v>1.6868211822189001</v>
      </c>
      <c r="AH499" s="14">
        <f t="shared" si="187"/>
        <v>2.6876786246090759E-4</v>
      </c>
      <c r="AI499" s="14">
        <f t="shared" si="188"/>
        <v>0.13027931286962055</v>
      </c>
      <c r="AJ499" s="14">
        <f t="shared" si="192"/>
        <v>60.973694923401496</v>
      </c>
      <c r="AK499" s="14">
        <f t="shared" si="189"/>
        <v>1.7255538128426563E-4</v>
      </c>
      <c r="AL499" s="14">
        <f t="shared" si="190"/>
        <v>8.0759860825697485E-2</v>
      </c>
    </row>
    <row r="500" spans="1:38" ht="15.75" thickBot="1" x14ac:dyDescent="0.3">
      <c r="A500" s="14">
        <v>1</v>
      </c>
      <c r="B500" s="17" t="s">
        <v>33</v>
      </c>
      <c r="C500" s="14">
        <v>494</v>
      </c>
      <c r="D500" s="14">
        <f t="shared" si="184"/>
        <v>28.831664385533845</v>
      </c>
      <c r="E500" s="14">
        <f t="shared" si="173"/>
        <v>12.888885882291811</v>
      </c>
      <c r="F500" s="14">
        <f t="shared" si="185"/>
        <v>44.85865654403171</v>
      </c>
      <c r="G500" s="14">
        <f>0.5*('Specifications (ICE)'!$P$4*'Specifications (ICE)'!$P$3)*'Specifications (ICE)'!$P$5*E500^2</f>
        <v>51.92395680422954</v>
      </c>
      <c r="H500" s="14">
        <f>IF(B500="A",'Specifications (ICE)'!$M$12,IF(B500="G",'Specifications (ICE)'!$M$13))</f>
        <v>84.271039200000004</v>
      </c>
      <c r="I500" s="14">
        <f>'Specifications (ICE)'!$H$11-G500-H500-R500</f>
        <v>-480.57618098977969</v>
      </c>
      <c r="J500" s="14">
        <f t="shared" si="174"/>
        <v>-0.75939712463562792</v>
      </c>
      <c r="K500" s="14">
        <f>0.5*'Specifications (ICE)'!$E$16*E500^2</f>
        <v>44595.405861077452</v>
      </c>
      <c r="L500" s="14">
        <f>E500/'Specifications (ICE)'!$M$4</f>
        <v>45.105462405220685</v>
      </c>
      <c r="M500" s="14">
        <f t="shared" si="169"/>
        <v>3</v>
      </c>
      <c r="N500" s="14">
        <f>IF(M500=1,'Specifications (ICE)'!$M$19,IF(M500=2,'Specifications (ICE)'!$M$20,IF(M500=3,'Specifications (ICE)'!$M$21)))</f>
        <v>632.83908432016858</v>
      </c>
      <c r="O500" s="14">
        <f t="shared" si="170"/>
        <v>52.564683615996671</v>
      </c>
      <c r="P500" s="13">
        <f t="shared" si="171"/>
        <v>-0.75939712463562792</v>
      </c>
      <c r="Q500" s="14">
        <v>2</v>
      </c>
      <c r="R500" s="17">
        <f>'Specifications (ICE)'!$E$16*9.81*SIN(Q500-Q499)</f>
        <v>1046.3794352042728</v>
      </c>
      <c r="S500" s="14">
        <f t="shared" si="176"/>
        <v>3.4906585039886591E-2</v>
      </c>
      <c r="T500" s="12">
        <f t="shared" si="172"/>
        <v>807.61153519627067</v>
      </c>
      <c r="U500" s="3">
        <f t="shared" si="191"/>
        <v>18</v>
      </c>
      <c r="V500" s="19">
        <f t="shared" si="177"/>
        <v>13.422600000000001</v>
      </c>
      <c r="W500" s="14">
        <f>IF(M500=1,_xlfn.XLOOKUP(D500,' RPM (ICE)'!$E$3:$E$63,' RPM (ICE)'!$B$3:$B$63,,1),IF(M500=2,_xlfn.XLOOKUP(D500,' RPM (ICE)'!$F$3:$F$63,' RPM (ICE)'!$B$3:$B$63,,1),IF(M500=3,_xlfn.XLOOKUP(D500,' RPM (ICE)'!$G$3:$G$63,' RPM (ICE)'!$B$3:$B$63,,1))))</f>
        <v>6600</v>
      </c>
      <c r="X500" s="12">
        <f t="shared" si="178"/>
        <v>19.419654981818184</v>
      </c>
      <c r="Y500" s="3">
        <f t="shared" si="179"/>
        <v>19</v>
      </c>
      <c r="Z500" s="3">
        <f t="shared" si="186"/>
        <v>19</v>
      </c>
      <c r="AA500" s="3">
        <f t="shared" si="180"/>
        <v>19</v>
      </c>
      <c r="AB500" s="19"/>
      <c r="AC500" s="14">
        <f>IF(M500=1,_xlfn.XLOOKUP(D500,' RPM (ICE)'!$E$3:$E$63,' RPM (ICE)'!$C$3:$C$63,,-1),IF(M500=2,_xlfn.XLOOKUP(D500,' RPM (ICE)'!$F$3:$F$63,' RPM (ICE)'!$C$3:$C$63,,-1),IF(M500=3,_xlfn.XLOOKUP(D500,' RPM (ICE)'!$G$3:$G$63,' RPM (ICE)'!$C$3:$C$63,,-1))))</f>
        <v>18</v>
      </c>
      <c r="AD500" s="14">
        <f t="shared" si="181"/>
        <v>13.422600000000001</v>
      </c>
      <c r="AE500" s="14">
        <f t="shared" si="182"/>
        <v>19.419654981818184</v>
      </c>
      <c r="AF500" s="14" cm="1">
        <f t="array" ref="AF500">_xlfn.XLOOKUP(AE500,BSFC!$I$11:$I$33,_xlfn.XLOOKUP('Main Data (ICE)'!W500,BSFC!$J$10:$W$10,BSFC!$J$11:$W$33,,-1),,-1)</f>
        <v>504.47246850000005</v>
      </c>
      <c r="AG500" s="14">
        <f t="shared" si="183"/>
        <v>1.8809255988022502</v>
      </c>
      <c r="AH500" s="14">
        <f t="shared" si="187"/>
        <v>2.8928023989431659E-4</v>
      </c>
      <c r="AI500" s="14">
        <f t="shared" si="188"/>
        <v>0.14593391670775807</v>
      </c>
      <c r="AJ500" s="14">
        <f t="shared" si="192"/>
        <v>61.119628840109257</v>
      </c>
      <c r="AK500" s="14">
        <f t="shared" si="189"/>
        <v>1.9328995590431534E-4</v>
      </c>
      <c r="AL500" s="14">
        <f t="shared" si="190"/>
        <v>8.0953150781601799E-2</v>
      </c>
    </row>
    <row r="501" spans="1:38" ht="15.75" thickBot="1" x14ac:dyDescent="0.3">
      <c r="A501" s="14">
        <v>1</v>
      </c>
      <c r="B501" s="17" t="s">
        <v>33</v>
      </c>
      <c r="C501" s="14">
        <v>495</v>
      </c>
      <c r="D501" s="14">
        <f t="shared" si="184"/>
        <v>28.699564035715596</v>
      </c>
      <c r="E501" s="14">
        <f t="shared" si="173"/>
        <v>12.829831839797041</v>
      </c>
      <c r="F501" s="14">
        <f t="shared" si="185"/>
        <v>44.936599888300499</v>
      </c>
      <c r="G501" s="14">
        <f>0.5*('Specifications (ICE)'!$P$4*'Specifications (ICE)'!$P$3)*'Specifications (ICE)'!$P$5*E501^2</f>
        <v>51.449238511522829</v>
      </c>
      <c r="H501" s="14">
        <f>IF(B501="A",'Specifications (ICE)'!$M$12,IF(B501="G",'Specifications (ICE)'!$M$13))</f>
        <v>84.271039200000004</v>
      </c>
      <c r="I501" s="14">
        <f>'Specifications (ICE)'!$H$11-G501-H501-R501</f>
        <v>-480.10146269707434</v>
      </c>
      <c r="J501" s="14">
        <f t="shared" si="174"/>
        <v>-0.75864698403200936</v>
      </c>
      <c r="K501" s="14">
        <f>0.5*'Specifications (ICE)'!$E$16*E501^2</f>
        <v>44187.689341846213</v>
      </c>
      <c r="L501" s="14">
        <f>E501/'Specifications (ICE)'!$M$4</f>
        <v>44.898799089403468</v>
      </c>
      <c r="M501" s="14">
        <f t="shared" si="169"/>
        <v>3</v>
      </c>
      <c r="N501" s="14">
        <f>IF(M501=1,'Specifications (ICE)'!$M$19,IF(M501=2,'Specifications (ICE)'!$M$20,IF(M501=3,'Specifications (ICE)'!$M$21)))</f>
        <v>632.83908432016858</v>
      </c>
      <c r="O501" s="14">
        <f t="shared" si="170"/>
        <v>52.084107435006906</v>
      </c>
      <c r="P501" s="13">
        <f t="shared" si="171"/>
        <v>-0.75864698403200936</v>
      </c>
      <c r="Q501" s="14">
        <v>2.2000000000000002</v>
      </c>
      <c r="R501" s="17">
        <f>'Specifications (ICE)'!$E$16*9.81*SIN(Q501-Q500)</f>
        <v>1046.3794352042742</v>
      </c>
      <c r="S501" s="14">
        <f t="shared" si="176"/>
        <v>3.8397243543875255E-2</v>
      </c>
      <c r="T501" s="12">
        <f t="shared" si="172"/>
        <v>803.91123663250789</v>
      </c>
      <c r="U501" s="3">
        <f t="shared" si="191"/>
        <v>18</v>
      </c>
      <c r="V501" s="19">
        <f t="shared" si="177"/>
        <v>13.422600000000001</v>
      </c>
      <c r="W501" s="14">
        <f>IF(M501=1,_xlfn.XLOOKUP(D501,' RPM (ICE)'!$E$3:$E$63,' RPM (ICE)'!$B$3:$B$63,,1),IF(M501=2,_xlfn.XLOOKUP(D501,' RPM (ICE)'!$F$3:$F$63,' RPM (ICE)'!$B$3:$B$63,,1),IF(M501=3,_xlfn.XLOOKUP(D501,' RPM (ICE)'!$G$3:$G$63,' RPM (ICE)'!$B$3:$B$63,,1))))</f>
        <v>6600</v>
      </c>
      <c r="X501" s="12">
        <f t="shared" si="178"/>
        <v>19.419654981818184</v>
      </c>
      <c r="Y501" s="3">
        <f t="shared" si="179"/>
        <v>19</v>
      </c>
      <c r="Z501" s="3">
        <f t="shared" si="186"/>
        <v>19</v>
      </c>
      <c r="AA501" s="3">
        <f t="shared" si="180"/>
        <v>19</v>
      </c>
      <c r="AB501" s="19"/>
      <c r="AC501" s="14">
        <f>IF(M501=1,_xlfn.XLOOKUP(D501,' RPM (ICE)'!$E$3:$E$63,' RPM (ICE)'!$C$3:$C$63,,-1),IF(M501=2,_xlfn.XLOOKUP(D501,' RPM (ICE)'!$F$3:$F$63,' RPM (ICE)'!$C$3:$C$63,,-1),IF(M501=3,_xlfn.XLOOKUP(D501,' RPM (ICE)'!$G$3:$G$63,' RPM (ICE)'!$C$3:$C$63,,-1))))</f>
        <v>18</v>
      </c>
      <c r="AD501" s="14">
        <f t="shared" si="181"/>
        <v>13.422600000000001</v>
      </c>
      <c r="AE501" s="14">
        <f t="shared" si="182"/>
        <v>19.419654981818184</v>
      </c>
      <c r="AF501" s="14" cm="1">
        <f t="array" ref="AF501">_xlfn.XLOOKUP(AE501,BSFC!$I$11:$I$33,_xlfn.XLOOKUP('Main Data (ICE)'!W501,BSFC!$J$10:$W$10,BSFC!$J$11:$W$33,,-1),,-1)</f>
        <v>504.47246850000005</v>
      </c>
      <c r="AG501" s="14">
        <f t="shared" si="183"/>
        <v>1.8809255988022502</v>
      </c>
      <c r="AH501" s="14">
        <f t="shared" si="187"/>
        <v>2.9061175910617942E-4</v>
      </c>
      <c r="AI501" s="14">
        <f t="shared" si="188"/>
        <v>0.1466056314914217</v>
      </c>
      <c r="AJ501" s="14">
        <f t="shared" si="192"/>
        <v>61.266234471600676</v>
      </c>
      <c r="AK501" s="14">
        <f t="shared" si="189"/>
        <v>1.9417964435949892E-4</v>
      </c>
      <c r="AL501" s="14">
        <f t="shared" si="190"/>
        <v>8.1147330425961298E-2</v>
      </c>
    </row>
    <row r="502" spans="1:38" ht="15.75" thickBot="1" x14ac:dyDescent="0.3">
      <c r="A502" s="14">
        <v>1</v>
      </c>
      <c r="B502" s="17" t="s">
        <v>33</v>
      </c>
      <c r="C502" s="14">
        <v>496</v>
      </c>
      <c r="D502" s="14">
        <f t="shared" si="184"/>
        <v>28.566984224768941</v>
      </c>
      <c r="E502" s="14">
        <f t="shared" si="173"/>
        <v>12.770563459354717</v>
      </c>
      <c r="F502" s="14">
        <f t="shared" si="185"/>
        <v>45.014904968822805</v>
      </c>
      <c r="G502" s="14">
        <f>0.5*('Specifications (ICE)'!$P$4*'Specifications (ICE)'!$P$3)*'Specifications (ICE)'!$P$5*E502^2</f>
        <v>50.974989150624097</v>
      </c>
      <c r="H502" s="14">
        <f>IF(B502="A",'Specifications (ICE)'!$M$12,IF(B502="G",'Specifications (ICE)'!$M$13))</f>
        <v>84.271039200000004</v>
      </c>
      <c r="I502" s="14">
        <f>'Specifications (ICE)'!$H$11-G502-H502-R502</f>
        <v>-479.62721333617333</v>
      </c>
      <c r="J502" s="14">
        <f t="shared" si="174"/>
        <v>-0.75789758442529809</v>
      </c>
      <c r="K502" s="14">
        <f>0.5*'Specifications (ICE)'!$E$16*E502^2</f>
        <v>43780.375569354343</v>
      </c>
      <c r="L502" s="14">
        <f>E502/'Specifications (ICE)'!$M$4</f>
        <v>44.691385684530943</v>
      </c>
      <c r="M502" s="14">
        <f t="shared" si="169"/>
        <v>3</v>
      </c>
      <c r="N502" s="14">
        <f>IF(M502=1,'Specifications (ICE)'!$M$19,IF(M502=2,'Specifications (ICE)'!$M$20,IF(M502=3,'Specifications (ICE)'!$M$21)))</f>
        <v>632.83908432016858</v>
      </c>
      <c r="O502" s="14">
        <f t="shared" si="170"/>
        <v>51.604005972309821</v>
      </c>
      <c r="P502" s="13">
        <f t="shared" si="171"/>
        <v>-0.75789758442529809</v>
      </c>
      <c r="Q502" s="14">
        <v>2.4</v>
      </c>
      <c r="R502" s="17">
        <f>'Specifications (ICE)'!$E$16*9.81*SIN(Q502-Q501)</f>
        <v>1046.3794352042719</v>
      </c>
      <c r="S502" s="14">
        <f t="shared" si="176"/>
        <v>4.1887902047863905E-2</v>
      </c>
      <c r="T502" s="12">
        <f t="shared" si="172"/>
        <v>800.19750775363036</v>
      </c>
      <c r="U502" s="3">
        <f t="shared" si="191"/>
        <v>18</v>
      </c>
      <c r="V502" s="19">
        <f t="shared" si="177"/>
        <v>13.422600000000001</v>
      </c>
      <c r="W502" s="14">
        <f>IF(M502=1,_xlfn.XLOOKUP(D502,' RPM (ICE)'!$E$3:$E$63,' RPM (ICE)'!$B$3:$B$63,,1),IF(M502=2,_xlfn.XLOOKUP(D502,' RPM (ICE)'!$F$3:$F$63,' RPM (ICE)'!$B$3:$B$63,,1),IF(M502=3,_xlfn.XLOOKUP(D502,' RPM (ICE)'!$G$3:$G$63,' RPM (ICE)'!$B$3:$B$63,,1))))</f>
        <v>6600</v>
      </c>
      <c r="X502" s="12">
        <f t="shared" si="178"/>
        <v>19.419654981818184</v>
      </c>
      <c r="Y502" s="3">
        <f t="shared" si="179"/>
        <v>19</v>
      </c>
      <c r="Z502" s="3">
        <f t="shared" si="186"/>
        <v>19</v>
      </c>
      <c r="AA502" s="3">
        <f t="shared" si="180"/>
        <v>19</v>
      </c>
      <c r="AB502" s="19"/>
      <c r="AC502" s="14">
        <f>IF(M502=1,_xlfn.XLOOKUP(D502,' RPM (ICE)'!$E$3:$E$63,' RPM (ICE)'!$C$3:$C$63,,-1),IF(M502=2,_xlfn.XLOOKUP(D502,' RPM (ICE)'!$F$3:$F$63,' RPM (ICE)'!$C$3:$C$63,,-1),IF(M502=3,_xlfn.XLOOKUP(D502,' RPM (ICE)'!$G$3:$G$63,' RPM (ICE)'!$C$3:$C$63,,-1))))</f>
        <v>18</v>
      </c>
      <c r="AD502" s="14">
        <f t="shared" si="181"/>
        <v>13.422600000000001</v>
      </c>
      <c r="AE502" s="14">
        <f t="shared" si="182"/>
        <v>19.419654981818184</v>
      </c>
      <c r="AF502" s="14" cm="1">
        <f t="array" ref="AF502">_xlfn.XLOOKUP(AE502,BSFC!$I$11:$I$33,_xlfn.XLOOKUP('Main Data (ICE)'!W502,BSFC!$J$10:$W$10,BSFC!$J$11:$W$33,,-1),,-1)</f>
        <v>504.47246850000005</v>
      </c>
      <c r="AG502" s="14">
        <f t="shared" si="183"/>
        <v>1.8809255988022502</v>
      </c>
      <c r="AH502" s="14">
        <f t="shared" si="187"/>
        <v>2.9196049272741629E-4</v>
      </c>
      <c r="AI502" s="14">
        <f t="shared" si="188"/>
        <v>0.14728603047067601</v>
      </c>
      <c r="AJ502" s="14">
        <f t="shared" si="192"/>
        <v>61.41352050207135</v>
      </c>
      <c r="AK502" s="14">
        <f t="shared" si="189"/>
        <v>1.9508083506049803E-4</v>
      </c>
      <c r="AL502" s="14">
        <f t="shared" si="190"/>
        <v>8.1342411261021791E-2</v>
      </c>
    </row>
    <row r="503" spans="1:38" ht="15.75" thickBot="1" x14ac:dyDescent="0.3">
      <c r="A503" s="14">
        <v>1</v>
      </c>
      <c r="B503" s="17" t="s">
        <v>33</v>
      </c>
      <c r="C503" s="14">
        <v>497</v>
      </c>
      <c r="D503" s="14">
        <f t="shared" si="184"/>
        <v>28.433918115491647</v>
      </c>
      <c r="E503" s="14">
        <f t="shared" si="173"/>
        <v>12.711077684467016</v>
      </c>
      <c r="F503" s="14">
        <f t="shared" si="185"/>
        <v>45.093576504378127</v>
      </c>
      <c r="G503" s="14">
        <f>0.5*('Specifications (ICE)'!$P$4*'Specifications (ICE)'!$P$3)*'Specifications (ICE)'!$P$5*E503^2</f>
        <v>50.501208258317519</v>
      </c>
      <c r="H503" s="14">
        <f>IF(B503="A",'Specifications (ICE)'!$M$12,IF(B503="G",'Specifications (ICE)'!$M$13))</f>
        <v>84.271039200000004</v>
      </c>
      <c r="I503" s="14">
        <f>'Specifications (ICE)'!$H$11-G503-H503-R503</f>
        <v>-479.15343244386906</v>
      </c>
      <c r="J503" s="14">
        <f t="shared" si="174"/>
        <v>-0.7571489250835427</v>
      </c>
      <c r="K503" s="14">
        <f>0.5*'Specifications (ICE)'!$E$16*E503^2</f>
        <v>43373.464145764337</v>
      </c>
      <c r="L503" s="14">
        <f>E503/'Specifications (ICE)'!$M$4</f>
        <v>44.483211494197782</v>
      </c>
      <c r="M503" s="14">
        <f t="shared" si="169"/>
        <v>3</v>
      </c>
      <c r="N503" s="14">
        <f>IF(M503=1,'Specifications (ICE)'!$M$19,IF(M503=2,'Specifications (ICE)'!$M$20,IF(M503=3,'Specifications (ICE)'!$M$21)))</f>
        <v>632.83908432016858</v>
      </c>
      <c r="O503" s="14">
        <f t="shared" si="170"/>
        <v>51.124378758973663</v>
      </c>
      <c r="P503" s="13">
        <f t="shared" si="171"/>
        <v>-0.7571489250835427</v>
      </c>
      <c r="Q503" s="14">
        <v>2.6</v>
      </c>
      <c r="R503" s="17">
        <f>'Specifications (ICE)'!$E$16*9.81*SIN(Q503-Q502)</f>
        <v>1046.3794352042742</v>
      </c>
      <c r="S503" s="14">
        <f t="shared" si="176"/>
        <v>4.5378560551852569E-2</v>
      </c>
      <c r="T503" s="12">
        <f t="shared" si="172"/>
        <v>796.47015704092053</v>
      </c>
      <c r="U503" s="3">
        <f t="shared" si="191"/>
        <v>18</v>
      </c>
      <c r="V503" s="19">
        <f t="shared" si="177"/>
        <v>13.422600000000001</v>
      </c>
      <c r="W503" s="14">
        <f>IF(M503=1,_xlfn.XLOOKUP(D503,' RPM (ICE)'!$E$3:$E$63,' RPM (ICE)'!$B$3:$B$63,,1),IF(M503=2,_xlfn.XLOOKUP(D503,' RPM (ICE)'!$F$3:$F$63,' RPM (ICE)'!$B$3:$B$63,,1),IF(M503=3,_xlfn.XLOOKUP(D503,' RPM (ICE)'!$G$3:$G$63,' RPM (ICE)'!$B$3:$B$63,,1))))</f>
        <v>6500</v>
      </c>
      <c r="X503" s="12">
        <f t="shared" si="178"/>
        <v>19.718418904615383</v>
      </c>
      <c r="Y503" s="3">
        <f t="shared" si="179"/>
        <v>20</v>
      </c>
      <c r="Z503" s="3">
        <f t="shared" si="186"/>
        <v>20</v>
      </c>
      <c r="AA503" s="3">
        <f t="shared" si="180"/>
        <v>20</v>
      </c>
      <c r="AB503" s="19"/>
      <c r="AC503" s="14">
        <f>IF(M503=1,_xlfn.XLOOKUP(D503,' RPM (ICE)'!$E$3:$E$63,' RPM (ICE)'!$C$3:$C$63,,-1),IF(M503=2,_xlfn.XLOOKUP(D503,' RPM (ICE)'!$F$3:$F$63,' RPM (ICE)'!$C$3:$C$63,,-1),IF(M503=3,_xlfn.XLOOKUP(D503,' RPM (ICE)'!$G$3:$G$63,' RPM (ICE)'!$C$3:$C$63,,-1))))</f>
        <v>17.8</v>
      </c>
      <c r="AD503" s="14">
        <f t="shared" si="181"/>
        <v>13.273460000000002</v>
      </c>
      <c r="AE503" s="14">
        <f t="shared" si="182"/>
        <v>19.49932536123077</v>
      </c>
      <c r="AF503" s="14" cm="1">
        <f t="array" ref="AF503">_xlfn.XLOOKUP(AE503,BSFC!$I$11:$I$33,_xlfn.XLOOKUP('Main Data (ICE)'!W503,BSFC!$J$10:$W$10,BSFC!$J$11:$W$33,,-1),,-1)</f>
        <v>504.47246850000005</v>
      </c>
      <c r="AG503" s="14">
        <f t="shared" si="183"/>
        <v>1.8600264254822254</v>
      </c>
      <c r="AH503" s="14">
        <f t="shared" si="187"/>
        <v>2.9006763342559824E-4</v>
      </c>
      <c r="AI503" s="14">
        <f t="shared" si="188"/>
        <v>0.14633113506616466</v>
      </c>
      <c r="AJ503" s="14">
        <f t="shared" si="192"/>
        <v>61.559851637137513</v>
      </c>
      <c r="AK503" s="14">
        <f t="shared" si="189"/>
        <v>1.9381607293531743E-4</v>
      </c>
      <c r="AL503" s="14">
        <f t="shared" si="190"/>
        <v>8.1536227333957115E-2</v>
      </c>
    </row>
    <row r="504" spans="1:38" ht="15.75" thickBot="1" x14ac:dyDescent="0.3">
      <c r="A504" s="14">
        <v>1</v>
      </c>
      <c r="B504" s="17" t="s">
        <v>33</v>
      </c>
      <c r="C504" s="14">
        <v>498</v>
      </c>
      <c r="D504" s="14">
        <f t="shared" si="184"/>
        <v>28.300358717383332</v>
      </c>
      <c r="E504" s="14">
        <f t="shared" si="173"/>
        <v>12.651371390105828</v>
      </c>
      <c r="F504" s="14">
        <f t="shared" si="185"/>
        <v>45.172619318723299</v>
      </c>
      <c r="G504" s="14">
        <f>0.5*('Specifications (ICE)'!$P$4*'Specifications (ICE)'!$P$3)*'Specifications (ICE)'!$P$5*E504^2</f>
        <v>50.027895371844771</v>
      </c>
      <c r="H504" s="14">
        <f>IF(B504="A",'Specifications (ICE)'!$M$12,IF(B504="G",'Specifications (ICE)'!$M$13))</f>
        <v>84.271039200000004</v>
      </c>
      <c r="I504" s="14">
        <f>'Specifications (ICE)'!$H$11-G504-H504-R504</f>
        <v>-478.68011955739405</v>
      </c>
      <c r="J504" s="14">
        <f t="shared" si="174"/>
        <v>-0.75640100527548682</v>
      </c>
      <c r="K504" s="14">
        <f>0.5*'Specifications (ICE)'!$E$16*E504^2</f>
        <v>42966.954673631597</v>
      </c>
      <c r="L504" s="14">
        <f>E504/'Specifications (ICE)'!$M$4</f>
        <v>44.274265582172625</v>
      </c>
      <c r="M504" s="14">
        <f t="shared" si="169"/>
        <v>3</v>
      </c>
      <c r="N504" s="14">
        <f>IF(M504=1,'Specifications (ICE)'!$M$19,IF(M504=2,'Specifications (ICE)'!$M$20,IF(M504=3,'Specifications (ICE)'!$M$21)))</f>
        <v>632.83908432016858</v>
      </c>
      <c r="O504" s="14">
        <f t="shared" si="170"/>
        <v>50.645225326529783</v>
      </c>
      <c r="P504" s="13">
        <f t="shared" si="171"/>
        <v>-0.75640100527548682</v>
      </c>
      <c r="Q504" s="14">
        <v>2.8</v>
      </c>
      <c r="R504" s="17">
        <f>'Specifications (ICE)'!$E$16*9.81*SIN(Q504-Q503)</f>
        <v>1046.3794352042719</v>
      </c>
      <c r="S504" s="14">
        <f t="shared" si="176"/>
        <v>4.8869219055841226E-2</v>
      </c>
      <c r="T504" s="12">
        <f t="shared" si="172"/>
        <v>792.72898868158495</v>
      </c>
      <c r="U504" s="3">
        <f t="shared" si="191"/>
        <v>18</v>
      </c>
      <c r="V504" s="19">
        <f t="shared" si="177"/>
        <v>13.422600000000001</v>
      </c>
      <c r="W504" s="14">
        <f>IF(M504=1,_xlfn.XLOOKUP(D504,' RPM (ICE)'!$E$3:$E$63,' RPM (ICE)'!$B$3:$B$63,,1),IF(M504=2,_xlfn.XLOOKUP(D504,' RPM (ICE)'!$F$3:$F$63,' RPM (ICE)'!$B$3:$B$63,,1),IF(M504=3,_xlfn.XLOOKUP(D504,' RPM (ICE)'!$G$3:$G$63,' RPM (ICE)'!$B$3:$B$63,,1))))</f>
        <v>6500</v>
      </c>
      <c r="X504" s="12">
        <f t="shared" si="178"/>
        <v>19.718418904615383</v>
      </c>
      <c r="Y504" s="3">
        <f t="shared" si="179"/>
        <v>20</v>
      </c>
      <c r="Z504" s="3">
        <f t="shared" si="186"/>
        <v>20</v>
      </c>
      <c r="AA504" s="3">
        <f t="shared" si="180"/>
        <v>20</v>
      </c>
      <c r="AB504" s="19"/>
      <c r="AC504" s="14">
        <f>IF(M504=1,_xlfn.XLOOKUP(D504,' RPM (ICE)'!$E$3:$E$63,' RPM (ICE)'!$C$3:$C$63,,-1),IF(M504=2,_xlfn.XLOOKUP(D504,' RPM (ICE)'!$F$3:$F$63,' RPM (ICE)'!$C$3:$C$63,,-1),IF(M504=3,_xlfn.XLOOKUP(D504,' RPM (ICE)'!$G$3:$G$63,' RPM (ICE)'!$C$3:$C$63,,-1))))</f>
        <v>17.8</v>
      </c>
      <c r="AD504" s="14">
        <f t="shared" si="181"/>
        <v>13.273460000000002</v>
      </c>
      <c r="AE504" s="14">
        <f t="shared" si="182"/>
        <v>19.49932536123077</v>
      </c>
      <c r="AF504" s="14" cm="1">
        <f t="array" ref="AF504">_xlfn.XLOOKUP(AE504,BSFC!$I$11:$I$33,_xlfn.XLOOKUP('Main Data (ICE)'!W504,BSFC!$J$10:$W$10,BSFC!$J$11:$W$33,,-1),,-1)</f>
        <v>504.47246850000005</v>
      </c>
      <c r="AG504" s="14">
        <f t="shared" si="183"/>
        <v>1.8600264254822254</v>
      </c>
      <c r="AH504" s="14">
        <f t="shared" si="187"/>
        <v>2.9143656513835197E-4</v>
      </c>
      <c r="AI504" s="14">
        <f t="shared" si="188"/>
        <v>0.14702172342650549</v>
      </c>
      <c r="AJ504" s="14">
        <f t="shared" si="192"/>
        <v>61.706873360564018</v>
      </c>
      <c r="AK504" s="14">
        <f t="shared" si="189"/>
        <v>1.947307595053053E-4</v>
      </c>
      <c r="AL504" s="14">
        <f t="shared" si="190"/>
        <v>8.1730958093462425E-2</v>
      </c>
    </row>
    <row r="505" spans="1:38" ht="15.75" thickBot="1" x14ac:dyDescent="0.3">
      <c r="A505" s="14">
        <v>1</v>
      </c>
      <c r="B505" s="17" t="s">
        <v>33</v>
      </c>
      <c r="C505" s="14">
        <v>499</v>
      </c>
      <c r="D505" s="14">
        <f t="shared" si="184"/>
        <v>28.166298881808441</v>
      </c>
      <c r="E505" s="14">
        <f t="shared" si="173"/>
        <v>12.591441380550412</v>
      </c>
      <c r="F505" s="14">
        <f t="shared" si="185"/>
        <v>45.252038343898974</v>
      </c>
      <c r="G505" s="14">
        <f>0.5*('Specifications (ICE)'!$P$4*'Specifications (ICE)'!$P$3)*'Specifications (ICE)'!$P$5*E505^2</f>
        <v>49.555050028904709</v>
      </c>
      <c r="H505" s="14">
        <f>IF(B505="A",'Specifications (ICE)'!$M$12,IF(B505="G",'Specifications (ICE)'!$M$13))</f>
        <v>84.271039200000004</v>
      </c>
      <c r="I505" s="14">
        <f>'Specifications (ICE)'!$H$11-G505-H505-R505</f>
        <v>-478.20727421445622</v>
      </c>
      <c r="J505" s="14">
        <f t="shared" si="174"/>
        <v>-0.75565382427062555</v>
      </c>
      <c r="K505" s="14">
        <f>0.5*'Specifications (ICE)'!$E$16*E505^2</f>
        <v>42560.846755904211</v>
      </c>
      <c r="L505" s="14">
        <f>E505/'Specifications (ICE)'!$M$4</f>
        <v>44.064536764830841</v>
      </c>
      <c r="M505" s="14">
        <f t="shared" si="169"/>
        <v>3</v>
      </c>
      <c r="N505" s="14">
        <f>IF(M505=1,'Specifications (ICE)'!$M$19,IF(M505=2,'Specifications (ICE)'!$M$20,IF(M505=3,'Specifications (ICE)'!$M$21)))</f>
        <v>632.83908432016858</v>
      </c>
      <c r="O505" s="14">
        <f t="shared" si="170"/>
        <v>50.166545206972394</v>
      </c>
      <c r="P505" s="13">
        <f t="shared" si="171"/>
        <v>-0.75565382427062555</v>
      </c>
      <c r="Q505" s="14">
        <v>3</v>
      </c>
      <c r="R505" s="17">
        <f>'Specifications (ICE)'!$E$16*9.81*SIN(Q505-Q504)</f>
        <v>1046.3794352042742</v>
      </c>
      <c r="S505" s="14">
        <f t="shared" si="176"/>
        <v>5.235987755982989E-2</v>
      </c>
      <c r="T505" s="12">
        <f t="shared" si="172"/>
        <v>788.97380243326268</v>
      </c>
      <c r="U505" s="3">
        <f t="shared" si="191"/>
        <v>18</v>
      </c>
      <c r="V505" s="19">
        <f t="shared" si="177"/>
        <v>13.422600000000001</v>
      </c>
      <c r="W505" s="14">
        <f>IF(M505=1,_xlfn.XLOOKUP(D505,' RPM (ICE)'!$E$3:$E$63,' RPM (ICE)'!$B$3:$B$63,,1),IF(M505=2,_xlfn.XLOOKUP(D505,' RPM (ICE)'!$F$3:$F$63,' RPM (ICE)'!$B$3:$B$63,,1),IF(M505=3,_xlfn.XLOOKUP(D505,' RPM (ICE)'!$G$3:$G$63,' RPM (ICE)'!$B$3:$B$63,,1))))</f>
        <v>6500</v>
      </c>
      <c r="X505" s="12">
        <f t="shared" si="178"/>
        <v>19.718418904615383</v>
      </c>
      <c r="Y505" s="3">
        <f t="shared" si="179"/>
        <v>20</v>
      </c>
      <c r="Z505" s="3">
        <f t="shared" si="186"/>
        <v>20</v>
      </c>
      <c r="AA505" s="3">
        <f t="shared" si="180"/>
        <v>20</v>
      </c>
      <c r="AB505" s="19"/>
      <c r="AC505" s="14">
        <f>IF(M505=1,_xlfn.XLOOKUP(D505,' RPM (ICE)'!$E$3:$E$63,' RPM (ICE)'!$C$3:$C$63,,-1),IF(M505=2,_xlfn.XLOOKUP(D505,' RPM (ICE)'!$F$3:$F$63,' RPM (ICE)'!$C$3:$C$63,,-1),IF(M505=3,_xlfn.XLOOKUP(D505,' RPM (ICE)'!$G$3:$G$63,' RPM (ICE)'!$C$3:$C$63,,-1))))</f>
        <v>17.8</v>
      </c>
      <c r="AD505" s="14">
        <f t="shared" si="181"/>
        <v>13.273460000000002</v>
      </c>
      <c r="AE505" s="14">
        <f t="shared" si="182"/>
        <v>19.49932536123077</v>
      </c>
      <c r="AF505" s="14" cm="1">
        <f t="array" ref="AF505">_xlfn.XLOOKUP(AE505,BSFC!$I$11:$I$33,_xlfn.XLOOKUP('Main Data (ICE)'!W505,BSFC!$J$10:$W$10,BSFC!$J$11:$W$33,,-1),,-1)</f>
        <v>504.47246850000005</v>
      </c>
      <c r="AG505" s="14">
        <f t="shared" si="183"/>
        <v>1.8600264254822254</v>
      </c>
      <c r="AH505" s="14">
        <f t="shared" si="187"/>
        <v>2.9282368164119704E-4</v>
      </c>
      <c r="AI505" s="14">
        <f t="shared" si="188"/>
        <v>0.14772148551279282</v>
      </c>
      <c r="AJ505" s="14">
        <f t="shared" si="192"/>
        <v>61.854594846076807</v>
      </c>
      <c r="AK505" s="14">
        <f t="shared" si="189"/>
        <v>1.9565759670568585E-4</v>
      </c>
      <c r="AL505" s="14">
        <f t="shared" si="190"/>
        <v>8.1926615690168111E-2</v>
      </c>
    </row>
    <row r="506" spans="1:38" ht="15.75" thickBot="1" x14ac:dyDescent="0.3">
      <c r="A506" s="14">
        <v>1</v>
      </c>
      <c r="B506" s="17" t="s">
        <v>33</v>
      </c>
      <c r="C506" s="14">
        <v>500</v>
      </c>
      <c r="D506" s="14">
        <f t="shared" si="184"/>
        <v>28.031731296961574</v>
      </c>
      <c r="E506" s="14">
        <f t="shared" si="173"/>
        <v>12.531284387136701</v>
      </c>
      <c r="F506" s="14">
        <f t="shared" si="185"/>
        <v>45.331838623671295</v>
      </c>
      <c r="G506" s="14">
        <f>0.5*('Specifications (ICE)'!$P$4*'Specifications (ICE)'!$P$3)*'Specifications (ICE)'!$P$5*E506^2</f>
        <v>49.08267176765284</v>
      </c>
      <c r="H506" s="14">
        <f>IF(B506="A",'Specifications (ICE)'!$M$12,IF(B506="G",'Specifications (ICE)'!$M$13))</f>
        <v>84.271039200000004</v>
      </c>
      <c r="I506" s="14">
        <f>'Specifications (ICE)'!$H$11-G506-H506-R506</f>
        <v>-477.73489595320439</v>
      </c>
      <c r="J506" s="14">
        <f t="shared" si="174"/>
        <v>-0.75490738133915058</v>
      </c>
      <c r="K506" s="14">
        <f>0.5*'Specifications (ICE)'!$E$16*E506^2</f>
        <v>42155.139995922444</v>
      </c>
      <c r="L506" s="14">
        <f>E506/'Specifications (ICE)'!$M$4</f>
        <v>43.854013603278041</v>
      </c>
      <c r="M506" s="14">
        <f t="shared" si="169"/>
        <v>3</v>
      </c>
      <c r="N506" s="14">
        <f>IF(M506=1,'Specifications (ICE)'!$M$19,IF(M506=2,'Specifications (ICE)'!$M$20,IF(M506=3,'Specifications (ICE)'!$M$21)))</f>
        <v>632.83908432016858</v>
      </c>
      <c r="O506" s="14">
        <f t="shared" si="170"/>
        <v>49.688337932757946</v>
      </c>
      <c r="P506" s="13">
        <f t="shared" si="171"/>
        <v>-0.75490738133915058</v>
      </c>
      <c r="Q506" s="14">
        <v>3.2</v>
      </c>
      <c r="R506" s="17">
        <f>'Specifications (ICE)'!$E$16*9.81*SIN(Q506-Q505)</f>
        <v>1046.3794352042742</v>
      </c>
      <c r="S506" s="14">
        <f t="shared" si="176"/>
        <v>5.5850536063818547E-2</v>
      </c>
      <c r="T506" s="12">
        <f t="shared" si="172"/>
        <v>785.20439348299885</v>
      </c>
      <c r="U506" s="3">
        <f t="shared" si="191"/>
        <v>17.951389054346006</v>
      </c>
      <c r="V506" s="19">
        <f t="shared" si="177"/>
        <v>13.386350817825816</v>
      </c>
      <c r="W506" s="14">
        <f>IF(M506=1,_xlfn.XLOOKUP(D506,' RPM (ICE)'!$E$3:$E$63,' RPM (ICE)'!$B$3:$B$63,,1),IF(M506=2,_xlfn.XLOOKUP(D506,' RPM (ICE)'!$F$3:$F$63,' RPM (ICE)'!$B$3:$B$63,,1),IF(M506=3,_xlfn.XLOOKUP(D506,' RPM (ICE)'!$G$3:$G$63,' RPM (ICE)'!$B$3:$B$63,,1))))</f>
        <v>6400</v>
      </c>
      <c r="X506" s="12">
        <f t="shared" si="178"/>
        <v>19.972435420196117</v>
      </c>
      <c r="Y506" s="3">
        <f t="shared" si="179"/>
        <v>20</v>
      </c>
      <c r="Z506" s="3">
        <f t="shared" si="186"/>
        <v>20</v>
      </c>
      <c r="AA506" s="3">
        <f t="shared" si="180"/>
        <v>20</v>
      </c>
      <c r="AB506" s="19"/>
      <c r="AC506" s="14">
        <f>IF(M506=1,_xlfn.XLOOKUP(D506,' RPM (ICE)'!$E$3:$E$63,' RPM (ICE)'!$C$3:$C$63,,-1),IF(M506=2,_xlfn.XLOOKUP(D506,' RPM (ICE)'!$F$3:$F$63,' RPM (ICE)'!$C$3:$C$63,,-1),IF(M506=3,_xlfn.XLOOKUP(D506,' RPM (ICE)'!$G$3:$G$63,' RPM (ICE)'!$C$3:$C$63,,-1))))</f>
        <v>17.5</v>
      </c>
      <c r="AD506" s="14">
        <f t="shared" si="181"/>
        <v>13.049750000000001</v>
      </c>
      <c r="AE506" s="14">
        <f t="shared" si="182"/>
        <v>19.470227000000001</v>
      </c>
      <c r="AF506" s="14" cm="1">
        <f t="array" ref="AF506">_xlfn.XLOOKUP(AE506,BSFC!$I$11:$I$33,_xlfn.XLOOKUP('Main Data (ICE)'!W506,BSFC!$J$10:$W$10,BSFC!$J$11:$W$33,,-1),,-1)</f>
        <v>457.16661900000008</v>
      </c>
      <c r="AG506" s="14">
        <f t="shared" si="183"/>
        <v>1.6571972461931255</v>
      </c>
      <c r="AH506" s="14">
        <f t="shared" si="187"/>
        <v>2.8927047248856981E-4</v>
      </c>
      <c r="AI506" s="14">
        <f t="shared" si="188"/>
        <v>0.13224480388413201</v>
      </c>
      <c r="AJ506" s="14">
        <f t="shared" si="192"/>
        <v>61.986839649960942</v>
      </c>
      <c r="AK506" s="14">
        <f t="shared" si="189"/>
        <v>1.7515868064123445E-4</v>
      </c>
      <c r="AL506" s="14">
        <f t="shared" si="190"/>
        <v>8.2101774370809344E-2</v>
      </c>
    </row>
    <row r="507" spans="1:38" ht="15.75" thickBot="1" x14ac:dyDescent="0.3">
      <c r="A507" s="14">
        <v>3</v>
      </c>
      <c r="B507" s="17" t="s">
        <v>33</v>
      </c>
      <c r="C507" s="14">
        <v>501</v>
      </c>
      <c r="D507" s="14">
        <f t="shared" si="184"/>
        <v>27.896648482625245</v>
      </c>
      <c r="E507" s="14">
        <f t="shared" si="173"/>
        <v>12.470897065913812</v>
      </c>
      <c r="F507" s="14">
        <f t="shared" si="185"/>
        <v>45.412025317115607</v>
      </c>
      <c r="G507" s="14">
        <f>0.5*('Specifications (ICE)'!$P$4*'Specifications (ICE)'!$P$3)*'Specifications (ICE)'!$P$5*E507^2</f>
        <v>48.610760126700839</v>
      </c>
      <c r="H507" s="14">
        <f>IF(B507="A",'Specifications (ICE)'!$M$12,IF(B507="G",'Specifications (ICE)'!$M$13))</f>
        <v>84.271039200000004</v>
      </c>
      <c r="I507" s="14">
        <f>'Specifications (ICE)'!$H$11-G507-H507-R507</f>
        <v>-477.26298431225007</v>
      </c>
      <c r="J507" s="14">
        <f t="shared" si="174"/>
        <v>-0.75416167575198501</v>
      </c>
      <c r="K507" s="14">
        <f>0.5*'Specifications (ICE)'!$E$16*E507^2</f>
        <v>41749.833997418355</v>
      </c>
      <c r="L507" s="14">
        <f>E507/'Specifications (ICE)'!$M$4</f>
        <v>43.642684395148947</v>
      </c>
      <c r="M507" s="14">
        <f t="shared" si="169"/>
        <v>3</v>
      </c>
      <c r="N507" s="14">
        <f>IF(M507=1,'Specifications (ICE)'!$M$19,IF(M507=2,'Specifications (ICE)'!$M$20,IF(M507=3,'Specifications (ICE)'!$M$21)))</f>
        <v>632.83908432016858</v>
      </c>
      <c r="O507" s="14">
        <f t="shared" si="170"/>
        <v>49.210603036804727</v>
      </c>
      <c r="P507" s="13">
        <f t="shared" si="171"/>
        <v>0.90499401090238196</v>
      </c>
      <c r="Q507" s="14">
        <v>3.4</v>
      </c>
      <c r="R507" s="17">
        <f>'Specifications (ICE)'!$E$16*9.81*SIN(Q507-Q506)</f>
        <v>1046.3794352042719</v>
      </c>
      <c r="S507" s="14">
        <f t="shared" si="176"/>
        <v>5.9341194567807204E-2</v>
      </c>
      <c r="T507" s="12">
        <f t="shared" si="172"/>
        <v>781.42055230040205</v>
      </c>
      <c r="U507" s="3">
        <f t="shared" si="191"/>
        <v>17.84723553234253</v>
      </c>
      <c r="V507" s="19">
        <f t="shared" si="177"/>
        <v>13.308683536467825</v>
      </c>
      <c r="W507" s="14">
        <f>IF(M507=1,_xlfn.XLOOKUP(D507,' RPM (ICE)'!$E$3:$E$63,' RPM (ICE)'!$B$3:$B$63,,1),IF(M507=2,_xlfn.XLOOKUP(D507,' RPM (ICE)'!$F$3:$F$63,' RPM (ICE)'!$B$3:$B$63,,1),IF(M507=3,_xlfn.XLOOKUP(D507,' RPM (ICE)'!$G$3:$G$63,' RPM (ICE)'!$B$3:$B$63,,1))))</f>
        <v>6400</v>
      </c>
      <c r="X507" s="12">
        <f t="shared" si="178"/>
        <v>19.856555836409992</v>
      </c>
      <c r="Y507" s="3">
        <f t="shared" si="179"/>
        <v>20</v>
      </c>
      <c r="Z507" s="3">
        <f t="shared" si="186"/>
        <v>20</v>
      </c>
      <c r="AA507" s="3">
        <f t="shared" si="180"/>
        <v>20</v>
      </c>
      <c r="AB507" s="19"/>
      <c r="AC507" s="14">
        <f>IF(M507=1,_xlfn.XLOOKUP(D507,' RPM (ICE)'!$E$3:$E$63,' RPM (ICE)'!$C$3:$C$63,,-1),IF(M507=2,_xlfn.XLOOKUP(D507,' RPM (ICE)'!$F$3:$F$63,' RPM (ICE)'!$C$3:$C$63,,-1),IF(M507=3,_xlfn.XLOOKUP(D507,' RPM (ICE)'!$G$3:$G$63,' RPM (ICE)'!$C$3:$C$63,,-1))))</f>
        <v>17.5</v>
      </c>
      <c r="AD507" s="14">
        <f t="shared" si="181"/>
        <v>13.049750000000001</v>
      </c>
      <c r="AE507" s="14">
        <f t="shared" si="182"/>
        <v>19.470227000000001</v>
      </c>
      <c r="AF507" s="14" cm="1">
        <f t="array" ref="AF507">_xlfn.XLOOKUP(AE507,BSFC!$I$11:$I$33,_xlfn.XLOOKUP('Main Data (ICE)'!W507,BSFC!$J$10:$W$10,BSFC!$J$11:$W$33,,-1),,-1)</f>
        <v>457.16661900000008</v>
      </c>
      <c r="AG507" s="14">
        <f t="shared" si="183"/>
        <v>1.6571972461931255</v>
      </c>
      <c r="AH507" s="14">
        <f t="shared" si="187"/>
        <v>2.9067119521524994E-4</v>
      </c>
      <c r="AI507" s="14">
        <f t="shared" si="188"/>
        <v>0.1328851675572448</v>
      </c>
      <c r="AJ507" s="14">
        <f t="shared" si="192"/>
        <v>62.11972481751819</v>
      </c>
      <c r="AK507" s="14">
        <f t="shared" si="189"/>
        <v>1.7600684444668186E-4</v>
      </c>
      <c r="AL507" s="14">
        <f t="shared" si="190"/>
        <v>8.227778121525603E-2</v>
      </c>
    </row>
    <row r="508" spans="1:38" ht="15.75" thickBot="1" x14ac:dyDescent="0.3">
      <c r="A508" s="14">
        <v>3</v>
      </c>
      <c r="B508" s="17" t="s">
        <v>31</v>
      </c>
      <c r="C508" s="14">
        <v>502</v>
      </c>
      <c r="D508" s="14">
        <f t="shared" si="184"/>
        <v>28.058510235676724</v>
      </c>
      <c r="E508" s="14">
        <f t="shared" si="173"/>
        <v>12.5432556240564</v>
      </c>
      <c r="F508" s="14">
        <f t="shared" si="185"/>
        <v>45.491749435795143</v>
      </c>
      <c r="G508" s="14">
        <f>0.5*('Specifications (ICE)'!$P$4*'Specifications (ICE)'!$P$3)*'Specifications (ICE)'!$P$5*E508^2</f>
        <v>49.176494704602398</v>
      </c>
      <c r="H508" s="14">
        <f>IF(B508="A",'Specifications (ICE)'!$M$12,IF(B508="G",'Specifications (ICE)'!$M$13))</f>
        <v>105.33879899999999</v>
      </c>
      <c r="I508" s="14">
        <f>'Specifications (ICE)'!$H$11-G508-H508-R508</f>
        <v>-498.89647869015391</v>
      </c>
      <c r="J508" s="14">
        <f t="shared" si="174"/>
        <v>-0.78834650237523907</v>
      </c>
      <c r="K508" s="14">
        <f>0.5*'Specifications (ICE)'!$E$16*E508^2</f>
        <v>42235.720756901799</v>
      </c>
      <c r="L508" s="14">
        <f>E508/'Specifications (ICE)'!$M$4</f>
        <v>43.895907695735431</v>
      </c>
      <c r="M508" s="14">
        <f t="shared" si="169"/>
        <v>3</v>
      </c>
      <c r="N508" s="14">
        <f>IF(M508=1,'Specifications (ICE)'!$M$19,IF(M508=2,'Specifications (ICE)'!$M$20,IF(M508=3,'Specifications (ICE)'!$M$21)))</f>
        <v>632.83908432016858</v>
      </c>
      <c r="O508" s="14">
        <f t="shared" si="170"/>
        <v>49.78331861797944</v>
      </c>
      <c r="P508" s="13">
        <f t="shared" si="171"/>
        <v>0.94601580285028686</v>
      </c>
      <c r="Q508" s="14">
        <v>3.6</v>
      </c>
      <c r="R508" s="17">
        <f>'Specifications (ICE)'!$E$16*9.81*SIN(Q508-Q507)</f>
        <v>1046.3794352042742</v>
      </c>
      <c r="S508" s="14">
        <f t="shared" si="176"/>
        <v>6.2831853071795868E-2</v>
      </c>
      <c r="T508" s="12">
        <f t="shared" si="172"/>
        <v>785.95450556523861</v>
      </c>
      <c r="U508" s="3">
        <f t="shared" si="191"/>
        <v>18</v>
      </c>
      <c r="V508" s="19">
        <f t="shared" si="177"/>
        <v>13.422600000000001</v>
      </c>
      <c r="W508" s="14">
        <f>IF(M508=1,_xlfn.XLOOKUP(D508,' RPM (ICE)'!$E$3:$E$63,' RPM (ICE)'!$B$3:$B$63,,1),IF(M508=2,_xlfn.XLOOKUP(D508,' RPM (ICE)'!$F$3:$F$63,' RPM (ICE)'!$B$3:$B$63,,1),IF(M508=3,_xlfn.XLOOKUP(D508,' RPM (ICE)'!$G$3:$G$63,' RPM (ICE)'!$B$3:$B$63,,1))))</f>
        <v>6400</v>
      </c>
      <c r="X508" s="12">
        <f t="shared" si="178"/>
        <v>20.026519199999999</v>
      </c>
      <c r="Y508" s="3">
        <f t="shared" si="179"/>
        <v>20</v>
      </c>
      <c r="Z508" s="3">
        <f t="shared" si="186"/>
        <v>20</v>
      </c>
      <c r="AA508" s="3">
        <f t="shared" si="180"/>
        <v>20</v>
      </c>
      <c r="AB508" s="19"/>
      <c r="AC508" s="14">
        <f>IF(M508=1,_xlfn.XLOOKUP(D508,' RPM (ICE)'!$E$3:$E$63,' RPM (ICE)'!$C$3:$C$63,,-1),IF(M508=2,_xlfn.XLOOKUP(D508,' RPM (ICE)'!$F$3:$F$63,' RPM (ICE)'!$C$3:$C$63,,-1),IF(M508=3,_xlfn.XLOOKUP(D508,' RPM (ICE)'!$G$3:$G$63,' RPM (ICE)'!$C$3:$C$63,,-1))))</f>
        <v>17.5</v>
      </c>
      <c r="AD508" s="14">
        <f t="shared" si="181"/>
        <v>13.049750000000001</v>
      </c>
      <c r="AE508" s="14">
        <f t="shared" si="182"/>
        <v>19.470227000000001</v>
      </c>
      <c r="AF508" s="14" cm="1">
        <f t="array" ref="AF508">_xlfn.XLOOKUP(AE508,BSFC!$I$11:$I$33,_xlfn.XLOOKUP('Main Data (ICE)'!W508,BSFC!$J$10:$W$10,BSFC!$J$11:$W$33,,-1),,-1)</f>
        <v>457.16661900000008</v>
      </c>
      <c r="AG508" s="14">
        <f t="shared" si="183"/>
        <v>1.6571972461931255</v>
      </c>
      <c r="AH508" s="14">
        <f t="shared" si="187"/>
        <v>2.8899439381618788E-4</v>
      </c>
      <c r="AI508" s="14">
        <f t="shared" si="188"/>
        <v>0.13211858993090114</v>
      </c>
      <c r="AJ508" s="14">
        <f t="shared" si="192"/>
        <v>62.251843407449094</v>
      </c>
      <c r="AK508" s="14">
        <f t="shared" si="189"/>
        <v>1.7499150984225315E-4</v>
      </c>
      <c r="AL508" s="14">
        <f t="shared" si="190"/>
        <v>8.2452772725098281E-2</v>
      </c>
    </row>
    <row r="509" spans="1:38" ht="15.75" thickBot="1" x14ac:dyDescent="0.3">
      <c r="A509" s="14">
        <v>3</v>
      </c>
      <c r="B509" s="17" t="s">
        <v>31</v>
      </c>
      <c r="C509" s="14">
        <v>503</v>
      </c>
      <c r="D509" s="14">
        <f t="shared" si="184"/>
        <v>28.226716682315171</v>
      </c>
      <c r="E509" s="14">
        <f t="shared" si="173"/>
        <v>12.61845050931861</v>
      </c>
      <c r="F509" s="14">
        <f t="shared" si="185"/>
        <v>45.570998468730011</v>
      </c>
      <c r="G509" s="14">
        <f>0.5*('Specifications (ICE)'!$P$4*'Specifications (ICE)'!$P$3)*'Specifications (ICE)'!$P$5*E509^2</f>
        <v>49.767873039117617</v>
      </c>
      <c r="H509" s="14">
        <f>IF(B509="A",'Specifications (ICE)'!$M$12,IF(B509="G",'Specifications (ICE)'!$M$13))</f>
        <v>105.33879899999999</v>
      </c>
      <c r="I509" s="14">
        <f>'Specifications (ICE)'!$H$11-G509-H509-R509</f>
        <v>-499.48785702466682</v>
      </c>
      <c r="J509" s="14">
        <f t="shared" si="174"/>
        <v>-0.78928098690561255</v>
      </c>
      <c r="K509" s="14">
        <f>0.5*'Specifications (ICE)'!$E$16*E509^2</f>
        <v>42743.631911373101</v>
      </c>
      <c r="L509" s="14">
        <f>E509/'Specifications (ICE)'!$M$4</f>
        <v>44.15905690050257</v>
      </c>
      <c r="M509" s="14">
        <f t="shared" si="169"/>
        <v>3</v>
      </c>
      <c r="N509" s="14">
        <f>IF(M509=1,'Specifications (ICE)'!$M$19,IF(M509=2,'Specifications (ICE)'!$M$20,IF(M509=3,'Specifications (ICE)'!$M$21)))</f>
        <v>632.83908432016858</v>
      </c>
      <c r="O509" s="14">
        <f t="shared" si="170"/>
        <v>50.38199439240762</v>
      </c>
      <c r="P509" s="13">
        <f t="shared" si="171"/>
        <v>0.94713718428673499</v>
      </c>
      <c r="Q509" s="14">
        <v>3.8</v>
      </c>
      <c r="R509" s="17">
        <f>'Specifications (ICE)'!$E$16*9.81*SIN(Q509-Q508)</f>
        <v>1046.3794352042719</v>
      </c>
      <c r="S509" s="14">
        <f t="shared" si="176"/>
        <v>6.6322511575784518E-2</v>
      </c>
      <c r="T509" s="12">
        <f t="shared" si="172"/>
        <v>790.66618175510666</v>
      </c>
      <c r="U509" s="3">
        <f t="shared" si="191"/>
        <v>18</v>
      </c>
      <c r="V509" s="19">
        <f t="shared" si="177"/>
        <v>13.422600000000001</v>
      </c>
      <c r="W509" s="14">
        <f>IF(M509=1,_xlfn.XLOOKUP(D509,' RPM (ICE)'!$E$3:$E$63,' RPM (ICE)'!$B$3:$B$63,,1),IF(M509=2,_xlfn.XLOOKUP(D509,' RPM (ICE)'!$F$3:$F$63,' RPM (ICE)'!$B$3:$B$63,,1),IF(M509=3,_xlfn.XLOOKUP(D509,' RPM (ICE)'!$G$3:$G$63,' RPM (ICE)'!$B$3:$B$63,,1))))</f>
        <v>6500</v>
      </c>
      <c r="X509" s="12">
        <f t="shared" si="178"/>
        <v>19.718418904615383</v>
      </c>
      <c r="Y509" s="3">
        <f t="shared" si="179"/>
        <v>20</v>
      </c>
      <c r="Z509" s="3">
        <f t="shared" si="186"/>
        <v>20</v>
      </c>
      <c r="AA509" s="3">
        <f t="shared" si="180"/>
        <v>20</v>
      </c>
      <c r="AB509" s="19"/>
      <c r="AC509" s="14">
        <f>IF(M509=1,_xlfn.XLOOKUP(D509,' RPM (ICE)'!$E$3:$E$63,' RPM (ICE)'!$C$3:$C$63,,-1),IF(M509=2,_xlfn.XLOOKUP(D509,' RPM (ICE)'!$F$3:$F$63,' RPM (ICE)'!$C$3:$C$63,,-1),IF(M509=3,_xlfn.XLOOKUP(D509,' RPM (ICE)'!$G$3:$G$63,' RPM (ICE)'!$C$3:$C$63,,-1))))</f>
        <v>17.8</v>
      </c>
      <c r="AD509" s="14">
        <f t="shared" si="181"/>
        <v>13.273460000000002</v>
      </c>
      <c r="AE509" s="14">
        <f t="shared" si="182"/>
        <v>19.49932536123077</v>
      </c>
      <c r="AF509" s="14" cm="1">
        <f t="array" ref="AF509">_xlfn.XLOOKUP(AE509,BSFC!$I$11:$I$33,_xlfn.XLOOKUP('Main Data (ICE)'!W509,BSFC!$J$10:$W$10,BSFC!$J$11:$W$33,,-1),,-1)</f>
        <v>504.47246850000005</v>
      </c>
      <c r="AG509" s="14">
        <f t="shared" si="183"/>
        <v>1.8600264254822254</v>
      </c>
      <c r="AH509" s="14">
        <f t="shared" si="187"/>
        <v>2.9219690797212613E-4</v>
      </c>
      <c r="AI509" s="14">
        <f t="shared" si="188"/>
        <v>0.14740529545276582</v>
      </c>
      <c r="AJ509" s="14">
        <f t="shared" si="192"/>
        <v>62.399248702901858</v>
      </c>
      <c r="AK509" s="14">
        <f t="shared" si="189"/>
        <v>1.9523880192419315E-4</v>
      </c>
      <c r="AL509" s="14">
        <f t="shared" si="190"/>
        <v>8.2648011527022475E-2</v>
      </c>
    </row>
    <row r="510" spans="1:38" ht="15.75" thickBot="1" x14ac:dyDescent="0.3">
      <c r="A510" s="14">
        <v>3</v>
      </c>
      <c r="B510" s="17" t="s">
        <v>31</v>
      </c>
      <c r="C510" s="14">
        <v>504</v>
      </c>
      <c r="D510" s="14">
        <f t="shared" si="184"/>
        <v>28.394124308458736</v>
      </c>
      <c r="E510" s="14">
        <f t="shared" si="173"/>
        <v>12.693288290458723</v>
      </c>
      <c r="F510" s="14">
        <f t="shared" si="185"/>
        <v>45.649780260895852</v>
      </c>
      <c r="G510" s="14">
        <f>0.5*('Specifications (ICE)'!$P$4*'Specifications (ICE)'!$P$3)*'Specifications (ICE)'!$P$5*E510^2</f>
        <v>50.359952377447186</v>
      </c>
      <c r="H510" s="14">
        <f>IF(B510="A",'Specifications (ICE)'!$M$12,IF(B510="G",'Specifications (ICE)'!$M$13))</f>
        <v>105.33879899999999</v>
      </c>
      <c r="I510" s="14">
        <f>'Specifications (ICE)'!$H$11-G510-H510-R510</f>
        <v>-500.07993636299864</v>
      </c>
      <c r="J510" s="14">
        <f t="shared" si="174"/>
        <v>-0.79021657914857246</v>
      </c>
      <c r="K510" s="14">
        <f>0.5*'Specifications (ICE)'!$E$16*E510^2</f>
        <v>43252.145129930715</v>
      </c>
      <c r="L510" s="14">
        <f>E510/'Specifications (ICE)'!$M$4</f>
        <v>44.420956397055896</v>
      </c>
      <c r="M510" s="14">
        <f t="shared" si="169"/>
        <v>3</v>
      </c>
      <c r="N510" s="14">
        <f>IF(M510=1,'Specifications (ICE)'!$M$19,IF(M510=2,'Specifications (ICE)'!$M$20,IF(M510=3,'Specifications (ICE)'!$M$21)))</f>
        <v>632.83908432016858</v>
      </c>
      <c r="O510" s="14">
        <f t="shared" si="170"/>
        <v>50.981379820837212</v>
      </c>
      <c r="P510" s="13">
        <f t="shared" si="171"/>
        <v>0.94825989497828689</v>
      </c>
      <c r="Q510" s="14">
        <v>4</v>
      </c>
      <c r="R510" s="17">
        <f>'Specifications (ICE)'!$E$16*9.81*SIN(Q510-Q509)</f>
        <v>1046.3794352042742</v>
      </c>
      <c r="S510" s="14">
        <f t="shared" si="176"/>
        <v>6.9813170079773182E-2</v>
      </c>
      <c r="T510" s="12">
        <f t="shared" si="172"/>
        <v>795.35548196842365</v>
      </c>
      <c r="U510" s="3">
        <f t="shared" si="191"/>
        <v>18</v>
      </c>
      <c r="V510" s="19">
        <f t="shared" si="177"/>
        <v>13.422600000000001</v>
      </c>
      <c r="W510" s="14">
        <f>IF(M510=1,_xlfn.XLOOKUP(D510,' RPM (ICE)'!$E$3:$E$63,' RPM (ICE)'!$B$3:$B$63,,1),IF(M510=2,_xlfn.XLOOKUP(D510,' RPM (ICE)'!$F$3:$F$63,' RPM (ICE)'!$B$3:$B$63,,1),IF(M510=3,_xlfn.XLOOKUP(D510,' RPM (ICE)'!$G$3:$G$63,' RPM (ICE)'!$B$3:$B$63,,1))))</f>
        <v>6500</v>
      </c>
      <c r="X510" s="12">
        <f t="shared" si="178"/>
        <v>19.718418904615383</v>
      </c>
      <c r="Y510" s="3">
        <f t="shared" si="179"/>
        <v>20</v>
      </c>
      <c r="Z510" s="3">
        <f t="shared" si="186"/>
        <v>20</v>
      </c>
      <c r="AA510" s="3">
        <f t="shared" si="180"/>
        <v>20</v>
      </c>
      <c r="AB510" s="19"/>
      <c r="AC510" s="14">
        <f>IF(M510=1,_xlfn.XLOOKUP(D510,' RPM (ICE)'!$E$3:$E$63,' RPM (ICE)'!$C$3:$C$63,,-1),IF(M510=2,_xlfn.XLOOKUP(D510,' RPM (ICE)'!$F$3:$F$63,' RPM (ICE)'!$C$3:$C$63,,-1),IF(M510=3,_xlfn.XLOOKUP(D510,' RPM (ICE)'!$G$3:$G$63,' RPM (ICE)'!$C$3:$C$63,,-1))))</f>
        <v>17.8</v>
      </c>
      <c r="AD510" s="14">
        <f t="shared" si="181"/>
        <v>13.273460000000002</v>
      </c>
      <c r="AE510" s="14">
        <f t="shared" si="182"/>
        <v>19.49932536123077</v>
      </c>
      <c r="AF510" s="14" cm="1">
        <f t="array" ref="AF510">_xlfn.XLOOKUP(AE510,BSFC!$I$11:$I$33,_xlfn.XLOOKUP('Main Data (ICE)'!W510,BSFC!$J$10:$W$10,BSFC!$J$11:$W$33,,-1),,-1)</f>
        <v>504.47246850000005</v>
      </c>
      <c r="AG510" s="14">
        <f t="shared" si="183"/>
        <v>1.8600264254822254</v>
      </c>
      <c r="AH510" s="14">
        <f t="shared" si="187"/>
        <v>2.9047415751155879E-4</v>
      </c>
      <c r="AI510" s="14">
        <f t="shared" si="188"/>
        <v>0.14653621527531391</v>
      </c>
      <c r="AJ510" s="14">
        <f t="shared" si="192"/>
        <v>62.545784918177169</v>
      </c>
      <c r="AK510" s="14">
        <f t="shared" si="189"/>
        <v>1.9408770235140914E-4</v>
      </c>
      <c r="AL510" s="14">
        <f t="shared" si="190"/>
        <v>8.2842099229373883E-2</v>
      </c>
    </row>
    <row r="511" spans="1:38" ht="15.75" thickBot="1" x14ac:dyDescent="0.3">
      <c r="A511" s="14">
        <v>3</v>
      </c>
      <c r="B511" s="17" t="s">
        <v>31</v>
      </c>
      <c r="C511" s="14">
        <v>505</v>
      </c>
      <c r="D511" s="14">
        <f t="shared" si="184"/>
        <v>28.560747393757918</v>
      </c>
      <c r="E511" s="14">
        <f t="shared" si="173"/>
        <v>12.767775351041116</v>
      </c>
      <c r="F511" s="14">
        <f t="shared" si="185"/>
        <v>45.728102440955077</v>
      </c>
      <c r="G511" s="14">
        <f>0.5*('Specifications (ICE)'!$P$4*'Specifications (ICE)'!$P$3)*'Specifications (ICE)'!$P$5*E511^2</f>
        <v>50.952733550542021</v>
      </c>
      <c r="H511" s="14">
        <f>IF(B511="A",'Specifications (ICE)'!$M$12,IF(B511="G",'Specifications (ICE)'!$M$13))</f>
        <v>105.33879899999999</v>
      </c>
      <c r="I511" s="14">
        <f>'Specifications (ICE)'!$H$11-G511-H511-R511</f>
        <v>-500.6727175360935</v>
      </c>
      <c r="J511" s="14">
        <f t="shared" si="174"/>
        <v>-0.7911532804171606</v>
      </c>
      <c r="K511" s="14">
        <f>0.5*'Specifications (ICE)'!$E$16*E511^2</f>
        <v>43761.261126245088</v>
      </c>
      <c r="L511" s="14">
        <f>E511/'Specifications (ICE)'!$M$4</f>
        <v>44.681628525078274</v>
      </c>
      <c r="M511" s="14">
        <f t="shared" si="169"/>
        <v>3</v>
      </c>
      <c r="N511" s="14">
        <f>IF(M511=1,'Specifications (ICE)'!$M$19,IF(M511=2,'Specifications (ICE)'!$M$20,IF(M511=3,'Specifications (ICE)'!$M$21)))</f>
        <v>632.83908432016858</v>
      </c>
      <c r="O511" s="14">
        <f t="shared" si="170"/>
        <v>51.581475744472812</v>
      </c>
      <c r="P511" s="13">
        <f t="shared" si="171"/>
        <v>0.94938393650059272</v>
      </c>
      <c r="Q511" s="14">
        <v>4.2</v>
      </c>
      <c r="R511" s="17">
        <f>'Specifications (ICE)'!$E$16*9.81*SIN(Q511-Q510)</f>
        <v>1046.3794352042742</v>
      </c>
      <c r="S511" s="14">
        <f t="shared" si="176"/>
        <v>7.3303828583761846E-2</v>
      </c>
      <c r="T511" s="12">
        <f t="shared" si="172"/>
        <v>800.02280619633507</v>
      </c>
      <c r="U511" s="3">
        <f t="shared" si="191"/>
        <v>18</v>
      </c>
      <c r="V511" s="19">
        <f t="shared" si="177"/>
        <v>13.422600000000001</v>
      </c>
      <c r="W511" s="14">
        <f>IF(M511=1,_xlfn.XLOOKUP(D511,' RPM (ICE)'!$E$3:$E$63,' RPM (ICE)'!$B$3:$B$63,,1),IF(M511=2,_xlfn.XLOOKUP(D511,' RPM (ICE)'!$F$3:$F$63,' RPM (ICE)'!$B$3:$B$63,,1),IF(M511=3,_xlfn.XLOOKUP(D511,' RPM (ICE)'!$G$3:$G$63,' RPM (ICE)'!$B$3:$B$63,,1))))</f>
        <v>6600</v>
      </c>
      <c r="X511" s="12">
        <f t="shared" si="178"/>
        <v>19.419654981818184</v>
      </c>
      <c r="Y511" s="3">
        <f t="shared" si="179"/>
        <v>19</v>
      </c>
      <c r="Z511" s="3">
        <f t="shared" si="186"/>
        <v>19</v>
      </c>
      <c r="AA511" s="3">
        <f t="shared" si="180"/>
        <v>19</v>
      </c>
      <c r="AB511" s="19"/>
      <c r="AC511" s="14">
        <f>IF(M511=1,_xlfn.XLOOKUP(D511,' RPM (ICE)'!$E$3:$E$63,' RPM (ICE)'!$C$3:$C$63,,-1),IF(M511=2,_xlfn.XLOOKUP(D511,' RPM (ICE)'!$F$3:$F$63,' RPM (ICE)'!$C$3:$C$63,,-1),IF(M511=3,_xlfn.XLOOKUP(D511,' RPM (ICE)'!$G$3:$G$63,' RPM (ICE)'!$C$3:$C$63,,-1))))</f>
        <v>18</v>
      </c>
      <c r="AD511" s="14">
        <f t="shared" si="181"/>
        <v>13.422600000000001</v>
      </c>
      <c r="AE511" s="14">
        <f t="shared" si="182"/>
        <v>19.419654981818184</v>
      </c>
      <c r="AF511" s="14" cm="1">
        <f t="array" ref="AF511">_xlfn.XLOOKUP(AE511,BSFC!$I$11:$I$33,_xlfn.XLOOKUP('Main Data (ICE)'!W511,BSFC!$J$10:$W$10,BSFC!$J$11:$W$33,,-1),,-1)</f>
        <v>504.47246850000005</v>
      </c>
      <c r="AG511" s="14">
        <f t="shared" si="183"/>
        <v>1.8809255988022502</v>
      </c>
      <c r="AH511" s="14">
        <f t="shared" si="187"/>
        <v>2.9202424835081826E-4</v>
      </c>
      <c r="AI511" s="14">
        <f t="shared" si="188"/>
        <v>0.14731819342739436</v>
      </c>
      <c r="AJ511" s="14">
        <f t="shared" si="192"/>
        <v>62.693103111604565</v>
      </c>
      <c r="AK511" s="14">
        <f t="shared" si="189"/>
        <v>1.9512343500317135E-4</v>
      </c>
      <c r="AL511" s="14">
        <f t="shared" si="190"/>
        <v>8.3037222664377061E-2</v>
      </c>
    </row>
    <row r="512" spans="1:38" ht="15.75" thickBot="1" x14ac:dyDescent="0.3">
      <c r="A512" s="14">
        <v>3</v>
      </c>
      <c r="B512" s="17" t="s">
        <v>31</v>
      </c>
      <c r="C512" s="14">
        <v>506</v>
      </c>
      <c r="D512" s="14">
        <f t="shared" si="184"/>
        <v>28.726599821766339</v>
      </c>
      <c r="E512" s="14">
        <f t="shared" si="173"/>
        <v>12.841917897559316</v>
      </c>
      <c r="F512" s="14">
        <f t="shared" si="185"/>
        <v>45.805972429532879</v>
      </c>
      <c r="G512" s="14">
        <f>0.5*('Specifications (ICE)'!$P$4*'Specifications (ICE)'!$P$3)*'Specifications (ICE)'!$P$5*E512^2</f>
        <v>51.546217390337958</v>
      </c>
      <c r="H512" s="14">
        <f>IF(B512="A",'Specifications (ICE)'!$M$12,IF(B512="G",'Specifications (ICE)'!$M$13))</f>
        <v>105.33879899999999</v>
      </c>
      <c r="I512" s="14">
        <f>'Specifications (ICE)'!$H$11-G512-H512-R512</f>
        <v>-501.26620137588941</v>
      </c>
      <c r="J512" s="14">
        <f t="shared" si="174"/>
        <v>-0.79209109202598926</v>
      </c>
      <c r="K512" s="14">
        <f>0.5*'Specifications (ICE)'!$E$16*E512^2</f>
        <v>44270.980614832573</v>
      </c>
      <c r="L512" s="14">
        <f>E512/'Specifications (ICE)'!$M$4</f>
        <v>44.941095004582031</v>
      </c>
      <c r="M512" s="14">
        <f t="shared" si="169"/>
        <v>3</v>
      </c>
      <c r="N512" s="14">
        <f>IF(M512=1,'Specifications (ICE)'!$M$19,IF(M512=2,'Specifications (ICE)'!$M$20,IF(M512=3,'Specifications (ICE)'!$M$21)))</f>
        <v>632.83908432016858</v>
      </c>
      <c r="O512" s="14">
        <f t="shared" si="170"/>
        <v>52.182283005516126</v>
      </c>
      <c r="P512" s="13">
        <f t="shared" si="171"/>
        <v>0.95050931043118703</v>
      </c>
      <c r="Q512" s="14">
        <v>4.4000000000000004</v>
      </c>
      <c r="R512" s="17">
        <f>'Specifications (ICE)'!$E$16*9.81*SIN(Q512-Q511)</f>
        <v>1046.3794352042742</v>
      </c>
      <c r="S512" s="14">
        <f t="shared" si="176"/>
        <v>7.679448708775051E-2</v>
      </c>
      <c r="T512" s="12">
        <f t="shared" si="172"/>
        <v>804.66854333480967</v>
      </c>
      <c r="U512" s="3">
        <f t="shared" si="191"/>
        <v>18</v>
      </c>
      <c r="V512" s="19">
        <f t="shared" si="177"/>
        <v>13.422600000000001</v>
      </c>
      <c r="W512" s="14">
        <f>IF(M512=1,_xlfn.XLOOKUP(D512,' RPM (ICE)'!$E$3:$E$63,' RPM (ICE)'!$B$3:$B$63,,1),IF(M512=2,_xlfn.XLOOKUP(D512,' RPM (ICE)'!$F$3:$F$63,' RPM (ICE)'!$B$3:$B$63,,1),IF(M512=3,_xlfn.XLOOKUP(D512,' RPM (ICE)'!$G$3:$G$63,' RPM (ICE)'!$B$3:$B$63,,1))))</f>
        <v>6600</v>
      </c>
      <c r="X512" s="12">
        <f t="shared" si="178"/>
        <v>19.419654981818184</v>
      </c>
      <c r="Y512" s="3">
        <f t="shared" si="179"/>
        <v>19</v>
      </c>
      <c r="Z512" s="3">
        <f t="shared" si="186"/>
        <v>19</v>
      </c>
      <c r="AA512" s="3">
        <f t="shared" si="180"/>
        <v>19</v>
      </c>
      <c r="AB512" s="19"/>
      <c r="AC512" s="14">
        <f>IF(M512=1,_xlfn.XLOOKUP(D512,' RPM (ICE)'!$E$3:$E$63,' RPM (ICE)'!$C$3:$C$63,,-1),IF(M512=2,_xlfn.XLOOKUP(D512,' RPM (ICE)'!$F$3:$F$63,' RPM (ICE)'!$C$3:$C$63,,-1),IF(M512=3,_xlfn.XLOOKUP(D512,' RPM (ICE)'!$G$3:$G$63,' RPM (ICE)'!$C$3:$C$63,,-1))))</f>
        <v>18</v>
      </c>
      <c r="AD512" s="14">
        <f t="shared" si="181"/>
        <v>13.422600000000001</v>
      </c>
      <c r="AE512" s="14">
        <f t="shared" si="182"/>
        <v>19.419654981818184</v>
      </c>
      <c r="AF512" s="14" cm="1">
        <f t="array" ref="AF512">_xlfn.XLOOKUP(AE512,BSFC!$I$11:$I$33,_xlfn.XLOOKUP('Main Data (ICE)'!W512,BSFC!$J$10:$W$10,BSFC!$J$11:$W$33,,-1),,-1)</f>
        <v>504.47246850000005</v>
      </c>
      <c r="AG512" s="14">
        <f t="shared" si="183"/>
        <v>1.8809255988022502</v>
      </c>
      <c r="AH512" s="14">
        <f t="shared" si="187"/>
        <v>2.9033825241233654E-4</v>
      </c>
      <c r="AI512" s="14">
        <f t="shared" si="188"/>
        <v>0.14646765489442751</v>
      </c>
      <c r="AJ512" s="14">
        <f t="shared" si="192"/>
        <v>62.839570766498994</v>
      </c>
      <c r="AK512" s="14">
        <f t="shared" si="189"/>
        <v>1.9399689389990398E-4</v>
      </c>
      <c r="AL512" s="14">
        <f t="shared" si="190"/>
        <v>8.3231219558276962E-2</v>
      </c>
    </row>
    <row r="513" spans="1:38" ht="15.75" thickBot="1" x14ac:dyDescent="0.3">
      <c r="A513" s="14">
        <v>3</v>
      </c>
      <c r="B513" s="17" t="s">
        <v>31</v>
      </c>
      <c r="C513" s="14">
        <v>507</v>
      </c>
      <c r="D513" s="14">
        <f t="shared" si="184"/>
        <v>28.891695095100481</v>
      </c>
      <c r="E513" s="14">
        <f t="shared" si="173"/>
        <v>12.915721966212987</v>
      </c>
      <c r="F513" s="14">
        <f t="shared" si="185"/>
        <v>45.883397447090239</v>
      </c>
      <c r="G513" s="14">
        <f>0.5*('Specifications (ICE)'!$P$4*'Specifications (ICE)'!$P$3)*'Specifications (ICE)'!$P$5*E513^2</f>
        <v>52.14040472975703</v>
      </c>
      <c r="H513" s="14">
        <f>IF(B513="A",'Specifications (ICE)'!$M$12,IF(B513="G",'Specifications (ICE)'!$M$13))</f>
        <v>105.33879899999999</v>
      </c>
      <c r="I513" s="14">
        <f>'Specifications (ICE)'!$H$11-G513-H513-R513</f>
        <v>-501.860388715304</v>
      </c>
      <c r="J513" s="14">
        <f t="shared" si="174"/>
        <v>-0.79303001529121853</v>
      </c>
      <c r="K513" s="14">
        <f>0.5*'Specifications (ICE)'!$E$16*E513^2</f>
        <v>44781.304311056527</v>
      </c>
      <c r="L513" s="14">
        <f>E513/'Specifications (ICE)'!$M$4</f>
        <v>45.199376959625496</v>
      </c>
      <c r="M513" s="14">
        <f t="shared" si="169"/>
        <v>3</v>
      </c>
      <c r="N513" s="14">
        <f>IF(M513=1,'Specifications (ICE)'!$M$19,IF(M513=2,'Specifications (ICE)'!$M$20,IF(M513=3,'Specifications (ICE)'!$M$21)))</f>
        <v>632.83908432016858</v>
      </c>
      <c r="O513" s="14">
        <f t="shared" si="170"/>
        <v>52.783802447167197</v>
      </c>
      <c r="P513" s="13">
        <f t="shared" si="171"/>
        <v>0.95163601834946221</v>
      </c>
      <c r="Q513" s="14">
        <v>4.5999999999999996</v>
      </c>
      <c r="R513" s="17">
        <f>'Specifications (ICE)'!$E$16*9.81*SIN(Q513-Q512)</f>
        <v>1046.3794352042696</v>
      </c>
      <c r="S513" s="14">
        <f t="shared" si="176"/>
        <v>8.028514559173916E-2</v>
      </c>
      <c r="T513" s="12">
        <f t="shared" si="172"/>
        <v>809.29307160928317</v>
      </c>
      <c r="U513" s="3">
        <f t="shared" si="191"/>
        <v>18</v>
      </c>
      <c r="V513" s="19">
        <f t="shared" si="177"/>
        <v>13.422600000000001</v>
      </c>
      <c r="W513" s="14">
        <f>IF(M513=1,_xlfn.XLOOKUP(D513,' RPM (ICE)'!$E$3:$E$63,' RPM (ICE)'!$B$3:$B$63,,1),IF(M513=2,_xlfn.XLOOKUP(D513,' RPM (ICE)'!$F$3:$F$63,' RPM (ICE)'!$B$3:$B$63,,1),IF(M513=3,_xlfn.XLOOKUP(D513,' RPM (ICE)'!$G$3:$G$63,' RPM (ICE)'!$B$3:$B$63,,1))))</f>
        <v>6600</v>
      </c>
      <c r="X513" s="12">
        <f t="shared" si="178"/>
        <v>19.419654981818184</v>
      </c>
      <c r="Y513" s="3">
        <f t="shared" si="179"/>
        <v>19</v>
      </c>
      <c r="Z513" s="3">
        <f t="shared" si="186"/>
        <v>19</v>
      </c>
      <c r="AA513" s="3">
        <f t="shared" si="180"/>
        <v>19</v>
      </c>
      <c r="AB513" s="19"/>
      <c r="AC513" s="14">
        <f>IF(M513=1,_xlfn.XLOOKUP(D513,' RPM (ICE)'!$E$3:$E$63,' RPM (ICE)'!$C$3:$C$63,,-1),IF(M513=2,_xlfn.XLOOKUP(D513,' RPM (ICE)'!$F$3:$F$63,' RPM (ICE)'!$C$3:$C$63,,-1),IF(M513=3,_xlfn.XLOOKUP(D513,' RPM (ICE)'!$G$3:$G$63,' RPM (ICE)'!$C$3:$C$63,,-1))))</f>
        <v>18</v>
      </c>
      <c r="AD513" s="14">
        <f t="shared" si="181"/>
        <v>13.422600000000001</v>
      </c>
      <c r="AE513" s="14">
        <f t="shared" si="182"/>
        <v>19.419654981818184</v>
      </c>
      <c r="AF513" s="14" cm="1">
        <f t="array" ref="AF513">_xlfn.XLOOKUP(AE513,BSFC!$I$11:$I$33,_xlfn.XLOOKUP('Main Data (ICE)'!W513,BSFC!$J$10:$W$10,BSFC!$J$11:$W$33,,-1),,-1)</f>
        <v>504.47246850000005</v>
      </c>
      <c r="AG513" s="14">
        <f t="shared" si="183"/>
        <v>1.8809255988022502</v>
      </c>
      <c r="AH513" s="14">
        <f t="shared" si="187"/>
        <v>2.8867917796261629E-4</v>
      </c>
      <c r="AI513" s="14">
        <f t="shared" si="188"/>
        <v>0.14563069751135185</v>
      </c>
      <c r="AJ513" s="14">
        <f t="shared" si="192"/>
        <v>62.985201464010345</v>
      </c>
      <c r="AK513" s="14">
        <f t="shared" si="189"/>
        <v>1.9288834107463821E-4</v>
      </c>
      <c r="AL513" s="14">
        <f t="shared" si="190"/>
        <v>8.3424107899351604E-2</v>
      </c>
    </row>
    <row r="514" spans="1:38" ht="15.75" thickBot="1" x14ac:dyDescent="0.3">
      <c r="A514" s="14">
        <v>3</v>
      </c>
      <c r="B514" s="17" t="s">
        <v>31</v>
      </c>
      <c r="C514" s="14">
        <v>508</v>
      </c>
      <c r="D514" s="14">
        <f t="shared" si="184"/>
        <v>29.056046349862793</v>
      </c>
      <c r="E514" s="14">
        <f t="shared" si="173"/>
        <v>12.989193429355634</v>
      </c>
      <c r="F514" s="14">
        <f t="shared" si="185"/>
        <v>45.96038452141773</v>
      </c>
      <c r="G514" s="14">
        <f>0.5*('Specifications (ICE)'!$P$4*'Specifications (ICE)'!$P$3)*'Specifications (ICE)'!$P$5*E514^2</f>
        <v>52.73529640270857</v>
      </c>
      <c r="H514" s="14">
        <f>IF(B514="A",'Specifications (ICE)'!$M$12,IF(B514="G",'Specifications (ICE)'!$M$13))</f>
        <v>105.33879899999999</v>
      </c>
      <c r="I514" s="14">
        <f>'Specifications (ICE)'!$H$11-G514-H514-R514</f>
        <v>-502.45528038826012</v>
      </c>
      <c r="J514" s="14">
        <f t="shared" si="174"/>
        <v>-0.79397005153059708</v>
      </c>
      <c r="K514" s="14">
        <f>0.5*'Specifications (ICE)'!$E$16*E514^2</f>
        <v>45292.232931128259</v>
      </c>
      <c r="L514" s="14">
        <f>E514/'Specifications (ICE)'!$M$4</f>
        <v>45.456494940877107</v>
      </c>
      <c r="M514" s="14">
        <f t="shared" si="169"/>
        <v>3</v>
      </c>
      <c r="N514" s="14">
        <f>IF(M514=1,'Specifications (ICE)'!$M$19,IF(M514=2,'Specifications (ICE)'!$M$20,IF(M514=3,'Specifications (ICE)'!$M$21)))</f>
        <v>632.83908432016858</v>
      </c>
      <c r="O514" s="14">
        <f t="shared" si="170"/>
        <v>53.386034913625558</v>
      </c>
      <c r="P514" s="13">
        <f t="shared" si="171"/>
        <v>0.95276406183671647</v>
      </c>
      <c r="Q514" s="14">
        <v>4.8</v>
      </c>
      <c r="R514" s="17">
        <f>'Specifications (ICE)'!$E$16*9.81*SIN(Q514-Q513)</f>
        <v>1046.3794352042742</v>
      </c>
      <c r="S514" s="14">
        <f t="shared" si="176"/>
        <v>8.377580409572781E-2</v>
      </c>
      <c r="T514" s="12">
        <f t="shared" si="172"/>
        <v>813.896758978668</v>
      </c>
      <c r="U514" s="3">
        <f t="shared" si="191"/>
        <v>18</v>
      </c>
      <c r="V514" s="19">
        <f t="shared" si="177"/>
        <v>13.422600000000001</v>
      </c>
      <c r="W514" s="14">
        <f>IF(M514=1,_xlfn.XLOOKUP(D514,' RPM (ICE)'!$E$3:$E$63,' RPM (ICE)'!$B$3:$B$63,,1),IF(M514=2,_xlfn.XLOOKUP(D514,' RPM (ICE)'!$F$3:$F$63,' RPM (ICE)'!$B$3:$B$63,,1),IF(M514=3,_xlfn.XLOOKUP(D514,' RPM (ICE)'!$G$3:$G$63,' RPM (ICE)'!$B$3:$B$63,,1))))</f>
        <v>6700</v>
      </c>
      <c r="X514" s="12">
        <f t="shared" si="178"/>
        <v>19.129809385074626</v>
      </c>
      <c r="Y514" s="3">
        <f t="shared" si="179"/>
        <v>19</v>
      </c>
      <c r="Z514" s="3">
        <f t="shared" si="186"/>
        <v>19</v>
      </c>
      <c r="AA514" s="3">
        <f t="shared" si="180"/>
        <v>19</v>
      </c>
      <c r="AB514" s="19"/>
      <c r="AC514" s="14">
        <f>IF(M514=1,_xlfn.XLOOKUP(D514,' RPM (ICE)'!$E$3:$E$63,' RPM (ICE)'!$C$3:$C$63,,-1),IF(M514=2,_xlfn.XLOOKUP(D514,' RPM (ICE)'!$F$3:$F$63,' RPM (ICE)'!$C$3:$C$63,,-1),IF(M514=3,_xlfn.XLOOKUP(D514,' RPM (ICE)'!$G$3:$G$63,' RPM (ICE)'!$C$3:$C$63,,-1))))</f>
        <v>16.8</v>
      </c>
      <c r="AD514" s="14">
        <f t="shared" si="181"/>
        <v>12.527760000000001</v>
      </c>
      <c r="AE514" s="14">
        <f t="shared" si="182"/>
        <v>17.854488759402983</v>
      </c>
      <c r="AF514" s="14" cm="1">
        <f t="array" ref="AF514">_xlfn.XLOOKUP(AE514,BSFC!$I$11:$I$33,_xlfn.XLOOKUP('Main Data (ICE)'!W514,BSFC!$J$10:$W$10,BSFC!$J$11:$W$33,,-1),,-1)</f>
        <v>484.72801649999997</v>
      </c>
      <c r="AG514" s="14">
        <f t="shared" si="183"/>
        <v>1.6868211822189001</v>
      </c>
      <c r="AH514" s="14">
        <f t="shared" si="187"/>
        <v>2.67909886188046E-4</v>
      </c>
      <c r="AI514" s="14">
        <f t="shared" si="188"/>
        <v>0.12986342773267229</v>
      </c>
      <c r="AJ514" s="14">
        <f t="shared" si="192"/>
        <v>63.115064891743017</v>
      </c>
      <c r="AK514" s="14">
        <f t="shared" si="189"/>
        <v>1.7200454004327455E-4</v>
      </c>
      <c r="AL514" s="14">
        <f t="shared" si="190"/>
        <v>8.3596112439394882E-2</v>
      </c>
    </row>
    <row r="515" spans="1:38" ht="15.75" thickBot="1" x14ac:dyDescent="0.3">
      <c r="A515" s="14">
        <v>3</v>
      </c>
      <c r="B515" s="17" t="s">
        <v>31</v>
      </c>
      <c r="C515" s="14">
        <v>509</v>
      </c>
      <c r="D515" s="14">
        <f t="shared" si="184"/>
        <v>29.219666369371506</v>
      </c>
      <c r="E515" s="14">
        <f t="shared" si="173"/>
        <v>13.062338001632366</v>
      </c>
      <c r="F515" s="14">
        <f t="shared" si="185"/>
        <v>46.036940494772196</v>
      </c>
      <c r="G515" s="14">
        <f>0.5*('Specifications (ICE)'!$P$4*'Specifications (ICE)'!$P$3)*'Specifications (ICE)'!$P$5*E515^2</f>
        <v>53.330893244090433</v>
      </c>
      <c r="H515" s="14">
        <f>IF(B515="A",'Specifications (ICE)'!$M$12,IF(B515="G",'Specifications (ICE)'!$M$13))</f>
        <v>105.33879899999999</v>
      </c>
      <c r="I515" s="14">
        <f>'Specifications (ICE)'!$H$11-G515-H515-R515</f>
        <v>-503.05087722964197</v>
      </c>
      <c r="J515" s="14">
        <f t="shared" si="174"/>
        <v>-0.79491120206339272</v>
      </c>
      <c r="K515" s="14">
        <f>0.5*'Specifications (ICE)'!$E$16*E515^2</f>
        <v>45803.767192108084</v>
      </c>
      <c r="L515" s="14">
        <f>E515/'Specifications (ICE)'!$M$4</f>
        <v>45.712468947094891</v>
      </c>
      <c r="M515" s="14">
        <f t="shared" si="169"/>
        <v>3</v>
      </c>
      <c r="N515" s="14">
        <f>IF(M515=1,'Specifications (ICE)'!$M$19,IF(M515=2,'Specifications (ICE)'!$M$20,IF(M515=3,'Specifications (ICE)'!$M$21)))</f>
        <v>632.83908432016858</v>
      </c>
      <c r="O515" s="14">
        <f t="shared" si="170"/>
        <v>53.98898125009147</v>
      </c>
      <c r="P515" s="13">
        <f t="shared" si="171"/>
        <v>0.95389344247607122</v>
      </c>
      <c r="Q515" s="14">
        <v>5</v>
      </c>
      <c r="R515" s="17">
        <f>'Specifications (ICE)'!$E$16*9.81*SIN(Q515-Q514)</f>
        <v>1046.3794352042742</v>
      </c>
      <c r="S515" s="14">
        <f t="shared" si="176"/>
        <v>8.7266462599716474E-2</v>
      </c>
      <c r="T515" s="12">
        <f t="shared" si="172"/>
        <v>818.47996351994232</v>
      </c>
      <c r="U515" s="3">
        <f t="shared" si="191"/>
        <v>18</v>
      </c>
      <c r="V515" s="19">
        <f t="shared" si="177"/>
        <v>13.422600000000001</v>
      </c>
      <c r="W515" s="14">
        <f>IF(M515=1,_xlfn.XLOOKUP(D515,' RPM (ICE)'!$E$3:$E$63,' RPM (ICE)'!$B$3:$B$63,,1),IF(M515=2,_xlfn.XLOOKUP(D515,' RPM (ICE)'!$F$3:$F$63,' RPM (ICE)'!$B$3:$B$63,,1),IF(M515=3,_xlfn.XLOOKUP(D515,' RPM (ICE)'!$G$3:$G$63,' RPM (ICE)'!$B$3:$B$63,,1))))</f>
        <v>6700</v>
      </c>
      <c r="X515" s="12">
        <f t="shared" si="178"/>
        <v>19.129809385074626</v>
      </c>
      <c r="Y515" s="3">
        <f t="shared" si="179"/>
        <v>19</v>
      </c>
      <c r="Z515" s="3">
        <f t="shared" si="186"/>
        <v>19</v>
      </c>
      <c r="AA515" s="3">
        <f t="shared" si="180"/>
        <v>19</v>
      </c>
      <c r="AB515" s="19"/>
      <c r="AC515" s="14">
        <f>IF(M515=1,_xlfn.XLOOKUP(D515,' RPM (ICE)'!$E$3:$E$63,' RPM (ICE)'!$C$3:$C$63,,-1),IF(M515=2,_xlfn.XLOOKUP(D515,' RPM (ICE)'!$F$3:$F$63,' RPM (ICE)'!$C$3:$C$63,,-1),IF(M515=3,_xlfn.XLOOKUP(D515,' RPM (ICE)'!$G$3:$G$63,' RPM (ICE)'!$C$3:$C$63,,-1))))</f>
        <v>16.8</v>
      </c>
      <c r="AD515" s="14">
        <f t="shared" si="181"/>
        <v>12.527760000000001</v>
      </c>
      <c r="AE515" s="14">
        <f t="shared" si="182"/>
        <v>17.854488759402983</v>
      </c>
      <c r="AF515" s="14" cm="1">
        <f t="array" ref="AF515">_xlfn.XLOOKUP(AE515,BSFC!$I$11:$I$33,_xlfn.XLOOKUP('Main Data (ICE)'!W515,BSFC!$J$10:$W$10,BSFC!$J$11:$W$33,,-1),,-1)</f>
        <v>484.72801649999997</v>
      </c>
      <c r="AG515" s="14">
        <f t="shared" si="183"/>
        <v>1.6868211822189001</v>
      </c>
      <c r="AH515" s="14">
        <f t="shared" si="187"/>
        <v>2.6640968354198571E-4</v>
      </c>
      <c r="AI515" s="14">
        <f t="shared" si="188"/>
        <v>0.12913623747969941</v>
      </c>
      <c r="AJ515" s="14">
        <f t="shared" si="192"/>
        <v>63.244201129222716</v>
      </c>
      <c r="AK515" s="14">
        <f t="shared" si="189"/>
        <v>1.7104137414529724E-4</v>
      </c>
      <c r="AL515" s="14">
        <f t="shared" si="190"/>
        <v>8.3767153813540177E-2</v>
      </c>
    </row>
    <row r="516" spans="1:38" ht="15.75" thickBot="1" x14ac:dyDescent="0.3">
      <c r="A516" s="14">
        <v>3</v>
      </c>
      <c r="B516" s="17" t="s">
        <v>31</v>
      </c>
      <c r="C516" s="14">
        <v>510</v>
      </c>
      <c r="D516" s="14">
        <f t="shared" si="184"/>
        <v>29.382567597237326</v>
      </c>
      <c r="E516" s="14">
        <f t="shared" si="173"/>
        <v>13.135161245825692</v>
      </c>
      <c r="F516" s="14">
        <f t="shared" si="185"/>
        <v>46.113072030676847</v>
      </c>
      <c r="G516" s="14">
        <f>0.5*('Specifications (ICE)'!$P$4*'Specifications (ICE)'!$P$3)*'Specifications (ICE)'!$P$5*E516^2</f>
        <v>53.927196089790115</v>
      </c>
      <c r="H516" s="14">
        <f>IF(B516="A",'Specifications (ICE)'!$M$12,IF(B516="G",'Specifications (ICE)'!$M$13))</f>
        <v>105.33879899999999</v>
      </c>
      <c r="I516" s="14">
        <f>'Specifications (ICE)'!$H$11-G516-H516-R516</f>
        <v>-503.64718007534157</v>
      </c>
      <c r="J516" s="14">
        <f t="shared" si="174"/>
        <v>-0.79585346821046576</v>
      </c>
      <c r="K516" s="14">
        <f>0.5*'Specifications (ICE)'!$E$16*E516^2</f>
        <v>46315.907811906276</v>
      </c>
      <c r="L516" s="14">
        <f>E516/'Specifications (ICE)'!$M$4</f>
        <v>45.967318445584226</v>
      </c>
      <c r="M516" s="14">
        <f t="shared" si="169"/>
        <v>3</v>
      </c>
      <c r="N516" s="14">
        <f>IF(M516=1,'Specifications (ICE)'!$M$19,IF(M516=2,'Specifications (ICE)'!$M$20,IF(M516=3,'Specifications (ICE)'!$M$21)))</f>
        <v>632.83908432016858</v>
      </c>
      <c r="O516" s="14">
        <f t="shared" si="170"/>
        <v>54.59264230276704</v>
      </c>
      <c r="P516" s="13">
        <f t="shared" si="171"/>
        <v>0.95502416185255889</v>
      </c>
      <c r="Q516" s="14">
        <v>5.2</v>
      </c>
      <c r="R516" s="17">
        <f>'Specifications (ICE)'!$E$16*9.81*SIN(Q516-Q515)</f>
        <v>1046.3794352042742</v>
      </c>
      <c r="S516" s="14">
        <f t="shared" si="176"/>
        <v>9.0757121103705138E-2</v>
      </c>
      <c r="T516" s="12">
        <f t="shared" si="172"/>
        <v>823.04303379444514</v>
      </c>
      <c r="U516" s="3">
        <f t="shared" si="191"/>
        <v>18</v>
      </c>
      <c r="V516" s="19">
        <f t="shared" si="177"/>
        <v>13.422600000000001</v>
      </c>
      <c r="W516" s="14">
        <f>IF(M516=1,_xlfn.XLOOKUP(D516,' RPM (ICE)'!$E$3:$E$63,' RPM (ICE)'!$B$3:$B$63,,1),IF(M516=2,_xlfn.XLOOKUP(D516,' RPM (ICE)'!$F$3:$F$63,' RPM (ICE)'!$B$3:$B$63,,1),IF(M516=3,_xlfn.XLOOKUP(D516,' RPM (ICE)'!$G$3:$G$63,' RPM (ICE)'!$B$3:$B$63,,1))))</f>
        <v>6800</v>
      </c>
      <c r="X516" s="12">
        <f t="shared" si="178"/>
        <v>18.848488658823531</v>
      </c>
      <c r="Y516" s="3">
        <f t="shared" si="179"/>
        <v>19</v>
      </c>
      <c r="Z516" s="3">
        <f t="shared" si="186"/>
        <v>19</v>
      </c>
      <c r="AA516" s="3">
        <f t="shared" si="180"/>
        <v>19</v>
      </c>
      <c r="AB516" s="19"/>
      <c r="AC516" s="14">
        <f>IF(M516=1,_xlfn.XLOOKUP(D516,' RPM (ICE)'!$E$3:$E$63,' RPM (ICE)'!$C$3:$C$63,,-1),IF(M516=2,_xlfn.XLOOKUP(D516,' RPM (ICE)'!$F$3:$F$63,' RPM (ICE)'!$C$3:$C$63,,-1),IF(M516=3,_xlfn.XLOOKUP(D516,' RPM (ICE)'!$G$3:$G$63,' RPM (ICE)'!$C$3:$C$63,,-1))))</f>
        <v>14</v>
      </c>
      <c r="AD516" s="14">
        <f t="shared" si="181"/>
        <v>10.4398</v>
      </c>
      <c r="AE516" s="14">
        <f t="shared" si="182"/>
        <v>14.659935623529412</v>
      </c>
      <c r="AF516" s="14" cm="1">
        <f t="array" ref="AF516">_xlfn.XLOOKUP(AE516,BSFC!$I$11:$I$33,_xlfn.XLOOKUP('Main Data (ICE)'!W516,BSFC!$J$10:$W$10,BSFC!$J$11:$W$33,,-1),,-1)</f>
        <v>426.97377450000005</v>
      </c>
      <c r="AG516" s="14">
        <f t="shared" si="183"/>
        <v>1.2382002252847502</v>
      </c>
      <c r="AH516" s="14">
        <f t="shared" si="187"/>
        <v>2.2077722459371425E-4</v>
      </c>
      <c r="AI516" s="14">
        <f t="shared" si="188"/>
        <v>9.4266084908412415E-2</v>
      </c>
      <c r="AJ516" s="14">
        <f t="shared" si="192"/>
        <v>63.338467214131128</v>
      </c>
      <c r="AK516" s="14">
        <f t="shared" si="189"/>
        <v>1.2485574160054624E-4</v>
      </c>
      <c r="AL516" s="14">
        <f t="shared" si="190"/>
        <v>8.3892009555140729E-2</v>
      </c>
    </row>
    <row r="517" spans="1:38" ht="15.75" thickBot="1" x14ac:dyDescent="0.3">
      <c r="A517" s="14">
        <v>3</v>
      </c>
      <c r="B517" s="17" t="s">
        <v>31</v>
      </c>
      <c r="C517" s="14">
        <v>511</v>
      </c>
      <c r="D517" s="14">
        <f t="shared" si="184"/>
        <v>29.544762149824663</v>
      </c>
      <c r="E517" s="14">
        <f t="shared" si="173"/>
        <v>13.207668578426182</v>
      </c>
      <c r="F517" s="14">
        <f t="shared" si="185"/>
        <v>46.188785620404062</v>
      </c>
      <c r="G517" s="14">
        <f>0.5*('Specifications (ICE)'!$P$4*'Specifications (ICE)'!$P$3)*'Specifications (ICE)'!$P$5*E517^2</f>
        <v>54.524205776685946</v>
      </c>
      <c r="H517" s="14">
        <f>IF(B517="A",'Specifications (ICE)'!$M$12,IF(B517="G",'Specifications (ICE)'!$M$13))</f>
        <v>105.33879899999999</v>
      </c>
      <c r="I517" s="14">
        <f>'Specifications (ICE)'!$H$11-G517-H517-R517</f>
        <v>-504.2441897622374</v>
      </c>
      <c r="J517" s="14">
        <f t="shared" si="174"/>
        <v>-0.79679685129423528</v>
      </c>
      <c r="K517" s="14">
        <f>0.5*'Specifications (ICE)'!$E$16*E517^2</f>
        <v>46828.655509284101</v>
      </c>
      <c r="L517" s="14">
        <f>E517/'Specifications (ICE)'!$M$4</f>
        <v>46.221062391692676</v>
      </c>
      <c r="M517" s="14">
        <f t="shared" si="169"/>
        <v>3</v>
      </c>
      <c r="N517" s="14">
        <f>IF(M517=1,'Specifications (ICE)'!$M$19,IF(M517=2,'Specifications (ICE)'!$M$20,IF(M517=3,'Specifications (ICE)'!$M$21)))</f>
        <v>632.83908432016858</v>
      </c>
      <c r="O517" s="14">
        <f t="shared" si="170"/>
        <v>55.197018918857445</v>
      </c>
      <c r="P517" s="13">
        <f t="shared" si="171"/>
        <v>0.95615622155308233</v>
      </c>
      <c r="Q517" s="14">
        <v>5.4</v>
      </c>
      <c r="R517" s="17">
        <f>'Specifications (ICE)'!$E$16*9.81*SIN(Q517-Q516)</f>
        <v>1046.3794352042742</v>
      </c>
      <c r="S517" s="14">
        <f t="shared" si="176"/>
        <v>9.4247779607693802E-2</v>
      </c>
      <c r="T517" s="12">
        <f t="shared" si="172"/>
        <v>827.58630919693132</v>
      </c>
      <c r="U517" s="3">
        <f t="shared" si="191"/>
        <v>18</v>
      </c>
      <c r="V517" s="19">
        <f t="shared" si="177"/>
        <v>13.422600000000001</v>
      </c>
      <c r="W517" s="14">
        <f>IF(M517=1,_xlfn.XLOOKUP(D517,' RPM (ICE)'!$E$3:$E$63,' RPM (ICE)'!$B$3:$B$63,,1),IF(M517=2,_xlfn.XLOOKUP(D517,' RPM (ICE)'!$F$3:$F$63,' RPM (ICE)'!$B$3:$B$63,,1),IF(M517=3,_xlfn.XLOOKUP(D517,' RPM (ICE)'!$G$3:$G$63,' RPM (ICE)'!$B$3:$B$63,,1))))</f>
        <v>6800</v>
      </c>
      <c r="X517" s="12">
        <f t="shared" si="178"/>
        <v>18.848488658823531</v>
      </c>
      <c r="Y517" s="3">
        <f t="shared" si="179"/>
        <v>19</v>
      </c>
      <c r="Z517" s="3">
        <f t="shared" si="186"/>
        <v>19</v>
      </c>
      <c r="AA517" s="3">
        <f t="shared" si="180"/>
        <v>19</v>
      </c>
      <c r="AB517" s="19"/>
      <c r="AC517" s="14">
        <f>IF(M517=1,_xlfn.XLOOKUP(D517,' RPM (ICE)'!$E$3:$E$63,' RPM (ICE)'!$C$3:$C$63,,-1),IF(M517=2,_xlfn.XLOOKUP(D517,' RPM (ICE)'!$F$3:$F$63,' RPM (ICE)'!$C$3:$C$63,,-1),IF(M517=3,_xlfn.XLOOKUP(D517,' RPM (ICE)'!$G$3:$G$63,' RPM (ICE)'!$C$3:$C$63,,-1))))</f>
        <v>14</v>
      </c>
      <c r="AD517" s="14">
        <f t="shared" si="181"/>
        <v>10.4398</v>
      </c>
      <c r="AE517" s="14">
        <f t="shared" si="182"/>
        <v>14.659935623529412</v>
      </c>
      <c r="AF517" s="14" cm="1">
        <f t="array" ref="AF517">_xlfn.XLOOKUP(AE517,BSFC!$I$11:$I$33,_xlfn.XLOOKUP('Main Data (ICE)'!W517,BSFC!$J$10:$W$10,BSFC!$J$11:$W$33,,-1),,-1)</f>
        <v>426.97377450000005</v>
      </c>
      <c r="AG517" s="14">
        <f t="shared" si="183"/>
        <v>1.2382002252847502</v>
      </c>
      <c r="AH517" s="14">
        <f t="shared" si="187"/>
        <v>2.1956520389838306E-4</v>
      </c>
      <c r="AI517" s="14">
        <f t="shared" si="188"/>
        <v>9.3748583857354739E-2</v>
      </c>
      <c r="AJ517" s="14">
        <f t="shared" si="192"/>
        <v>63.432215797988484</v>
      </c>
      <c r="AK517" s="14">
        <f t="shared" si="189"/>
        <v>1.2417030974484072E-4</v>
      </c>
      <c r="AL517" s="14">
        <f t="shared" si="190"/>
        <v>8.4016179864885576E-2</v>
      </c>
    </row>
    <row r="518" spans="1:38" ht="15.75" thickBot="1" x14ac:dyDescent="0.3">
      <c r="A518" s="14">
        <v>3</v>
      </c>
      <c r="B518" s="17" t="s">
        <v>31</v>
      </c>
      <c r="C518" s="14">
        <v>512</v>
      </c>
      <c r="D518" s="14">
        <f t="shared" si="184"/>
        <v>29.706261828132302</v>
      </c>
      <c r="E518" s="14">
        <f t="shared" si="173"/>
        <v>13.279865274943583</v>
      </c>
      <c r="F518" s="14">
        <f t="shared" si="185"/>
        <v>46.264087589158727</v>
      </c>
      <c r="G518" s="14">
        <f>0.5*('Specifications (ICE)'!$P$4*'Specifications (ICE)'!$P$3)*'Specifications (ICE)'!$P$5*E518^2</f>
        <v>55.121923142648285</v>
      </c>
      <c r="H518" s="14">
        <f>IF(B518="A",'Specifications (ICE)'!$M$12,IF(B518="G",'Specifications (ICE)'!$M$13))</f>
        <v>105.33879899999999</v>
      </c>
      <c r="I518" s="14">
        <f>'Specifications (ICE)'!$H$11-G518-H518-R518</f>
        <v>-504.8419071281952</v>
      </c>
      <c r="J518" s="14">
        <f t="shared" si="174"/>
        <v>-0.7977413526386804</v>
      </c>
      <c r="K518" s="14">
        <f>0.5*'Specifications (ICE)'!$E$16*E518^2</f>
        <v>47342.011003854837</v>
      </c>
      <c r="L518" s="14">
        <f>E518/'Specifications (ICE)'!$M$4</f>
        <v>46.473719247396616</v>
      </c>
      <c r="M518" s="14">
        <f t="shared" ref="M518:M581" si="193">IF(D518&lt;11,1,IF(D518&lt;21,2,IF(D518&gt;21,3)))</f>
        <v>3</v>
      </c>
      <c r="N518" s="14">
        <f>IF(M518=1,'Specifications (ICE)'!$M$19,IF(M518=2,'Specifications (ICE)'!$M$20,IF(M518=3,'Specifications (ICE)'!$M$21)))</f>
        <v>632.83908432016858</v>
      </c>
      <c r="O518" s="14">
        <f t="shared" ref="O518:O581" si="194">(0.5*N518*E518^2)/1000</f>
        <v>55.802111946572126</v>
      </c>
      <c r="P518" s="13">
        <f t="shared" ref="P518:P581" si="195">IF(A518=1,(I518/N518),IF(A518=2,0,IF(A518=3,(1.2*(-I518/N518)))))</f>
        <v>0.95728962316641641</v>
      </c>
      <c r="Q518" s="14">
        <v>5.6</v>
      </c>
      <c r="R518" s="17">
        <f>'Specifications (ICE)'!$E$16*9.81*SIN(Q518-Q517)</f>
        <v>1046.3794352042696</v>
      </c>
      <c r="S518" s="14">
        <f t="shared" si="176"/>
        <v>9.7738438111682452E-2</v>
      </c>
      <c r="T518" s="12">
        <f t="shared" ref="T518:T581" si="196">((63360/(PI()*12)*D518))/60</f>
        <v>832.11012028836376</v>
      </c>
      <c r="U518" s="3">
        <f t="shared" si="191"/>
        <v>18</v>
      </c>
      <c r="V518" s="19">
        <f t="shared" si="177"/>
        <v>13.422600000000001</v>
      </c>
      <c r="W518" s="14">
        <f>IF(M518=1,_xlfn.XLOOKUP(D518,' RPM (ICE)'!$E$3:$E$63,' RPM (ICE)'!$B$3:$B$63,,1),IF(M518=2,_xlfn.XLOOKUP(D518,' RPM (ICE)'!$F$3:$F$63,' RPM (ICE)'!$B$3:$B$63,,1),IF(M518=3,_xlfn.XLOOKUP(D518,' RPM (ICE)'!$G$3:$G$63,' RPM (ICE)'!$B$3:$B$63,,1))))</f>
        <v>6800</v>
      </c>
      <c r="X518" s="12">
        <f t="shared" si="178"/>
        <v>18.848488658823531</v>
      </c>
      <c r="Y518" s="3">
        <f t="shared" si="179"/>
        <v>19</v>
      </c>
      <c r="Z518" s="3">
        <f t="shared" si="186"/>
        <v>19</v>
      </c>
      <c r="AA518" s="3">
        <f t="shared" si="180"/>
        <v>19</v>
      </c>
      <c r="AB518" s="19"/>
      <c r="AC518" s="14">
        <f>IF(M518=1,_xlfn.XLOOKUP(D518,' RPM (ICE)'!$E$3:$E$63,' RPM (ICE)'!$C$3:$C$63,,-1),IF(M518=2,_xlfn.XLOOKUP(D518,' RPM (ICE)'!$F$3:$F$63,' RPM (ICE)'!$C$3:$C$63,,-1),IF(M518=3,_xlfn.XLOOKUP(D518,' RPM (ICE)'!$G$3:$G$63,' RPM (ICE)'!$C$3:$C$63,,-1))))</f>
        <v>14</v>
      </c>
      <c r="AD518" s="14">
        <f t="shared" si="181"/>
        <v>10.4398</v>
      </c>
      <c r="AE518" s="14">
        <f t="shared" si="182"/>
        <v>14.659935623529412</v>
      </c>
      <c r="AF518" s="14" cm="1">
        <f t="array" ref="AF518">_xlfn.XLOOKUP(AE518,BSFC!$I$11:$I$33,_xlfn.XLOOKUP('Main Data (ICE)'!W518,BSFC!$J$10:$W$10,BSFC!$J$11:$W$33,,-1),,-1)</f>
        <v>426.97377450000005</v>
      </c>
      <c r="AG518" s="14">
        <f t="shared" si="183"/>
        <v>1.2382002252847502</v>
      </c>
      <c r="AH518" s="14">
        <f t="shared" si="187"/>
        <v>2.1837152594582118E-4</v>
      </c>
      <c r="AI518" s="14">
        <f t="shared" si="188"/>
        <v>9.323891467641196E-2</v>
      </c>
      <c r="AJ518" s="14">
        <f t="shared" si="192"/>
        <v>63.525454712664896</v>
      </c>
      <c r="AK518" s="14">
        <f t="shared" si="189"/>
        <v>1.234952512270357E-4</v>
      </c>
      <c r="AL518" s="14">
        <f t="shared" si="190"/>
        <v>8.4139675116112617E-2</v>
      </c>
    </row>
    <row r="519" spans="1:38" ht="15.75" thickBot="1" x14ac:dyDescent="0.3">
      <c r="A519" s="14">
        <v>3</v>
      </c>
      <c r="B519" s="17" t="s">
        <v>31</v>
      </c>
      <c r="C519" s="14">
        <v>513</v>
      </c>
      <c r="D519" s="14">
        <f t="shared" si="184"/>
        <v>29.867078129126256</v>
      </c>
      <c r="E519" s="14">
        <f t="shared" ref="E519:E582" si="197">MIN(13.4112,(SQRT((E518^2)+2*P518*$C$7)))</f>
        <v>13.351756474973067</v>
      </c>
      <c r="F519" s="14">
        <f t="shared" si="185"/>
        <v>46.338984101978923</v>
      </c>
      <c r="G519" s="14">
        <f>0.5*('Specifications (ICE)'!$P$4*'Specifications (ICE)'!$P$3)*'Specifications (ICE)'!$P$5*E519^2</f>
        <v>55.720349026540674</v>
      </c>
      <c r="H519" s="14">
        <f>IF(B519="A",'Specifications (ICE)'!$M$12,IF(B519="G",'Specifications (ICE)'!$M$13))</f>
        <v>105.33879899999999</v>
      </c>
      <c r="I519" s="14">
        <f>'Specifications (ICE)'!$H$11-G519-H519-R519</f>
        <v>-505.4403330120922</v>
      </c>
      <c r="J519" s="14">
        <f t="shared" ref="J519:J582" si="198">I519/N519</f>
        <v>-0.79868697356937857</v>
      </c>
      <c r="K519" s="14">
        <f>0.5*'Specifications (ICE)'!$E$16*E519^2</f>
        <v>47855.975016084762</v>
      </c>
      <c r="L519" s="14">
        <f>E519/'Specifications (ICE)'!$M$4</f>
        <v>46.725306999030856</v>
      </c>
      <c r="M519" s="14">
        <f t="shared" si="193"/>
        <v>3</v>
      </c>
      <c r="N519" s="14">
        <f>IF(M519=1,'Specifications (ICE)'!$M$19,IF(M519=2,'Specifications (ICE)'!$M$20,IF(M519=3,'Specifications (ICE)'!$M$21)))</f>
        <v>632.83908432016858</v>
      </c>
      <c r="O519" s="14">
        <f t="shared" si="194"/>
        <v>56.407922235125952</v>
      </c>
      <c r="P519" s="13">
        <f t="shared" si="195"/>
        <v>0.95842436828325428</v>
      </c>
      <c r="Q519" s="14">
        <v>5.8</v>
      </c>
      <c r="R519" s="17">
        <f>'Specifications (ICE)'!$E$16*9.81*SIN(Q519-Q518)</f>
        <v>1046.3794352042742</v>
      </c>
      <c r="S519" s="14">
        <f t="shared" ref="S519:S582" si="199">RADIANS(Q519)</f>
        <v>0.10122909661567112</v>
      </c>
      <c r="T519" s="12">
        <f t="shared" si="196"/>
        <v>836.61478911336155</v>
      </c>
      <c r="U519" s="3">
        <f t="shared" si="191"/>
        <v>18</v>
      </c>
      <c r="V519" s="19">
        <f t="shared" ref="V519:V582" si="200">U519*0.7457</f>
        <v>13.422600000000001</v>
      </c>
      <c r="W519" s="14">
        <f>IF(M519=1,_xlfn.XLOOKUP(D519,' RPM (ICE)'!$E$3:$E$63,' RPM (ICE)'!$B$3:$B$63,,1),IF(M519=2,_xlfn.XLOOKUP(D519,' RPM (ICE)'!$F$3:$F$63,' RPM (ICE)'!$B$3:$B$63,,1),IF(M519=3,_xlfn.XLOOKUP(D519,' RPM (ICE)'!$G$3:$G$63,' RPM (ICE)'!$B$3:$B$63,,1))))</f>
        <v>6900</v>
      </c>
      <c r="X519" s="12">
        <f t="shared" ref="X519:X582" si="201">(9548.8*V519)/W519</f>
        <v>18.575322156521739</v>
      </c>
      <c r="Y519" s="3">
        <f t="shared" ref="Y519:Y582" si="202">ROUND(X519,0)</f>
        <v>19</v>
      </c>
      <c r="Z519" s="3">
        <f t="shared" si="186"/>
        <v>19</v>
      </c>
      <c r="AA519" s="3">
        <f t="shared" ref="AA519:AA582" si="203">IF(Z519&gt;22,22,Z519)</f>
        <v>19</v>
      </c>
      <c r="AB519" s="19"/>
      <c r="AC519" s="14">
        <f>IF(M519=1,_xlfn.XLOOKUP(D519,' RPM (ICE)'!$E$3:$E$63,' RPM (ICE)'!$C$3:$C$63,,-1),IF(M519=2,_xlfn.XLOOKUP(D519,' RPM (ICE)'!$F$3:$F$63,' RPM (ICE)'!$C$3:$C$63,,-1),IF(M519=3,_xlfn.XLOOKUP(D519,' RPM (ICE)'!$G$3:$G$63,' RPM (ICE)'!$C$3:$C$63,,-1))))</f>
        <v>13.483333333333301</v>
      </c>
      <c r="AD519" s="14">
        <f t="shared" ref="AD519:AD582" si="204">AC519*0.7457</f>
        <v>10.054521666666643</v>
      </c>
      <c r="AE519" s="14">
        <f t="shared" ref="AE519:AE582" si="205">(9548.8*AD519)/W519</f>
        <v>13.914292245024122</v>
      </c>
      <c r="AF519" s="14" cm="1">
        <f t="array" ref="AF519">_xlfn.XLOOKUP(AE519,BSFC!$I$11:$I$33,_xlfn.XLOOKUP('Main Data (ICE)'!W519,BSFC!$J$10:$W$10,BSFC!$J$11:$W$33,,-1),,-1)</f>
        <v>450.79008974999994</v>
      </c>
      <c r="AG519" s="14">
        <f t="shared" ref="AG519:AG582" si="206">(AF519*AD519)/(60*60)</f>
        <v>1.2590218679194376</v>
      </c>
      <c r="AH519" s="14">
        <f t="shared" si="187"/>
        <v>2.0918016969678779E-4</v>
      </c>
      <c r="AI519" s="14">
        <f t="shared" si="188"/>
        <v>9.4296347471535188E-2</v>
      </c>
      <c r="AJ519" s="14">
        <f t="shared" si="192"/>
        <v>63.61975106013643</v>
      </c>
      <c r="AK519" s="14">
        <f t="shared" si="189"/>
        <v>1.2489582446560953E-4</v>
      </c>
      <c r="AL519" s="14">
        <f t="shared" si="190"/>
        <v>8.4264570940578223E-2</v>
      </c>
    </row>
    <row r="520" spans="1:38" ht="15.75" thickBot="1" x14ac:dyDescent="0.3">
      <c r="A520" s="14">
        <v>3</v>
      </c>
      <c r="B520" s="17" t="s">
        <v>31</v>
      </c>
      <c r="C520" s="14">
        <v>514</v>
      </c>
      <c r="D520" s="14">
        <f t="shared" ref="D520:D583" si="207">E520*2.23694</f>
        <v>30.000049728</v>
      </c>
      <c r="E520" s="14">
        <f t="shared" si="197"/>
        <v>13.411199999999999</v>
      </c>
      <c r="F520" s="14">
        <f t="shared" ref="F520:F583" si="208">($C$7/E520)+F519</f>
        <v>46.413548645047406</v>
      </c>
      <c r="G520" s="14">
        <f>0.5*('Specifications (ICE)'!$P$4*'Specifications (ICE)'!$P$3)*'Specifications (ICE)'!$P$5*E520^2</f>
        <v>56.217600027646043</v>
      </c>
      <c r="H520" s="14">
        <f>IF(B520="A",'Specifications (ICE)'!$M$12,IF(B520="G",'Specifications (ICE)'!$M$13))</f>
        <v>105.33879899999999</v>
      </c>
      <c r="I520" s="14">
        <f>'Specifications (ICE)'!$H$11-G520-H520-R520</f>
        <v>-505.93758401319758</v>
      </c>
      <c r="J520" s="14">
        <f t="shared" si="198"/>
        <v>-0.79947271992011093</v>
      </c>
      <c r="K520" s="14">
        <f>0.5*'Specifications (ICE)'!$E$16*E520^2</f>
        <v>48283.043975654393</v>
      </c>
      <c r="L520" s="14">
        <f>E520/'Specifications (ICE)'!$M$4</f>
        <v>46.93333333333333</v>
      </c>
      <c r="M520" s="14">
        <f t="shared" si="193"/>
        <v>3</v>
      </c>
      <c r="N520" s="14">
        <f>IF(M520=1,'Specifications (ICE)'!$M$19,IF(M520=2,'Specifications (ICE)'!$M$20,IF(M520=3,'Specifications (ICE)'!$M$21)))</f>
        <v>632.83908432016858</v>
      </c>
      <c r="O520" s="14">
        <f t="shared" si="194"/>
        <v>56.911309171706868</v>
      </c>
      <c r="P520" s="13">
        <f t="shared" si="195"/>
        <v>0.95936726390413307</v>
      </c>
      <c r="Q520" s="14">
        <v>6</v>
      </c>
      <c r="R520" s="17">
        <f>'Specifications (ICE)'!$E$16*9.81*SIN(Q520-Q519)</f>
        <v>1046.3794352042742</v>
      </c>
      <c r="S520" s="14">
        <f t="shared" si="199"/>
        <v>0.10471975511965978</v>
      </c>
      <c r="T520" s="12">
        <f t="shared" si="196"/>
        <v>840.33949246964119</v>
      </c>
      <c r="U520" s="3">
        <f t="shared" si="191"/>
        <v>18</v>
      </c>
      <c r="V520" s="19">
        <f t="shared" si="200"/>
        <v>13.422600000000001</v>
      </c>
      <c r="W520" s="14">
        <f>IF(M520=1,_xlfn.XLOOKUP(D520,' RPM (ICE)'!$E$3:$E$63,' RPM (ICE)'!$B$3:$B$63,,1),IF(M520=2,_xlfn.XLOOKUP(D520,' RPM (ICE)'!$F$3:$F$63,' RPM (ICE)'!$B$3:$B$63,,1),IF(M520=3,_xlfn.XLOOKUP(D520,' RPM (ICE)'!$G$3:$G$63,' RPM (ICE)'!$B$3:$B$63,,1))))</f>
        <v>6900</v>
      </c>
      <c r="X520" s="12">
        <f t="shared" si="201"/>
        <v>18.575322156521739</v>
      </c>
      <c r="Y520" s="3">
        <f t="shared" si="202"/>
        <v>19</v>
      </c>
      <c r="Z520" s="3">
        <f t="shared" ref="Z520:Z583" si="209">IF(Y520&lt;0,0,Y520)</f>
        <v>19</v>
      </c>
      <c r="AA520" s="3">
        <f t="shared" si="203"/>
        <v>19</v>
      </c>
      <c r="AB520" s="19"/>
      <c r="AC520" s="14">
        <f>IF(M520=1,_xlfn.XLOOKUP(D520,' RPM (ICE)'!$E$3:$E$63,' RPM (ICE)'!$C$3:$C$63,,-1),IF(M520=2,_xlfn.XLOOKUP(D520,' RPM (ICE)'!$F$3:$F$63,' RPM (ICE)'!$C$3:$C$63,,-1),IF(M520=3,_xlfn.XLOOKUP(D520,' RPM (ICE)'!$G$3:$G$63,' RPM (ICE)'!$C$3:$C$63,,-1))))</f>
        <v>13.483333333333301</v>
      </c>
      <c r="AD520" s="14">
        <f t="shared" si="204"/>
        <v>10.054521666666643</v>
      </c>
      <c r="AE520" s="14">
        <f t="shared" si="205"/>
        <v>13.914292245024122</v>
      </c>
      <c r="AF520" s="14" cm="1">
        <f t="array" ref="AF520">_xlfn.XLOOKUP(AE520,BSFC!$I$11:$I$33,_xlfn.XLOOKUP('Main Data (ICE)'!W520,BSFC!$J$10:$W$10,BSFC!$J$11:$W$33,,-1),,-1)</f>
        <v>450.79008974999994</v>
      </c>
      <c r="AG520" s="14">
        <f t="shared" si="206"/>
        <v>1.2590218679194376</v>
      </c>
      <c r="AH520" s="14">
        <f t="shared" ref="AH520:AH583" si="210">((F520-F519)/3600)*AD520</f>
        <v>2.0825300384643382E-4</v>
      </c>
      <c r="AI520" s="14">
        <f t="shared" ref="AI520:AI583" si="211">AH520*AF520</f>
        <v>9.3878390294640984E-2</v>
      </c>
      <c r="AJ520" s="14">
        <f t="shared" si="192"/>
        <v>63.713629450431071</v>
      </c>
      <c r="AK520" s="14">
        <f t="shared" ref="AK520:AK583" si="212">((AF520*AH520)/1000)/0.755</f>
        <v>1.2434223880084896E-4</v>
      </c>
      <c r="AL520" s="14">
        <f t="shared" ref="AL520:AL583" si="213">AL519+AK520</f>
        <v>8.4388913179379077E-2</v>
      </c>
    </row>
    <row r="521" spans="1:38" ht="15.75" thickBot="1" x14ac:dyDescent="0.3">
      <c r="A521" s="14">
        <v>3</v>
      </c>
      <c r="B521" s="17" t="s">
        <v>31</v>
      </c>
      <c r="C521" s="14">
        <v>515</v>
      </c>
      <c r="D521" s="14">
        <f t="shared" si="207"/>
        <v>30.000049728</v>
      </c>
      <c r="E521" s="14">
        <f t="shared" si="197"/>
        <v>13.411199999999999</v>
      </c>
      <c r="F521" s="14">
        <f t="shared" si="208"/>
        <v>46.488113188115889</v>
      </c>
      <c r="G521" s="14">
        <f>0.5*('Specifications (ICE)'!$P$4*'Specifications (ICE)'!$P$3)*'Specifications (ICE)'!$P$5*E521^2</f>
        <v>56.217600027646043</v>
      </c>
      <c r="H521" s="14">
        <f>IF(B521="A",'Specifications (ICE)'!$M$12,IF(B521="G",'Specifications (ICE)'!$M$13))</f>
        <v>105.33879899999999</v>
      </c>
      <c r="I521" s="14">
        <f>'Specifications (ICE)'!$H$11-G521-H521-R521</f>
        <v>-505.93758401319758</v>
      </c>
      <c r="J521" s="14">
        <f t="shared" si="198"/>
        <v>-0.79947271992011093</v>
      </c>
      <c r="K521" s="14">
        <f>0.5*'Specifications (ICE)'!$E$16*E521^2</f>
        <v>48283.043975654393</v>
      </c>
      <c r="L521" s="14">
        <f>E521/'Specifications (ICE)'!$M$4</f>
        <v>46.93333333333333</v>
      </c>
      <c r="M521" s="14">
        <f t="shared" si="193"/>
        <v>3</v>
      </c>
      <c r="N521" s="14">
        <f>IF(M521=1,'Specifications (ICE)'!$M$19,IF(M521=2,'Specifications (ICE)'!$M$20,IF(M521=3,'Specifications (ICE)'!$M$21)))</f>
        <v>632.83908432016858</v>
      </c>
      <c r="O521" s="14">
        <f t="shared" si="194"/>
        <v>56.911309171706868</v>
      </c>
      <c r="P521" s="13">
        <f t="shared" si="195"/>
        <v>0.95936726390413307</v>
      </c>
      <c r="Q521" s="14">
        <v>6.2</v>
      </c>
      <c r="R521" s="17">
        <f>'Specifications (ICE)'!$E$16*9.81*SIN(Q521-Q520)</f>
        <v>1046.3794352042742</v>
      </c>
      <c r="S521" s="14">
        <f t="shared" si="199"/>
        <v>0.10821041362364843</v>
      </c>
      <c r="T521" s="12">
        <f t="shared" si="196"/>
        <v>840.33949246964119</v>
      </c>
      <c r="U521" s="3">
        <f t="shared" ref="U521:U584" si="214">IF((ABS(I521)*D521)/746&gt;18,18,(ABS(I521)*D521)/746)</f>
        <v>18</v>
      </c>
      <c r="V521" s="19">
        <f t="shared" si="200"/>
        <v>13.422600000000001</v>
      </c>
      <c r="W521" s="14">
        <f>IF(M521=1,_xlfn.XLOOKUP(D521,' RPM (ICE)'!$E$3:$E$63,' RPM (ICE)'!$B$3:$B$63,,1),IF(M521=2,_xlfn.XLOOKUP(D521,' RPM (ICE)'!$F$3:$F$63,' RPM (ICE)'!$B$3:$B$63,,1),IF(M521=3,_xlfn.XLOOKUP(D521,' RPM (ICE)'!$G$3:$G$63,' RPM (ICE)'!$B$3:$B$63,,1))))</f>
        <v>6900</v>
      </c>
      <c r="X521" s="12">
        <f t="shared" si="201"/>
        <v>18.575322156521739</v>
      </c>
      <c r="Y521" s="3">
        <f t="shared" si="202"/>
        <v>19</v>
      </c>
      <c r="Z521" s="3">
        <f t="shared" si="209"/>
        <v>19</v>
      </c>
      <c r="AA521" s="3">
        <f t="shared" si="203"/>
        <v>19</v>
      </c>
      <c r="AB521" s="19"/>
      <c r="AC521" s="14">
        <f>IF(M521=1,_xlfn.XLOOKUP(D521,' RPM (ICE)'!$E$3:$E$63,' RPM (ICE)'!$C$3:$C$63,,-1),IF(M521=2,_xlfn.XLOOKUP(D521,' RPM (ICE)'!$F$3:$F$63,' RPM (ICE)'!$C$3:$C$63,,-1),IF(M521=3,_xlfn.XLOOKUP(D521,' RPM (ICE)'!$G$3:$G$63,' RPM (ICE)'!$C$3:$C$63,,-1))))</f>
        <v>13.483333333333301</v>
      </c>
      <c r="AD521" s="14">
        <f t="shared" si="204"/>
        <v>10.054521666666643</v>
      </c>
      <c r="AE521" s="14">
        <f t="shared" si="205"/>
        <v>13.914292245024122</v>
      </c>
      <c r="AF521" s="14" cm="1">
        <f t="array" ref="AF521">_xlfn.XLOOKUP(AE521,BSFC!$I$11:$I$33,_xlfn.XLOOKUP('Main Data (ICE)'!W521,BSFC!$J$10:$W$10,BSFC!$J$11:$W$33,,-1),,-1)</f>
        <v>450.79008974999994</v>
      </c>
      <c r="AG521" s="14">
        <f t="shared" si="206"/>
        <v>1.2590218679194376</v>
      </c>
      <c r="AH521" s="14">
        <f t="shared" si="210"/>
        <v>2.0825300384643382E-4</v>
      </c>
      <c r="AI521" s="14">
        <f t="shared" si="211"/>
        <v>9.3878390294640984E-2</v>
      </c>
      <c r="AJ521" s="14">
        <f t="shared" ref="AJ521:AJ584" si="215">AI521+AJ520</f>
        <v>63.807507840725712</v>
      </c>
      <c r="AK521" s="14">
        <f t="shared" si="212"/>
        <v>1.2434223880084896E-4</v>
      </c>
      <c r="AL521" s="14">
        <f t="shared" si="213"/>
        <v>8.4513255418179931E-2</v>
      </c>
    </row>
    <row r="522" spans="1:38" ht="15.75" thickBot="1" x14ac:dyDescent="0.3">
      <c r="A522" s="14">
        <v>3</v>
      </c>
      <c r="B522" s="17" t="s">
        <v>31</v>
      </c>
      <c r="C522" s="14">
        <v>516</v>
      </c>
      <c r="D522" s="14">
        <f t="shared" si="207"/>
        <v>30.000049728</v>
      </c>
      <c r="E522" s="14">
        <f t="shared" si="197"/>
        <v>13.411199999999999</v>
      </c>
      <c r="F522" s="14">
        <f t="shared" si="208"/>
        <v>46.562677731184372</v>
      </c>
      <c r="G522" s="14">
        <f>0.5*('Specifications (ICE)'!$P$4*'Specifications (ICE)'!$P$3)*'Specifications (ICE)'!$P$5*E522^2</f>
        <v>56.217600027646043</v>
      </c>
      <c r="H522" s="14">
        <f>IF(B522="A",'Specifications (ICE)'!$M$12,IF(B522="G",'Specifications (ICE)'!$M$13))</f>
        <v>105.33879899999999</v>
      </c>
      <c r="I522" s="14">
        <f>'Specifications (ICE)'!$H$11-G522-H522-R522</f>
        <v>-505.93758401319758</v>
      </c>
      <c r="J522" s="14">
        <f t="shared" si="198"/>
        <v>-0.79947271992011093</v>
      </c>
      <c r="K522" s="14">
        <f>0.5*'Specifications (ICE)'!$E$16*E522^2</f>
        <v>48283.043975654393</v>
      </c>
      <c r="L522" s="14">
        <f>E522/'Specifications (ICE)'!$M$4</f>
        <v>46.93333333333333</v>
      </c>
      <c r="M522" s="14">
        <f t="shared" si="193"/>
        <v>3</v>
      </c>
      <c r="N522" s="14">
        <f>IF(M522=1,'Specifications (ICE)'!$M$19,IF(M522=2,'Specifications (ICE)'!$M$20,IF(M522=3,'Specifications (ICE)'!$M$21)))</f>
        <v>632.83908432016858</v>
      </c>
      <c r="O522" s="14">
        <f t="shared" si="194"/>
        <v>56.911309171706868</v>
      </c>
      <c r="P522" s="13">
        <f t="shared" si="195"/>
        <v>0.95936726390413307</v>
      </c>
      <c r="Q522" s="14">
        <v>6.4</v>
      </c>
      <c r="R522" s="17">
        <f>'Specifications (ICE)'!$E$16*9.81*SIN(Q522-Q521)</f>
        <v>1046.3794352042742</v>
      </c>
      <c r="S522" s="14">
        <f t="shared" si="199"/>
        <v>0.11170107212763709</v>
      </c>
      <c r="T522" s="12">
        <f t="shared" si="196"/>
        <v>840.33949246964119</v>
      </c>
      <c r="U522" s="3">
        <f t="shared" si="214"/>
        <v>18</v>
      </c>
      <c r="V522" s="19">
        <f t="shared" si="200"/>
        <v>13.422600000000001</v>
      </c>
      <c r="W522" s="14">
        <f>IF(M522=1,_xlfn.XLOOKUP(D522,' RPM (ICE)'!$E$3:$E$63,' RPM (ICE)'!$B$3:$B$63,,1),IF(M522=2,_xlfn.XLOOKUP(D522,' RPM (ICE)'!$F$3:$F$63,' RPM (ICE)'!$B$3:$B$63,,1),IF(M522=3,_xlfn.XLOOKUP(D522,' RPM (ICE)'!$G$3:$G$63,' RPM (ICE)'!$B$3:$B$63,,1))))</f>
        <v>6900</v>
      </c>
      <c r="X522" s="12">
        <f t="shared" si="201"/>
        <v>18.575322156521739</v>
      </c>
      <c r="Y522" s="3">
        <f t="shared" si="202"/>
        <v>19</v>
      </c>
      <c r="Z522" s="3">
        <f t="shared" si="209"/>
        <v>19</v>
      </c>
      <c r="AA522" s="3">
        <f t="shared" si="203"/>
        <v>19</v>
      </c>
      <c r="AB522" s="19"/>
      <c r="AC522" s="14">
        <f>IF(M522=1,_xlfn.XLOOKUP(D522,' RPM (ICE)'!$E$3:$E$63,' RPM (ICE)'!$C$3:$C$63,,-1),IF(M522=2,_xlfn.XLOOKUP(D522,' RPM (ICE)'!$F$3:$F$63,' RPM (ICE)'!$C$3:$C$63,,-1),IF(M522=3,_xlfn.XLOOKUP(D522,' RPM (ICE)'!$G$3:$G$63,' RPM (ICE)'!$C$3:$C$63,,-1))))</f>
        <v>13.483333333333301</v>
      </c>
      <c r="AD522" s="14">
        <f t="shared" si="204"/>
        <v>10.054521666666643</v>
      </c>
      <c r="AE522" s="14">
        <f t="shared" si="205"/>
        <v>13.914292245024122</v>
      </c>
      <c r="AF522" s="14" cm="1">
        <f t="array" ref="AF522">_xlfn.XLOOKUP(AE522,BSFC!$I$11:$I$33,_xlfn.XLOOKUP('Main Data (ICE)'!W522,BSFC!$J$10:$W$10,BSFC!$J$11:$W$33,,-1),,-1)</f>
        <v>450.79008974999994</v>
      </c>
      <c r="AG522" s="14">
        <f t="shared" si="206"/>
        <v>1.2590218679194376</v>
      </c>
      <c r="AH522" s="14">
        <f t="shared" si="210"/>
        <v>2.0825300384643382E-4</v>
      </c>
      <c r="AI522" s="14">
        <f t="shared" si="211"/>
        <v>9.3878390294640984E-2</v>
      </c>
      <c r="AJ522" s="14">
        <f t="shared" si="215"/>
        <v>63.901386231020354</v>
      </c>
      <c r="AK522" s="14">
        <f t="shared" si="212"/>
        <v>1.2434223880084896E-4</v>
      </c>
      <c r="AL522" s="14">
        <f t="shared" si="213"/>
        <v>8.4637597656980784E-2</v>
      </c>
    </row>
    <row r="523" spans="1:38" ht="15.75" thickBot="1" x14ac:dyDescent="0.3">
      <c r="A523" s="14">
        <v>3</v>
      </c>
      <c r="B523" s="17" t="s">
        <v>31</v>
      </c>
      <c r="C523" s="14">
        <v>517</v>
      </c>
      <c r="D523" s="14">
        <f t="shared" si="207"/>
        <v>30.000049728</v>
      </c>
      <c r="E523" s="14">
        <f t="shared" si="197"/>
        <v>13.411199999999999</v>
      </c>
      <c r="F523" s="14">
        <f t="shared" si="208"/>
        <v>46.637242274252856</v>
      </c>
      <c r="G523" s="14">
        <f>0.5*('Specifications (ICE)'!$P$4*'Specifications (ICE)'!$P$3)*'Specifications (ICE)'!$P$5*E523^2</f>
        <v>56.217600027646043</v>
      </c>
      <c r="H523" s="14">
        <f>IF(B523="A",'Specifications (ICE)'!$M$12,IF(B523="G",'Specifications (ICE)'!$M$13))</f>
        <v>105.33879899999999</v>
      </c>
      <c r="I523" s="14">
        <f>'Specifications (ICE)'!$H$11-G523-H523-R523</f>
        <v>-505.93758401319303</v>
      </c>
      <c r="J523" s="14">
        <f t="shared" si="198"/>
        <v>-0.79947271992010371</v>
      </c>
      <c r="K523" s="14">
        <f>0.5*'Specifications (ICE)'!$E$16*E523^2</f>
        <v>48283.043975654393</v>
      </c>
      <c r="L523" s="14">
        <f>E523/'Specifications (ICE)'!$M$4</f>
        <v>46.93333333333333</v>
      </c>
      <c r="M523" s="14">
        <f t="shared" si="193"/>
        <v>3</v>
      </c>
      <c r="N523" s="14">
        <f>IF(M523=1,'Specifications (ICE)'!$M$19,IF(M523=2,'Specifications (ICE)'!$M$20,IF(M523=3,'Specifications (ICE)'!$M$21)))</f>
        <v>632.83908432016858</v>
      </c>
      <c r="O523" s="14">
        <f t="shared" si="194"/>
        <v>56.911309171706868</v>
      </c>
      <c r="P523" s="13">
        <f t="shared" si="195"/>
        <v>0.95936726390412441</v>
      </c>
      <c r="Q523" s="14">
        <v>6.6</v>
      </c>
      <c r="R523" s="17">
        <f>'Specifications (ICE)'!$E$16*9.81*SIN(Q523-Q522)</f>
        <v>1046.3794352042696</v>
      </c>
      <c r="S523" s="14">
        <f t="shared" si="199"/>
        <v>0.11519173063162574</v>
      </c>
      <c r="T523" s="12">
        <f t="shared" si="196"/>
        <v>840.33949246964119</v>
      </c>
      <c r="U523" s="3">
        <f t="shared" si="214"/>
        <v>18</v>
      </c>
      <c r="V523" s="19">
        <f t="shared" si="200"/>
        <v>13.422600000000001</v>
      </c>
      <c r="W523" s="14">
        <f>IF(M523=1,_xlfn.XLOOKUP(D523,' RPM (ICE)'!$E$3:$E$63,' RPM (ICE)'!$B$3:$B$63,,1),IF(M523=2,_xlfn.XLOOKUP(D523,' RPM (ICE)'!$F$3:$F$63,' RPM (ICE)'!$B$3:$B$63,,1),IF(M523=3,_xlfn.XLOOKUP(D523,' RPM (ICE)'!$G$3:$G$63,' RPM (ICE)'!$B$3:$B$63,,1))))</f>
        <v>6900</v>
      </c>
      <c r="X523" s="12">
        <f t="shared" si="201"/>
        <v>18.575322156521739</v>
      </c>
      <c r="Y523" s="3">
        <f t="shared" si="202"/>
        <v>19</v>
      </c>
      <c r="Z523" s="3">
        <f t="shared" si="209"/>
        <v>19</v>
      </c>
      <c r="AA523" s="3">
        <f t="shared" si="203"/>
        <v>19</v>
      </c>
      <c r="AB523" s="19"/>
      <c r="AC523" s="14">
        <f>IF(M523=1,_xlfn.XLOOKUP(D523,' RPM (ICE)'!$E$3:$E$63,' RPM (ICE)'!$C$3:$C$63,,-1),IF(M523=2,_xlfn.XLOOKUP(D523,' RPM (ICE)'!$F$3:$F$63,' RPM (ICE)'!$C$3:$C$63,,-1),IF(M523=3,_xlfn.XLOOKUP(D523,' RPM (ICE)'!$G$3:$G$63,' RPM (ICE)'!$C$3:$C$63,,-1))))</f>
        <v>13.483333333333301</v>
      </c>
      <c r="AD523" s="14">
        <f t="shared" si="204"/>
        <v>10.054521666666643</v>
      </c>
      <c r="AE523" s="14">
        <f t="shared" si="205"/>
        <v>13.914292245024122</v>
      </c>
      <c r="AF523" s="14" cm="1">
        <f t="array" ref="AF523">_xlfn.XLOOKUP(AE523,BSFC!$I$11:$I$33,_xlfn.XLOOKUP('Main Data (ICE)'!W523,BSFC!$J$10:$W$10,BSFC!$J$11:$W$33,,-1),,-1)</f>
        <v>450.79008974999994</v>
      </c>
      <c r="AG523" s="14">
        <f t="shared" si="206"/>
        <v>1.2590218679194376</v>
      </c>
      <c r="AH523" s="14">
        <f t="shared" si="210"/>
        <v>2.0825300384643382E-4</v>
      </c>
      <c r="AI523" s="14">
        <f t="shared" si="211"/>
        <v>9.3878390294640984E-2</v>
      </c>
      <c r="AJ523" s="14">
        <f t="shared" si="215"/>
        <v>63.995264621314995</v>
      </c>
      <c r="AK523" s="14">
        <f t="shared" si="212"/>
        <v>1.2434223880084896E-4</v>
      </c>
      <c r="AL523" s="14">
        <f t="shared" si="213"/>
        <v>8.4761939895781638E-2</v>
      </c>
    </row>
    <row r="524" spans="1:38" ht="15.75" thickBot="1" x14ac:dyDescent="0.3">
      <c r="A524" s="14">
        <v>3</v>
      </c>
      <c r="B524" s="17" t="s">
        <v>31</v>
      </c>
      <c r="C524" s="14">
        <v>518</v>
      </c>
      <c r="D524" s="14">
        <f t="shared" si="207"/>
        <v>30.000049728</v>
      </c>
      <c r="E524" s="14">
        <f t="shared" si="197"/>
        <v>13.411199999999999</v>
      </c>
      <c r="F524" s="14">
        <f t="shared" si="208"/>
        <v>46.711806817321339</v>
      </c>
      <c r="G524" s="14">
        <f>0.5*('Specifications (ICE)'!$P$4*'Specifications (ICE)'!$P$3)*'Specifications (ICE)'!$P$5*E524^2</f>
        <v>56.217600027646043</v>
      </c>
      <c r="H524" s="14">
        <f>IF(B524="A",'Specifications (ICE)'!$M$12,IF(B524="G",'Specifications (ICE)'!$M$13))</f>
        <v>105.33879899999999</v>
      </c>
      <c r="I524" s="14">
        <f>'Specifications (ICE)'!$H$11-G524-H524-R524</f>
        <v>-505.93758401319758</v>
      </c>
      <c r="J524" s="14">
        <f t="shared" si="198"/>
        <v>-0.79947271992011093</v>
      </c>
      <c r="K524" s="14">
        <f>0.5*'Specifications (ICE)'!$E$16*E524^2</f>
        <v>48283.043975654393</v>
      </c>
      <c r="L524" s="14">
        <f>E524/'Specifications (ICE)'!$M$4</f>
        <v>46.93333333333333</v>
      </c>
      <c r="M524" s="14">
        <f t="shared" si="193"/>
        <v>3</v>
      </c>
      <c r="N524" s="14">
        <f>IF(M524=1,'Specifications (ICE)'!$M$19,IF(M524=2,'Specifications (ICE)'!$M$20,IF(M524=3,'Specifications (ICE)'!$M$21)))</f>
        <v>632.83908432016858</v>
      </c>
      <c r="O524" s="14">
        <f t="shared" si="194"/>
        <v>56.911309171706868</v>
      </c>
      <c r="P524" s="13">
        <f t="shared" si="195"/>
        <v>0.95936726390413307</v>
      </c>
      <c r="Q524" s="14">
        <v>6.8</v>
      </c>
      <c r="R524" s="17">
        <f>'Specifications (ICE)'!$E$16*9.81*SIN(Q524-Q523)</f>
        <v>1046.3794352042742</v>
      </c>
      <c r="S524" s="14">
        <f t="shared" si="199"/>
        <v>0.11868238913561441</v>
      </c>
      <c r="T524" s="12">
        <f t="shared" si="196"/>
        <v>840.33949246964119</v>
      </c>
      <c r="U524" s="3">
        <f t="shared" si="214"/>
        <v>18</v>
      </c>
      <c r="V524" s="19">
        <f t="shared" si="200"/>
        <v>13.422600000000001</v>
      </c>
      <c r="W524" s="14">
        <f>IF(M524=1,_xlfn.XLOOKUP(D524,' RPM (ICE)'!$E$3:$E$63,' RPM (ICE)'!$B$3:$B$63,,1),IF(M524=2,_xlfn.XLOOKUP(D524,' RPM (ICE)'!$F$3:$F$63,' RPM (ICE)'!$B$3:$B$63,,1),IF(M524=3,_xlfn.XLOOKUP(D524,' RPM (ICE)'!$G$3:$G$63,' RPM (ICE)'!$B$3:$B$63,,1))))</f>
        <v>6900</v>
      </c>
      <c r="X524" s="12">
        <f t="shared" si="201"/>
        <v>18.575322156521739</v>
      </c>
      <c r="Y524" s="3">
        <f t="shared" si="202"/>
        <v>19</v>
      </c>
      <c r="Z524" s="3">
        <f t="shared" si="209"/>
        <v>19</v>
      </c>
      <c r="AA524" s="3">
        <f t="shared" si="203"/>
        <v>19</v>
      </c>
      <c r="AB524" s="19"/>
      <c r="AC524" s="14">
        <f>IF(M524=1,_xlfn.XLOOKUP(D524,' RPM (ICE)'!$E$3:$E$63,' RPM (ICE)'!$C$3:$C$63,,-1),IF(M524=2,_xlfn.XLOOKUP(D524,' RPM (ICE)'!$F$3:$F$63,' RPM (ICE)'!$C$3:$C$63,,-1),IF(M524=3,_xlfn.XLOOKUP(D524,' RPM (ICE)'!$G$3:$G$63,' RPM (ICE)'!$C$3:$C$63,,-1))))</f>
        <v>13.483333333333301</v>
      </c>
      <c r="AD524" s="14">
        <f t="shared" si="204"/>
        <v>10.054521666666643</v>
      </c>
      <c r="AE524" s="14">
        <f t="shared" si="205"/>
        <v>13.914292245024122</v>
      </c>
      <c r="AF524" s="14" cm="1">
        <f t="array" ref="AF524">_xlfn.XLOOKUP(AE524,BSFC!$I$11:$I$33,_xlfn.XLOOKUP('Main Data (ICE)'!W524,BSFC!$J$10:$W$10,BSFC!$J$11:$W$33,,-1),,-1)</f>
        <v>450.79008974999994</v>
      </c>
      <c r="AG524" s="14">
        <f t="shared" si="206"/>
        <v>1.2590218679194376</v>
      </c>
      <c r="AH524" s="14">
        <f t="shared" si="210"/>
        <v>2.0825300384643382E-4</v>
      </c>
      <c r="AI524" s="14">
        <f t="shared" si="211"/>
        <v>9.3878390294640984E-2</v>
      </c>
      <c r="AJ524" s="14">
        <f t="shared" si="215"/>
        <v>64.089143011609636</v>
      </c>
      <c r="AK524" s="14">
        <f t="shared" si="212"/>
        <v>1.2434223880084896E-4</v>
      </c>
      <c r="AL524" s="14">
        <f t="shared" si="213"/>
        <v>8.4886282134582491E-2</v>
      </c>
    </row>
    <row r="525" spans="1:38" ht="15.75" thickBot="1" x14ac:dyDescent="0.3">
      <c r="A525" s="14">
        <v>3</v>
      </c>
      <c r="B525" s="17" t="s">
        <v>31</v>
      </c>
      <c r="C525" s="14">
        <v>519</v>
      </c>
      <c r="D525" s="14">
        <f t="shared" si="207"/>
        <v>30.000049728</v>
      </c>
      <c r="E525" s="14">
        <f t="shared" si="197"/>
        <v>13.411199999999999</v>
      </c>
      <c r="F525" s="14">
        <f t="shared" si="208"/>
        <v>46.786371360389822</v>
      </c>
      <c r="G525" s="14">
        <f>0.5*('Specifications (ICE)'!$P$4*'Specifications (ICE)'!$P$3)*'Specifications (ICE)'!$P$5*E525^2</f>
        <v>56.217600027646043</v>
      </c>
      <c r="H525" s="14">
        <f>IF(B525="A",'Specifications (ICE)'!$M$12,IF(B525="G",'Specifications (ICE)'!$M$13))</f>
        <v>105.33879899999999</v>
      </c>
      <c r="I525" s="14">
        <f>'Specifications (ICE)'!$H$11-G525-H525-R525</f>
        <v>-505.93758401319758</v>
      </c>
      <c r="J525" s="14">
        <f t="shared" si="198"/>
        <v>-0.79947271992011093</v>
      </c>
      <c r="K525" s="14">
        <f>0.5*'Specifications (ICE)'!$E$16*E525^2</f>
        <v>48283.043975654393</v>
      </c>
      <c r="L525" s="14">
        <f>E525/'Specifications (ICE)'!$M$4</f>
        <v>46.93333333333333</v>
      </c>
      <c r="M525" s="14">
        <f t="shared" si="193"/>
        <v>3</v>
      </c>
      <c r="N525" s="14">
        <f>IF(M525=1,'Specifications (ICE)'!$M$19,IF(M525=2,'Specifications (ICE)'!$M$20,IF(M525=3,'Specifications (ICE)'!$M$21)))</f>
        <v>632.83908432016858</v>
      </c>
      <c r="O525" s="14">
        <f t="shared" si="194"/>
        <v>56.911309171706868</v>
      </c>
      <c r="P525" s="13">
        <f t="shared" si="195"/>
        <v>0.95936726390413307</v>
      </c>
      <c r="Q525" s="14">
        <v>7</v>
      </c>
      <c r="R525" s="17">
        <f>'Specifications (ICE)'!$E$16*9.81*SIN(Q525-Q524)</f>
        <v>1046.3794352042742</v>
      </c>
      <c r="S525" s="14">
        <f t="shared" si="199"/>
        <v>0.12217304763960307</v>
      </c>
      <c r="T525" s="12">
        <f t="shared" si="196"/>
        <v>840.33949246964119</v>
      </c>
      <c r="U525" s="3">
        <f t="shared" si="214"/>
        <v>18</v>
      </c>
      <c r="V525" s="19">
        <f t="shared" si="200"/>
        <v>13.422600000000001</v>
      </c>
      <c r="W525" s="14">
        <f>IF(M525=1,_xlfn.XLOOKUP(D525,' RPM (ICE)'!$E$3:$E$63,' RPM (ICE)'!$B$3:$B$63,,1),IF(M525=2,_xlfn.XLOOKUP(D525,' RPM (ICE)'!$F$3:$F$63,' RPM (ICE)'!$B$3:$B$63,,1),IF(M525=3,_xlfn.XLOOKUP(D525,' RPM (ICE)'!$G$3:$G$63,' RPM (ICE)'!$B$3:$B$63,,1))))</f>
        <v>6900</v>
      </c>
      <c r="X525" s="12">
        <f t="shared" si="201"/>
        <v>18.575322156521739</v>
      </c>
      <c r="Y525" s="3">
        <f t="shared" si="202"/>
        <v>19</v>
      </c>
      <c r="Z525" s="3">
        <f t="shared" si="209"/>
        <v>19</v>
      </c>
      <c r="AA525" s="3">
        <f t="shared" si="203"/>
        <v>19</v>
      </c>
      <c r="AB525" s="19"/>
      <c r="AC525" s="14">
        <f>IF(M525=1,_xlfn.XLOOKUP(D525,' RPM (ICE)'!$E$3:$E$63,' RPM (ICE)'!$C$3:$C$63,,-1),IF(M525=2,_xlfn.XLOOKUP(D525,' RPM (ICE)'!$F$3:$F$63,' RPM (ICE)'!$C$3:$C$63,,-1),IF(M525=3,_xlfn.XLOOKUP(D525,' RPM (ICE)'!$G$3:$G$63,' RPM (ICE)'!$C$3:$C$63,,-1))))</f>
        <v>13.483333333333301</v>
      </c>
      <c r="AD525" s="14">
        <f t="shared" si="204"/>
        <v>10.054521666666643</v>
      </c>
      <c r="AE525" s="14">
        <f t="shared" si="205"/>
        <v>13.914292245024122</v>
      </c>
      <c r="AF525" s="14" cm="1">
        <f t="array" ref="AF525">_xlfn.XLOOKUP(AE525,BSFC!$I$11:$I$33,_xlfn.XLOOKUP('Main Data (ICE)'!W525,BSFC!$J$10:$W$10,BSFC!$J$11:$W$33,,-1),,-1)</f>
        <v>450.79008974999994</v>
      </c>
      <c r="AG525" s="14">
        <f t="shared" si="206"/>
        <v>1.2590218679194376</v>
      </c>
      <c r="AH525" s="14">
        <f t="shared" si="210"/>
        <v>2.0825300384643382E-4</v>
      </c>
      <c r="AI525" s="14">
        <f t="shared" si="211"/>
        <v>9.3878390294640984E-2</v>
      </c>
      <c r="AJ525" s="14">
        <f t="shared" si="215"/>
        <v>64.18302140190427</v>
      </c>
      <c r="AK525" s="14">
        <f t="shared" si="212"/>
        <v>1.2434223880084896E-4</v>
      </c>
      <c r="AL525" s="14">
        <f t="shared" si="213"/>
        <v>8.5010624373383345E-2</v>
      </c>
    </row>
    <row r="526" spans="1:38" ht="15.75" thickBot="1" x14ac:dyDescent="0.3">
      <c r="A526" s="14">
        <v>3</v>
      </c>
      <c r="B526" s="17" t="s">
        <v>31</v>
      </c>
      <c r="C526" s="14">
        <v>520</v>
      </c>
      <c r="D526" s="14">
        <f t="shared" si="207"/>
        <v>30.000049728</v>
      </c>
      <c r="E526" s="14">
        <f t="shared" si="197"/>
        <v>13.411199999999999</v>
      </c>
      <c r="F526" s="14">
        <f t="shared" si="208"/>
        <v>46.860935903458305</v>
      </c>
      <c r="G526" s="14">
        <f>0.5*('Specifications (ICE)'!$P$4*'Specifications (ICE)'!$P$3)*'Specifications (ICE)'!$P$5*E526^2</f>
        <v>56.217600027646043</v>
      </c>
      <c r="H526" s="14">
        <f>IF(B526="A",'Specifications (ICE)'!$M$12,IF(B526="G",'Specifications (ICE)'!$M$13))</f>
        <v>105.33879899999999</v>
      </c>
      <c r="I526" s="14">
        <f>'Specifications (ICE)'!$H$11-G526-H526-R526</f>
        <v>-505.93758401319758</v>
      </c>
      <c r="J526" s="14">
        <f t="shared" si="198"/>
        <v>-0.79947271992011093</v>
      </c>
      <c r="K526" s="14">
        <f>0.5*'Specifications (ICE)'!$E$16*E526^2</f>
        <v>48283.043975654393</v>
      </c>
      <c r="L526" s="14">
        <f>E526/'Specifications (ICE)'!$M$4</f>
        <v>46.93333333333333</v>
      </c>
      <c r="M526" s="14">
        <f t="shared" si="193"/>
        <v>3</v>
      </c>
      <c r="N526" s="14">
        <f>IF(M526=1,'Specifications (ICE)'!$M$19,IF(M526=2,'Specifications (ICE)'!$M$20,IF(M526=3,'Specifications (ICE)'!$M$21)))</f>
        <v>632.83908432016858</v>
      </c>
      <c r="O526" s="14">
        <f t="shared" si="194"/>
        <v>56.911309171706868</v>
      </c>
      <c r="P526" s="13">
        <f t="shared" si="195"/>
        <v>0.95936726390413307</v>
      </c>
      <c r="Q526" s="14">
        <v>7.2</v>
      </c>
      <c r="R526" s="17">
        <f>'Specifications (ICE)'!$E$16*9.81*SIN(Q526-Q525)</f>
        <v>1046.3794352042742</v>
      </c>
      <c r="S526" s="14">
        <f t="shared" si="199"/>
        <v>0.12566370614359174</v>
      </c>
      <c r="T526" s="12">
        <f t="shared" si="196"/>
        <v>840.33949246964119</v>
      </c>
      <c r="U526" s="3">
        <f t="shared" si="214"/>
        <v>18</v>
      </c>
      <c r="V526" s="19">
        <f t="shared" si="200"/>
        <v>13.422600000000001</v>
      </c>
      <c r="W526" s="14">
        <f>IF(M526=1,_xlfn.XLOOKUP(D526,' RPM (ICE)'!$E$3:$E$63,' RPM (ICE)'!$B$3:$B$63,,1),IF(M526=2,_xlfn.XLOOKUP(D526,' RPM (ICE)'!$F$3:$F$63,' RPM (ICE)'!$B$3:$B$63,,1),IF(M526=3,_xlfn.XLOOKUP(D526,' RPM (ICE)'!$G$3:$G$63,' RPM (ICE)'!$B$3:$B$63,,1))))</f>
        <v>6900</v>
      </c>
      <c r="X526" s="12">
        <f t="shared" si="201"/>
        <v>18.575322156521739</v>
      </c>
      <c r="Y526" s="3">
        <f t="shared" si="202"/>
        <v>19</v>
      </c>
      <c r="Z526" s="3">
        <f t="shared" si="209"/>
        <v>19</v>
      </c>
      <c r="AA526" s="3">
        <f t="shared" si="203"/>
        <v>19</v>
      </c>
      <c r="AB526" s="19"/>
      <c r="AC526" s="14">
        <f>IF(M526=1,_xlfn.XLOOKUP(D526,' RPM (ICE)'!$E$3:$E$63,' RPM (ICE)'!$C$3:$C$63,,-1),IF(M526=2,_xlfn.XLOOKUP(D526,' RPM (ICE)'!$F$3:$F$63,' RPM (ICE)'!$C$3:$C$63,,-1),IF(M526=3,_xlfn.XLOOKUP(D526,' RPM (ICE)'!$G$3:$G$63,' RPM (ICE)'!$C$3:$C$63,,-1))))</f>
        <v>13.483333333333301</v>
      </c>
      <c r="AD526" s="14">
        <f t="shared" si="204"/>
        <v>10.054521666666643</v>
      </c>
      <c r="AE526" s="14">
        <f t="shared" si="205"/>
        <v>13.914292245024122</v>
      </c>
      <c r="AF526" s="14" cm="1">
        <f t="array" ref="AF526">_xlfn.XLOOKUP(AE526,BSFC!$I$11:$I$33,_xlfn.XLOOKUP('Main Data (ICE)'!W526,BSFC!$J$10:$W$10,BSFC!$J$11:$W$33,,-1),,-1)</f>
        <v>450.79008974999994</v>
      </c>
      <c r="AG526" s="14">
        <f t="shared" si="206"/>
        <v>1.2590218679194376</v>
      </c>
      <c r="AH526" s="14">
        <f t="shared" si="210"/>
        <v>2.0825300384643382E-4</v>
      </c>
      <c r="AI526" s="14">
        <f t="shared" si="211"/>
        <v>9.3878390294640984E-2</v>
      </c>
      <c r="AJ526" s="14">
        <f t="shared" si="215"/>
        <v>64.276899792198904</v>
      </c>
      <c r="AK526" s="14">
        <f t="shared" si="212"/>
        <v>1.2434223880084896E-4</v>
      </c>
      <c r="AL526" s="14">
        <f t="shared" si="213"/>
        <v>8.5134966612184199E-2</v>
      </c>
    </row>
    <row r="527" spans="1:38" ht="15.75" thickBot="1" x14ac:dyDescent="0.3">
      <c r="A527" s="14">
        <v>3</v>
      </c>
      <c r="B527" s="17" t="s">
        <v>31</v>
      </c>
      <c r="C527" s="14">
        <v>521</v>
      </c>
      <c r="D527" s="14">
        <f t="shared" si="207"/>
        <v>30.000049728</v>
      </c>
      <c r="E527" s="14">
        <f t="shared" si="197"/>
        <v>13.411199999999999</v>
      </c>
      <c r="F527" s="14">
        <f t="shared" si="208"/>
        <v>46.935500446526788</v>
      </c>
      <c r="G527" s="14">
        <f>0.5*('Specifications (ICE)'!$P$4*'Specifications (ICE)'!$P$3)*'Specifications (ICE)'!$P$5*E527^2</f>
        <v>56.217600027646043</v>
      </c>
      <c r="H527" s="14">
        <f>IF(B527="A",'Specifications (ICE)'!$M$12,IF(B527="G",'Specifications (ICE)'!$M$13))</f>
        <v>105.33879899999999</v>
      </c>
      <c r="I527" s="14">
        <f>'Specifications (ICE)'!$H$11-G527-H527-R527</f>
        <v>-505.93758401319758</v>
      </c>
      <c r="J527" s="14">
        <f t="shared" si="198"/>
        <v>-0.79947271992011093</v>
      </c>
      <c r="K527" s="14">
        <f>0.5*'Specifications (ICE)'!$E$16*E527^2</f>
        <v>48283.043975654393</v>
      </c>
      <c r="L527" s="14">
        <f>E527/'Specifications (ICE)'!$M$4</f>
        <v>46.93333333333333</v>
      </c>
      <c r="M527" s="14">
        <f t="shared" si="193"/>
        <v>3</v>
      </c>
      <c r="N527" s="14">
        <f>IF(M527=1,'Specifications (ICE)'!$M$19,IF(M527=2,'Specifications (ICE)'!$M$20,IF(M527=3,'Specifications (ICE)'!$M$21)))</f>
        <v>632.83908432016858</v>
      </c>
      <c r="O527" s="14">
        <f t="shared" si="194"/>
        <v>56.911309171706868</v>
      </c>
      <c r="P527" s="13">
        <f t="shared" si="195"/>
        <v>0.95936726390413307</v>
      </c>
      <c r="Q527" s="14">
        <v>7.4</v>
      </c>
      <c r="R527" s="17">
        <f>'Specifications (ICE)'!$E$16*9.81*SIN(Q527-Q526)</f>
        <v>1046.3794352042742</v>
      </c>
      <c r="S527" s="14">
        <f t="shared" si="199"/>
        <v>0.1291543646475804</v>
      </c>
      <c r="T527" s="12">
        <f t="shared" si="196"/>
        <v>840.33949246964119</v>
      </c>
      <c r="U527" s="3">
        <f t="shared" si="214"/>
        <v>18</v>
      </c>
      <c r="V527" s="19">
        <f t="shared" si="200"/>
        <v>13.422600000000001</v>
      </c>
      <c r="W527" s="14">
        <f>IF(M527=1,_xlfn.XLOOKUP(D527,' RPM (ICE)'!$E$3:$E$63,' RPM (ICE)'!$B$3:$B$63,,1),IF(M527=2,_xlfn.XLOOKUP(D527,' RPM (ICE)'!$F$3:$F$63,' RPM (ICE)'!$B$3:$B$63,,1),IF(M527=3,_xlfn.XLOOKUP(D527,' RPM (ICE)'!$G$3:$G$63,' RPM (ICE)'!$B$3:$B$63,,1))))</f>
        <v>6900</v>
      </c>
      <c r="X527" s="12">
        <f t="shared" si="201"/>
        <v>18.575322156521739</v>
      </c>
      <c r="Y527" s="3">
        <f t="shared" si="202"/>
        <v>19</v>
      </c>
      <c r="Z527" s="3">
        <f t="shared" si="209"/>
        <v>19</v>
      </c>
      <c r="AA527" s="3">
        <f t="shared" si="203"/>
        <v>19</v>
      </c>
      <c r="AB527" s="19"/>
      <c r="AC527" s="14">
        <f>IF(M527=1,_xlfn.XLOOKUP(D527,' RPM (ICE)'!$E$3:$E$63,' RPM (ICE)'!$C$3:$C$63,,-1),IF(M527=2,_xlfn.XLOOKUP(D527,' RPM (ICE)'!$F$3:$F$63,' RPM (ICE)'!$C$3:$C$63,,-1),IF(M527=3,_xlfn.XLOOKUP(D527,' RPM (ICE)'!$G$3:$G$63,' RPM (ICE)'!$C$3:$C$63,,-1))))</f>
        <v>13.483333333333301</v>
      </c>
      <c r="AD527" s="14">
        <f t="shared" si="204"/>
        <v>10.054521666666643</v>
      </c>
      <c r="AE527" s="14">
        <f t="shared" si="205"/>
        <v>13.914292245024122</v>
      </c>
      <c r="AF527" s="14" cm="1">
        <f t="array" ref="AF527">_xlfn.XLOOKUP(AE527,BSFC!$I$11:$I$33,_xlfn.XLOOKUP('Main Data (ICE)'!W527,BSFC!$J$10:$W$10,BSFC!$J$11:$W$33,,-1),,-1)</f>
        <v>450.79008974999994</v>
      </c>
      <c r="AG527" s="14">
        <f t="shared" si="206"/>
        <v>1.2590218679194376</v>
      </c>
      <c r="AH527" s="14">
        <f t="shared" si="210"/>
        <v>2.0825300384643382E-4</v>
      </c>
      <c r="AI527" s="14">
        <f t="shared" si="211"/>
        <v>9.3878390294640984E-2</v>
      </c>
      <c r="AJ527" s="14">
        <f t="shared" si="215"/>
        <v>64.370778182493538</v>
      </c>
      <c r="AK527" s="14">
        <f t="shared" si="212"/>
        <v>1.2434223880084896E-4</v>
      </c>
      <c r="AL527" s="14">
        <f t="shared" si="213"/>
        <v>8.5259308850985052E-2</v>
      </c>
    </row>
    <row r="528" spans="1:38" ht="15.75" thickBot="1" x14ac:dyDescent="0.3">
      <c r="A528" s="14">
        <v>3</v>
      </c>
      <c r="B528" s="17" t="s">
        <v>31</v>
      </c>
      <c r="C528" s="14">
        <v>522</v>
      </c>
      <c r="D528" s="14">
        <f t="shared" si="207"/>
        <v>30.000049728</v>
      </c>
      <c r="E528" s="14">
        <f t="shared" si="197"/>
        <v>13.411199999999999</v>
      </c>
      <c r="F528" s="14">
        <f t="shared" si="208"/>
        <v>47.010064989595271</v>
      </c>
      <c r="G528" s="14">
        <f>0.5*('Specifications (ICE)'!$P$4*'Specifications (ICE)'!$P$3)*'Specifications (ICE)'!$P$5*E528^2</f>
        <v>56.217600027646043</v>
      </c>
      <c r="H528" s="14">
        <f>IF(B528="A",'Specifications (ICE)'!$M$12,IF(B528="G",'Specifications (ICE)'!$M$13))</f>
        <v>105.33879899999999</v>
      </c>
      <c r="I528" s="14">
        <f>'Specifications (ICE)'!$H$11-G528-H528-R528</f>
        <v>-505.93758401319303</v>
      </c>
      <c r="J528" s="14">
        <f t="shared" si="198"/>
        <v>-0.79947271992010371</v>
      </c>
      <c r="K528" s="14">
        <f>0.5*'Specifications (ICE)'!$E$16*E528^2</f>
        <v>48283.043975654393</v>
      </c>
      <c r="L528" s="14">
        <f>E528/'Specifications (ICE)'!$M$4</f>
        <v>46.93333333333333</v>
      </c>
      <c r="M528" s="14">
        <f t="shared" si="193"/>
        <v>3</v>
      </c>
      <c r="N528" s="14">
        <f>IF(M528=1,'Specifications (ICE)'!$M$19,IF(M528=2,'Specifications (ICE)'!$M$20,IF(M528=3,'Specifications (ICE)'!$M$21)))</f>
        <v>632.83908432016858</v>
      </c>
      <c r="O528" s="14">
        <f t="shared" si="194"/>
        <v>56.911309171706868</v>
      </c>
      <c r="P528" s="13">
        <f t="shared" si="195"/>
        <v>0.95936726390412441</v>
      </c>
      <c r="Q528" s="14">
        <v>7.6</v>
      </c>
      <c r="R528" s="17">
        <f>'Specifications (ICE)'!$E$16*9.81*SIN(Q528-Q527)</f>
        <v>1046.3794352042696</v>
      </c>
      <c r="S528" s="14">
        <f t="shared" si="199"/>
        <v>0.13264502315156904</v>
      </c>
      <c r="T528" s="12">
        <f t="shared" si="196"/>
        <v>840.33949246964119</v>
      </c>
      <c r="U528" s="3">
        <f t="shared" si="214"/>
        <v>18</v>
      </c>
      <c r="V528" s="19">
        <f t="shared" si="200"/>
        <v>13.422600000000001</v>
      </c>
      <c r="W528" s="14">
        <f>IF(M528=1,_xlfn.XLOOKUP(D528,' RPM (ICE)'!$E$3:$E$63,' RPM (ICE)'!$B$3:$B$63,,1),IF(M528=2,_xlfn.XLOOKUP(D528,' RPM (ICE)'!$F$3:$F$63,' RPM (ICE)'!$B$3:$B$63,,1),IF(M528=3,_xlfn.XLOOKUP(D528,' RPM (ICE)'!$G$3:$G$63,' RPM (ICE)'!$B$3:$B$63,,1))))</f>
        <v>6900</v>
      </c>
      <c r="X528" s="12">
        <f t="shared" si="201"/>
        <v>18.575322156521739</v>
      </c>
      <c r="Y528" s="3">
        <f t="shared" si="202"/>
        <v>19</v>
      </c>
      <c r="Z528" s="3">
        <f t="shared" si="209"/>
        <v>19</v>
      </c>
      <c r="AA528" s="3">
        <f t="shared" si="203"/>
        <v>19</v>
      </c>
      <c r="AB528" s="19"/>
      <c r="AC528" s="14">
        <f>IF(M528=1,_xlfn.XLOOKUP(D528,' RPM (ICE)'!$E$3:$E$63,' RPM (ICE)'!$C$3:$C$63,,-1),IF(M528=2,_xlfn.XLOOKUP(D528,' RPM (ICE)'!$F$3:$F$63,' RPM (ICE)'!$C$3:$C$63,,-1),IF(M528=3,_xlfn.XLOOKUP(D528,' RPM (ICE)'!$G$3:$G$63,' RPM (ICE)'!$C$3:$C$63,,-1))))</f>
        <v>13.483333333333301</v>
      </c>
      <c r="AD528" s="14">
        <f t="shared" si="204"/>
        <v>10.054521666666643</v>
      </c>
      <c r="AE528" s="14">
        <f t="shared" si="205"/>
        <v>13.914292245024122</v>
      </c>
      <c r="AF528" s="14" cm="1">
        <f t="array" ref="AF528">_xlfn.XLOOKUP(AE528,BSFC!$I$11:$I$33,_xlfn.XLOOKUP('Main Data (ICE)'!W528,BSFC!$J$10:$W$10,BSFC!$J$11:$W$33,,-1),,-1)</f>
        <v>450.79008974999994</v>
      </c>
      <c r="AG528" s="14">
        <f t="shared" si="206"/>
        <v>1.2590218679194376</v>
      </c>
      <c r="AH528" s="14">
        <f t="shared" si="210"/>
        <v>2.0825300384643382E-4</v>
      </c>
      <c r="AI528" s="14">
        <f t="shared" si="211"/>
        <v>9.3878390294640984E-2</v>
      </c>
      <c r="AJ528" s="14">
        <f t="shared" si="215"/>
        <v>64.464656572788172</v>
      </c>
      <c r="AK528" s="14">
        <f t="shared" si="212"/>
        <v>1.2434223880084896E-4</v>
      </c>
      <c r="AL528" s="14">
        <f t="shared" si="213"/>
        <v>8.5383651089785906E-2</v>
      </c>
    </row>
    <row r="529" spans="1:38" ht="15.75" thickBot="1" x14ac:dyDescent="0.3">
      <c r="A529" s="14">
        <v>3</v>
      </c>
      <c r="B529" s="17" t="s">
        <v>31</v>
      </c>
      <c r="C529" s="14">
        <v>523</v>
      </c>
      <c r="D529" s="14">
        <f t="shared" si="207"/>
        <v>30.000049728</v>
      </c>
      <c r="E529" s="14">
        <f t="shared" si="197"/>
        <v>13.411199999999999</v>
      </c>
      <c r="F529" s="14">
        <f t="shared" si="208"/>
        <v>47.084629532663755</v>
      </c>
      <c r="G529" s="14">
        <f>0.5*('Specifications (ICE)'!$P$4*'Specifications (ICE)'!$P$3)*'Specifications (ICE)'!$P$5*E529^2</f>
        <v>56.217600027646043</v>
      </c>
      <c r="H529" s="14">
        <f>IF(B529="A",'Specifications (ICE)'!$M$12,IF(B529="G",'Specifications (ICE)'!$M$13))</f>
        <v>105.33879899999999</v>
      </c>
      <c r="I529" s="14">
        <f>'Specifications (ICE)'!$H$11-G529-H529-R529</f>
        <v>-505.93758401319758</v>
      </c>
      <c r="J529" s="14">
        <f t="shared" si="198"/>
        <v>-0.79947271992011093</v>
      </c>
      <c r="K529" s="14">
        <f>0.5*'Specifications (ICE)'!$E$16*E529^2</f>
        <v>48283.043975654393</v>
      </c>
      <c r="L529" s="14">
        <f>E529/'Specifications (ICE)'!$M$4</f>
        <v>46.93333333333333</v>
      </c>
      <c r="M529" s="14">
        <f t="shared" si="193"/>
        <v>3</v>
      </c>
      <c r="N529" s="14">
        <f>IF(M529=1,'Specifications (ICE)'!$M$19,IF(M529=2,'Specifications (ICE)'!$M$20,IF(M529=3,'Specifications (ICE)'!$M$21)))</f>
        <v>632.83908432016858</v>
      </c>
      <c r="O529" s="14">
        <f t="shared" si="194"/>
        <v>56.911309171706868</v>
      </c>
      <c r="P529" s="13">
        <f t="shared" si="195"/>
        <v>0.95936726390413307</v>
      </c>
      <c r="Q529" s="14">
        <v>7.8</v>
      </c>
      <c r="R529" s="17">
        <f>'Specifications (ICE)'!$E$16*9.81*SIN(Q529-Q528)</f>
        <v>1046.3794352042742</v>
      </c>
      <c r="S529" s="14">
        <f t="shared" si="199"/>
        <v>0.1361356816555577</v>
      </c>
      <c r="T529" s="12">
        <f t="shared" si="196"/>
        <v>840.33949246964119</v>
      </c>
      <c r="U529" s="3">
        <f t="shared" si="214"/>
        <v>18</v>
      </c>
      <c r="V529" s="19">
        <f t="shared" si="200"/>
        <v>13.422600000000001</v>
      </c>
      <c r="W529" s="14">
        <f>IF(M529=1,_xlfn.XLOOKUP(D529,' RPM (ICE)'!$E$3:$E$63,' RPM (ICE)'!$B$3:$B$63,,1),IF(M529=2,_xlfn.XLOOKUP(D529,' RPM (ICE)'!$F$3:$F$63,' RPM (ICE)'!$B$3:$B$63,,1),IF(M529=3,_xlfn.XLOOKUP(D529,' RPM (ICE)'!$G$3:$G$63,' RPM (ICE)'!$B$3:$B$63,,1))))</f>
        <v>6900</v>
      </c>
      <c r="X529" s="12">
        <f t="shared" si="201"/>
        <v>18.575322156521739</v>
      </c>
      <c r="Y529" s="3">
        <f t="shared" si="202"/>
        <v>19</v>
      </c>
      <c r="Z529" s="3">
        <f t="shared" si="209"/>
        <v>19</v>
      </c>
      <c r="AA529" s="3">
        <f t="shared" si="203"/>
        <v>19</v>
      </c>
      <c r="AB529" s="19"/>
      <c r="AC529" s="14">
        <f>IF(M529=1,_xlfn.XLOOKUP(D529,' RPM (ICE)'!$E$3:$E$63,' RPM (ICE)'!$C$3:$C$63,,-1),IF(M529=2,_xlfn.XLOOKUP(D529,' RPM (ICE)'!$F$3:$F$63,' RPM (ICE)'!$C$3:$C$63,,-1),IF(M529=3,_xlfn.XLOOKUP(D529,' RPM (ICE)'!$G$3:$G$63,' RPM (ICE)'!$C$3:$C$63,,-1))))</f>
        <v>13.483333333333301</v>
      </c>
      <c r="AD529" s="14">
        <f t="shared" si="204"/>
        <v>10.054521666666643</v>
      </c>
      <c r="AE529" s="14">
        <f t="shared" si="205"/>
        <v>13.914292245024122</v>
      </c>
      <c r="AF529" s="14" cm="1">
        <f t="array" ref="AF529">_xlfn.XLOOKUP(AE529,BSFC!$I$11:$I$33,_xlfn.XLOOKUP('Main Data (ICE)'!W529,BSFC!$J$10:$W$10,BSFC!$J$11:$W$33,,-1),,-1)</f>
        <v>450.79008974999994</v>
      </c>
      <c r="AG529" s="14">
        <f t="shared" si="206"/>
        <v>1.2590218679194376</v>
      </c>
      <c r="AH529" s="14">
        <f t="shared" si="210"/>
        <v>2.0825300384643382E-4</v>
      </c>
      <c r="AI529" s="14">
        <f t="shared" si="211"/>
        <v>9.3878390294640984E-2</v>
      </c>
      <c r="AJ529" s="14">
        <f t="shared" si="215"/>
        <v>64.558534963082806</v>
      </c>
      <c r="AK529" s="14">
        <f t="shared" si="212"/>
        <v>1.2434223880084896E-4</v>
      </c>
      <c r="AL529" s="14">
        <f t="shared" si="213"/>
        <v>8.5507993328586759E-2</v>
      </c>
    </row>
    <row r="530" spans="1:38" ht="15.75" thickBot="1" x14ac:dyDescent="0.3">
      <c r="A530" s="14">
        <v>3</v>
      </c>
      <c r="B530" s="17" t="s">
        <v>31</v>
      </c>
      <c r="C530" s="14">
        <v>524</v>
      </c>
      <c r="D530" s="14">
        <f t="shared" si="207"/>
        <v>30.000049728</v>
      </c>
      <c r="E530" s="14">
        <f t="shared" si="197"/>
        <v>13.411199999999999</v>
      </c>
      <c r="F530" s="14">
        <f t="shared" si="208"/>
        <v>47.159194075732238</v>
      </c>
      <c r="G530" s="14">
        <f>0.5*('Specifications (ICE)'!$P$4*'Specifications (ICE)'!$P$3)*'Specifications (ICE)'!$P$5*E530^2</f>
        <v>56.217600027646043</v>
      </c>
      <c r="H530" s="14">
        <f>IF(B530="A",'Specifications (ICE)'!$M$12,IF(B530="G",'Specifications (ICE)'!$M$13))</f>
        <v>105.33879899999999</v>
      </c>
      <c r="I530" s="14">
        <f>'Specifications (ICE)'!$H$11-G530-H530-R530</f>
        <v>-505.93758401319758</v>
      </c>
      <c r="J530" s="14">
        <f t="shared" si="198"/>
        <v>-0.79947271992011093</v>
      </c>
      <c r="K530" s="14">
        <f>0.5*'Specifications (ICE)'!$E$16*E530^2</f>
        <v>48283.043975654393</v>
      </c>
      <c r="L530" s="14">
        <f>E530/'Specifications (ICE)'!$M$4</f>
        <v>46.93333333333333</v>
      </c>
      <c r="M530" s="14">
        <f t="shared" si="193"/>
        <v>3</v>
      </c>
      <c r="N530" s="14">
        <f>IF(M530=1,'Specifications (ICE)'!$M$19,IF(M530=2,'Specifications (ICE)'!$M$20,IF(M530=3,'Specifications (ICE)'!$M$21)))</f>
        <v>632.83908432016858</v>
      </c>
      <c r="O530" s="14">
        <f t="shared" si="194"/>
        <v>56.911309171706868</v>
      </c>
      <c r="P530" s="13">
        <f t="shared" si="195"/>
        <v>0.95936726390413307</v>
      </c>
      <c r="Q530" s="14">
        <v>8</v>
      </c>
      <c r="R530" s="17">
        <f>'Specifications (ICE)'!$E$16*9.81*SIN(Q530-Q529)</f>
        <v>1046.3794352042742</v>
      </c>
      <c r="S530" s="14">
        <f t="shared" si="199"/>
        <v>0.13962634015954636</v>
      </c>
      <c r="T530" s="12">
        <f t="shared" si="196"/>
        <v>840.33949246964119</v>
      </c>
      <c r="U530" s="3">
        <f t="shared" si="214"/>
        <v>18</v>
      </c>
      <c r="V530" s="19">
        <f t="shared" si="200"/>
        <v>13.422600000000001</v>
      </c>
      <c r="W530" s="14">
        <f>IF(M530=1,_xlfn.XLOOKUP(D530,' RPM (ICE)'!$E$3:$E$63,' RPM (ICE)'!$B$3:$B$63,,1),IF(M530=2,_xlfn.XLOOKUP(D530,' RPM (ICE)'!$F$3:$F$63,' RPM (ICE)'!$B$3:$B$63,,1),IF(M530=3,_xlfn.XLOOKUP(D530,' RPM (ICE)'!$G$3:$G$63,' RPM (ICE)'!$B$3:$B$63,,1))))</f>
        <v>6900</v>
      </c>
      <c r="X530" s="12">
        <f t="shared" si="201"/>
        <v>18.575322156521739</v>
      </c>
      <c r="Y530" s="3">
        <f t="shared" si="202"/>
        <v>19</v>
      </c>
      <c r="Z530" s="3">
        <f t="shared" si="209"/>
        <v>19</v>
      </c>
      <c r="AA530" s="3">
        <f t="shared" si="203"/>
        <v>19</v>
      </c>
      <c r="AB530" s="19"/>
      <c r="AC530" s="14">
        <f>IF(M530=1,_xlfn.XLOOKUP(D530,' RPM (ICE)'!$E$3:$E$63,' RPM (ICE)'!$C$3:$C$63,,-1),IF(M530=2,_xlfn.XLOOKUP(D530,' RPM (ICE)'!$F$3:$F$63,' RPM (ICE)'!$C$3:$C$63,,-1),IF(M530=3,_xlfn.XLOOKUP(D530,' RPM (ICE)'!$G$3:$G$63,' RPM (ICE)'!$C$3:$C$63,,-1))))</f>
        <v>13.483333333333301</v>
      </c>
      <c r="AD530" s="14">
        <f t="shared" si="204"/>
        <v>10.054521666666643</v>
      </c>
      <c r="AE530" s="14">
        <f t="shared" si="205"/>
        <v>13.914292245024122</v>
      </c>
      <c r="AF530" s="14" cm="1">
        <f t="array" ref="AF530">_xlfn.XLOOKUP(AE530,BSFC!$I$11:$I$33,_xlfn.XLOOKUP('Main Data (ICE)'!W530,BSFC!$J$10:$W$10,BSFC!$J$11:$W$33,,-1),,-1)</f>
        <v>450.79008974999994</v>
      </c>
      <c r="AG530" s="14">
        <f t="shared" si="206"/>
        <v>1.2590218679194376</v>
      </c>
      <c r="AH530" s="14">
        <f t="shared" si="210"/>
        <v>2.0825300384643382E-4</v>
      </c>
      <c r="AI530" s="14">
        <f t="shared" si="211"/>
        <v>9.3878390294640984E-2</v>
      </c>
      <c r="AJ530" s="14">
        <f t="shared" si="215"/>
        <v>64.65241335337744</v>
      </c>
      <c r="AK530" s="14">
        <f t="shared" si="212"/>
        <v>1.2434223880084896E-4</v>
      </c>
      <c r="AL530" s="14">
        <f t="shared" si="213"/>
        <v>8.5632335567387613E-2</v>
      </c>
    </row>
    <row r="531" spans="1:38" ht="15.75" thickBot="1" x14ac:dyDescent="0.3">
      <c r="A531" s="14">
        <v>3</v>
      </c>
      <c r="B531" s="17" t="s">
        <v>31</v>
      </c>
      <c r="C531" s="14">
        <v>525</v>
      </c>
      <c r="D531" s="14">
        <f t="shared" si="207"/>
        <v>30.000049728</v>
      </c>
      <c r="E531" s="14">
        <f t="shared" si="197"/>
        <v>13.411199999999999</v>
      </c>
      <c r="F531" s="14">
        <f t="shared" si="208"/>
        <v>47.233758618800721</v>
      </c>
      <c r="G531" s="14">
        <f>0.5*('Specifications (ICE)'!$P$4*'Specifications (ICE)'!$P$3)*'Specifications (ICE)'!$P$5*E531^2</f>
        <v>56.217600027646043</v>
      </c>
      <c r="H531" s="14">
        <f>IF(B531="A",'Specifications (ICE)'!$M$12,IF(B531="G",'Specifications (ICE)'!$M$13))</f>
        <v>105.33879899999999</v>
      </c>
      <c r="I531" s="14">
        <f>'Specifications (ICE)'!$H$11-G531-H531-R531</f>
        <v>-505.93758401319303</v>
      </c>
      <c r="J531" s="14">
        <f t="shared" si="198"/>
        <v>-0.79947271992010371</v>
      </c>
      <c r="K531" s="14">
        <f>0.5*'Specifications (ICE)'!$E$16*E531^2</f>
        <v>48283.043975654393</v>
      </c>
      <c r="L531" s="14">
        <f>E531/'Specifications (ICE)'!$M$4</f>
        <v>46.93333333333333</v>
      </c>
      <c r="M531" s="14">
        <f t="shared" si="193"/>
        <v>3</v>
      </c>
      <c r="N531" s="14">
        <f>IF(M531=1,'Specifications (ICE)'!$M$19,IF(M531=2,'Specifications (ICE)'!$M$20,IF(M531=3,'Specifications (ICE)'!$M$21)))</f>
        <v>632.83908432016858</v>
      </c>
      <c r="O531" s="14">
        <f t="shared" si="194"/>
        <v>56.911309171706868</v>
      </c>
      <c r="P531" s="13">
        <f t="shared" si="195"/>
        <v>0.95936726390412441</v>
      </c>
      <c r="Q531" s="14">
        <v>8.1999999999999993</v>
      </c>
      <c r="R531" s="17">
        <f>'Specifications (ICE)'!$E$16*9.81*SIN(Q531-Q530)</f>
        <v>1046.3794352042696</v>
      </c>
      <c r="S531" s="14">
        <f t="shared" si="199"/>
        <v>0.143116998663535</v>
      </c>
      <c r="T531" s="12">
        <f t="shared" si="196"/>
        <v>840.33949246964119</v>
      </c>
      <c r="U531" s="3">
        <f t="shared" si="214"/>
        <v>18</v>
      </c>
      <c r="V531" s="19">
        <f t="shared" si="200"/>
        <v>13.422600000000001</v>
      </c>
      <c r="W531" s="14">
        <f>IF(M531=1,_xlfn.XLOOKUP(D531,' RPM (ICE)'!$E$3:$E$63,' RPM (ICE)'!$B$3:$B$63,,1),IF(M531=2,_xlfn.XLOOKUP(D531,' RPM (ICE)'!$F$3:$F$63,' RPM (ICE)'!$B$3:$B$63,,1),IF(M531=3,_xlfn.XLOOKUP(D531,' RPM (ICE)'!$G$3:$G$63,' RPM (ICE)'!$B$3:$B$63,,1))))</f>
        <v>6900</v>
      </c>
      <c r="X531" s="12">
        <f t="shared" si="201"/>
        <v>18.575322156521739</v>
      </c>
      <c r="Y531" s="3">
        <f t="shared" si="202"/>
        <v>19</v>
      </c>
      <c r="Z531" s="3">
        <f t="shared" si="209"/>
        <v>19</v>
      </c>
      <c r="AA531" s="3">
        <f t="shared" si="203"/>
        <v>19</v>
      </c>
      <c r="AB531" s="19"/>
      <c r="AC531" s="14">
        <f>IF(M531=1,_xlfn.XLOOKUP(D531,' RPM (ICE)'!$E$3:$E$63,' RPM (ICE)'!$C$3:$C$63,,-1),IF(M531=2,_xlfn.XLOOKUP(D531,' RPM (ICE)'!$F$3:$F$63,' RPM (ICE)'!$C$3:$C$63,,-1),IF(M531=3,_xlfn.XLOOKUP(D531,' RPM (ICE)'!$G$3:$G$63,' RPM (ICE)'!$C$3:$C$63,,-1))))</f>
        <v>13.483333333333301</v>
      </c>
      <c r="AD531" s="14">
        <f t="shared" si="204"/>
        <v>10.054521666666643</v>
      </c>
      <c r="AE531" s="14">
        <f t="shared" si="205"/>
        <v>13.914292245024122</v>
      </c>
      <c r="AF531" s="14" cm="1">
        <f t="array" ref="AF531">_xlfn.XLOOKUP(AE531,BSFC!$I$11:$I$33,_xlfn.XLOOKUP('Main Data (ICE)'!W531,BSFC!$J$10:$W$10,BSFC!$J$11:$W$33,,-1),,-1)</f>
        <v>450.79008974999994</v>
      </c>
      <c r="AG531" s="14">
        <f t="shared" si="206"/>
        <v>1.2590218679194376</v>
      </c>
      <c r="AH531" s="14">
        <f t="shared" si="210"/>
        <v>2.0825300384643382E-4</v>
      </c>
      <c r="AI531" s="14">
        <f t="shared" si="211"/>
        <v>9.3878390294640984E-2</v>
      </c>
      <c r="AJ531" s="14">
        <f t="shared" si="215"/>
        <v>64.746291743672074</v>
      </c>
      <c r="AK531" s="14">
        <f t="shared" si="212"/>
        <v>1.2434223880084896E-4</v>
      </c>
      <c r="AL531" s="14">
        <f t="shared" si="213"/>
        <v>8.5756677806188467E-2</v>
      </c>
    </row>
    <row r="532" spans="1:38" ht="15.75" thickBot="1" x14ac:dyDescent="0.3">
      <c r="A532" s="14">
        <v>3</v>
      </c>
      <c r="B532" s="17" t="s">
        <v>31</v>
      </c>
      <c r="C532" s="14">
        <v>526</v>
      </c>
      <c r="D532" s="14">
        <f t="shared" si="207"/>
        <v>30.000049728</v>
      </c>
      <c r="E532" s="14">
        <f t="shared" si="197"/>
        <v>13.411199999999999</v>
      </c>
      <c r="F532" s="14">
        <f t="shared" si="208"/>
        <v>47.308323161869204</v>
      </c>
      <c r="G532" s="14">
        <f>0.5*('Specifications (ICE)'!$P$4*'Specifications (ICE)'!$P$3)*'Specifications (ICE)'!$P$5*E532^2</f>
        <v>56.217600027646043</v>
      </c>
      <c r="H532" s="14">
        <f>IF(B532="A",'Specifications (ICE)'!$M$12,IF(B532="G",'Specifications (ICE)'!$M$13))</f>
        <v>105.33879899999999</v>
      </c>
      <c r="I532" s="14">
        <f>'Specifications (ICE)'!$H$11-G532-H532-R532</f>
        <v>-505.93758401320213</v>
      </c>
      <c r="J532" s="14">
        <f t="shared" si="198"/>
        <v>-0.79947271992011804</v>
      </c>
      <c r="K532" s="14">
        <f>0.5*'Specifications (ICE)'!$E$16*E532^2</f>
        <v>48283.043975654393</v>
      </c>
      <c r="L532" s="14">
        <f>E532/'Specifications (ICE)'!$M$4</f>
        <v>46.93333333333333</v>
      </c>
      <c r="M532" s="14">
        <f t="shared" si="193"/>
        <v>3</v>
      </c>
      <c r="N532" s="14">
        <f>IF(M532=1,'Specifications (ICE)'!$M$19,IF(M532=2,'Specifications (ICE)'!$M$20,IF(M532=3,'Specifications (ICE)'!$M$21)))</f>
        <v>632.83908432016858</v>
      </c>
      <c r="O532" s="14">
        <f t="shared" si="194"/>
        <v>56.911309171706868</v>
      </c>
      <c r="P532" s="13">
        <f t="shared" si="195"/>
        <v>0.95936726390414162</v>
      </c>
      <c r="Q532" s="14">
        <v>8.4</v>
      </c>
      <c r="R532" s="17">
        <f>'Specifications (ICE)'!$E$16*9.81*SIN(Q532-Q531)</f>
        <v>1046.3794352042787</v>
      </c>
      <c r="S532" s="14">
        <f t="shared" si="199"/>
        <v>0.14660765716752369</v>
      </c>
      <c r="T532" s="12">
        <f t="shared" si="196"/>
        <v>840.33949246964119</v>
      </c>
      <c r="U532" s="3">
        <f t="shared" si="214"/>
        <v>18</v>
      </c>
      <c r="V532" s="19">
        <f t="shared" si="200"/>
        <v>13.422600000000001</v>
      </c>
      <c r="W532" s="14">
        <f>IF(M532=1,_xlfn.XLOOKUP(D532,' RPM (ICE)'!$E$3:$E$63,' RPM (ICE)'!$B$3:$B$63,,1),IF(M532=2,_xlfn.XLOOKUP(D532,' RPM (ICE)'!$F$3:$F$63,' RPM (ICE)'!$B$3:$B$63,,1),IF(M532=3,_xlfn.XLOOKUP(D532,' RPM (ICE)'!$G$3:$G$63,' RPM (ICE)'!$B$3:$B$63,,1))))</f>
        <v>6900</v>
      </c>
      <c r="X532" s="12">
        <f t="shared" si="201"/>
        <v>18.575322156521739</v>
      </c>
      <c r="Y532" s="3">
        <f t="shared" si="202"/>
        <v>19</v>
      </c>
      <c r="Z532" s="3">
        <f t="shared" si="209"/>
        <v>19</v>
      </c>
      <c r="AA532" s="3">
        <f t="shared" si="203"/>
        <v>19</v>
      </c>
      <c r="AB532" s="19"/>
      <c r="AC532" s="14">
        <f>IF(M532=1,_xlfn.XLOOKUP(D532,' RPM (ICE)'!$E$3:$E$63,' RPM (ICE)'!$C$3:$C$63,,-1),IF(M532=2,_xlfn.XLOOKUP(D532,' RPM (ICE)'!$F$3:$F$63,' RPM (ICE)'!$C$3:$C$63,,-1),IF(M532=3,_xlfn.XLOOKUP(D532,' RPM (ICE)'!$G$3:$G$63,' RPM (ICE)'!$C$3:$C$63,,-1))))</f>
        <v>13.483333333333301</v>
      </c>
      <c r="AD532" s="14">
        <f t="shared" si="204"/>
        <v>10.054521666666643</v>
      </c>
      <c r="AE532" s="14">
        <f t="shared" si="205"/>
        <v>13.914292245024122</v>
      </c>
      <c r="AF532" s="14" cm="1">
        <f t="array" ref="AF532">_xlfn.XLOOKUP(AE532,BSFC!$I$11:$I$33,_xlfn.XLOOKUP('Main Data (ICE)'!W532,BSFC!$J$10:$W$10,BSFC!$J$11:$W$33,,-1),,-1)</f>
        <v>450.79008974999994</v>
      </c>
      <c r="AG532" s="14">
        <f t="shared" si="206"/>
        <v>1.2590218679194376</v>
      </c>
      <c r="AH532" s="14">
        <f t="shared" si="210"/>
        <v>2.0825300384643382E-4</v>
      </c>
      <c r="AI532" s="14">
        <f t="shared" si="211"/>
        <v>9.3878390294640984E-2</v>
      </c>
      <c r="AJ532" s="14">
        <f t="shared" si="215"/>
        <v>64.840170133966708</v>
      </c>
      <c r="AK532" s="14">
        <f t="shared" si="212"/>
        <v>1.2434223880084896E-4</v>
      </c>
      <c r="AL532" s="14">
        <f t="shared" si="213"/>
        <v>8.588102004498932E-2</v>
      </c>
    </row>
    <row r="533" spans="1:38" ht="15.75" thickBot="1" x14ac:dyDescent="0.3">
      <c r="A533" s="14">
        <v>3</v>
      </c>
      <c r="B533" s="17" t="s">
        <v>31</v>
      </c>
      <c r="C533" s="14">
        <v>527</v>
      </c>
      <c r="D533" s="14">
        <f t="shared" si="207"/>
        <v>30.000049728</v>
      </c>
      <c r="E533" s="14">
        <f t="shared" si="197"/>
        <v>13.411199999999999</v>
      </c>
      <c r="F533" s="14">
        <f t="shared" si="208"/>
        <v>47.382887704937687</v>
      </c>
      <c r="G533" s="14">
        <f>0.5*('Specifications (ICE)'!$P$4*'Specifications (ICE)'!$P$3)*'Specifications (ICE)'!$P$5*E533^2</f>
        <v>56.217600027646043</v>
      </c>
      <c r="H533" s="14">
        <f>IF(B533="A",'Specifications (ICE)'!$M$12,IF(B533="G",'Specifications (ICE)'!$M$13))</f>
        <v>105.33879899999999</v>
      </c>
      <c r="I533" s="14">
        <f>'Specifications (ICE)'!$H$11-G533-H533-R533</f>
        <v>-505.93758401319303</v>
      </c>
      <c r="J533" s="14">
        <f t="shared" si="198"/>
        <v>-0.79947271992010371</v>
      </c>
      <c r="K533" s="14">
        <f>0.5*'Specifications (ICE)'!$E$16*E533^2</f>
        <v>48283.043975654393</v>
      </c>
      <c r="L533" s="14">
        <f>E533/'Specifications (ICE)'!$M$4</f>
        <v>46.93333333333333</v>
      </c>
      <c r="M533" s="14">
        <f t="shared" si="193"/>
        <v>3</v>
      </c>
      <c r="N533" s="14">
        <f>IF(M533=1,'Specifications (ICE)'!$M$19,IF(M533=2,'Specifications (ICE)'!$M$20,IF(M533=3,'Specifications (ICE)'!$M$21)))</f>
        <v>632.83908432016858</v>
      </c>
      <c r="O533" s="14">
        <f t="shared" si="194"/>
        <v>56.911309171706868</v>
      </c>
      <c r="P533" s="13">
        <f t="shared" si="195"/>
        <v>0.95936726390412441</v>
      </c>
      <c r="Q533" s="14">
        <v>8.6</v>
      </c>
      <c r="R533" s="17">
        <f>'Specifications (ICE)'!$E$16*9.81*SIN(Q533-Q532)</f>
        <v>1046.3794352042696</v>
      </c>
      <c r="S533" s="14">
        <f t="shared" si="199"/>
        <v>0.15009831567151233</v>
      </c>
      <c r="T533" s="12">
        <f t="shared" si="196"/>
        <v>840.33949246964119</v>
      </c>
      <c r="U533" s="3">
        <f t="shared" si="214"/>
        <v>18</v>
      </c>
      <c r="V533" s="19">
        <f t="shared" si="200"/>
        <v>13.422600000000001</v>
      </c>
      <c r="W533" s="14">
        <f>IF(M533=1,_xlfn.XLOOKUP(D533,' RPM (ICE)'!$E$3:$E$63,' RPM (ICE)'!$B$3:$B$63,,1),IF(M533=2,_xlfn.XLOOKUP(D533,' RPM (ICE)'!$F$3:$F$63,' RPM (ICE)'!$B$3:$B$63,,1),IF(M533=3,_xlfn.XLOOKUP(D533,' RPM (ICE)'!$G$3:$G$63,' RPM (ICE)'!$B$3:$B$63,,1))))</f>
        <v>6900</v>
      </c>
      <c r="X533" s="12">
        <f t="shared" si="201"/>
        <v>18.575322156521739</v>
      </c>
      <c r="Y533" s="3">
        <f t="shared" si="202"/>
        <v>19</v>
      </c>
      <c r="Z533" s="3">
        <f t="shared" si="209"/>
        <v>19</v>
      </c>
      <c r="AA533" s="3">
        <f t="shared" si="203"/>
        <v>19</v>
      </c>
      <c r="AB533" s="19"/>
      <c r="AC533" s="14">
        <f>IF(M533=1,_xlfn.XLOOKUP(D533,' RPM (ICE)'!$E$3:$E$63,' RPM (ICE)'!$C$3:$C$63,,-1),IF(M533=2,_xlfn.XLOOKUP(D533,' RPM (ICE)'!$F$3:$F$63,' RPM (ICE)'!$C$3:$C$63,,-1),IF(M533=3,_xlfn.XLOOKUP(D533,' RPM (ICE)'!$G$3:$G$63,' RPM (ICE)'!$C$3:$C$63,,-1))))</f>
        <v>13.483333333333301</v>
      </c>
      <c r="AD533" s="14">
        <f t="shared" si="204"/>
        <v>10.054521666666643</v>
      </c>
      <c r="AE533" s="14">
        <f t="shared" si="205"/>
        <v>13.914292245024122</v>
      </c>
      <c r="AF533" s="14" cm="1">
        <f t="array" ref="AF533">_xlfn.XLOOKUP(AE533,BSFC!$I$11:$I$33,_xlfn.XLOOKUP('Main Data (ICE)'!W533,BSFC!$J$10:$W$10,BSFC!$J$11:$W$33,,-1),,-1)</f>
        <v>450.79008974999994</v>
      </c>
      <c r="AG533" s="14">
        <f t="shared" si="206"/>
        <v>1.2590218679194376</v>
      </c>
      <c r="AH533" s="14">
        <f t="shared" si="210"/>
        <v>2.0825300384643382E-4</v>
      </c>
      <c r="AI533" s="14">
        <f t="shared" si="211"/>
        <v>9.3878390294640984E-2</v>
      </c>
      <c r="AJ533" s="14">
        <f t="shared" si="215"/>
        <v>64.934048524261343</v>
      </c>
      <c r="AK533" s="14">
        <f t="shared" si="212"/>
        <v>1.2434223880084896E-4</v>
      </c>
      <c r="AL533" s="14">
        <f t="shared" si="213"/>
        <v>8.6005362283790174E-2</v>
      </c>
    </row>
    <row r="534" spans="1:38" ht="15.75" thickBot="1" x14ac:dyDescent="0.3">
      <c r="A534" s="14">
        <v>2</v>
      </c>
      <c r="B534" s="17" t="s">
        <v>31</v>
      </c>
      <c r="C534" s="14">
        <v>528</v>
      </c>
      <c r="D534" s="14">
        <f t="shared" si="207"/>
        <v>30.000049728</v>
      </c>
      <c r="E534" s="14">
        <f t="shared" si="197"/>
        <v>13.411199999999999</v>
      </c>
      <c r="F534" s="14">
        <f t="shared" si="208"/>
        <v>47.45745224800617</v>
      </c>
      <c r="G534" s="14">
        <f>0.5*('Specifications (ICE)'!$P$4*'Specifications (ICE)'!$P$3)*'Specifications (ICE)'!$P$5*E534^2</f>
        <v>56.217600027646043</v>
      </c>
      <c r="H534" s="14">
        <f>IF(B534="A",'Specifications (ICE)'!$M$12,IF(B534="G",'Specifications (ICE)'!$M$13))</f>
        <v>105.33879899999999</v>
      </c>
      <c r="I534" s="14">
        <f>'Specifications (ICE)'!$H$11-G534-H534-R534</f>
        <v>-505.93758401320213</v>
      </c>
      <c r="J534" s="14">
        <f t="shared" si="198"/>
        <v>-0.79947271992011804</v>
      </c>
      <c r="K534" s="14">
        <f>0.5*'Specifications (ICE)'!$E$16*E534^2</f>
        <v>48283.043975654393</v>
      </c>
      <c r="L534" s="14">
        <f>E534/'Specifications (ICE)'!$M$4</f>
        <v>46.93333333333333</v>
      </c>
      <c r="M534" s="14">
        <f t="shared" si="193"/>
        <v>3</v>
      </c>
      <c r="N534" s="14">
        <f>IF(M534=1,'Specifications (ICE)'!$M$19,IF(M534=2,'Specifications (ICE)'!$M$20,IF(M534=3,'Specifications (ICE)'!$M$21)))</f>
        <v>632.83908432016858</v>
      </c>
      <c r="O534" s="14">
        <f t="shared" si="194"/>
        <v>56.911309171706868</v>
      </c>
      <c r="P534" s="13">
        <f t="shared" si="195"/>
        <v>0</v>
      </c>
      <c r="Q534" s="14">
        <v>8.8000000000000007</v>
      </c>
      <c r="R534" s="17">
        <f>'Specifications (ICE)'!$E$16*9.81*SIN(Q534-Q533)</f>
        <v>1046.3794352042787</v>
      </c>
      <c r="S534" s="14">
        <f t="shared" si="199"/>
        <v>0.15358897417550102</v>
      </c>
      <c r="T534" s="12">
        <f t="shared" si="196"/>
        <v>840.33949246964119</v>
      </c>
      <c r="U534" s="3">
        <f t="shared" si="214"/>
        <v>18</v>
      </c>
      <c r="V534" s="19">
        <f t="shared" si="200"/>
        <v>13.422600000000001</v>
      </c>
      <c r="W534" s="14">
        <f>IF(M534=1,_xlfn.XLOOKUP(D534,' RPM (ICE)'!$E$3:$E$63,' RPM (ICE)'!$B$3:$B$63,,1),IF(M534=2,_xlfn.XLOOKUP(D534,' RPM (ICE)'!$F$3:$F$63,' RPM (ICE)'!$B$3:$B$63,,1),IF(M534=3,_xlfn.XLOOKUP(D534,' RPM (ICE)'!$G$3:$G$63,' RPM (ICE)'!$B$3:$B$63,,1))))</f>
        <v>6900</v>
      </c>
      <c r="X534" s="12">
        <f t="shared" si="201"/>
        <v>18.575322156521739</v>
      </c>
      <c r="Y534" s="3">
        <f t="shared" si="202"/>
        <v>19</v>
      </c>
      <c r="Z534" s="3">
        <f t="shared" si="209"/>
        <v>19</v>
      </c>
      <c r="AA534" s="3">
        <f t="shared" si="203"/>
        <v>19</v>
      </c>
      <c r="AB534" s="19"/>
      <c r="AC534" s="14">
        <f>IF(M534=1,_xlfn.XLOOKUP(D534,' RPM (ICE)'!$E$3:$E$63,' RPM (ICE)'!$C$3:$C$63,,-1),IF(M534=2,_xlfn.XLOOKUP(D534,' RPM (ICE)'!$F$3:$F$63,' RPM (ICE)'!$C$3:$C$63,,-1),IF(M534=3,_xlfn.XLOOKUP(D534,' RPM (ICE)'!$G$3:$G$63,' RPM (ICE)'!$C$3:$C$63,,-1))))</f>
        <v>13.483333333333301</v>
      </c>
      <c r="AD534" s="14">
        <f t="shared" si="204"/>
        <v>10.054521666666643</v>
      </c>
      <c r="AE534" s="14">
        <f t="shared" si="205"/>
        <v>13.914292245024122</v>
      </c>
      <c r="AF534" s="14" cm="1">
        <f t="array" ref="AF534">_xlfn.XLOOKUP(AE534,BSFC!$I$11:$I$33,_xlfn.XLOOKUP('Main Data (ICE)'!W534,BSFC!$J$10:$W$10,BSFC!$J$11:$W$33,,-1),,-1)</f>
        <v>450.79008974999994</v>
      </c>
      <c r="AG534" s="14">
        <f t="shared" si="206"/>
        <v>1.2590218679194376</v>
      </c>
      <c r="AH534" s="14">
        <f t="shared" si="210"/>
        <v>2.0825300384643382E-4</v>
      </c>
      <c r="AI534" s="14">
        <f t="shared" si="211"/>
        <v>9.3878390294640984E-2</v>
      </c>
      <c r="AJ534" s="14">
        <f t="shared" si="215"/>
        <v>65.027926914555977</v>
      </c>
      <c r="AK534" s="14">
        <f t="shared" si="212"/>
        <v>1.2434223880084896E-4</v>
      </c>
      <c r="AL534" s="14">
        <f t="shared" si="213"/>
        <v>8.6129704522591027E-2</v>
      </c>
    </row>
    <row r="535" spans="1:38" ht="15.75" thickBot="1" x14ac:dyDescent="0.3">
      <c r="A535" s="14">
        <v>2</v>
      </c>
      <c r="B535" s="17" t="s">
        <v>31</v>
      </c>
      <c r="C535" s="14">
        <v>529</v>
      </c>
      <c r="D535" s="14">
        <f t="shared" si="207"/>
        <v>30.000049728</v>
      </c>
      <c r="E535" s="14">
        <f t="shared" si="197"/>
        <v>13.411199999999999</v>
      </c>
      <c r="F535" s="14">
        <f t="shared" si="208"/>
        <v>47.532016791074653</v>
      </c>
      <c r="G535" s="14">
        <f>0.5*('Specifications (ICE)'!$P$4*'Specifications (ICE)'!$P$3)*'Specifications (ICE)'!$P$5*E535^2</f>
        <v>56.217600027646043</v>
      </c>
      <c r="H535" s="14">
        <f>IF(B535="A",'Specifications (ICE)'!$M$12,IF(B535="G",'Specifications (ICE)'!$M$13))</f>
        <v>105.33879899999999</v>
      </c>
      <c r="I535" s="14">
        <f>'Specifications (ICE)'!$H$11-G535-H535-R535</f>
        <v>-505.93758401319303</v>
      </c>
      <c r="J535" s="14">
        <f t="shared" si="198"/>
        <v>-0.79947271992010371</v>
      </c>
      <c r="K535" s="14">
        <f>0.5*'Specifications (ICE)'!$E$16*E535^2</f>
        <v>48283.043975654393</v>
      </c>
      <c r="L535" s="14">
        <f>E535/'Specifications (ICE)'!$M$4</f>
        <v>46.93333333333333</v>
      </c>
      <c r="M535" s="14">
        <f t="shared" si="193"/>
        <v>3</v>
      </c>
      <c r="N535" s="14">
        <f>IF(M535=1,'Specifications (ICE)'!$M$19,IF(M535=2,'Specifications (ICE)'!$M$20,IF(M535=3,'Specifications (ICE)'!$M$21)))</f>
        <v>632.83908432016858</v>
      </c>
      <c r="O535" s="14">
        <f t="shared" si="194"/>
        <v>56.911309171706868</v>
      </c>
      <c r="P535" s="13">
        <f t="shared" si="195"/>
        <v>0</v>
      </c>
      <c r="Q535" s="14">
        <v>9</v>
      </c>
      <c r="R535" s="17">
        <f>'Specifications (ICE)'!$E$16*9.81*SIN(Q535-Q534)</f>
        <v>1046.3794352042696</v>
      </c>
      <c r="S535" s="14">
        <f t="shared" si="199"/>
        <v>0.15707963267948966</v>
      </c>
      <c r="T535" s="12">
        <f t="shared" si="196"/>
        <v>840.33949246964119</v>
      </c>
      <c r="U535" s="3">
        <f t="shared" si="214"/>
        <v>18</v>
      </c>
      <c r="V535" s="19">
        <f t="shared" si="200"/>
        <v>13.422600000000001</v>
      </c>
      <c r="W535" s="14">
        <f>IF(M535=1,_xlfn.XLOOKUP(D535,' RPM (ICE)'!$E$3:$E$63,' RPM (ICE)'!$B$3:$B$63,,1),IF(M535=2,_xlfn.XLOOKUP(D535,' RPM (ICE)'!$F$3:$F$63,' RPM (ICE)'!$B$3:$B$63,,1),IF(M535=3,_xlfn.XLOOKUP(D535,' RPM (ICE)'!$G$3:$G$63,' RPM (ICE)'!$B$3:$B$63,,1))))</f>
        <v>6900</v>
      </c>
      <c r="X535" s="12">
        <f t="shared" si="201"/>
        <v>18.575322156521739</v>
      </c>
      <c r="Y535" s="3">
        <f t="shared" si="202"/>
        <v>19</v>
      </c>
      <c r="Z535" s="3">
        <f t="shared" si="209"/>
        <v>19</v>
      </c>
      <c r="AA535" s="3">
        <f t="shared" si="203"/>
        <v>19</v>
      </c>
      <c r="AB535" s="19"/>
      <c r="AC535" s="14">
        <f>IF(M535=1,_xlfn.XLOOKUP(D535,' RPM (ICE)'!$E$3:$E$63,' RPM (ICE)'!$C$3:$C$63,,-1),IF(M535=2,_xlfn.XLOOKUP(D535,' RPM (ICE)'!$F$3:$F$63,' RPM (ICE)'!$C$3:$C$63,,-1),IF(M535=3,_xlfn.XLOOKUP(D535,' RPM (ICE)'!$G$3:$G$63,' RPM (ICE)'!$C$3:$C$63,,-1))))</f>
        <v>13.483333333333301</v>
      </c>
      <c r="AD535" s="14">
        <f t="shared" si="204"/>
        <v>10.054521666666643</v>
      </c>
      <c r="AE535" s="14">
        <f t="shared" si="205"/>
        <v>13.914292245024122</v>
      </c>
      <c r="AF535" s="14" cm="1">
        <f t="array" ref="AF535">_xlfn.XLOOKUP(AE535,BSFC!$I$11:$I$33,_xlfn.XLOOKUP('Main Data (ICE)'!W535,BSFC!$J$10:$W$10,BSFC!$J$11:$W$33,,-1),,-1)</f>
        <v>450.79008974999994</v>
      </c>
      <c r="AG535" s="14">
        <f t="shared" si="206"/>
        <v>1.2590218679194376</v>
      </c>
      <c r="AH535" s="14">
        <f t="shared" si="210"/>
        <v>2.0825300384643382E-4</v>
      </c>
      <c r="AI535" s="14">
        <f t="shared" si="211"/>
        <v>9.3878390294640984E-2</v>
      </c>
      <c r="AJ535" s="14">
        <f t="shared" si="215"/>
        <v>65.121805304850611</v>
      </c>
      <c r="AK535" s="14">
        <f t="shared" si="212"/>
        <v>1.2434223880084896E-4</v>
      </c>
      <c r="AL535" s="14">
        <f t="shared" si="213"/>
        <v>8.6254046761391881E-2</v>
      </c>
    </row>
    <row r="536" spans="1:38" ht="15.75" thickBot="1" x14ac:dyDescent="0.3">
      <c r="A536" s="14">
        <v>2</v>
      </c>
      <c r="B536" s="17" t="s">
        <v>31</v>
      </c>
      <c r="C536" s="14">
        <v>530</v>
      </c>
      <c r="D536" s="14">
        <f t="shared" si="207"/>
        <v>30.000049728</v>
      </c>
      <c r="E536" s="14">
        <f t="shared" si="197"/>
        <v>13.411199999999999</v>
      </c>
      <c r="F536" s="14">
        <f t="shared" si="208"/>
        <v>47.606581334143137</v>
      </c>
      <c r="G536" s="14">
        <f>0.5*('Specifications (ICE)'!$P$4*'Specifications (ICE)'!$P$3)*'Specifications (ICE)'!$P$5*E536^2</f>
        <v>56.217600027646043</v>
      </c>
      <c r="H536" s="14">
        <f>IF(B536="A",'Specifications (ICE)'!$M$12,IF(B536="G",'Specifications (ICE)'!$M$13))</f>
        <v>105.33879899999999</v>
      </c>
      <c r="I536" s="14">
        <f>'Specifications (ICE)'!$H$11-G536-H536-R536</f>
        <v>-505.93758401319303</v>
      </c>
      <c r="J536" s="14">
        <f t="shared" si="198"/>
        <v>-0.79947271992010371</v>
      </c>
      <c r="K536" s="14">
        <f>0.5*'Specifications (ICE)'!$E$16*E536^2</f>
        <v>48283.043975654393</v>
      </c>
      <c r="L536" s="14">
        <f>E536/'Specifications (ICE)'!$M$4</f>
        <v>46.93333333333333</v>
      </c>
      <c r="M536" s="14">
        <f t="shared" si="193"/>
        <v>3</v>
      </c>
      <c r="N536" s="14">
        <f>IF(M536=1,'Specifications (ICE)'!$M$19,IF(M536=2,'Specifications (ICE)'!$M$20,IF(M536=3,'Specifications (ICE)'!$M$21)))</f>
        <v>632.83908432016858</v>
      </c>
      <c r="O536" s="14">
        <f t="shared" si="194"/>
        <v>56.911309171706868</v>
      </c>
      <c r="P536" s="13">
        <f t="shared" si="195"/>
        <v>0</v>
      </c>
      <c r="Q536" s="14">
        <v>9.1999999999999993</v>
      </c>
      <c r="R536" s="17">
        <f>'Specifications (ICE)'!$E$16*9.81*SIN(Q536-Q535)</f>
        <v>1046.3794352042696</v>
      </c>
      <c r="S536" s="14">
        <f t="shared" si="199"/>
        <v>0.16057029118347832</v>
      </c>
      <c r="T536" s="12">
        <f t="shared" si="196"/>
        <v>840.33949246964119</v>
      </c>
      <c r="U536" s="3">
        <f t="shared" si="214"/>
        <v>18</v>
      </c>
      <c r="V536" s="19">
        <f t="shared" si="200"/>
        <v>13.422600000000001</v>
      </c>
      <c r="W536" s="14">
        <f>IF(M536=1,_xlfn.XLOOKUP(D536,' RPM (ICE)'!$E$3:$E$63,' RPM (ICE)'!$B$3:$B$63,,1),IF(M536=2,_xlfn.XLOOKUP(D536,' RPM (ICE)'!$F$3:$F$63,' RPM (ICE)'!$B$3:$B$63,,1),IF(M536=3,_xlfn.XLOOKUP(D536,' RPM (ICE)'!$G$3:$G$63,' RPM (ICE)'!$B$3:$B$63,,1))))</f>
        <v>6900</v>
      </c>
      <c r="X536" s="12">
        <f t="shared" si="201"/>
        <v>18.575322156521739</v>
      </c>
      <c r="Y536" s="3">
        <f t="shared" si="202"/>
        <v>19</v>
      </c>
      <c r="Z536" s="3">
        <f t="shared" si="209"/>
        <v>19</v>
      </c>
      <c r="AA536" s="3">
        <f t="shared" si="203"/>
        <v>19</v>
      </c>
      <c r="AB536" s="19"/>
      <c r="AC536" s="14">
        <f>IF(M536=1,_xlfn.XLOOKUP(D536,' RPM (ICE)'!$E$3:$E$63,' RPM (ICE)'!$C$3:$C$63,,-1),IF(M536=2,_xlfn.XLOOKUP(D536,' RPM (ICE)'!$F$3:$F$63,' RPM (ICE)'!$C$3:$C$63,,-1),IF(M536=3,_xlfn.XLOOKUP(D536,' RPM (ICE)'!$G$3:$G$63,' RPM (ICE)'!$C$3:$C$63,,-1))))</f>
        <v>13.483333333333301</v>
      </c>
      <c r="AD536" s="14">
        <f t="shared" si="204"/>
        <v>10.054521666666643</v>
      </c>
      <c r="AE536" s="14">
        <f t="shared" si="205"/>
        <v>13.914292245024122</v>
      </c>
      <c r="AF536" s="14" cm="1">
        <f t="array" ref="AF536">_xlfn.XLOOKUP(AE536,BSFC!$I$11:$I$33,_xlfn.XLOOKUP('Main Data (ICE)'!W536,BSFC!$J$10:$W$10,BSFC!$J$11:$W$33,,-1),,-1)</f>
        <v>450.79008974999994</v>
      </c>
      <c r="AG536" s="14">
        <f t="shared" si="206"/>
        <v>1.2590218679194376</v>
      </c>
      <c r="AH536" s="14">
        <f t="shared" si="210"/>
        <v>2.0825300384643382E-4</v>
      </c>
      <c r="AI536" s="14">
        <f t="shared" si="211"/>
        <v>9.3878390294640984E-2</v>
      </c>
      <c r="AJ536" s="14">
        <f t="shared" si="215"/>
        <v>65.215683695145245</v>
      </c>
      <c r="AK536" s="14">
        <f t="shared" si="212"/>
        <v>1.2434223880084896E-4</v>
      </c>
      <c r="AL536" s="14">
        <f t="shared" si="213"/>
        <v>8.6378389000192735E-2</v>
      </c>
    </row>
    <row r="537" spans="1:38" ht="15.75" thickBot="1" x14ac:dyDescent="0.3">
      <c r="A537" s="14">
        <v>2</v>
      </c>
      <c r="B537" s="17" t="s">
        <v>31</v>
      </c>
      <c r="C537" s="14">
        <v>531</v>
      </c>
      <c r="D537" s="14">
        <f t="shared" si="207"/>
        <v>30.000049728</v>
      </c>
      <c r="E537" s="14">
        <f t="shared" si="197"/>
        <v>13.411199999999999</v>
      </c>
      <c r="F537" s="14">
        <f t="shared" si="208"/>
        <v>47.68114587721162</v>
      </c>
      <c r="G537" s="14">
        <f>0.5*('Specifications (ICE)'!$P$4*'Specifications (ICE)'!$P$3)*'Specifications (ICE)'!$P$5*E537^2</f>
        <v>56.217600027646043</v>
      </c>
      <c r="H537" s="14">
        <f>IF(B537="A",'Specifications (ICE)'!$M$12,IF(B537="G",'Specifications (ICE)'!$M$13))</f>
        <v>105.33879899999999</v>
      </c>
      <c r="I537" s="14">
        <f>'Specifications (ICE)'!$H$11-G537-H537-R537</f>
        <v>-505.93758401320213</v>
      </c>
      <c r="J537" s="14">
        <f t="shared" si="198"/>
        <v>-0.79947271992011804</v>
      </c>
      <c r="K537" s="14">
        <f>0.5*'Specifications (ICE)'!$E$16*E537^2</f>
        <v>48283.043975654393</v>
      </c>
      <c r="L537" s="14">
        <f>E537/'Specifications (ICE)'!$M$4</f>
        <v>46.93333333333333</v>
      </c>
      <c r="M537" s="14">
        <f t="shared" si="193"/>
        <v>3</v>
      </c>
      <c r="N537" s="14">
        <f>IF(M537=1,'Specifications (ICE)'!$M$19,IF(M537=2,'Specifications (ICE)'!$M$20,IF(M537=3,'Specifications (ICE)'!$M$21)))</f>
        <v>632.83908432016858</v>
      </c>
      <c r="O537" s="14">
        <f t="shared" si="194"/>
        <v>56.911309171706868</v>
      </c>
      <c r="P537" s="13">
        <f t="shared" si="195"/>
        <v>0</v>
      </c>
      <c r="Q537" s="14">
        <v>9.4</v>
      </c>
      <c r="R537" s="17">
        <f>'Specifications (ICE)'!$E$16*9.81*SIN(Q537-Q536)</f>
        <v>1046.3794352042787</v>
      </c>
      <c r="S537" s="14">
        <f t="shared" si="199"/>
        <v>0.16406094968746698</v>
      </c>
      <c r="T537" s="12">
        <f t="shared" si="196"/>
        <v>840.33949246964119</v>
      </c>
      <c r="U537" s="3">
        <f t="shared" si="214"/>
        <v>18</v>
      </c>
      <c r="V537" s="19">
        <f t="shared" si="200"/>
        <v>13.422600000000001</v>
      </c>
      <c r="W537" s="14">
        <f>IF(M537=1,_xlfn.XLOOKUP(D537,' RPM (ICE)'!$E$3:$E$63,' RPM (ICE)'!$B$3:$B$63,,1),IF(M537=2,_xlfn.XLOOKUP(D537,' RPM (ICE)'!$F$3:$F$63,' RPM (ICE)'!$B$3:$B$63,,1),IF(M537=3,_xlfn.XLOOKUP(D537,' RPM (ICE)'!$G$3:$G$63,' RPM (ICE)'!$B$3:$B$63,,1))))</f>
        <v>6900</v>
      </c>
      <c r="X537" s="12">
        <f t="shared" si="201"/>
        <v>18.575322156521739</v>
      </c>
      <c r="Y537" s="3">
        <f t="shared" si="202"/>
        <v>19</v>
      </c>
      <c r="Z537" s="3">
        <f t="shared" si="209"/>
        <v>19</v>
      </c>
      <c r="AA537" s="3">
        <f t="shared" si="203"/>
        <v>19</v>
      </c>
      <c r="AB537" s="19"/>
      <c r="AC537" s="14">
        <f>IF(M537=1,_xlfn.XLOOKUP(D537,' RPM (ICE)'!$E$3:$E$63,' RPM (ICE)'!$C$3:$C$63,,-1),IF(M537=2,_xlfn.XLOOKUP(D537,' RPM (ICE)'!$F$3:$F$63,' RPM (ICE)'!$C$3:$C$63,,-1),IF(M537=3,_xlfn.XLOOKUP(D537,' RPM (ICE)'!$G$3:$G$63,' RPM (ICE)'!$C$3:$C$63,,-1))))</f>
        <v>13.483333333333301</v>
      </c>
      <c r="AD537" s="14">
        <f t="shared" si="204"/>
        <v>10.054521666666643</v>
      </c>
      <c r="AE537" s="14">
        <f t="shared" si="205"/>
        <v>13.914292245024122</v>
      </c>
      <c r="AF537" s="14" cm="1">
        <f t="array" ref="AF537">_xlfn.XLOOKUP(AE537,BSFC!$I$11:$I$33,_xlfn.XLOOKUP('Main Data (ICE)'!W537,BSFC!$J$10:$W$10,BSFC!$J$11:$W$33,,-1),,-1)</f>
        <v>450.79008974999994</v>
      </c>
      <c r="AG537" s="14">
        <f t="shared" si="206"/>
        <v>1.2590218679194376</v>
      </c>
      <c r="AH537" s="14">
        <f t="shared" si="210"/>
        <v>2.0825300384643382E-4</v>
      </c>
      <c r="AI537" s="14">
        <f t="shared" si="211"/>
        <v>9.3878390294640984E-2</v>
      </c>
      <c r="AJ537" s="14">
        <f t="shared" si="215"/>
        <v>65.309562085439879</v>
      </c>
      <c r="AK537" s="14">
        <f t="shared" si="212"/>
        <v>1.2434223880084896E-4</v>
      </c>
      <c r="AL537" s="14">
        <f t="shared" si="213"/>
        <v>8.6502731238993588E-2</v>
      </c>
    </row>
    <row r="538" spans="1:38" ht="15.75" thickBot="1" x14ac:dyDescent="0.3">
      <c r="A538" s="14">
        <v>2</v>
      </c>
      <c r="B538" s="17" t="s">
        <v>31</v>
      </c>
      <c r="C538" s="14">
        <v>532</v>
      </c>
      <c r="D538" s="14">
        <f t="shared" si="207"/>
        <v>30.000049728</v>
      </c>
      <c r="E538" s="14">
        <f t="shared" si="197"/>
        <v>13.411199999999999</v>
      </c>
      <c r="F538" s="14">
        <f t="shared" si="208"/>
        <v>47.755710420280103</v>
      </c>
      <c r="G538" s="14">
        <f>0.5*('Specifications (ICE)'!$P$4*'Specifications (ICE)'!$P$3)*'Specifications (ICE)'!$P$5*E538^2</f>
        <v>56.217600027646043</v>
      </c>
      <c r="H538" s="14">
        <f>IF(B538="A",'Specifications (ICE)'!$M$12,IF(B538="G",'Specifications (ICE)'!$M$13))</f>
        <v>105.33879899999999</v>
      </c>
      <c r="I538" s="14">
        <f>'Specifications (ICE)'!$H$11-G538-H538-R538</f>
        <v>-505.93758401319303</v>
      </c>
      <c r="J538" s="14">
        <f t="shared" si="198"/>
        <v>-0.79947271992010371</v>
      </c>
      <c r="K538" s="14">
        <f>0.5*'Specifications (ICE)'!$E$16*E538^2</f>
        <v>48283.043975654393</v>
      </c>
      <c r="L538" s="14">
        <f>E538/'Specifications (ICE)'!$M$4</f>
        <v>46.93333333333333</v>
      </c>
      <c r="M538" s="14">
        <f t="shared" si="193"/>
        <v>3</v>
      </c>
      <c r="N538" s="14">
        <f>IF(M538=1,'Specifications (ICE)'!$M$19,IF(M538=2,'Specifications (ICE)'!$M$20,IF(M538=3,'Specifications (ICE)'!$M$21)))</f>
        <v>632.83908432016858</v>
      </c>
      <c r="O538" s="14">
        <f t="shared" si="194"/>
        <v>56.911309171706868</v>
      </c>
      <c r="P538" s="13">
        <f t="shared" si="195"/>
        <v>0</v>
      </c>
      <c r="Q538" s="14">
        <v>9.6</v>
      </c>
      <c r="R538" s="17">
        <f>'Specifications (ICE)'!$E$16*9.81*SIN(Q538-Q537)</f>
        <v>1046.3794352042696</v>
      </c>
      <c r="S538" s="14">
        <f t="shared" si="199"/>
        <v>0.16755160819145562</v>
      </c>
      <c r="T538" s="12">
        <f t="shared" si="196"/>
        <v>840.33949246964119</v>
      </c>
      <c r="U538" s="3">
        <f t="shared" si="214"/>
        <v>18</v>
      </c>
      <c r="V538" s="19">
        <f t="shared" si="200"/>
        <v>13.422600000000001</v>
      </c>
      <c r="W538" s="14">
        <f>IF(M538=1,_xlfn.XLOOKUP(D538,' RPM (ICE)'!$E$3:$E$63,' RPM (ICE)'!$B$3:$B$63,,1),IF(M538=2,_xlfn.XLOOKUP(D538,' RPM (ICE)'!$F$3:$F$63,' RPM (ICE)'!$B$3:$B$63,,1),IF(M538=3,_xlfn.XLOOKUP(D538,' RPM (ICE)'!$G$3:$G$63,' RPM (ICE)'!$B$3:$B$63,,1))))</f>
        <v>6900</v>
      </c>
      <c r="X538" s="12">
        <f t="shared" si="201"/>
        <v>18.575322156521739</v>
      </c>
      <c r="Y538" s="3">
        <f t="shared" si="202"/>
        <v>19</v>
      </c>
      <c r="Z538" s="3">
        <f t="shared" si="209"/>
        <v>19</v>
      </c>
      <c r="AA538" s="3">
        <f t="shared" si="203"/>
        <v>19</v>
      </c>
      <c r="AB538" s="19"/>
      <c r="AC538" s="14">
        <f>IF(M538=1,_xlfn.XLOOKUP(D538,' RPM (ICE)'!$E$3:$E$63,' RPM (ICE)'!$C$3:$C$63,,-1),IF(M538=2,_xlfn.XLOOKUP(D538,' RPM (ICE)'!$F$3:$F$63,' RPM (ICE)'!$C$3:$C$63,,-1),IF(M538=3,_xlfn.XLOOKUP(D538,' RPM (ICE)'!$G$3:$G$63,' RPM (ICE)'!$C$3:$C$63,,-1))))</f>
        <v>13.483333333333301</v>
      </c>
      <c r="AD538" s="14">
        <f t="shared" si="204"/>
        <v>10.054521666666643</v>
      </c>
      <c r="AE538" s="14">
        <f t="shared" si="205"/>
        <v>13.914292245024122</v>
      </c>
      <c r="AF538" s="14" cm="1">
        <f t="array" ref="AF538">_xlfn.XLOOKUP(AE538,BSFC!$I$11:$I$33,_xlfn.XLOOKUP('Main Data (ICE)'!W538,BSFC!$J$10:$W$10,BSFC!$J$11:$W$33,,-1),,-1)</f>
        <v>450.79008974999994</v>
      </c>
      <c r="AG538" s="14">
        <f t="shared" si="206"/>
        <v>1.2590218679194376</v>
      </c>
      <c r="AH538" s="14">
        <f t="shared" si="210"/>
        <v>2.0825300384643382E-4</v>
      </c>
      <c r="AI538" s="14">
        <f t="shared" si="211"/>
        <v>9.3878390294640984E-2</v>
      </c>
      <c r="AJ538" s="14">
        <f t="shared" si="215"/>
        <v>65.403440475734513</v>
      </c>
      <c r="AK538" s="14">
        <f t="shared" si="212"/>
        <v>1.2434223880084896E-4</v>
      </c>
      <c r="AL538" s="14">
        <f t="shared" si="213"/>
        <v>8.6627073477794442E-2</v>
      </c>
    </row>
    <row r="539" spans="1:38" ht="15.75" thickBot="1" x14ac:dyDescent="0.3">
      <c r="A539" s="14">
        <v>2</v>
      </c>
      <c r="B539" s="17" t="s">
        <v>31</v>
      </c>
      <c r="C539" s="14">
        <v>533</v>
      </c>
      <c r="D539" s="14">
        <f t="shared" si="207"/>
        <v>30.000049728</v>
      </c>
      <c r="E539" s="14">
        <f t="shared" si="197"/>
        <v>13.411199999999999</v>
      </c>
      <c r="F539" s="14">
        <f t="shared" si="208"/>
        <v>47.830274963348586</v>
      </c>
      <c r="G539" s="14">
        <f>0.5*('Specifications (ICE)'!$P$4*'Specifications (ICE)'!$P$3)*'Specifications (ICE)'!$P$5*E539^2</f>
        <v>56.217600027646043</v>
      </c>
      <c r="H539" s="14">
        <f>IF(B539="A",'Specifications (ICE)'!$M$12,IF(B539="G",'Specifications (ICE)'!$M$13))</f>
        <v>105.33879899999999</v>
      </c>
      <c r="I539" s="14">
        <f>'Specifications (ICE)'!$H$11-G539-H539-R539</f>
        <v>-505.93758401320213</v>
      </c>
      <c r="J539" s="14">
        <f t="shared" si="198"/>
        <v>-0.79947271992011804</v>
      </c>
      <c r="K539" s="14">
        <f>0.5*'Specifications (ICE)'!$E$16*E539^2</f>
        <v>48283.043975654393</v>
      </c>
      <c r="L539" s="14">
        <f>E539/'Specifications (ICE)'!$M$4</f>
        <v>46.93333333333333</v>
      </c>
      <c r="M539" s="14">
        <f t="shared" si="193"/>
        <v>3</v>
      </c>
      <c r="N539" s="14">
        <f>IF(M539=1,'Specifications (ICE)'!$M$19,IF(M539=2,'Specifications (ICE)'!$M$20,IF(M539=3,'Specifications (ICE)'!$M$21)))</f>
        <v>632.83908432016858</v>
      </c>
      <c r="O539" s="14">
        <f t="shared" si="194"/>
        <v>56.911309171706868</v>
      </c>
      <c r="P539" s="13">
        <f t="shared" si="195"/>
        <v>0</v>
      </c>
      <c r="Q539" s="14">
        <v>9.8000000000000007</v>
      </c>
      <c r="R539" s="17">
        <f>'Specifications (ICE)'!$E$16*9.81*SIN(Q539-Q538)</f>
        <v>1046.3794352042787</v>
      </c>
      <c r="S539" s="14">
        <f t="shared" si="199"/>
        <v>0.17104226669544431</v>
      </c>
      <c r="T539" s="12">
        <f t="shared" si="196"/>
        <v>840.33949246964119</v>
      </c>
      <c r="U539" s="3">
        <f t="shared" si="214"/>
        <v>18</v>
      </c>
      <c r="V539" s="19">
        <f t="shared" si="200"/>
        <v>13.422600000000001</v>
      </c>
      <c r="W539" s="14">
        <f>IF(M539=1,_xlfn.XLOOKUP(D539,' RPM (ICE)'!$E$3:$E$63,' RPM (ICE)'!$B$3:$B$63,,1),IF(M539=2,_xlfn.XLOOKUP(D539,' RPM (ICE)'!$F$3:$F$63,' RPM (ICE)'!$B$3:$B$63,,1),IF(M539=3,_xlfn.XLOOKUP(D539,' RPM (ICE)'!$G$3:$G$63,' RPM (ICE)'!$B$3:$B$63,,1))))</f>
        <v>6900</v>
      </c>
      <c r="X539" s="12">
        <f t="shared" si="201"/>
        <v>18.575322156521739</v>
      </c>
      <c r="Y539" s="3">
        <f t="shared" si="202"/>
        <v>19</v>
      </c>
      <c r="Z539" s="3">
        <f t="shared" si="209"/>
        <v>19</v>
      </c>
      <c r="AA539" s="3">
        <f t="shared" si="203"/>
        <v>19</v>
      </c>
      <c r="AB539" s="19"/>
      <c r="AC539" s="14">
        <f>IF(M539=1,_xlfn.XLOOKUP(D539,' RPM (ICE)'!$E$3:$E$63,' RPM (ICE)'!$C$3:$C$63,,-1),IF(M539=2,_xlfn.XLOOKUP(D539,' RPM (ICE)'!$F$3:$F$63,' RPM (ICE)'!$C$3:$C$63,,-1),IF(M539=3,_xlfn.XLOOKUP(D539,' RPM (ICE)'!$G$3:$G$63,' RPM (ICE)'!$C$3:$C$63,,-1))))</f>
        <v>13.483333333333301</v>
      </c>
      <c r="AD539" s="14">
        <f t="shared" si="204"/>
        <v>10.054521666666643</v>
      </c>
      <c r="AE539" s="14">
        <f t="shared" si="205"/>
        <v>13.914292245024122</v>
      </c>
      <c r="AF539" s="14" cm="1">
        <f t="array" ref="AF539">_xlfn.XLOOKUP(AE539,BSFC!$I$11:$I$33,_xlfn.XLOOKUP('Main Data (ICE)'!W539,BSFC!$J$10:$W$10,BSFC!$J$11:$W$33,,-1),,-1)</f>
        <v>450.79008974999994</v>
      </c>
      <c r="AG539" s="14">
        <f t="shared" si="206"/>
        <v>1.2590218679194376</v>
      </c>
      <c r="AH539" s="14">
        <f t="shared" si="210"/>
        <v>2.0825300384643382E-4</v>
      </c>
      <c r="AI539" s="14">
        <f t="shared" si="211"/>
        <v>9.3878390294640984E-2</v>
      </c>
      <c r="AJ539" s="14">
        <f t="shared" si="215"/>
        <v>65.497318866029147</v>
      </c>
      <c r="AK539" s="14">
        <f t="shared" si="212"/>
        <v>1.2434223880084896E-4</v>
      </c>
      <c r="AL539" s="14">
        <f t="shared" si="213"/>
        <v>8.6751415716595295E-2</v>
      </c>
    </row>
    <row r="540" spans="1:38" ht="15.75" thickBot="1" x14ac:dyDescent="0.3">
      <c r="A540" s="14">
        <v>2</v>
      </c>
      <c r="B540" s="17" t="s">
        <v>31</v>
      </c>
      <c r="C540" s="14">
        <v>534</v>
      </c>
      <c r="D540" s="14">
        <f t="shared" si="207"/>
        <v>30.000049728</v>
      </c>
      <c r="E540" s="14">
        <f t="shared" si="197"/>
        <v>13.411199999999999</v>
      </c>
      <c r="F540" s="14">
        <f t="shared" si="208"/>
        <v>47.904839506417069</v>
      </c>
      <c r="G540" s="14">
        <f>0.5*('Specifications (ICE)'!$P$4*'Specifications (ICE)'!$P$3)*'Specifications (ICE)'!$P$5*E540^2</f>
        <v>56.217600027646043</v>
      </c>
      <c r="H540" s="14">
        <f>IF(B540="A",'Specifications (ICE)'!$M$12,IF(B540="G",'Specifications (ICE)'!$M$13))</f>
        <v>105.33879899999999</v>
      </c>
      <c r="I540" s="14">
        <f>'Specifications (ICE)'!$H$11-G540-H540-R540</f>
        <v>-505.93758401319303</v>
      </c>
      <c r="J540" s="14">
        <f t="shared" si="198"/>
        <v>-0.79947271992010371</v>
      </c>
      <c r="K540" s="14">
        <f>0.5*'Specifications (ICE)'!$E$16*E540^2</f>
        <v>48283.043975654393</v>
      </c>
      <c r="L540" s="14">
        <f>E540/'Specifications (ICE)'!$M$4</f>
        <v>46.93333333333333</v>
      </c>
      <c r="M540" s="14">
        <f t="shared" si="193"/>
        <v>3</v>
      </c>
      <c r="N540" s="14">
        <f>IF(M540=1,'Specifications (ICE)'!$M$19,IF(M540=2,'Specifications (ICE)'!$M$20,IF(M540=3,'Specifications (ICE)'!$M$21)))</f>
        <v>632.83908432016858</v>
      </c>
      <c r="O540" s="14">
        <f t="shared" si="194"/>
        <v>56.911309171706868</v>
      </c>
      <c r="P540" s="13">
        <f t="shared" si="195"/>
        <v>0</v>
      </c>
      <c r="Q540" s="14">
        <v>10</v>
      </c>
      <c r="R540" s="17">
        <f>'Specifications (ICE)'!$E$16*9.81*SIN(Q540-Q539)</f>
        <v>1046.3794352042696</v>
      </c>
      <c r="S540" s="14">
        <f t="shared" si="199"/>
        <v>0.17453292519943295</v>
      </c>
      <c r="T540" s="12">
        <f t="shared" si="196"/>
        <v>840.33949246964119</v>
      </c>
      <c r="U540" s="3">
        <f t="shared" si="214"/>
        <v>18</v>
      </c>
      <c r="V540" s="19">
        <f t="shared" si="200"/>
        <v>13.422600000000001</v>
      </c>
      <c r="W540" s="14">
        <f>IF(M540=1,_xlfn.XLOOKUP(D540,' RPM (ICE)'!$E$3:$E$63,' RPM (ICE)'!$B$3:$B$63,,1),IF(M540=2,_xlfn.XLOOKUP(D540,' RPM (ICE)'!$F$3:$F$63,' RPM (ICE)'!$B$3:$B$63,,1),IF(M540=3,_xlfn.XLOOKUP(D540,' RPM (ICE)'!$G$3:$G$63,' RPM (ICE)'!$B$3:$B$63,,1))))</f>
        <v>6900</v>
      </c>
      <c r="X540" s="12">
        <f t="shared" si="201"/>
        <v>18.575322156521739</v>
      </c>
      <c r="Y540" s="3">
        <f t="shared" si="202"/>
        <v>19</v>
      </c>
      <c r="Z540" s="3">
        <f t="shared" si="209"/>
        <v>19</v>
      </c>
      <c r="AA540" s="3">
        <f t="shared" si="203"/>
        <v>19</v>
      </c>
      <c r="AB540" s="19"/>
      <c r="AC540" s="14">
        <f>IF(M540=1,_xlfn.XLOOKUP(D540,' RPM (ICE)'!$E$3:$E$63,' RPM (ICE)'!$C$3:$C$63,,-1),IF(M540=2,_xlfn.XLOOKUP(D540,' RPM (ICE)'!$F$3:$F$63,' RPM (ICE)'!$C$3:$C$63,,-1),IF(M540=3,_xlfn.XLOOKUP(D540,' RPM (ICE)'!$G$3:$G$63,' RPM (ICE)'!$C$3:$C$63,,-1))))</f>
        <v>13.483333333333301</v>
      </c>
      <c r="AD540" s="14">
        <f t="shared" si="204"/>
        <v>10.054521666666643</v>
      </c>
      <c r="AE540" s="14">
        <f t="shared" si="205"/>
        <v>13.914292245024122</v>
      </c>
      <c r="AF540" s="14" cm="1">
        <f t="array" ref="AF540">_xlfn.XLOOKUP(AE540,BSFC!$I$11:$I$33,_xlfn.XLOOKUP('Main Data (ICE)'!W540,BSFC!$J$10:$W$10,BSFC!$J$11:$W$33,,-1),,-1)</f>
        <v>450.79008974999994</v>
      </c>
      <c r="AG540" s="14">
        <f t="shared" si="206"/>
        <v>1.2590218679194376</v>
      </c>
      <c r="AH540" s="14">
        <f t="shared" si="210"/>
        <v>2.0825300384643382E-4</v>
      </c>
      <c r="AI540" s="14">
        <f t="shared" si="211"/>
        <v>9.3878390294640984E-2</v>
      </c>
      <c r="AJ540" s="14">
        <f t="shared" si="215"/>
        <v>65.591197256323781</v>
      </c>
      <c r="AK540" s="14">
        <f t="shared" si="212"/>
        <v>1.2434223880084896E-4</v>
      </c>
      <c r="AL540" s="14">
        <f t="shared" si="213"/>
        <v>8.6875757955396149E-2</v>
      </c>
    </row>
    <row r="541" spans="1:38" ht="15.75" thickBot="1" x14ac:dyDescent="0.3">
      <c r="A541" s="14">
        <v>2</v>
      </c>
      <c r="B541" s="17" t="s">
        <v>31</v>
      </c>
      <c r="C541" s="14">
        <v>535</v>
      </c>
      <c r="D541" s="14">
        <f t="shared" si="207"/>
        <v>30.000049728</v>
      </c>
      <c r="E541" s="14">
        <f t="shared" si="197"/>
        <v>13.411199999999999</v>
      </c>
      <c r="F541" s="14">
        <f t="shared" si="208"/>
        <v>47.979404049485552</v>
      </c>
      <c r="G541" s="14">
        <f>0.5*('Specifications (ICE)'!$P$4*'Specifications (ICE)'!$P$3)*'Specifications (ICE)'!$P$5*E541^2</f>
        <v>56.217600027646043</v>
      </c>
      <c r="H541" s="14">
        <f>IF(B541="A",'Specifications (ICE)'!$M$12,IF(B541="G",'Specifications (ICE)'!$M$13))</f>
        <v>105.33879899999999</v>
      </c>
      <c r="I541" s="14">
        <f>'Specifications (ICE)'!$H$11-G541-H541-R541</f>
        <v>-505.93758401319303</v>
      </c>
      <c r="J541" s="14">
        <f t="shared" si="198"/>
        <v>-0.79947271992010371</v>
      </c>
      <c r="K541" s="14">
        <f>0.5*'Specifications (ICE)'!$E$16*E541^2</f>
        <v>48283.043975654393</v>
      </c>
      <c r="L541" s="14">
        <f>E541/'Specifications (ICE)'!$M$4</f>
        <v>46.93333333333333</v>
      </c>
      <c r="M541" s="14">
        <f t="shared" si="193"/>
        <v>3</v>
      </c>
      <c r="N541" s="14">
        <f>IF(M541=1,'Specifications (ICE)'!$M$19,IF(M541=2,'Specifications (ICE)'!$M$20,IF(M541=3,'Specifications (ICE)'!$M$21)))</f>
        <v>632.83908432016858</v>
      </c>
      <c r="O541" s="14">
        <f t="shared" si="194"/>
        <v>56.911309171706868</v>
      </c>
      <c r="P541" s="13">
        <f t="shared" si="195"/>
        <v>0</v>
      </c>
      <c r="Q541" s="14">
        <v>10.199999999999999</v>
      </c>
      <c r="R541" s="17">
        <f>'Specifications (ICE)'!$E$16*9.81*SIN(Q541-Q540)</f>
        <v>1046.3794352042696</v>
      </c>
      <c r="S541" s="14">
        <f t="shared" si="199"/>
        <v>0.17802358370342161</v>
      </c>
      <c r="T541" s="12">
        <f t="shared" si="196"/>
        <v>840.33949246964119</v>
      </c>
      <c r="U541" s="3">
        <f t="shared" si="214"/>
        <v>18</v>
      </c>
      <c r="V541" s="19">
        <f t="shared" si="200"/>
        <v>13.422600000000001</v>
      </c>
      <c r="W541" s="14">
        <f>IF(M541=1,_xlfn.XLOOKUP(D541,' RPM (ICE)'!$E$3:$E$63,' RPM (ICE)'!$B$3:$B$63,,1),IF(M541=2,_xlfn.XLOOKUP(D541,' RPM (ICE)'!$F$3:$F$63,' RPM (ICE)'!$B$3:$B$63,,1),IF(M541=3,_xlfn.XLOOKUP(D541,' RPM (ICE)'!$G$3:$G$63,' RPM (ICE)'!$B$3:$B$63,,1))))</f>
        <v>6900</v>
      </c>
      <c r="X541" s="12">
        <f t="shared" si="201"/>
        <v>18.575322156521739</v>
      </c>
      <c r="Y541" s="3">
        <f t="shared" si="202"/>
        <v>19</v>
      </c>
      <c r="Z541" s="3">
        <f t="shared" si="209"/>
        <v>19</v>
      </c>
      <c r="AA541" s="3">
        <f t="shared" si="203"/>
        <v>19</v>
      </c>
      <c r="AB541" s="19"/>
      <c r="AC541" s="14">
        <f>IF(M541=1,_xlfn.XLOOKUP(D541,' RPM (ICE)'!$E$3:$E$63,' RPM (ICE)'!$C$3:$C$63,,-1),IF(M541=2,_xlfn.XLOOKUP(D541,' RPM (ICE)'!$F$3:$F$63,' RPM (ICE)'!$C$3:$C$63,,-1),IF(M541=3,_xlfn.XLOOKUP(D541,' RPM (ICE)'!$G$3:$G$63,' RPM (ICE)'!$C$3:$C$63,,-1))))</f>
        <v>13.483333333333301</v>
      </c>
      <c r="AD541" s="14">
        <f t="shared" si="204"/>
        <v>10.054521666666643</v>
      </c>
      <c r="AE541" s="14">
        <f t="shared" si="205"/>
        <v>13.914292245024122</v>
      </c>
      <c r="AF541" s="14" cm="1">
        <f t="array" ref="AF541">_xlfn.XLOOKUP(AE541,BSFC!$I$11:$I$33,_xlfn.XLOOKUP('Main Data (ICE)'!W541,BSFC!$J$10:$W$10,BSFC!$J$11:$W$33,,-1),,-1)</f>
        <v>450.79008974999994</v>
      </c>
      <c r="AG541" s="14">
        <f t="shared" si="206"/>
        <v>1.2590218679194376</v>
      </c>
      <c r="AH541" s="14">
        <f t="shared" si="210"/>
        <v>2.0825300384643382E-4</v>
      </c>
      <c r="AI541" s="14">
        <f t="shared" si="211"/>
        <v>9.3878390294640984E-2</v>
      </c>
      <c r="AJ541" s="14">
        <f t="shared" si="215"/>
        <v>65.685075646618415</v>
      </c>
      <c r="AK541" s="14">
        <f t="shared" si="212"/>
        <v>1.2434223880084896E-4</v>
      </c>
      <c r="AL541" s="14">
        <f t="shared" si="213"/>
        <v>8.7000100194197003E-2</v>
      </c>
    </row>
    <row r="542" spans="1:38" ht="15.75" thickBot="1" x14ac:dyDescent="0.3">
      <c r="A542" s="14">
        <v>2</v>
      </c>
      <c r="B542" s="17" t="s">
        <v>31</v>
      </c>
      <c r="C542" s="14">
        <v>536</v>
      </c>
      <c r="D542" s="14">
        <f t="shared" si="207"/>
        <v>30.000049728</v>
      </c>
      <c r="E542" s="14">
        <f t="shared" si="197"/>
        <v>13.411199999999999</v>
      </c>
      <c r="F542" s="14">
        <f t="shared" si="208"/>
        <v>48.053968592554035</v>
      </c>
      <c r="G542" s="14">
        <f>0.5*('Specifications (ICE)'!$P$4*'Specifications (ICE)'!$P$3)*'Specifications (ICE)'!$P$5*E542^2</f>
        <v>56.217600027646043</v>
      </c>
      <c r="H542" s="14">
        <f>IF(B542="A",'Specifications (ICE)'!$M$12,IF(B542="G",'Specifications (ICE)'!$M$13))</f>
        <v>105.33879899999999</v>
      </c>
      <c r="I542" s="14">
        <f>'Specifications (ICE)'!$H$11-G542-H542-R542</f>
        <v>-505.93758401320213</v>
      </c>
      <c r="J542" s="14">
        <f t="shared" si="198"/>
        <v>-0.79947271992011804</v>
      </c>
      <c r="K542" s="14">
        <f>0.5*'Specifications (ICE)'!$E$16*E542^2</f>
        <v>48283.043975654393</v>
      </c>
      <c r="L542" s="14">
        <f>E542/'Specifications (ICE)'!$M$4</f>
        <v>46.93333333333333</v>
      </c>
      <c r="M542" s="14">
        <f t="shared" si="193"/>
        <v>3</v>
      </c>
      <c r="N542" s="14">
        <f>IF(M542=1,'Specifications (ICE)'!$M$19,IF(M542=2,'Specifications (ICE)'!$M$20,IF(M542=3,'Specifications (ICE)'!$M$21)))</f>
        <v>632.83908432016858</v>
      </c>
      <c r="O542" s="14">
        <f t="shared" si="194"/>
        <v>56.911309171706868</v>
      </c>
      <c r="P542" s="13">
        <f t="shared" si="195"/>
        <v>0</v>
      </c>
      <c r="Q542" s="14">
        <v>10.4</v>
      </c>
      <c r="R542" s="17">
        <f>'Specifications (ICE)'!$E$16*9.81*SIN(Q542-Q541)</f>
        <v>1046.3794352042787</v>
      </c>
      <c r="S542" s="14">
        <f t="shared" si="199"/>
        <v>0.18151424220741028</v>
      </c>
      <c r="T542" s="12">
        <f t="shared" si="196"/>
        <v>840.33949246964119</v>
      </c>
      <c r="U542" s="3">
        <f t="shared" si="214"/>
        <v>18</v>
      </c>
      <c r="V542" s="19">
        <f t="shared" si="200"/>
        <v>13.422600000000001</v>
      </c>
      <c r="W542" s="14">
        <f>IF(M542=1,_xlfn.XLOOKUP(D542,' RPM (ICE)'!$E$3:$E$63,' RPM (ICE)'!$B$3:$B$63,,1),IF(M542=2,_xlfn.XLOOKUP(D542,' RPM (ICE)'!$F$3:$F$63,' RPM (ICE)'!$B$3:$B$63,,1),IF(M542=3,_xlfn.XLOOKUP(D542,' RPM (ICE)'!$G$3:$G$63,' RPM (ICE)'!$B$3:$B$63,,1))))</f>
        <v>6900</v>
      </c>
      <c r="X542" s="12">
        <f t="shared" si="201"/>
        <v>18.575322156521739</v>
      </c>
      <c r="Y542" s="3">
        <f t="shared" si="202"/>
        <v>19</v>
      </c>
      <c r="Z542" s="3">
        <f t="shared" si="209"/>
        <v>19</v>
      </c>
      <c r="AA542" s="3">
        <f t="shared" si="203"/>
        <v>19</v>
      </c>
      <c r="AB542" s="19"/>
      <c r="AC542" s="14">
        <f>IF(M542=1,_xlfn.XLOOKUP(D542,' RPM (ICE)'!$E$3:$E$63,' RPM (ICE)'!$C$3:$C$63,,-1),IF(M542=2,_xlfn.XLOOKUP(D542,' RPM (ICE)'!$F$3:$F$63,' RPM (ICE)'!$C$3:$C$63,,-1),IF(M542=3,_xlfn.XLOOKUP(D542,' RPM (ICE)'!$G$3:$G$63,' RPM (ICE)'!$C$3:$C$63,,-1))))</f>
        <v>13.483333333333301</v>
      </c>
      <c r="AD542" s="14">
        <f t="shared" si="204"/>
        <v>10.054521666666643</v>
      </c>
      <c r="AE542" s="14">
        <f t="shared" si="205"/>
        <v>13.914292245024122</v>
      </c>
      <c r="AF542" s="14" cm="1">
        <f t="array" ref="AF542">_xlfn.XLOOKUP(AE542,BSFC!$I$11:$I$33,_xlfn.XLOOKUP('Main Data (ICE)'!W542,BSFC!$J$10:$W$10,BSFC!$J$11:$W$33,,-1),,-1)</f>
        <v>450.79008974999994</v>
      </c>
      <c r="AG542" s="14">
        <f t="shared" si="206"/>
        <v>1.2590218679194376</v>
      </c>
      <c r="AH542" s="14">
        <f t="shared" si="210"/>
        <v>2.0825300384643382E-4</v>
      </c>
      <c r="AI542" s="14">
        <f t="shared" si="211"/>
        <v>9.3878390294640984E-2</v>
      </c>
      <c r="AJ542" s="14">
        <f t="shared" si="215"/>
        <v>65.778954036913049</v>
      </c>
      <c r="AK542" s="14">
        <f t="shared" si="212"/>
        <v>1.2434223880084896E-4</v>
      </c>
      <c r="AL542" s="14">
        <f t="shared" si="213"/>
        <v>8.7124442432997856E-2</v>
      </c>
    </row>
    <row r="543" spans="1:38" ht="15.75" thickBot="1" x14ac:dyDescent="0.3">
      <c r="A543" s="14">
        <v>2</v>
      </c>
      <c r="B543" s="17" t="s">
        <v>31</v>
      </c>
      <c r="C543" s="14">
        <v>537</v>
      </c>
      <c r="D543" s="14">
        <f t="shared" si="207"/>
        <v>30.000049728</v>
      </c>
      <c r="E543" s="14">
        <f t="shared" si="197"/>
        <v>13.411199999999999</v>
      </c>
      <c r="F543" s="14">
        <f t="shared" si="208"/>
        <v>48.128533135622519</v>
      </c>
      <c r="G543" s="14">
        <f>0.5*('Specifications (ICE)'!$P$4*'Specifications (ICE)'!$P$3)*'Specifications (ICE)'!$P$5*E543^2</f>
        <v>56.217600027646043</v>
      </c>
      <c r="H543" s="14">
        <f>IF(B543="A",'Specifications (ICE)'!$M$12,IF(B543="G",'Specifications (ICE)'!$M$13))</f>
        <v>105.33879899999999</v>
      </c>
      <c r="I543" s="14">
        <f>'Specifications (ICE)'!$H$11-G543-H543-R543</f>
        <v>-505.93758401319303</v>
      </c>
      <c r="J543" s="14">
        <f t="shared" si="198"/>
        <v>-0.79947271992010371</v>
      </c>
      <c r="K543" s="14">
        <f>0.5*'Specifications (ICE)'!$E$16*E543^2</f>
        <v>48283.043975654393</v>
      </c>
      <c r="L543" s="14">
        <f>E543/'Specifications (ICE)'!$M$4</f>
        <v>46.93333333333333</v>
      </c>
      <c r="M543" s="14">
        <f t="shared" si="193"/>
        <v>3</v>
      </c>
      <c r="N543" s="14">
        <f>IF(M543=1,'Specifications (ICE)'!$M$19,IF(M543=2,'Specifications (ICE)'!$M$20,IF(M543=3,'Specifications (ICE)'!$M$21)))</f>
        <v>632.83908432016858</v>
      </c>
      <c r="O543" s="14">
        <f t="shared" si="194"/>
        <v>56.911309171706868</v>
      </c>
      <c r="P543" s="13">
        <f t="shared" si="195"/>
        <v>0</v>
      </c>
      <c r="Q543" s="14">
        <v>10.6</v>
      </c>
      <c r="R543" s="17">
        <f>'Specifications (ICE)'!$E$16*9.81*SIN(Q543-Q542)</f>
        <v>1046.3794352042696</v>
      </c>
      <c r="S543" s="14">
        <f t="shared" si="199"/>
        <v>0.18500490071139894</v>
      </c>
      <c r="T543" s="12">
        <f t="shared" si="196"/>
        <v>840.33949246964119</v>
      </c>
      <c r="U543" s="3">
        <f t="shared" si="214"/>
        <v>18</v>
      </c>
      <c r="V543" s="19">
        <f t="shared" si="200"/>
        <v>13.422600000000001</v>
      </c>
      <c r="W543" s="14">
        <f>IF(M543=1,_xlfn.XLOOKUP(D543,' RPM (ICE)'!$E$3:$E$63,' RPM (ICE)'!$B$3:$B$63,,1),IF(M543=2,_xlfn.XLOOKUP(D543,' RPM (ICE)'!$F$3:$F$63,' RPM (ICE)'!$B$3:$B$63,,1),IF(M543=3,_xlfn.XLOOKUP(D543,' RPM (ICE)'!$G$3:$G$63,' RPM (ICE)'!$B$3:$B$63,,1))))</f>
        <v>6900</v>
      </c>
      <c r="X543" s="12">
        <f t="shared" si="201"/>
        <v>18.575322156521739</v>
      </c>
      <c r="Y543" s="3">
        <f t="shared" si="202"/>
        <v>19</v>
      </c>
      <c r="Z543" s="3">
        <f t="shared" si="209"/>
        <v>19</v>
      </c>
      <c r="AA543" s="3">
        <f t="shared" si="203"/>
        <v>19</v>
      </c>
      <c r="AB543" s="19"/>
      <c r="AC543" s="14">
        <f>IF(M543=1,_xlfn.XLOOKUP(D543,' RPM (ICE)'!$E$3:$E$63,' RPM (ICE)'!$C$3:$C$63,,-1),IF(M543=2,_xlfn.XLOOKUP(D543,' RPM (ICE)'!$F$3:$F$63,' RPM (ICE)'!$C$3:$C$63,,-1),IF(M543=3,_xlfn.XLOOKUP(D543,' RPM (ICE)'!$G$3:$G$63,' RPM (ICE)'!$C$3:$C$63,,-1))))</f>
        <v>13.483333333333301</v>
      </c>
      <c r="AD543" s="14">
        <f t="shared" si="204"/>
        <v>10.054521666666643</v>
      </c>
      <c r="AE543" s="14">
        <f t="shared" si="205"/>
        <v>13.914292245024122</v>
      </c>
      <c r="AF543" s="14" cm="1">
        <f t="array" ref="AF543">_xlfn.XLOOKUP(AE543,BSFC!$I$11:$I$33,_xlfn.XLOOKUP('Main Data (ICE)'!W543,BSFC!$J$10:$W$10,BSFC!$J$11:$W$33,,-1),,-1)</f>
        <v>450.79008974999994</v>
      </c>
      <c r="AG543" s="14">
        <f t="shared" si="206"/>
        <v>1.2590218679194376</v>
      </c>
      <c r="AH543" s="14">
        <f t="shared" si="210"/>
        <v>2.0825300384643382E-4</v>
      </c>
      <c r="AI543" s="14">
        <f t="shared" si="211"/>
        <v>9.3878390294640984E-2</v>
      </c>
      <c r="AJ543" s="14">
        <f t="shared" si="215"/>
        <v>65.872832427207683</v>
      </c>
      <c r="AK543" s="14">
        <f t="shared" si="212"/>
        <v>1.2434223880084896E-4</v>
      </c>
      <c r="AL543" s="14">
        <f t="shared" si="213"/>
        <v>8.724878467179871E-2</v>
      </c>
    </row>
    <row r="544" spans="1:38" ht="15.75" thickBot="1" x14ac:dyDescent="0.3">
      <c r="A544" s="14">
        <v>2</v>
      </c>
      <c r="B544" s="17" t="s">
        <v>31</v>
      </c>
      <c r="C544" s="14">
        <v>538</v>
      </c>
      <c r="D544" s="14">
        <f t="shared" si="207"/>
        <v>30.000049728</v>
      </c>
      <c r="E544" s="14">
        <f t="shared" si="197"/>
        <v>13.411199999999999</v>
      </c>
      <c r="F544" s="14">
        <f t="shared" si="208"/>
        <v>48.203097678691002</v>
      </c>
      <c r="G544" s="14">
        <f>0.5*('Specifications (ICE)'!$P$4*'Specifications (ICE)'!$P$3)*'Specifications (ICE)'!$P$5*E544^2</f>
        <v>56.217600027646043</v>
      </c>
      <c r="H544" s="14">
        <f>IF(B544="A",'Specifications (ICE)'!$M$12,IF(B544="G",'Specifications (ICE)'!$M$13))</f>
        <v>105.33879899999999</v>
      </c>
      <c r="I544" s="14">
        <f>'Specifications (ICE)'!$H$11-G544-H544-R544</f>
        <v>-505.93758401320213</v>
      </c>
      <c r="J544" s="14">
        <f t="shared" si="198"/>
        <v>-0.79947271992011804</v>
      </c>
      <c r="K544" s="14">
        <f>0.5*'Specifications (ICE)'!$E$16*E544^2</f>
        <v>48283.043975654393</v>
      </c>
      <c r="L544" s="14">
        <f>E544/'Specifications (ICE)'!$M$4</f>
        <v>46.93333333333333</v>
      </c>
      <c r="M544" s="14">
        <f t="shared" si="193"/>
        <v>3</v>
      </c>
      <c r="N544" s="14">
        <f>IF(M544=1,'Specifications (ICE)'!$M$19,IF(M544=2,'Specifications (ICE)'!$M$20,IF(M544=3,'Specifications (ICE)'!$M$21)))</f>
        <v>632.83908432016858</v>
      </c>
      <c r="O544" s="14">
        <f t="shared" si="194"/>
        <v>56.911309171706868</v>
      </c>
      <c r="P544" s="13">
        <f t="shared" si="195"/>
        <v>0</v>
      </c>
      <c r="Q544" s="14">
        <v>10.8</v>
      </c>
      <c r="R544" s="17">
        <f>'Specifications (ICE)'!$E$16*9.81*SIN(Q544-Q543)</f>
        <v>1046.3794352042787</v>
      </c>
      <c r="S544" s="14">
        <f t="shared" si="199"/>
        <v>0.1884955592153876</v>
      </c>
      <c r="T544" s="12">
        <f t="shared" si="196"/>
        <v>840.33949246964119</v>
      </c>
      <c r="U544" s="3">
        <f t="shared" si="214"/>
        <v>18</v>
      </c>
      <c r="V544" s="19">
        <f t="shared" si="200"/>
        <v>13.422600000000001</v>
      </c>
      <c r="W544" s="14">
        <f>IF(M544=1,_xlfn.XLOOKUP(D544,' RPM (ICE)'!$E$3:$E$63,' RPM (ICE)'!$B$3:$B$63,,1),IF(M544=2,_xlfn.XLOOKUP(D544,' RPM (ICE)'!$F$3:$F$63,' RPM (ICE)'!$B$3:$B$63,,1),IF(M544=3,_xlfn.XLOOKUP(D544,' RPM (ICE)'!$G$3:$G$63,' RPM (ICE)'!$B$3:$B$63,,1))))</f>
        <v>6900</v>
      </c>
      <c r="X544" s="12">
        <f t="shared" si="201"/>
        <v>18.575322156521739</v>
      </c>
      <c r="Y544" s="3">
        <f t="shared" si="202"/>
        <v>19</v>
      </c>
      <c r="Z544" s="3">
        <f t="shared" si="209"/>
        <v>19</v>
      </c>
      <c r="AA544" s="3">
        <f t="shared" si="203"/>
        <v>19</v>
      </c>
      <c r="AB544" s="19"/>
      <c r="AC544" s="14">
        <f>IF(M544=1,_xlfn.XLOOKUP(D544,' RPM (ICE)'!$E$3:$E$63,' RPM (ICE)'!$C$3:$C$63,,-1),IF(M544=2,_xlfn.XLOOKUP(D544,' RPM (ICE)'!$F$3:$F$63,' RPM (ICE)'!$C$3:$C$63,,-1),IF(M544=3,_xlfn.XLOOKUP(D544,' RPM (ICE)'!$G$3:$G$63,' RPM (ICE)'!$C$3:$C$63,,-1))))</f>
        <v>13.483333333333301</v>
      </c>
      <c r="AD544" s="14">
        <f t="shared" si="204"/>
        <v>10.054521666666643</v>
      </c>
      <c r="AE544" s="14">
        <f t="shared" si="205"/>
        <v>13.914292245024122</v>
      </c>
      <c r="AF544" s="14" cm="1">
        <f t="array" ref="AF544">_xlfn.XLOOKUP(AE544,BSFC!$I$11:$I$33,_xlfn.XLOOKUP('Main Data (ICE)'!W544,BSFC!$J$10:$W$10,BSFC!$J$11:$W$33,,-1),,-1)</f>
        <v>450.79008974999994</v>
      </c>
      <c r="AG544" s="14">
        <f t="shared" si="206"/>
        <v>1.2590218679194376</v>
      </c>
      <c r="AH544" s="14">
        <f t="shared" si="210"/>
        <v>2.0825300384643382E-4</v>
      </c>
      <c r="AI544" s="14">
        <f t="shared" si="211"/>
        <v>9.3878390294640984E-2</v>
      </c>
      <c r="AJ544" s="14">
        <f t="shared" si="215"/>
        <v>65.966710817502317</v>
      </c>
      <c r="AK544" s="14">
        <f t="shared" si="212"/>
        <v>1.2434223880084896E-4</v>
      </c>
      <c r="AL544" s="14">
        <f t="shared" si="213"/>
        <v>8.7373126910599563E-2</v>
      </c>
    </row>
    <row r="545" spans="1:38" ht="15.75" thickBot="1" x14ac:dyDescent="0.3">
      <c r="A545" s="14">
        <v>2</v>
      </c>
      <c r="B545" s="17" t="s">
        <v>31</v>
      </c>
      <c r="C545" s="14">
        <v>539</v>
      </c>
      <c r="D545" s="14">
        <f t="shared" si="207"/>
        <v>30.000049728</v>
      </c>
      <c r="E545" s="14">
        <f t="shared" si="197"/>
        <v>13.411199999999999</v>
      </c>
      <c r="F545" s="14">
        <f t="shared" si="208"/>
        <v>48.277662221759485</v>
      </c>
      <c r="G545" s="14">
        <f>0.5*('Specifications (ICE)'!$P$4*'Specifications (ICE)'!$P$3)*'Specifications (ICE)'!$P$5*E545^2</f>
        <v>56.217600027646043</v>
      </c>
      <c r="H545" s="14">
        <f>IF(B545="A",'Specifications (ICE)'!$M$12,IF(B545="G",'Specifications (ICE)'!$M$13))</f>
        <v>105.33879899999999</v>
      </c>
      <c r="I545" s="14">
        <f>'Specifications (ICE)'!$H$11-G545-H545-R545</f>
        <v>-505.93758401319303</v>
      </c>
      <c r="J545" s="14">
        <f t="shared" si="198"/>
        <v>-0.79947271992010371</v>
      </c>
      <c r="K545" s="14">
        <f>0.5*'Specifications (ICE)'!$E$16*E545^2</f>
        <v>48283.043975654393</v>
      </c>
      <c r="L545" s="14">
        <f>E545/'Specifications (ICE)'!$M$4</f>
        <v>46.93333333333333</v>
      </c>
      <c r="M545" s="14">
        <f t="shared" si="193"/>
        <v>3</v>
      </c>
      <c r="N545" s="14">
        <f>IF(M545=1,'Specifications (ICE)'!$M$19,IF(M545=2,'Specifications (ICE)'!$M$20,IF(M545=3,'Specifications (ICE)'!$M$21)))</f>
        <v>632.83908432016858</v>
      </c>
      <c r="O545" s="14">
        <f t="shared" si="194"/>
        <v>56.911309171706868</v>
      </c>
      <c r="P545" s="13">
        <f t="shared" si="195"/>
        <v>0</v>
      </c>
      <c r="Q545" s="14">
        <v>11</v>
      </c>
      <c r="R545" s="17">
        <f>'Specifications (ICE)'!$E$16*9.81*SIN(Q545-Q544)</f>
        <v>1046.3794352042696</v>
      </c>
      <c r="S545" s="14">
        <f t="shared" si="199"/>
        <v>0.19198621771937624</v>
      </c>
      <c r="T545" s="12">
        <f t="shared" si="196"/>
        <v>840.33949246964119</v>
      </c>
      <c r="U545" s="3">
        <f t="shared" si="214"/>
        <v>18</v>
      </c>
      <c r="V545" s="19">
        <f t="shared" si="200"/>
        <v>13.422600000000001</v>
      </c>
      <c r="W545" s="14">
        <f>IF(M545=1,_xlfn.XLOOKUP(D545,' RPM (ICE)'!$E$3:$E$63,' RPM (ICE)'!$B$3:$B$63,,1),IF(M545=2,_xlfn.XLOOKUP(D545,' RPM (ICE)'!$F$3:$F$63,' RPM (ICE)'!$B$3:$B$63,,1),IF(M545=3,_xlfn.XLOOKUP(D545,' RPM (ICE)'!$G$3:$G$63,' RPM (ICE)'!$B$3:$B$63,,1))))</f>
        <v>6900</v>
      </c>
      <c r="X545" s="12">
        <f t="shared" si="201"/>
        <v>18.575322156521739</v>
      </c>
      <c r="Y545" s="3">
        <f t="shared" si="202"/>
        <v>19</v>
      </c>
      <c r="Z545" s="3">
        <f t="shared" si="209"/>
        <v>19</v>
      </c>
      <c r="AA545" s="3">
        <f t="shared" si="203"/>
        <v>19</v>
      </c>
      <c r="AB545" s="19"/>
      <c r="AC545" s="14">
        <f>IF(M545=1,_xlfn.XLOOKUP(D545,' RPM (ICE)'!$E$3:$E$63,' RPM (ICE)'!$C$3:$C$63,,-1),IF(M545=2,_xlfn.XLOOKUP(D545,' RPM (ICE)'!$F$3:$F$63,' RPM (ICE)'!$C$3:$C$63,,-1),IF(M545=3,_xlfn.XLOOKUP(D545,' RPM (ICE)'!$G$3:$G$63,' RPM (ICE)'!$C$3:$C$63,,-1))))</f>
        <v>13.483333333333301</v>
      </c>
      <c r="AD545" s="14">
        <f t="shared" si="204"/>
        <v>10.054521666666643</v>
      </c>
      <c r="AE545" s="14">
        <f t="shared" si="205"/>
        <v>13.914292245024122</v>
      </c>
      <c r="AF545" s="14" cm="1">
        <f t="array" ref="AF545">_xlfn.XLOOKUP(AE545,BSFC!$I$11:$I$33,_xlfn.XLOOKUP('Main Data (ICE)'!W545,BSFC!$J$10:$W$10,BSFC!$J$11:$W$33,,-1),,-1)</f>
        <v>450.79008974999994</v>
      </c>
      <c r="AG545" s="14">
        <f t="shared" si="206"/>
        <v>1.2590218679194376</v>
      </c>
      <c r="AH545" s="14">
        <f t="shared" si="210"/>
        <v>2.0825300384643382E-4</v>
      </c>
      <c r="AI545" s="14">
        <f t="shared" si="211"/>
        <v>9.3878390294640984E-2</v>
      </c>
      <c r="AJ545" s="14">
        <f t="shared" si="215"/>
        <v>66.060589207796951</v>
      </c>
      <c r="AK545" s="14">
        <f t="shared" si="212"/>
        <v>1.2434223880084896E-4</v>
      </c>
      <c r="AL545" s="14">
        <f t="shared" si="213"/>
        <v>8.7497469149400417E-2</v>
      </c>
    </row>
    <row r="546" spans="1:38" ht="15.75" thickBot="1" x14ac:dyDescent="0.3">
      <c r="A546" s="14">
        <v>2</v>
      </c>
      <c r="B546" s="17" t="s">
        <v>31</v>
      </c>
      <c r="C546" s="14">
        <v>540</v>
      </c>
      <c r="D546" s="14">
        <f t="shared" si="207"/>
        <v>30.000049728</v>
      </c>
      <c r="E546" s="14">
        <f t="shared" si="197"/>
        <v>13.411199999999999</v>
      </c>
      <c r="F546" s="14">
        <f t="shared" si="208"/>
        <v>48.352226764827968</v>
      </c>
      <c r="G546" s="14">
        <f>0.5*('Specifications (ICE)'!$P$4*'Specifications (ICE)'!$P$3)*'Specifications (ICE)'!$P$5*E546^2</f>
        <v>56.217600027646043</v>
      </c>
      <c r="H546" s="14">
        <f>IF(B546="A",'Specifications (ICE)'!$M$12,IF(B546="G",'Specifications (ICE)'!$M$13))</f>
        <v>105.33879899999999</v>
      </c>
      <c r="I546" s="14">
        <f>'Specifications (ICE)'!$H$11-G546-H546-R546</f>
        <v>-505.93758401319303</v>
      </c>
      <c r="J546" s="14">
        <f t="shared" si="198"/>
        <v>-0.79947271992010371</v>
      </c>
      <c r="K546" s="14">
        <f>0.5*'Specifications (ICE)'!$E$16*E546^2</f>
        <v>48283.043975654393</v>
      </c>
      <c r="L546" s="14">
        <f>E546/'Specifications (ICE)'!$M$4</f>
        <v>46.93333333333333</v>
      </c>
      <c r="M546" s="14">
        <f t="shared" si="193"/>
        <v>3</v>
      </c>
      <c r="N546" s="14">
        <f>IF(M546=1,'Specifications (ICE)'!$M$19,IF(M546=2,'Specifications (ICE)'!$M$20,IF(M546=3,'Specifications (ICE)'!$M$21)))</f>
        <v>632.83908432016858</v>
      </c>
      <c r="O546" s="14">
        <f t="shared" si="194"/>
        <v>56.911309171706868</v>
      </c>
      <c r="P546" s="13">
        <f t="shared" si="195"/>
        <v>0</v>
      </c>
      <c r="Q546" s="14">
        <v>11.2</v>
      </c>
      <c r="R546" s="17">
        <f>'Specifications (ICE)'!$E$16*9.81*SIN(Q546-Q545)</f>
        <v>1046.3794352042696</v>
      </c>
      <c r="S546" s="14">
        <f t="shared" si="199"/>
        <v>0.1954768762233649</v>
      </c>
      <c r="T546" s="12">
        <f t="shared" si="196"/>
        <v>840.33949246964119</v>
      </c>
      <c r="U546" s="3">
        <f t="shared" si="214"/>
        <v>18</v>
      </c>
      <c r="V546" s="19">
        <f t="shared" si="200"/>
        <v>13.422600000000001</v>
      </c>
      <c r="W546" s="14">
        <f>IF(M546=1,_xlfn.XLOOKUP(D546,' RPM (ICE)'!$E$3:$E$63,' RPM (ICE)'!$B$3:$B$63,,1),IF(M546=2,_xlfn.XLOOKUP(D546,' RPM (ICE)'!$F$3:$F$63,' RPM (ICE)'!$B$3:$B$63,,1),IF(M546=3,_xlfn.XLOOKUP(D546,' RPM (ICE)'!$G$3:$G$63,' RPM (ICE)'!$B$3:$B$63,,1))))</f>
        <v>6900</v>
      </c>
      <c r="X546" s="12">
        <f t="shared" si="201"/>
        <v>18.575322156521739</v>
      </c>
      <c r="Y546" s="3">
        <f t="shared" si="202"/>
        <v>19</v>
      </c>
      <c r="Z546" s="3">
        <f t="shared" si="209"/>
        <v>19</v>
      </c>
      <c r="AA546" s="3">
        <f t="shared" si="203"/>
        <v>19</v>
      </c>
      <c r="AB546" s="19"/>
      <c r="AC546" s="14">
        <f>IF(M546=1,_xlfn.XLOOKUP(D546,' RPM (ICE)'!$E$3:$E$63,' RPM (ICE)'!$C$3:$C$63,,-1),IF(M546=2,_xlfn.XLOOKUP(D546,' RPM (ICE)'!$F$3:$F$63,' RPM (ICE)'!$C$3:$C$63,,-1),IF(M546=3,_xlfn.XLOOKUP(D546,' RPM (ICE)'!$G$3:$G$63,' RPM (ICE)'!$C$3:$C$63,,-1))))</f>
        <v>13.483333333333301</v>
      </c>
      <c r="AD546" s="14">
        <f t="shared" si="204"/>
        <v>10.054521666666643</v>
      </c>
      <c r="AE546" s="14">
        <f t="shared" si="205"/>
        <v>13.914292245024122</v>
      </c>
      <c r="AF546" s="14" cm="1">
        <f t="array" ref="AF546">_xlfn.XLOOKUP(AE546,BSFC!$I$11:$I$33,_xlfn.XLOOKUP('Main Data (ICE)'!W546,BSFC!$J$10:$W$10,BSFC!$J$11:$W$33,,-1),,-1)</f>
        <v>450.79008974999994</v>
      </c>
      <c r="AG546" s="14">
        <f t="shared" si="206"/>
        <v>1.2590218679194376</v>
      </c>
      <c r="AH546" s="14">
        <f t="shared" si="210"/>
        <v>2.0825300384643382E-4</v>
      </c>
      <c r="AI546" s="14">
        <f t="shared" si="211"/>
        <v>9.3878390294640984E-2</v>
      </c>
      <c r="AJ546" s="14">
        <f t="shared" si="215"/>
        <v>66.154467598091586</v>
      </c>
      <c r="AK546" s="14">
        <f t="shared" si="212"/>
        <v>1.2434223880084896E-4</v>
      </c>
      <c r="AL546" s="14">
        <f t="shared" si="213"/>
        <v>8.7621811388201271E-2</v>
      </c>
    </row>
    <row r="547" spans="1:38" ht="15.75" thickBot="1" x14ac:dyDescent="0.3">
      <c r="A547" s="14">
        <v>2</v>
      </c>
      <c r="B547" s="17" t="s">
        <v>31</v>
      </c>
      <c r="C547" s="14">
        <v>541</v>
      </c>
      <c r="D547" s="14">
        <f t="shared" si="207"/>
        <v>30.000049728</v>
      </c>
      <c r="E547" s="14">
        <f t="shared" si="197"/>
        <v>13.411199999999999</v>
      </c>
      <c r="F547" s="14">
        <f t="shared" si="208"/>
        <v>48.426791307896451</v>
      </c>
      <c r="G547" s="14">
        <f>0.5*('Specifications (ICE)'!$P$4*'Specifications (ICE)'!$P$3)*'Specifications (ICE)'!$P$5*E547^2</f>
        <v>56.217600027646043</v>
      </c>
      <c r="H547" s="14">
        <f>IF(B547="A",'Specifications (ICE)'!$M$12,IF(B547="G",'Specifications (ICE)'!$M$13))</f>
        <v>105.33879899999999</v>
      </c>
      <c r="I547" s="14">
        <f>'Specifications (ICE)'!$H$11-G547-H547-R547</f>
        <v>-505.93758401320213</v>
      </c>
      <c r="J547" s="14">
        <f t="shared" si="198"/>
        <v>-0.79947271992011804</v>
      </c>
      <c r="K547" s="14">
        <f>0.5*'Specifications (ICE)'!$E$16*E547^2</f>
        <v>48283.043975654393</v>
      </c>
      <c r="L547" s="14">
        <f>E547/'Specifications (ICE)'!$M$4</f>
        <v>46.93333333333333</v>
      </c>
      <c r="M547" s="14">
        <f t="shared" si="193"/>
        <v>3</v>
      </c>
      <c r="N547" s="14">
        <f>IF(M547=1,'Specifications (ICE)'!$M$19,IF(M547=2,'Specifications (ICE)'!$M$20,IF(M547=3,'Specifications (ICE)'!$M$21)))</f>
        <v>632.83908432016858</v>
      </c>
      <c r="O547" s="14">
        <f t="shared" si="194"/>
        <v>56.911309171706868</v>
      </c>
      <c r="P547" s="13">
        <f t="shared" si="195"/>
        <v>0</v>
      </c>
      <c r="Q547" s="14">
        <v>11.4</v>
      </c>
      <c r="R547" s="17">
        <f>'Specifications (ICE)'!$E$16*9.81*SIN(Q547-Q546)</f>
        <v>1046.3794352042787</v>
      </c>
      <c r="S547" s="14">
        <f t="shared" si="199"/>
        <v>0.19896753472735357</v>
      </c>
      <c r="T547" s="12">
        <f t="shared" si="196"/>
        <v>840.33949246964119</v>
      </c>
      <c r="U547" s="3">
        <f t="shared" si="214"/>
        <v>18</v>
      </c>
      <c r="V547" s="19">
        <f t="shared" si="200"/>
        <v>13.422600000000001</v>
      </c>
      <c r="W547" s="14">
        <f>IF(M547=1,_xlfn.XLOOKUP(D547,' RPM (ICE)'!$E$3:$E$63,' RPM (ICE)'!$B$3:$B$63,,1),IF(M547=2,_xlfn.XLOOKUP(D547,' RPM (ICE)'!$F$3:$F$63,' RPM (ICE)'!$B$3:$B$63,,1),IF(M547=3,_xlfn.XLOOKUP(D547,' RPM (ICE)'!$G$3:$G$63,' RPM (ICE)'!$B$3:$B$63,,1))))</f>
        <v>6900</v>
      </c>
      <c r="X547" s="12">
        <f t="shared" si="201"/>
        <v>18.575322156521739</v>
      </c>
      <c r="Y547" s="3">
        <f t="shared" si="202"/>
        <v>19</v>
      </c>
      <c r="Z547" s="3">
        <f t="shared" si="209"/>
        <v>19</v>
      </c>
      <c r="AA547" s="3">
        <f t="shared" si="203"/>
        <v>19</v>
      </c>
      <c r="AB547" s="19"/>
      <c r="AC547" s="14">
        <f>IF(M547=1,_xlfn.XLOOKUP(D547,' RPM (ICE)'!$E$3:$E$63,' RPM (ICE)'!$C$3:$C$63,,-1),IF(M547=2,_xlfn.XLOOKUP(D547,' RPM (ICE)'!$F$3:$F$63,' RPM (ICE)'!$C$3:$C$63,,-1),IF(M547=3,_xlfn.XLOOKUP(D547,' RPM (ICE)'!$G$3:$G$63,' RPM (ICE)'!$C$3:$C$63,,-1))))</f>
        <v>13.483333333333301</v>
      </c>
      <c r="AD547" s="14">
        <f t="shared" si="204"/>
        <v>10.054521666666643</v>
      </c>
      <c r="AE547" s="14">
        <f t="shared" si="205"/>
        <v>13.914292245024122</v>
      </c>
      <c r="AF547" s="14" cm="1">
        <f t="array" ref="AF547">_xlfn.XLOOKUP(AE547,BSFC!$I$11:$I$33,_xlfn.XLOOKUP('Main Data (ICE)'!W547,BSFC!$J$10:$W$10,BSFC!$J$11:$W$33,,-1),,-1)</f>
        <v>450.79008974999994</v>
      </c>
      <c r="AG547" s="14">
        <f t="shared" si="206"/>
        <v>1.2590218679194376</v>
      </c>
      <c r="AH547" s="14">
        <f t="shared" si="210"/>
        <v>2.0825300384643382E-4</v>
      </c>
      <c r="AI547" s="14">
        <f t="shared" si="211"/>
        <v>9.3878390294640984E-2</v>
      </c>
      <c r="AJ547" s="14">
        <f t="shared" si="215"/>
        <v>66.24834598838622</v>
      </c>
      <c r="AK547" s="14">
        <f t="shared" si="212"/>
        <v>1.2434223880084896E-4</v>
      </c>
      <c r="AL547" s="14">
        <f t="shared" si="213"/>
        <v>8.7746153627002124E-2</v>
      </c>
    </row>
    <row r="548" spans="1:38" ht="15.75" thickBot="1" x14ac:dyDescent="0.3">
      <c r="A548" s="14">
        <v>2</v>
      </c>
      <c r="B548" s="17" t="s">
        <v>31</v>
      </c>
      <c r="C548" s="14">
        <v>542</v>
      </c>
      <c r="D548" s="14">
        <f t="shared" si="207"/>
        <v>30.000049728</v>
      </c>
      <c r="E548" s="14">
        <f t="shared" si="197"/>
        <v>13.411199999999999</v>
      </c>
      <c r="F548" s="14">
        <f t="shared" si="208"/>
        <v>48.501355850964934</v>
      </c>
      <c r="G548" s="14">
        <f>0.5*('Specifications (ICE)'!$P$4*'Specifications (ICE)'!$P$3)*'Specifications (ICE)'!$P$5*E548^2</f>
        <v>56.217600027646043</v>
      </c>
      <c r="H548" s="14">
        <f>IF(B548="A",'Specifications (ICE)'!$M$12,IF(B548="G",'Specifications (ICE)'!$M$13))</f>
        <v>105.33879899999999</v>
      </c>
      <c r="I548" s="14">
        <f>'Specifications (ICE)'!$H$11-G548-H548-R548</f>
        <v>-505.93758401319303</v>
      </c>
      <c r="J548" s="14">
        <f t="shared" si="198"/>
        <v>-0.79947271992010371</v>
      </c>
      <c r="K548" s="14">
        <f>0.5*'Specifications (ICE)'!$E$16*E548^2</f>
        <v>48283.043975654393</v>
      </c>
      <c r="L548" s="14">
        <f>E548/'Specifications (ICE)'!$M$4</f>
        <v>46.93333333333333</v>
      </c>
      <c r="M548" s="14">
        <f t="shared" si="193"/>
        <v>3</v>
      </c>
      <c r="N548" s="14">
        <f>IF(M548=1,'Specifications (ICE)'!$M$19,IF(M548=2,'Specifications (ICE)'!$M$20,IF(M548=3,'Specifications (ICE)'!$M$21)))</f>
        <v>632.83908432016858</v>
      </c>
      <c r="O548" s="14">
        <f t="shared" si="194"/>
        <v>56.911309171706868</v>
      </c>
      <c r="P548" s="13">
        <f t="shared" si="195"/>
        <v>0</v>
      </c>
      <c r="Q548" s="14">
        <v>11.6</v>
      </c>
      <c r="R548" s="17">
        <f>'Specifications (ICE)'!$E$16*9.81*SIN(Q548-Q547)</f>
        <v>1046.3794352042696</v>
      </c>
      <c r="S548" s="14">
        <f t="shared" si="199"/>
        <v>0.20245819323134223</v>
      </c>
      <c r="T548" s="12">
        <f t="shared" si="196"/>
        <v>840.33949246964119</v>
      </c>
      <c r="U548" s="3">
        <f t="shared" si="214"/>
        <v>18</v>
      </c>
      <c r="V548" s="19">
        <f t="shared" si="200"/>
        <v>13.422600000000001</v>
      </c>
      <c r="W548" s="14">
        <f>IF(M548=1,_xlfn.XLOOKUP(D548,' RPM (ICE)'!$E$3:$E$63,' RPM (ICE)'!$B$3:$B$63,,1),IF(M548=2,_xlfn.XLOOKUP(D548,' RPM (ICE)'!$F$3:$F$63,' RPM (ICE)'!$B$3:$B$63,,1),IF(M548=3,_xlfn.XLOOKUP(D548,' RPM (ICE)'!$G$3:$G$63,' RPM (ICE)'!$B$3:$B$63,,1))))</f>
        <v>6900</v>
      </c>
      <c r="X548" s="12">
        <f t="shared" si="201"/>
        <v>18.575322156521739</v>
      </c>
      <c r="Y548" s="3">
        <f t="shared" si="202"/>
        <v>19</v>
      </c>
      <c r="Z548" s="3">
        <f t="shared" si="209"/>
        <v>19</v>
      </c>
      <c r="AA548" s="3">
        <f t="shared" si="203"/>
        <v>19</v>
      </c>
      <c r="AB548" s="19"/>
      <c r="AC548" s="14">
        <f>IF(M548=1,_xlfn.XLOOKUP(D548,' RPM (ICE)'!$E$3:$E$63,' RPM (ICE)'!$C$3:$C$63,,-1),IF(M548=2,_xlfn.XLOOKUP(D548,' RPM (ICE)'!$F$3:$F$63,' RPM (ICE)'!$C$3:$C$63,,-1),IF(M548=3,_xlfn.XLOOKUP(D548,' RPM (ICE)'!$G$3:$G$63,' RPM (ICE)'!$C$3:$C$63,,-1))))</f>
        <v>13.483333333333301</v>
      </c>
      <c r="AD548" s="14">
        <f t="shared" si="204"/>
        <v>10.054521666666643</v>
      </c>
      <c r="AE548" s="14">
        <f t="shared" si="205"/>
        <v>13.914292245024122</v>
      </c>
      <c r="AF548" s="14" cm="1">
        <f t="array" ref="AF548">_xlfn.XLOOKUP(AE548,BSFC!$I$11:$I$33,_xlfn.XLOOKUP('Main Data (ICE)'!W548,BSFC!$J$10:$W$10,BSFC!$J$11:$W$33,,-1),,-1)</f>
        <v>450.79008974999994</v>
      </c>
      <c r="AG548" s="14">
        <f t="shared" si="206"/>
        <v>1.2590218679194376</v>
      </c>
      <c r="AH548" s="14">
        <f t="shared" si="210"/>
        <v>2.0825300384643382E-4</v>
      </c>
      <c r="AI548" s="14">
        <f t="shared" si="211"/>
        <v>9.3878390294640984E-2</v>
      </c>
      <c r="AJ548" s="14">
        <f t="shared" si="215"/>
        <v>66.342224378680854</v>
      </c>
      <c r="AK548" s="14">
        <f t="shared" si="212"/>
        <v>1.2434223880084896E-4</v>
      </c>
      <c r="AL548" s="14">
        <f t="shared" si="213"/>
        <v>8.7870495865802978E-2</v>
      </c>
    </row>
    <row r="549" spans="1:38" ht="15.75" thickBot="1" x14ac:dyDescent="0.3">
      <c r="A549" s="14">
        <v>2</v>
      </c>
      <c r="B549" s="17" t="s">
        <v>31</v>
      </c>
      <c r="C549" s="14">
        <v>543</v>
      </c>
      <c r="D549" s="14">
        <f t="shared" si="207"/>
        <v>30.000049728</v>
      </c>
      <c r="E549" s="14">
        <f t="shared" si="197"/>
        <v>13.411199999999999</v>
      </c>
      <c r="F549" s="14">
        <f t="shared" si="208"/>
        <v>48.575920394033417</v>
      </c>
      <c r="G549" s="14">
        <f>0.5*('Specifications (ICE)'!$P$4*'Specifications (ICE)'!$P$3)*'Specifications (ICE)'!$P$5*E549^2</f>
        <v>56.217600027646043</v>
      </c>
      <c r="H549" s="14">
        <f>IF(B549="A",'Specifications (ICE)'!$M$12,IF(B549="G",'Specifications (ICE)'!$M$13))</f>
        <v>105.33879899999999</v>
      </c>
      <c r="I549" s="14">
        <f>'Specifications (ICE)'!$H$11-G549-H549-R549</f>
        <v>-505.93758401320213</v>
      </c>
      <c r="J549" s="14">
        <f t="shared" si="198"/>
        <v>-0.79947271992011804</v>
      </c>
      <c r="K549" s="14">
        <f>0.5*'Specifications (ICE)'!$E$16*E549^2</f>
        <v>48283.043975654393</v>
      </c>
      <c r="L549" s="14">
        <f>E549/'Specifications (ICE)'!$M$4</f>
        <v>46.93333333333333</v>
      </c>
      <c r="M549" s="14">
        <f t="shared" si="193"/>
        <v>3</v>
      </c>
      <c r="N549" s="14">
        <f>IF(M549=1,'Specifications (ICE)'!$M$19,IF(M549=2,'Specifications (ICE)'!$M$20,IF(M549=3,'Specifications (ICE)'!$M$21)))</f>
        <v>632.83908432016858</v>
      </c>
      <c r="O549" s="14">
        <f t="shared" si="194"/>
        <v>56.911309171706868</v>
      </c>
      <c r="P549" s="13">
        <f t="shared" si="195"/>
        <v>0</v>
      </c>
      <c r="Q549" s="14">
        <v>11.8</v>
      </c>
      <c r="R549" s="17">
        <f>'Specifications (ICE)'!$E$16*9.81*SIN(Q549-Q548)</f>
        <v>1046.3794352042787</v>
      </c>
      <c r="S549" s="14">
        <f t="shared" si="199"/>
        <v>0.2059488517353309</v>
      </c>
      <c r="T549" s="12">
        <f t="shared" si="196"/>
        <v>840.33949246964119</v>
      </c>
      <c r="U549" s="3">
        <f t="shared" si="214"/>
        <v>18</v>
      </c>
      <c r="V549" s="19">
        <f t="shared" si="200"/>
        <v>13.422600000000001</v>
      </c>
      <c r="W549" s="14">
        <f>IF(M549=1,_xlfn.XLOOKUP(D549,' RPM (ICE)'!$E$3:$E$63,' RPM (ICE)'!$B$3:$B$63,,1),IF(M549=2,_xlfn.XLOOKUP(D549,' RPM (ICE)'!$F$3:$F$63,' RPM (ICE)'!$B$3:$B$63,,1),IF(M549=3,_xlfn.XLOOKUP(D549,' RPM (ICE)'!$G$3:$G$63,' RPM (ICE)'!$B$3:$B$63,,1))))</f>
        <v>6900</v>
      </c>
      <c r="X549" s="12">
        <f t="shared" si="201"/>
        <v>18.575322156521739</v>
      </c>
      <c r="Y549" s="3">
        <f t="shared" si="202"/>
        <v>19</v>
      </c>
      <c r="Z549" s="3">
        <f t="shared" si="209"/>
        <v>19</v>
      </c>
      <c r="AA549" s="3">
        <f t="shared" si="203"/>
        <v>19</v>
      </c>
      <c r="AB549" s="19"/>
      <c r="AC549" s="14">
        <f>IF(M549=1,_xlfn.XLOOKUP(D549,' RPM (ICE)'!$E$3:$E$63,' RPM (ICE)'!$C$3:$C$63,,-1),IF(M549=2,_xlfn.XLOOKUP(D549,' RPM (ICE)'!$F$3:$F$63,' RPM (ICE)'!$C$3:$C$63,,-1),IF(M549=3,_xlfn.XLOOKUP(D549,' RPM (ICE)'!$G$3:$G$63,' RPM (ICE)'!$C$3:$C$63,,-1))))</f>
        <v>13.483333333333301</v>
      </c>
      <c r="AD549" s="14">
        <f t="shared" si="204"/>
        <v>10.054521666666643</v>
      </c>
      <c r="AE549" s="14">
        <f t="shared" si="205"/>
        <v>13.914292245024122</v>
      </c>
      <c r="AF549" s="14" cm="1">
        <f t="array" ref="AF549">_xlfn.XLOOKUP(AE549,BSFC!$I$11:$I$33,_xlfn.XLOOKUP('Main Data (ICE)'!W549,BSFC!$J$10:$W$10,BSFC!$J$11:$W$33,,-1),,-1)</f>
        <v>450.79008974999994</v>
      </c>
      <c r="AG549" s="14">
        <f t="shared" si="206"/>
        <v>1.2590218679194376</v>
      </c>
      <c r="AH549" s="14">
        <f t="shared" si="210"/>
        <v>2.0825300384643382E-4</v>
      </c>
      <c r="AI549" s="14">
        <f t="shared" si="211"/>
        <v>9.3878390294640984E-2</v>
      </c>
      <c r="AJ549" s="14">
        <f t="shared" si="215"/>
        <v>66.436102768975488</v>
      </c>
      <c r="AK549" s="14">
        <f t="shared" si="212"/>
        <v>1.2434223880084896E-4</v>
      </c>
      <c r="AL549" s="14">
        <f t="shared" si="213"/>
        <v>8.7994838104603831E-2</v>
      </c>
    </row>
    <row r="550" spans="1:38" ht="15.75" thickBot="1" x14ac:dyDescent="0.3">
      <c r="A550" s="14">
        <v>2</v>
      </c>
      <c r="B550" s="17" t="s">
        <v>31</v>
      </c>
      <c r="C550" s="14">
        <v>544</v>
      </c>
      <c r="D550" s="14">
        <f t="shared" si="207"/>
        <v>30.000049728</v>
      </c>
      <c r="E550" s="14">
        <f t="shared" si="197"/>
        <v>13.411199999999999</v>
      </c>
      <c r="F550" s="14">
        <f t="shared" si="208"/>
        <v>48.650484937101901</v>
      </c>
      <c r="G550" s="14">
        <f>0.5*('Specifications (ICE)'!$P$4*'Specifications (ICE)'!$P$3)*'Specifications (ICE)'!$P$5*E550^2</f>
        <v>56.217600027646043</v>
      </c>
      <c r="H550" s="14">
        <f>IF(B550="A",'Specifications (ICE)'!$M$12,IF(B550="G",'Specifications (ICE)'!$M$13))</f>
        <v>105.33879899999999</v>
      </c>
      <c r="I550" s="14">
        <f>'Specifications (ICE)'!$H$11-G550-H550-R550</f>
        <v>-505.93758401319303</v>
      </c>
      <c r="J550" s="14">
        <f t="shared" si="198"/>
        <v>-0.79947271992010371</v>
      </c>
      <c r="K550" s="14">
        <f>0.5*'Specifications (ICE)'!$E$16*E550^2</f>
        <v>48283.043975654393</v>
      </c>
      <c r="L550" s="14">
        <f>E550/'Specifications (ICE)'!$M$4</f>
        <v>46.93333333333333</v>
      </c>
      <c r="M550" s="14">
        <f t="shared" si="193"/>
        <v>3</v>
      </c>
      <c r="N550" s="14">
        <f>IF(M550=1,'Specifications (ICE)'!$M$19,IF(M550=2,'Specifications (ICE)'!$M$20,IF(M550=3,'Specifications (ICE)'!$M$21)))</f>
        <v>632.83908432016858</v>
      </c>
      <c r="O550" s="14">
        <f t="shared" si="194"/>
        <v>56.911309171706868</v>
      </c>
      <c r="P550" s="13">
        <f t="shared" si="195"/>
        <v>0</v>
      </c>
      <c r="Q550" s="14">
        <v>12</v>
      </c>
      <c r="R550" s="17">
        <f>'Specifications (ICE)'!$E$16*9.81*SIN(Q550-Q549)</f>
        <v>1046.3794352042696</v>
      </c>
      <c r="S550" s="14">
        <f t="shared" si="199"/>
        <v>0.20943951023931956</v>
      </c>
      <c r="T550" s="12">
        <f t="shared" si="196"/>
        <v>840.33949246964119</v>
      </c>
      <c r="U550" s="3">
        <f t="shared" si="214"/>
        <v>18</v>
      </c>
      <c r="V550" s="19">
        <f t="shared" si="200"/>
        <v>13.422600000000001</v>
      </c>
      <c r="W550" s="14">
        <f>IF(M550=1,_xlfn.XLOOKUP(D550,' RPM (ICE)'!$E$3:$E$63,' RPM (ICE)'!$B$3:$B$63,,1),IF(M550=2,_xlfn.XLOOKUP(D550,' RPM (ICE)'!$F$3:$F$63,' RPM (ICE)'!$B$3:$B$63,,1),IF(M550=3,_xlfn.XLOOKUP(D550,' RPM (ICE)'!$G$3:$G$63,' RPM (ICE)'!$B$3:$B$63,,1))))</f>
        <v>6900</v>
      </c>
      <c r="X550" s="12">
        <f t="shared" si="201"/>
        <v>18.575322156521739</v>
      </c>
      <c r="Y550" s="3">
        <f t="shared" si="202"/>
        <v>19</v>
      </c>
      <c r="Z550" s="3">
        <f t="shared" si="209"/>
        <v>19</v>
      </c>
      <c r="AA550" s="3">
        <f t="shared" si="203"/>
        <v>19</v>
      </c>
      <c r="AB550" s="19"/>
      <c r="AC550" s="14">
        <f>IF(M550=1,_xlfn.XLOOKUP(D550,' RPM (ICE)'!$E$3:$E$63,' RPM (ICE)'!$C$3:$C$63,,-1),IF(M550=2,_xlfn.XLOOKUP(D550,' RPM (ICE)'!$F$3:$F$63,' RPM (ICE)'!$C$3:$C$63,,-1),IF(M550=3,_xlfn.XLOOKUP(D550,' RPM (ICE)'!$G$3:$G$63,' RPM (ICE)'!$C$3:$C$63,,-1))))</f>
        <v>13.483333333333301</v>
      </c>
      <c r="AD550" s="14">
        <f t="shared" si="204"/>
        <v>10.054521666666643</v>
      </c>
      <c r="AE550" s="14">
        <f t="shared" si="205"/>
        <v>13.914292245024122</v>
      </c>
      <c r="AF550" s="14" cm="1">
        <f t="array" ref="AF550">_xlfn.XLOOKUP(AE550,BSFC!$I$11:$I$33,_xlfn.XLOOKUP('Main Data (ICE)'!W550,BSFC!$J$10:$W$10,BSFC!$J$11:$W$33,,-1),,-1)</f>
        <v>450.79008974999994</v>
      </c>
      <c r="AG550" s="14">
        <f t="shared" si="206"/>
        <v>1.2590218679194376</v>
      </c>
      <c r="AH550" s="14">
        <f t="shared" si="210"/>
        <v>2.0825300384643382E-4</v>
      </c>
      <c r="AI550" s="14">
        <f t="shared" si="211"/>
        <v>9.3878390294640984E-2</v>
      </c>
      <c r="AJ550" s="14">
        <f t="shared" si="215"/>
        <v>66.529981159270122</v>
      </c>
      <c r="AK550" s="14">
        <f t="shared" si="212"/>
        <v>1.2434223880084896E-4</v>
      </c>
      <c r="AL550" s="14">
        <f t="shared" si="213"/>
        <v>8.8119180343404685E-2</v>
      </c>
    </row>
    <row r="551" spans="1:38" ht="15.75" thickBot="1" x14ac:dyDescent="0.3">
      <c r="A551" s="14">
        <v>2</v>
      </c>
      <c r="B551" s="17" t="s">
        <v>31</v>
      </c>
      <c r="C551" s="14">
        <v>545</v>
      </c>
      <c r="D551" s="14">
        <f t="shared" si="207"/>
        <v>30.000049728</v>
      </c>
      <c r="E551" s="14">
        <f t="shared" si="197"/>
        <v>13.411199999999999</v>
      </c>
      <c r="F551" s="14">
        <f t="shared" si="208"/>
        <v>48.725049480170384</v>
      </c>
      <c r="G551" s="14">
        <f>0.5*('Specifications (ICE)'!$P$4*'Specifications (ICE)'!$P$3)*'Specifications (ICE)'!$P$5*E551^2</f>
        <v>56.217600027646043</v>
      </c>
      <c r="H551" s="14">
        <f>IF(B551="A",'Specifications (ICE)'!$M$12,IF(B551="G",'Specifications (ICE)'!$M$13))</f>
        <v>105.33879899999999</v>
      </c>
      <c r="I551" s="14">
        <f>'Specifications (ICE)'!$H$11-G551-H551-R551</f>
        <v>-505.93758401319303</v>
      </c>
      <c r="J551" s="14">
        <f t="shared" si="198"/>
        <v>-0.79947271992010371</v>
      </c>
      <c r="K551" s="14">
        <f>0.5*'Specifications (ICE)'!$E$16*E551^2</f>
        <v>48283.043975654393</v>
      </c>
      <c r="L551" s="14">
        <f>E551/'Specifications (ICE)'!$M$4</f>
        <v>46.93333333333333</v>
      </c>
      <c r="M551" s="14">
        <f t="shared" si="193"/>
        <v>3</v>
      </c>
      <c r="N551" s="14">
        <f>IF(M551=1,'Specifications (ICE)'!$M$19,IF(M551=2,'Specifications (ICE)'!$M$20,IF(M551=3,'Specifications (ICE)'!$M$21)))</f>
        <v>632.83908432016858</v>
      </c>
      <c r="O551" s="14">
        <f t="shared" si="194"/>
        <v>56.911309171706868</v>
      </c>
      <c r="P551" s="13">
        <f t="shared" si="195"/>
        <v>0</v>
      </c>
      <c r="Q551" s="14">
        <v>12.2</v>
      </c>
      <c r="R551" s="17">
        <f>'Specifications (ICE)'!$E$16*9.81*SIN(Q551-Q550)</f>
        <v>1046.3794352042696</v>
      </c>
      <c r="S551" s="14">
        <f t="shared" si="199"/>
        <v>0.2129301687433082</v>
      </c>
      <c r="T551" s="12">
        <f t="shared" si="196"/>
        <v>840.33949246964119</v>
      </c>
      <c r="U551" s="3">
        <f t="shared" si="214"/>
        <v>18</v>
      </c>
      <c r="V551" s="19">
        <f t="shared" si="200"/>
        <v>13.422600000000001</v>
      </c>
      <c r="W551" s="14">
        <f>IF(M551=1,_xlfn.XLOOKUP(D551,' RPM (ICE)'!$E$3:$E$63,' RPM (ICE)'!$B$3:$B$63,,1),IF(M551=2,_xlfn.XLOOKUP(D551,' RPM (ICE)'!$F$3:$F$63,' RPM (ICE)'!$B$3:$B$63,,1),IF(M551=3,_xlfn.XLOOKUP(D551,' RPM (ICE)'!$G$3:$G$63,' RPM (ICE)'!$B$3:$B$63,,1))))</f>
        <v>6900</v>
      </c>
      <c r="X551" s="12">
        <f t="shared" si="201"/>
        <v>18.575322156521739</v>
      </c>
      <c r="Y551" s="3">
        <f t="shared" si="202"/>
        <v>19</v>
      </c>
      <c r="Z551" s="3">
        <f t="shared" si="209"/>
        <v>19</v>
      </c>
      <c r="AA551" s="3">
        <f t="shared" si="203"/>
        <v>19</v>
      </c>
      <c r="AB551" s="19"/>
      <c r="AC551" s="14">
        <f>IF(M551=1,_xlfn.XLOOKUP(D551,' RPM (ICE)'!$E$3:$E$63,' RPM (ICE)'!$C$3:$C$63,,-1),IF(M551=2,_xlfn.XLOOKUP(D551,' RPM (ICE)'!$F$3:$F$63,' RPM (ICE)'!$C$3:$C$63,,-1),IF(M551=3,_xlfn.XLOOKUP(D551,' RPM (ICE)'!$G$3:$G$63,' RPM (ICE)'!$C$3:$C$63,,-1))))</f>
        <v>13.483333333333301</v>
      </c>
      <c r="AD551" s="14">
        <f t="shared" si="204"/>
        <v>10.054521666666643</v>
      </c>
      <c r="AE551" s="14">
        <f t="shared" si="205"/>
        <v>13.914292245024122</v>
      </c>
      <c r="AF551" s="14" cm="1">
        <f t="array" ref="AF551">_xlfn.XLOOKUP(AE551,BSFC!$I$11:$I$33,_xlfn.XLOOKUP('Main Data (ICE)'!W551,BSFC!$J$10:$W$10,BSFC!$J$11:$W$33,,-1),,-1)</f>
        <v>450.79008974999994</v>
      </c>
      <c r="AG551" s="14">
        <f t="shared" si="206"/>
        <v>1.2590218679194376</v>
      </c>
      <c r="AH551" s="14">
        <f t="shared" si="210"/>
        <v>2.0825300384643382E-4</v>
      </c>
      <c r="AI551" s="14">
        <f t="shared" si="211"/>
        <v>9.3878390294640984E-2</v>
      </c>
      <c r="AJ551" s="14">
        <f t="shared" si="215"/>
        <v>66.623859549564756</v>
      </c>
      <c r="AK551" s="14">
        <f t="shared" si="212"/>
        <v>1.2434223880084896E-4</v>
      </c>
      <c r="AL551" s="14">
        <f t="shared" si="213"/>
        <v>8.8243522582205539E-2</v>
      </c>
    </row>
    <row r="552" spans="1:38" ht="15.75" thickBot="1" x14ac:dyDescent="0.3">
      <c r="A552" s="14">
        <v>2</v>
      </c>
      <c r="B552" s="17" t="s">
        <v>31</v>
      </c>
      <c r="C552" s="14">
        <v>546</v>
      </c>
      <c r="D552" s="14">
        <f t="shared" si="207"/>
        <v>30.000049728</v>
      </c>
      <c r="E552" s="14">
        <f t="shared" si="197"/>
        <v>13.411199999999999</v>
      </c>
      <c r="F552" s="14">
        <f t="shared" si="208"/>
        <v>48.799614023238867</v>
      </c>
      <c r="G552" s="14">
        <f>0.5*('Specifications (ICE)'!$P$4*'Specifications (ICE)'!$P$3)*'Specifications (ICE)'!$P$5*E552^2</f>
        <v>56.217600027646043</v>
      </c>
      <c r="H552" s="14">
        <f>IF(B552="A",'Specifications (ICE)'!$M$12,IF(B552="G",'Specifications (ICE)'!$M$13))</f>
        <v>105.33879899999999</v>
      </c>
      <c r="I552" s="14">
        <f>'Specifications (ICE)'!$H$11-G552-H552-R552</f>
        <v>-505.93758401320213</v>
      </c>
      <c r="J552" s="14">
        <f t="shared" si="198"/>
        <v>-0.79947271992011804</v>
      </c>
      <c r="K552" s="14">
        <f>0.5*'Specifications (ICE)'!$E$16*E552^2</f>
        <v>48283.043975654393</v>
      </c>
      <c r="L552" s="14">
        <f>E552/'Specifications (ICE)'!$M$4</f>
        <v>46.93333333333333</v>
      </c>
      <c r="M552" s="14">
        <f t="shared" si="193"/>
        <v>3</v>
      </c>
      <c r="N552" s="14">
        <f>IF(M552=1,'Specifications (ICE)'!$M$19,IF(M552=2,'Specifications (ICE)'!$M$20,IF(M552=3,'Specifications (ICE)'!$M$21)))</f>
        <v>632.83908432016858</v>
      </c>
      <c r="O552" s="14">
        <f t="shared" si="194"/>
        <v>56.911309171706868</v>
      </c>
      <c r="P552" s="13">
        <f t="shared" si="195"/>
        <v>0</v>
      </c>
      <c r="Q552" s="14">
        <v>12.4</v>
      </c>
      <c r="R552" s="17">
        <f>'Specifications (ICE)'!$E$16*9.81*SIN(Q552-Q551)</f>
        <v>1046.3794352042787</v>
      </c>
      <c r="S552" s="14">
        <f t="shared" si="199"/>
        <v>0.21642082724729686</v>
      </c>
      <c r="T552" s="12">
        <f t="shared" si="196"/>
        <v>840.33949246964119</v>
      </c>
      <c r="U552" s="3">
        <f t="shared" si="214"/>
        <v>18</v>
      </c>
      <c r="V552" s="19">
        <f t="shared" si="200"/>
        <v>13.422600000000001</v>
      </c>
      <c r="W552" s="14">
        <f>IF(M552=1,_xlfn.XLOOKUP(D552,' RPM (ICE)'!$E$3:$E$63,' RPM (ICE)'!$B$3:$B$63,,1),IF(M552=2,_xlfn.XLOOKUP(D552,' RPM (ICE)'!$F$3:$F$63,' RPM (ICE)'!$B$3:$B$63,,1),IF(M552=3,_xlfn.XLOOKUP(D552,' RPM (ICE)'!$G$3:$G$63,' RPM (ICE)'!$B$3:$B$63,,1))))</f>
        <v>6900</v>
      </c>
      <c r="X552" s="12">
        <f t="shared" si="201"/>
        <v>18.575322156521739</v>
      </c>
      <c r="Y552" s="3">
        <f t="shared" si="202"/>
        <v>19</v>
      </c>
      <c r="Z552" s="3">
        <f t="shared" si="209"/>
        <v>19</v>
      </c>
      <c r="AA552" s="3">
        <f t="shared" si="203"/>
        <v>19</v>
      </c>
      <c r="AB552" s="19"/>
      <c r="AC552" s="14">
        <f>IF(M552=1,_xlfn.XLOOKUP(D552,' RPM (ICE)'!$E$3:$E$63,' RPM (ICE)'!$C$3:$C$63,,-1),IF(M552=2,_xlfn.XLOOKUP(D552,' RPM (ICE)'!$F$3:$F$63,' RPM (ICE)'!$C$3:$C$63,,-1),IF(M552=3,_xlfn.XLOOKUP(D552,' RPM (ICE)'!$G$3:$G$63,' RPM (ICE)'!$C$3:$C$63,,-1))))</f>
        <v>13.483333333333301</v>
      </c>
      <c r="AD552" s="14">
        <f t="shared" si="204"/>
        <v>10.054521666666643</v>
      </c>
      <c r="AE552" s="14">
        <f t="shared" si="205"/>
        <v>13.914292245024122</v>
      </c>
      <c r="AF552" s="14" cm="1">
        <f t="array" ref="AF552">_xlfn.XLOOKUP(AE552,BSFC!$I$11:$I$33,_xlfn.XLOOKUP('Main Data (ICE)'!W552,BSFC!$J$10:$W$10,BSFC!$J$11:$W$33,,-1),,-1)</f>
        <v>450.79008974999994</v>
      </c>
      <c r="AG552" s="14">
        <f t="shared" si="206"/>
        <v>1.2590218679194376</v>
      </c>
      <c r="AH552" s="14">
        <f t="shared" si="210"/>
        <v>2.0825300384643382E-4</v>
      </c>
      <c r="AI552" s="14">
        <f t="shared" si="211"/>
        <v>9.3878390294640984E-2</v>
      </c>
      <c r="AJ552" s="14">
        <f t="shared" si="215"/>
        <v>66.71773793985939</v>
      </c>
      <c r="AK552" s="14">
        <f t="shared" si="212"/>
        <v>1.2434223880084896E-4</v>
      </c>
      <c r="AL552" s="14">
        <f t="shared" si="213"/>
        <v>8.8367864821006392E-2</v>
      </c>
    </row>
    <row r="553" spans="1:38" ht="15.75" thickBot="1" x14ac:dyDescent="0.3">
      <c r="A553" s="14">
        <v>2</v>
      </c>
      <c r="B553" s="17" t="s">
        <v>31</v>
      </c>
      <c r="C553" s="14">
        <v>547</v>
      </c>
      <c r="D553" s="14">
        <f t="shared" si="207"/>
        <v>30.000049728</v>
      </c>
      <c r="E553" s="14">
        <f t="shared" si="197"/>
        <v>13.411199999999999</v>
      </c>
      <c r="F553" s="14">
        <f t="shared" si="208"/>
        <v>48.87417856630735</v>
      </c>
      <c r="G553" s="14">
        <f>0.5*('Specifications (ICE)'!$P$4*'Specifications (ICE)'!$P$3)*'Specifications (ICE)'!$P$5*E553^2</f>
        <v>56.217600027646043</v>
      </c>
      <c r="H553" s="14">
        <f>IF(B553="A",'Specifications (ICE)'!$M$12,IF(B553="G",'Specifications (ICE)'!$M$13))</f>
        <v>105.33879899999999</v>
      </c>
      <c r="I553" s="14">
        <f>'Specifications (ICE)'!$H$11-G553-H553-R553</f>
        <v>-505.93758401319303</v>
      </c>
      <c r="J553" s="14">
        <f t="shared" si="198"/>
        <v>-0.79947271992010371</v>
      </c>
      <c r="K553" s="14">
        <f>0.5*'Specifications (ICE)'!$E$16*E553^2</f>
        <v>48283.043975654393</v>
      </c>
      <c r="L553" s="14">
        <f>E553/'Specifications (ICE)'!$M$4</f>
        <v>46.93333333333333</v>
      </c>
      <c r="M553" s="14">
        <f t="shared" si="193"/>
        <v>3</v>
      </c>
      <c r="N553" s="14">
        <f>IF(M553=1,'Specifications (ICE)'!$M$19,IF(M553=2,'Specifications (ICE)'!$M$20,IF(M553=3,'Specifications (ICE)'!$M$21)))</f>
        <v>632.83908432016858</v>
      </c>
      <c r="O553" s="14">
        <f t="shared" si="194"/>
        <v>56.911309171706868</v>
      </c>
      <c r="P553" s="13">
        <f t="shared" si="195"/>
        <v>0</v>
      </c>
      <c r="Q553" s="14">
        <v>12.6</v>
      </c>
      <c r="R553" s="17">
        <f>'Specifications (ICE)'!$E$16*9.81*SIN(Q553-Q552)</f>
        <v>1046.3794352042696</v>
      </c>
      <c r="S553" s="14">
        <f t="shared" si="199"/>
        <v>0.21991148575128552</v>
      </c>
      <c r="T553" s="12">
        <f t="shared" si="196"/>
        <v>840.33949246964119</v>
      </c>
      <c r="U553" s="3">
        <f t="shared" si="214"/>
        <v>18</v>
      </c>
      <c r="V553" s="19">
        <f t="shared" si="200"/>
        <v>13.422600000000001</v>
      </c>
      <c r="W553" s="14">
        <f>IF(M553=1,_xlfn.XLOOKUP(D553,' RPM (ICE)'!$E$3:$E$63,' RPM (ICE)'!$B$3:$B$63,,1),IF(M553=2,_xlfn.XLOOKUP(D553,' RPM (ICE)'!$F$3:$F$63,' RPM (ICE)'!$B$3:$B$63,,1),IF(M553=3,_xlfn.XLOOKUP(D553,' RPM (ICE)'!$G$3:$G$63,' RPM (ICE)'!$B$3:$B$63,,1))))</f>
        <v>6900</v>
      </c>
      <c r="X553" s="12">
        <f t="shared" si="201"/>
        <v>18.575322156521739</v>
      </c>
      <c r="Y553" s="3">
        <f t="shared" si="202"/>
        <v>19</v>
      </c>
      <c r="Z553" s="3">
        <f t="shared" si="209"/>
        <v>19</v>
      </c>
      <c r="AA553" s="3">
        <f t="shared" si="203"/>
        <v>19</v>
      </c>
      <c r="AB553" s="19"/>
      <c r="AC553" s="14">
        <f>IF(M553=1,_xlfn.XLOOKUP(D553,' RPM (ICE)'!$E$3:$E$63,' RPM (ICE)'!$C$3:$C$63,,-1),IF(M553=2,_xlfn.XLOOKUP(D553,' RPM (ICE)'!$F$3:$F$63,' RPM (ICE)'!$C$3:$C$63,,-1),IF(M553=3,_xlfn.XLOOKUP(D553,' RPM (ICE)'!$G$3:$G$63,' RPM (ICE)'!$C$3:$C$63,,-1))))</f>
        <v>13.483333333333301</v>
      </c>
      <c r="AD553" s="14">
        <f t="shared" si="204"/>
        <v>10.054521666666643</v>
      </c>
      <c r="AE553" s="14">
        <f t="shared" si="205"/>
        <v>13.914292245024122</v>
      </c>
      <c r="AF553" s="14" cm="1">
        <f t="array" ref="AF553">_xlfn.XLOOKUP(AE553,BSFC!$I$11:$I$33,_xlfn.XLOOKUP('Main Data (ICE)'!W553,BSFC!$J$10:$W$10,BSFC!$J$11:$W$33,,-1),,-1)</f>
        <v>450.79008974999994</v>
      </c>
      <c r="AG553" s="14">
        <f t="shared" si="206"/>
        <v>1.2590218679194376</v>
      </c>
      <c r="AH553" s="14">
        <f t="shared" si="210"/>
        <v>2.0825300384643382E-4</v>
      </c>
      <c r="AI553" s="14">
        <f t="shared" si="211"/>
        <v>9.3878390294640984E-2</v>
      </c>
      <c r="AJ553" s="14">
        <f t="shared" si="215"/>
        <v>66.811616330154024</v>
      </c>
      <c r="AK553" s="14">
        <f t="shared" si="212"/>
        <v>1.2434223880084896E-4</v>
      </c>
      <c r="AL553" s="14">
        <f t="shared" si="213"/>
        <v>8.8492207059807246E-2</v>
      </c>
    </row>
    <row r="554" spans="1:38" ht="15.75" thickBot="1" x14ac:dyDescent="0.3">
      <c r="A554" s="14">
        <v>2</v>
      </c>
      <c r="B554" s="17" t="s">
        <v>31</v>
      </c>
      <c r="C554" s="14">
        <v>548</v>
      </c>
      <c r="D554" s="14">
        <f t="shared" si="207"/>
        <v>30.000049728</v>
      </c>
      <c r="E554" s="14">
        <f t="shared" si="197"/>
        <v>13.411199999999999</v>
      </c>
      <c r="F554" s="14">
        <f t="shared" si="208"/>
        <v>48.948743109375833</v>
      </c>
      <c r="G554" s="14">
        <f>0.5*('Specifications (ICE)'!$P$4*'Specifications (ICE)'!$P$3)*'Specifications (ICE)'!$P$5*E554^2</f>
        <v>56.217600027646043</v>
      </c>
      <c r="H554" s="14">
        <f>IF(B554="A",'Specifications (ICE)'!$M$12,IF(B554="G",'Specifications (ICE)'!$M$13))</f>
        <v>105.33879899999999</v>
      </c>
      <c r="I554" s="14">
        <f>'Specifications (ICE)'!$H$11-G554-H554-R554</f>
        <v>-505.93758401320213</v>
      </c>
      <c r="J554" s="14">
        <f t="shared" si="198"/>
        <v>-0.79947271992011804</v>
      </c>
      <c r="K554" s="14">
        <f>0.5*'Specifications (ICE)'!$E$16*E554^2</f>
        <v>48283.043975654393</v>
      </c>
      <c r="L554" s="14">
        <f>E554/'Specifications (ICE)'!$M$4</f>
        <v>46.93333333333333</v>
      </c>
      <c r="M554" s="14">
        <f t="shared" si="193"/>
        <v>3</v>
      </c>
      <c r="N554" s="14">
        <f>IF(M554=1,'Specifications (ICE)'!$M$19,IF(M554=2,'Specifications (ICE)'!$M$20,IF(M554=3,'Specifications (ICE)'!$M$21)))</f>
        <v>632.83908432016858</v>
      </c>
      <c r="O554" s="14">
        <f t="shared" si="194"/>
        <v>56.911309171706868</v>
      </c>
      <c r="P554" s="13">
        <f t="shared" si="195"/>
        <v>0</v>
      </c>
      <c r="Q554" s="14">
        <v>12.8</v>
      </c>
      <c r="R554" s="17">
        <f>'Specifications (ICE)'!$E$16*9.81*SIN(Q554-Q553)</f>
        <v>1046.3794352042787</v>
      </c>
      <c r="S554" s="14">
        <f t="shared" si="199"/>
        <v>0.22340214425527419</v>
      </c>
      <c r="T554" s="12">
        <f t="shared" si="196"/>
        <v>840.33949246964119</v>
      </c>
      <c r="U554" s="3">
        <f t="shared" si="214"/>
        <v>18</v>
      </c>
      <c r="V554" s="19">
        <f t="shared" si="200"/>
        <v>13.422600000000001</v>
      </c>
      <c r="W554" s="14">
        <f>IF(M554=1,_xlfn.XLOOKUP(D554,' RPM (ICE)'!$E$3:$E$63,' RPM (ICE)'!$B$3:$B$63,,1),IF(M554=2,_xlfn.XLOOKUP(D554,' RPM (ICE)'!$F$3:$F$63,' RPM (ICE)'!$B$3:$B$63,,1),IF(M554=3,_xlfn.XLOOKUP(D554,' RPM (ICE)'!$G$3:$G$63,' RPM (ICE)'!$B$3:$B$63,,1))))</f>
        <v>6900</v>
      </c>
      <c r="X554" s="12">
        <f t="shared" si="201"/>
        <v>18.575322156521739</v>
      </c>
      <c r="Y554" s="3">
        <f t="shared" si="202"/>
        <v>19</v>
      </c>
      <c r="Z554" s="3">
        <f t="shared" si="209"/>
        <v>19</v>
      </c>
      <c r="AA554" s="3">
        <f t="shared" si="203"/>
        <v>19</v>
      </c>
      <c r="AB554" s="19"/>
      <c r="AC554" s="14">
        <f>IF(M554=1,_xlfn.XLOOKUP(D554,' RPM (ICE)'!$E$3:$E$63,' RPM (ICE)'!$C$3:$C$63,,-1),IF(M554=2,_xlfn.XLOOKUP(D554,' RPM (ICE)'!$F$3:$F$63,' RPM (ICE)'!$C$3:$C$63,,-1),IF(M554=3,_xlfn.XLOOKUP(D554,' RPM (ICE)'!$G$3:$G$63,' RPM (ICE)'!$C$3:$C$63,,-1))))</f>
        <v>13.483333333333301</v>
      </c>
      <c r="AD554" s="14">
        <f t="shared" si="204"/>
        <v>10.054521666666643</v>
      </c>
      <c r="AE554" s="14">
        <f t="shared" si="205"/>
        <v>13.914292245024122</v>
      </c>
      <c r="AF554" s="14" cm="1">
        <f t="array" ref="AF554">_xlfn.XLOOKUP(AE554,BSFC!$I$11:$I$33,_xlfn.XLOOKUP('Main Data (ICE)'!W554,BSFC!$J$10:$W$10,BSFC!$J$11:$W$33,,-1),,-1)</f>
        <v>450.79008974999994</v>
      </c>
      <c r="AG554" s="14">
        <f t="shared" si="206"/>
        <v>1.2590218679194376</v>
      </c>
      <c r="AH554" s="14">
        <f t="shared" si="210"/>
        <v>2.0825300384643382E-4</v>
      </c>
      <c r="AI554" s="14">
        <f t="shared" si="211"/>
        <v>9.3878390294640984E-2</v>
      </c>
      <c r="AJ554" s="14">
        <f t="shared" si="215"/>
        <v>66.905494720448658</v>
      </c>
      <c r="AK554" s="14">
        <f t="shared" si="212"/>
        <v>1.2434223880084896E-4</v>
      </c>
      <c r="AL554" s="14">
        <f t="shared" si="213"/>
        <v>8.8616549298608099E-2</v>
      </c>
    </row>
    <row r="555" spans="1:38" ht="15.75" thickBot="1" x14ac:dyDescent="0.3">
      <c r="A555" s="14">
        <v>2</v>
      </c>
      <c r="B555" s="17" t="s">
        <v>31</v>
      </c>
      <c r="C555" s="14">
        <v>549</v>
      </c>
      <c r="D555" s="14">
        <f t="shared" si="207"/>
        <v>30.000049728</v>
      </c>
      <c r="E555" s="14">
        <f t="shared" si="197"/>
        <v>13.411199999999999</v>
      </c>
      <c r="F555" s="14">
        <f t="shared" si="208"/>
        <v>49.023307652444316</v>
      </c>
      <c r="G555" s="14">
        <f>0.5*('Specifications (ICE)'!$P$4*'Specifications (ICE)'!$P$3)*'Specifications (ICE)'!$P$5*E555^2</f>
        <v>56.217600027646043</v>
      </c>
      <c r="H555" s="14">
        <f>IF(B555="A",'Specifications (ICE)'!$M$12,IF(B555="G",'Specifications (ICE)'!$M$13))</f>
        <v>105.33879899999999</v>
      </c>
      <c r="I555" s="14">
        <f>'Specifications (ICE)'!$H$11-G555-H555-R555</f>
        <v>-505.93758401319303</v>
      </c>
      <c r="J555" s="14">
        <f t="shared" si="198"/>
        <v>-0.79947271992010371</v>
      </c>
      <c r="K555" s="14">
        <f>0.5*'Specifications (ICE)'!$E$16*E555^2</f>
        <v>48283.043975654393</v>
      </c>
      <c r="L555" s="14">
        <f>E555/'Specifications (ICE)'!$M$4</f>
        <v>46.93333333333333</v>
      </c>
      <c r="M555" s="14">
        <f t="shared" si="193"/>
        <v>3</v>
      </c>
      <c r="N555" s="14">
        <f>IF(M555=1,'Specifications (ICE)'!$M$19,IF(M555=2,'Specifications (ICE)'!$M$20,IF(M555=3,'Specifications (ICE)'!$M$21)))</f>
        <v>632.83908432016858</v>
      </c>
      <c r="O555" s="14">
        <f t="shared" si="194"/>
        <v>56.911309171706868</v>
      </c>
      <c r="P555" s="13">
        <f t="shared" si="195"/>
        <v>0</v>
      </c>
      <c r="Q555" s="14">
        <v>13</v>
      </c>
      <c r="R555" s="17">
        <f>'Specifications (ICE)'!$E$16*9.81*SIN(Q555-Q554)</f>
        <v>1046.3794352042696</v>
      </c>
      <c r="S555" s="14">
        <f t="shared" si="199"/>
        <v>0.22689280275926285</v>
      </c>
      <c r="T555" s="12">
        <f t="shared" si="196"/>
        <v>840.33949246964119</v>
      </c>
      <c r="U555" s="3">
        <f t="shared" si="214"/>
        <v>18</v>
      </c>
      <c r="V555" s="19">
        <f t="shared" si="200"/>
        <v>13.422600000000001</v>
      </c>
      <c r="W555" s="14">
        <f>IF(M555=1,_xlfn.XLOOKUP(D555,' RPM (ICE)'!$E$3:$E$63,' RPM (ICE)'!$B$3:$B$63,,1),IF(M555=2,_xlfn.XLOOKUP(D555,' RPM (ICE)'!$F$3:$F$63,' RPM (ICE)'!$B$3:$B$63,,1),IF(M555=3,_xlfn.XLOOKUP(D555,' RPM (ICE)'!$G$3:$G$63,' RPM (ICE)'!$B$3:$B$63,,1))))</f>
        <v>6900</v>
      </c>
      <c r="X555" s="12">
        <f t="shared" si="201"/>
        <v>18.575322156521739</v>
      </c>
      <c r="Y555" s="3">
        <f t="shared" si="202"/>
        <v>19</v>
      </c>
      <c r="Z555" s="3">
        <f t="shared" si="209"/>
        <v>19</v>
      </c>
      <c r="AA555" s="3">
        <f t="shared" si="203"/>
        <v>19</v>
      </c>
      <c r="AB555" s="19"/>
      <c r="AC555" s="14">
        <f>IF(M555=1,_xlfn.XLOOKUP(D555,' RPM (ICE)'!$E$3:$E$63,' RPM (ICE)'!$C$3:$C$63,,-1),IF(M555=2,_xlfn.XLOOKUP(D555,' RPM (ICE)'!$F$3:$F$63,' RPM (ICE)'!$C$3:$C$63,,-1),IF(M555=3,_xlfn.XLOOKUP(D555,' RPM (ICE)'!$G$3:$G$63,' RPM (ICE)'!$C$3:$C$63,,-1))))</f>
        <v>13.483333333333301</v>
      </c>
      <c r="AD555" s="14">
        <f t="shared" si="204"/>
        <v>10.054521666666643</v>
      </c>
      <c r="AE555" s="14">
        <f t="shared" si="205"/>
        <v>13.914292245024122</v>
      </c>
      <c r="AF555" s="14" cm="1">
        <f t="array" ref="AF555">_xlfn.XLOOKUP(AE555,BSFC!$I$11:$I$33,_xlfn.XLOOKUP('Main Data (ICE)'!W555,BSFC!$J$10:$W$10,BSFC!$J$11:$W$33,,-1),,-1)</f>
        <v>450.79008974999994</v>
      </c>
      <c r="AG555" s="14">
        <f t="shared" si="206"/>
        <v>1.2590218679194376</v>
      </c>
      <c r="AH555" s="14">
        <f t="shared" si="210"/>
        <v>2.0825300384643382E-4</v>
      </c>
      <c r="AI555" s="14">
        <f t="shared" si="211"/>
        <v>9.3878390294640984E-2</v>
      </c>
      <c r="AJ555" s="14">
        <f t="shared" si="215"/>
        <v>66.999373110743292</v>
      </c>
      <c r="AK555" s="14">
        <f t="shared" si="212"/>
        <v>1.2434223880084896E-4</v>
      </c>
      <c r="AL555" s="14">
        <f t="shared" si="213"/>
        <v>8.8740891537408953E-2</v>
      </c>
    </row>
    <row r="556" spans="1:38" ht="15.75" thickBot="1" x14ac:dyDescent="0.3">
      <c r="A556" s="14">
        <v>2</v>
      </c>
      <c r="B556" s="17" t="s">
        <v>31</v>
      </c>
      <c r="C556" s="14">
        <v>550</v>
      </c>
      <c r="D556" s="14">
        <f t="shared" si="207"/>
        <v>30.000049728</v>
      </c>
      <c r="E556" s="14">
        <f t="shared" si="197"/>
        <v>13.411199999999999</v>
      </c>
      <c r="F556" s="14">
        <f t="shared" si="208"/>
        <v>49.097872195512799</v>
      </c>
      <c r="G556" s="14">
        <f>0.5*('Specifications (ICE)'!$P$4*'Specifications (ICE)'!$P$3)*'Specifications (ICE)'!$P$5*E556^2</f>
        <v>56.217600027646043</v>
      </c>
      <c r="H556" s="14">
        <f>IF(B556="A",'Specifications (ICE)'!$M$12,IF(B556="G",'Specifications (ICE)'!$M$13))</f>
        <v>105.33879899999999</v>
      </c>
      <c r="I556" s="14">
        <f>'Specifications (ICE)'!$H$11-G556-H556-R556</f>
        <v>-505.93758401319303</v>
      </c>
      <c r="J556" s="14">
        <f t="shared" si="198"/>
        <v>-0.79947271992010371</v>
      </c>
      <c r="K556" s="14">
        <f>0.5*'Specifications (ICE)'!$E$16*E556^2</f>
        <v>48283.043975654393</v>
      </c>
      <c r="L556" s="14">
        <f>E556/'Specifications (ICE)'!$M$4</f>
        <v>46.93333333333333</v>
      </c>
      <c r="M556" s="14">
        <f t="shared" si="193"/>
        <v>3</v>
      </c>
      <c r="N556" s="14">
        <f>IF(M556=1,'Specifications (ICE)'!$M$19,IF(M556=2,'Specifications (ICE)'!$M$20,IF(M556=3,'Specifications (ICE)'!$M$21)))</f>
        <v>632.83908432016858</v>
      </c>
      <c r="O556" s="14">
        <f t="shared" si="194"/>
        <v>56.911309171706868</v>
      </c>
      <c r="P556" s="13">
        <f t="shared" si="195"/>
        <v>0</v>
      </c>
      <c r="Q556" s="14">
        <v>13.2</v>
      </c>
      <c r="R556" s="17">
        <f>'Specifications (ICE)'!$E$16*9.81*SIN(Q556-Q555)</f>
        <v>1046.3794352042696</v>
      </c>
      <c r="S556" s="14">
        <f t="shared" si="199"/>
        <v>0.23038346126325149</v>
      </c>
      <c r="T556" s="12">
        <f t="shared" si="196"/>
        <v>840.33949246964119</v>
      </c>
      <c r="U556" s="3">
        <f t="shared" si="214"/>
        <v>18</v>
      </c>
      <c r="V556" s="19">
        <f t="shared" si="200"/>
        <v>13.422600000000001</v>
      </c>
      <c r="W556" s="14">
        <f>IF(M556=1,_xlfn.XLOOKUP(D556,' RPM (ICE)'!$E$3:$E$63,' RPM (ICE)'!$B$3:$B$63,,1),IF(M556=2,_xlfn.XLOOKUP(D556,' RPM (ICE)'!$F$3:$F$63,' RPM (ICE)'!$B$3:$B$63,,1),IF(M556=3,_xlfn.XLOOKUP(D556,' RPM (ICE)'!$G$3:$G$63,' RPM (ICE)'!$B$3:$B$63,,1))))</f>
        <v>6900</v>
      </c>
      <c r="X556" s="12">
        <f t="shared" si="201"/>
        <v>18.575322156521739</v>
      </c>
      <c r="Y556" s="3">
        <f t="shared" si="202"/>
        <v>19</v>
      </c>
      <c r="Z556" s="3">
        <f t="shared" si="209"/>
        <v>19</v>
      </c>
      <c r="AA556" s="3">
        <f t="shared" si="203"/>
        <v>19</v>
      </c>
      <c r="AB556" s="19"/>
      <c r="AC556" s="14">
        <f>IF(M556=1,_xlfn.XLOOKUP(D556,' RPM (ICE)'!$E$3:$E$63,' RPM (ICE)'!$C$3:$C$63,,-1),IF(M556=2,_xlfn.XLOOKUP(D556,' RPM (ICE)'!$F$3:$F$63,' RPM (ICE)'!$C$3:$C$63,,-1),IF(M556=3,_xlfn.XLOOKUP(D556,' RPM (ICE)'!$G$3:$G$63,' RPM (ICE)'!$C$3:$C$63,,-1))))</f>
        <v>13.483333333333301</v>
      </c>
      <c r="AD556" s="14">
        <f t="shared" si="204"/>
        <v>10.054521666666643</v>
      </c>
      <c r="AE556" s="14">
        <f t="shared" si="205"/>
        <v>13.914292245024122</v>
      </c>
      <c r="AF556" s="14" cm="1">
        <f t="array" ref="AF556">_xlfn.XLOOKUP(AE556,BSFC!$I$11:$I$33,_xlfn.XLOOKUP('Main Data (ICE)'!W556,BSFC!$J$10:$W$10,BSFC!$J$11:$W$33,,-1),,-1)</f>
        <v>450.79008974999994</v>
      </c>
      <c r="AG556" s="14">
        <f t="shared" si="206"/>
        <v>1.2590218679194376</v>
      </c>
      <c r="AH556" s="14">
        <f t="shared" si="210"/>
        <v>2.0825300384643382E-4</v>
      </c>
      <c r="AI556" s="14">
        <f t="shared" si="211"/>
        <v>9.3878390294640984E-2</v>
      </c>
      <c r="AJ556" s="14">
        <f t="shared" si="215"/>
        <v>67.093251501037926</v>
      </c>
      <c r="AK556" s="14">
        <f t="shared" si="212"/>
        <v>1.2434223880084896E-4</v>
      </c>
      <c r="AL556" s="14">
        <f t="shared" si="213"/>
        <v>8.8865233776209807E-2</v>
      </c>
    </row>
    <row r="557" spans="1:38" ht="15.75" thickBot="1" x14ac:dyDescent="0.3">
      <c r="A557" s="14">
        <v>2</v>
      </c>
      <c r="B557" s="17" t="s">
        <v>31</v>
      </c>
      <c r="C557" s="14">
        <v>551</v>
      </c>
      <c r="D557" s="14">
        <f t="shared" si="207"/>
        <v>30.000049728</v>
      </c>
      <c r="E557" s="14">
        <f t="shared" si="197"/>
        <v>13.411199999999999</v>
      </c>
      <c r="F557" s="14">
        <f t="shared" si="208"/>
        <v>49.172436738581283</v>
      </c>
      <c r="G557" s="14">
        <f>0.5*('Specifications (ICE)'!$P$4*'Specifications (ICE)'!$P$3)*'Specifications (ICE)'!$P$5*E557^2</f>
        <v>56.217600027646043</v>
      </c>
      <c r="H557" s="14">
        <f>IF(B557="A",'Specifications (ICE)'!$M$12,IF(B557="G",'Specifications (ICE)'!$M$13))</f>
        <v>105.33879899999999</v>
      </c>
      <c r="I557" s="14">
        <f>'Specifications (ICE)'!$H$11-G557-H557-R557</f>
        <v>-505.93758401320213</v>
      </c>
      <c r="J557" s="14">
        <f t="shared" si="198"/>
        <v>-0.79947271992011804</v>
      </c>
      <c r="K557" s="14">
        <f>0.5*'Specifications (ICE)'!$E$16*E557^2</f>
        <v>48283.043975654393</v>
      </c>
      <c r="L557" s="14">
        <f>E557/'Specifications (ICE)'!$M$4</f>
        <v>46.93333333333333</v>
      </c>
      <c r="M557" s="14">
        <f t="shared" si="193"/>
        <v>3</v>
      </c>
      <c r="N557" s="14">
        <f>IF(M557=1,'Specifications (ICE)'!$M$19,IF(M557=2,'Specifications (ICE)'!$M$20,IF(M557=3,'Specifications (ICE)'!$M$21)))</f>
        <v>632.83908432016858</v>
      </c>
      <c r="O557" s="14">
        <f t="shared" si="194"/>
        <v>56.911309171706868</v>
      </c>
      <c r="P557" s="13">
        <f t="shared" si="195"/>
        <v>0</v>
      </c>
      <c r="Q557" s="14">
        <v>13.4</v>
      </c>
      <c r="R557" s="17">
        <f>'Specifications (ICE)'!$E$16*9.81*SIN(Q557-Q556)</f>
        <v>1046.3794352042787</v>
      </c>
      <c r="S557" s="14">
        <f t="shared" si="199"/>
        <v>0.23387411976724015</v>
      </c>
      <c r="T557" s="12">
        <f t="shared" si="196"/>
        <v>840.33949246964119</v>
      </c>
      <c r="U557" s="3">
        <f t="shared" si="214"/>
        <v>18</v>
      </c>
      <c r="V557" s="19">
        <f t="shared" si="200"/>
        <v>13.422600000000001</v>
      </c>
      <c r="W557" s="14">
        <f>IF(M557=1,_xlfn.XLOOKUP(D557,' RPM (ICE)'!$E$3:$E$63,' RPM (ICE)'!$B$3:$B$63,,1),IF(M557=2,_xlfn.XLOOKUP(D557,' RPM (ICE)'!$F$3:$F$63,' RPM (ICE)'!$B$3:$B$63,,1),IF(M557=3,_xlfn.XLOOKUP(D557,' RPM (ICE)'!$G$3:$G$63,' RPM (ICE)'!$B$3:$B$63,,1))))</f>
        <v>6900</v>
      </c>
      <c r="X557" s="12">
        <f t="shared" si="201"/>
        <v>18.575322156521739</v>
      </c>
      <c r="Y557" s="3">
        <f t="shared" si="202"/>
        <v>19</v>
      </c>
      <c r="Z557" s="3">
        <f t="shared" si="209"/>
        <v>19</v>
      </c>
      <c r="AA557" s="3">
        <f t="shared" si="203"/>
        <v>19</v>
      </c>
      <c r="AB557" s="19"/>
      <c r="AC557" s="14">
        <f>IF(M557=1,_xlfn.XLOOKUP(D557,' RPM (ICE)'!$E$3:$E$63,' RPM (ICE)'!$C$3:$C$63,,-1),IF(M557=2,_xlfn.XLOOKUP(D557,' RPM (ICE)'!$F$3:$F$63,' RPM (ICE)'!$C$3:$C$63,,-1),IF(M557=3,_xlfn.XLOOKUP(D557,' RPM (ICE)'!$G$3:$G$63,' RPM (ICE)'!$C$3:$C$63,,-1))))</f>
        <v>13.483333333333301</v>
      </c>
      <c r="AD557" s="14">
        <f t="shared" si="204"/>
        <v>10.054521666666643</v>
      </c>
      <c r="AE557" s="14">
        <f t="shared" si="205"/>
        <v>13.914292245024122</v>
      </c>
      <c r="AF557" s="14" cm="1">
        <f t="array" ref="AF557">_xlfn.XLOOKUP(AE557,BSFC!$I$11:$I$33,_xlfn.XLOOKUP('Main Data (ICE)'!W557,BSFC!$J$10:$W$10,BSFC!$J$11:$W$33,,-1),,-1)</f>
        <v>450.79008974999994</v>
      </c>
      <c r="AG557" s="14">
        <f t="shared" si="206"/>
        <v>1.2590218679194376</v>
      </c>
      <c r="AH557" s="14">
        <f t="shared" si="210"/>
        <v>2.0825300384643382E-4</v>
      </c>
      <c r="AI557" s="14">
        <f t="shared" si="211"/>
        <v>9.3878390294640984E-2</v>
      </c>
      <c r="AJ557" s="14">
        <f t="shared" si="215"/>
        <v>67.18712989133256</v>
      </c>
      <c r="AK557" s="14">
        <f t="shared" si="212"/>
        <v>1.2434223880084896E-4</v>
      </c>
      <c r="AL557" s="14">
        <f t="shared" si="213"/>
        <v>8.898957601501066E-2</v>
      </c>
    </row>
    <row r="558" spans="1:38" ht="15.75" thickBot="1" x14ac:dyDescent="0.3">
      <c r="A558" s="14">
        <v>2</v>
      </c>
      <c r="B558" s="17" t="s">
        <v>31</v>
      </c>
      <c r="C558" s="14">
        <v>552</v>
      </c>
      <c r="D558" s="14">
        <f t="shared" si="207"/>
        <v>30.000049728</v>
      </c>
      <c r="E558" s="14">
        <f t="shared" si="197"/>
        <v>13.411199999999999</v>
      </c>
      <c r="F558" s="14">
        <f t="shared" si="208"/>
        <v>49.247001281649766</v>
      </c>
      <c r="G558" s="14">
        <f>0.5*('Specifications (ICE)'!$P$4*'Specifications (ICE)'!$P$3)*'Specifications (ICE)'!$P$5*E558^2</f>
        <v>56.217600027646043</v>
      </c>
      <c r="H558" s="14">
        <f>IF(B558="A",'Specifications (ICE)'!$M$12,IF(B558="G",'Specifications (ICE)'!$M$13))</f>
        <v>105.33879899999999</v>
      </c>
      <c r="I558" s="14">
        <f>'Specifications (ICE)'!$H$11-G558-H558-R558</f>
        <v>-505.93758401319303</v>
      </c>
      <c r="J558" s="14">
        <f t="shared" si="198"/>
        <v>-0.79947271992010371</v>
      </c>
      <c r="K558" s="14">
        <f>0.5*'Specifications (ICE)'!$E$16*E558^2</f>
        <v>48283.043975654393</v>
      </c>
      <c r="L558" s="14">
        <f>E558/'Specifications (ICE)'!$M$4</f>
        <v>46.93333333333333</v>
      </c>
      <c r="M558" s="14">
        <f t="shared" si="193"/>
        <v>3</v>
      </c>
      <c r="N558" s="14">
        <f>IF(M558=1,'Specifications (ICE)'!$M$19,IF(M558=2,'Specifications (ICE)'!$M$20,IF(M558=3,'Specifications (ICE)'!$M$21)))</f>
        <v>632.83908432016858</v>
      </c>
      <c r="O558" s="14">
        <f t="shared" si="194"/>
        <v>56.911309171706868</v>
      </c>
      <c r="P558" s="13">
        <f t="shared" si="195"/>
        <v>0</v>
      </c>
      <c r="Q558" s="14">
        <v>13.6</v>
      </c>
      <c r="R558" s="17">
        <f>'Specifications (ICE)'!$E$16*9.81*SIN(Q558-Q557)</f>
        <v>1046.3794352042696</v>
      </c>
      <c r="S558" s="14">
        <f t="shared" si="199"/>
        <v>0.23736477827122882</v>
      </c>
      <c r="T558" s="12">
        <f t="shared" si="196"/>
        <v>840.33949246964119</v>
      </c>
      <c r="U558" s="3">
        <f t="shared" si="214"/>
        <v>18</v>
      </c>
      <c r="V558" s="19">
        <f t="shared" si="200"/>
        <v>13.422600000000001</v>
      </c>
      <c r="W558" s="14">
        <f>IF(M558=1,_xlfn.XLOOKUP(D558,' RPM (ICE)'!$E$3:$E$63,' RPM (ICE)'!$B$3:$B$63,,1),IF(M558=2,_xlfn.XLOOKUP(D558,' RPM (ICE)'!$F$3:$F$63,' RPM (ICE)'!$B$3:$B$63,,1),IF(M558=3,_xlfn.XLOOKUP(D558,' RPM (ICE)'!$G$3:$G$63,' RPM (ICE)'!$B$3:$B$63,,1))))</f>
        <v>6900</v>
      </c>
      <c r="X558" s="12">
        <f t="shared" si="201"/>
        <v>18.575322156521739</v>
      </c>
      <c r="Y558" s="3">
        <f t="shared" si="202"/>
        <v>19</v>
      </c>
      <c r="Z558" s="3">
        <f t="shared" si="209"/>
        <v>19</v>
      </c>
      <c r="AA558" s="3">
        <f t="shared" si="203"/>
        <v>19</v>
      </c>
      <c r="AB558" s="19"/>
      <c r="AC558" s="14">
        <f>IF(M558=1,_xlfn.XLOOKUP(D558,' RPM (ICE)'!$E$3:$E$63,' RPM (ICE)'!$C$3:$C$63,,-1),IF(M558=2,_xlfn.XLOOKUP(D558,' RPM (ICE)'!$F$3:$F$63,' RPM (ICE)'!$C$3:$C$63,,-1),IF(M558=3,_xlfn.XLOOKUP(D558,' RPM (ICE)'!$G$3:$G$63,' RPM (ICE)'!$C$3:$C$63,,-1))))</f>
        <v>13.483333333333301</v>
      </c>
      <c r="AD558" s="14">
        <f t="shared" si="204"/>
        <v>10.054521666666643</v>
      </c>
      <c r="AE558" s="14">
        <f t="shared" si="205"/>
        <v>13.914292245024122</v>
      </c>
      <c r="AF558" s="14" cm="1">
        <f t="array" ref="AF558">_xlfn.XLOOKUP(AE558,BSFC!$I$11:$I$33,_xlfn.XLOOKUP('Main Data (ICE)'!W558,BSFC!$J$10:$W$10,BSFC!$J$11:$W$33,,-1),,-1)</f>
        <v>450.79008974999994</v>
      </c>
      <c r="AG558" s="14">
        <f t="shared" si="206"/>
        <v>1.2590218679194376</v>
      </c>
      <c r="AH558" s="14">
        <f t="shared" si="210"/>
        <v>2.0825300384643382E-4</v>
      </c>
      <c r="AI558" s="14">
        <f t="shared" si="211"/>
        <v>9.3878390294640984E-2</v>
      </c>
      <c r="AJ558" s="14">
        <f t="shared" si="215"/>
        <v>67.281008281627194</v>
      </c>
      <c r="AK558" s="14">
        <f t="shared" si="212"/>
        <v>1.2434223880084896E-4</v>
      </c>
      <c r="AL558" s="14">
        <f t="shared" si="213"/>
        <v>8.9113918253811514E-2</v>
      </c>
    </row>
    <row r="559" spans="1:38" ht="15.75" thickBot="1" x14ac:dyDescent="0.3">
      <c r="A559" s="14">
        <v>2</v>
      </c>
      <c r="B559" s="17" t="s">
        <v>31</v>
      </c>
      <c r="C559" s="14">
        <v>553</v>
      </c>
      <c r="D559" s="14">
        <f t="shared" si="207"/>
        <v>30.000049728</v>
      </c>
      <c r="E559" s="14">
        <f t="shared" si="197"/>
        <v>13.411199999999999</v>
      </c>
      <c r="F559" s="14">
        <f t="shared" si="208"/>
        <v>49.321565824718249</v>
      </c>
      <c r="G559" s="14">
        <f>0.5*('Specifications (ICE)'!$P$4*'Specifications (ICE)'!$P$3)*'Specifications (ICE)'!$P$5*E559^2</f>
        <v>56.217600027646043</v>
      </c>
      <c r="H559" s="14">
        <f>IF(B559="A",'Specifications (ICE)'!$M$12,IF(B559="G",'Specifications (ICE)'!$M$13))</f>
        <v>105.33879899999999</v>
      </c>
      <c r="I559" s="14">
        <f>'Specifications (ICE)'!$H$11-G559-H559-R559</f>
        <v>-505.93758401320213</v>
      </c>
      <c r="J559" s="14">
        <f t="shared" si="198"/>
        <v>-0.79947271992011804</v>
      </c>
      <c r="K559" s="14">
        <f>0.5*'Specifications (ICE)'!$E$16*E559^2</f>
        <v>48283.043975654393</v>
      </c>
      <c r="L559" s="14">
        <f>E559/'Specifications (ICE)'!$M$4</f>
        <v>46.93333333333333</v>
      </c>
      <c r="M559" s="14">
        <f t="shared" si="193"/>
        <v>3</v>
      </c>
      <c r="N559" s="14">
        <f>IF(M559=1,'Specifications (ICE)'!$M$19,IF(M559=2,'Specifications (ICE)'!$M$20,IF(M559=3,'Specifications (ICE)'!$M$21)))</f>
        <v>632.83908432016858</v>
      </c>
      <c r="O559" s="14">
        <f t="shared" si="194"/>
        <v>56.911309171706868</v>
      </c>
      <c r="P559" s="13">
        <f t="shared" si="195"/>
        <v>0</v>
      </c>
      <c r="Q559" s="14">
        <v>13.8</v>
      </c>
      <c r="R559" s="17">
        <f>'Specifications (ICE)'!$E$16*9.81*SIN(Q559-Q558)</f>
        <v>1046.3794352042787</v>
      </c>
      <c r="S559" s="14">
        <f t="shared" si="199"/>
        <v>0.24085543677521748</v>
      </c>
      <c r="T559" s="12">
        <f t="shared" si="196"/>
        <v>840.33949246964119</v>
      </c>
      <c r="U559" s="3">
        <f t="shared" si="214"/>
        <v>18</v>
      </c>
      <c r="V559" s="19">
        <f t="shared" si="200"/>
        <v>13.422600000000001</v>
      </c>
      <c r="W559" s="14">
        <f>IF(M559=1,_xlfn.XLOOKUP(D559,' RPM (ICE)'!$E$3:$E$63,' RPM (ICE)'!$B$3:$B$63,,1),IF(M559=2,_xlfn.XLOOKUP(D559,' RPM (ICE)'!$F$3:$F$63,' RPM (ICE)'!$B$3:$B$63,,1),IF(M559=3,_xlfn.XLOOKUP(D559,' RPM (ICE)'!$G$3:$G$63,' RPM (ICE)'!$B$3:$B$63,,1))))</f>
        <v>6900</v>
      </c>
      <c r="X559" s="12">
        <f t="shared" si="201"/>
        <v>18.575322156521739</v>
      </c>
      <c r="Y559" s="3">
        <f t="shared" si="202"/>
        <v>19</v>
      </c>
      <c r="Z559" s="3">
        <f t="shared" si="209"/>
        <v>19</v>
      </c>
      <c r="AA559" s="3">
        <f t="shared" si="203"/>
        <v>19</v>
      </c>
      <c r="AB559" s="19"/>
      <c r="AC559" s="14">
        <f>IF(M559=1,_xlfn.XLOOKUP(D559,' RPM (ICE)'!$E$3:$E$63,' RPM (ICE)'!$C$3:$C$63,,-1),IF(M559=2,_xlfn.XLOOKUP(D559,' RPM (ICE)'!$F$3:$F$63,' RPM (ICE)'!$C$3:$C$63,,-1),IF(M559=3,_xlfn.XLOOKUP(D559,' RPM (ICE)'!$G$3:$G$63,' RPM (ICE)'!$C$3:$C$63,,-1))))</f>
        <v>13.483333333333301</v>
      </c>
      <c r="AD559" s="14">
        <f t="shared" si="204"/>
        <v>10.054521666666643</v>
      </c>
      <c r="AE559" s="14">
        <f t="shared" si="205"/>
        <v>13.914292245024122</v>
      </c>
      <c r="AF559" s="14" cm="1">
        <f t="array" ref="AF559">_xlfn.XLOOKUP(AE559,BSFC!$I$11:$I$33,_xlfn.XLOOKUP('Main Data (ICE)'!W559,BSFC!$J$10:$W$10,BSFC!$J$11:$W$33,,-1),,-1)</f>
        <v>450.79008974999994</v>
      </c>
      <c r="AG559" s="14">
        <f t="shared" si="206"/>
        <v>1.2590218679194376</v>
      </c>
      <c r="AH559" s="14">
        <f t="shared" si="210"/>
        <v>2.0825300384643382E-4</v>
      </c>
      <c r="AI559" s="14">
        <f t="shared" si="211"/>
        <v>9.3878390294640984E-2</v>
      </c>
      <c r="AJ559" s="14">
        <f t="shared" si="215"/>
        <v>67.374886671921828</v>
      </c>
      <c r="AK559" s="14">
        <f t="shared" si="212"/>
        <v>1.2434223880084896E-4</v>
      </c>
      <c r="AL559" s="14">
        <f t="shared" si="213"/>
        <v>8.9238260492612367E-2</v>
      </c>
    </row>
    <row r="560" spans="1:38" ht="15.75" thickBot="1" x14ac:dyDescent="0.3">
      <c r="A560" s="14">
        <v>2</v>
      </c>
      <c r="B560" s="17" t="s">
        <v>31</v>
      </c>
      <c r="C560" s="14">
        <v>554</v>
      </c>
      <c r="D560" s="14">
        <f t="shared" si="207"/>
        <v>30.000049728</v>
      </c>
      <c r="E560" s="14">
        <f t="shared" si="197"/>
        <v>13.411199999999999</v>
      </c>
      <c r="F560" s="14">
        <f t="shared" si="208"/>
        <v>49.396130367786732</v>
      </c>
      <c r="G560" s="14">
        <f>0.5*('Specifications (ICE)'!$P$4*'Specifications (ICE)'!$P$3)*'Specifications (ICE)'!$P$5*E560^2</f>
        <v>56.217600027646043</v>
      </c>
      <c r="H560" s="14">
        <f>IF(B560="A",'Specifications (ICE)'!$M$12,IF(B560="G",'Specifications (ICE)'!$M$13))</f>
        <v>105.33879899999999</v>
      </c>
      <c r="I560" s="14">
        <f>'Specifications (ICE)'!$H$11-G560-H560-R560</f>
        <v>-505.93758401319303</v>
      </c>
      <c r="J560" s="14">
        <f t="shared" si="198"/>
        <v>-0.79947271992010371</v>
      </c>
      <c r="K560" s="14">
        <f>0.5*'Specifications (ICE)'!$E$16*E560^2</f>
        <v>48283.043975654393</v>
      </c>
      <c r="L560" s="14">
        <f>E560/'Specifications (ICE)'!$M$4</f>
        <v>46.93333333333333</v>
      </c>
      <c r="M560" s="14">
        <f t="shared" si="193"/>
        <v>3</v>
      </c>
      <c r="N560" s="14">
        <f>IF(M560=1,'Specifications (ICE)'!$M$19,IF(M560=2,'Specifications (ICE)'!$M$20,IF(M560=3,'Specifications (ICE)'!$M$21)))</f>
        <v>632.83908432016858</v>
      </c>
      <c r="O560" s="14">
        <f t="shared" si="194"/>
        <v>56.911309171706868</v>
      </c>
      <c r="P560" s="13">
        <f t="shared" si="195"/>
        <v>0</v>
      </c>
      <c r="Q560" s="14">
        <v>14</v>
      </c>
      <c r="R560" s="17">
        <f>'Specifications (ICE)'!$E$16*9.81*SIN(Q560-Q559)</f>
        <v>1046.3794352042696</v>
      </c>
      <c r="S560" s="14">
        <f t="shared" si="199"/>
        <v>0.24434609527920614</v>
      </c>
      <c r="T560" s="12">
        <f t="shared" si="196"/>
        <v>840.33949246964119</v>
      </c>
      <c r="U560" s="3">
        <f t="shared" si="214"/>
        <v>18</v>
      </c>
      <c r="V560" s="19">
        <f t="shared" si="200"/>
        <v>13.422600000000001</v>
      </c>
      <c r="W560" s="14">
        <f>IF(M560=1,_xlfn.XLOOKUP(D560,' RPM (ICE)'!$E$3:$E$63,' RPM (ICE)'!$B$3:$B$63,,1),IF(M560=2,_xlfn.XLOOKUP(D560,' RPM (ICE)'!$F$3:$F$63,' RPM (ICE)'!$B$3:$B$63,,1),IF(M560=3,_xlfn.XLOOKUP(D560,' RPM (ICE)'!$G$3:$G$63,' RPM (ICE)'!$B$3:$B$63,,1))))</f>
        <v>6900</v>
      </c>
      <c r="X560" s="12">
        <f t="shared" si="201"/>
        <v>18.575322156521739</v>
      </c>
      <c r="Y560" s="3">
        <f t="shared" si="202"/>
        <v>19</v>
      </c>
      <c r="Z560" s="3">
        <f t="shared" si="209"/>
        <v>19</v>
      </c>
      <c r="AA560" s="3">
        <f t="shared" si="203"/>
        <v>19</v>
      </c>
      <c r="AB560" s="19"/>
      <c r="AC560" s="14">
        <f>IF(M560=1,_xlfn.XLOOKUP(D560,' RPM (ICE)'!$E$3:$E$63,' RPM (ICE)'!$C$3:$C$63,,-1),IF(M560=2,_xlfn.XLOOKUP(D560,' RPM (ICE)'!$F$3:$F$63,' RPM (ICE)'!$C$3:$C$63,,-1),IF(M560=3,_xlfn.XLOOKUP(D560,' RPM (ICE)'!$G$3:$G$63,' RPM (ICE)'!$C$3:$C$63,,-1))))</f>
        <v>13.483333333333301</v>
      </c>
      <c r="AD560" s="14">
        <f t="shared" si="204"/>
        <v>10.054521666666643</v>
      </c>
      <c r="AE560" s="14">
        <f t="shared" si="205"/>
        <v>13.914292245024122</v>
      </c>
      <c r="AF560" s="14" cm="1">
        <f t="array" ref="AF560">_xlfn.XLOOKUP(AE560,BSFC!$I$11:$I$33,_xlfn.XLOOKUP('Main Data (ICE)'!W560,BSFC!$J$10:$W$10,BSFC!$J$11:$W$33,,-1),,-1)</f>
        <v>450.79008974999994</v>
      </c>
      <c r="AG560" s="14">
        <f t="shared" si="206"/>
        <v>1.2590218679194376</v>
      </c>
      <c r="AH560" s="14">
        <f t="shared" si="210"/>
        <v>2.0825300384643382E-4</v>
      </c>
      <c r="AI560" s="14">
        <f t="shared" si="211"/>
        <v>9.3878390294640984E-2</v>
      </c>
      <c r="AJ560" s="14">
        <f t="shared" si="215"/>
        <v>67.468765062216463</v>
      </c>
      <c r="AK560" s="14">
        <f t="shared" si="212"/>
        <v>1.2434223880084896E-4</v>
      </c>
      <c r="AL560" s="14">
        <f t="shared" si="213"/>
        <v>8.9362602731413221E-2</v>
      </c>
    </row>
    <row r="561" spans="1:38" ht="15.75" thickBot="1" x14ac:dyDescent="0.3">
      <c r="A561" s="14">
        <v>2</v>
      </c>
      <c r="B561" s="17" t="s">
        <v>31</v>
      </c>
      <c r="C561" s="14">
        <v>555</v>
      </c>
      <c r="D561" s="14">
        <f t="shared" si="207"/>
        <v>30.000049728</v>
      </c>
      <c r="E561" s="14">
        <f t="shared" si="197"/>
        <v>13.411199999999999</v>
      </c>
      <c r="F561" s="14">
        <f t="shared" si="208"/>
        <v>49.470694910855215</v>
      </c>
      <c r="G561" s="14">
        <f>0.5*('Specifications (ICE)'!$P$4*'Specifications (ICE)'!$P$3)*'Specifications (ICE)'!$P$5*E561^2</f>
        <v>56.217600027646043</v>
      </c>
      <c r="H561" s="14">
        <f>IF(B561="A",'Specifications (ICE)'!$M$12,IF(B561="G",'Specifications (ICE)'!$M$13))</f>
        <v>105.33879899999999</v>
      </c>
      <c r="I561" s="14">
        <f>'Specifications (ICE)'!$H$11-G561-H561-R561</f>
        <v>540.44185119107658</v>
      </c>
      <c r="J561" s="14">
        <f t="shared" si="198"/>
        <v>0.85399569113473717</v>
      </c>
      <c r="K561" s="14">
        <f>0.5*'Specifications (ICE)'!$E$16*E561^2</f>
        <v>48283.043975654393</v>
      </c>
      <c r="L561" s="14">
        <f>E561/'Specifications (ICE)'!$M$4</f>
        <v>46.93333333333333</v>
      </c>
      <c r="M561" s="14">
        <f t="shared" si="193"/>
        <v>3</v>
      </c>
      <c r="N561" s="14">
        <f>IF(M561=1,'Specifications (ICE)'!$M$19,IF(M561=2,'Specifications (ICE)'!$M$20,IF(M561=3,'Specifications (ICE)'!$M$21)))</f>
        <v>632.83908432016858</v>
      </c>
      <c r="O561" s="14">
        <f t="shared" si="194"/>
        <v>56.911309171706868</v>
      </c>
      <c r="P561" s="13">
        <f t="shared" si="195"/>
        <v>0</v>
      </c>
      <c r="Q561" s="14">
        <v>14</v>
      </c>
      <c r="R561" s="17">
        <f>'Specifications (ICE)'!$E$16*9.81*SIN(Q561-Q560)</f>
        <v>0</v>
      </c>
      <c r="S561" s="14">
        <f t="shared" si="199"/>
        <v>0.24434609527920614</v>
      </c>
      <c r="T561" s="12">
        <f t="shared" si="196"/>
        <v>840.33949246964119</v>
      </c>
      <c r="U561" s="3">
        <f t="shared" si="214"/>
        <v>18</v>
      </c>
      <c r="V561" s="19">
        <f t="shared" si="200"/>
        <v>13.422600000000001</v>
      </c>
      <c r="W561" s="14">
        <f>IF(M561=1,_xlfn.XLOOKUP(D561,' RPM (ICE)'!$E$3:$E$63,' RPM (ICE)'!$B$3:$B$63,,1),IF(M561=2,_xlfn.XLOOKUP(D561,' RPM (ICE)'!$F$3:$F$63,' RPM (ICE)'!$B$3:$B$63,,1),IF(M561=3,_xlfn.XLOOKUP(D561,' RPM (ICE)'!$G$3:$G$63,' RPM (ICE)'!$B$3:$B$63,,1))))</f>
        <v>6900</v>
      </c>
      <c r="X561" s="12">
        <f t="shared" si="201"/>
        <v>18.575322156521739</v>
      </c>
      <c r="Y561" s="3">
        <f t="shared" si="202"/>
        <v>19</v>
      </c>
      <c r="Z561" s="3">
        <f t="shared" si="209"/>
        <v>19</v>
      </c>
      <c r="AA561" s="3">
        <f t="shared" si="203"/>
        <v>19</v>
      </c>
      <c r="AB561" s="19"/>
      <c r="AC561" s="14">
        <f>IF(M561=1,_xlfn.XLOOKUP(D561,' RPM (ICE)'!$E$3:$E$63,' RPM (ICE)'!$C$3:$C$63,,-1),IF(M561=2,_xlfn.XLOOKUP(D561,' RPM (ICE)'!$F$3:$F$63,' RPM (ICE)'!$C$3:$C$63,,-1),IF(M561=3,_xlfn.XLOOKUP(D561,' RPM (ICE)'!$G$3:$G$63,' RPM (ICE)'!$C$3:$C$63,,-1))))</f>
        <v>13.483333333333301</v>
      </c>
      <c r="AD561" s="14">
        <f t="shared" si="204"/>
        <v>10.054521666666643</v>
      </c>
      <c r="AE561" s="14">
        <f t="shared" si="205"/>
        <v>13.914292245024122</v>
      </c>
      <c r="AF561" s="14" cm="1">
        <f t="array" ref="AF561">_xlfn.XLOOKUP(AE561,BSFC!$I$11:$I$33,_xlfn.XLOOKUP('Main Data (ICE)'!W561,BSFC!$J$10:$W$10,BSFC!$J$11:$W$33,,-1),,-1)</f>
        <v>450.79008974999994</v>
      </c>
      <c r="AG561" s="14">
        <f t="shared" si="206"/>
        <v>1.2590218679194376</v>
      </c>
      <c r="AH561" s="14">
        <f t="shared" si="210"/>
        <v>2.0825300384643382E-4</v>
      </c>
      <c r="AI561" s="14">
        <f t="shared" si="211"/>
        <v>9.3878390294640984E-2</v>
      </c>
      <c r="AJ561" s="14">
        <f t="shared" si="215"/>
        <v>67.562643452511097</v>
      </c>
      <c r="AK561" s="14">
        <f t="shared" si="212"/>
        <v>1.2434223880084896E-4</v>
      </c>
      <c r="AL561" s="14">
        <f t="shared" si="213"/>
        <v>8.9486944970214075E-2</v>
      </c>
    </row>
    <row r="562" spans="1:38" ht="15.75" thickBot="1" x14ac:dyDescent="0.3">
      <c r="A562" s="14">
        <v>2</v>
      </c>
      <c r="B562" s="17" t="s">
        <v>31</v>
      </c>
      <c r="C562" s="14">
        <v>556</v>
      </c>
      <c r="D562" s="14">
        <f t="shared" si="207"/>
        <v>30.000049728</v>
      </c>
      <c r="E562" s="14">
        <f t="shared" si="197"/>
        <v>13.411199999999999</v>
      </c>
      <c r="F562" s="14">
        <f t="shared" si="208"/>
        <v>49.545259453923698</v>
      </c>
      <c r="G562" s="14">
        <f>0.5*('Specifications (ICE)'!$P$4*'Specifications (ICE)'!$P$3)*'Specifications (ICE)'!$P$5*E562^2</f>
        <v>56.217600027646043</v>
      </c>
      <c r="H562" s="14">
        <f>IF(B562="A",'Specifications (ICE)'!$M$12,IF(B562="G",'Specifications (ICE)'!$M$13))</f>
        <v>105.33879899999999</v>
      </c>
      <c r="I562" s="14">
        <f>'Specifications (ICE)'!$H$11-G562-H562-R562</f>
        <v>540.44185119107658</v>
      </c>
      <c r="J562" s="14">
        <f t="shared" si="198"/>
        <v>0.85399569113473717</v>
      </c>
      <c r="K562" s="14">
        <f>0.5*'Specifications (ICE)'!$E$16*E562^2</f>
        <v>48283.043975654393</v>
      </c>
      <c r="L562" s="14">
        <f>E562/'Specifications (ICE)'!$M$4</f>
        <v>46.93333333333333</v>
      </c>
      <c r="M562" s="14">
        <f t="shared" si="193"/>
        <v>3</v>
      </c>
      <c r="N562" s="14">
        <f>IF(M562=1,'Specifications (ICE)'!$M$19,IF(M562=2,'Specifications (ICE)'!$M$20,IF(M562=3,'Specifications (ICE)'!$M$21)))</f>
        <v>632.83908432016858</v>
      </c>
      <c r="O562" s="14">
        <f t="shared" si="194"/>
        <v>56.911309171706868</v>
      </c>
      <c r="P562" s="13">
        <f t="shared" si="195"/>
        <v>0</v>
      </c>
      <c r="Q562" s="14">
        <v>14</v>
      </c>
      <c r="R562" s="17">
        <f>'Specifications (ICE)'!$E$16*9.81*SIN(Q562-Q561)</f>
        <v>0</v>
      </c>
      <c r="S562" s="14">
        <f t="shared" si="199"/>
        <v>0.24434609527920614</v>
      </c>
      <c r="T562" s="12">
        <f t="shared" si="196"/>
        <v>840.33949246964119</v>
      </c>
      <c r="U562" s="3">
        <f t="shared" si="214"/>
        <v>18</v>
      </c>
      <c r="V562" s="19">
        <f t="shared" si="200"/>
        <v>13.422600000000001</v>
      </c>
      <c r="W562" s="14">
        <f>IF(M562=1,_xlfn.XLOOKUP(D562,' RPM (ICE)'!$E$3:$E$63,' RPM (ICE)'!$B$3:$B$63,,1),IF(M562=2,_xlfn.XLOOKUP(D562,' RPM (ICE)'!$F$3:$F$63,' RPM (ICE)'!$B$3:$B$63,,1),IF(M562=3,_xlfn.XLOOKUP(D562,' RPM (ICE)'!$G$3:$G$63,' RPM (ICE)'!$B$3:$B$63,,1))))</f>
        <v>6900</v>
      </c>
      <c r="X562" s="12">
        <f t="shared" si="201"/>
        <v>18.575322156521739</v>
      </c>
      <c r="Y562" s="3">
        <f t="shared" si="202"/>
        <v>19</v>
      </c>
      <c r="Z562" s="3">
        <f t="shared" si="209"/>
        <v>19</v>
      </c>
      <c r="AA562" s="3">
        <f t="shared" si="203"/>
        <v>19</v>
      </c>
      <c r="AB562" s="19"/>
      <c r="AC562" s="14">
        <f>IF(M562=1,_xlfn.XLOOKUP(D562,' RPM (ICE)'!$E$3:$E$63,' RPM (ICE)'!$C$3:$C$63,,-1),IF(M562=2,_xlfn.XLOOKUP(D562,' RPM (ICE)'!$F$3:$F$63,' RPM (ICE)'!$C$3:$C$63,,-1),IF(M562=3,_xlfn.XLOOKUP(D562,' RPM (ICE)'!$G$3:$G$63,' RPM (ICE)'!$C$3:$C$63,,-1))))</f>
        <v>13.483333333333301</v>
      </c>
      <c r="AD562" s="14">
        <f t="shared" si="204"/>
        <v>10.054521666666643</v>
      </c>
      <c r="AE562" s="14">
        <f t="shared" si="205"/>
        <v>13.914292245024122</v>
      </c>
      <c r="AF562" s="14" cm="1">
        <f t="array" ref="AF562">_xlfn.XLOOKUP(AE562,BSFC!$I$11:$I$33,_xlfn.XLOOKUP('Main Data (ICE)'!W562,BSFC!$J$10:$W$10,BSFC!$J$11:$W$33,,-1),,-1)</f>
        <v>450.79008974999994</v>
      </c>
      <c r="AG562" s="14">
        <f t="shared" si="206"/>
        <v>1.2590218679194376</v>
      </c>
      <c r="AH562" s="14">
        <f t="shared" si="210"/>
        <v>2.0825300384643382E-4</v>
      </c>
      <c r="AI562" s="14">
        <f t="shared" si="211"/>
        <v>9.3878390294640984E-2</v>
      </c>
      <c r="AJ562" s="14">
        <f t="shared" si="215"/>
        <v>67.656521842805731</v>
      </c>
      <c r="AK562" s="14">
        <f t="shared" si="212"/>
        <v>1.2434223880084896E-4</v>
      </c>
      <c r="AL562" s="14">
        <f t="shared" si="213"/>
        <v>8.9611287209014928E-2</v>
      </c>
    </row>
    <row r="563" spans="1:38" ht="15.75" thickBot="1" x14ac:dyDescent="0.3">
      <c r="A563" s="14">
        <v>2</v>
      </c>
      <c r="B563" s="17" t="s">
        <v>31</v>
      </c>
      <c r="C563" s="14">
        <v>557</v>
      </c>
      <c r="D563" s="14">
        <f t="shared" si="207"/>
        <v>30.000049728</v>
      </c>
      <c r="E563" s="14">
        <f t="shared" si="197"/>
        <v>13.411199999999999</v>
      </c>
      <c r="F563" s="14">
        <f t="shared" si="208"/>
        <v>49.619823996992181</v>
      </c>
      <c r="G563" s="14">
        <f>0.5*('Specifications (ICE)'!$P$4*'Specifications (ICE)'!$P$3)*'Specifications (ICE)'!$P$5*E563^2</f>
        <v>56.217600027646043</v>
      </c>
      <c r="H563" s="14">
        <f>IF(B563="A",'Specifications (ICE)'!$M$12,IF(B563="G",'Specifications (ICE)'!$M$13))</f>
        <v>105.33879899999999</v>
      </c>
      <c r="I563" s="14">
        <f>'Specifications (ICE)'!$H$11-G563-H563-R563</f>
        <v>540.44185119107658</v>
      </c>
      <c r="J563" s="14">
        <f t="shared" si="198"/>
        <v>0.85399569113473717</v>
      </c>
      <c r="K563" s="14">
        <f>0.5*'Specifications (ICE)'!$E$16*E563^2</f>
        <v>48283.043975654393</v>
      </c>
      <c r="L563" s="14">
        <f>E563/'Specifications (ICE)'!$M$4</f>
        <v>46.93333333333333</v>
      </c>
      <c r="M563" s="14">
        <f t="shared" si="193"/>
        <v>3</v>
      </c>
      <c r="N563" s="14">
        <f>IF(M563=1,'Specifications (ICE)'!$M$19,IF(M563=2,'Specifications (ICE)'!$M$20,IF(M563=3,'Specifications (ICE)'!$M$21)))</f>
        <v>632.83908432016858</v>
      </c>
      <c r="O563" s="14">
        <f t="shared" si="194"/>
        <v>56.911309171706868</v>
      </c>
      <c r="P563" s="13">
        <f t="shared" si="195"/>
        <v>0</v>
      </c>
      <c r="Q563" s="14">
        <v>14</v>
      </c>
      <c r="R563" s="17">
        <f>'Specifications (ICE)'!$E$16*9.81*SIN(Q563-Q562)</f>
        <v>0</v>
      </c>
      <c r="S563" s="14">
        <f t="shared" si="199"/>
        <v>0.24434609527920614</v>
      </c>
      <c r="T563" s="12">
        <f t="shared" si="196"/>
        <v>840.33949246964119</v>
      </c>
      <c r="U563" s="3">
        <f t="shared" si="214"/>
        <v>18</v>
      </c>
      <c r="V563" s="19">
        <f t="shared" si="200"/>
        <v>13.422600000000001</v>
      </c>
      <c r="W563" s="14">
        <f>IF(M563=1,_xlfn.XLOOKUP(D563,' RPM (ICE)'!$E$3:$E$63,' RPM (ICE)'!$B$3:$B$63,,1),IF(M563=2,_xlfn.XLOOKUP(D563,' RPM (ICE)'!$F$3:$F$63,' RPM (ICE)'!$B$3:$B$63,,1),IF(M563=3,_xlfn.XLOOKUP(D563,' RPM (ICE)'!$G$3:$G$63,' RPM (ICE)'!$B$3:$B$63,,1))))</f>
        <v>6900</v>
      </c>
      <c r="X563" s="12">
        <f t="shared" si="201"/>
        <v>18.575322156521739</v>
      </c>
      <c r="Y563" s="3">
        <f t="shared" si="202"/>
        <v>19</v>
      </c>
      <c r="Z563" s="3">
        <f t="shared" si="209"/>
        <v>19</v>
      </c>
      <c r="AA563" s="3">
        <f t="shared" si="203"/>
        <v>19</v>
      </c>
      <c r="AB563" s="19"/>
      <c r="AC563" s="14">
        <f>IF(M563=1,_xlfn.XLOOKUP(D563,' RPM (ICE)'!$E$3:$E$63,' RPM (ICE)'!$C$3:$C$63,,-1),IF(M563=2,_xlfn.XLOOKUP(D563,' RPM (ICE)'!$F$3:$F$63,' RPM (ICE)'!$C$3:$C$63,,-1),IF(M563=3,_xlfn.XLOOKUP(D563,' RPM (ICE)'!$G$3:$G$63,' RPM (ICE)'!$C$3:$C$63,,-1))))</f>
        <v>13.483333333333301</v>
      </c>
      <c r="AD563" s="14">
        <f t="shared" si="204"/>
        <v>10.054521666666643</v>
      </c>
      <c r="AE563" s="14">
        <f t="shared" si="205"/>
        <v>13.914292245024122</v>
      </c>
      <c r="AF563" s="14" cm="1">
        <f t="array" ref="AF563">_xlfn.XLOOKUP(AE563,BSFC!$I$11:$I$33,_xlfn.XLOOKUP('Main Data (ICE)'!W563,BSFC!$J$10:$W$10,BSFC!$J$11:$W$33,,-1),,-1)</f>
        <v>450.79008974999994</v>
      </c>
      <c r="AG563" s="14">
        <f t="shared" si="206"/>
        <v>1.2590218679194376</v>
      </c>
      <c r="AH563" s="14">
        <f t="shared" si="210"/>
        <v>2.0825300384643382E-4</v>
      </c>
      <c r="AI563" s="14">
        <f t="shared" si="211"/>
        <v>9.3878390294640984E-2</v>
      </c>
      <c r="AJ563" s="14">
        <f t="shared" si="215"/>
        <v>67.750400233100365</v>
      </c>
      <c r="AK563" s="14">
        <f t="shared" si="212"/>
        <v>1.2434223880084896E-4</v>
      </c>
      <c r="AL563" s="14">
        <f t="shared" si="213"/>
        <v>8.9735629447815782E-2</v>
      </c>
    </row>
    <row r="564" spans="1:38" ht="15.75" thickBot="1" x14ac:dyDescent="0.3">
      <c r="A564" s="14">
        <v>2</v>
      </c>
      <c r="B564" s="17" t="s">
        <v>31</v>
      </c>
      <c r="C564" s="14">
        <v>558</v>
      </c>
      <c r="D564" s="14">
        <f t="shared" si="207"/>
        <v>30.000049728</v>
      </c>
      <c r="E564" s="14">
        <f t="shared" si="197"/>
        <v>13.411199999999999</v>
      </c>
      <c r="F564" s="14">
        <f t="shared" si="208"/>
        <v>49.694388540060665</v>
      </c>
      <c r="G564" s="14">
        <f>0.5*('Specifications (ICE)'!$P$4*'Specifications (ICE)'!$P$3)*'Specifications (ICE)'!$P$5*E564^2</f>
        <v>56.217600027646043</v>
      </c>
      <c r="H564" s="14">
        <f>IF(B564="A",'Specifications (ICE)'!$M$12,IF(B564="G",'Specifications (ICE)'!$M$13))</f>
        <v>105.33879899999999</v>
      </c>
      <c r="I564" s="14">
        <f>'Specifications (ICE)'!$H$11-G564-H564-R564</f>
        <v>540.44185119107658</v>
      </c>
      <c r="J564" s="14">
        <f t="shared" si="198"/>
        <v>0.85399569113473717</v>
      </c>
      <c r="K564" s="14">
        <f>0.5*'Specifications (ICE)'!$E$16*E564^2</f>
        <v>48283.043975654393</v>
      </c>
      <c r="L564" s="14">
        <f>E564/'Specifications (ICE)'!$M$4</f>
        <v>46.93333333333333</v>
      </c>
      <c r="M564" s="14">
        <f t="shared" si="193"/>
        <v>3</v>
      </c>
      <c r="N564" s="14">
        <f>IF(M564=1,'Specifications (ICE)'!$M$19,IF(M564=2,'Specifications (ICE)'!$M$20,IF(M564=3,'Specifications (ICE)'!$M$21)))</f>
        <v>632.83908432016858</v>
      </c>
      <c r="O564" s="14">
        <f t="shared" si="194"/>
        <v>56.911309171706868</v>
      </c>
      <c r="P564" s="13">
        <f t="shared" si="195"/>
        <v>0</v>
      </c>
      <c r="Q564" s="14">
        <v>14</v>
      </c>
      <c r="R564" s="17">
        <f>'Specifications (ICE)'!$E$16*9.81*SIN(Q564-Q563)</f>
        <v>0</v>
      </c>
      <c r="S564" s="14">
        <f t="shared" si="199"/>
        <v>0.24434609527920614</v>
      </c>
      <c r="T564" s="12">
        <f t="shared" si="196"/>
        <v>840.33949246964119</v>
      </c>
      <c r="U564" s="3">
        <f t="shared" si="214"/>
        <v>18</v>
      </c>
      <c r="V564" s="19">
        <f t="shared" si="200"/>
        <v>13.422600000000001</v>
      </c>
      <c r="W564" s="14">
        <f>IF(M564=1,_xlfn.XLOOKUP(D564,' RPM (ICE)'!$E$3:$E$63,' RPM (ICE)'!$B$3:$B$63,,1),IF(M564=2,_xlfn.XLOOKUP(D564,' RPM (ICE)'!$F$3:$F$63,' RPM (ICE)'!$B$3:$B$63,,1),IF(M564=3,_xlfn.XLOOKUP(D564,' RPM (ICE)'!$G$3:$G$63,' RPM (ICE)'!$B$3:$B$63,,1))))</f>
        <v>6900</v>
      </c>
      <c r="X564" s="12">
        <f t="shared" si="201"/>
        <v>18.575322156521739</v>
      </c>
      <c r="Y564" s="3">
        <f t="shared" si="202"/>
        <v>19</v>
      </c>
      <c r="Z564" s="3">
        <f t="shared" si="209"/>
        <v>19</v>
      </c>
      <c r="AA564" s="3">
        <f t="shared" si="203"/>
        <v>19</v>
      </c>
      <c r="AB564" s="19"/>
      <c r="AC564" s="14">
        <f>IF(M564=1,_xlfn.XLOOKUP(D564,' RPM (ICE)'!$E$3:$E$63,' RPM (ICE)'!$C$3:$C$63,,-1),IF(M564=2,_xlfn.XLOOKUP(D564,' RPM (ICE)'!$F$3:$F$63,' RPM (ICE)'!$C$3:$C$63,,-1),IF(M564=3,_xlfn.XLOOKUP(D564,' RPM (ICE)'!$G$3:$G$63,' RPM (ICE)'!$C$3:$C$63,,-1))))</f>
        <v>13.483333333333301</v>
      </c>
      <c r="AD564" s="14">
        <f t="shared" si="204"/>
        <v>10.054521666666643</v>
      </c>
      <c r="AE564" s="14">
        <f t="shared" si="205"/>
        <v>13.914292245024122</v>
      </c>
      <c r="AF564" s="14" cm="1">
        <f t="array" ref="AF564">_xlfn.XLOOKUP(AE564,BSFC!$I$11:$I$33,_xlfn.XLOOKUP('Main Data (ICE)'!W564,BSFC!$J$10:$W$10,BSFC!$J$11:$W$33,,-1),,-1)</f>
        <v>450.79008974999994</v>
      </c>
      <c r="AG564" s="14">
        <f t="shared" si="206"/>
        <v>1.2590218679194376</v>
      </c>
      <c r="AH564" s="14">
        <f t="shared" si="210"/>
        <v>2.0825300384643382E-4</v>
      </c>
      <c r="AI564" s="14">
        <f t="shared" si="211"/>
        <v>9.3878390294640984E-2</v>
      </c>
      <c r="AJ564" s="14">
        <f t="shared" si="215"/>
        <v>67.844278623394999</v>
      </c>
      <c r="AK564" s="14">
        <f t="shared" si="212"/>
        <v>1.2434223880084896E-4</v>
      </c>
      <c r="AL564" s="14">
        <f t="shared" si="213"/>
        <v>8.9859971686616635E-2</v>
      </c>
    </row>
    <row r="565" spans="1:38" ht="15.75" thickBot="1" x14ac:dyDescent="0.3">
      <c r="A565" s="14">
        <v>2</v>
      </c>
      <c r="B565" s="17" t="s">
        <v>31</v>
      </c>
      <c r="C565" s="14">
        <v>559</v>
      </c>
      <c r="D565" s="14">
        <f t="shared" si="207"/>
        <v>30.000049728</v>
      </c>
      <c r="E565" s="14">
        <f t="shared" si="197"/>
        <v>13.411199999999999</v>
      </c>
      <c r="F565" s="14">
        <f t="shared" si="208"/>
        <v>49.768953083129148</v>
      </c>
      <c r="G565" s="14">
        <f>0.5*('Specifications (ICE)'!$P$4*'Specifications (ICE)'!$P$3)*'Specifications (ICE)'!$P$5*E565^2</f>
        <v>56.217600027646043</v>
      </c>
      <c r="H565" s="14">
        <f>IF(B565="A",'Specifications (ICE)'!$M$12,IF(B565="G",'Specifications (ICE)'!$M$13))</f>
        <v>105.33879899999999</v>
      </c>
      <c r="I565" s="14">
        <f>'Specifications (ICE)'!$H$11-G565-H565-R565</f>
        <v>540.44185119107658</v>
      </c>
      <c r="J565" s="14">
        <f t="shared" si="198"/>
        <v>0.85399569113473717</v>
      </c>
      <c r="K565" s="14">
        <f>0.5*'Specifications (ICE)'!$E$16*E565^2</f>
        <v>48283.043975654393</v>
      </c>
      <c r="L565" s="14">
        <f>E565/'Specifications (ICE)'!$M$4</f>
        <v>46.93333333333333</v>
      </c>
      <c r="M565" s="14">
        <f t="shared" si="193"/>
        <v>3</v>
      </c>
      <c r="N565" s="14">
        <f>IF(M565=1,'Specifications (ICE)'!$M$19,IF(M565=2,'Specifications (ICE)'!$M$20,IF(M565=3,'Specifications (ICE)'!$M$21)))</f>
        <v>632.83908432016858</v>
      </c>
      <c r="O565" s="14">
        <f t="shared" si="194"/>
        <v>56.911309171706868</v>
      </c>
      <c r="P565" s="13">
        <f t="shared" si="195"/>
        <v>0</v>
      </c>
      <c r="Q565" s="14">
        <v>14</v>
      </c>
      <c r="R565" s="17">
        <f>'Specifications (ICE)'!$E$16*9.81*SIN(Q565-Q564)</f>
        <v>0</v>
      </c>
      <c r="S565" s="14">
        <f t="shared" si="199"/>
        <v>0.24434609527920614</v>
      </c>
      <c r="T565" s="12">
        <f t="shared" si="196"/>
        <v>840.33949246964119</v>
      </c>
      <c r="U565" s="3">
        <f t="shared" si="214"/>
        <v>18</v>
      </c>
      <c r="V565" s="19">
        <f t="shared" si="200"/>
        <v>13.422600000000001</v>
      </c>
      <c r="W565" s="14">
        <f>IF(M565=1,_xlfn.XLOOKUP(D565,' RPM (ICE)'!$E$3:$E$63,' RPM (ICE)'!$B$3:$B$63,,1),IF(M565=2,_xlfn.XLOOKUP(D565,' RPM (ICE)'!$F$3:$F$63,' RPM (ICE)'!$B$3:$B$63,,1),IF(M565=3,_xlfn.XLOOKUP(D565,' RPM (ICE)'!$G$3:$G$63,' RPM (ICE)'!$B$3:$B$63,,1))))</f>
        <v>6900</v>
      </c>
      <c r="X565" s="12">
        <f t="shared" si="201"/>
        <v>18.575322156521739</v>
      </c>
      <c r="Y565" s="3">
        <f t="shared" si="202"/>
        <v>19</v>
      </c>
      <c r="Z565" s="3">
        <f t="shared" si="209"/>
        <v>19</v>
      </c>
      <c r="AA565" s="3">
        <f t="shared" si="203"/>
        <v>19</v>
      </c>
      <c r="AB565" s="19"/>
      <c r="AC565" s="14">
        <f>IF(M565=1,_xlfn.XLOOKUP(D565,' RPM (ICE)'!$E$3:$E$63,' RPM (ICE)'!$C$3:$C$63,,-1),IF(M565=2,_xlfn.XLOOKUP(D565,' RPM (ICE)'!$F$3:$F$63,' RPM (ICE)'!$C$3:$C$63,,-1),IF(M565=3,_xlfn.XLOOKUP(D565,' RPM (ICE)'!$G$3:$G$63,' RPM (ICE)'!$C$3:$C$63,,-1))))</f>
        <v>13.483333333333301</v>
      </c>
      <c r="AD565" s="14">
        <f t="shared" si="204"/>
        <v>10.054521666666643</v>
      </c>
      <c r="AE565" s="14">
        <f t="shared" si="205"/>
        <v>13.914292245024122</v>
      </c>
      <c r="AF565" s="14" cm="1">
        <f t="array" ref="AF565">_xlfn.XLOOKUP(AE565,BSFC!$I$11:$I$33,_xlfn.XLOOKUP('Main Data (ICE)'!W565,BSFC!$J$10:$W$10,BSFC!$J$11:$W$33,,-1),,-1)</f>
        <v>450.79008974999994</v>
      </c>
      <c r="AG565" s="14">
        <f t="shared" si="206"/>
        <v>1.2590218679194376</v>
      </c>
      <c r="AH565" s="14">
        <f t="shared" si="210"/>
        <v>2.0825300384643382E-4</v>
      </c>
      <c r="AI565" s="14">
        <f t="shared" si="211"/>
        <v>9.3878390294640984E-2</v>
      </c>
      <c r="AJ565" s="14">
        <f t="shared" si="215"/>
        <v>67.938157013689633</v>
      </c>
      <c r="AK565" s="14">
        <f t="shared" si="212"/>
        <v>1.2434223880084896E-4</v>
      </c>
      <c r="AL565" s="14">
        <f t="shared" si="213"/>
        <v>8.9984313925417489E-2</v>
      </c>
    </row>
    <row r="566" spans="1:38" ht="15.75" thickBot="1" x14ac:dyDescent="0.3">
      <c r="A566" s="14">
        <v>2</v>
      </c>
      <c r="B566" s="17" t="s">
        <v>31</v>
      </c>
      <c r="C566" s="14">
        <v>560</v>
      </c>
      <c r="D566" s="14">
        <f t="shared" si="207"/>
        <v>30.000049728</v>
      </c>
      <c r="E566" s="14">
        <f t="shared" si="197"/>
        <v>13.411199999999999</v>
      </c>
      <c r="F566" s="14">
        <f t="shared" si="208"/>
        <v>49.843517626197631</v>
      </c>
      <c r="G566" s="14">
        <f>0.5*('Specifications (ICE)'!$P$4*'Specifications (ICE)'!$P$3)*'Specifications (ICE)'!$P$5*E566^2</f>
        <v>56.217600027646043</v>
      </c>
      <c r="H566" s="14">
        <f>IF(B566="A",'Specifications (ICE)'!$M$12,IF(B566="G",'Specifications (ICE)'!$M$13))</f>
        <v>105.33879899999999</v>
      </c>
      <c r="I566" s="14">
        <f>'Specifications (ICE)'!$H$11-G566-H566-R566</f>
        <v>540.44185119107658</v>
      </c>
      <c r="J566" s="14">
        <f t="shared" si="198"/>
        <v>0.85399569113473717</v>
      </c>
      <c r="K566" s="14">
        <f>0.5*'Specifications (ICE)'!$E$16*E566^2</f>
        <v>48283.043975654393</v>
      </c>
      <c r="L566" s="14">
        <f>E566/'Specifications (ICE)'!$M$4</f>
        <v>46.93333333333333</v>
      </c>
      <c r="M566" s="14">
        <f t="shared" si="193"/>
        <v>3</v>
      </c>
      <c r="N566" s="14">
        <f>IF(M566=1,'Specifications (ICE)'!$M$19,IF(M566=2,'Specifications (ICE)'!$M$20,IF(M566=3,'Specifications (ICE)'!$M$21)))</f>
        <v>632.83908432016858</v>
      </c>
      <c r="O566" s="14">
        <f t="shared" si="194"/>
        <v>56.911309171706868</v>
      </c>
      <c r="P566" s="13">
        <f t="shared" si="195"/>
        <v>0</v>
      </c>
      <c r="Q566" s="14">
        <v>14</v>
      </c>
      <c r="R566" s="17">
        <f>'Specifications (ICE)'!$E$16*9.81*SIN(Q566-Q565)</f>
        <v>0</v>
      </c>
      <c r="S566" s="14">
        <f t="shared" si="199"/>
        <v>0.24434609527920614</v>
      </c>
      <c r="T566" s="12">
        <f t="shared" si="196"/>
        <v>840.33949246964119</v>
      </c>
      <c r="U566" s="3">
        <f t="shared" si="214"/>
        <v>18</v>
      </c>
      <c r="V566" s="19">
        <f t="shared" si="200"/>
        <v>13.422600000000001</v>
      </c>
      <c r="W566" s="14">
        <f>IF(M566=1,_xlfn.XLOOKUP(D566,' RPM (ICE)'!$E$3:$E$63,' RPM (ICE)'!$B$3:$B$63,,1),IF(M566=2,_xlfn.XLOOKUP(D566,' RPM (ICE)'!$F$3:$F$63,' RPM (ICE)'!$B$3:$B$63,,1),IF(M566=3,_xlfn.XLOOKUP(D566,' RPM (ICE)'!$G$3:$G$63,' RPM (ICE)'!$B$3:$B$63,,1))))</f>
        <v>6900</v>
      </c>
      <c r="X566" s="12">
        <f t="shared" si="201"/>
        <v>18.575322156521739</v>
      </c>
      <c r="Y566" s="3">
        <f t="shared" si="202"/>
        <v>19</v>
      </c>
      <c r="Z566" s="3">
        <f t="shared" si="209"/>
        <v>19</v>
      </c>
      <c r="AA566" s="3">
        <f t="shared" si="203"/>
        <v>19</v>
      </c>
      <c r="AB566" s="19"/>
      <c r="AC566" s="14">
        <f>IF(M566=1,_xlfn.XLOOKUP(D566,' RPM (ICE)'!$E$3:$E$63,' RPM (ICE)'!$C$3:$C$63,,-1),IF(M566=2,_xlfn.XLOOKUP(D566,' RPM (ICE)'!$F$3:$F$63,' RPM (ICE)'!$C$3:$C$63,,-1),IF(M566=3,_xlfn.XLOOKUP(D566,' RPM (ICE)'!$G$3:$G$63,' RPM (ICE)'!$C$3:$C$63,,-1))))</f>
        <v>13.483333333333301</v>
      </c>
      <c r="AD566" s="14">
        <f t="shared" si="204"/>
        <v>10.054521666666643</v>
      </c>
      <c r="AE566" s="14">
        <f t="shared" si="205"/>
        <v>13.914292245024122</v>
      </c>
      <c r="AF566" s="14" cm="1">
        <f t="array" ref="AF566">_xlfn.XLOOKUP(AE566,BSFC!$I$11:$I$33,_xlfn.XLOOKUP('Main Data (ICE)'!W566,BSFC!$J$10:$W$10,BSFC!$J$11:$W$33,,-1),,-1)</f>
        <v>450.79008974999994</v>
      </c>
      <c r="AG566" s="14">
        <f t="shared" si="206"/>
        <v>1.2590218679194376</v>
      </c>
      <c r="AH566" s="14">
        <f t="shared" si="210"/>
        <v>2.0825300384643382E-4</v>
      </c>
      <c r="AI566" s="14">
        <f t="shared" si="211"/>
        <v>9.3878390294640984E-2</v>
      </c>
      <c r="AJ566" s="14">
        <f t="shared" si="215"/>
        <v>68.032035403984267</v>
      </c>
      <c r="AK566" s="14">
        <f t="shared" si="212"/>
        <v>1.2434223880084896E-4</v>
      </c>
      <c r="AL566" s="14">
        <f t="shared" si="213"/>
        <v>9.0108656164218343E-2</v>
      </c>
    </row>
    <row r="567" spans="1:38" ht="15.75" thickBot="1" x14ac:dyDescent="0.3">
      <c r="A567" s="14">
        <v>1</v>
      </c>
      <c r="B567" s="17" t="s">
        <v>31</v>
      </c>
      <c r="C567" s="14">
        <v>561</v>
      </c>
      <c r="D567" s="14">
        <f t="shared" si="207"/>
        <v>30.000049728</v>
      </c>
      <c r="E567" s="14">
        <f t="shared" si="197"/>
        <v>13.411199999999999</v>
      </c>
      <c r="F567" s="14">
        <f t="shared" si="208"/>
        <v>49.918082169266114</v>
      </c>
      <c r="G567" s="14">
        <f>0.5*('Specifications (ICE)'!$P$4*'Specifications (ICE)'!$P$3)*'Specifications (ICE)'!$P$5*E567^2</f>
        <v>56.217600027646043</v>
      </c>
      <c r="H567" s="14">
        <f>IF(B567="A",'Specifications (ICE)'!$M$12,IF(B567="G",'Specifications (ICE)'!$M$13))</f>
        <v>105.33879899999999</v>
      </c>
      <c r="I567" s="14">
        <f>'Specifications (ICE)'!$H$11-G567-H567-R567</f>
        <v>540.44185119107658</v>
      </c>
      <c r="J567" s="14">
        <f t="shared" si="198"/>
        <v>0.85399569113473717</v>
      </c>
      <c r="K567" s="14">
        <f>0.5*'Specifications (ICE)'!$E$16*E567^2</f>
        <v>48283.043975654393</v>
      </c>
      <c r="L567" s="14">
        <f>E567/'Specifications (ICE)'!$M$4</f>
        <v>46.93333333333333</v>
      </c>
      <c r="M567" s="14">
        <f t="shared" si="193"/>
        <v>3</v>
      </c>
      <c r="N567" s="14">
        <f>IF(M567=1,'Specifications (ICE)'!$M$19,IF(M567=2,'Specifications (ICE)'!$M$20,IF(M567=3,'Specifications (ICE)'!$M$21)))</f>
        <v>632.83908432016858</v>
      </c>
      <c r="O567" s="14">
        <f t="shared" si="194"/>
        <v>56.911309171706868</v>
      </c>
      <c r="P567" s="13">
        <f t="shared" si="195"/>
        <v>0.85399569113473717</v>
      </c>
      <c r="Q567" s="14">
        <v>14</v>
      </c>
      <c r="R567" s="17">
        <f>'Specifications (ICE)'!$E$16*9.81*SIN(Q567-Q566)</f>
        <v>0</v>
      </c>
      <c r="S567" s="14">
        <f t="shared" si="199"/>
        <v>0.24434609527920614</v>
      </c>
      <c r="T567" s="12">
        <f t="shared" si="196"/>
        <v>840.33949246964119</v>
      </c>
      <c r="U567" s="3">
        <f t="shared" si="214"/>
        <v>18</v>
      </c>
      <c r="V567" s="19">
        <f t="shared" si="200"/>
        <v>13.422600000000001</v>
      </c>
      <c r="W567" s="14">
        <f>IF(M567=1,_xlfn.XLOOKUP(D567,' RPM (ICE)'!$E$3:$E$63,' RPM (ICE)'!$B$3:$B$63,,1),IF(M567=2,_xlfn.XLOOKUP(D567,' RPM (ICE)'!$F$3:$F$63,' RPM (ICE)'!$B$3:$B$63,,1),IF(M567=3,_xlfn.XLOOKUP(D567,' RPM (ICE)'!$G$3:$G$63,' RPM (ICE)'!$B$3:$B$63,,1))))</f>
        <v>6900</v>
      </c>
      <c r="X567" s="12">
        <f t="shared" si="201"/>
        <v>18.575322156521739</v>
      </c>
      <c r="Y567" s="3">
        <f t="shared" si="202"/>
        <v>19</v>
      </c>
      <c r="Z567" s="3">
        <f t="shared" si="209"/>
        <v>19</v>
      </c>
      <c r="AA567" s="3">
        <f t="shared" si="203"/>
        <v>19</v>
      </c>
      <c r="AB567" s="19"/>
      <c r="AC567" s="14">
        <f>IF(M567=1,_xlfn.XLOOKUP(D567,' RPM (ICE)'!$E$3:$E$63,' RPM (ICE)'!$C$3:$C$63,,-1),IF(M567=2,_xlfn.XLOOKUP(D567,' RPM (ICE)'!$F$3:$F$63,' RPM (ICE)'!$C$3:$C$63,,-1),IF(M567=3,_xlfn.XLOOKUP(D567,' RPM (ICE)'!$G$3:$G$63,' RPM (ICE)'!$C$3:$C$63,,-1))))</f>
        <v>13.483333333333301</v>
      </c>
      <c r="AD567" s="14">
        <f t="shared" si="204"/>
        <v>10.054521666666643</v>
      </c>
      <c r="AE567" s="14">
        <f t="shared" si="205"/>
        <v>13.914292245024122</v>
      </c>
      <c r="AF567" s="14" cm="1">
        <f t="array" ref="AF567">_xlfn.XLOOKUP(AE567,BSFC!$I$11:$I$33,_xlfn.XLOOKUP('Main Data (ICE)'!W567,BSFC!$J$10:$W$10,BSFC!$J$11:$W$33,,-1),,-1)</f>
        <v>450.79008974999994</v>
      </c>
      <c r="AG567" s="14">
        <f t="shared" si="206"/>
        <v>1.2590218679194376</v>
      </c>
      <c r="AH567" s="14">
        <f t="shared" si="210"/>
        <v>2.0825300384643382E-4</v>
      </c>
      <c r="AI567" s="14">
        <f t="shared" si="211"/>
        <v>9.3878390294640984E-2</v>
      </c>
      <c r="AJ567" s="14">
        <f t="shared" si="215"/>
        <v>68.125913794278901</v>
      </c>
      <c r="AK567" s="14">
        <f t="shared" si="212"/>
        <v>1.2434223880084896E-4</v>
      </c>
      <c r="AL567" s="14">
        <f t="shared" si="213"/>
        <v>9.0232998403019196E-2</v>
      </c>
    </row>
    <row r="568" spans="1:38" ht="15.75" thickBot="1" x14ac:dyDescent="0.3">
      <c r="A568" s="14">
        <v>1</v>
      </c>
      <c r="B568" s="17" t="s">
        <v>31</v>
      </c>
      <c r="C568" s="14">
        <v>562</v>
      </c>
      <c r="D568" s="14">
        <f t="shared" si="207"/>
        <v>30.000049728</v>
      </c>
      <c r="E568" s="14">
        <f t="shared" si="197"/>
        <v>13.411199999999999</v>
      </c>
      <c r="F568" s="14">
        <f t="shared" si="208"/>
        <v>49.992646712334597</v>
      </c>
      <c r="G568" s="14">
        <f>0.5*('Specifications (ICE)'!$P$4*'Specifications (ICE)'!$P$3)*'Specifications (ICE)'!$P$5*E568^2</f>
        <v>56.217600027646043</v>
      </c>
      <c r="H568" s="14">
        <f>IF(B568="A",'Specifications (ICE)'!$M$12,IF(B568="G",'Specifications (ICE)'!$M$13))</f>
        <v>105.33879899999999</v>
      </c>
      <c r="I568" s="14">
        <f>'Specifications (ICE)'!$H$11-G568-H568-R568</f>
        <v>540.44185119107658</v>
      </c>
      <c r="J568" s="14">
        <f t="shared" si="198"/>
        <v>0.85399569113473717</v>
      </c>
      <c r="K568" s="14">
        <f>0.5*'Specifications (ICE)'!$E$16*E568^2</f>
        <v>48283.043975654393</v>
      </c>
      <c r="L568" s="14">
        <f>E568/'Specifications (ICE)'!$M$4</f>
        <v>46.93333333333333</v>
      </c>
      <c r="M568" s="14">
        <f t="shared" si="193"/>
        <v>3</v>
      </c>
      <c r="N568" s="14">
        <f>IF(M568=1,'Specifications (ICE)'!$M$19,IF(M568=2,'Specifications (ICE)'!$M$20,IF(M568=3,'Specifications (ICE)'!$M$21)))</f>
        <v>632.83908432016858</v>
      </c>
      <c r="O568" s="14">
        <f t="shared" si="194"/>
        <v>56.911309171706868</v>
      </c>
      <c r="P568" s="13">
        <f t="shared" si="195"/>
        <v>0.85399569113473717</v>
      </c>
      <c r="Q568" s="14">
        <v>14</v>
      </c>
      <c r="R568" s="17">
        <f>'Specifications (ICE)'!$E$16*9.81*SIN(Q568-Q567)</f>
        <v>0</v>
      </c>
      <c r="S568" s="14">
        <f t="shared" si="199"/>
        <v>0.24434609527920614</v>
      </c>
      <c r="T568" s="12">
        <f t="shared" si="196"/>
        <v>840.33949246964119</v>
      </c>
      <c r="U568" s="3">
        <f t="shared" si="214"/>
        <v>18</v>
      </c>
      <c r="V568" s="19">
        <f t="shared" si="200"/>
        <v>13.422600000000001</v>
      </c>
      <c r="W568" s="14">
        <f>IF(M568=1,_xlfn.XLOOKUP(D568,' RPM (ICE)'!$E$3:$E$63,' RPM (ICE)'!$B$3:$B$63,,1),IF(M568=2,_xlfn.XLOOKUP(D568,' RPM (ICE)'!$F$3:$F$63,' RPM (ICE)'!$B$3:$B$63,,1),IF(M568=3,_xlfn.XLOOKUP(D568,' RPM (ICE)'!$G$3:$G$63,' RPM (ICE)'!$B$3:$B$63,,1))))</f>
        <v>6900</v>
      </c>
      <c r="X568" s="12">
        <f t="shared" si="201"/>
        <v>18.575322156521739</v>
      </c>
      <c r="Y568" s="3">
        <f t="shared" si="202"/>
        <v>19</v>
      </c>
      <c r="Z568" s="3">
        <f t="shared" si="209"/>
        <v>19</v>
      </c>
      <c r="AA568" s="3">
        <f t="shared" si="203"/>
        <v>19</v>
      </c>
      <c r="AB568" s="19"/>
      <c r="AC568" s="14">
        <f>IF(M568=1,_xlfn.XLOOKUP(D568,' RPM (ICE)'!$E$3:$E$63,' RPM (ICE)'!$C$3:$C$63,,-1),IF(M568=2,_xlfn.XLOOKUP(D568,' RPM (ICE)'!$F$3:$F$63,' RPM (ICE)'!$C$3:$C$63,,-1),IF(M568=3,_xlfn.XLOOKUP(D568,' RPM (ICE)'!$G$3:$G$63,' RPM (ICE)'!$C$3:$C$63,,-1))))</f>
        <v>13.483333333333301</v>
      </c>
      <c r="AD568" s="14">
        <f t="shared" si="204"/>
        <v>10.054521666666643</v>
      </c>
      <c r="AE568" s="14">
        <f t="shared" si="205"/>
        <v>13.914292245024122</v>
      </c>
      <c r="AF568" s="14" cm="1">
        <f t="array" ref="AF568">_xlfn.XLOOKUP(AE568,BSFC!$I$11:$I$33,_xlfn.XLOOKUP('Main Data (ICE)'!W568,BSFC!$J$10:$W$10,BSFC!$J$11:$W$33,,-1),,-1)</f>
        <v>450.79008974999994</v>
      </c>
      <c r="AG568" s="14">
        <f t="shared" si="206"/>
        <v>1.2590218679194376</v>
      </c>
      <c r="AH568" s="14">
        <f t="shared" si="210"/>
        <v>2.0825300384643382E-4</v>
      </c>
      <c r="AI568" s="14">
        <f t="shared" si="211"/>
        <v>9.3878390294640984E-2</v>
      </c>
      <c r="AJ568" s="14">
        <f t="shared" si="215"/>
        <v>68.219792184573535</v>
      </c>
      <c r="AK568" s="14">
        <f t="shared" si="212"/>
        <v>1.2434223880084896E-4</v>
      </c>
      <c r="AL568" s="14">
        <f t="shared" si="213"/>
        <v>9.035734064182005E-2</v>
      </c>
    </row>
    <row r="569" spans="1:38" ht="15.75" thickBot="1" x14ac:dyDescent="0.3">
      <c r="A569" s="14">
        <v>1</v>
      </c>
      <c r="B569" s="17" t="s">
        <v>31</v>
      </c>
      <c r="C569" s="14">
        <v>563</v>
      </c>
      <c r="D569" s="14">
        <f t="shared" si="207"/>
        <v>30.000049728</v>
      </c>
      <c r="E569" s="14">
        <f t="shared" si="197"/>
        <v>13.411199999999999</v>
      </c>
      <c r="F569" s="14">
        <f t="shared" si="208"/>
        <v>50.06721125540308</v>
      </c>
      <c r="G569" s="14">
        <f>0.5*('Specifications (ICE)'!$P$4*'Specifications (ICE)'!$P$3)*'Specifications (ICE)'!$P$5*E569^2</f>
        <v>56.217600027646043</v>
      </c>
      <c r="H569" s="14">
        <f>IF(B569="A",'Specifications (ICE)'!$M$12,IF(B569="G",'Specifications (ICE)'!$M$13))</f>
        <v>105.33879899999999</v>
      </c>
      <c r="I569" s="14">
        <f>'Specifications (ICE)'!$H$11-G569-H569-R569</f>
        <v>540.44185119107658</v>
      </c>
      <c r="J569" s="14">
        <f t="shared" si="198"/>
        <v>0.85399569113473717</v>
      </c>
      <c r="K569" s="14">
        <f>0.5*'Specifications (ICE)'!$E$16*E569^2</f>
        <v>48283.043975654393</v>
      </c>
      <c r="L569" s="14">
        <f>E569/'Specifications (ICE)'!$M$4</f>
        <v>46.93333333333333</v>
      </c>
      <c r="M569" s="14">
        <f t="shared" si="193"/>
        <v>3</v>
      </c>
      <c r="N569" s="14">
        <f>IF(M569=1,'Specifications (ICE)'!$M$19,IF(M569=2,'Specifications (ICE)'!$M$20,IF(M569=3,'Specifications (ICE)'!$M$21)))</f>
        <v>632.83908432016858</v>
      </c>
      <c r="O569" s="14">
        <f t="shared" si="194"/>
        <v>56.911309171706868</v>
      </c>
      <c r="P569" s="13">
        <f t="shared" si="195"/>
        <v>0.85399569113473717</v>
      </c>
      <c r="Q569" s="14">
        <v>14</v>
      </c>
      <c r="R569" s="17">
        <f>'Specifications (ICE)'!$E$16*9.81*SIN(Q569-Q568)</f>
        <v>0</v>
      </c>
      <c r="S569" s="14">
        <f t="shared" si="199"/>
        <v>0.24434609527920614</v>
      </c>
      <c r="T569" s="12">
        <f t="shared" si="196"/>
        <v>840.33949246964119</v>
      </c>
      <c r="U569" s="3">
        <f t="shared" si="214"/>
        <v>18</v>
      </c>
      <c r="V569" s="19">
        <f t="shared" si="200"/>
        <v>13.422600000000001</v>
      </c>
      <c r="W569" s="14">
        <f>IF(M569=1,_xlfn.XLOOKUP(D569,' RPM (ICE)'!$E$3:$E$63,' RPM (ICE)'!$B$3:$B$63,,1),IF(M569=2,_xlfn.XLOOKUP(D569,' RPM (ICE)'!$F$3:$F$63,' RPM (ICE)'!$B$3:$B$63,,1),IF(M569=3,_xlfn.XLOOKUP(D569,' RPM (ICE)'!$G$3:$G$63,' RPM (ICE)'!$B$3:$B$63,,1))))</f>
        <v>6900</v>
      </c>
      <c r="X569" s="12">
        <f t="shared" si="201"/>
        <v>18.575322156521739</v>
      </c>
      <c r="Y569" s="3">
        <f t="shared" si="202"/>
        <v>19</v>
      </c>
      <c r="Z569" s="3">
        <f t="shared" si="209"/>
        <v>19</v>
      </c>
      <c r="AA569" s="3">
        <f t="shared" si="203"/>
        <v>19</v>
      </c>
      <c r="AB569" s="19"/>
      <c r="AC569" s="14">
        <f>IF(M569=1,_xlfn.XLOOKUP(D569,' RPM (ICE)'!$E$3:$E$63,' RPM (ICE)'!$C$3:$C$63,,-1),IF(M569=2,_xlfn.XLOOKUP(D569,' RPM (ICE)'!$F$3:$F$63,' RPM (ICE)'!$C$3:$C$63,,-1),IF(M569=3,_xlfn.XLOOKUP(D569,' RPM (ICE)'!$G$3:$G$63,' RPM (ICE)'!$C$3:$C$63,,-1))))</f>
        <v>13.483333333333301</v>
      </c>
      <c r="AD569" s="14">
        <f t="shared" si="204"/>
        <v>10.054521666666643</v>
      </c>
      <c r="AE569" s="14">
        <f t="shared" si="205"/>
        <v>13.914292245024122</v>
      </c>
      <c r="AF569" s="14" cm="1">
        <f t="array" ref="AF569">_xlfn.XLOOKUP(AE569,BSFC!$I$11:$I$33,_xlfn.XLOOKUP('Main Data (ICE)'!W569,BSFC!$J$10:$W$10,BSFC!$J$11:$W$33,,-1),,-1)</f>
        <v>450.79008974999994</v>
      </c>
      <c r="AG569" s="14">
        <f t="shared" si="206"/>
        <v>1.2590218679194376</v>
      </c>
      <c r="AH569" s="14">
        <f t="shared" si="210"/>
        <v>2.0825300384643382E-4</v>
      </c>
      <c r="AI569" s="14">
        <f t="shared" si="211"/>
        <v>9.3878390294640984E-2</v>
      </c>
      <c r="AJ569" s="14">
        <f t="shared" si="215"/>
        <v>68.313670574868169</v>
      </c>
      <c r="AK569" s="14">
        <f t="shared" si="212"/>
        <v>1.2434223880084896E-4</v>
      </c>
      <c r="AL569" s="14">
        <f t="shared" si="213"/>
        <v>9.0481682880620903E-2</v>
      </c>
    </row>
    <row r="570" spans="1:38" ht="15.75" thickBot="1" x14ac:dyDescent="0.3">
      <c r="A570" s="14">
        <v>1</v>
      </c>
      <c r="B570" s="17" t="s">
        <v>31</v>
      </c>
      <c r="C570" s="14">
        <v>564</v>
      </c>
      <c r="D570" s="14">
        <f t="shared" si="207"/>
        <v>30.000049728</v>
      </c>
      <c r="E570" s="14">
        <f t="shared" si="197"/>
        <v>13.411199999999999</v>
      </c>
      <c r="F570" s="14">
        <f t="shared" si="208"/>
        <v>50.141775798471564</v>
      </c>
      <c r="G570" s="14">
        <f>0.5*('Specifications (ICE)'!$P$4*'Specifications (ICE)'!$P$3)*'Specifications (ICE)'!$P$5*E570^2</f>
        <v>56.217600027646043</v>
      </c>
      <c r="H570" s="14">
        <f>IF(B570="A",'Specifications (ICE)'!$M$12,IF(B570="G",'Specifications (ICE)'!$M$13))</f>
        <v>105.33879899999999</v>
      </c>
      <c r="I570" s="14">
        <f>'Specifications (ICE)'!$H$11-G570-H570-R570</f>
        <v>540.44185119107658</v>
      </c>
      <c r="J570" s="14">
        <f t="shared" si="198"/>
        <v>0.85399569113473717</v>
      </c>
      <c r="K570" s="14">
        <f>0.5*'Specifications (ICE)'!$E$16*E570^2</f>
        <v>48283.043975654393</v>
      </c>
      <c r="L570" s="14">
        <f>E570/'Specifications (ICE)'!$M$4</f>
        <v>46.93333333333333</v>
      </c>
      <c r="M570" s="14">
        <f t="shared" si="193"/>
        <v>3</v>
      </c>
      <c r="N570" s="14">
        <f>IF(M570=1,'Specifications (ICE)'!$M$19,IF(M570=2,'Specifications (ICE)'!$M$20,IF(M570=3,'Specifications (ICE)'!$M$21)))</f>
        <v>632.83908432016858</v>
      </c>
      <c r="O570" s="14">
        <f t="shared" si="194"/>
        <v>56.911309171706868</v>
      </c>
      <c r="P570" s="13">
        <f t="shared" si="195"/>
        <v>0.85399569113473717</v>
      </c>
      <c r="Q570" s="14">
        <v>14</v>
      </c>
      <c r="R570" s="17">
        <f>'Specifications (ICE)'!$E$16*9.81*SIN(Q570-Q569)</f>
        <v>0</v>
      </c>
      <c r="S570" s="14">
        <f t="shared" si="199"/>
        <v>0.24434609527920614</v>
      </c>
      <c r="T570" s="12">
        <f t="shared" si="196"/>
        <v>840.33949246964119</v>
      </c>
      <c r="U570" s="3">
        <f t="shared" si="214"/>
        <v>18</v>
      </c>
      <c r="V570" s="19">
        <f t="shared" si="200"/>
        <v>13.422600000000001</v>
      </c>
      <c r="W570" s="14">
        <f>IF(M570=1,_xlfn.XLOOKUP(D570,' RPM (ICE)'!$E$3:$E$63,' RPM (ICE)'!$B$3:$B$63,,1),IF(M570=2,_xlfn.XLOOKUP(D570,' RPM (ICE)'!$F$3:$F$63,' RPM (ICE)'!$B$3:$B$63,,1),IF(M570=3,_xlfn.XLOOKUP(D570,' RPM (ICE)'!$G$3:$G$63,' RPM (ICE)'!$B$3:$B$63,,1))))</f>
        <v>6900</v>
      </c>
      <c r="X570" s="12">
        <f t="shared" si="201"/>
        <v>18.575322156521739</v>
      </c>
      <c r="Y570" s="3">
        <f t="shared" si="202"/>
        <v>19</v>
      </c>
      <c r="Z570" s="3">
        <f t="shared" si="209"/>
        <v>19</v>
      </c>
      <c r="AA570" s="3">
        <f t="shared" si="203"/>
        <v>19</v>
      </c>
      <c r="AB570" s="19"/>
      <c r="AC570" s="14">
        <f>IF(M570=1,_xlfn.XLOOKUP(D570,' RPM (ICE)'!$E$3:$E$63,' RPM (ICE)'!$C$3:$C$63,,-1),IF(M570=2,_xlfn.XLOOKUP(D570,' RPM (ICE)'!$F$3:$F$63,' RPM (ICE)'!$C$3:$C$63,,-1),IF(M570=3,_xlfn.XLOOKUP(D570,' RPM (ICE)'!$G$3:$G$63,' RPM (ICE)'!$C$3:$C$63,,-1))))</f>
        <v>13.483333333333301</v>
      </c>
      <c r="AD570" s="14">
        <f t="shared" si="204"/>
        <v>10.054521666666643</v>
      </c>
      <c r="AE570" s="14">
        <f t="shared" si="205"/>
        <v>13.914292245024122</v>
      </c>
      <c r="AF570" s="14" cm="1">
        <f t="array" ref="AF570">_xlfn.XLOOKUP(AE570,BSFC!$I$11:$I$33,_xlfn.XLOOKUP('Main Data (ICE)'!W570,BSFC!$J$10:$W$10,BSFC!$J$11:$W$33,,-1),,-1)</f>
        <v>450.79008974999994</v>
      </c>
      <c r="AG570" s="14">
        <f t="shared" si="206"/>
        <v>1.2590218679194376</v>
      </c>
      <c r="AH570" s="14">
        <f t="shared" si="210"/>
        <v>2.0825300384643382E-4</v>
      </c>
      <c r="AI570" s="14">
        <f t="shared" si="211"/>
        <v>9.3878390294640984E-2</v>
      </c>
      <c r="AJ570" s="14">
        <f t="shared" si="215"/>
        <v>68.407548965162803</v>
      </c>
      <c r="AK570" s="14">
        <f t="shared" si="212"/>
        <v>1.2434223880084896E-4</v>
      </c>
      <c r="AL570" s="14">
        <f t="shared" si="213"/>
        <v>9.0606025119421757E-2</v>
      </c>
    </row>
    <row r="571" spans="1:38" ht="15.75" thickBot="1" x14ac:dyDescent="0.3">
      <c r="A571" s="14">
        <v>1</v>
      </c>
      <c r="B571" s="17" t="s">
        <v>31</v>
      </c>
      <c r="C571" s="14">
        <v>565</v>
      </c>
      <c r="D571" s="14">
        <f t="shared" si="207"/>
        <v>30.000049728</v>
      </c>
      <c r="E571" s="14">
        <f t="shared" si="197"/>
        <v>13.411199999999999</v>
      </c>
      <c r="F571" s="14">
        <f t="shared" si="208"/>
        <v>50.216340341540047</v>
      </c>
      <c r="G571" s="14">
        <f>0.5*('Specifications (ICE)'!$P$4*'Specifications (ICE)'!$P$3)*'Specifications (ICE)'!$P$5*E571^2</f>
        <v>56.217600027646043</v>
      </c>
      <c r="H571" s="14">
        <f>IF(B571="A",'Specifications (ICE)'!$M$12,IF(B571="G",'Specifications (ICE)'!$M$13))</f>
        <v>105.33879899999999</v>
      </c>
      <c r="I571" s="14">
        <f>'Specifications (ICE)'!$H$11-G571-H571-R571</f>
        <v>540.44185119107658</v>
      </c>
      <c r="J571" s="14">
        <f t="shared" si="198"/>
        <v>0.85399569113473717</v>
      </c>
      <c r="K571" s="14">
        <f>0.5*'Specifications (ICE)'!$E$16*E571^2</f>
        <v>48283.043975654393</v>
      </c>
      <c r="L571" s="14">
        <f>E571/'Specifications (ICE)'!$M$4</f>
        <v>46.93333333333333</v>
      </c>
      <c r="M571" s="14">
        <f t="shared" si="193"/>
        <v>3</v>
      </c>
      <c r="N571" s="14">
        <f>IF(M571=1,'Specifications (ICE)'!$M$19,IF(M571=2,'Specifications (ICE)'!$M$20,IF(M571=3,'Specifications (ICE)'!$M$21)))</f>
        <v>632.83908432016858</v>
      </c>
      <c r="O571" s="14">
        <f t="shared" si="194"/>
        <v>56.911309171706868</v>
      </c>
      <c r="P571" s="13">
        <f t="shared" si="195"/>
        <v>0.85399569113473717</v>
      </c>
      <c r="Q571" s="14">
        <v>14</v>
      </c>
      <c r="R571" s="17">
        <f>'Specifications (ICE)'!$E$16*9.81*SIN(Q571-Q570)</f>
        <v>0</v>
      </c>
      <c r="S571" s="14">
        <f t="shared" si="199"/>
        <v>0.24434609527920614</v>
      </c>
      <c r="T571" s="12">
        <f t="shared" si="196"/>
        <v>840.33949246964119</v>
      </c>
      <c r="U571" s="3">
        <f t="shared" si="214"/>
        <v>18</v>
      </c>
      <c r="V571" s="19">
        <f t="shared" si="200"/>
        <v>13.422600000000001</v>
      </c>
      <c r="W571" s="14">
        <f>IF(M571=1,_xlfn.XLOOKUP(D571,' RPM (ICE)'!$E$3:$E$63,' RPM (ICE)'!$B$3:$B$63,,1),IF(M571=2,_xlfn.XLOOKUP(D571,' RPM (ICE)'!$F$3:$F$63,' RPM (ICE)'!$B$3:$B$63,,1),IF(M571=3,_xlfn.XLOOKUP(D571,' RPM (ICE)'!$G$3:$G$63,' RPM (ICE)'!$B$3:$B$63,,1))))</f>
        <v>6900</v>
      </c>
      <c r="X571" s="12">
        <f t="shared" si="201"/>
        <v>18.575322156521739</v>
      </c>
      <c r="Y571" s="3">
        <f t="shared" si="202"/>
        <v>19</v>
      </c>
      <c r="Z571" s="3">
        <f t="shared" si="209"/>
        <v>19</v>
      </c>
      <c r="AA571" s="3">
        <f t="shared" si="203"/>
        <v>19</v>
      </c>
      <c r="AB571" s="19"/>
      <c r="AC571" s="14">
        <f>IF(M571=1,_xlfn.XLOOKUP(D571,' RPM (ICE)'!$E$3:$E$63,' RPM (ICE)'!$C$3:$C$63,,-1),IF(M571=2,_xlfn.XLOOKUP(D571,' RPM (ICE)'!$F$3:$F$63,' RPM (ICE)'!$C$3:$C$63,,-1),IF(M571=3,_xlfn.XLOOKUP(D571,' RPM (ICE)'!$G$3:$G$63,' RPM (ICE)'!$C$3:$C$63,,-1))))</f>
        <v>13.483333333333301</v>
      </c>
      <c r="AD571" s="14">
        <f t="shared" si="204"/>
        <v>10.054521666666643</v>
      </c>
      <c r="AE571" s="14">
        <f t="shared" si="205"/>
        <v>13.914292245024122</v>
      </c>
      <c r="AF571" s="14" cm="1">
        <f t="array" ref="AF571">_xlfn.XLOOKUP(AE571,BSFC!$I$11:$I$33,_xlfn.XLOOKUP('Main Data (ICE)'!W571,BSFC!$J$10:$W$10,BSFC!$J$11:$W$33,,-1),,-1)</f>
        <v>450.79008974999994</v>
      </c>
      <c r="AG571" s="14">
        <f t="shared" si="206"/>
        <v>1.2590218679194376</v>
      </c>
      <c r="AH571" s="14">
        <f t="shared" si="210"/>
        <v>2.0825300384643382E-4</v>
      </c>
      <c r="AI571" s="14">
        <f t="shared" si="211"/>
        <v>9.3878390294640984E-2</v>
      </c>
      <c r="AJ571" s="14">
        <f t="shared" si="215"/>
        <v>68.501427355457437</v>
      </c>
      <c r="AK571" s="14">
        <f t="shared" si="212"/>
        <v>1.2434223880084896E-4</v>
      </c>
      <c r="AL571" s="14">
        <f t="shared" si="213"/>
        <v>9.0730367358222611E-2</v>
      </c>
    </row>
    <row r="572" spans="1:38" ht="15.75" thickBot="1" x14ac:dyDescent="0.3">
      <c r="A572" s="14">
        <v>1</v>
      </c>
      <c r="B572" s="17" t="s">
        <v>31</v>
      </c>
      <c r="C572" s="14">
        <v>566</v>
      </c>
      <c r="D572" s="14">
        <f t="shared" si="207"/>
        <v>30.000049728</v>
      </c>
      <c r="E572" s="14">
        <f t="shared" si="197"/>
        <v>13.411199999999999</v>
      </c>
      <c r="F572" s="14">
        <f t="shared" si="208"/>
        <v>50.29090488460853</v>
      </c>
      <c r="G572" s="14">
        <f>0.5*('Specifications (ICE)'!$P$4*'Specifications (ICE)'!$P$3)*'Specifications (ICE)'!$P$5*E572^2</f>
        <v>56.217600027646043</v>
      </c>
      <c r="H572" s="14">
        <f>IF(B572="A",'Specifications (ICE)'!$M$12,IF(B572="G",'Specifications (ICE)'!$M$13))</f>
        <v>105.33879899999999</v>
      </c>
      <c r="I572" s="14">
        <f>'Specifications (ICE)'!$H$11-G572-H572-R572</f>
        <v>540.44185119107658</v>
      </c>
      <c r="J572" s="14">
        <f t="shared" si="198"/>
        <v>0.85399569113473717</v>
      </c>
      <c r="K572" s="14">
        <f>0.5*'Specifications (ICE)'!$E$16*E572^2</f>
        <v>48283.043975654393</v>
      </c>
      <c r="L572" s="14">
        <f>E572/'Specifications (ICE)'!$M$4</f>
        <v>46.93333333333333</v>
      </c>
      <c r="M572" s="14">
        <f t="shared" si="193"/>
        <v>3</v>
      </c>
      <c r="N572" s="14">
        <f>IF(M572=1,'Specifications (ICE)'!$M$19,IF(M572=2,'Specifications (ICE)'!$M$20,IF(M572=3,'Specifications (ICE)'!$M$21)))</f>
        <v>632.83908432016858</v>
      </c>
      <c r="O572" s="14">
        <f t="shared" si="194"/>
        <v>56.911309171706868</v>
      </c>
      <c r="P572" s="13">
        <f t="shared" si="195"/>
        <v>0.85399569113473717</v>
      </c>
      <c r="Q572" s="14">
        <v>14</v>
      </c>
      <c r="R572" s="17">
        <f>'Specifications (ICE)'!$E$16*9.81*SIN(Q572-Q571)</f>
        <v>0</v>
      </c>
      <c r="S572" s="14">
        <f t="shared" si="199"/>
        <v>0.24434609527920614</v>
      </c>
      <c r="T572" s="12">
        <f t="shared" si="196"/>
        <v>840.33949246964119</v>
      </c>
      <c r="U572" s="3">
        <f t="shared" si="214"/>
        <v>18</v>
      </c>
      <c r="V572" s="19">
        <f t="shared" si="200"/>
        <v>13.422600000000001</v>
      </c>
      <c r="W572" s="14">
        <f>IF(M572=1,_xlfn.XLOOKUP(D572,' RPM (ICE)'!$E$3:$E$63,' RPM (ICE)'!$B$3:$B$63,,1),IF(M572=2,_xlfn.XLOOKUP(D572,' RPM (ICE)'!$F$3:$F$63,' RPM (ICE)'!$B$3:$B$63,,1),IF(M572=3,_xlfn.XLOOKUP(D572,' RPM (ICE)'!$G$3:$G$63,' RPM (ICE)'!$B$3:$B$63,,1))))</f>
        <v>6900</v>
      </c>
      <c r="X572" s="12">
        <f t="shared" si="201"/>
        <v>18.575322156521739</v>
      </c>
      <c r="Y572" s="3">
        <f t="shared" si="202"/>
        <v>19</v>
      </c>
      <c r="Z572" s="3">
        <f t="shared" si="209"/>
        <v>19</v>
      </c>
      <c r="AA572" s="3">
        <f t="shared" si="203"/>
        <v>19</v>
      </c>
      <c r="AB572" s="19"/>
      <c r="AC572" s="14">
        <f>IF(M572=1,_xlfn.XLOOKUP(D572,' RPM (ICE)'!$E$3:$E$63,' RPM (ICE)'!$C$3:$C$63,,-1),IF(M572=2,_xlfn.XLOOKUP(D572,' RPM (ICE)'!$F$3:$F$63,' RPM (ICE)'!$C$3:$C$63,,-1),IF(M572=3,_xlfn.XLOOKUP(D572,' RPM (ICE)'!$G$3:$G$63,' RPM (ICE)'!$C$3:$C$63,,-1))))</f>
        <v>13.483333333333301</v>
      </c>
      <c r="AD572" s="14">
        <f t="shared" si="204"/>
        <v>10.054521666666643</v>
      </c>
      <c r="AE572" s="14">
        <f t="shared" si="205"/>
        <v>13.914292245024122</v>
      </c>
      <c r="AF572" s="14" cm="1">
        <f t="array" ref="AF572">_xlfn.XLOOKUP(AE572,BSFC!$I$11:$I$33,_xlfn.XLOOKUP('Main Data (ICE)'!W572,BSFC!$J$10:$W$10,BSFC!$J$11:$W$33,,-1),,-1)</f>
        <v>450.79008974999994</v>
      </c>
      <c r="AG572" s="14">
        <f t="shared" si="206"/>
        <v>1.2590218679194376</v>
      </c>
      <c r="AH572" s="14">
        <f t="shared" si="210"/>
        <v>2.0825300384643382E-4</v>
      </c>
      <c r="AI572" s="14">
        <f t="shared" si="211"/>
        <v>9.3878390294640984E-2</v>
      </c>
      <c r="AJ572" s="14">
        <f t="shared" si="215"/>
        <v>68.595305745752071</v>
      </c>
      <c r="AK572" s="14">
        <f t="shared" si="212"/>
        <v>1.2434223880084896E-4</v>
      </c>
      <c r="AL572" s="14">
        <f t="shared" si="213"/>
        <v>9.0854709597023464E-2</v>
      </c>
    </row>
    <row r="573" spans="1:38" ht="15.75" thickBot="1" x14ac:dyDescent="0.3">
      <c r="A573" s="14">
        <v>1</v>
      </c>
      <c r="B573" s="17" t="s">
        <v>31</v>
      </c>
      <c r="C573" s="14">
        <v>567</v>
      </c>
      <c r="D573" s="14">
        <f t="shared" si="207"/>
        <v>30.000049728</v>
      </c>
      <c r="E573" s="14">
        <f t="shared" si="197"/>
        <v>13.411199999999999</v>
      </c>
      <c r="F573" s="14">
        <f t="shared" si="208"/>
        <v>50.365469427677013</v>
      </c>
      <c r="G573" s="14">
        <f>0.5*('Specifications (ICE)'!$P$4*'Specifications (ICE)'!$P$3)*'Specifications (ICE)'!$P$5*E573^2</f>
        <v>56.217600027646043</v>
      </c>
      <c r="H573" s="14">
        <f>IF(B573="A",'Specifications (ICE)'!$M$12,IF(B573="G",'Specifications (ICE)'!$M$13))</f>
        <v>105.33879899999999</v>
      </c>
      <c r="I573" s="14">
        <f>'Specifications (ICE)'!$H$11-G573-H573-R573</f>
        <v>540.44185119107658</v>
      </c>
      <c r="J573" s="14">
        <f t="shared" si="198"/>
        <v>0.85399569113473717</v>
      </c>
      <c r="K573" s="14">
        <f>0.5*'Specifications (ICE)'!$E$16*E573^2</f>
        <v>48283.043975654393</v>
      </c>
      <c r="L573" s="14">
        <f>E573/'Specifications (ICE)'!$M$4</f>
        <v>46.93333333333333</v>
      </c>
      <c r="M573" s="14">
        <f t="shared" si="193"/>
        <v>3</v>
      </c>
      <c r="N573" s="14">
        <f>IF(M573=1,'Specifications (ICE)'!$M$19,IF(M573=2,'Specifications (ICE)'!$M$20,IF(M573=3,'Specifications (ICE)'!$M$21)))</f>
        <v>632.83908432016858</v>
      </c>
      <c r="O573" s="14">
        <f t="shared" si="194"/>
        <v>56.911309171706868</v>
      </c>
      <c r="P573" s="13">
        <f t="shared" si="195"/>
        <v>0.85399569113473717</v>
      </c>
      <c r="Q573" s="14">
        <v>14</v>
      </c>
      <c r="R573" s="17">
        <f>'Specifications (ICE)'!$E$16*9.81*SIN(Q573-Q572)</f>
        <v>0</v>
      </c>
      <c r="S573" s="14">
        <f t="shared" si="199"/>
        <v>0.24434609527920614</v>
      </c>
      <c r="T573" s="12">
        <f t="shared" si="196"/>
        <v>840.33949246964119</v>
      </c>
      <c r="U573" s="3">
        <f t="shared" si="214"/>
        <v>18</v>
      </c>
      <c r="V573" s="19">
        <f t="shared" si="200"/>
        <v>13.422600000000001</v>
      </c>
      <c r="W573" s="14">
        <f>IF(M573=1,_xlfn.XLOOKUP(D573,' RPM (ICE)'!$E$3:$E$63,' RPM (ICE)'!$B$3:$B$63,,1),IF(M573=2,_xlfn.XLOOKUP(D573,' RPM (ICE)'!$F$3:$F$63,' RPM (ICE)'!$B$3:$B$63,,1),IF(M573=3,_xlfn.XLOOKUP(D573,' RPM (ICE)'!$G$3:$G$63,' RPM (ICE)'!$B$3:$B$63,,1))))</f>
        <v>6900</v>
      </c>
      <c r="X573" s="12">
        <f t="shared" si="201"/>
        <v>18.575322156521739</v>
      </c>
      <c r="Y573" s="3">
        <f t="shared" si="202"/>
        <v>19</v>
      </c>
      <c r="Z573" s="3">
        <f t="shared" si="209"/>
        <v>19</v>
      </c>
      <c r="AA573" s="3">
        <f t="shared" si="203"/>
        <v>19</v>
      </c>
      <c r="AB573" s="19"/>
      <c r="AC573" s="14">
        <f>IF(M573=1,_xlfn.XLOOKUP(D573,' RPM (ICE)'!$E$3:$E$63,' RPM (ICE)'!$C$3:$C$63,,-1),IF(M573=2,_xlfn.XLOOKUP(D573,' RPM (ICE)'!$F$3:$F$63,' RPM (ICE)'!$C$3:$C$63,,-1),IF(M573=3,_xlfn.XLOOKUP(D573,' RPM (ICE)'!$G$3:$G$63,' RPM (ICE)'!$C$3:$C$63,,-1))))</f>
        <v>13.483333333333301</v>
      </c>
      <c r="AD573" s="14">
        <f t="shared" si="204"/>
        <v>10.054521666666643</v>
      </c>
      <c r="AE573" s="14">
        <f t="shared" si="205"/>
        <v>13.914292245024122</v>
      </c>
      <c r="AF573" s="14" cm="1">
        <f t="array" ref="AF573">_xlfn.XLOOKUP(AE573,BSFC!$I$11:$I$33,_xlfn.XLOOKUP('Main Data (ICE)'!W573,BSFC!$J$10:$W$10,BSFC!$J$11:$W$33,,-1),,-1)</f>
        <v>450.79008974999994</v>
      </c>
      <c r="AG573" s="14">
        <f t="shared" si="206"/>
        <v>1.2590218679194376</v>
      </c>
      <c r="AH573" s="14">
        <f t="shared" si="210"/>
        <v>2.0825300384643382E-4</v>
      </c>
      <c r="AI573" s="14">
        <f t="shared" si="211"/>
        <v>9.3878390294640984E-2</v>
      </c>
      <c r="AJ573" s="14">
        <f t="shared" si="215"/>
        <v>68.689184136046705</v>
      </c>
      <c r="AK573" s="14">
        <f t="shared" si="212"/>
        <v>1.2434223880084896E-4</v>
      </c>
      <c r="AL573" s="14">
        <f t="shared" si="213"/>
        <v>9.0979051835824318E-2</v>
      </c>
    </row>
    <row r="574" spans="1:38" ht="15.75" thickBot="1" x14ac:dyDescent="0.3">
      <c r="A574" s="14">
        <v>1</v>
      </c>
      <c r="B574" s="17" t="s">
        <v>31</v>
      </c>
      <c r="C574" s="14">
        <v>568</v>
      </c>
      <c r="D574" s="14">
        <f t="shared" si="207"/>
        <v>30.000049728</v>
      </c>
      <c r="E574" s="14">
        <f t="shared" si="197"/>
        <v>13.411199999999999</v>
      </c>
      <c r="F574" s="14">
        <f t="shared" si="208"/>
        <v>50.440033970745496</v>
      </c>
      <c r="G574" s="14">
        <f>0.5*('Specifications (ICE)'!$P$4*'Specifications (ICE)'!$P$3)*'Specifications (ICE)'!$P$5*E574^2</f>
        <v>56.217600027646043</v>
      </c>
      <c r="H574" s="14">
        <f>IF(B574="A",'Specifications (ICE)'!$M$12,IF(B574="G",'Specifications (ICE)'!$M$13))</f>
        <v>105.33879899999999</v>
      </c>
      <c r="I574" s="14">
        <f>'Specifications (ICE)'!$H$11-G574-H574-R574</f>
        <v>540.44185119107658</v>
      </c>
      <c r="J574" s="14">
        <f t="shared" si="198"/>
        <v>0.85399569113473717</v>
      </c>
      <c r="K574" s="14">
        <f>0.5*'Specifications (ICE)'!$E$16*E574^2</f>
        <v>48283.043975654393</v>
      </c>
      <c r="L574" s="14">
        <f>E574/'Specifications (ICE)'!$M$4</f>
        <v>46.93333333333333</v>
      </c>
      <c r="M574" s="14">
        <f t="shared" si="193"/>
        <v>3</v>
      </c>
      <c r="N574" s="14">
        <f>IF(M574=1,'Specifications (ICE)'!$M$19,IF(M574=2,'Specifications (ICE)'!$M$20,IF(M574=3,'Specifications (ICE)'!$M$21)))</f>
        <v>632.83908432016858</v>
      </c>
      <c r="O574" s="14">
        <f t="shared" si="194"/>
        <v>56.911309171706868</v>
      </c>
      <c r="P574" s="13">
        <f t="shared" si="195"/>
        <v>0.85399569113473717</v>
      </c>
      <c r="Q574" s="14">
        <v>14</v>
      </c>
      <c r="R574" s="17">
        <f>'Specifications (ICE)'!$E$16*9.81*SIN(Q574-Q573)</f>
        <v>0</v>
      </c>
      <c r="S574" s="14">
        <f t="shared" si="199"/>
        <v>0.24434609527920614</v>
      </c>
      <c r="T574" s="12">
        <f t="shared" si="196"/>
        <v>840.33949246964119</v>
      </c>
      <c r="U574" s="3">
        <f t="shared" si="214"/>
        <v>18</v>
      </c>
      <c r="V574" s="19">
        <f t="shared" si="200"/>
        <v>13.422600000000001</v>
      </c>
      <c r="W574" s="14">
        <f>IF(M574=1,_xlfn.XLOOKUP(D574,' RPM (ICE)'!$E$3:$E$63,' RPM (ICE)'!$B$3:$B$63,,1),IF(M574=2,_xlfn.XLOOKUP(D574,' RPM (ICE)'!$F$3:$F$63,' RPM (ICE)'!$B$3:$B$63,,1),IF(M574=3,_xlfn.XLOOKUP(D574,' RPM (ICE)'!$G$3:$G$63,' RPM (ICE)'!$B$3:$B$63,,1))))</f>
        <v>6900</v>
      </c>
      <c r="X574" s="12">
        <f t="shared" si="201"/>
        <v>18.575322156521739</v>
      </c>
      <c r="Y574" s="3">
        <f t="shared" si="202"/>
        <v>19</v>
      </c>
      <c r="Z574" s="3">
        <f t="shared" si="209"/>
        <v>19</v>
      </c>
      <c r="AA574" s="3">
        <f t="shared" si="203"/>
        <v>19</v>
      </c>
      <c r="AB574" s="19"/>
      <c r="AC574" s="14">
        <f>IF(M574=1,_xlfn.XLOOKUP(D574,' RPM (ICE)'!$E$3:$E$63,' RPM (ICE)'!$C$3:$C$63,,-1),IF(M574=2,_xlfn.XLOOKUP(D574,' RPM (ICE)'!$F$3:$F$63,' RPM (ICE)'!$C$3:$C$63,,-1),IF(M574=3,_xlfn.XLOOKUP(D574,' RPM (ICE)'!$G$3:$G$63,' RPM (ICE)'!$C$3:$C$63,,-1))))</f>
        <v>13.483333333333301</v>
      </c>
      <c r="AD574" s="14">
        <f t="shared" si="204"/>
        <v>10.054521666666643</v>
      </c>
      <c r="AE574" s="14">
        <f t="shared" si="205"/>
        <v>13.914292245024122</v>
      </c>
      <c r="AF574" s="14" cm="1">
        <f t="array" ref="AF574">_xlfn.XLOOKUP(AE574,BSFC!$I$11:$I$33,_xlfn.XLOOKUP('Main Data (ICE)'!W574,BSFC!$J$10:$W$10,BSFC!$J$11:$W$33,,-1),,-1)</f>
        <v>450.79008974999994</v>
      </c>
      <c r="AG574" s="14">
        <f t="shared" si="206"/>
        <v>1.2590218679194376</v>
      </c>
      <c r="AH574" s="14">
        <f t="shared" si="210"/>
        <v>2.0825300384643382E-4</v>
      </c>
      <c r="AI574" s="14">
        <f t="shared" si="211"/>
        <v>9.3878390294640984E-2</v>
      </c>
      <c r="AJ574" s="14">
        <f t="shared" si="215"/>
        <v>68.78306252634134</v>
      </c>
      <c r="AK574" s="14">
        <f t="shared" si="212"/>
        <v>1.2434223880084896E-4</v>
      </c>
      <c r="AL574" s="14">
        <f t="shared" si="213"/>
        <v>9.1103394074625171E-2</v>
      </c>
    </row>
    <row r="575" spans="1:38" ht="15.75" thickBot="1" x14ac:dyDescent="0.3">
      <c r="A575" s="14">
        <v>1</v>
      </c>
      <c r="B575" s="17" t="s">
        <v>31</v>
      </c>
      <c r="C575" s="14">
        <v>569</v>
      </c>
      <c r="D575" s="14">
        <f t="shared" si="207"/>
        <v>30.000049728</v>
      </c>
      <c r="E575" s="14">
        <f t="shared" si="197"/>
        <v>13.411199999999999</v>
      </c>
      <c r="F575" s="14">
        <f t="shared" si="208"/>
        <v>50.514598513813979</v>
      </c>
      <c r="G575" s="14">
        <f>0.5*('Specifications (ICE)'!$P$4*'Specifications (ICE)'!$P$3)*'Specifications (ICE)'!$P$5*E575^2</f>
        <v>56.217600027646043</v>
      </c>
      <c r="H575" s="14">
        <f>IF(B575="A",'Specifications (ICE)'!$M$12,IF(B575="G",'Specifications (ICE)'!$M$13))</f>
        <v>105.33879899999999</v>
      </c>
      <c r="I575" s="14">
        <f>'Specifications (ICE)'!$H$11-G575-H575-R575</f>
        <v>540.44185119107658</v>
      </c>
      <c r="J575" s="14">
        <f t="shared" si="198"/>
        <v>0.85399569113473717</v>
      </c>
      <c r="K575" s="14">
        <f>0.5*'Specifications (ICE)'!$E$16*E575^2</f>
        <v>48283.043975654393</v>
      </c>
      <c r="L575" s="14">
        <f>E575/'Specifications (ICE)'!$M$4</f>
        <v>46.93333333333333</v>
      </c>
      <c r="M575" s="14">
        <f t="shared" si="193"/>
        <v>3</v>
      </c>
      <c r="N575" s="14">
        <f>IF(M575=1,'Specifications (ICE)'!$M$19,IF(M575=2,'Specifications (ICE)'!$M$20,IF(M575=3,'Specifications (ICE)'!$M$21)))</f>
        <v>632.83908432016858</v>
      </c>
      <c r="O575" s="14">
        <f t="shared" si="194"/>
        <v>56.911309171706868</v>
      </c>
      <c r="P575" s="13">
        <f t="shared" si="195"/>
        <v>0.85399569113473717</v>
      </c>
      <c r="Q575" s="14">
        <v>14</v>
      </c>
      <c r="R575" s="17">
        <f>'Specifications (ICE)'!$E$16*9.81*SIN(Q575-Q574)</f>
        <v>0</v>
      </c>
      <c r="S575" s="14">
        <f t="shared" si="199"/>
        <v>0.24434609527920614</v>
      </c>
      <c r="T575" s="12">
        <f t="shared" si="196"/>
        <v>840.33949246964119</v>
      </c>
      <c r="U575" s="3">
        <f t="shared" si="214"/>
        <v>18</v>
      </c>
      <c r="V575" s="19">
        <f t="shared" si="200"/>
        <v>13.422600000000001</v>
      </c>
      <c r="W575" s="14">
        <f>IF(M575=1,_xlfn.XLOOKUP(D575,' RPM (ICE)'!$E$3:$E$63,' RPM (ICE)'!$B$3:$B$63,,1),IF(M575=2,_xlfn.XLOOKUP(D575,' RPM (ICE)'!$F$3:$F$63,' RPM (ICE)'!$B$3:$B$63,,1),IF(M575=3,_xlfn.XLOOKUP(D575,' RPM (ICE)'!$G$3:$G$63,' RPM (ICE)'!$B$3:$B$63,,1))))</f>
        <v>6900</v>
      </c>
      <c r="X575" s="12">
        <f t="shared" si="201"/>
        <v>18.575322156521739</v>
      </c>
      <c r="Y575" s="3">
        <f t="shared" si="202"/>
        <v>19</v>
      </c>
      <c r="Z575" s="3">
        <f t="shared" si="209"/>
        <v>19</v>
      </c>
      <c r="AA575" s="3">
        <f t="shared" si="203"/>
        <v>19</v>
      </c>
      <c r="AB575" s="19"/>
      <c r="AC575" s="14">
        <f>IF(M575=1,_xlfn.XLOOKUP(D575,' RPM (ICE)'!$E$3:$E$63,' RPM (ICE)'!$C$3:$C$63,,-1),IF(M575=2,_xlfn.XLOOKUP(D575,' RPM (ICE)'!$F$3:$F$63,' RPM (ICE)'!$C$3:$C$63,,-1),IF(M575=3,_xlfn.XLOOKUP(D575,' RPM (ICE)'!$G$3:$G$63,' RPM (ICE)'!$C$3:$C$63,,-1))))</f>
        <v>13.483333333333301</v>
      </c>
      <c r="AD575" s="14">
        <f t="shared" si="204"/>
        <v>10.054521666666643</v>
      </c>
      <c r="AE575" s="14">
        <f t="shared" si="205"/>
        <v>13.914292245024122</v>
      </c>
      <c r="AF575" s="14" cm="1">
        <f t="array" ref="AF575">_xlfn.XLOOKUP(AE575,BSFC!$I$11:$I$33,_xlfn.XLOOKUP('Main Data (ICE)'!W575,BSFC!$J$10:$W$10,BSFC!$J$11:$W$33,,-1),,-1)</f>
        <v>450.79008974999994</v>
      </c>
      <c r="AG575" s="14">
        <f t="shared" si="206"/>
        <v>1.2590218679194376</v>
      </c>
      <c r="AH575" s="14">
        <f t="shared" si="210"/>
        <v>2.0825300384643382E-4</v>
      </c>
      <c r="AI575" s="14">
        <f t="shared" si="211"/>
        <v>9.3878390294640984E-2</v>
      </c>
      <c r="AJ575" s="14">
        <f t="shared" si="215"/>
        <v>68.876940916635974</v>
      </c>
      <c r="AK575" s="14">
        <f t="shared" si="212"/>
        <v>1.2434223880084896E-4</v>
      </c>
      <c r="AL575" s="14">
        <f t="shared" si="213"/>
        <v>9.1227736313426025E-2</v>
      </c>
    </row>
    <row r="576" spans="1:38" ht="15.75" thickBot="1" x14ac:dyDescent="0.3">
      <c r="A576" s="14">
        <v>1</v>
      </c>
      <c r="B576" s="17" t="s">
        <v>31</v>
      </c>
      <c r="C576" s="14">
        <v>570</v>
      </c>
      <c r="D576" s="14">
        <f t="shared" si="207"/>
        <v>30.000049728</v>
      </c>
      <c r="E576" s="14">
        <f t="shared" si="197"/>
        <v>13.411199999999999</v>
      </c>
      <c r="F576" s="14">
        <f t="shared" si="208"/>
        <v>50.589163056882462</v>
      </c>
      <c r="G576" s="14">
        <f>0.5*('Specifications (ICE)'!$P$4*'Specifications (ICE)'!$P$3)*'Specifications (ICE)'!$P$5*E576^2</f>
        <v>56.217600027646043</v>
      </c>
      <c r="H576" s="14">
        <f>IF(B576="A",'Specifications (ICE)'!$M$12,IF(B576="G",'Specifications (ICE)'!$M$13))</f>
        <v>105.33879899999999</v>
      </c>
      <c r="I576" s="14">
        <f>'Specifications (ICE)'!$H$11-G576-H576-R576</f>
        <v>540.44185119107658</v>
      </c>
      <c r="J576" s="14">
        <f t="shared" si="198"/>
        <v>0.85399569113473717</v>
      </c>
      <c r="K576" s="14">
        <f>0.5*'Specifications (ICE)'!$E$16*E576^2</f>
        <v>48283.043975654393</v>
      </c>
      <c r="L576" s="14">
        <f>E576/'Specifications (ICE)'!$M$4</f>
        <v>46.93333333333333</v>
      </c>
      <c r="M576" s="14">
        <f t="shared" si="193"/>
        <v>3</v>
      </c>
      <c r="N576" s="14">
        <f>IF(M576=1,'Specifications (ICE)'!$M$19,IF(M576=2,'Specifications (ICE)'!$M$20,IF(M576=3,'Specifications (ICE)'!$M$21)))</f>
        <v>632.83908432016858</v>
      </c>
      <c r="O576" s="14">
        <f t="shared" si="194"/>
        <v>56.911309171706868</v>
      </c>
      <c r="P576" s="13">
        <f t="shared" si="195"/>
        <v>0.85399569113473717</v>
      </c>
      <c r="Q576" s="14">
        <v>14</v>
      </c>
      <c r="R576" s="17">
        <f>'Specifications (ICE)'!$E$16*9.81*SIN(Q576-Q575)</f>
        <v>0</v>
      </c>
      <c r="S576" s="14">
        <f t="shared" si="199"/>
        <v>0.24434609527920614</v>
      </c>
      <c r="T576" s="12">
        <f t="shared" si="196"/>
        <v>840.33949246964119</v>
      </c>
      <c r="U576" s="3">
        <f t="shared" si="214"/>
        <v>18</v>
      </c>
      <c r="V576" s="19">
        <f t="shared" si="200"/>
        <v>13.422600000000001</v>
      </c>
      <c r="W576" s="14">
        <f>IF(M576=1,_xlfn.XLOOKUP(D576,' RPM (ICE)'!$E$3:$E$63,' RPM (ICE)'!$B$3:$B$63,,1),IF(M576=2,_xlfn.XLOOKUP(D576,' RPM (ICE)'!$F$3:$F$63,' RPM (ICE)'!$B$3:$B$63,,1),IF(M576=3,_xlfn.XLOOKUP(D576,' RPM (ICE)'!$G$3:$G$63,' RPM (ICE)'!$B$3:$B$63,,1))))</f>
        <v>6900</v>
      </c>
      <c r="X576" s="12">
        <f t="shared" si="201"/>
        <v>18.575322156521739</v>
      </c>
      <c r="Y576" s="3">
        <f t="shared" si="202"/>
        <v>19</v>
      </c>
      <c r="Z576" s="3">
        <f t="shared" si="209"/>
        <v>19</v>
      </c>
      <c r="AA576" s="3">
        <f t="shared" si="203"/>
        <v>19</v>
      </c>
      <c r="AB576" s="19"/>
      <c r="AC576" s="14">
        <f>IF(M576=1,_xlfn.XLOOKUP(D576,' RPM (ICE)'!$E$3:$E$63,' RPM (ICE)'!$C$3:$C$63,,-1),IF(M576=2,_xlfn.XLOOKUP(D576,' RPM (ICE)'!$F$3:$F$63,' RPM (ICE)'!$C$3:$C$63,,-1),IF(M576=3,_xlfn.XLOOKUP(D576,' RPM (ICE)'!$G$3:$G$63,' RPM (ICE)'!$C$3:$C$63,,-1))))</f>
        <v>13.483333333333301</v>
      </c>
      <c r="AD576" s="14">
        <f t="shared" si="204"/>
        <v>10.054521666666643</v>
      </c>
      <c r="AE576" s="14">
        <f t="shared" si="205"/>
        <v>13.914292245024122</v>
      </c>
      <c r="AF576" s="14" cm="1">
        <f t="array" ref="AF576">_xlfn.XLOOKUP(AE576,BSFC!$I$11:$I$33,_xlfn.XLOOKUP('Main Data (ICE)'!W576,BSFC!$J$10:$W$10,BSFC!$J$11:$W$33,,-1),,-1)</f>
        <v>450.79008974999994</v>
      </c>
      <c r="AG576" s="14">
        <f t="shared" si="206"/>
        <v>1.2590218679194376</v>
      </c>
      <c r="AH576" s="14">
        <f t="shared" si="210"/>
        <v>2.0825300384643382E-4</v>
      </c>
      <c r="AI576" s="14">
        <f t="shared" si="211"/>
        <v>9.3878390294640984E-2</v>
      </c>
      <c r="AJ576" s="14">
        <f t="shared" si="215"/>
        <v>68.970819306930608</v>
      </c>
      <c r="AK576" s="14">
        <f t="shared" si="212"/>
        <v>1.2434223880084896E-4</v>
      </c>
      <c r="AL576" s="14">
        <f t="shared" si="213"/>
        <v>9.1352078552226879E-2</v>
      </c>
    </row>
    <row r="577" spans="1:38" ht="15.75" thickBot="1" x14ac:dyDescent="0.3">
      <c r="A577" s="14">
        <v>1</v>
      </c>
      <c r="B577" s="17" t="s">
        <v>31</v>
      </c>
      <c r="C577" s="14">
        <v>571</v>
      </c>
      <c r="D577" s="14">
        <f t="shared" si="207"/>
        <v>30.000049728</v>
      </c>
      <c r="E577" s="14">
        <f t="shared" si="197"/>
        <v>13.411199999999999</v>
      </c>
      <c r="F577" s="14">
        <f t="shared" si="208"/>
        <v>50.663727599950946</v>
      </c>
      <c r="G577" s="14">
        <f>0.5*('Specifications (ICE)'!$P$4*'Specifications (ICE)'!$P$3)*'Specifications (ICE)'!$P$5*E577^2</f>
        <v>56.217600027646043</v>
      </c>
      <c r="H577" s="14">
        <f>IF(B577="A",'Specifications (ICE)'!$M$12,IF(B577="G",'Specifications (ICE)'!$M$13))</f>
        <v>105.33879899999999</v>
      </c>
      <c r="I577" s="14">
        <f>'Specifications (ICE)'!$H$11-G577-H577-R577</f>
        <v>540.44185119107658</v>
      </c>
      <c r="J577" s="14">
        <f t="shared" si="198"/>
        <v>0.85399569113473717</v>
      </c>
      <c r="K577" s="14">
        <f>0.5*'Specifications (ICE)'!$E$16*E577^2</f>
        <v>48283.043975654393</v>
      </c>
      <c r="L577" s="14">
        <f>E577/'Specifications (ICE)'!$M$4</f>
        <v>46.93333333333333</v>
      </c>
      <c r="M577" s="14">
        <f t="shared" si="193"/>
        <v>3</v>
      </c>
      <c r="N577" s="14">
        <f>IF(M577=1,'Specifications (ICE)'!$M$19,IF(M577=2,'Specifications (ICE)'!$M$20,IF(M577=3,'Specifications (ICE)'!$M$21)))</f>
        <v>632.83908432016858</v>
      </c>
      <c r="O577" s="14">
        <f t="shared" si="194"/>
        <v>56.911309171706868</v>
      </c>
      <c r="P577" s="13">
        <f t="shared" si="195"/>
        <v>0.85399569113473717</v>
      </c>
      <c r="Q577" s="14">
        <v>14</v>
      </c>
      <c r="R577" s="17">
        <f>'Specifications (ICE)'!$E$16*9.81*SIN(Q577-Q576)</f>
        <v>0</v>
      </c>
      <c r="S577" s="14">
        <f t="shared" si="199"/>
        <v>0.24434609527920614</v>
      </c>
      <c r="T577" s="12">
        <f t="shared" si="196"/>
        <v>840.33949246964119</v>
      </c>
      <c r="U577" s="3">
        <f t="shared" si="214"/>
        <v>18</v>
      </c>
      <c r="V577" s="19">
        <f t="shared" si="200"/>
        <v>13.422600000000001</v>
      </c>
      <c r="W577" s="14">
        <f>IF(M577=1,_xlfn.XLOOKUP(D577,' RPM (ICE)'!$E$3:$E$63,' RPM (ICE)'!$B$3:$B$63,,1),IF(M577=2,_xlfn.XLOOKUP(D577,' RPM (ICE)'!$F$3:$F$63,' RPM (ICE)'!$B$3:$B$63,,1),IF(M577=3,_xlfn.XLOOKUP(D577,' RPM (ICE)'!$G$3:$G$63,' RPM (ICE)'!$B$3:$B$63,,1))))</f>
        <v>6900</v>
      </c>
      <c r="X577" s="12">
        <f t="shared" si="201"/>
        <v>18.575322156521739</v>
      </c>
      <c r="Y577" s="3">
        <f t="shared" si="202"/>
        <v>19</v>
      </c>
      <c r="Z577" s="3">
        <f t="shared" si="209"/>
        <v>19</v>
      </c>
      <c r="AA577" s="3">
        <f t="shared" si="203"/>
        <v>19</v>
      </c>
      <c r="AB577" s="19"/>
      <c r="AC577" s="14">
        <f>IF(M577=1,_xlfn.XLOOKUP(D577,' RPM (ICE)'!$E$3:$E$63,' RPM (ICE)'!$C$3:$C$63,,-1),IF(M577=2,_xlfn.XLOOKUP(D577,' RPM (ICE)'!$F$3:$F$63,' RPM (ICE)'!$C$3:$C$63,,-1),IF(M577=3,_xlfn.XLOOKUP(D577,' RPM (ICE)'!$G$3:$G$63,' RPM (ICE)'!$C$3:$C$63,,-1))))</f>
        <v>13.483333333333301</v>
      </c>
      <c r="AD577" s="14">
        <f t="shared" si="204"/>
        <v>10.054521666666643</v>
      </c>
      <c r="AE577" s="14">
        <f t="shared" si="205"/>
        <v>13.914292245024122</v>
      </c>
      <c r="AF577" s="14" cm="1">
        <f t="array" ref="AF577">_xlfn.XLOOKUP(AE577,BSFC!$I$11:$I$33,_xlfn.XLOOKUP('Main Data (ICE)'!W577,BSFC!$J$10:$W$10,BSFC!$J$11:$W$33,,-1),,-1)</f>
        <v>450.79008974999994</v>
      </c>
      <c r="AG577" s="14">
        <f t="shared" si="206"/>
        <v>1.2590218679194376</v>
      </c>
      <c r="AH577" s="14">
        <f t="shared" si="210"/>
        <v>2.0825300384643382E-4</v>
      </c>
      <c r="AI577" s="14">
        <f t="shared" si="211"/>
        <v>9.3878390294640984E-2</v>
      </c>
      <c r="AJ577" s="14">
        <f t="shared" si="215"/>
        <v>69.064697697225242</v>
      </c>
      <c r="AK577" s="14">
        <f t="shared" si="212"/>
        <v>1.2434223880084896E-4</v>
      </c>
      <c r="AL577" s="14">
        <f t="shared" si="213"/>
        <v>9.1476420791027732E-2</v>
      </c>
    </row>
    <row r="578" spans="1:38" ht="15.75" thickBot="1" x14ac:dyDescent="0.3">
      <c r="A578" s="14">
        <v>1</v>
      </c>
      <c r="B578" s="17" t="s">
        <v>31</v>
      </c>
      <c r="C578" s="14">
        <v>572</v>
      </c>
      <c r="D578" s="14">
        <f t="shared" si="207"/>
        <v>30.000049728</v>
      </c>
      <c r="E578" s="14">
        <f t="shared" si="197"/>
        <v>13.411199999999999</v>
      </c>
      <c r="F578" s="14">
        <f t="shared" si="208"/>
        <v>50.738292143019429</v>
      </c>
      <c r="G578" s="14">
        <f>0.5*('Specifications (ICE)'!$P$4*'Specifications (ICE)'!$P$3)*'Specifications (ICE)'!$P$5*E578^2</f>
        <v>56.217600027646043</v>
      </c>
      <c r="H578" s="14">
        <f>IF(B578="A",'Specifications (ICE)'!$M$12,IF(B578="G",'Specifications (ICE)'!$M$13))</f>
        <v>105.33879899999999</v>
      </c>
      <c r="I578" s="14">
        <f>'Specifications (ICE)'!$H$11-G578-H578-R578</f>
        <v>540.44185119107658</v>
      </c>
      <c r="J578" s="14">
        <f t="shared" si="198"/>
        <v>0.85399569113473717</v>
      </c>
      <c r="K578" s="14">
        <f>0.5*'Specifications (ICE)'!$E$16*E578^2</f>
        <v>48283.043975654393</v>
      </c>
      <c r="L578" s="14">
        <f>E578/'Specifications (ICE)'!$M$4</f>
        <v>46.93333333333333</v>
      </c>
      <c r="M578" s="14">
        <f t="shared" si="193"/>
        <v>3</v>
      </c>
      <c r="N578" s="14">
        <f>IF(M578=1,'Specifications (ICE)'!$M$19,IF(M578=2,'Specifications (ICE)'!$M$20,IF(M578=3,'Specifications (ICE)'!$M$21)))</f>
        <v>632.83908432016858</v>
      </c>
      <c r="O578" s="14">
        <f t="shared" si="194"/>
        <v>56.911309171706868</v>
      </c>
      <c r="P578" s="13">
        <f t="shared" si="195"/>
        <v>0.85399569113473717</v>
      </c>
      <c r="Q578" s="14">
        <v>14</v>
      </c>
      <c r="R578" s="17">
        <f>'Specifications (ICE)'!$E$16*9.81*SIN(Q578-Q577)</f>
        <v>0</v>
      </c>
      <c r="S578" s="14">
        <f t="shared" si="199"/>
        <v>0.24434609527920614</v>
      </c>
      <c r="T578" s="12">
        <f t="shared" si="196"/>
        <v>840.33949246964119</v>
      </c>
      <c r="U578" s="3">
        <f t="shared" si="214"/>
        <v>18</v>
      </c>
      <c r="V578" s="19">
        <f t="shared" si="200"/>
        <v>13.422600000000001</v>
      </c>
      <c r="W578" s="14">
        <f>IF(M578=1,_xlfn.XLOOKUP(D578,' RPM (ICE)'!$E$3:$E$63,' RPM (ICE)'!$B$3:$B$63,,1),IF(M578=2,_xlfn.XLOOKUP(D578,' RPM (ICE)'!$F$3:$F$63,' RPM (ICE)'!$B$3:$B$63,,1),IF(M578=3,_xlfn.XLOOKUP(D578,' RPM (ICE)'!$G$3:$G$63,' RPM (ICE)'!$B$3:$B$63,,1))))</f>
        <v>6900</v>
      </c>
      <c r="X578" s="12">
        <f t="shared" si="201"/>
        <v>18.575322156521739</v>
      </c>
      <c r="Y578" s="3">
        <f t="shared" si="202"/>
        <v>19</v>
      </c>
      <c r="Z578" s="3">
        <f t="shared" si="209"/>
        <v>19</v>
      </c>
      <c r="AA578" s="3">
        <f t="shared" si="203"/>
        <v>19</v>
      </c>
      <c r="AB578" s="19"/>
      <c r="AC578" s="14">
        <f>IF(M578=1,_xlfn.XLOOKUP(D578,' RPM (ICE)'!$E$3:$E$63,' RPM (ICE)'!$C$3:$C$63,,-1),IF(M578=2,_xlfn.XLOOKUP(D578,' RPM (ICE)'!$F$3:$F$63,' RPM (ICE)'!$C$3:$C$63,,-1),IF(M578=3,_xlfn.XLOOKUP(D578,' RPM (ICE)'!$G$3:$G$63,' RPM (ICE)'!$C$3:$C$63,,-1))))</f>
        <v>13.483333333333301</v>
      </c>
      <c r="AD578" s="14">
        <f t="shared" si="204"/>
        <v>10.054521666666643</v>
      </c>
      <c r="AE578" s="14">
        <f t="shared" si="205"/>
        <v>13.914292245024122</v>
      </c>
      <c r="AF578" s="14" cm="1">
        <f t="array" ref="AF578">_xlfn.XLOOKUP(AE578,BSFC!$I$11:$I$33,_xlfn.XLOOKUP('Main Data (ICE)'!W578,BSFC!$J$10:$W$10,BSFC!$J$11:$W$33,,-1),,-1)</f>
        <v>450.79008974999994</v>
      </c>
      <c r="AG578" s="14">
        <f t="shared" si="206"/>
        <v>1.2590218679194376</v>
      </c>
      <c r="AH578" s="14">
        <f t="shared" si="210"/>
        <v>2.0825300384643382E-4</v>
      </c>
      <c r="AI578" s="14">
        <f t="shared" si="211"/>
        <v>9.3878390294640984E-2</v>
      </c>
      <c r="AJ578" s="14">
        <f t="shared" si="215"/>
        <v>69.158576087519876</v>
      </c>
      <c r="AK578" s="14">
        <f t="shared" si="212"/>
        <v>1.2434223880084896E-4</v>
      </c>
      <c r="AL578" s="14">
        <f t="shared" si="213"/>
        <v>9.1600763029828586E-2</v>
      </c>
    </row>
    <row r="579" spans="1:38" ht="15.75" thickBot="1" x14ac:dyDescent="0.3">
      <c r="A579" s="14">
        <v>1</v>
      </c>
      <c r="B579" s="17" t="s">
        <v>31</v>
      </c>
      <c r="C579" s="14">
        <v>573</v>
      </c>
      <c r="D579" s="14">
        <f t="shared" si="207"/>
        <v>30.000049728</v>
      </c>
      <c r="E579" s="14">
        <f t="shared" si="197"/>
        <v>13.411199999999999</v>
      </c>
      <c r="F579" s="14">
        <f t="shared" si="208"/>
        <v>50.812856686087912</v>
      </c>
      <c r="G579" s="14">
        <f>0.5*('Specifications (ICE)'!$P$4*'Specifications (ICE)'!$P$3)*'Specifications (ICE)'!$P$5*E579^2</f>
        <v>56.217600027646043</v>
      </c>
      <c r="H579" s="14">
        <f>IF(B579="A",'Specifications (ICE)'!$M$12,IF(B579="G",'Specifications (ICE)'!$M$13))</f>
        <v>105.33879899999999</v>
      </c>
      <c r="I579" s="14">
        <f>'Specifications (ICE)'!$H$11-G579-H579-R579</f>
        <v>540.44185119107658</v>
      </c>
      <c r="J579" s="14">
        <f t="shared" si="198"/>
        <v>0.85399569113473717</v>
      </c>
      <c r="K579" s="14">
        <f>0.5*'Specifications (ICE)'!$E$16*E579^2</f>
        <v>48283.043975654393</v>
      </c>
      <c r="L579" s="14">
        <f>E579/'Specifications (ICE)'!$M$4</f>
        <v>46.93333333333333</v>
      </c>
      <c r="M579" s="14">
        <f t="shared" si="193"/>
        <v>3</v>
      </c>
      <c r="N579" s="14">
        <f>IF(M579=1,'Specifications (ICE)'!$M$19,IF(M579=2,'Specifications (ICE)'!$M$20,IF(M579=3,'Specifications (ICE)'!$M$21)))</f>
        <v>632.83908432016858</v>
      </c>
      <c r="O579" s="14">
        <f t="shared" si="194"/>
        <v>56.911309171706868</v>
      </c>
      <c r="P579" s="13">
        <f t="shared" si="195"/>
        <v>0.85399569113473717</v>
      </c>
      <c r="Q579" s="14">
        <v>14</v>
      </c>
      <c r="R579" s="17">
        <f>'Specifications (ICE)'!$E$16*9.81*SIN(Q579-Q578)</f>
        <v>0</v>
      </c>
      <c r="S579" s="14">
        <f t="shared" si="199"/>
        <v>0.24434609527920614</v>
      </c>
      <c r="T579" s="12">
        <f t="shared" si="196"/>
        <v>840.33949246964119</v>
      </c>
      <c r="U579" s="3">
        <f t="shared" si="214"/>
        <v>18</v>
      </c>
      <c r="V579" s="19">
        <f t="shared" si="200"/>
        <v>13.422600000000001</v>
      </c>
      <c r="W579" s="14">
        <f>IF(M579=1,_xlfn.XLOOKUP(D579,' RPM (ICE)'!$E$3:$E$63,' RPM (ICE)'!$B$3:$B$63,,1),IF(M579=2,_xlfn.XLOOKUP(D579,' RPM (ICE)'!$F$3:$F$63,' RPM (ICE)'!$B$3:$B$63,,1),IF(M579=3,_xlfn.XLOOKUP(D579,' RPM (ICE)'!$G$3:$G$63,' RPM (ICE)'!$B$3:$B$63,,1))))</f>
        <v>6900</v>
      </c>
      <c r="X579" s="12">
        <f t="shared" si="201"/>
        <v>18.575322156521739</v>
      </c>
      <c r="Y579" s="3">
        <f t="shared" si="202"/>
        <v>19</v>
      </c>
      <c r="Z579" s="3">
        <f t="shared" si="209"/>
        <v>19</v>
      </c>
      <c r="AA579" s="3">
        <f t="shared" si="203"/>
        <v>19</v>
      </c>
      <c r="AB579" s="19"/>
      <c r="AC579" s="14">
        <f>IF(M579=1,_xlfn.XLOOKUP(D579,' RPM (ICE)'!$E$3:$E$63,' RPM (ICE)'!$C$3:$C$63,,-1),IF(M579=2,_xlfn.XLOOKUP(D579,' RPM (ICE)'!$F$3:$F$63,' RPM (ICE)'!$C$3:$C$63,,-1),IF(M579=3,_xlfn.XLOOKUP(D579,' RPM (ICE)'!$G$3:$G$63,' RPM (ICE)'!$C$3:$C$63,,-1))))</f>
        <v>13.483333333333301</v>
      </c>
      <c r="AD579" s="14">
        <f t="shared" si="204"/>
        <v>10.054521666666643</v>
      </c>
      <c r="AE579" s="14">
        <f t="shared" si="205"/>
        <v>13.914292245024122</v>
      </c>
      <c r="AF579" s="14" cm="1">
        <f t="array" ref="AF579">_xlfn.XLOOKUP(AE579,BSFC!$I$11:$I$33,_xlfn.XLOOKUP('Main Data (ICE)'!W579,BSFC!$J$10:$W$10,BSFC!$J$11:$W$33,,-1),,-1)</f>
        <v>450.79008974999994</v>
      </c>
      <c r="AG579" s="14">
        <f t="shared" si="206"/>
        <v>1.2590218679194376</v>
      </c>
      <c r="AH579" s="14">
        <f t="shared" si="210"/>
        <v>2.0825300384643382E-4</v>
      </c>
      <c r="AI579" s="14">
        <f t="shared" si="211"/>
        <v>9.3878390294640984E-2</v>
      </c>
      <c r="AJ579" s="14">
        <f t="shared" si="215"/>
        <v>69.25245447781451</v>
      </c>
      <c r="AK579" s="14">
        <f t="shared" si="212"/>
        <v>1.2434223880084896E-4</v>
      </c>
      <c r="AL579" s="14">
        <f t="shared" si="213"/>
        <v>9.1725105268629439E-2</v>
      </c>
    </row>
    <row r="580" spans="1:38" ht="15.75" thickBot="1" x14ac:dyDescent="0.3">
      <c r="A580" s="14">
        <v>1</v>
      </c>
      <c r="B580" s="17" t="s">
        <v>31</v>
      </c>
      <c r="C580" s="14">
        <v>574</v>
      </c>
      <c r="D580" s="14">
        <f t="shared" si="207"/>
        <v>30.000049728</v>
      </c>
      <c r="E580" s="14">
        <f t="shared" si="197"/>
        <v>13.411199999999999</v>
      </c>
      <c r="F580" s="14">
        <f t="shared" si="208"/>
        <v>50.887421229156395</v>
      </c>
      <c r="G580" s="14">
        <f>0.5*('Specifications (ICE)'!$P$4*'Specifications (ICE)'!$P$3)*'Specifications (ICE)'!$P$5*E580^2</f>
        <v>56.217600027646043</v>
      </c>
      <c r="H580" s="14">
        <f>IF(B580="A",'Specifications (ICE)'!$M$12,IF(B580="G",'Specifications (ICE)'!$M$13))</f>
        <v>105.33879899999999</v>
      </c>
      <c r="I580" s="14">
        <f>'Specifications (ICE)'!$H$11-G580-H580-R580</f>
        <v>540.44185119107658</v>
      </c>
      <c r="J580" s="14">
        <f t="shared" si="198"/>
        <v>0.85399569113473717</v>
      </c>
      <c r="K580" s="14">
        <f>0.5*'Specifications (ICE)'!$E$16*E580^2</f>
        <v>48283.043975654393</v>
      </c>
      <c r="L580" s="14">
        <f>E580/'Specifications (ICE)'!$M$4</f>
        <v>46.93333333333333</v>
      </c>
      <c r="M580" s="14">
        <f t="shared" si="193"/>
        <v>3</v>
      </c>
      <c r="N580" s="14">
        <f>IF(M580=1,'Specifications (ICE)'!$M$19,IF(M580=2,'Specifications (ICE)'!$M$20,IF(M580=3,'Specifications (ICE)'!$M$21)))</f>
        <v>632.83908432016858</v>
      </c>
      <c r="O580" s="14">
        <f t="shared" si="194"/>
        <v>56.911309171706868</v>
      </c>
      <c r="P580" s="13">
        <f t="shared" si="195"/>
        <v>0.85399569113473717</v>
      </c>
      <c r="Q580" s="14">
        <v>14</v>
      </c>
      <c r="R580" s="17">
        <f>'Specifications (ICE)'!$E$16*9.81*SIN(Q580-Q579)</f>
        <v>0</v>
      </c>
      <c r="S580" s="14">
        <f t="shared" si="199"/>
        <v>0.24434609527920614</v>
      </c>
      <c r="T580" s="12">
        <f t="shared" si="196"/>
        <v>840.33949246964119</v>
      </c>
      <c r="U580" s="3">
        <f t="shared" si="214"/>
        <v>18</v>
      </c>
      <c r="V580" s="19">
        <f t="shared" si="200"/>
        <v>13.422600000000001</v>
      </c>
      <c r="W580" s="14">
        <f>IF(M580=1,_xlfn.XLOOKUP(D580,' RPM (ICE)'!$E$3:$E$63,' RPM (ICE)'!$B$3:$B$63,,1),IF(M580=2,_xlfn.XLOOKUP(D580,' RPM (ICE)'!$F$3:$F$63,' RPM (ICE)'!$B$3:$B$63,,1),IF(M580=3,_xlfn.XLOOKUP(D580,' RPM (ICE)'!$G$3:$G$63,' RPM (ICE)'!$B$3:$B$63,,1))))</f>
        <v>6900</v>
      </c>
      <c r="X580" s="12">
        <f t="shared" si="201"/>
        <v>18.575322156521739</v>
      </c>
      <c r="Y580" s="3">
        <f t="shared" si="202"/>
        <v>19</v>
      </c>
      <c r="Z580" s="3">
        <f t="shared" si="209"/>
        <v>19</v>
      </c>
      <c r="AA580" s="3">
        <f t="shared" si="203"/>
        <v>19</v>
      </c>
      <c r="AB580" s="19"/>
      <c r="AC580" s="14">
        <f>IF(M580=1,_xlfn.XLOOKUP(D580,' RPM (ICE)'!$E$3:$E$63,' RPM (ICE)'!$C$3:$C$63,,-1),IF(M580=2,_xlfn.XLOOKUP(D580,' RPM (ICE)'!$F$3:$F$63,' RPM (ICE)'!$C$3:$C$63,,-1),IF(M580=3,_xlfn.XLOOKUP(D580,' RPM (ICE)'!$G$3:$G$63,' RPM (ICE)'!$C$3:$C$63,,-1))))</f>
        <v>13.483333333333301</v>
      </c>
      <c r="AD580" s="14">
        <f t="shared" si="204"/>
        <v>10.054521666666643</v>
      </c>
      <c r="AE580" s="14">
        <f t="shared" si="205"/>
        <v>13.914292245024122</v>
      </c>
      <c r="AF580" s="14" cm="1">
        <f t="array" ref="AF580">_xlfn.XLOOKUP(AE580,BSFC!$I$11:$I$33,_xlfn.XLOOKUP('Main Data (ICE)'!W580,BSFC!$J$10:$W$10,BSFC!$J$11:$W$33,,-1),,-1)</f>
        <v>450.79008974999994</v>
      </c>
      <c r="AG580" s="14">
        <f t="shared" si="206"/>
        <v>1.2590218679194376</v>
      </c>
      <c r="AH580" s="14">
        <f t="shared" si="210"/>
        <v>2.0825300384643382E-4</v>
      </c>
      <c r="AI580" s="14">
        <f t="shared" si="211"/>
        <v>9.3878390294640984E-2</v>
      </c>
      <c r="AJ580" s="14">
        <f t="shared" si="215"/>
        <v>69.346332868109144</v>
      </c>
      <c r="AK580" s="14">
        <f t="shared" si="212"/>
        <v>1.2434223880084896E-4</v>
      </c>
      <c r="AL580" s="14">
        <f t="shared" si="213"/>
        <v>9.1849447507430293E-2</v>
      </c>
    </row>
    <row r="581" spans="1:38" ht="15.75" thickBot="1" x14ac:dyDescent="0.3">
      <c r="A581" s="14">
        <v>1</v>
      </c>
      <c r="B581" s="17" t="s">
        <v>31</v>
      </c>
      <c r="C581" s="14">
        <v>575</v>
      </c>
      <c r="D581" s="14">
        <f t="shared" si="207"/>
        <v>30.000049728</v>
      </c>
      <c r="E581" s="14">
        <f t="shared" si="197"/>
        <v>13.411199999999999</v>
      </c>
      <c r="F581" s="14">
        <f t="shared" si="208"/>
        <v>50.961985772224878</v>
      </c>
      <c r="G581" s="14">
        <f>0.5*('Specifications (ICE)'!$P$4*'Specifications (ICE)'!$P$3)*'Specifications (ICE)'!$P$5*E581^2</f>
        <v>56.217600027646043</v>
      </c>
      <c r="H581" s="14">
        <f>IF(B581="A",'Specifications (ICE)'!$M$12,IF(B581="G",'Specifications (ICE)'!$M$13))</f>
        <v>105.33879899999999</v>
      </c>
      <c r="I581" s="14">
        <f>'Specifications (ICE)'!$H$11-G581-H581-R581</f>
        <v>540.44185119107658</v>
      </c>
      <c r="J581" s="14">
        <f t="shared" si="198"/>
        <v>0.85399569113473717</v>
      </c>
      <c r="K581" s="14">
        <f>0.5*'Specifications (ICE)'!$E$16*E581^2</f>
        <v>48283.043975654393</v>
      </c>
      <c r="L581" s="14">
        <f>E581/'Specifications (ICE)'!$M$4</f>
        <v>46.93333333333333</v>
      </c>
      <c r="M581" s="14">
        <f t="shared" si="193"/>
        <v>3</v>
      </c>
      <c r="N581" s="14">
        <f>IF(M581=1,'Specifications (ICE)'!$M$19,IF(M581=2,'Specifications (ICE)'!$M$20,IF(M581=3,'Specifications (ICE)'!$M$21)))</f>
        <v>632.83908432016858</v>
      </c>
      <c r="O581" s="14">
        <f t="shared" si="194"/>
        <v>56.911309171706868</v>
      </c>
      <c r="P581" s="13">
        <f t="shared" si="195"/>
        <v>0.85399569113473717</v>
      </c>
      <c r="Q581" s="14">
        <v>14</v>
      </c>
      <c r="R581" s="17">
        <f>'Specifications (ICE)'!$E$16*9.81*SIN(Q581-Q580)</f>
        <v>0</v>
      </c>
      <c r="S581" s="14">
        <f t="shared" si="199"/>
        <v>0.24434609527920614</v>
      </c>
      <c r="T581" s="12">
        <f t="shared" si="196"/>
        <v>840.33949246964119</v>
      </c>
      <c r="U581" s="3">
        <f t="shared" si="214"/>
        <v>18</v>
      </c>
      <c r="V581" s="19">
        <f t="shared" si="200"/>
        <v>13.422600000000001</v>
      </c>
      <c r="W581" s="14">
        <f>IF(M581=1,_xlfn.XLOOKUP(D581,' RPM (ICE)'!$E$3:$E$63,' RPM (ICE)'!$B$3:$B$63,,1),IF(M581=2,_xlfn.XLOOKUP(D581,' RPM (ICE)'!$F$3:$F$63,' RPM (ICE)'!$B$3:$B$63,,1),IF(M581=3,_xlfn.XLOOKUP(D581,' RPM (ICE)'!$G$3:$G$63,' RPM (ICE)'!$B$3:$B$63,,1))))</f>
        <v>6900</v>
      </c>
      <c r="X581" s="12">
        <f t="shared" si="201"/>
        <v>18.575322156521739</v>
      </c>
      <c r="Y581" s="3">
        <f t="shared" si="202"/>
        <v>19</v>
      </c>
      <c r="Z581" s="3">
        <f t="shared" si="209"/>
        <v>19</v>
      </c>
      <c r="AA581" s="3">
        <f t="shared" si="203"/>
        <v>19</v>
      </c>
      <c r="AB581" s="19"/>
      <c r="AC581" s="14">
        <f>IF(M581=1,_xlfn.XLOOKUP(D581,' RPM (ICE)'!$E$3:$E$63,' RPM (ICE)'!$C$3:$C$63,,-1),IF(M581=2,_xlfn.XLOOKUP(D581,' RPM (ICE)'!$F$3:$F$63,' RPM (ICE)'!$C$3:$C$63,,-1),IF(M581=3,_xlfn.XLOOKUP(D581,' RPM (ICE)'!$G$3:$G$63,' RPM (ICE)'!$C$3:$C$63,,-1))))</f>
        <v>13.483333333333301</v>
      </c>
      <c r="AD581" s="14">
        <f t="shared" si="204"/>
        <v>10.054521666666643</v>
      </c>
      <c r="AE581" s="14">
        <f t="shared" si="205"/>
        <v>13.914292245024122</v>
      </c>
      <c r="AF581" s="14" cm="1">
        <f t="array" ref="AF581">_xlfn.XLOOKUP(AE581,BSFC!$I$11:$I$33,_xlfn.XLOOKUP('Main Data (ICE)'!W581,BSFC!$J$10:$W$10,BSFC!$J$11:$W$33,,-1),,-1)</f>
        <v>450.79008974999994</v>
      </c>
      <c r="AG581" s="14">
        <f t="shared" si="206"/>
        <v>1.2590218679194376</v>
      </c>
      <c r="AH581" s="14">
        <f t="shared" si="210"/>
        <v>2.0825300384643382E-4</v>
      </c>
      <c r="AI581" s="14">
        <f t="shared" si="211"/>
        <v>9.3878390294640984E-2</v>
      </c>
      <c r="AJ581" s="14">
        <f t="shared" si="215"/>
        <v>69.440211258403778</v>
      </c>
      <c r="AK581" s="14">
        <f t="shared" si="212"/>
        <v>1.2434223880084896E-4</v>
      </c>
      <c r="AL581" s="14">
        <f t="shared" si="213"/>
        <v>9.1973789746231147E-2</v>
      </c>
    </row>
    <row r="582" spans="1:38" ht="15.75" thickBot="1" x14ac:dyDescent="0.3">
      <c r="A582" s="14">
        <v>1</v>
      </c>
      <c r="B582" s="17" t="s">
        <v>31</v>
      </c>
      <c r="C582" s="14">
        <v>576</v>
      </c>
      <c r="D582" s="14">
        <f t="shared" si="207"/>
        <v>30.000049728</v>
      </c>
      <c r="E582" s="14">
        <f t="shared" si="197"/>
        <v>13.411199999999999</v>
      </c>
      <c r="F582" s="14">
        <f t="shared" si="208"/>
        <v>51.036550315293361</v>
      </c>
      <c r="G582" s="14">
        <f>0.5*('Specifications (ICE)'!$P$4*'Specifications (ICE)'!$P$3)*'Specifications (ICE)'!$P$5*E582^2</f>
        <v>56.217600027646043</v>
      </c>
      <c r="H582" s="14">
        <f>IF(B582="A",'Specifications (ICE)'!$M$12,IF(B582="G",'Specifications (ICE)'!$M$13))</f>
        <v>105.33879899999999</v>
      </c>
      <c r="I582" s="14">
        <f>'Specifications (ICE)'!$H$11-G582-H582-R582</f>
        <v>540.44185119107658</v>
      </c>
      <c r="J582" s="14">
        <f t="shared" si="198"/>
        <v>0.85399569113473717</v>
      </c>
      <c r="K582" s="14">
        <f>0.5*'Specifications (ICE)'!$E$16*E582^2</f>
        <v>48283.043975654393</v>
      </c>
      <c r="L582" s="14">
        <f>E582/'Specifications (ICE)'!$M$4</f>
        <v>46.93333333333333</v>
      </c>
      <c r="M582" s="14">
        <f t="shared" ref="M582:M645" si="216">IF(D582&lt;11,1,IF(D582&lt;21,2,IF(D582&gt;21,3)))</f>
        <v>3</v>
      </c>
      <c r="N582" s="14">
        <f>IF(M582=1,'Specifications (ICE)'!$M$19,IF(M582=2,'Specifications (ICE)'!$M$20,IF(M582=3,'Specifications (ICE)'!$M$21)))</f>
        <v>632.83908432016858</v>
      </c>
      <c r="O582" s="14">
        <f t="shared" ref="O582:O645" si="217">(0.5*N582*E582^2)/1000</f>
        <v>56.911309171706868</v>
      </c>
      <c r="P582" s="13">
        <f t="shared" ref="P582:P645" si="218">IF(A582=1,(I582/N582),IF(A582=2,0,IF(A582=3,(1.2*(-I582/N582)))))</f>
        <v>0.85399569113473717</v>
      </c>
      <c r="Q582" s="14">
        <v>14</v>
      </c>
      <c r="R582" s="17">
        <f>'Specifications (ICE)'!$E$16*9.81*SIN(Q582-Q581)</f>
        <v>0</v>
      </c>
      <c r="S582" s="14">
        <f t="shared" si="199"/>
        <v>0.24434609527920614</v>
      </c>
      <c r="T582" s="12">
        <f t="shared" ref="T582:T645" si="219">((63360/(PI()*12)*D582))/60</f>
        <v>840.33949246964119</v>
      </c>
      <c r="U582" s="3">
        <f t="shared" si="214"/>
        <v>18</v>
      </c>
      <c r="V582" s="19">
        <f t="shared" si="200"/>
        <v>13.422600000000001</v>
      </c>
      <c r="W582" s="14">
        <f>IF(M582=1,_xlfn.XLOOKUP(D582,' RPM (ICE)'!$E$3:$E$63,' RPM (ICE)'!$B$3:$B$63,,1),IF(M582=2,_xlfn.XLOOKUP(D582,' RPM (ICE)'!$F$3:$F$63,' RPM (ICE)'!$B$3:$B$63,,1),IF(M582=3,_xlfn.XLOOKUP(D582,' RPM (ICE)'!$G$3:$G$63,' RPM (ICE)'!$B$3:$B$63,,1))))</f>
        <v>6900</v>
      </c>
      <c r="X582" s="12">
        <f t="shared" si="201"/>
        <v>18.575322156521739</v>
      </c>
      <c r="Y582" s="3">
        <f t="shared" si="202"/>
        <v>19</v>
      </c>
      <c r="Z582" s="3">
        <f t="shared" si="209"/>
        <v>19</v>
      </c>
      <c r="AA582" s="3">
        <f t="shared" si="203"/>
        <v>19</v>
      </c>
      <c r="AB582" s="19"/>
      <c r="AC582" s="14">
        <f>IF(M582=1,_xlfn.XLOOKUP(D582,' RPM (ICE)'!$E$3:$E$63,' RPM (ICE)'!$C$3:$C$63,,-1),IF(M582=2,_xlfn.XLOOKUP(D582,' RPM (ICE)'!$F$3:$F$63,' RPM (ICE)'!$C$3:$C$63,,-1),IF(M582=3,_xlfn.XLOOKUP(D582,' RPM (ICE)'!$G$3:$G$63,' RPM (ICE)'!$C$3:$C$63,,-1))))</f>
        <v>13.483333333333301</v>
      </c>
      <c r="AD582" s="14">
        <f t="shared" si="204"/>
        <v>10.054521666666643</v>
      </c>
      <c r="AE582" s="14">
        <f t="shared" si="205"/>
        <v>13.914292245024122</v>
      </c>
      <c r="AF582" s="14" cm="1">
        <f t="array" ref="AF582">_xlfn.XLOOKUP(AE582,BSFC!$I$11:$I$33,_xlfn.XLOOKUP('Main Data (ICE)'!W582,BSFC!$J$10:$W$10,BSFC!$J$11:$W$33,,-1),,-1)</f>
        <v>450.79008974999994</v>
      </c>
      <c r="AG582" s="14">
        <f t="shared" si="206"/>
        <v>1.2590218679194376</v>
      </c>
      <c r="AH582" s="14">
        <f t="shared" si="210"/>
        <v>2.0825300384643382E-4</v>
      </c>
      <c r="AI582" s="14">
        <f t="shared" si="211"/>
        <v>9.3878390294640984E-2</v>
      </c>
      <c r="AJ582" s="14">
        <f t="shared" si="215"/>
        <v>69.534089648698412</v>
      </c>
      <c r="AK582" s="14">
        <f t="shared" si="212"/>
        <v>1.2434223880084896E-4</v>
      </c>
      <c r="AL582" s="14">
        <f t="shared" si="213"/>
        <v>9.2098131985032E-2</v>
      </c>
    </row>
    <row r="583" spans="1:38" ht="15.75" thickBot="1" x14ac:dyDescent="0.3">
      <c r="A583" s="14">
        <v>1</v>
      </c>
      <c r="B583" s="17" t="s">
        <v>31</v>
      </c>
      <c r="C583" s="14">
        <v>577</v>
      </c>
      <c r="D583" s="14">
        <f t="shared" si="207"/>
        <v>30.000049728</v>
      </c>
      <c r="E583" s="14">
        <f t="shared" ref="E583:E646" si="220">MIN(13.4112,(SQRT((E582^2)+2*P582*$C$7)))</f>
        <v>13.411199999999999</v>
      </c>
      <c r="F583" s="14">
        <f t="shared" si="208"/>
        <v>51.111114858361844</v>
      </c>
      <c r="G583" s="14">
        <f>0.5*('Specifications (ICE)'!$P$4*'Specifications (ICE)'!$P$3)*'Specifications (ICE)'!$P$5*E583^2</f>
        <v>56.217600027646043</v>
      </c>
      <c r="H583" s="14">
        <f>IF(B583="A",'Specifications (ICE)'!$M$12,IF(B583="G",'Specifications (ICE)'!$M$13))</f>
        <v>105.33879899999999</v>
      </c>
      <c r="I583" s="14">
        <f>'Specifications (ICE)'!$H$11-G583-H583-R583</f>
        <v>540.44185119107658</v>
      </c>
      <c r="J583" s="14">
        <f t="shared" ref="J583:J646" si="221">I583/N583</f>
        <v>0.85399569113473717</v>
      </c>
      <c r="K583" s="14">
        <f>0.5*'Specifications (ICE)'!$E$16*E583^2</f>
        <v>48283.043975654393</v>
      </c>
      <c r="L583" s="14">
        <f>E583/'Specifications (ICE)'!$M$4</f>
        <v>46.93333333333333</v>
      </c>
      <c r="M583" s="14">
        <f t="shared" si="216"/>
        <v>3</v>
      </c>
      <c r="N583" s="14">
        <f>IF(M583=1,'Specifications (ICE)'!$M$19,IF(M583=2,'Specifications (ICE)'!$M$20,IF(M583=3,'Specifications (ICE)'!$M$21)))</f>
        <v>632.83908432016858</v>
      </c>
      <c r="O583" s="14">
        <f t="shared" si="217"/>
        <v>56.911309171706868</v>
      </c>
      <c r="P583" s="13">
        <f t="shared" si="218"/>
        <v>0.85399569113473717</v>
      </c>
      <c r="Q583" s="14">
        <v>14</v>
      </c>
      <c r="R583" s="17">
        <f>'Specifications (ICE)'!$E$16*9.81*SIN(Q583-Q582)</f>
        <v>0</v>
      </c>
      <c r="S583" s="14">
        <f t="shared" ref="S583:S646" si="222">RADIANS(Q583)</f>
        <v>0.24434609527920614</v>
      </c>
      <c r="T583" s="12">
        <f t="shared" si="219"/>
        <v>840.33949246964119</v>
      </c>
      <c r="U583" s="3">
        <f t="shared" si="214"/>
        <v>18</v>
      </c>
      <c r="V583" s="19">
        <f t="shared" ref="V583:V646" si="223">U583*0.7457</f>
        <v>13.422600000000001</v>
      </c>
      <c r="W583" s="14">
        <f>IF(M583=1,_xlfn.XLOOKUP(D583,' RPM (ICE)'!$E$3:$E$63,' RPM (ICE)'!$B$3:$B$63,,1),IF(M583=2,_xlfn.XLOOKUP(D583,' RPM (ICE)'!$F$3:$F$63,' RPM (ICE)'!$B$3:$B$63,,1),IF(M583=3,_xlfn.XLOOKUP(D583,' RPM (ICE)'!$G$3:$G$63,' RPM (ICE)'!$B$3:$B$63,,1))))</f>
        <v>6900</v>
      </c>
      <c r="X583" s="12">
        <f t="shared" ref="X583:X646" si="224">(9548.8*V583)/W583</f>
        <v>18.575322156521739</v>
      </c>
      <c r="Y583" s="3">
        <f t="shared" ref="Y583:Y646" si="225">ROUND(X583,0)</f>
        <v>19</v>
      </c>
      <c r="Z583" s="3">
        <f t="shared" si="209"/>
        <v>19</v>
      </c>
      <c r="AA583" s="3">
        <f t="shared" ref="AA583:AA646" si="226">IF(Z583&gt;22,22,Z583)</f>
        <v>19</v>
      </c>
      <c r="AB583" s="19"/>
      <c r="AC583" s="14">
        <f>IF(M583=1,_xlfn.XLOOKUP(D583,' RPM (ICE)'!$E$3:$E$63,' RPM (ICE)'!$C$3:$C$63,,-1),IF(M583=2,_xlfn.XLOOKUP(D583,' RPM (ICE)'!$F$3:$F$63,' RPM (ICE)'!$C$3:$C$63,,-1),IF(M583=3,_xlfn.XLOOKUP(D583,' RPM (ICE)'!$G$3:$G$63,' RPM (ICE)'!$C$3:$C$63,,-1))))</f>
        <v>13.483333333333301</v>
      </c>
      <c r="AD583" s="14">
        <f t="shared" ref="AD583:AD646" si="227">AC583*0.7457</f>
        <v>10.054521666666643</v>
      </c>
      <c r="AE583" s="14">
        <f t="shared" ref="AE583:AE646" si="228">(9548.8*AD583)/W583</f>
        <v>13.914292245024122</v>
      </c>
      <c r="AF583" s="14" cm="1">
        <f t="array" ref="AF583">_xlfn.XLOOKUP(AE583,BSFC!$I$11:$I$33,_xlfn.XLOOKUP('Main Data (ICE)'!W583,BSFC!$J$10:$W$10,BSFC!$J$11:$W$33,,-1),,-1)</f>
        <v>450.79008974999994</v>
      </c>
      <c r="AG583" s="14">
        <f t="shared" ref="AG583:AG646" si="229">(AF583*AD583)/(60*60)</f>
        <v>1.2590218679194376</v>
      </c>
      <c r="AH583" s="14">
        <f t="shared" si="210"/>
        <v>2.0825300384643382E-4</v>
      </c>
      <c r="AI583" s="14">
        <f t="shared" si="211"/>
        <v>9.3878390294640984E-2</v>
      </c>
      <c r="AJ583" s="14">
        <f t="shared" si="215"/>
        <v>69.627968038993046</v>
      </c>
      <c r="AK583" s="14">
        <f t="shared" si="212"/>
        <v>1.2434223880084896E-4</v>
      </c>
      <c r="AL583" s="14">
        <f t="shared" si="213"/>
        <v>9.2222474223832854E-2</v>
      </c>
    </row>
    <row r="584" spans="1:38" ht="15.75" thickBot="1" x14ac:dyDescent="0.3">
      <c r="A584" s="14">
        <v>1</v>
      </c>
      <c r="B584" s="17" t="s">
        <v>31</v>
      </c>
      <c r="C584" s="14">
        <v>578</v>
      </c>
      <c r="D584" s="14">
        <f t="shared" ref="D584:D647" si="230">E584*2.23694</f>
        <v>30.000049728</v>
      </c>
      <c r="E584" s="14">
        <f t="shared" si="220"/>
        <v>13.411199999999999</v>
      </c>
      <c r="F584" s="14">
        <f t="shared" ref="F584:F647" si="231">($C$7/E584)+F583</f>
        <v>51.185679401430328</v>
      </c>
      <c r="G584" s="14">
        <f>0.5*('Specifications (ICE)'!$P$4*'Specifications (ICE)'!$P$3)*'Specifications (ICE)'!$P$5*E584^2</f>
        <v>56.217600027646043</v>
      </c>
      <c r="H584" s="14">
        <f>IF(B584="A",'Specifications (ICE)'!$M$12,IF(B584="G",'Specifications (ICE)'!$M$13))</f>
        <v>105.33879899999999</v>
      </c>
      <c r="I584" s="14">
        <f>'Specifications (ICE)'!$H$11-G584-H584-R584</f>
        <v>540.44185119107658</v>
      </c>
      <c r="J584" s="14">
        <f t="shared" si="221"/>
        <v>0.85399569113473717</v>
      </c>
      <c r="K584" s="14">
        <f>0.5*'Specifications (ICE)'!$E$16*E584^2</f>
        <v>48283.043975654393</v>
      </c>
      <c r="L584" s="14">
        <f>E584/'Specifications (ICE)'!$M$4</f>
        <v>46.93333333333333</v>
      </c>
      <c r="M584" s="14">
        <f t="shared" si="216"/>
        <v>3</v>
      </c>
      <c r="N584" s="14">
        <f>IF(M584=1,'Specifications (ICE)'!$M$19,IF(M584=2,'Specifications (ICE)'!$M$20,IF(M584=3,'Specifications (ICE)'!$M$21)))</f>
        <v>632.83908432016858</v>
      </c>
      <c r="O584" s="14">
        <f t="shared" si="217"/>
        <v>56.911309171706868</v>
      </c>
      <c r="P584" s="13">
        <f t="shared" si="218"/>
        <v>0.85399569113473717</v>
      </c>
      <c r="Q584" s="14">
        <v>14</v>
      </c>
      <c r="R584" s="17">
        <f>'Specifications (ICE)'!$E$16*9.81*SIN(Q584-Q583)</f>
        <v>0</v>
      </c>
      <c r="S584" s="14">
        <f t="shared" si="222"/>
        <v>0.24434609527920614</v>
      </c>
      <c r="T584" s="12">
        <f t="shared" si="219"/>
        <v>840.33949246964119</v>
      </c>
      <c r="U584" s="3">
        <f t="shared" si="214"/>
        <v>18</v>
      </c>
      <c r="V584" s="19">
        <f t="shared" si="223"/>
        <v>13.422600000000001</v>
      </c>
      <c r="W584" s="14">
        <f>IF(M584=1,_xlfn.XLOOKUP(D584,' RPM (ICE)'!$E$3:$E$63,' RPM (ICE)'!$B$3:$B$63,,1),IF(M584=2,_xlfn.XLOOKUP(D584,' RPM (ICE)'!$F$3:$F$63,' RPM (ICE)'!$B$3:$B$63,,1),IF(M584=3,_xlfn.XLOOKUP(D584,' RPM (ICE)'!$G$3:$G$63,' RPM (ICE)'!$B$3:$B$63,,1))))</f>
        <v>6900</v>
      </c>
      <c r="X584" s="12">
        <f t="shared" si="224"/>
        <v>18.575322156521739</v>
      </c>
      <c r="Y584" s="3">
        <f t="shared" si="225"/>
        <v>19</v>
      </c>
      <c r="Z584" s="3">
        <f t="shared" ref="Z584:Z647" si="232">IF(Y584&lt;0,0,Y584)</f>
        <v>19</v>
      </c>
      <c r="AA584" s="3">
        <f t="shared" si="226"/>
        <v>19</v>
      </c>
      <c r="AB584" s="19"/>
      <c r="AC584" s="14">
        <f>IF(M584=1,_xlfn.XLOOKUP(D584,' RPM (ICE)'!$E$3:$E$63,' RPM (ICE)'!$C$3:$C$63,,-1),IF(M584=2,_xlfn.XLOOKUP(D584,' RPM (ICE)'!$F$3:$F$63,' RPM (ICE)'!$C$3:$C$63,,-1),IF(M584=3,_xlfn.XLOOKUP(D584,' RPM (ICE)'!$G$3:$G$63,' RPM (ICE)'!$C$3:$C$63,,-1))))</f>
        <v>13.483333333333301</v>
      </c>
      <c r="AD584" s="14">
        <f t="shared" si="227"/>
        <v>10.054521666666643</v>
      </c>
      <c r="AE584" s="14">
        <f t="shared" si="228"/>
        <v>13.914292245024122</v>
      </c>
      <c r="AF584" s="14" cm="1">
        <f t="array" ref="AF584">_xlfn.XLOOKUP(AE584,BSFC!$I$11:$I$33,_xlfn.XLOOKUP('Main Data (ICE)'!W584,BSFC!$J$10:$W$10,BSFC!$J$11:$W$33,,-1),,-1)</f>
        <v>450.79008974999994</v>
      </c>
      <c r="AG584" s="14">
        <f t="shared" si="229"/>
        <v>1.2590218679194376</v>
      </c>
      <c r="AH584" s="14">
        <f t="shared" ref="AH584:AH647" si="233">((F584-F583)/3600)*AD584</f>
        <v>2.0825300384643382E-4</v>
      </c>
      <c r="AI584" s="14">
        <f t="shared" ref="AI584:AI647" si="234">AH584*AF584</f>
        <v>9.3878390294640984E-2</v>
      </c>
      <c r="AJ584" s="14">
        <f t="shared" si="215"/>
        <v>69.72184642928768</v>
      </c>
      <c r="AK584" s="14">
        <f t="shared" ref="AK584:AK647" si="235">((AF584*AH584)/1000)/0.755</f>
        <v>1.2434223880084896E-4</v>
      </c>
      <c r="AL584" s="14">
        <f t="shared" ref="AL584:AL647" si="236">AL583+AK584</f>
        <v>9.2346816462633707E-2</v>
      </c>
    </row>
    <row r="585" spans="1:38" ht="15.75" thickBot="1" x14ac:dyDescent="0.3">
      <c r="A585" s="14">
        <v>1</v>
      </c>
      <c r="B585" s="17" t="s">
        <v>31</v>
      </c>
      <c r="C585" s="14">
        <v>579</v>
      </c>
      <c r="D585" s="14">
        <f t="shared" si="230"/>
        <v>30.000049728</v>
      </c>
      <c r="E585" s="14">
        <f t="shared" si="220"/>
        <v>13.411199999999999</v>
      </c>
      <c r="F585" s="14">
        <f t="shared" si="231"/>
        <v>51.260243944498811</v>
      </c>
      <c r="G585" s="14">
        <f>0.5*('Specifications (ICE)'!$P$4*'Specifications (ICE)'!$P$3)*'Specifications (ICE)'!$P$5*E585^2</f>
        <v>56.217600027646043</v>
      </c>
      <c r="H585" s="14">
        <f>IF(B585="A",'Specifications (ICE)'!$M$12,IF(B585="G",'Specifications (ICE)'!$M$13))</f>
        <v>105.33879899999999</v>
      </c>
      <c r="I585" s="14">
        <f>'Specifications (ICE)'!$H$11-G585-H585-R585</f>
        <v>540.44185119107658</v>
      </c>
      <c r="J585" s="14">
        <f t="shared" si="221"/>
        <v>0.85399569113473717</v>
      </c>
      <c r="K585" s="14">
        <f>0.5*'Specifications (ICE)'!$E$16*E585^2</f>
        <v>48283.043975654393</v>
      </c>
      <c r="L585" s="14">
        <f>E585/'Specifications (ICE)'!$M$4</f>
        <v>46.93333333333333</v>
      </c>
      <c r="M585" s="14">
        <f t="shared" si="216"/>
        <v>3</v>
      </c>
      <c r="N585" s="14">
        <f>IF(M585=1,'Specifications (ICE)'!$M$19,IF(M585=2,'Specifications (ICE)'!$M$20,IF(M585=3,'Specifications (ICE)'!$M$21)))</f>
        <v>632.83908432016858</v>
      </c>
      <c r="O585" s="14">
        <f t="shared" si="217"/>
        <v>56.911309171706868</v>
      </c>
      <c r="P585" s="13">
        <f t="shared" si="218"/>
        <v>0.85399569113473717</v>
      </c>
      <c r="Q585" s="14">
        <v>14</v>
      </c>
      <c r="R585" s="17">
        <f>'Specifications (ICE)'!$E$16*9.81*SIN(Q585-Q584)</f>
        <v>0</v>
      </c>
      <c r="S585" s="14">
        <f t="shared" si="222"/>
        <v>0.24434609527920614</v>
      </c>
      <c r="T585" s="12">
        <f t="shared" si="219"/>
        <v>840.33949246964119</v>
      </c>
      <c r="U585" s="3">
        <f t="shared" ref="U585:U648" si="237">IF((ABS(I585)*D585)/746&gt;18,18,(ABS(I585)*D585)/746)</f>
        <v>18</v>
      </c>
      <c r="V585" s="19">
        <f t="shared" si="223"/>
        <v>13.422600000000001</v>
      </c>
      <c r="W585" s="14">
        <f>IF(M585=1,_xlfn.XLOOKUP(D585,' RPM (ICE)'!$E$3:$E$63,' RPM (ICE)'!$B$3:$B$63,,1),IF(M585=2,_xlfn.XLOOKUP(D585,' RPM (ICE)'!$F$3:$F$63,' RPM (ICE)'!$B$3:$B$63,,1),IF(M585=3,_xlfn.XLOOKUP(D585,' RPM (ICE)'!$G$3:$G$63,' RPM (ICE)'!$B$3:$B$63,,1))))</f>
        <v>6900</v>
      </c>
      <c r="X585" s="12">
        <f t="shared" si="224"/>
        <v>18.575322156521739</v>
      </c>
      <c r="Y585" s="3">
        <f t="shared" si="225"/>
        <v>19</v>
      </c>
      <c r="Z585" s="3">
        <f t="shared" si="232"/>
        <v>19</v>
      </c>
      <c r="AA585" s="3">
        <f t="shared" si="226"/>
        <v>19</v>
      </c>
      <c r="AB585" s="19"/>
      <c r="AC585" s="14">
        <f>IF(M585=1,_xlfn.XLOOKUP(D585,' RPM (ICE)'!$E$3:$E$63,' RPM (ICE)'!$C$3:$C$63,,-1),IF(M585=2,_xlfn.XLOOKUP(D585,' RPM (ICE)'!$F$3:$F$63,' RPM (ICE)'!$C$3:$C$63,,-1),IF(M585=3,_xlfn.XLOOKUP(D585,' RPM (ICE)'!$G$3:$G$63,' RPM (ICE)'!$C$3:$C$63,,-1))))</f>
        <v>13.483333333333301</v>
      </c>
      <c r="AD585" s="14">
        <f t="shared" si="227"/>
        <v>10.054521666666643</v>
      </c>
      <c r="AE585" s="14">
        <f t="shared" si="228"/>
        <v>13.914292245024122</v>
      </c>
      <c r="AF585" s="14" cm="1">
        <f t="array" ref="AF585">_xlfn.XLOOKUP(AE585,BSFC!$I$11:$I$33,_xlfn.XLOOKUP('Main Data (ICE)'!W585,BSFC!$J$10:$W$10,BSFC!$J$11:$W$33,,-1),,-1)</f>
        <v>450.79008974999994</v>
      </c>
      <c r="AG585" s="14">
        <f t="shared" si="229"/>
        <v>1.2590218679194376</v>
      </c>
      <c r="AH585" s="14">
        <f t="shared" si="233"/>
        <v>2.0825300384643382E-4</v>
      </c>
      <c r="AI585" s="14">
        <f t="shared" si="234"/>
        <v>9.3878390294640984E-2</v>
      </c>
      <c r="AJ585" s="14">
        <f t="shared" ref="AJ585:AJ648" si="238">AI585+AJ584</f>
        <v>69.815724819582314</v>
      </c>
      <c r="AK585" s="14">
        <f t="shared" si="235"/>
        <v>1.2434223880084896E-4</v>
      </c>
      <c r="AL585" s="14">
        <f t="shared" si="236"/>
        <v>9.2471158701434561E-2</v>
      </c>
    </row>
    <row r="586" spans="1:38" ht="15.75" thickBot="1" x14ac:dyDescent="0.3">
      <c r="A586" s="14">
        <v>1</v>
      </c>
      <c r="B586" s="17" t="s">
        <v>31</v>
      </c>
      <c r="C586" s="14">
        <v>580</v>
      </c>
      <c r="D586" s="14">
        <f t="shared" si="230"/>
        <v>30.000049728</v>
      </c>
      <c r="E586" s="14">
        <f t="shared" si="220"/>
        <v>13.411199999999999</v>
      </c>
      <c r="F586" s="14">
        <f t="shared" si="231"/>
        <v>51.334808487567294</v>
      </c>
      <c r="G586" s="14">
        <f>0.5*('Specifications (ICE)'!$P$4*'Specifications (ICE)'!$P$3)*'Specifications (ICE)'!$P$5*E586^2</f>
        <v>56.217600027646043</v>
      </c>
      <c r="H586" s="14">
        <f>IF(B586="A",'Specifications (ICE)'!$M$12,IF(B586="G",'Specifications (ICE)'!$M$13))</f>
        <v>105.33879899999999</v>
      </c>
      <c r="I586" s="14">
        <f>'Specifications (ICE)'!$H$11-G586-H586-R586</f>
        <v>540.44185119107658</v>
      </c>
      <c r="J586" s="14">
        <f t="shared" si="221"/>
        <v>0.85399569113473717</v>
      </c>
      <c r="K586" s="14">
        <f>0.5*'Specifications (ICE)'!$E$16*E586^2</f>
        <v>48283.043975654393</v>
      </c>
      <c r="L586" s="14">
        <f>E586/'Specifications (ICE)'!$M$4</f>
        <v>46.93333333333333</v>
      </c>
      <c r="M586" s="14">
        <f t="shared" si="216"/>
        <v>3</v>
      </c>
      <c r="N586" s="14">
        <f>IF(M586=1,'Specifications (ICE)'!$M$19,IF(M586=2,'Specifications (ICE)'!$M$20,IF(M586=3,'Specifications (ICE)'!$M$21)))</f>
        <v>632.83908432016858</v>
      </c>
      <c r="O586" s="14">
        <f t="shared" si="217"/>
        <v>56.911309171706868</v>
      </c>
      <c r="P586" s="13">
        <f t="shared" si="218"/>
        <v>0.85399569113473717</v>
      </c>
      <c r="Q586" s="14">
        <v>14</v>
      </c>
      <c r="R586" s="17">
        <f>'Specifications (ICE)'!$E$16*9.81*SIN(Q586-Q585)</f>
        <v>0</v>
      </c>
      <c r="S586" s="14">
        <f t="shared" si="222"/>
        <v>0.24434609527920614</v>
      </c>
      <c r="T586" s="12">
        <f t="shared" si="219"/>
        <v>840.33949246964119</v>
      </c>
      <c r="U586" s="3">
        <f t="shared" si="237"/>
        <v>18</v>
      </c>
      <c r="V586" s="19">
        <f t="shared" si="223"/>
        <v>13.422600000000001</v>
      </c>
      <c r="W586" s="14">
        <f>IF(M586=1,_xlfn.XLOOKUP(D586,' RPM (ICE)'!$E$3:$E$63,' RPM (ICE)'!$B$3:$B$63,,1),IF(M586=2,_xlfn.XLOOKUP(D586,' RPM (ICE)'!$F$3:$F$63,' RPM (ICE)'!$B$3:$B$63,,1),IF(M586=3,_xlfn.XLOOKUP(D586,' RPM (ICE)'!$G$3:$G$63,' RPM (ICE)'!$B$3:$B$63,,1))))</f>
        <v>6900</v>
      </c>
      <c r="X586" s="12">
        <f t="shared" si="224"/>
        <v>18.575322156521739</v>
      </c>
      <c r="Y586" s="3">
        <f t="shared" si="225"/>
        <v>19</v>
      </c>
      <c r="Z586" s="3">
        <f t="shared" si="232"/>
        <v>19</v>
      </c>
      <c r="AA586" s="3">
        <f t="shared" si="226"/>
        <v>19</v>
      </c>
      <c r="AB586" s="19"/>
      <c r="AC586" s="14">
        <f>IF(M586=1,_xlfn.XLOOKUP(D586,' RPM (ICE)'!$E$3:$E$63,' RPM (ICE)'!$C$3:$C$63,,-1),IF(M586=2,_xlfn.XLOOKUP(D586,' RPM (ICE)'!$F$3:$F$63,' RPM (ICE)'!$C$3:$C$63,,-1),IF(M586=3,_xlfn.XLOOKUP(D586,' RPM (ICE)'!$G$3:$G$63,' RPM (ICE)'!$C$3:$C$63,,-1))))</f>
        <v>13.483333333333301</v>
      </c>
      <c r="AD586" s="14">
        <f t="shared" si="227"/>
        <v>10.054521666666643</v>
      </c>
      <c r="AE586" s="14">
        <f t="shared" si="228"/>
        <v>13.914292245024122</v>
      </c>
      <c r="AF586" s="14" cm="1">
        <f t="array" ref="AF586">_xlfn.XLOOKUP(AE586,BSFC!$I$11:$I$33,_xlfn.XLOOKUP('Main Data (ICE)'!W586,BSFC!$J$10:$W$10,BSFC!$J$11:$W$33,,-1),,-1)</f>
        <v>450.79008974999994</v>
      </c>
      <c r="AG586" s="14">
        <f t="shared" si="229"/>
        <v>1.2590218679194376</v>
      </c>
      <c r="AH586" s="14">
        <f t="shared" si="233"/>
        <v>2.0825300384643382E-4</v>
      </c>
      <c r="AI586" s="14">
        <f t="shared" si="234"/>
        <v>9.3878390294640984E-2</v>
      </c>
      <c r="AJ586" s="14">
        <f t="shared" si="238"/>
        <v>69.909603209876948</v>
      </c>
      <c r="AK586" s="14">
        <f t="shared" si="235"/>
        <v>1.2434223880084896E-4</v>
      </c>
      <c r="AL586" s="14">
        <f t="shared" si="236"/>
        <v>9.2595500940235415E-2</v>
      </c>
    </row>
    <row r="587" spans="1:38" ht="15.75" thickBot="1" x14ac:dyDescent="0.3">
      <c r="A587" s="14">
        <v>1</v>
      </c>
      <c r="B587" s="17" t="s">
        <v>31</v>
      </c>
      <c r="C587" s="14">
        <v>581</v>
      </c>
      <c r="D587" s="14">
        <f t="shared" si="230"/>
        <v>30.000049728</v>
      </c>
      <c r="E587" s="14">
        <f t="shared" si="220"/>
        <v>13.411199999999999</v>
      </c>
      <c r="F587" s="14">
        <f t="shared" si="231"/>
        <v>51.409373030635777</v>
      </c>
      <c r="G587" s="14">
        <f>0.5*('Specifications (ICE)'!$P$4*'Specifications (ICE)'!$P$3)*'Specifications (ICE)'!$P$5*E587^2</f>
        <v>56.217600027646043</v>
      </c>
      <c r="H587" s="14">
        <f>IF(B587="A",'Specifications (ICE)'!$M$12,IF(B587="G",'Specifications (ICE)'!$M$13))</f>
        <v>105.33879899999999</v>
      </c>
      <c r="I587" s="14">
        <f>'Specifications (ICE)'!$H$11-G587-H587-R587</f>
        <v>540.44185119107658</v>
      </c>
      <c r="J587" s="14">
        <f t="shared" si="221"/>
        <v>0.85399569113473717</v>
      </c>
      <c r="K587" s="14">
        <f>0.5*'Specifications (ICE)'!$E$16*E587^2</f>
        <v>48283.043975654393</v>
      </c>
      <c r="L587" s="14">
        <f>E587/'Specifications (ICE)'!$M$4</f>
        <v>46.93333333333333</v>
      </c>
      <c r="M587" s="14">
        <f t="shared" si="216"/>
        <v>3</v>
      </c>
      <c r="N587" s="14">
        <f>IF(M587=1,'Specifications (ICE)'!$M$19,IF(M587=2,'Specifications (ICE)'!$M$20,IF(M587=3,'Specifications (ICE)'!$M$21)))</f>
        <v>632.83908432016858</v>
      </c>
      <c r="O587" s="14">
        <f t="shared" si="217"/>
        <v>56.911309171706868</v>
      </c>
      <c r="P587" s="13">
        <f t="shared" si="218"/>
        <v>0.85399569113473717</v>
      </c>
      <c r="Q587" s="14">
        <v>14</v>
      </c>
      <c r="R587" s="17">
        <f>'Specifications (ICE)'!$E$16*9.81*SIN(Q587-Q586)</f>
        <v>0</v>
      </c>
      <c r="S587" s="14">
        <f t="shared" si="222"/>
        <v>0.24434609527920614</v>
      </c>
      <c r="T587" s="12">
        <f t="shared" si="219"/>
        <v>840.33949246964119</v>
      </c>
      <c r="U587" s="3">
        <f t="shared" si="237"/>
        <v>18</v>
      </c>
      <c r="V587" s="19">
        <f t="shared" si="223"/>
        <v>13.422600000000001</v>
      </c>
      <c r="W587" s="14">
        <f>IF(M587=1,_xlfn.XLOOKUP(D587,' RPM (ICE)'!$E$3:$E$63,' RPM (ICE)'!$B$3:$B$63,,1),IF(M587=2,_xlfn.XLOOKUP(D587,' RPM (ICE)'!$F$3:$F$63,' RPM (ICE)'!$B$3:$B$63,,1),IF(M587=3,_xlfn.XLOOKUP(D587,' RPM (ICE)'!$G$3:$G$63,' RPM (ICE)'!$B$3:$B$63,,1))))</f>
        <v>6900</v>
      </c>
      <c r="X587" s="12">
        <f t="shared" si="224"/>
        <v>18.575322156521739</v>
      </c>
      <c r="Y587" s="3">
        <f t="shared" si="225"/>
        <v>19</v>
      </c>
      <c r="Z587" s="3">
        <f t="shared" si="232"/>
        <v>19</v>
      </c>
      <c r="AA587" s="3">
        <f t="shared" si="226"/>
        <v>19</v>
      </c>
      <c r="AB587" s="19"/>
      <c r="AC587" s="14">
        <f>IF(M587=1,_xlfn.XLOOKUP(D587,' RPM (ICE)'!$E$3:$E$63,' RPM (ICE)'!$C$3:$C$63,,-1),IF(M587=2,_xlfn.XLOOKUP(D587,' RPM (ICE)'!$F$3:$F$63,' RPM (ICE)'!$C$3:$C$63,,-1),IF(M587=3,_xlfn.XLOOKUP(D587,' RPM (ICE)'!$G$3:$G$63,' RPM (ICE)'!$C$3:$C$63,,-1))))</f>
        <v>13.483333333333301</v>
      </c>
      <c r="AD587" s="14">
        <f t="shared" si="227"/>
        <v>10.054521666666643</v>
      </c>
      <c r="AE587" s="14">
        <f t="shared" si="228"/>
        <v>13.914292245024122</v>
      </c>
      <c r="AF587" s="14" cm="1">
        <f t="array" ref="AF587">_xlfn.XLOOKUP(AE587,BSFC!$I$11:$I$33,_xlfn.XLOOKUP('Main Data (ICE)'!W587,BSFC!$J$10:$W$10,BSFC!$J$11:$W$33,,-1),,-1)</f>
        <v>450.79008974999994</v>
      </c>
      <c r="AG587" s="14">
        <f t="shared" si="229"/>
        <v>1.2590218679194376</v>
      </c>
      <c r="AH587" s="14">
        <f t="shared" si="233"/>
        <v>2.0825300384643382E-4</v>
      </c>
      <c r="AI587" s="14">
        <f t="shared" si="234"/>
        <v>9.3878390294640984E-2</v>
      </c>
      <c r="AJ587" s="14">
        <f t="shared" si="238"/>
        <v>70.003481600171582</v>
      </c>
      <c r="AK587" s="14">
        <f t="shared" si="235"/>
        <v>1.2434223880084896E-4</v>
      </c>
      <c r="AL587" s="14">
        <f t="shared" si="236"/>
        <v>9.2719843179036268E-2</v>
      </c>
    </row>
    <row r="588" spans="1:38" ht="15.75" thickBot="1" x14ac:dyDescent="0.3">
      <c r="A588" s="14">
        <v>1</v>
      </c>
      <c r="B588" s="17" t="s">
        <v>31</v>
      </c>
      <c r="C588" s="14">
        <v>582</v>
      </c>
      <c r="D588" s="14">
        <f t="shared" si="230"/>
        <v>30.000049728</v>
      </c>
      <c r="E588" s="14">
        <f t="shared" si="220"/>
        <v>13.411199999999999</v>
      </c>
      <c r="F588" s="14">
        <f t="shared" si="231"/>
        <v>51.48393757370426</v>
      </c>
      <c r="G588" s="14">
        <f>0.5*('Specifications (ICE)'!$P$4*'Specifications (ICE)'!$P$3)*'Specifications (ICE)'!$P$5*E588^2</f>
        <v>56.217600027646043</v>
      </c>
      <c r="H588" s="14">
        <f>IF(B588="A",'Specifications (ICE)'!$M$12,IF(B588="G",'Specifications (ICE)'!$M$13))</f>
        <v>105.33879899999999</v>
      </c>
      <c r="I588" s="14">
        <f>'Specifications (ICE)'!$H$11-G588-H588-R588</f>
        <v>-505.93758401319303</v>
      </c>
      <c r="J588" s="14">
        <f t="shared" si="221"/>
        <v>-0.79947271992010371</v>
      </c>
      <c r="K588" s="14">
        <f>0.5*'Specifications (ICE)'!$E$16*E588^2</f>
        <v>48283.043975654393</v>
      </c>
      <c r="L588" s="14">
        <f>E588/'Specifications (ICE)'!$M$4</f>
        <v>46.93333333333333</v>
      </c>
      <c r="M588" s="14">
        <f t="shared" si="216"/>
        <v>3</v>
      </c>
      <c r="N588" s="14">
        <f>IF(M588=1,'Specifications (ICE)'!$M$19,IF(M588=2,'Specifications (ICE)'!$M$20,IF(M588=3,'Specifications (ICE)'!$M$21)))</f>
        <v>632.83908432016858</v>
      </c>
      <c r="O588" s="14">
        <f t="shared" si="217"/>
        <v>56.911309171706868</v>
      </c>
      <c r="P588" s="13">
        <f t="shared" si="218"/>
        <v>-0.79947271992010371</v>
      </c>
      <c r="Q588" s="14">
        <v>14.2</v>
      </c>
      <c r="R588" s="17">
        <f>'Specifications (ICE)'!$E$16*9.81*SIN(Q588-Q587)</f>
        <v>1046.3794352042696</v>
      </c>
      <c r="S588" s="14">
        <f t="shared" si="222"/>
        <v>0.24783675378319478</v>
      </c>
      <c r="T588" s="12">
        <f t="shared" si="219"/>
        <v>840.33949246964119</v>
      </c>
      <c r="U588" s="3">
        <f t="shared" si="237"/>
        <v>18</v>
      </c>
      <c r="V588" s="19">
        <f t="shared" si="223"/>
        <v>13.422600000000001</v>
      </c>
      <c r="W588" s="14">
        <f>IF(M588=1,_xlfn.XLOOKUP(D588,' RPM (ICE)'!$E$3:$E$63,' RPM (ICE)'!$B$3:$B$63,,1),IF(M588=2,_xlfn.XLOOKUP(D588,' RPM (ICE)'!$F$3:$F$63,' RPM (ICE)'!$B$3:$B$63,,1),IF(M588=3,_xlfn.XLOOKUP(D588,' RPM (ICE)'!$G$3:$G$63,' RPM (ICE)'!$B$3:$B$63,,1))))</f>
        <v>6900</v>
      </c>
      <c r="X588" s="12">
        <f t="shared" si="224"/>
        <v>18.575322156521739</v>
      </c>
      <c r="Y588" s="3">
        <f t="shared" si="225"/>
        <v>19</v>
      </c>
      <c r="Z588" s="3">
        <f t="shared" si="232"/>
        <v>19</v>
      </c>
      <c r="AA588" s="3">
        <f t="shared" si="226"/>
        <v>19</v>
      </c>
      <c r="AB588" s="19"/>
      <c r="AC588" s="14">
        <f>IF(M588=1,_xlfn.XLOOKUP(D588,' RPM (ICE)'!$E$3:$E$63,' RPM (ICE)'!$C$3:$C$63,,-1),IF(M588=2,_xlfn.XLOOKUP(D588,' RPM (ICE)'!$F$3:$F$63,' RPM (ICE)'!$C$3:$C$63,,-1),IF(M588=3,_xlfn.XLOOKUP(D588,' RPM (ICE)'!$G$3:$G$63,' RPM (ICE)'!$C$3:$C$63,,-1))))</f>
        <v>13.483333333333301</v>
      </c>
      <c r="AD588" s="14">
        <f t="shared" si="227"/>
        <v>10.054521666666643</v>
      </c>
      <c r="AE588" s="14">
        <f t="shared" si="228"/>
        <v>13.914292245024122</v>
      </c>
      <c r="AF588" s="14" cm="1">
        <f t="array" ref="AF588">_xlfn.XLOOKUP(AE588,BSFC!$I$11:$I$33,_xlfn.XLOOKUP('Main Data (ICE)'!W588,BSFC!$J$10:$W$10,BSFC!$J$11:$W$33,,-1),,-1)</f>
        <v>450.79008974999994</v>
      </c>
      <c r="AG588" s="14">
        <f t="shared" si="229"/>
        <v>1.2590218679194376</v>
      </c>
      <c r="AH588" s="14">
        <f t="shared" si="233"/>
        <v>2.0825300384643382E-4</v>
      </c>
      <c r="AI588" s="14">
        <f t="shared" si="234"/>
        <v>9.3878390294640984E-2</v>
      </c>
      <c r="AJ588" s="14">
        <f t="shared" si="238"/>
        <v>70.097359990466217</v>
      </c>
      <c r="AK588" s="14">
        <f t="shared" si="235"/>
        <v>1.2434223880084896E-4</v>
      </c>
      <c r="AL588" s="14">
        <f t="shared" si="236"/>
        <v>9.2844185417837122E-2</v>
      </c>
    </row>
    <row r="589" spans="1:38" ht="15.75" thickBot="1" x14ac:dyDescent="0.3">
      <c r="A589" s="14">
        <v>1</v>
      </c>
      <c r="B589" s="17" t="s">
        <v>31</v>
      </c>
      <c r="C589" s="14">
        <v>583</v>
      </c>
      <c r="D589" s="14">
        <f t="shared" si="230"/>
        <v>29.866402858310387</v>
      </c>
      <c r="E589" s="14">
        <f t="shared" si="220"/>
        <v>13.351454602407925</v>
      </c>
      <c r="F589" s="14">
        <f t="shared" si="231"/>
        <v>51.558835779913167</v>
      </c>
      <c r="G589" s="14">
        <f>0.5*('Specifications (ICE)'!$P$4*'Specifications (ICE)'!$P$3)*'Specifications (ICE)'!$P$5*E589^2</f>
        <v>55.717829469720662</v>
      </c>
      <c r="H589" s="14">
        <f>IF(B589="A",'Specifications (ICE)'!$M$12,IF(B589="G",'Specifications (ICE)'!$M$13))</f>
        <v>105.33879899999999</v>
      </c>
      <c r="I589" s="14">
        <f>'Specifications (ICE)'!$H$11-G589-H589-R589</f>
        <v>-505.43781345527668</v>
      </c>
      <c r="J589" s="14">
        <f t="shared" si="221"/>
        <v>-0.79868299221475314</v>
      </c>
      <c r="K589" s="14">
        <f>0.5*'Specifications (ICE)'!$E$16*E589^2</f>
        <v>47853.811069692885</v>
      </c>
      <c r="L589" s="14">
        <f>E589/'Specifications (ICE)'!$M$4</f>
        <v>46.7242505771056</v>
      </c>
      <c r="M589" s="14">
        <f t="shared" si="216"/>
        <v>3</v>
      </c>
      <c r="N589" s="14">
        <f>IF(M589=1,'Specifications (ICE)'!$M$19,IF(M589=2,'Specifications (ICE)'!$M$20,IF(M589=3,'Specifications (ICE)'!$M$21)))</f>
        <v>632.83908432016858</v>
      </c>
      <c r="O589" s="14">
        <f t="shared" si="217"/>
        <v>56.405371587693672</v>
      </c>
      <c r="P589" s="13">
        <f t="shared" si="218"/>
        <v>-0.79868299221475314</v>
      </c>
      <c r="Q589" s="14">
        <v>14.4</v>
      </c>
      <c r="R589" s="17">
        <f>'Specifications (ICE)'!$E$16*9.81*SIN(Q589-Q588)</f>
        <v>1046.3794352042787</v>
      </c>
      <c r="S589" s="14">
        <f t="shared" si="222"/>
        <v>0.25132741228718347</v>
      </c>
      <c r="T589" s="12">
        <f t="shared" si="219"/>
        <v>836.59587392022581</v>
      </c>
      <c r="U589" s="3">
        <f t="shared" si="237"/>
        <v>18</v>
      </c>
      <c r="V589" s="19">
        <f t="shared" si="223"/>
        <v>13.422600000000001</v>
      </c>
      <c r="W589" s="14">
        <f>IF(M589=1,_xlfn.XLOOKUP(D589,' RPM (ICE)'!$E$3:$E$63,' RPM (ICE)'!$B$3:$B$63,,1),IF(M589=2,_xlfn.XLOOKUP(D589,' RPM (ICE)'!$F$3:$F$63,' RPM (ICE)'!$B$3:$B$63,,1),IF(M589=3,_xlfn.XLOOKUP(D589,' RPM (ICE)'!$G$3:$G$63,' RPM (ICE)'!$B$3:$B$63,,1))))</f>
        <v>6900</v>
      </c>
      <c r="X589" s="12">
        <f t="shared" si="224"/>
        <v>18.575322156521739</v>
      </c>
      <c r="Y589" s="3">
        <f t="shared" si="225"/>
        <v>19</v>
      </c>
      <c r="Z589" s="3">
        <f t="shared" si="232"/>
        <v>19</v>
      </c>
      <c r="AA589" s="3">
        <f t="shared" si="226"/>
        <v>19</v>
      </c>
      <c r="AB589" s="19"/>
      <c r="AC589" s="14">
        <f>IF(M589=1,_xlfn.XLOOKUP(D589,' RPM (ICE)'!$E$3:$E$63,' RPM (ICE)'!$C$3:$C$63,,-1),IF(M589=2,_xlfn.XLOOKUP(D589,' RPM (ICE)'!$F$3:$F$63,' RPM (ICE)'!$C$3:$C$63,,-1),IF(M589=3,_xlfn.XLOOKUP(D589,' RPM (ICE)'!$G$3:$G$63,' RPM (ICE)'!$C$3:$C$63,,-1))))</f>
        <v>13.483333333333301</v>
      </c>
      <c r="AD589" s="14">
        <f t="shared" si="227"/>
        <v>10.054521666666643</v>
      </c>
      <c r="AE589" s="14">
        <f t="shared" si="228"/>
        <v>13.914292245024122</v>
      </c>
      <c r="AF589" s="14" cm="1">
        <f t="array" ref="AF589">_xlfn.XLOOKUP(AE589,BSFC!$I$11:$I$33,_xlfn.XLOOKUP('Main Data (ICE)'!W589,BSFC!$J$10:$W$10,BSFC!$J$11:$W$33,,-1),,-1)</f>
        <v>450.79008974999994</v>
      </c>
      <c r="AG589" s="14">
        <f t="shared" si="229"/>
        <v>1.2590218679194376</v>
      </c>
      <c r="AH589" s="14">
        <f t="shared" si="233"/>
        <v>2.0918489920053368E-4</v>
      </c>
      <c r="AI589" s="14">
        <f t="shared" si="234"/>
        <v>9.4298479484953263E-2</v>
      </c>
      <c r="AJ589" s="14">
        <f t="shared" si="238"/>
        <v>70.191658469951165</v>
      </c>
      <c r="AK589" s="14">
        <f t="shared" si="235"/>
        <v>1.2489864832444141E-4</v>
      </c>
      <c r="AL589" s="14">
        <f t="shared" si="236"/>
        <v>9.296908406616157E-2</v>
      </c>
    </row>
    <row r="590" spans="1:38" ht="15.75" thickBot="1" x14ac:dyDescent="0.3">
      <c r="A590" s="14">
        <v>1</v>
      </c>
      <c r="B590" s="17" t="s">
        <v>31</v>
      </c>
      <c r="C590" s="14">
        <v>584</v>
      </c>
      <c r="D590" s="14">
        <f t="shared" si="230"/>
        <v>29.732288158584911</v>
      </c>
      <c r="E590" s="14">
        <f t="shared" si="220"/>
        <v>13.291500066423287</v>
      </c>
      <c r="F590" s="14">
        <f t="shared" si="231"/>
        <v>51.634071832653831</v>
      </c>
      <c r="G590" s="14">
        <f>0.5*('Specifications (ICE)'!$P$4*'Specifications (ICE)'!$P$3)*'Specifications (ICE)'!$P$5*E590^2</f>
        <v>55.218552590498867</v>
      </c>
      <c r="H590" s="14">
        <f>IF(B590="A",'Specifications (ICE)'!$M$12,IF(B590="G",'Specifications (ICE)'!$M$13))</f>
        <v>105.33879899999999</v>
      </c>
      <c r="I590" s="14">
        <f>'Specifications (ICE)'!$H$11-G590-H590-R590</f>
        <v>-504.93853657604586</v>
      </c>
      <c r="J590" s="14">
        <f t="shared" si="221"/>
        <v>-0.79789404461084967</v>
      </c>
      <c r="K590" s="14">
        <f>0.5*'Specifications (ICE)'!$E$16*E590^2</f>
        <v>47425.002164587742</v>
      </c>
      <c r="L590" s="14">
        <f>E590/'Specifications (ICE)'!$M$4</f>
        <v>46.514435927990505</v>
      </c>
      <c r="M590" s="14">
        <f t="shared" si="216"/>
        <v>3</v>
      </c>
      <c r="N590" s="14">
        <f>IF(M590=1,'Specifications (ICE)'!$M$19,IF(M590=2,'Specifications (ICE)'!$M$20,IF(M590=3,'Specifications (ICE)'!$M$21)))</f>
        <v>632.83908432016858</v>
      </c>
      <c r="O590" s="14">
        <f t="shared" si="217"/>
        <v>55.899933774238391</v>
      </c>
      <c r="P590" s="13">
        <f t="shared" si="218"/>
        <v>-0.79789404461084967</v>
      </c>
      <c r="Q590" s="14">
        <v>14.6</v>
      </c>
      <c r="R590" s="17">
        <f>'Specifications (ICE)'!$E$16*9.81*SIN(Q590-Q589)</f>
        <v>1046.3794352042696</v>
      </c>
      <c r="S590" s="14">
        <f t="shared" si="222"/>
        <v>0.25481807079117214</v>
      </c>
      <c r="T590" s="12">
        <f t="shared" si="219"/>
        <v>832.83915085736919</v>
      </c>
      <c r="U590" s="3">
        <f t="shared" si="237"/>
        <v>18</v>
      </c>
      <c r="V590" s="19">
        <f t="shared" si="223"/>
        <v>13.422600000000001</v>
      </c>
      <c r="W590" s="14">
        <f>IF(M590=1,_xlfn.XLOOKUP(D590,' RPM (ICE)'!$E$3:$E$63,' RPM (ICE)'!$B$3:$B$63,,1),IF(M590=2,_xlfn.XLOOKUP(D590,' RPM (ICE)'!$F$3:$F$63,' RPM (ICE)'!$B$3:$B$63,,1),IF(M590=3,_xlfn.XLOOKUP(D590,' RPM (ICE)'!$G$3:$G$63,' RPM (ICE)'!$B$3:$B$63,,1))))</f>
        <v>6800</v>
      </c>
      <c r="X590" s="12">
        <f t="shared" si="224"/>
        <v>18.848488658823531</v>
      </c>
      <c r="Y590" s="3">
        <f t="shared" si="225"/>
        <v>19</v>
      </c>
      <c r="Z590" s="3">
        <f t="shared" si="232"/>
        <v>19</v>
      </c>
      <c r="AA590" s="3">
        <f t="shared" si="226"/>
        <v>19</v>
      </c>
      <c r="AB590" s="19"/>
      <c r="AC590" s="14">
        <f>IF(M590=1,_xlfn.XLOOKUP(D590,' RPM (ICE)'!$E$3:$E$63,' RPM (ICE)'!$C$3:$C$63,,-1),IF(M590=2,_xlfn.XLOOKUP(D590,' RPM (ICE)'!$F$3:$F$63,' RPM (ICE)'!$C$3:$C$63,,-1),IF(M590=3,_xlfn.XLOOKUP(D590,' RPM (ICE)'!$G$3:$G$63,' RPM (ICE)'!$C$3:$C$63,,-1))))</f>
        <v>14</v>
      </c>
      <c r="AD590" s="14">
        <f t="shared" si="227"/>
        <v>10.4398</v>
      </c>
      <c r="AE590" s="14">
        <f t="shared" si="228"/>
        <v>14.659935623529412</v>
      </c>
      <c r="AF590" s="14" cm="1">
        <f t="array" ref="AF590">_xlfn.XLOOKUP(AE590,BSFC!$I$11:$I$33,_xlfn.XLOOKUP('Main Data (ICE)'!W590,BSFC!$J$10:$W$10,BSFC!$J$11:$W$33,,-1),,-1)</f>
        <v>426.97377450000005</v>
      </c>
      <c r="AG590" s="14">
        <f t="shared" si="229"/>
        <v>1.2382002252847502</v>
      </c>
      <c r="AH590" s="14">
        <f t="shared" si="233"/>
        <v>2.1818037316721688E-4</v>
      </c>
      <c r="AI590" s="14">
        <f t="shared" si="234"/>
        <v>9.3157297453025117E-2</v>
      </c>
      <c r="AJ590" s="14">
        <f t="shared" si="238"/>
        <v>70.284815767404183</v>
      </c>
      <c r="AK590" s="14">
        <f t="shared" si="235"/>
        <v>1.2338714894440412E-4</v>
      </c>
      <c r="AL590" s="14">
        <f t="shared" si="236"/>
        <v>9.3092471215105971E-2</v>
      </c>
    </row>
    <row r="591" spans="1:38" ht="15.75" thickBot="1" x14ac:dyDescent="0.3">
      <c r="A591" s="14">
        <v>1</v>
      </c>
      <c r="B591" s="17" t="s">
        <v>31</v>
      </c>
      <c r="C591" s="14">
        <v>585</v>
      </c>
      <c r="D591" s="14">
        <f t="shared" si="230"/>
        <v>29.597699137366838</v>
      </c>
      <c r="E591" s="14">
        <f t="shared" si="220"/>
        <v>13.231333490110078</v>
      </c>
      <c r="F591" s="14">
        <f t="shared" si="231"/>
        <v>51.709650004781942</v>
      </c>
      <c r="G591" s="14">
        <f>0.5*('Specifications (ICE)'!$P$4*'Specifications (ICE)'!$P$3)*'Specifications (ICE)'!$P$5*E591^2</f>
        <v>54.719768902319551</v>
      </c>
      <c r="H591" s="14">
        <f>IF(B591="A",'Specifications (ICE)'!$M$12,IF(B591="G",'Specifications (ICE)'!$M$13))</f>
        <v>105.33879899999999</v>
      </c>
      <c r="I591" s="14">
        <f>'Specifications (ICE)'!$H$11-G591-H591-R591</f>
        <v>-504.43975288787556</v>
      </c>
      <c r="J591" s="14">
        <f t="shared" si="221"/>
        <v>-0.7971058763378579</v>
      </c>
      <c r="K591" s="14">
        <f>0.5*'Specifications (ICE)'!$E$16*E591^2</f>
        <v>46996.616841506395</v>
      </c>
      <c r="L591" s="14">
        <f>E591/'Specifications (ICE)'!$M$4</f>
        <v>46.303879230481463</v>
      </c>
      <c r="M591" s="14">
        <f t="shared" si="216"/>
        <v>3</v>
      </c>
      <c r="N591" s="14">
        <f>IF(M591=1,'Specifications (ICE)'!$M$19,IF(M591=2,'Specifications (ICE)'!$M$20,IF(M591=3,'Specifications (ICE)'!$M$21)))</f>
        <v>632.83908432016858</v>
      </c>
      <c r="O591" s="14">
        <f t="shared" si="217"/>
        <v>55.394995237662343</v>
      </c>
      <c r="P591" s="13">
        <f t="shared" si="218"/>
        <v>-0.7971058763378579</v>
      </c>
      <c r="Q591" s="14">
        <v>14.8</v>
      </c>
      <c r="R591" s="17">
        <f>'Specifications (ICE)'!$E$16*9.81*SIN(Q591-Q590)</f>
        <v>1046.3794352042787</v>
      </c>
      <c r="S591" s="14">
        <f t="shared" si="222"/>
        <v>0.2583087292951608</v>
      </c>
      <c r="T591" s="12">
        <f t="shared" si="219"/>
        <v>829.06914144712403</v>
      </c>
      <c r="U591" s="3">
        <f t="shared" si="237"/>
        <v>18</v>
      </c>
      <c r="V591" s="19">
        <f t="shared" si="223"/>
        <v>13.422600000000001</v>
      </c>
      <c r="W591" s="14">
        <f>IF(M591=1,_xlfn.XLOOKUP(D591,' RPM (ICE)'!$E$3:$E$63,' RPM (ICE)'!$B$3:$B$63,,1),IF(M591=2,_xlfn.XLOOKUP(D591,' RPM (ICE)'!$F$3:$F$63,' RPM (ICE)'!$B$3:$B$63,,1),IF(M591=3,_xlfn.XLOOKUP(D591,' RPM (ICE)'!$G$3:$G$63,' RPM (ICE)'!$B$3:$B$63,,1))))</f>
        <v>6800</v>
      </c>
      <c r="X591" s="12">
        <f t="shared" si="224"/>
        <v>18.848488658823531</v>
      </c>
      <c r="Y591" s="3">
        <f t="shared" si="225"/>
        <v>19</v>
      </c>
      <c r="Z591" s="3">
        <f t="shared" si="232"/>
        <v>19</v>
      </c>
      <c r="AA591" s="3">
        <f t="shared" si="226"/>
        <v>19</v>
      </c>
      <c r="AB591" s="19"/>
      <c r="AC591" s="14">
        <f>IF(M591=1,_xlfn.XLOOKUP(D591,' RPM (ICE)'!$E$3:$E$63,' RPM (ICE)'!$C$3:$C$63,,-1),IF(M591=2,_xlfn.XLOOKUP(D591,' RPM (ICE)'!$F$3:$F$63,' RPM (ICE)'!$C$3:$C$63,,-1),IF(M591=3,_xlfn.XLOOKUP(D591,' RPM (ICE)'!$G$3:$G$63,' RPM (ICE)'!$C$3:$C$63,,-1))))</f>
        <v>14</v>
      </c>
      <c r="AD591" s="14">
        <f t="shared" si="227"/>
        <v>10.4398</v>
      </c>
      <c r="AE591" s="14">
        <f t="shared" si="228"/>
        <v>14.659935623529412</v>
      </c>
      <c r="AF591" s="14" cm="1">
        <f t="array" ref="AF591">_xlfn.XLOOKUP(AE591,BSFC!$I$11:$I$33,_xlfn.XLOOKUP('Main Data (ICE)'!W591,BSFC!$J$10:$W$10,BSFC!$J$11:$W$33,,-1),,-1)</f>
        <v>426.97377450000005</v>
      </c>
      <c r="AG591" s="14">
        <f t="shared" si="229"/>
        <v>1.2382002252847502</v>
      </c>
      <c r="AH591" s="14">
        <f t="shared" si="233"/>
        <v>2.1917250038418153E-4</v>
      </c>
      <c r="AI591" s="14">
        <f t="shared" si="234"/>
        <v>9.3580909755636696E-2</v>
      </c>
      <c r="AJ591" s="14">
        <f t="shared" si="238"/>
        <v>70.378396677159813</v>
      </c>
      <c r="AK591" s="14">
        <f t="shared" si="235"/>
        <v>1.2394822484190291E-4</v>
      </c>
      <c r="AL591" s="14">
        <f t="shared" si="236"/>
        <v>9.3216419439947878E-2</v>
      </c>
    </row>
    <row r="592" spans="1:38" ht="15.75" thickBot="1" x14ac:dyDescent="0.3">
      <c r="A592" s="14">
        <v>1</v>
      </c>
      <c r="B592" s="17" t="s">
        <v>31</v>
      </c>
      <c r="C592" s="14">
        <v>586</v>
      </c>
      <c r="D592" s="14">
        <f t="shared" si="230"/>
        <v>29.462629162014277</v>
      </c>
      <c r="E592" s="14">
        <f t="shared" si="220"/>
        <v>13.170951908416978</v>
      </c>
      <c r="F592" s="14">
        <f t="shared" si="231"/>
        <v>51.785574661325633</v>
      </c>
      <c r="G592" s="14">
        <f>0.5*('Specifications (ICE)'!$P$4*'Specifications (ICE)'!$P$3)*'Specifications (ICE)'!$P$5*E592^2</f>
        <v>54.221477918003316</v>
      </c>
      <c r="H592" s="14">
        <f>IF(B592="A",'Specifications (ICE)'!$M$12,IF(B592="G",'Specifications (ICE)'!$M$13))</f>
        <v>105.33879899999999</v>
      </c>
      <c r="I592" s="14">
        <f>'Specifications (ICE)'!$H$11-G592-H592-R592</f>
        <v>-503.94146190355025</v>
      </c>
      <c r="J592" s="14">
        <f t="shared" si="221"/>
        <v>-0.79631848662588933</v>
      </c>
      <c r="K592" s="14">
        <f>0.5*'Specifications (ICE)'!$E$16*E592^2</f>
        <v>46568.654682029985</v>
      </c>
      <c r="L592" s="14">
        <f>E592/'Specifications (ICE)'!$M$4</f>
        <v>46.092570108195893</v>
      </c>
      <c r="M592" s="14">
        <f t="shared" si="216"/>
        <v>3</v>
      </c>
      <c r="N592" s="14">
        <f>IF(M592=1,'Specifications (ICE)'!$M$19,IF(M592=2,'Specifications (ICE)'!$M$20,IF(M592=3,'Specifications (ICE)'!$M$21)))</f>
        <v>632.83908432016858</v>
      </c>
      <c r="O592" s="14">
        <f t="shared" si="217"/>
        <v>54.890555484774474</v>
      </c>
      <c r="P592" s="13">
        <f t="shared" si="218"/>
        <v>-0.79631848662588933</v>
      </c>
      <c r="Q592" s="14">
        <v>15</v>
      </c>
      <c r="R592" s="17">
        <f>'Specifications (ICE)'!$E$16*9.81*SIN(Q592-Q591)</f>
        <v>1046.3794352042696</v>
      </c>
      <c r="S592" s="14">
        <f t="shared" si="222"/>
        <v>0.26179938779914941</v>
      </c>
      <c r="T592" s="12">
        <f t="shared" si="219"/>
        <v>825.28565990076777</v>
      </c>
      <c r="U592" s="3">
        <f t="shared" si="237"/>
        <v>18</v>
      </c>
      <c r="V592" s="19">
        <f t="shared" si="223"/>
        <v>13.422600000000001</v>
      </c>
      <c r="W592" s="14">
        <f>IF(M592=1,_xlfn.XLOOKUP(D592,' RPM (ICE)'!$E$3:$E$63,' RPM (ICE)'!$B$3:$B$63,,1),IF(M592=2,_xlfn.XLOOKUP(D592,' RPM (ICE)'!$F$3:$F$63,' RPM (ICE)'!$B$3:$B$63,,1),IF(M592=3,_xlfn.XLOOKUP(D592,' RPM (ICE)'!$G$3:$G$63,' RPM (ICE)'!$B$3:$B$63,,1))))</f>
        <v>6800</v>
      </c>
      <c r="X592" s="12">
        <f t="shared" si="224"/>
        <v>18.848488658823531</v>
      </c>
      <c r="Y592" s="3">
        <f t="shared" si="225"/>
        <v>19</v>
      </c>
      <c r="Z592" s="3">
        <f t="shared" si="232"/>
        <v>19</v>
      </c>
      <c r="AA592" s="3">
        <f t="shared" si="226"/>
        <v>19</v>
      </c>
      <c r="AB592" s="19"/>
      <c r="AC592" s="14">
        <f>IF(M592=1,_xlfn.XLOOKUP(D592,' RPM (ICE)'!$E$3:$E$63,' RPM (ICE)'!$C$3:$C$63,,-1),IF(M592=2,_xlfn.XLOOKUP(D592,' RPM (ICE)'!$F$3:$F$63,' RPM (ICE)'!$C$3:$C$63,,-1),IF(M592=3,_xlfn.XLOOKUP(D592,' RPM (ICE)'!$G$3:$G$63,' RPM (ICE)'!$C$3:$C$63,,-1))))</f>
        <v>14</v>
      </c>
      <c r="AD592" s="14">
        <f t="shared" si="227"/>
        <v>10.4398</v>
      </c>
      <c r="AE592" s="14">
        <f t="shared" si="228"/>
        <v>14.659935623529412</v>
      </c>
      <c r="AF592" s="14" cm="1">
        <f t="array" ref="AF592">_xlfn.XLOOKUP(AE592,BSFC!$I$11:$I$33,_xlfn.XLOOKUP('Main Data (ICE)'!W592,BSFC!$J$10:$W$10,BSFC!$J$11:$W$33,,-1),,-1)</f>
        <v>426.97377450000005</v>
      </c>
      <c r="AG592" s="14">
        <f t="shared" si="229"/>
        <v>1.2382002252847502</v>
      </c>
      <c r="AH592" s="14">
        <f t="shared" si="233"/>
        <v>2.2017728594022945E-4</v>
      </c>
      <c r="AI592" s="14">
        <f t="shared" si="234"/>
        <v>9.4009926837065563E-2</v>
      </c>
      <c r="AJ592" s="14">
        <f t="shared" si="238"/>
        <v>70.472406603996873</v>
      </c>
      <c r="AK592" s="14">
        <f t="shared" si="235"/>
        <v>1.245164593868418E-4</v>
      </c>
      <c r="AL592" s="14">
        <f t="shared" si="236"/>
        <v>9.3340935899334718E-2</v>
      </c>
    </row>
    <row r="593" spans="1:38" ht="15.75" thickBot="1" x14ac:dyDescent="0.3">
      <c r="A593" s="14">
        <v>1</v>
      </c>
      <c r="B593" s="17" t="s">
        <v>31</v>
      </c>
      <c r="C593" s="14">
        <v>587</v>
      </c>
      <c r="D593" s="14">
        <f t="shared" si="230"/>
        <v>29.327071454379983</v>
      </c>
      <c r="E593" s="14">
        <f t="shared" si="220"/>
        <v>13.110352291246068</v>
      </c>
      <c r="F593" s="14">
        <f t="shared" si="231"/>
        <v>51.861850262299967</v>
      </c>
      <c r="G593" s="14">
        <f>0.5*('Specifications (ICE)'!$P$4*'Specifications (ICE)'!$P$3)*'Specifications (ICE)'!$P$5*E593^2</f>
        <v>53.723679150852028</v>
      </c>
      <c r="H593" s="14">
        <f>IF(B593="A",'Specifications (ICE)'!$M$12,IF(B593="G",'Specifications (ICE)'!$M$13))</f>
        <v>105.33879899999999</v>
      </c>
      <c r="I593" s="14">
        <f>'Specifications (ICE)'!$H$11-G593-H593-R593</f>
        <v>-503.44366313639898</v>
      </c>
      <c r="J593" s="14">
        <f t="shared" si="221"/>
        <v>-0.79553187470591602</v>
      </c>
      <c r="K593" s="14">
        <f>0.5*'Specifications (ICE)'!$E$16*E593^2</f>
        <v>46141.115268152971</v>
      </c>
      <c r="L593" s="14">
        <f>E593/'Specifications (ICE)'!$M$4</f>
        <v>45.880497957116596</v>
      </c>
      <c r="M593" s="14">
        <f t="shared" si="216"/>
        <v>3</v>
      </c>
      <c r="N593" s="14">
        <f>IF(M593=1,'Specifications (ICE)'!$M$19,IF(M593=2,'Specifications (ICE)'!$M$20,IF(M593=3,'Specifications (ICE)'!$M$21)))</f>
        <v>632.83908432016858</v>
      </c>
      <c r="O593" s="14">
        <f t="shared" si="217"/>
        <v>54.386614022870909</v>
      </c>
      <c r="P593" s="13">
        <f t="shared" si="218"/>
        <v>-0.79553187470591602</v>
      </c>
      <c r="Q593" s="14">
        <v>15.2</v>
      </c>
      <c r="R593" s="17">
        <f>'Specifications (ICE)'!$E$16*9.81*SIN(Q593-Q592)</f>
        <v>1046.3794352042696</v>
      </c>
      <c r="S593" s="14">
        <f t="shared" si="222"/>
        <v>0.26529004630313807</v>
      </c>
      <c r="T593" s="12">
        <f t="shared" si="219"/>
        <v>821.48851635378787</v>
      </c>
      <c r="U593" s="3">
        <f t="shared" si="237"/>
        <v>18</v>
      </c>
      <c r="V593" s="19">
        <f t="shared" si="223"/>
        <v>13.422600000000001</v>
      </c>
      <c r="W593" s="14">
        <f>IF(M593=1,_xlfn.XLOOKUP(D593,' RPM (ICE)'!$E$3:$E$63,' RPM (ICE)'!$B$3:$B$63,,1),IF(M593=2,_xlfn.XLOOKUP(D593,' RPM (ICE)'!$F$3:$F$63,' RPM (ICE)'!$B$3:$B$63,,1),IF(M593=3,_xlfn.XLOOKUP(D593,' RPM (ICE)'!$G$3:$G$63,' RPM (ICE)'!$B$3:$B$63,,1))))</f>
        <v>6700</v>
      </c>
      <c r="X593" s="12">
        <f t="shared" si="224"/>
        <v>19.129809385074626</v>
      </c>
      <c r="Y593" s="3">
        <f t="shared" si="225"/>
        <v>19</v>
      </c>
      <c r="Z593" s="3">
        <f t="shared" si="232"/>
        <v>19</v>
      </c>
      <c r="AA593" s="3">
        <f t="shared" si="226"/>
        <v>19</v>
      </c>
      <c r="AB593" s="19"/>
      <c r="AC593" s="14">
        <f>IF(M593=1,_xlfn.XLOOKUP(D593,' RPM (ICE)'!$E$3:$E$63,' RPM (ICE)'!$C$3:$C$63,,-1),IF(M593=2,_xlfn.XLOOKUP(D593,' RPM (ICE)'!$F$3:$F$63,' RPM (ICE)'!$C$3:$C$63,,-1),IF(M593=3,_xlfn.XLOOKUP(D593,' RPM (ICE)'!$G$3:$G$63,' RPM (ICE)'!$C$3:$C$63,,-1))))</f>
        <v>16.8</v>
      </c>
      <c r="AD593" s="14">
        <f t="shared" si="227"/>
        <v>12.527760000000001</v>
      </c>
      <c r="AE593" s="14">
        <f t="shared" si="228"/>
        <v>17.854488759402983</v>
      </c>
      <c r="AF593" s="14" cm="1">
        <f t="array" ref="AF593">_xlfn.XLOOKUP(AE593,BSFC!$I$11:$I$33,_xlfn.XLOOKUP('Main Data (ICE)'!W593,BSFC!$J$10:$W$10,BSFC!$J$11:$W$33,,-1),,-1)</f>
        <v>484.72801649999997</v>
      </c>
      <c r="AG593" s="14">
        <f t="shared" si="229"/>
        <v>1.6868211822189001</v>
      </c>
      <c r="AH593" s="14">
        <f t="shared" si="233"/>
        <v>2.6543400635061794E-4</v>
      </c>
      <c r="AI593" s="14">
        <f t="shared" si="234"/>
        <v>0.12866329940998342</v>
      </c>
      <c r="AJ593" s="14">
        <f t="shared" si="238"/>
        <v>70.601069903406852</v>
      </c>
      <c r="AK593" s="14">
        <f t="shared" si="235"/>
        <v>1.7041496610593828E-4</v>
      </c>
      <c r="AL593" s="14">
        <f t="shared" si="236"/>
        <v>9.3511350865440657E-2</v>
      </c>
    </row>
    <row r="594" spans="1:38" ht="15.75" thickBot="1" x14ac:dyDescent="0.3">
      <c r="A594" s="14">
        <v>1</v>
      </c>
      <c r="B594" s="17" t="s">
        <v>31</v>
      </c>
      <c r="C594" s="14">
        <v>588</v>
      </c>
      <c r="D594" s="14">
        <f t="shared" si="230"/>
        <v>29.19101908632009</v>
      </c>
      <c r="E594" s="14">
        <f t="shared" si="220"/>
        <v>13.049531541445049</v>
      </c>
      <c r="F594" s="14">
        <f t="shared" si="231"/>
        <v>51.938481365632988</v>
      </c>
      <c r="G594" s="14">
        <f>0.5*('Specifications (ICE)'!$P$4*'Specifications (ICE)'!$P$3)*'Specifications (ICE)'!$P$5*E594^2</f>
        <v>53.226372114648314</v>
      </c>
      <c r="H594" s="14">
        <f>IF(B594="A",'Specifications (ICE)'!$M$12,IF(B594="G",'Specifications (ICE)'!$M$13))</f>
        <v>105.33879899999999</v>
      </c>
      <c r="I594" s="14">
        <f>'Specifications (ICE)'!$H$11-G594-H594-R594</f>
        <v>-502.9463561002043</v>
      </c>
      <c r="J594" s="14">
        <f t="shared" si="221"/>
        <v>-0.79474603980962655</v>
      </c>
      <c r="K594" s="14">
        <f>0.5*'Specifications (ICE)'!$E$16*E594^2</f>
        <v>45713.998182282739</v>
      </c>
      <c r="L594" s="14">
        <f>E594/'Specifications (ICE)'!$M$4</f>
        <v>45.667651938565349</v>
      </c>
      <c r="M594" s="14">
        <f t="shared" si="216"/>
        <v>3</v>
      </c>
      <c r="N594" s="14">
        <f>IF(M594=1,'Specifications (ICE)'!$M$19,IF(M594=2,'Specifications (ICE)'!$M$20,IF(M594=3,'Specifications (ICE)'!$M$21)))</f>
        <v>632.83908432016858</v>
      </c>
      <c r="O594" s="14">
        <f t="shared" si="217"/>
        <v>53.883170359734514</v>
      </c>
      <c r="P594" s="13">
        <f t="shared" si="218"/>
        <v>-0.79474603980962655</v>
      </c>
      <c r="Q594" s="14">
        <v>15.4</v>
      </c>
      <c r="R594" s="17">
        <f>'Specifications (ICE)'!$E$16*9.81*SIN(Q594-Q593)</f>
        <v>1046.3794352042787</v>
      </c>
      <c r="S594" s="14">
        <f t="shared" si="222"/>
        <v>0.26878070480712674</v>
      </c>
      <c r="T594" s="12">
        <f t="shared" si="219"/>
        <v>817.67751674007604</v>
      </c>
      <c r="U594" s="3">
        <f t="shared" si="237"/>
        <v>18</v>
      </c>
      <c r="V594" s="19">
        <f t="shared" si="223"/>
        <v>13.422600000000001</v>
      </c>
      <c r="W594" s="14">
        <f>IF(M594=1,_xlfn.XLOOKUP(D594,' RPM (ICE)'!$E$3:$E$63,' RPM (ICE)'!$B$3:$B$63,,1),IF(M594=2,_xlfn.XLOOKUP(D594,' RPM (ICE)'!$F$3:$F$63,' RPM (ICE)'!$B$3:$B$63,,1),IF(M594=3,_xlfn.XLOOKUP(D594,' RPM (ICE)'!$G$3:$G$63,' RPM (ICE)'!$B$3:$B$63,,1))))</f>
        <v>6700</v>
      </c>
      <c r="X594" s="12">
        <f t="shared" si="224"/>
        <v>19.129809385074626</v>
      </c>
      <c r="Y594" s="3">
        <f t="shared" si="225"/>
        <v>19</v>
      </c>
      <c r="Z594" s="3">
        <f t="shared" si="232"/>
        <v>19</v>
      </c>
      <c r="AA594" s="3">
        <f t="shared" si="226"/>
        <v>19</v>
      </c>
      <c r="AB594" s="19"/>
      <c r="AC594" s="14">
        <f>IF(M594=1,_xlfn.XLOOKUP(D594,' RPM (ICE)'!$E$3:$E$63,' RPM (ICE)'!$C$3:$C$63,,-1),IF(M594=2,_xlfn.XLOOKUP(D594,' RPM (ICE)'!$F$3:$F$63,' RPM (ICE)'!$C$3:$C$63,,-1),IF(M594=3,_xlfn.XLOOKUP(D594,' RPM (ICE)'!$G$3:$G$63,' RPM (ICE)'!$C$3:$C$63,,-1))))</f>
        <v>16.8</v>
      </c>
      <c r="AD594" s="14">
        <f t="shared" si="227"/>
        <v>12.527760000000001</v>
      </c>
      <c r="AE594" s="14">
        <f t="shared" si="228"/>
        <v>17.854488759402983</v>
      </c>
      <c r="AF594" s="14" cm="1">
        <f t="array" ref="AF594">_xlfn.XLOOKUP(AE594,BSFC!$I$11:$I$33,_xlfn.XLOOKUP('Main Data (ICE)'!W594,BSFC!$J$10:$W$10,BSFC!$J$11:$W$33,,-1),,-1)</f>
        <v>484.72801649999997</v>
      </c>
      <c r="AG594" s="14">
        <f t="shared" si="229"/>
        <v>1.6868211822189001</v>
      </c>
      <c r="AH594" s="14">
        <f t="shared" si="233"/>
        <v>2.666711308586914E-4</v>
      </c>
      <c r="AI594" s="14">
        <f t="shared" si="234"/>
        <v>0.1292629683189454</v>
      </c>
      <c r="AJ594" s="14">
        <f t="shared" si="238"/>
        <v>70.730332871725793</v>
      </c>
      <c r="AK594" s="14">
        <f t="shared" si="235"/>
        <v>1.7120922956151709E-4</v>
      </c>
      <c r="AL594" s="14">
        <f t="shared" si="236"/>
        <v>9.3682560095002171E-2</v>
      </c>
    </row>
    <row r="595" spans="1:38" ht="15.75" thickBot="1" x14ac:dyDescent="0.3">
      <c r="A595" s="14">
        <v>1</v>
      </c>
      <c r="B595" s="17" t="s">
        <v>31</v>
      </c>
      <c r="C595" s="14">
        <v>589</v>
      </c>
      <c r="D595" s="14">
        <f t="shared" si="230"/>
        <v>29.054464975023361</v>
      </c>
      <c r="E595" s="14">
        <f t="shared" si="220"/>
        <v>12.988486492719233</v>
      </c>
      <c r="F595" s="14">
        <f t="shared" si="231"/>
        <v>52.015472630208777</v>
      </c>
      <c r="G595" s="14">
        <f>0.5*('Specifications (ICE)'!$P$4*'Specifications (ICE)'!$P$3)*'Specifications (ICE)'!$P$5*E595^2</f>
        <v>52.729556323655054</v>
      </c>
      <c r="H595" s="14">
        <f>IF(B595="A",'Specifications (ICE)'!$M$12,IF(B595="G",'Specifications (ICE)'!$M$13))</f>
        <v>105.33879899999999</v>
      </c>
      <c r="I595" s="14">
        <f>'Specifications (ICE)'!$H$11-G595-H595-R595</f>
        <v>-502.44954030920201</v>
      </c>
      <c r="J595" s="14">
        <f t="shared" si="221"/>
        <v>-0.79396098116942571</v>
      </c>
      <c r="K595" s="14">
        <f>0.5*'Specifications (ICE)'!$E$16*E595^2</f>
        <v>45287.303007239148</v>
      </c>
      <c r="L595" s="14">
        <f>E595/'Specifications (ICE)'!$M$4</f>
        <v>45.454020971895829</v>
      </c>
      <c r="M595" s="14">
        <f t="shared" si="216"/>
        <v>3</v>
      </c>
      <c r="N595" s="14">
        <f>IF(M595=1,'Specifications (ICE)'!$M$19,IF(M595=2,'Specifications (ICE)'!$M$20,IF(M595=3,'Specifications (ICE)'!$M$21)))</f>
        <v>632.83908432016858</v>
      </c>
      <c r="O595" s="14">
        <f t="shared" si="217"/>
        <v>53.380224003634304</v>
      </c>
      <c r="P595" s="13">
        <f t="shared" si="218"/>
        <v>-0.79396098116942571</v>
      </c>
      <c r="Q595" s="14">
        <v>15.6</v>
      </c>
      <c r="R595" s="17">
        <f>'Specifications (ICE)'!$E$16*9.81*SIN(Q595-Q594)</f>
        <v>1046.3794352042696</v>
      </c>
      <c r="S595" s="14">
        <f t="shared" si="222"/>
        <v>0.2722713633111154</v>
      </c>
      <c r="T595" s="12">
        <f t="shared" si="219"/>
        <v>813.85246266109448</v>
      </c>
      <c r="U595" s="3">
        <f t="shared" si="237"/>
        <v>18</v>
      </c>
      <c r="V595" s="19">
        <f t="shared" si="223"/>
        <v>13.422600000000001</v>
      </c>
      <c r="W595" s="14">
        <f>IF(M595=1,_xlfn.XLOOKUP(D595,' RPM (ICE)'!$E$3:$E$63,' RPM (ICE)'!$B$3:$B$63,,1),IF(M595=2,_xlfn.XLOOKUP(D595,' RPM (ICE)'!$F$3:$F$63,' RPM (ICE)'!$B$3:$B$63,,1),IF(M595=3,_xlfn.XLOOKUP(D595,' RPM (ICE)'!$G$3:$G$63,' RPM (ICE)'!$B$3:$B$63,,1))))</f>
        <v>6700</v>
      </c>
      <c r="X595" s="12">
        <f t="shared" si="224"/>
        <v>19.129809385074626</v>
      </c>
      <c r="Y595" s="3">
        <f t="shared" si="225"/>
        <v>19</v>
      </c>
      <c r="Z595" s="3">
        <f t="shared" si="232"/>
        <v>19</v>
      </c>
      <c r="AA595" s="3">
        <f t="shared" si="226"/>
        <v>19</v>
      </c>
      <c r="AB595" s="19"/>
      <c r="AC595" s="14">
        <f>IF(M595=1,_xlfn.XLOOKUP(D595,' RPM (ICE)'!$E$3:$E$63,' RPM (ICE)'!$C$3:$C$63,,-1),IF(M595=2,_xlfn.XLOOKUP(D595,' RPM (ICE)'!$F$3:$F$63,' RPM (ICE)'!$C$3:$C$63,,-1),IF(M595=3,_xlfn.XLOOKUP(D595,' RPM (ICE)'!$G$3:$G$63,' RPM (ICE)'!$C$3:$C$63,,-1))))</f>
        <v>16.8</v>
      </c>
      <c r="AD595" s="14">
        <f t="shared" si="227"/>
        <v>12.527760000000001</v>
      </c>
      <c r="AE595" s="14">
        <f t="shared" si="228"/>
        <v>17.854488759402983</v>
      </c>
      <c r="AF595" s="14" cm="1">
        <f t="array" ref="AF595">_xlfn.XLOOKUP(AE595,BSFC!$I$11:$I$33,_xlfn.XLOOKUP('Main Data (ICE)'!W595,BSFC!$J$10:$W$10,BSFC!$J$11:$W$33,,-1),,-1)</f>
        <v>484.72801649999997</v>
      </c>
      <c r="AG595" s="14">
        <f t="shared" si="229"/>
        <v>1.6868211822189001</v>
      </c>
      <c r="AH595" s="14">
        <f t="shared" si="233"/>
        <v>2.6792446797277198E-4</v>
      </c>
      <c r="AI595" s="14">
        <f t="shared" si="234"/>
        <v>0.12987049593225952</v>
      </c>
      <c r="AJ595" s="14">
        <f t="shared" si="238"/>
        <v>70.860203367658059</v>
      </c>
      <c r="AK595" s="14">
        <f t="shared" si="235"/>
        <v>1.720139018970325E-4</v>
      </c>
      <c r="AL595" s="14">
        <f t="shared" si="236"/>
        <v>9.3854573996899199E-2</v>
      </c>
    </row>
    <row r="596" spans="1:38" ht="15.75" thickBot="1" x14ac:dyDescent="0.3">
      <c r="A596" s="14">
        <v>1</v>
      </c>
      <c r="B596" s="17" t="s">
        <v>31</v>
      </c>
      <c r="C596" s="14">
        <v>590</v>
      </c>
      <c r="D596" s="14">
        <f t="shared" si="230"/>
        <v>28.917401878152177</v>
      </c>
      <c r="E596" s="14">
        <f t="shared" si="220"/>
        <v>12.927213907459375</v>
      </c>
      <c r="F596" s="14">
        <f t="shared" si="231"/>
        <v>52.092828819033265</v>
      </c>
      <c r="G596" s="14">
        <f>0.5*('Specifications (ICE)'!$P$4*'Specifications (ICE)'!$P$3)*'Specifications (ICE)'!$P$5*E596^2</f>
        <v>52.23323129261501</v>
      </c>
      <c r="H596" s="14">
        <f>IF(B596="A",'Specifications (ICE)'!$M$12,IF(B596="G",'Specifications (ICE)'!$M$13))</f>
        <v>105.33879899999999</v>
      </c>
      <c r="I596" s="14">
        <f>'Specifications (ICE)'!$H$11-G596-H596-R596</f>
        <v>-501.953215278171</v>
      </c>
      <c r="J596" s="14">
        <f t="shared" si="221"/>
        <v>-0.79317669801857682</v>
      </c>
      <c r="K596" s="14">
        <f>0.5*'Specifications (ICE)'!$E$16*E596^2</f>
        <v>44861.029326254196</v>
      </c>
      <c r="L596" s="14">
        <f>E596/'Specifications (ICE)'!$M$4</f>
        <v>45.239593726891954</v>
      </c>
      <c r="M596" s="14">
        <f t="shared" si="216"/>
        <v>3</v>
      </c>
      <c r="N596" s="14">
        <f>IF(M596=1,'Specifications (ICE)'!$M$19,IF(M596=2,'Specifications (ICE)'!$M$20,IF(M596=3,'Specifications (ICE)'!$M$21)))</f>
        <v>632.83908432016858</v>
      </c>
      <c r="O596" s="14">
        <f t="shared" si="217"/>
        <v>52.877774463325103</v>
      </c>
      <c r="P596" s="13">
        <f t="shared" si="218"/>
        <v>-0.79317669801857682</v>
      </c>
      <c r="Q596" s="14">
        <v>15.8</v>
      </c>
      <c r="R596" s="17">
        <f>'Specifications (ICE)'!$E$16*9.81*SIN(Q596-Q595)</f>
        <v>1046.3794352042787</v>
      </c>
      <c r="S596" s="14">
        <f t="shared" si="222"/>
        <v>0.27576202181510406</v>
      </c>
      <c r="T596" s="12">
        <f t="shared" si="219"/>
        <v>810.01315124976873</v>
      </c>
      <c r="U596" s="3">
        <f t="shared" si="237"/>
        <v>18</v>
      </c>
      <c r="V596" s="19">
        <f t="shared" si="223"/>
        <v>13.422600000000001</v>
      </c>
      <c r="W596" s="14">
        <f>IF(M596=1,_xlfn.XLOOKUP(D596,' RPM (ICE)'!$E$3:$E$63,' RPM (ICE)'!$B$3:$B$63,,1),IF(M596=2,_xlfn.XLOOKUP(D596,' RPM (ICE)'!$F$3:$F$63,' RPM (ICE)'!$B$3:$B$63,,1),IF(M596=3,_xlfn.XLOOKUP(D596,' RPM (ICE)'!$G$3:$G$63,' RPM (ICE)'!$B$3:$B$63,,1))))</f>
        <v>6600</v>
      </c>
      <c r="X596" s="12">
        <f t="shared" si="224"/>
        <v>19.419654981818184</v>
      </c>
      <c r="Y596" s="3">
        <f t="shared" si="225"/>
        <v>19</v>
      </c>
      <c r="Z596" s="3">
        <f t="shared" si="232"/>
        <v>19</v>
      </c>
      <c r="AA596" s="3">
        <f t="shared" si="226"/>
        <v>19</v>
      </c>
      <c r="AB596" s="19"/>
      <c r="AC596" s="14">
        <f>IF(M596=1,_xlfn.XLOOKUP(D596,' RPM (ICE)'!$E$3:$E$63,' RPM (ICE)'!$C$3:$C$63,,-1),IF(M596=2,_xlfn.XLOOKUP(D596,' RPM (ICE)'!$F$3:$F$63,' RPM (ICE)'!$C$3:$C$63,,-1),IF(M596=3,_xlfn.XLOOKUP(D596,' RPM (ICE)'!$G$3:$G$63,' RPM (ICE)'!$C$3:$C$63,,-1))))</f>
        <v>18</v>
      </c>
      <c r="AD596" s="14">
        <f t="shared" si="227"/>
        <v>13.422600000000001</v>
      </c>
      <c r="AE596" s="14">
        <f t="shared" si="228"/>
        <v>19.419654981818184</v>
      </c>
      <c r="AF596" s="14" cm="1">
        <f t="array" ref="AF596">_xlfn.XLOOKUP(AE596,BSFC!$I$11:$I$33,_xlfn.XLOOKUP('Main Data (ICE)'!W596,BSFC!$J$10:$W$10,BSFC!$J$11:$W$33,,-1),,-1)</f>
        <v>504.47246850000005</v>
      </c>
      <c r="AG596" s="14">
        <f t="shared" si="229"/>
        <v>1.8809255988022502</v>
      </c>
      <c r="AH596" s="14">
        <f t="shared" si="233"/>
        <v>2.884225500321053E-4</v>
      </c>
      <c r="AI596" s="14">
        <f t="shared" si="234"/>
        <v>0.14550123578576094</v>
      </c>
      <c r="AJ596" s="14">
        <f t="shared" si="238"/>
        <v>71.005704603443817</v>
      </c>
      <c r="AK596" s="14">
        <f t="shared" si="235"/>
        <v>1.9271686859041181E-4</v>
      </c>
      <c r="AL596" s="14">
        <f t="shared" si="236"/>
        <v>9.4047290865489616E-2</v>
      </c>
    </row>
    <row r="597" spans="1:38" ht="15.75" thickBot="1" x14ac:dyDescent="0.3">
      <c r="A597" s="14">
        <v>1</v>
      </c>
      <c r="B597" s="17" t="s">
        <v>31</v>
      </c>
      <c r="C597" s="14">
        <v>591</v>
      </c>
      <c r="D597" s="14">
        <f t="shared" si="230"/>
        <v>28.779822388785863</v>
      </c>
      <c r="E597" s="14">
        <f t="shared" si="220"/>
        <v>12.865710474481149</v>
      </c>
      <c r="F597" s="14">
        <f t="shared" si="231"/>
        <v>52.170554802528969</v>
      </c>
      <c r="G597" s="14">
        <f>0.5*('Specifications (ICE)'!$P$4*'Specifications (ICE)'!$P$3)*'Specifications (ICE)'!$P$5*E597^2</f>
        <v>51.737396536750218</v>
      </c>
      <c r="H597" s="14">
        <f>IF(B597="A",'Specifications (ICE)'!$M$12,IF(B597="G",'Specifications (ICE)'!$M$13))</f>
        <v>105.33879899999999</v>
      </c>
      <c r="I597" s="14">
        <f>'Specifications (ICE)'!$H$11-G597-H597-R597</f>
        <v>-501.45738052229717</v>
      </c>
      <c r="J597" s="14">
        <f t="shared" si="221"/>
        <v>-0.79239318959098581</v>
      </c>
      <c r="K597" s="14">
        <f>0.5*'Specifications (ICE)'!$E$16*E597^2</f>
        <v>44435.176722971511</v>
      </c>
      <c r="L597" s="14">
        <f>E597/'Specifications (ICE)'!$M$4</f>
        <v>45.024358615857039</v>
      </c>
      <c r="M597" s="14">
        <f t="shared" si="216"/>
        <v>3</v>
      </c>
      <c r="N597" s="14">
        <f>IF(M597=1,'Specifications (ICE)'!$M$19,IF(M597=2,'Specifications (ICE)'!$M$20,IF(M597=3,'Specifications (ICE)'!$M$21)))</f>
        <v>632.83908432016858</v>
      </c>
      <c r="O597" s="14">
        <f t="shared" si="217"/>
        <v>52.375821248046947</v>
      </c>
      <c r="P597" s="13">
        <f t="shared" si="218"/>
        <v>-0.79239318959098581</v>
      </c>
      <c r="Q597" s="14">
        <v>16</v>
      </c>
      <c r="R597" s="17">
        <f>'Specifications (ICE)'!$E$16*9.81*SIN(Q597-Q596)</f>
        <v>1046.3794352042696</v>
      </c>
      <c r="S597" s="14">
        <f t="shared" si="222"/>
        <v>0.27925268031909273</v>
      </c>
      <c r="T597" s="12">
        <f t="shared" si="219"/>
        <v>806.15937502884435</v>
      </c>
      <c r="U597" s="3">
        <f t="shared" si="237"/>
        <v>18</v>
      </c>
      <c r="V597" s="19">
        <f t="shared" si="223"/>
        <v>13.422600000000001</v>
      </c>
      <c r="W597" s="14">
        <f>IF(M597=1,_xlfn.XLOOKUP(D597,' RPM (ICE)'!$E$3:$E$63,' RPM (ICE)'!$B$3:$B$63,,1),IF(M597=2,_xlfn.XLOOKUP(D597,' RPM (ICE)'!$F$3:$F$63,' RPM (ICE)'!$B$3:$B$63,,1),IF(M597=3,_xlfn.XLOOKUP(D597,' RPM (ICE)'!$G$3:$G$63,' RPM (ICE)'!$B$3:$B$63,,1))))</f>
        <v>6600</v>
      </c>
      <c r="X597" s="12">
        <f t="shared" si="224"/>
        <v>19.419654981818184</v>
      </c>
      <c r="Y597" s="3">
        <f t="shared" si="225"/>
        <v>19</v>
      </c>
      <c r="Z597" s="3">
        <f t="shared" si="232"/>
        <v>19</v>
      </c>
      <c r="AA597" s="3">
        <f t="shared" si="226"/>
        <v>19</v>
      </c>
      <c r="AB597" s="19"/>
      <c r="AC597" s="14">
        <f>IF(M597=1,_xlfn.XLOOKUP(D597,' RPM (ICE)'!$E$3:$E$63,' RPM (ICE)'!$C$3:$C$63,,-1),IF(M597=2,_xlfn.XLOOKUP(D597,' RPM (ICE)'!$F$3:$F$63,' RPM (ICE)'!$C$3:$C$63,,-1),IF(M597=3,_xlfn.XLOOKUP(D597,' RPM (ICE)'!$G$3:$G$63,' RPM (ICE)'!$C$3:$C$63,,-1))))</f>
        <v>18</v>
      </c>
      <c r="AD597" s="14">
        <f t="shared" si="227"/>
        <v>13.422600000000001</v>
      </c>
      <c r="AE597" s="14">
        <f t="shared" si="228"/>
        <v>19.419654981818184</v>
      </c>
      <c r="AF597" s="14" cm="1">
        <f t="array" ref="AF597">_xlfn.XLOOKUP(AE597,BSFC!$I$11:$I$33,_xlfn.XLOOKUP('Main Data (ICE)'!W597,BSFC!$J$10:$W$10,BSFC!$J$11:$W$33,,-1),,-1)</f>
        <v>504.47246850000005</v>
      </c>
      <c r="AG597" s="14">
        <f t="shared" si="229"/>
        <v>1.8809255988022502</v>
      </c>
      <c r="AH597" s="14">
        <f t="shared" si="233"/>
        <v>2.8980132946373083E-4</v>
      </c>
      <c r="AI597" s="14">
        <f t="shared" si="234"/>
        <v>0.14619679204915009</v>
      </c>
      <c r="AJ597" s="14">
        <f t="shared" si="238"/>
        <v>71.15190139549297</v>
      </c>
      <c r="AK597" s="14">
        <f t="shared" si="235"/>
        <v>1.936381351644372E-4</v>
      </c>
      <c r="AL597" s="14">
        <f t="shared" si="236"/>
        <v>9.4240929000654047E-2</v>
      </c>
    </row>
    <row r="598" spans="1:38" ht="15.75" thickBot="1" x14ac:dyDescent="0.3">
      <c r="A598" s="14">
        <v>1</v>
      </c>
      <c r="B598" s="17" t="s">
        <v>31</v>
      </c>
      <c r="C598" s="14">
        <v>592</v>
      </c>
      <c r="D598" s="14">
        <f t="shared" si="230"/>
        <v>28.641718930156511</v>
      </c>
      <c r="E598" s="14">
        <f t="shared" si="220"/>
        <v>12.803972806671842</v>
      </c>
      <c r="F598" s="14">
        <f t="shared" si="231"/>
        <v>52.248655561965052</v>
      </c>
      <c r="G598" s="14">
        <f>0.5*('Specifications (ICE)'!$P$4*'Specifications (ICE)'!$P$3)*'Specifications (ICE)'!$P$5*E598^2</f>
        <v>51.242051571761642</v>
      </c>
      <c r="H598" s="14">
        <f>IF(B598="A",'Specifications (ICE)'!$M$12,IF(B598="G",'Specifications (ICE)'!$M$13))</f>
        <v>105.33879899999999</v>
      </c>
      <c r="I598" s="14">
        <f>'Specifications (ICE)'!$H$11-G598-H598-R598</f>
        <v>-500.96203555730858</v>
      </c>
      <c r="J598" s="14">
        <f t="shared" si="221"/>
        <v>-0.79161045512141559</v>
      </c>
      <c r="K598" s="14">
        <f>0.5*'Specifications (ICE)'!$E$16*E598^2</f>
        <v>44009.744781446068</v>
      </c>
      <c r="L598" s="14">
        <f>E598/'Specifications (ICE)'!$M$4</f>
        <v>44.808303785378271</v>
      </c>
      <c r="M598" s="14">
        <f t="shared" si="216"/>
        <v>3</v>
      </c>
      <c r="N598" s="14">
        <f>IF(M598=1,'Specifications (ICE)'!$M$19,IF(M598=2,'Specifications (ICE)'!$M$20,IF(M598=3,'Specifications (ICE)'!$M$21)))</f>
        <v>632.83908432016858</v>
      </c>
      <c r="O598" s="14">
        <f t="shared" si="217"/>
        <v>51.874363867524657</v>
      </c>
      <c r="P598" s="13">
        <f t="shared" si="218"/>
        <v>-0.79161045512141559</v>
      </c>
      <c r="Q598" s="14">
        <v>16.2</v>
      </c>
      <c r="R598" s="17">
        <f>'Specifications (ICE)'!$E$16*9.81*SIN(Q598-Q597)</f>
        <v>1046.3794352042696</v>
      </c>
      <c r="S598" s="14">
        <f t="shared" si="222"/>
        <v>0.28274333882308139</v>
      </c>
      <c r="T598" s="12">
        <f t="shared" si="219"/>
        <v>802.29092176342931</v>
      </c>
      <c r="U598" s="3">
        <f t="shared" si="237"/>
        <v>18</v>
      </c>
      <c r="V598" s="19">
        <f t="shared" si="223"/>
        <v>13.422600000000001</v>
      </c>
      <c r="W598" s="14">
        <f>IF(M598=1,_xlfn.XLOOKUP(D598,' RPM (ICE)'!$E$3:$E$63,' RPM (ICE)'!$B$3:$B$63,,1),IF(M598=2,_xlfn.XLOOKUP(D598,' RPM (ICE)'!$F$3:$F$63,' RPM (ICE)'!$B$3:$B$63,,1),IF(M598=3,_xlfn.XLOOKUP(D598,' RPM (ICE)'!$G$3:$G$63,' RPM (ICE)'!$B$3:$B$63,,1))))</f>
        <v>6600</v>
      </c>
      <c r="X598" s="12">
        <f t="shared" si="224"/>
        <v>19.419654981818184</v>
      </c>
      <c r="Y598" s="3">
        <f t="shared" si="225"/>
        <v>19</v>
      </c>
      <c r="Z598" s="3">
        <f t="shared" si="232"/>
        <v>19</v>
      </c>
      <c r="AA598" s="3">
        <f t="shared" si="226"/>
        <v>19</v>
      </c>
      <c r="AB598" s="19"/>
      <c r="AC598" s="14">
        <f>IF(M598=1,_xlfn.XLOOKUP(D598,' RPM (ICE)'!$E$3:$E$63,' RPM (ICE)'!$C$3:$C$63,,-1),IF(M598=2,_xlfn.XLOOKUP(D598,' RPM (ICE)'!$F$3:$F$63,' RPM (ICE)'!$C$3:$C$63,,-1),IF(M598=3,_xlfn.XLOOKUP(D598,' RPM (ICE)'!$G$3:$G$63,' RPM (ICE)'!$C$3:$C$63,,-1))))</f>
        <v>18</v>
      </c>
      <c r="AD598" s="14">
        <f t="shared" si="227"/>
        <v>13.422600000000001</v>
      </c>
      <c r="AE598" s="14">
        <f t="shared" si="228"/>
        <v>19.419654981818184</v>
      </c>
      <c r="AF598" s="14" cm="1">
        <f t="array" ref="AF598">_xlfn.XLOOKUP(AE598,BSFC!$I$11:$I$33,_xlfn.XLOOKUP('Main Data (ICE)'!W598,BSFC!$J$10:$W$10,BSFC!$J$11:$W$33,,-1),,-1)</f>
        <v>504.47246850000005</v>
      </c>
      <c r="AG598" s="14">
        <f t="shared" si="229"/>
        <v>1.8809255988022502</v>
      </c>
      <c r="AH598" s="14">
        <f t="shared" si="233"/>
        <v>2.9119868155743538E-4</v>
      </c>
      <c r="AI598" s="14">
        <f t="shared" si="234"/>
        <v>0.14690171770922486</v>
      </c>
      <c r="AJ598" s="14">
        <f t="shared" si="238"/>
        <v>71.298803113202197</v>
      </c>
      <c r="AK598" s="14">
        <f t="shared" si="235"/>
        <v>1.9457181153539714E-4</v>
      </c>
      <c r="AL598" s="14">
        <f t="shared" si="236"/>
        <v>9.4435500812189446E-2</v>
      </c>
    </row>
    <row r="599" spans="1:38" ht="15.75" thickBot="1" x14ac:dyDescent="0.3">
      <c r="A599" s="14">
        <v>1</v>
      </c>
      <c r="B599" s="17" t="s">
        <v>31</v>
      </c>
      <c r="C599" s="14">
        <v>593</v>
      </c>
      <c r="D599" s="14">
        <f t="shared" si="230"/>
        <v>28.503083750166727</v>
      </c>
      <c r="E599" s="14">
        <f t="shared" si="220"/>
        <v>12.741997438539579</v>
      </c>
      <c r="F599" s="14">
        <f t="shared" si="231"/>
        <v>52.327136193029645</v>
      </c>
      <c r="G599" s="14">
        <f>0.5*('Specifications (ICE)'!$P$4*'Specifications (ICE)'!$P$3)*'Specifications (ICE)'!$P$5*E599^2</f>
        <v>50.747195913828598</v>
      </c>
      <c r="H599" s="14">
        <f>IF(B599="A",'Specifications (ICE)'!$M$12,IF(B599="G",'Specifications (ICE)'!$M$13))</f>
        <v>105.33879899999999</v>
      </c>
      <c r="I599" s="14">
        <f>'Specifications (ICE)'!$H$11-G599-H599-R599</f>
        <v>-500.46717989937554</v>
      </c>
      <c r="J599" s="14">
        <f t="shared" si="221"/>
        <v>-0.79082849384532816</v>
      </c>
      <c r="K599" s="14">
        <f>0.5*'Specifications (ICE)'!$E$16*E599^2</f>
        <v>43584.733086143657</v>
      </c>
      <c r="L599" s="14">
        <f>E599/'Specifications (ICE)'!$M$4</f>
        <v>44.591417107750061</v>
      </c>
      <c r="M599" s="14">
        <f t="shared" si="216"/>
        <v>3</v>
      </c>
      <c r="N599" s="14">
        <f>IF(M599=1,'Specifications (ICE)'!$M$19,IF(M599=2,'Specifications (ICE)'!$M$20,IF(M599=3,'Specifications (ICE)'!$M$21)))</f>
        <v>632.83908432016858</v>
      </c>
      <c r="O599" s="14">
        <f t="shared" si="217"/>
        <v>51.37340183196735</v>
      </c>
      <c r="P599" s="13">
        <f t="shared" si="218"/>
        <v>-0.79082849384532816</v>
      </c>
      <c r="Q599" s="14">
        <v>16.399999999999999</v>
      </c>
      <c r="R599" s="17">
        <f>'Specifications (ICE)'!$E$16*9.81*SIN(Q599-Q598)</f>
        <v>1046.3794352042696</v>
      </c>
      <c r="S599" s="14">
        <f t="shared" si="222"/>
        <v>0.28623399732707</v>
      </c>
      <c r="T599" s="12">
        <f t="shared" si="219"/>
        <v>798.4075743074311</v>
      </c>
      <c r="U599" s="3">
        <f t="shared" si="237"/>
        <v>18</v>
      </c>
      <c r="V599" s="19">
        <f t="shared" si="223"/>
        <v>13.422600000000001</v>
      </c>
      <c r="W599" s="14">
        <f>IF(M599=1,_xlfn.XLOOKUP(D599,' RPM (ICE)'!$E$3:$E$63,' RPM (ICE)'!$B$3:$B$63,,1),IF(M599=2,_xlfn.XLOOKUP(D599,' RPM (ICE)'!$F$3:$F$63,' RPM (ICE)'!$B$3:$B$63,,1),IF(M599=3,_xlfn.XLOOKUP(D599,' RPM (ICE)'!$G$3:$G$63,' RPM (ICE)'!$B$3:$B$63,,1))))</f>
        <v>6600</v>
      </c>
      <c r="X599" s="12">
        <f t="shared" si="224"/>
        <v>19.419654981818184</v>
      </c>
      <c r="Y599" s="3">
        <f t="shared" si="225"/>
        <v>19</v>
      </c>
      <c r="Z599" s="3">
        <f t="shared" si="232"/>
        <v>19</v>
      </c>
      <c r="AA599" s="3">
        <f t="shared" si="226"/>
        <v>19</v>
      </c>
      <c r="AB599" s="19"/>
      <c r="AC599" s="14">
        <f>IF(M599=1,_xlfn.XLOOKUP(D599,' RPM (ICE)'!$E$3:$E$63,' RPM (ICE)'!$C$3:$C$63,,-1),IF(M599=2,_xlfn.XLOOKUP(D599,' RPM (ICE)'!$F$3:$F$63,' RPM (ICE)'!$C$3:$C$63,,-1),IF(M599=3,_xlfn.XLOOKUP(D599,' RPM (ICE)'!$G$3:$G$63,' RPM (ICE)'!$C$3:$C$63,,-1))))</f>
        <v>18</v>
      </c>
      <c r="AD599" s="14">
        <f t="shared" si="227"/>
        <v>13.422600000000001</v>
      </c>
      <c r="AE599" s="14">
        <f t="shared" si="228"/>
        <v>19.419654981818184</v>
      </c>
      <c r="AF599" s="14" cm="1">
        <f t="array" ref="AF599">_xlfn.XLOOKUP(AE599,BSFC!$I$11:$I$33,_xlfn.XLOOKUP('Main Data (ICE)'!W599,BSFC!$J$10:$W$10,BSFC!$J$11:$W$33,,-1),,-1)</f>
        <v>504.47246850000005</v>
      </c>
      <c r="AG599" s="14">
        <f t="shared" si="229"/>
        <v>1.8809255988022502</v>
      </c>
      <c r="AH599" s="14">
        <f t="shared" si="233"/>
        <v>2.926150329243363E-4</v>
      </c>
      <c r="AI599" s="14">
        <f t="shared" si="234"/>
        <v>0.14761622797954871</v>
      </c>
      <c r="AJ599" s="14">
        <f t="shared" si="238"/>
        <v>71.446419341181752</v>
      </c>
      <c r="AK599" s="14">
        <f t="shared" si="235"/>
        <v>1.9551818275436914E-4</v>
      </c>
      <c r="AL599" s="14">
        <f t="shared" si="236"/>
        <v>9.4631018994943819E-2</v>
      </c>
    </row>
    <row r="600" spans="1:38" ht="15.75" thickBot="1" x14ac:dyDescent="0.3">
      <c r="A600" s="14">
        <v>1</v>
      </c>
      <c r="B600" s="17" t="s">
        <v>31</v>
      </c>
      <c r="C600" s="14">
        <v>594</v>
      </c>
      <c r="D600" s="14">
        <f t="shared" si="230"/>
        <v>28.363908915678238</v>
      </c>
      <c r="E600" s="14">
        <f t="shared" si="220"/>
        <v>12.679780823660105</v>
      </c>
      <c r="F600" s="14">
        <f t="shared" si="231"/>
        <v>52.406001909551655</v>
      </c>
      <c r="G600" s="14">
        <f>0.5*('Specifications (ICE)'!$P$4*'Specifications (ICE)'!$P$3)*'Specifications (ICE)'!$P$5*E600^2</f>
        <v>50.252829079608333</v>
      </c>
      <c r="H600" s="14">
        <f>IF(B600="A",'Specifications (ICE)'!$M$12,IF(B600="G",'Specifications (ICE)'!$M$13))</f>
        <v>105.33879899999999</v>
      </c>
      <c r="I600" s="14">
        <f>'Specifications (ICE)'!$H$11-G600-H600-R600</f>
        <v>-499.97281306517345</v>
      </c>
      <c r="J600" s="14">
        <f t="shared" si="221"/>
        <v>-0.79004730499898312</v>
      </c>
      <c r="K600" s="14">
        <f>0.5*'Specifications (ICE)'!$E$16*E600^2</f>
        <v>43160.141221940568</v>
      </c>
      <c r="L600" s="14">
        <f>E600/'Specifications (ICE)'!$M$4</f>
        <v>44.373686172038859</v>
      </c>
      <c r="M600" s="14">
        <f t="shared" si="216"/>
        <v>3</v>
      </c>
      <c r="N600" s="14">
        <f>IF(M600=1,'Specifications (ICE)'!$M$19,IF(M600=2,'Specifications (ICE)'!$M$20,IF(M600=3,'Specifications (ICE)'!$M$21)))</f>
        <v>632.83908432016858</v>
      </c>
      <c r="O600" s="14">
        <f t="shared" si="217"/>
        <v>50.872934652067968</v>
      </c>
      <c r="P600" s="13">
        <f t="shared" si="218"/>
        <v>-0.79004730499898312</v>
      </c>
      <c r="Q600" s="14">
        <v>16.600000000000001</v>
      </c>
      <c r="R600" s="17">
        <f>'Specifications (ICE)'!$E$16*9.81*SIN(Q600-Q599)</f>
        <v>1046.3794352042878</v>
      </c>
      <c r="S600" s="14">
        <f t="shared" si="222"/>
        <v>0.28972465583105872</v>
      </c>
      <c r="T600" s="12">
        <f t="shared" si="219"/>
        <v>794.50911044357122</v>
      </c>
      <c r="U600" s="3">
        <f t="shared" si="237"/>
        <v>18</v>
      </c>
      <c r="V600" s="19">
        <f t="shared" si="223"/>
        <v>13.422600000000001</v>
      </c>
      <c r="W600" s="14">
        <f>IF(M600=1,_xlfn.XLOOKUP(D600,' RPM (ICE)'!$E$3:$E$63,' RPM (ICE)'!$B$3:$B$63,,1),IF(M600=2,_xlfn.XLOOKUP(D600,' RPM (ICE)'!$F$3:$F$63,' RPM (ICE)'!$B$3:$B$63,,1),IF(M600=3,_xlfn.XLOOKUP(D600,' RPM (ICE)'!$G$3:$G$63,' RPM (ICE)'!$B$3:$B$63,,1))))</f>
        <v>6500</v>
      </c>
      <c r="X600" s="12">
        <f t="shared" si="224"/>
        <v>19.718418904615383</v>
      </c>
      <c r="Y600" s="3">
        <f t="shared" si="225"/>
        <v>20</v>
      </c>
      <c r="Z600" s="3">
        <f t="shared" si="232"/>
        <v>20</v>
      </c>
      <c r="AA600" s="3">
        <f t="shared" si="226"/>
        <v>20</v>
      </c>
      <c r="AB600" s="19"/>
      <c r="AC600" s="14">
        <f>IF(M600=1,_xlfn.XLOOKUP(D600,' RPM (ICE)'!$E$3:$E$63,' RPM (ICE)'!$C$3:$C$63,,-1),IF(M600=2,_xlfn.XLOOKUP(D600,' RPM (ICE)'!$F$3:$F$63,' RPM (ICE)'!$C$3:$C$63,,-1),IF(M600=3,_xlfn.XLOOKUP(D600,' RPM (ICE)'!$G$3:$G$63,' RPM (ICE)'!$C$3:$C$63,,-1))))</f>
        <v>17.8</v>
      </c>
      <c r="AD600" s="14">
        <f t="shared" si="227"/>
        <v>13.273460000000002</v>
      </c>
      <c r="AE600" s="14">
        <f t="shared" si="228"/>
        <v>19.49932536123077</v>
      </c>
      <c r="AF600" s="14" cm="1">
        <f t="array" ref="AF600">_xlfn.XLOOKUP(AE600,BSFC!$I$11:$I$33,_xlfn.XLOOKUP('Main Data (ICE)'!W600,BSFC!$J$10:$W$10,BSFC!$J$11:$W$33,,-1),,-1)</f>
        <v>504.47246850000005</v>
      </c>
      <c r="AG600" s="14">
        <f t="shared" si="229"/>
        <v>1.8600264254822254</v>
      </c>
      <c r="AH600" s="14">
        <f t="shared" si="233"/>
        <v>2.9078359267395578E-4</v>
      </c>
      <c r="AI600" s="14">
        <f t="shared" si="234"/>
        <v>0.14669231679552899</v>
      </c>
      <c r="AJ600" s="14">
        <f t="shared" si="238"/>
        <v>71.593111657977275</v>
      </c>
      <c r="AK600" s="14">
        <f t="shared" si="235"/>
        <v>1.9429445933182647E-4</v>
      </c>
      <c r="AL600" s="14">
        <f t="shared" si="236"/>
        <v>9.4825313454275639E-2</v>
      </c>
    </row>
    <row r="601" spans="1:38" ht="15.75" thickBot="1" x14ac:dyDescent="0.3">
      <c r="A601" s="14">
        <v>1</v>
      </c>
      <c r="B601" s="17" t="s">
        <v>31</v>
      </c>
      <c r="C601" s="14">
        <v>595</v>
      </c>
      <c r="D601" s="14">
        <f t="shared" si="230"/>
        <v>28.22418630655951</v>
      </c>
      <c r="E601" s="14">
        <f t="shared" si="220"/>
        <v>12.617319332015837</v>
      </c>
      <c r="F601" s="14">
        <f t="shared" si="231"/>
        <v>52.485258047379801</v>
      </c>
      <c r="G601" s="14">
        <f>0.5*('Specifications (ICE)'!$P$4*'Specifications (ICE)'!$P$3)*'Specifications (ICE)'!$P$5*E601^2</f>
        <v>49.758950586235564</v>
      </c>
      <c r="H601" s="14">
        <f>IF(B601="A",'Specifications (ICE)'!$M$12,IF(B601="G",'Specifications (ICE)'!$M$13))</f>
        <v>105.33879899999999</v>
      </c>
      <c r="I601" s="14">
        <f>'Specifications (ICE)'!$H$11-G601-H601-R601</f>
        <v>-499.47893457178247</v>
      </c>
      <c r="J601" s="14">
        <f t="shared" si="221"/>
        <v>-0.78926688781928012</v>
      </c>
      <c r="K601" s="14">
        <f>0.5*'Specifications (ICE)'!$E$16*E601^2</f>
        <v>42735.968774123146</v>
      </c>
      <c r="L601" s="14">
        <f>E601/'Specifications (ICE)'!$M$4</f>
        <v>44.155098274771085</v>
      </c>
      <c r="M601" s="14">
        <f t="shared" si="216"/>
        <v>3</v>
      </c>
      <c r="N601" s="14">
        <f>IF(M601=1,'Specifications (ICE)'!$M$19,IF(M601=2,'Specifications (ICE)'!$M$20,IF(M601=3,'Specifications (ICE)'!$M$21)))</f>
        <v>632.83908432016858</v>
      </c>
      <c r="O601" s="14">
        <f t="shared" si="217"/>
        <v>50.372961839002805</v>
      </c>
      <c r="P601" s="13">
        <f t="shared" si="218"/>
        <v>-0.78926688781928012</v>
      </c>
      <c r="Q601" s="14">
        <v>16.8</v>
      </c>
      <c r="R601" s="17">
        <f>'Specifications (ICE)'!$E$16*9.81*SIN(Q601-Q600)</f>
        <v>1046.3794352042696</v>
      </c>
      <c r="S601" s="14">
        <f t="shared" si="222"/>
        <v>0.29321531433504738</v>
      </c>
      <c r="T601" s="12">
        <f t="shared" si="219"/>
        <v>790.59530271665346</v>
      </c>
      <c r="U601" s="3">
        <f t="shared" si="237"/>
        <v>18</v>
      </c>
      <c r="V601" s="19">
        <f t="shared" si="223"/>
        <v>13.422600000000001</v>
      </c>
      <c r="W601" s="14">
        <f>IF(M601=1,_xlfn.XLOOKUP(D601,' RPM (ICE)'!$E$3:$E$63,' RPM (ICE)'!$B$3:$B$63,,1),IF(M601=2,_xlfn.XLOOKUP(D601,' RPM (ICE)'!$F$3:$F$63,' RPM (ICE)'!$B$3:$B$63,,1),IF(M601=3,_xlfn.XLOOKUP(D601,' RPM (ICE)'!$G$3:$G$63,' RPM (ICE)'!$B$3:$B$63,,1))))</f>
        <v>6500</v>
      </c>
      <c r="X601" s="12">
        <f t="shared" si="224"/>
        <v>19.718418904615383</v>
      </c>
      <c r="Y601" s="3">
        <f t="shared" si="225"/>
        <v>20</v>
      </c>
      <c r="Z601" s="3">
        <f t="shared" si="232"/>
        <v>20</v>
      </c>
      <c r="AA601" s="3">
        <f t="shared" si="226"/>
        <v>20</v>
      </c>
      <c r="AB601" s="19"/>
      <c r="AC601" s="14">
        <f>IF(M601=1,_xlfn.XLOOKUP(D601,' RPM (ICE)'!$E$3:$E$63,' RPM (ICE)'!$C$3:$C$63,,-1),IF(M601=2,_xlfn.XLOOKUP(D601,' RPM (ICE)'!$F$3:$F$63,' RPM (ICE)'!$C$3:$C$63,,-1),IF(M601=3,_xlfn.XLOOKUP(D601,' RPM (ICE)'!$G$3:$G$63,' RPM (ICE)'!$C$3:$C$63,,-1))))</f>
        <v>17.8</v>
      </c>
      <c r="AD601" s="14">
        <f t="shared" si="227"/>
        <v>13.273460000000002</v>
      </c>
      <c r="AE601" s="14">
        <f t="shared" si="228"/>
        <v>19.49932536123077</v>
      </c>
      <c r="AF601" s="14" cm="1">
        <f t="array" ref="AF601">_xlfn.XLOOKUP(AE601,BSFC!$I$11:$I$33,_xlfn.XLOOKUP('Main Data (ICE)'!W601,BSFC!$J$10:$W$10,BSFC!$J$11:$W$33,,-1),,-1)</f>
        <v>504.47246850000005</v>
      </c>
      <c r="AG601" s="14">
        <f t="shared" si="229"/>
        <v>1.8600264254822254</v>
      </c>
      <c r="AH601" s="14">
        <f t="shared" si="233"/>
        <v>2.9222310422677384E-4</v>
      </c>
      <c r="AI601" s="14">
        <f t="shared" si="234"/>
        <v>0.1474185107420134</v>
      </c>
      <c r="AJ601" s="14">
        <f t="shared" si="238"/>
        <v>71.740530168719289</v>
      </c>
      <c r="AK601" s="14">
        <f t="shared" si="235"/>
        <v>1.952563056185608E-4</v>
      </c>
      <c r="AL601" s="14">
        <f t="shared" si="236"/>
        <v>9.5020569759894202E-2</v>
      </c>
    </row>
    <row r="602" spans="1:38" ht="15.75" thickBot="1" x14ac:dyDescent="0.3">
      <c r="A602" s="14">
        <v>1</v>
      </c>
      <c r="B602" s="17" t="s">
        <v>31</v>
      </c>
      <c r="C602" s="14">
        <v>596</v>
      </c>
      <c r="D602" s="14">
        <f t="shared" si="230"/>
        <v>28.08390760947988</v>
      </c>
      <c r="E602" s="14">
        <f t="shared" si="220"/>
        <v>12.554609247221597</v>
      </c>
      <c r="F602" s="14">
        <f t="shared" si="231"/>
        <v>52.564910068427075</v>
      </c>
      <c r="G602" s="14">
        <f>0.5*('Specifications (ICE)'!$P$4*'Specifications (ICE)'!$P$3)*'Specifications (ICE)'!$P$5*E602^2</f>
        <v>49.26555995132199</v>
      </c>
      <c r="H602" s="14">
        <f>IF(B602="A",'Specifications (ICE)'!$M$12,IF(B602="G",'Specifications (ICE)'!$M$13))</f>
        <v>105.33879899999999</v>
      </c>
      <c r="I602" s="14">
        <f>'Specifications (ICE)'!$H$11-G602-H602-R602</f>
        <v>-498.98554393686891</v>
      </c>
      <c r="J602" s="14">
        <f t="shared" si="221"/>
        <v>-0.78848724154404481</v>
      </c>
      <c r="K602" s="14">
        <f>0.5*'Specifications (ICE)'!$E$16*E602^2</f>
        <v>42312.215328387414</v>
      </c>
      <c r="L602" s="14">
        <f>E602/'Specifications (ICE)'!$M$4</f>
        <v>43.935640410224309</v>
      </c>
      <c r="M602" s="14">
        <f t="shared" si="216"/>
        <v>3</v>
      </c>
      <c r="N602" s="14">
        <f>IF(M602=1,'Specifications (ICE)'!$M$19,IF(M602=2,'Specifications (ICE)'!$M$20,IF(M602=3,'Specifications (ICE)'!$M$21)))</f>
        <v>632.83908432016858</v>
      </c>
      <c r="O602" s="14">
        <f t="shared" si="217"/>
        <v>49.873482904431022</v>
      </c>
      <c r="P602" s="13">
        <f t="shared" si="218"/>
        <v>-0.78848724154404481</v>
      </c>
      <c r="Q602" s="14">
        <v>17</v>
      </c>
      <c r="R602" s="17">
        <f>'Specifications (ICE)'!$E$16*9.81*SIN(Q602-Q601)</f>
        <v>1046.3794352042696</v>
      </c>
      <c r="S602" s="14">
        <f t="shared" si="222"/>
        <v>0.29670597283903605</v>
      </c>
      <c r="T602" s="12">
        <f t="shared" si="219"/>
        <v>786.66591825972785</v>
      </c>
      <c r="U602" s="3">
        <f t="shared" si="237"/>
        <v>18</v>
      </c>
      <c r="V602" s="19">
        <f t="shared" si="223"/>
        <v>13.422600000000001</v>
      </c>
      <c r="W602" s="14">
        <f>IF(M602=1,_xlfn.XLOOKUP(D602,' RPM (ICE)'!$E$3:$E$63,' RPM (ICE)'!$B$3:$B$63,,1),IF(M602=2,_xlfn.XLOOKUP(D602,' RPM (ICE)'!$F$3:$F$63,' RPM (ICE)'!$B$3:$B$63,,1),IF(M602=3,_xlfn.XLOOKUP(D602,' RPM (ICE)'!$G$3:$G$63,' RPM (ICE)'!$B$3:$B$63,,1))))</f>
        <v>6500</v>
      </c>
      <c r="X602" s="12">
        <f t="shared" si="224"/>
        <v>19.718418904615383</v>
      </c>
      <c r="Y602" s="3">
        <f t="shared" si="225"/>
        <v>20</v>
      </c>
      <c r="Z602" s="3">
        <f t="shared" si="232"/>
        <v>20</v>
      </c>
      <c r="AA602" s="3">
        <f t="shared" si="226"/>
        <v>20</v>
      </c>
      <c r="AB602" s="19"/>
      <c r="AC602" s="14">
        <f>IF(M602=1,_xlfn.XLOOKUP(D602,' RPM (ICE)'!$E$3:$E$63,' RPM (ICE)'!$C$3:$C$63,,-1),IF(M602=2,_xlfn.XLOOKUP(D602,' RPM (ICE)'!$F$3:$F$63,' RPM (ICE)'!$C$3:$C$63,,-1),IF(M602=3,_xlfn.XLOOKUP(D602,' RPM (ICE)'!$G$3:$G$63,' RPM (ICE)'!$C$3:$C$63,,-1))))</f>
        <v>17.8</v>
      </c>
      <c r="AD602" s="14">
        <f t="shared" si="227"/>
        <v>13.273460000000002</v>
      </c>
      <c r="AE602" s="14">
        <f t="shared" si="228"/>
        <v>19.49932536123077</v>
      </c>
      <c r="AF602" s="14" cm="1">
        <f t="array" ref="AF602">_xlfn.XLOOKUP(AE602,BSFC!$I$11:$I$33,_xlfn.XLOOKUP('Main Data (ICE)'!W602,BSFC!$J$10:$W$10,BSFC!$J$11:$W$33,,-1),,-1)</f>
        <v>504.47246850000005</v>
      </c>
      <c r="AG602" s="14">
        <f t="shared" si="229"/>
        <v>1.8600264254822254</v>
      </c>
      <c r="AH602" s="14">
        <f t="shared" si="233"/>
        <v>2.9368275424726211E-4</v>
      </c>
      <c r="AI602" s="14">
        <f t="shared" si="234"/>
        <v>0.1481548639909952</v>
      </c>
      <c r="AJ602" s="14">
        <f t="shared" si="238"/>
        <v>71.888685032710285</v>
      </c>
      <c r="AK602" s="14">
        <f t="shared" si="235"/>
        <v>1.96231607935093E-4</v>
      </c>
      <c r="AL602" s="14">
        <f t="shared" si="236"/>
        <v>9.5216801367829298E-2</v>
      </c>
    </row>
    <row r="603" spans="1:38" ht="15.75" thickBot="1" x14ac:dyDescent="0.3">
      <c r="A603" s="14">
        <v>1</v>
      </c>
      <c r="B603" s="17" t="s">
        <v>31</v>
      </c>
      <c r="C603" s="14">
        <v>597</v>
      </c>
      <c r="D603" s="14">
        <f t="shared" si="230"/>
        <v>27.943064311436828</v>
      </c>
      <c r="E603" s="14">
        <f t="shared" si="220"/>
        <v>12.491646763631044</v>
      </c>
      <c r="F603" s="14">
        <f t="shared" si="231"/>
        <v>52.644963564889323</v>
      </c>
      <c r="G603" s="14">
        <f>0.5*('Specifications (ICE)'!$P$4*'Specifications (ICE)'!$P$3)*'Specifications (ICE)'!$P$5*E603^2</f>
        <v>48.772656692955792</v>
      </c>
      <c r="H603" s="14">
        <f>IF(B603="A",'Specifications (ICE)'!$M$12,IF(B603="G",'Specifications (ICE)'!$M$13))</f>
        <v>105.33879899999999</v>
      </c>
      <c r="I603" s="14">
        <f>'Specifications (ICE)'!$H$11-G603-H603-R603</f>
        <v>-498.49264067850277</v>
      </c>
      <c r="J603" s="14">
        <f t="shared" si="221"/>
        <v>-0.78770836541174072</v>
      </c>
      <c r="K603" s="14">
        <f>0.5*'Specifications (ICE)'!$E$16*E603^2</f>
        <v>41888.880470838623</v>
      </c>
      <c r="L603" s="14">
        <f>E603/'Specifications (ICE)'!$M$4</f>
        <v>43.715299260301116</v>
      </c>
      <c r="M603" s="14">
        <f t="shared" si="216"/>
        <v>3</v>
      </c>
      <c r="N603" s="14">
        <f>IF(M603=1,'Specifications (ICE)'!$M$19,IF(M603=2,'Specifications (ICE)'!$M$20,IF(M603=3,'Specifications (ICE)'!$M$21)))</f>
        <v>632.83908432016858</v>
      </c>
      <c r="O603" s="14">
        <f t="shared" si="217"/>
        <v>49.374497360494153</v>
      </c>
      <c r="P603" s="13">
        <f t="shared" si="218"/>
        <v>-0.78770836541174072</v>
      </c>
      <c r="Q603" s="14">
        <v>17.2</v>
      </c>
      <c r="R603" s="17">
        <f>'Specifications (ICE)'!$E$16*9.81*SIN(Q603-Q602)</f>
        <v>1046.3794352042696</v>
      </c>
      <c r="S603" s="14">
        <f t="shared" si="222"/>
        <v>0.30019663134302466</v>
      </c>
      <c r="T603" s="12">
        <f t="shared" si="219"/>
        <v>782.72071861278243</v>
      </c>
      <c r="U603" s="3">
        <f t="shared" si="237"/>
        <v>18</v>
      </c>
      <c r="V603" s="19">
        <f t="shared" si="223"/>
        <v>13.422600000000001</v>
      </c>
      <c r="W603" s="14">
        <f>IF(M603=1,_xlfn.XLOOKUP(D603,' RPM (ICE)'!$E$3:$E$63,' RPM (ICE)'!$B$3:$B$63,,1),IF(M603=2,_xlfn.XLOOKUP(D603,' RPM (ICE)'!$F$3:$F$63,' RPM (ICE)'!$B$3:$B$63,,1),IF(M603=3,_xlfn.XLOOKUP(D603,' RPM (ICE)'!$G$3:$G$63,' RPM (ICE)'!$B$3:$B$63,,1))))</f>
        <v>6400</v>
      </c>
      <c r="X603" s="12">
        <f t="shared" si="224"/>
        <v>20.026519199999999</v>
      </c>
      <c r="Y603" s="3">
        <f t="shared" si="225"/>
        <v>20</v>
      </c>
      <c r="Z603" s="3">
        <f t="shared" si="232"/>
        <v>20</v>
      </c>
      <c r="AA603" s="3">
        <f t="shared" si="226"/>
        <v>20</v>
      </c>
      <c r="AB603" s="19"/>
      <c r="AC603" s="14">
        <f>IF(M603=1,_xlfn.XLOOKUP(D603,' RPM (ICE)'!$E$3:$E$63,' RPM (ICE)'!$C$3:$C$63,,-1),IF(M603=2,_xlfn.XLOOKUP(D603,' RPM (ICE)'!$F$3:$F$63,' RPM (ICE)'!$C$3:$C$63,,-1),IF(M603=3,_xlfn.XLOOKUP(D603,' RPM (ICE)'!$G$3:$G$63,' RPM (ICE)'!$C$3:$C$63,,-1))))</f>
        <v>17.5</v>
      </c>
      <c r="AD603" s="14">
        <f t="shared" si="227"/>
        <v>13.049750000000001</v>
      </c>
      <c r="AE603" s="14">
        <f t="shared" si="228"/>
        <v>19.470227000000001</v>
      </c>
      <c r="AF603" s="14" cm="1">
        <f t="array" ref="AF603">_xlfn.XLOOKUP(AE603,BSFC!$I$11:$I$33,_xlfn.XLOOKUP('Main Data (ICE)'!W603,BSFC!$J$10:$W$10,BSFC!$J$11:$W$33,,-1),,-1)</f>
        <v>457.16661900000008</v>
      </c>
      <c r="AG603" s="14">
        <f t="shared" si="229"/>
        <v>1.6571972461931255</v>
      </c>
      <c r="AH603" s="14">
        <f t="shared" si="233"/>
        <v>2.9018836540506345E-4</v>
      </c>
      <c r="AI603" s="14">
        <f t="shared" si="234"/>
        <v>0.13266443388536944</v>
      </c>
      <c r="AJ603" s="14">
        <f t="shared" si="238"/>
        <v>72.021349466595652</v>
      </c>
      <c r="AK603" s="14">
        <f t="shared" si="235"/>
        <v>1.7571448196737675E-4</v>
      </c>
      <c r="AL603" s="14">
        <f t="shared" si="236"/>
        <v>9.5392515849796675E-2</v>
      </c>
    </row>
    <row r="604" spans="1:38" ht="15.75" thickBot="1" x14ac:dyDescent="0.3">
      <c r="A604" s="14">
        <v>1</v>
      </c>
      <c r="B604" s="17" t="s">
        <v>31</v>
      </c>
      <c r="C604" s="14">
        <v>598</v>
      </c>
      <c r="D604" s="14">
        <f t="shared" si="230"/>
        <v>27.801647693002337</v>
      </c>
      <c r="E604" s="14">
        <f t="shared" si="220"/>
        <v>12.428427983317539</v>
      </c>
      <c r="F604" s="14">
        <f t="shared" si="231"/>
        <v>52.725424263647227</v>
      </c>
      <c r="G604" s="14">
        <f>0.5*('Specifications (ICE)'!$P$4*'Specifications (ICE)'!$P$3)*'Specifications (ICE)'!$P$5*E604^2</f>
        <v>48.280240329701215</v>
      </c>
      <c r="H604" s="14">
        <f>IF(B604="A",'Specifications (ICE)'!$M$12,IF(B604="G",'Specifications (ICE)'!$M$13))</f>
        <v>105.33879899999999</v>
      </c>
      <c r="I604" s="14">
        <f>'Specifications (ICE)'!$H$11-G604-H604-R604</f>
        <v>-498.00022431524815</v>
      </c>
      <c r="J604" s="14">
        <f t="shared" si="221"/>
        <v>-0.78693025866161226</v>
      </c>
      <c r="K604" s="14">
        <f>0.5*'Specifications (ICE)'!$E$16*E604^2</f>
        <v>41465.963787990891</v>
      </c>
      <c r="L604" s="14">
        <f>E604/'Specifications (ICE)'!$M$4</f>
        <v>43.494061183963389</v>
      </c>
      <c r="M604" s="14">
        <f t="shared" si="216"/>
        <v>3</v>
      </c>
      <c r="N604" s="14">
        <f>IF(M604=1,'Specifications (ICE)'!$M$19,IF(M604=2,'Specifications (ICE)'!$M$20,IF(M604=3,'Specifications (ICE)'!$M$21)))</f>
        <v>632.83908432016858</v>
      </c>
      <c r="O604" s="14">
        <f t="shared" si="217"/>
        <v>48.876004719815654</v>
      </c>
      <c r="P604" s="13">
        <f t="shared" si="218"/>
        <v>-0.78693025866161226</v>
      </c>
      <c r="Q604" s="14">
        <v>17.399999999999999</v>
      </c>
      <c r="R604" s="17">
        <f>'Specifications (ICE)'!$E$16*9.81*SIN(Q604-Q603)</f>
        <v>1046.3794352042696</v>
      </c>
      <c r="S604" s="14">
        <f t="shared" si="222"/>
        <v>0.30368728984701332</v>
      </c>
      <c r="T604" s="12">
        <f t="shared" si="219"/>
        <v>778.75945953356506</v>
      </c>
      <c r="U604" s="3">
        <f t="shared" si="237"/>
        <v>18</v>
      </c>
      <c r="V604" s="19">
        <f t="shared" si="223"/>
        <v>13.422600000000001</v>
      </c>
      <c r="W604" s="14">
        <f>IF(M604=1,_xlfn.XLOOKUP(D604,' RPM (ICE)'!$E$3:$E$63,' RPM (ICE)'!$B$3:$B$63,,1),IF(M604=2,_xlfn.XLOOKUP(D604,' RPM (ICE)'!$F$3:$F$63,' RPM (ICE)'!$B$3:$B$63,,1),IF(M604=3,_xlfn.XLOOKUP(D604,' RPM (ICE)'!$G$3:$G$63,' RPM (ICE)'!$B$3:$B$63,,1))))</f>
        <v>6400</v>
      </c>
      <c r="X604" s="12">
        <f t="shared" si="224"/>
        <v>20.026519199999999</v>
      </c>
      <c r="Y604" s="3">
        <f t="shared" si="225"/>
        <v>20</v>
      </c>
      <c r="Z604" s="3">
        <f t="shared" si="232"/>
        <v>20</v>
      </c>
      <c r="AA604" s="3">
        <f t="shared" si="226"/>
        <v>20</v>
      </c>
      <c r="AB604" s="19"/>
      <c r="AC604" s="14">
        <f>IF(M604=1,_xlfn.XLOOKUP(D604,' RPM (ICE)'!$E$3:$E$63,' RPM (ICE)'!$C$3:$C$63,,-1),IF(M604=2,_xlfn.XLOOKUP(D604,' RPM (ICE)'!$F$3:$F$63,' RPM (ICE)'!$C$3:$C$63,,-1),IF(M604=3,_xlfn.XLOOKUP(D604,' RPM (ICE)'!$G$3:$G$63,' RPM (ICE)'!$C$3:$C$63,,-1))))</f>
        <v>17.5</v>
      </c>
      <c r="AD604" s="14">
        <f t="shared" si="227"/>
        <v>13.049750000000001</v>
      </c>
      <c r="AE604" s="14">
        <f t="shared" si="228"/>
        <v>19.470227000000001</v>
      </c>
      <c r="AF604" s="14" cm="1">
        <f t="array" ref="AF604">_xlfn.XLOOKUP(AE604,BSFC!$I$11:$I$33,_xlfn.XLOOKUP('Main Data (ICE)'!W604,BSFC!$J$10:$W$10,BSFC!$J$11:$W$33,,-1),,-1)</f>
        <v>457.16661900000008</v>
      </c>
      <c r="AG604" s="14">
        <f t="shared" si="229"/>
        <v>1.6571972461931255</v>
      </c>
      <c r="AH604" s="14">
        <f t="shared" si="233"/>
        <v>2.9166444544887545E-4</v>
      </c>
      <c r="AI604" s="14">
        <f t="shared" si="234"/>
        <v>0.13333924840837236</v>
      </c>
      <c r="AJ604" s="14">
        <f t="shared" si="238"/>
        <v>72.154688715004028</v>
      </c>
      <c r="AK604" s="14">
        <f t="shared" si="235"/>
        <v>1.7660827603757927E-4</v>
      </c>
      <c r="AL604" s="14">
        <f t="shared" si="236"/>
        <v>9.5569124125834251E-2</v>
      </c>
    </row>
    <row r="605" spans="1:38" ht="15.75" thickBot="1" x14ac:dyDescent="0.3">
      <c r="A605" s="14">
        <v>1</v>
      </c>
      <c r="B605" s="17" t="s">
        <v>31</v>
      </c>
      <c r="C605" s="14">
        <v>599</v>
      </c>
      <c r="D605" s="14">
        <f t="shared" si="230"/>
        <v>27.659648821273212</v>
      </c>
      <c r="E605" s="14">
        <f t="shared" si="220"/>
        <v>12.364948912922658</v>
      </c>
      <c r="F605" s="14">
        <f t="shared" si="231"/>
        <v>52.806298030861491</v>
      </c>
      <c r="G605" s="14">
        <f>0.5*('Specifications (ICE)'!$P$4*'Specifications (ICE)'!$P$3)*'Specifications (ICE)'!$P$5*E605^2</f>
        <v>47.788310380598041</v>
      </c>
      <c r="H605" s="14">
        <f>IF(B605="A",'Specifications (ICE)'!$M$12,IF(B605="G",'Specifications (ICE)'!$M$13))</f>
        <v>105.33879899999999</v>
      </c>
      <c r="I605" s="14">
        <f>'Specifications (ICE)'!$H$11-G605-H605-R605</f>
        <v>-497.50829436616323</v>
      </c>
      <c r="J605" s="14">
        <f t="shared" si="221"/>
        <v>-0.78615292053368457</v>
      </c>
      <c r="K605" s="14">
        <f>0.5*'Specifications (ICE)'!$E$16*E605^2</f>
        <v>41043.464866766764</v>
      </c>
      <c r="L605" s="14">
        <f>E605/'Specifications (ICE)'!$M$4</f>
        <v>43.271912206203531</v>
      </c>
      <c r="M605" s="14">
        <f t="shared" si="216"/>
        <v>3</v>
      </c>
      <c r="N605" s="14">
        <f>IF(M605=1,'Specifications (ICE)'!$M$19,IF(M605=2,'Specifications (ICE)'!$M$20,IF(M605=3,'Specifications (ICE)'!$M$21)))</f>
        <v>632.83908432016858</v>
      </c>
      <c r="O605" s="14">
        <f t="shared" si="217"/>
        <v>48.378004495500406</v>
      </c>
      <c r="P605" s="13">
        <f t="shared" si="218"/>
        <v>-0.78615292053368457</v>
      </c>
      <c r="Q605" s="14">
        <v>17.600000000000001</v>
      </c>
      <c r="R605" s="17">
        <f>'Specifications (ICE)'!$E$16*9.81*SIN(Q605-Q604)</f>
        <v>1046.3794352042878</v>
      </c>
      <c r="S605" s="14">
        <f t="shared" si="222"/>
        <v>0.30717794835100204</v>
      </c>
      <c r="T605" s="12">
        <f t="shared" si="219"/>
        <v>774.78189080011248</v>
      </c>
      <c r="U605" s="3">
        <f t="shared" si="237"/>
        <v>18</v>
      </c>
      <c r="V605" s="19">
        <f t="shared" si="223"/>
        <v>13.422600000000001</v>
      </c>
      <c r="W605" s="14">
        <f>IF(M605=1,_xlfn.XLOOKUP(D605,' RPM (ICE)'!$E$3:$E$63,' RPM (ICE)'!$B$3:$B$63,,1),IF(M605=2,_xlfn.XLOOKUP(D605,' RPM (ICE)'!$F$3:$F$63,' RPM (ICE)'!$B$3:$B$63,,1),IF(M605=3,_xlfn.XLOOKUP(D605,' RPM (ICE)'!$G$3:$G$63,' RPM (ICE)'!$B$3:$B$63,,1))))</f>
        <v>6400</v>
      </c>
      <c r="X605" s="12">
        <f t="shared" si="224"/>
        <v>20.026519199999999</v>
      </c>
      <c r="Y605" s="3">
        <f t="shared" si="225"/>
        <v>20</v>
      </c>
      <c r="Z605" s="3">
        <f t="shared" si="232"/>
        <v>20</v>
      </c>
      <c r="AA605" s="3">
        <f t="shared" si="226"/>
        <v>20</v>
      </c>
      <c r="AB605" s="19"/>
      <c r="AC605" s="14">
        <f>IF(M605=1,_xlfn.XLOOKUP(D605,' RPM (ICE)'!$E$3:$E$63,' RPM (ICE)'!$C$3:$C$63,,-1),IF(M605=2,_xlfn.XLOOKUP(D605,' RPM (ICE)'!$F$3:$F$63,' RPM (ICE)'!$C$3:$C$63,,-1),IF(M605=3,_xlfn.XLOOKUP(D605,' RPM (ICE)'!$G$3:$G$63,' RPM (ICE)'!$C$3:$C$63,,-1))))</f>
        <v>17.5</v>
      </c>
      <c r="AD605" s="14">
        <f t="shared" si="227"/>
        <v>13.049750000000001</v>
      </c>
      <c r="AE605" s="14">
        <f t="shared" si="228"/>
        <v>19.470227000000001</v>
      </c>
      <c r="AF605" s="14" cm="1">
        <f t="array" ref="AF605">_xlfn.XLOOKUP(AE605,BSFC!$I$11:$I$33,_xlfn.XLOOKUP('Main Data (ICE)'!W605,BSFC!$J$10:$W$10,BSFC!$J$11:$W$33,,-1),,-1)</f>
        <v>457.16661900000008</v>
      </c>
      <c r="AG605" s="14">
        <f t="shared" si="229"/>
        <v>1.6571972461931255</v>
      </c>
      <c r="AH605" s="14">
        <f t="shared" si="233"/>
        <v>2.9316178991787304E-4</v>
      </c>
      <c r="AI605" s="14">
        <f t="shared" si="234"/>
        <v>0.13402378431674233</v>
      </c>
      <c r="AJ605" s="14">
        <f t="shared" si="238"/>
        <v>72.288712499320766</v>
      </c>
      <c r="AK605" s="14">
        <f t="shared" si="235"/>
        <v>1.7751494611489051E-4</v>
      </c>
      <c r="AL605" s="14">
        <f t="shared" si="236"/>
        <v>9.5746639071949136E-2</v>
      </c>
    </row>
    <row r="606" spans="1:38" ht="15.75" thickBot="1" x14ac:dyDescent="0.3">
      <c r="A606" s="14">
        <v>1</v>
      </c>
      <c r="B606" s="17" t="s">
        <v>31</v>
      </c>
      <c r="C606" s="14">
        <v>600</v>
      </c>
      <c r="D606" s="14">
        <f t="shared" si="230"/>
        <v>27.517058542509446</v>
      </c>
      <c r="E606" s="14">
        <f t="shared" si="220"/>
        <v>12.301205460365251</v>
      </c>
      <c r="F606" s="14">
        <f t="shared" si="231"/>
        <v>52.88759087677176</v>
      </c>
      <c r="G606" s="14">
        <f>0.5*('Specifications (ICE)'!$P$4*'Specifications (ICE)'!$P$3)*'Specifications (ICE)'!$P$5*E606^2</f>
        <v>47.296866365161165</v>
      </c>
      <c r="H606" s="14">
        <f>IF(B606="A",'Specifications (ICE)'!$M$12,IF(B606="G",'Specifications (ICE)'!$M$13))</f>
        <v>105.33879899999999</v>
      </c>
      <c r="I606" s="14">
        <f>'Specifications (ICE)'!$H$11-G606-H606-R606</f>
        <v>-497.01685035070807</v>
      </c>
      <c r="J606" s="14">
        <f t="shared" si="221"/>
        <v>-0.78537635026861774</v>
      </c>
      <c r="K606" s="14">
        <f>0.5*'Specifications (ICE)'!$E$16*E606^2</f>
        <v>40621.383294496838</v>
      </c>
      <c r="L606" s="14">
        <f>E606/'Specifications (ICE)'!$M$4</f>
        <v>43.048838006527561</v>
      </c>
      <c r="M606" s="14">
        <f t="shared" si="216"/>
        <v>3</v>
      </c>
      <c r="N606" s="14">
        <f>IF(M606=1,'Specifications (ICE)'!$M$19,IF(M606=2,'Specifications (ICE)'!$M$20,IF(M606=3,'Specifications (ICE)'!$M$21)))</f>
        <v>632.83908432016858</v>
      </c>
      <c r="O606" s="14">
        <f t="shared" si="217"/>
        <v>47.880496201134243</v>
      </c>
      <c r="P606" s="13">
        <f t="shared" si="218"/>
        <v>-0.78537635026861774</v>
      </c>
      <c r="Q606" s="14">
        <v>17.8</v>
      </c>
      <c r="R606" s="17">
        <f>'Specifications (ICE)'!$E$16*9.81*SIN(Q606-Q605)</f>
        <v>1046.3794352042696</v>
      </c>
      <c r="S606" s="14">
        <f t="shared" si="222"/>
        <v>0.31066860685499065</v>
      </c>
      <c r="T606" s="12">
        <f t="shared" si="219"/>
        <v>770.78775600454208</v>
      </c>
      <c r="U606" s="3">
        <f t="shared" si="237"/>
        <v>18</v>
      </c>
      <c r="V606" s="19">
        <f t="shared" si="223"/>
        <v>13.422600000000001</v>
      </c>
      <c r="W606" s="14">
        <f>IF(M606=1,_xlfn.XLOOKUP(D606,' RPM (ICE)'!$E$3:$E$63,' RPM (ICE)'!$B$3:$B$63,,1),IF(M606=2,_xlfn.XLOOKUP(D606,' RPM (ICE)'!$F$3:$F$63,' RPM (ICE)'!$B$3:$B$63,,1),IF(M606=3,_xlfn.XLOOKUP(D606,' RPM (ICE)'!$G$3:$G$63,' RPM (ICE)'!$B$3:$B$63,,1))))</f>
        <v>6300</v>
      </c>
      <c r="X606" s="12">
        <f t="shared" si="224"/>
        <v>20.344400457142857</v>
      </c>
      <c r="Y606" s="3">
        <f t="shared" si="225"/>
        <v>20</v>
      </c>
      <c r="Z606" s="3">
        <f t="shared" si="232"/>
        <v>20</v>
      </c>
      <c r="AA606" s="3">
        <f t="shared" si="226"/>
        <v>20</v>
      </c>
      <c r="AB606" s="19"/>
      <c r="AC606" s="14">
        <f>IF(M606=1,_xlfn.XLOOKUP(D606,' RPM (ICE)'!$E$3:$E$63,' RPM (ICE)'!$C$3:$C$63,,-1),IF(M606=2,_xlfn.XLOOKUP(D606,' RPM (ICE)'!$F$3:$F$63,' RPM (ICE)'!$C$3:$C$63,,-1),IF(M606=3,_xlfn.XLOOKUP(D606,' RPM (ICE)'!$G$3:$G$63,' RPM (ICE)'!$C$3:$C$63,,-1))))</f>
        <v>17.434999999999999</v>
      </c>
      <c r="AD606" s="14">
        <f t="shared" si="227"/>
        <v>13.001279499999999</v>
      </c>
      <c r="AE606" s="14">
        <f t="shared" si="228"/>
        <v>19.705812331682537</v>
      </c>
      <c r="AF606" s="14" cm="1">
        <f t="array" ref="AF606">_xlfn.XLOOKUP(AE606,BSFC!$I$11:$I$33,_xlfn.XLOOKUP('Main Data (ICE)'!W606,BSFC!$J$10:$W$10,BSFC!$J$11:$W$33,,-1),,-1)</f>
        <v>457.16661900000008</v>
      </c>
      <c r="AG606" s="14">
        <f t="shared" si="229"/>
        <v>1.6510419421358364</v>
      </c>
      <c r="AH606" s="14">
        <f t="shared" si="233"/>
        <v>2.9358639195273419E-4</v>
      </c>
      <c r="AI606" s="14">
        <f t="shared" si="234"/>
        <v>0.13421789819344032</v>
      </c>
      <c r="AJ606" s="14">
        <f t="shared" si="238"/>
        <v>72.422930397514207</v>
      </c>
      <c r="AK606" s="14">
        <f t="shared" si="235"/>
        <v>1.7777205058733817E-4</v>
      </c>
      <c r="AL606" s="14">
        <f t="shared" si="236"/>
        <v>9.5924411122536468E-2</v>
      </c>
    </row>
    <row r="607" spans="1:38" ht="15.75" thickBot="1" x14ac:dyDescent="0.3">
      <c r="A607" s="14">
        <v>1</v>
      </c>
      <c r="B607" s="17" t="s">
        <v>31</v>
      </c>
      <c r="C607" s="14">
        <v>601</v>
      </c>
      <c r="D607" s="14">
        <f t="shared" si="230"/>
        <v>27.373867474443536</v>
      </c>
      <c r="E607" s="14">
        <f t="shared" si="220"/>
        <v>12.237193431403405</v>
      </c>
      <c r="F607" s="14">
        <f t="shared" si="231"/>
        <v>52.969308960710336</v>
      </c>
      <c r="G607" s="14">
        <f>0.5*('Specifications (ICE)'!$P$4*'Specifications (ICE)'!$P$3)*'Specifications (ICE)'!$P$5*E607^2</f>
        <v>46.805907803380137</v>
      </c>
      <c r="H607" s="14">
        <f>IF(B607="A",'Specifications (ICE)'!$M$12,IF(B607="G",'Specifications (ICE)'!$M$13))</f>
        <v>105.33879899999999</v>
      </c>
      <c r="I607" s="14">
        <f>'Specifications (ICE)'!$H$11-G607-H607-R607</f>
        <v>-496.52589178892708</v>
      </c>
      <c r="J607" s="14">
        <f t="shared" si="221"/>
        <v>-0.78460054710799532</v>
      </c>
      <c r="K607" s="14">
        <f>0.5*'Specifications (ICE)'!$E$16*E607^2</f>
        <v>40199.718658919366</v>
      </c>
      <c r="L607" s="14">
        <f>E607/'Specifications (ICE)'!$M$4</f>
        <v>42.824823906923548</v>
      </c>
      <c r="M607" s="14">
        <f t="shared" si="216"/>
        <v>3</v>
      </c>
      <c r="N607" s="14">
        <f>IF(M607=1,'Specifications (ICE)'!$M$19,IF(M607=2,'Specifications (ICE)'!$M$20,IF(M607=3,'Specifications (ICE)'!$M$21)))</f>
        <v>632.83908432016858</v>
      </c>
      <c r="O607" s="14">
        <f t="shared" si="217"/>
        <v>47.383479350783531</v>
      </c>
      <c r="P607" s="13">
        <f t="shared" si="218"/>
        <v>-0.78460054710799532</v>
      </c>
      <c r="Q607" s="14">
        <v>18</v>
      </c>
      <c r="R607" s="17">
        <f>'Specifications (ICE)'!$E$16*9.81*SIN(Q607-Q606)</f>
        <v>1046.3794352042696</v>
      </c>
      <c r="S607" s="14">
        <f t="shared" si="222"/>
        <v>0.31415926535897931</v>
      </c>
      <c r="T607" s="12">
        <f t="shared" si="219"/>
        <v>766.77679233762569</v>
      </c>
      <c r="U607" s="3">
        <f t="shared" si="237"/>
        <v>18</v>
      </c>
      <c r="V607" s="19">
        <f t="shared" si="223"/>
        <v>13.422600000000001</v>
      </c>
      <c r="W607" s="14">
        <f>IF(M607=1,_xlfn.XLOOKUP(D607,' RPM (ICE)'!$E$3:$E$63,' RPM (ICE)'!$B$3:$B$63,,1),IF(M607=2,_xlfn.XLOOKUP(D607,' RPM (ICE)'!$F$3:$F$63,' RPM (ICE)'!$B$3:$B$63,,1),IF(M607=3,_xlfn.XLOOKUP(D607,' RPM (ICE)'!$G$3:$G$63,' RPM (ICE)'!$B$3:$B$63,,1))))</f>
        <v>6300</v>
      </c>
      <c r="X607" s="12">
        <f t="shared" si="224"/>
        <v>20.344400457142857</v>
      </c>
      <c r="Y607" s="3">
        <f t="shared" si="225"/>
        <v>20</v>
      </c>
      <c r="Z607" s="3">
        <f t="shared" si="232"/>
        <v>20</v>
      </c>
      <c r="AA607" s="3">
        <f t="shared" si="226"/>
        <v>20</v>
      </c>
      <c r="AB607" s="19"/>
      <c r="AC607" s="14">
        <f>IF(M607=1,_xlfn.XLOOKUP(D607,' RPM (ICE)'!$E$3:$E$63,' RPM (ICE)'!$C$3:$C$63,,-1),IF(M607=2,_xlfn.XLOOKUP(D607,' RPM (ICE)'!$F$3:$F$63,' RPM (ICE)'!$C$3:$C$63,,-1),IF(M607=3,_xlfn.XLOOKUP(D607,' RPM (ICE)'!$G$3:$G$63,' RPM (ICE)'!$C$3:$C$63,,-1))))</f>
        <v>17.434999999999999</v>
      </c>
      <c r="AD607" s="14">
        <f t="shared" si="227"/>
        <v>13.001279499999999</v>
      </c>
      <c r="AE607" s="14">
        <f t="shared" si="228"/>
        <v>19.705812331682537</v>
      </c>
      <c r="AF607" s="14" cm="1">
        <f t="array" ref="AF607">_xlfn.XLOOKUP(AE607,BSFC!$I$11:$I$33,_xlfn.XLOOKUP('Main Data (ICE)'!W607,BSFC!$J$10:$W$10,BSFC!$J$11:$W$33,,-1),,-1)</f>
        <v>457.16661900000008</v>
      </c>
      <c r="AG607" s="14">
        <f t="shared" si="229"/>
        <v>1.6510419421358364</v>
      </c>
      <c r="AH607" s="14">
        <f t="shared" si="233"/>
        <v>2.951221248583006E-4</v>
      </c>
      <c r="AI607" s="14">
        <f t="shared" si="234"/>
        <v>0.13491998401356517</v>
      </c>
      <c r="AJ607" s="14">
        <f t="shared" si="238"/>
        <v>72.557850381527771</v>
      </c>
      <c r="AK607" s="14">
        <f t="shared" si="235"/>
        <v>1.7870196558088101E-4</v>
      </c>
      <c r="AL607" s="14">
        <f t="shared" si="236"/>
        <v>9.6103113088117351E-2</v>
      </c>
    </row>
    <row r="608" spans="1:38" ht="15.75" thickBot="1" x14ac:dyDescent="0.3">
      <c r="A608" s="14">
        <v>1</v>
      </c>
      <c r="B608" s="17" t="s">
        <v>31</v>
      </c>
      <c r="C608" s="14">
        <v>602</v>
      </c>
      <c r="D608" s="14">
        <f t="shared" si="230"/>
        <v>27.230065998242615</v>
      </c>
      <c r="E608" s="14">
        <f t="shared" si="220"/>
        <v>12.172908526041205</v>
      </c>
      <c r="F608" s="14">
        <f t="shared" si="231"/>
        <v>53.05145859634267</v>
      </c>
      <c r="G608" s="14">
        <f>0.5*('Specifications (ICE)'!$P$4*'Specifications (ICE)'!$P$3)*'Specifications (ICE)'!$P$5*E608^2</f>
        <v>46.315434215718639</v>
      </c>
      <c r="H608" s="14">
        <f>IF(B608="A",'Specifications (ICE)'!$M$12,IF(B608="G",'Specifications (ICE)'!$M$13))</f>
        <v>105.33879899999999</v>
      </c>
      <c r="I608" s="14">
        <f>'Specifications (ICE)'!$H$11-G608-H608-R608</f>
        <v>-496.03541820126554</v>
      </c>
      <c r="J608" s="14">
        <f t="shared" si="221"/>
        <v>-0.78382551029403436</v>
      </c>
      <c r="K608" s="14">
        <f>0.5*'Specifications (ICE)'!$E$16*E608^2</f>
        <v>39778.470548179823</v>
      </c>
      <c r="L608" s="14">
        <f>E608/'Specifications (ICE)'!$M$4</f>
        <v>42.599854859286808</v>
      </c>
      <c r="M608" s="14">
        <f t="shared" si="216"/>
        <v>3</v>
      </c>
      <c r="N608" s="14">
        <f>IF(M608=1,'Specifications (ICE)'!$M$19,IF(M608=2,'Specifications (ICE)'!$M$20,IF(M608=3,'Specifications (ICE)'!$M$21)))</f>
        <v>632.83908432016858</v>
      </c>
      <c r="O608" s="14">
        <f t="shared" si="217"/>
        <v>46.886953458994611</v>
      </c>
      <c r="P608" s="13">
        <f t="shared" si="218"/>
        <v>-0.78382551029403436</v>
      </c>
      <c r="Q608" s="14">
        <v>18.2</v>
      </c>
      <c r="R608" s="17">
        <f>'Specifications (ICE)'!$E$16*9.81*SIN(Q608-Q607)</f>
        <v>1046.3794352042696</v>
      </c>
      <c r="S608" s="14">
        <f t="shared" si="222"/>
        <v>0.31764992386296798</v>
      </c>
      <c r="T608" s="12">
        <f t="shared" si="219"/>
        <v>762.74873036363897</v>
      </c>
      <c r="U608" s="3">
        <f t="shared" si="237"/>
        <v>18</v>
      </c>
      <c r="V608" s="19">
        <f t="shared" si="223"/>
        <v>13.422600000000001</v>
      </c>
      <c r="W608" s="14">
        <f>IF(M608=1,_xlfn.XLOOKUP(D608,' RPM (ICE)'!$E$3:$E$63,' RPM (ICE)'!$B$3:$B$63,,1),IF(M608=2,_xlfn.XLOOKUP(D608,' RPM (ICE)'!$F$3:$F$63,' RPM (ICE)'!$B$3:$B$63,,1),IF(M608=3,_xlfn.XLOOKUP(D608,' RPM (ICE)'!$G$3:$G$63,' RPM (ICE)'!$B$3:$B$63,,1))))</f>
        <v>6300</v>
      </c>
      <c r="X608" s="12">
        <f t="shared" si="224"/>
        <v>20.344400457142857</v>
      </c>
      <c r="Y608" s="3">
        <f t="shared" si="225"/>
        <v>20</v>
      </c>
      <c r="Z608" s="3">
        <f t="shared" si="232"/>
        <v>20</v>
      </c>
      <c r="AA608" s="3">
        <f t="shared" si="226"/>
        <v>20</v>
      </c>
      <c r="AB608" s="19"/>
      <c r="AC608" s="14">
        <f>IF(M608=1,_xlfn.XLOOKUP(D608,' RPM (ICE)'!$E$3:$E$63,' RPM (ICE)'!$C$3:$C$63,,-1),IF(M608=2,_xlfn.XLOOKUP(D608,' RPM (ICE)'!$F$3:$F$63,' RPM (ICE)'!$C$3:$C$63,,-1),IF(M608=3,_xlfn.XLOOKUP(D608,' RPM (ICE)'!$G$3:$G$63,' RPM (ICE)'!$C$3:$C$63,,-1))))</f>
        <v>17.434999999999999</v>
      </c>
      <c r="AD608" s="14">
        <f t="shared" si="227"/>
        <v>13.001279499999999</v>
      </c>
      <c r="AE608" s="14">
        <f t="shared" si="228"/>
        <v>19.705812331682537</v>
      </c>
      <c r="AF608" s="14" cm="1">
        <f t="array" ref="AF608">_xlfn.XLOOKUP(AE608,BSFC!$I$11:$I$33,_xlfn.XLOOKUP('Main Data (ICE)'!W608,BSFC!$J$10:$W$10,BSFC!$J$11:$W$33,,-1),,-1)</f>
        <v>457.16661900000008</v>
      </c>
      <c r="AG608" s="14">
        <f t="shared" si="229"/>
        <v>1.6510419421358364</v>
      </c>
      <c r="AH608" s="14">
        <f t="shared" si="233"/>
        <v>2.9668065935531369E-4</v>
      </c>
      <c r="AI608" s="14">
        <f t="shared" si="234"/>
        <v>0.1356324939601595</v>
      </c>
      <c r="AJ608" s="14">
        <f t="shared" si="238"/>
        <v>72.693482875487931</v>
      </c>
      <c r="AK608" s="14">
        <f t="shared" si="235"/>
        <v>1.7964568736444968E-4</v>
      </c>
      <c r="AL608" s="14">
        <f t="shared" si="236"/>
        <v>9.62827587754818E-2</v>
      </c>
    </row>
    <row r="609" spans="1:38" ht="15.75" thickBot="1" x14ac:dyDescent="0.3">
      <c r="A609" s="14">
        <v>1</v>
      </c>
      <c r="B609" s="17" t="s">
        <v>31</v>
      </c>
      <c r="C609" s="14">
        <v>603</v>
      </c>
      <c r="D609" s="14">
        <f t="shared" si="230"/>
        <v>27.085644250104146</v>
      </c>
      <c r="E609" s="14">
        <f t="shared" si="220"/>
        <v>12.108346334771673</v>
      </c>
      <c r="F609" s="14">
        <f t="shared" si="231"/>
        <v>53.134046257147212</v>
      </c>
      <c r="G609" s="14">
        <f>0.5*('Specifications (ICE)'!$P$4*'Specifications (ICE)'!$P$3)*'Specifications (ICE)'!$P$5*E609^2</f>
        <v>45.825445123114029</v>
      </c>
      <c r="H609" s="14">
        <f>IF(B609="A",'Specifications (ICE)'!$M$12,IF(B609="G",'Specifications (ICE)'!$M$13))</f>
        <v>105.33879899999999</v>
      </c>
      <c r="I609" s="14">
        <f>'Specifications (ICE)'!$H$11-G609-H609-R609</f>
        <v>-495.54542910866098</v>
      </c>
      <c r="J609" s="14">
        <f t="shared" si="221"/>
        <v>-0.7830512390697294</v>
      </c>
      <c r="K609" s="14">
        <f>0.5*'Specifications (ICE)'!$E$16*E609^2</f>
        <v>39357.638550830503</v>
      </c>
      <c r="L609" s="14">
        <f>E609/'Specifications (ICE)'!$M$4</f>
        <v>42.373915432271822</v>
      </c>
      <c r="M609" s="14">
        <f t="shared" si="216"/>
        <v>3</v>
      </c>
      <c r="N609" s="14">
        <f>IF(M609=1,'Specifications (ICE)'!$M$19,IF(M609=2,'Specifications (ICE)'!$M$20,IF(M609=3,'Specifications (ICE)'!$M$21)))</f>
        <v>632.83908432016858</v>
      </c>
      <c r="O609" s="14">
        <f t="shared" si="217"/>
        <v>46.390918040793345</v>
      </c>
      <c r="P609" s="13">
        <f t="shared" si="218"/>
        <v>-0.7830512390697294</v>
      </c>
      <c r="Q609" s="14">
        <v>18.399999999999999</v>
      </c>
      <c r="R609" s="17">
        <f>'Specifications (ICE)'!$E$16*9.81*SIN(Q609-Q608)</f>
        <v>1046.3794352042696</v>
      </c>
      <c r="S609" s="14">
        <f t="shared" si="222"/>
        <v>0.32114058236695664</v>
      </c>
      <c r="T609" s="12">
        <f t="shared" si="219"/>
        <v>758.70329378494591</v>
      </c>
      <c r="U609" s="3">
        <f t="shared" si="237"/>
        <v>17.992181236732435</v>
      </c>
      <c r="V609" s="19">
        <f t="shared" si="223"/>
        <v>13.416769548231377</v>
      </c>
      <c r="W609" s="14">
        <f>IF(M609=1,_xlfn.XLOOKUP(D609,' RPM (ICE)'!$E$3:$E$63,' RPM (ICE)'!$B$3:$B$63,,1),IF(M609=2,_xlfn.XLOOKUP(D609,' RPM (ICE)'!$F$3:$F$63,' RPM (ICE)'!$B$3:$B$63,,1),IF(M609=3,_xlfn.XLOOKUP(D609,' RPM (ICE)'!$G$3:$G$63,' RPM (ICE)'!$B$3:$B$63,,1))))</f>
        <v>6200</v>
      </c>
      <c r="X609" s="12">
        <f t="shared" si="224"/>
        <v>20.663556300347061</v>
      </c>
      <c r="Y609" s="3">
        <f t="shared" si="225"/>
        <v>21</v>
      </c>
      <c r="Z609" s="3">
        <f t="shared" si="232"/>
        <v>21</v>
      </c>
      <c r="AA609" s="3">
        <f t="shared" si="226"/>
        <v>21</v>
      </c>
      <c r="AB609" s="19"/>
      <c r="AC609" s="14">
        <f>IF(M609=1,_xlfn.XLOOKUP(D609,' RPM (ICE)'!$E$3:$E$63,' RPM (ICE)'!$C$3:$C$63,,-1),IF(M609=2,_xlfn.XLOOKUP(D609,' RPM (ICE)'!$F$3:$F$63,' RPM (ICE)'!$C$3:$C$63,,-1),IF(M609=3,_xlfn.XLOOKUP(D609,' RPM (ICE)'!$G$3:$G$63,' RPM (ICE)'!$C$3:$C$63,,-1))))</f>
        <v>17.37</v>
      </c>
      <c r="AD609" s="14">
        <f t="shared" si="227"/>
        <v>12.952809000000002</v>
      </c>
      <c r="AE609" s="14">
        <f t="shared" si="228"/>
        <v>19.948997190193548</v>
      </c>
      <c r="AF609" s="14" cm="1">
        <f t="array" ref="AF609">_xlfn.XLOOKUP(AE609,BSFC!$I$11:$I$33,_xlfn.XLOOKUP('Main Data (ICE)'!W609,BSFC!$J$10:$W$10,BSFC!$J$11:$W$33,,-1),,-1)</f>
        <v>457.16661900000008</v>
      </c>
      <c r="AG609" s="14">
        <f t="shared" si="229"/>
        <v>1.6448866380785481</v>
      </c>
      <c r="AH609" s="14">
        <f t="shared" si="233"/>
        <v>2.9715061004389397E-4</v>
      </c>
      <c r="AI609" s="14">
        <f t="shared" si="234"/>
        <v>0.13584733972755447</v>
      </c>
      <c r="AJ609" s="14">
        <f t="shared" si="238"/>
        <v>72.829330215215478</v>
      </c>
      <c r="AK609" s="14">
        <f t="shared" si="235"/>
        <v>1.7993025129477413E-4</v>
      </c>
      <c r="AL609" s="14">
        <f t="shared" si="236"/>
        <v>9.6462689026776571E-2</v>
      </c>
    </row>
    <row r="610" spans="1:38" ht="15.75" thickBot="1" x14ac:dyDescent="0.3">
      <c r="A610" s="14">
        <v>1</v>
      </c>
      <c r="B610" s="17" t="s">
        <v>31</v>
      </c>
      <c r="C610" s="14">
        <v>604</v>
      </c>
      <c r="D610" s="14">
        <f t="shared" si="230"/>
        <v>26.940592112464465</v>
      </c>
      <c r="E610" s="14">
        <f t="shared" si="220"/>
        <v>12.043502334646643</v>
      </c>
      <c r="F610" s="14">
        <f t="shared" si="231"/>
        <v>53.217078582148154</v>
      </c>
      <c r="G610" s="14">
        <f>0.5*('Specifications (ICE)'!$P$4*'Specifications (ICE)'!$P$3)*'Specifications (ICE)'!$P$5*E610^2</f>
        <v>45.335940046976916</v>
      </c>
      <c r="H610" s="14">
        <f>IF(B610="A",'Specifications (ICE)'!$M$12,IF(B610="G",'Specifications (ICE)'!$M$13))</f>
        <v>105.33879899999999</v>
      </c>
      <c r="I610" s="14">
        <f>'Specifications (ICE)'!$H$11-G610-H610-R610</f>
        <v>-495.05592403254207</v>
      </c>
      <c r="J610" s="14">
        <f t="shared" si="221"/>
        <v>-0.78227773267885159</v>
      </c>
      <c r="K610" s="14">
        <f>0.5*'Specifications (ICE)'!$E$16*E610^2</f>
        <v>38937.222255830158</v>
      </c>
      <c r="L610" s="14">
        <f>E610/'Specifications (ICE)'!$M$4</f>
        <v>42.146989797538559</v>
      </c>
      <c r="M610" s="14">
        <f t="shared" si="216"/>
        <v>3</v>
      </c>
      <c r="N610" s="14">
        <f>IF(M610=1,'Specifications (ICE)'!$M$19,IF(M610=2,'Specifications (ICE)'!$M$20,IF(M610=3,'Specifications (ICE)'!$M$21)))</f>
        <v>632.83908432016858</v>
      </c>
      <c r="O610" s="14">
        <f t="shared" si="217"/>
        <v>45.895372611684678</v>
      </c>
      <c r="P610" s="13">
        <f t="shared" si="218"/>
        <v>-0.78227773267885159</v>
      </c>
      <c r="Q610" s="14">
        <v>18.600000000000001</v>
      </c>
      <c r="R610" s="17">
        <f>'Specifications (ICE)'!$E$16*9.81*SIN(Q610-Q609)</f>
        <v>1046.3794352042878</v>
      </c>
      <c r="S610" s="14">
        <f t="shared" si="222"/>
        <v>0.3246312408709453</v>
      </c>
      <c r="T610" s="12">
        <f t="shared" si="219"/>
        <v>754.64019919573934</v>
      </c>
      <c r="U610" s="3">
        <f t="shared" si="237"/>
        <v>17.878149761688885</v>
      </c>
      <c r="V610" s="19">
        <f t="shared" si="223"/>
        <v>13.331736277291402</v>
      </c>
      <c r="W610" s="14">
        <f>IF(M610=1,_xlfn.XLOOKUP(D610,' RPM (ICE)'!$E$3:$E$63,' RPM (ICE)'!$B$3:$B$63,,1),IF(M610=2,_xlfn.XLOOKUP(D610,' RPM (ICE)'!$F$3:$F$63,' RPM (ICE)'!$B$3:$B$63,,1),IF(M610=3,_xlfn.XLOOKUP(D610,' RPM (ICE)'!$G$3:$G$63,' RPM (ICE)'!$B$3:$B$63,,1))))</f>
        <v>6200</v>
      </c>
      <c r="X610" s="12">
        <f t="shared" si="224"/>
        <v>20.532594091064535</v>
      </c>
      <c r="Y610" s="3">
        <f t="shared" si="225"/>
        <v>21</v>
      </c>
      <c r="Z610" s="3">
        <f t="shared" si="232"/>
        <v>21</v>
      </c>
      <c r="AA610" s="3">
        <f t="shared" si="226"/>
        <v>21</v>
      </c>
      <c r="AB610" s="19"/>
      <c r="AC610" s="14">
        <f>IF(M610=1,_xlfn.XLOOKUP(D610,' RPM (ICE)'!$E$3:$E$63,' RPM (ICE)'!$C$3:$C$63,,-1),IF(M610=2,_xlfn.XLOOKUP(D610,' RPM (ICE)'!$F$3:$F$63,' RPM (ICE)'!$C$3:$C$63,,-1),IF(M610=3,_xlfn.XLOOKUP(D610,' RPM (ICE)'!$G$3:$G$63,' RPM (ICE)'!$C$3:$C$63,,-1))))</f>
        <v>17.37</v>
      </c>
      <c r="AD610" s="14">
        <f t="shared" si="227"/>
        <v>12.952809000000002</v>
      </c>
      <c r="AE610" s="14">
        <f t="shared" si="228"/>
        <v>19.948997190193548</v>
      </c>
      <c r="AF610" s="14" cm="1">
        <f t="array" ref="AF610">_xlfn.XLOOKUP(AE610,BSFC!$I$11:$I$33,_xlfn.XLOOKUP('Main Data (ICE)'!W610,BSFC!$J$10:$W$10,BSFC!$J$11:$W$33,,-1),,-1)</f>
        <v>457.16661900000008</v>
      </c>
      <c r="AG610" s="14">
        <f t="shared" si="229"/>
        <v>1.6448866380785481</v>
      </c>
      <c r="AH610" s="14">
        <f t="shared" si="233"/>
        <v>2.9875051293420479E-4</v>
      </c>
      <c r="AI610" s="14">
        <f t="shared" si="234"/>
        <v>0.1365787619226462</v>
      </c>
      <c r="AJ610" s="14">
        <f t="shared" si="238"/>
        <v>72.965908977138128</v>
      </c>
      <c r="AK610" s="14">
        <f t="shared" si="235"/>
        <v>1.8089902241410092E-4</v>
      </c>
      <c r="AL610" s="14">
        <f t="shared" si="236"/>
        <v>9.6643588049190668E-2</v>
      </c>
    </row>
    <row r="611" spans="1:38" ht="15.75" thickBot="1" x14ac:dyDescent="0.3">
      <c r="A611" s="14">
        <v>1</v>
      </c>
      <c r="B611" s="17" t="s">
        <v>31</v>
      </c>
      <c r="C611" s="14">
        <v>605</v>
      </c>
      <c r="D611" s="14">
        <f t="shared" si="230"/>
        <v>26.794899204798206</v>
      </c>
      <c r="E611" s="14">
        <f t="shared" si="220"/>
        <v>11.978371885163753</v>
      </c>
      <c r="F611" s="14">
        <f t="shared" si="231"/>
        <v>53.300562381915519</v>
      </c>
      <c r="G611" s="14">
        <f>0.5*('Specifications (ICE)'!$P$4*'Specifications (ICE)'!$P$3)*'Specifications (ICE)'!$P$5*E611^2</f>
        <v>44.846918509190651</v>
      </c>
      <c r="H611" s="14">
        <f>IF(B611="A",'Specifications (ICE)'!$M$12,IF(B611="G",'Specifications (ICE)'!$M$13))</f>
        <v>105.33879899999999</v>
      </c>
      <c r="I611" s="14">
        <f>'Specifications (ICE)'!$H$11-G611-H611-R611</f>
        <v>-494.56690249473763</v>
      </c>
      <c r="J611" s="14">
        <f t="shared" si="221"/>
        <v>-0.78150499036580412</v>
      </c>
      <c r="K611" s="14">
        <f>0.5*'Specifications (ICE)'!$E$16*E611^2</f>
        <v>38517.221252543561</v>
      </c>
      <c r="L611" s="14">
        <f>E611/'Specifications (ICE)'!$M$4</f>
        <v>41.919061715358716</v>
      </c>
      <c r="M611" s="14">
        <f t="shared" si="216"/>
        <v>3</v>
      </c>
      <c r="N611" s="14">
        <f>IF(M611=1,'Specifications (ICE)'!$M$19,IF(M611=2,'Specifications (ICE)'!$M$20,IF(M611=3,'Specifications (ICE)'!$M$21)))</f>
        <v>632.83908432016858</v>
      </c>
      <c r="O611" s="14">
        <f t="shared" si="217"/>
        <v>45.40031668765215</v>
      </c>
      <c r="P611" s="13">
        <f t="shared" si="218"/>
        <v>-0.78150499036580412</v>
      </c>
      <c r="Q611" s="14">
        <v>18.8</v>
      </c>
      <c r="R611" s="17">
        <f>'Specifications (ICE)'!$E$16*9.81*SIN(Q611-Q610)</f>
        <v>1046.3794352042696</v>
      </c>
      <c r="S611" s="14">
        <f t="shared" si="222"/>
        <v>0.32812189937493397</v>
      </c>
      <c r="T611" s="12">
        <f t="shared" si="219"/>
        <v>750.55915582432056</v>
      </c>
      <c r="U611" s="3">
        <f t="shared" si="237"/>
        <v>17.763901209618979</v>
      </c>
      <c r="V611" s="19">
        <f t="shared" si="223"/>
        <v>13.246541132012872</v>
      </c>
      <c r="W611" s="14">
        <f>IF(M611=1,_xlfn.XLOOKUP(D611,' RPM (ICE)'!$E$3:$E$63,' RPM (ICE)'!$B$3:$B$63,,1),IF(M611=2,_xlfn.XLOOKUP(D611,' RPM (ICE)'!$F$3:$F$63,' RPM (ICE)'!$B$3:$B$63,,1),IF(M611=3,_xlfn.XLOOKUP(D611,' RPM (ICE)'!$G$3:$G$63,' RPM (ICE)'!$B$3:$B$63,,1))))</f>
        <v>6200</v>
      </c>
      <c r="X611" s="12">
        <f t="shared" si="224"/>
        <v>20.401382574413631</v>
      </c>
      <c r="Y611" s="3">
        <f t="shared" si="225"/>
        <v>20</v>
      </c>
      <c r="Z611" s="3">
        <f t="shared" si="232"/>
        <v>20</v>
      </c>
      <c r="AA611" s="3">
        <f t="shared" si="226"/>
        <v>20</v>
      </c>
      <c r="AB611" s="19"/>
      <c r="AC611" s="14">
        <f>IF(M611=1,_xlfn.XLOOKUP(D611,' RPM (ICE)'!$E$3:$E$63,' RPM (ICE)'!$C$3:$C$63,,-1),IF(M611=2,_xlfn.XLOOKUP(D611,' RPM (ICE)'!$F$3:$F$63,' RPM (ICE)'!$C$3:$C$63,,-1),IF(M611=3,_xlfn.XLOOKUP(D611,' RPM (ICE)'!$G$3:$G$63,' RPM (ICE)'!$C$3:$C$63,,-1))))</f>
        <v>17.37</v>
      </c>
      <c r="AD611" s="14">
        <f t="shared" si="227"/>
        <v>12.952809000000002</v>
      </c>
      <c r="AE611" s="14">
        <f t="shared" si="228"/>
        <v>19.948997190193548</v>
      </c>
      <c r="AF611" s="14" cm="1">
        <f t="array" ref="AF611">_xlfn.XLOOKUP(AE611,BSFC!$I$11:$I$33,_xlfn.XLOOKUP('Main Data (ICE)'!W611,BSFC!$J$10:$W$10,BSFC!$J$11:$W$33,,-1),,-1)</f>
        <v>457.16661900000008</v>
      </c>
      <c r="AG611" s="14">
        <f t="shared" si="229"/>
        <v>1.6448866380785481</v>
      </c>
      <c r="AH611" s="14">
        <f t="shared" si="233"/>
        <v>3.0037492027247705E-4</v>
      </c>
      <c r="AI611" s="14">
        <f t="shared" si="234"/>
        <v>0.13732138673336292</v>
      </c>
      <c r="AJ611" s="14">
        <f t="shared" si="238"/>
        <v>73.103230363871489</v>
      </c>
      <c r="AK611" s="14">
        <f t="shared" si="235"/>
        <v>1.8188263143491777E-4</v>
      </c>
      <c r="AL611" s="14">
        <f t="shared" si="236"/>
        <v>9.682547068062558E-2</v>
      </c>
    </row>
    <row r="612" spans="1:38" ht="15.75" thickBot="1" x14ac:dyDescent="0.3">
      <c r="A612" s="14">
        <v>1</v>
      </c>
      <c r="B612" s="17" t="s">
        <v>31</v>
      </c>
      <c r="C612" s="14">
        <v>606</v>
      </c>
      <c r="D612" s="14">
        <f t="shared" si="230"/>
        <v>26.648554873985201</v>
      </c>
      <c r="E612" s="14">
        <f t="shared" si="220"/>
        <v>11.912950223960053</v>
      </c>
      <c r="F612" s="14">
        <f t="shared" si="231"/>
        <v>53.384504644847901</v>
      </c>
      <c r="G612" s="14">
        <f>0.5*('Specifications (ICE)'!$P$4*'Specifications (ICE)'!$P$3)*'Specifications (ICE)'!$P$5*E612^2</f>
        <v>44.358380032110908</v>
      </c>
      <c r="H612" s="14">
        <f>IF(B612="A",'Specifications (ICE)'!$M$12,IF(B612="G",'Specifications (ICE)'!$M$13))</f>
        <v>105.33879899999999</v>
      </c>
      <c r="I612" s="14">
        <f>'Specifications (ICE)'!$H$11-G612-H612-R612</f>
        <v>-494.0783640176578</v>
      </c>
      <c r="J612" s="14">
        <f t="shared" si="221"/>
        <v>-0.78073301137590867</v>
      </c>
      <c r="K612" s="14">
        <f>0.5*'Specifications (ICE)'!$E$16*E612^2</f>
        <v>38097.635130741117</v>
      </c>
      <c r="L612" s="14">
        <f>E612/'Specifications (ICE)'!$M$4</f>
        <v>41.69011451954524</v>
      </c>
      <c r="M612" s="14">
        <f t="shared" si="216"/>
        <v>3</v>
      </c>
      <c r="N612" s="14">
        <f>IF(M612=1,'Specifications (ICE)'!$M$19,IF(M612=2,'Specifications (ICE)'!$M$20,IF(M612=3,'Specifications (ICE)'!$M$21)))</f>
        <v>632.83908432016858</v>
      </c>
      <c r="O612" s="14">
        <f t="shared" si="217"/>
        <v>44.905749785157425</v>
      </c>
      <c r="P612" s="13">
        <f t="shared" si="218"/>
        <v>-0.78073301137590867</v>
      </c>
      <c r="Q612" s="14">
        <v>19</v>
      </c>
      <c r="R612" s="17">
        <f>'Specifications (ICE)'!$E$16*9.81*SIN(Q612-Q611)</f>
        <v>1046.3794352042696</v>
      </c>
      <c r="S612" s="14">
        <f t="shared" si="222"/>
        <v>0.33161255787892263</v>
      </c>
      <c r="T612" s="12">
        <f t="shared" si="219"/>
        <v>746.45986526326431</v>
      </c>
      <c r="U612" s="3">
        <f t="shared" si="237"/>
        <v>17.64942948468283</v>
      </c>
      <c r="V612" s="19">
        <f t="shared" si="223"/>
        <v>13.161179566727988</v>
      </c>
      <c r="W612" s="14">
        <f>IF(M612=1,_xlfn.XLOOKUP(D612,' RPM (ICE)'!$E$3:$E$63,' RPM (ICE)'!$B$3:$B$63,,1),IF(M612=2,_xlfn.XLOOKUP(D612,' RPM (ICE)'!$F$3:$F$63,' RPM (ICE)'!$B$3:$B$63,,1),IF(M612=3,_xlfn.XLOOKUP(D612,' RPM (ICE)'!$G$3:$G$63,' RPM (ICE)'!$B$3:$B$63,,1))))</f>
        <v>6100</v>
      </c>
      <c r="X612" s="12">
        <f t="shared" si="224"/>
        <v>20.602208433897083</v>
      </c>
      <c r="Y612" s="3">
        <f t="shared" si="225"/>
        <v>21</v>
      </c>
      <c r="Z612" s="3">
        <f t="shared" si="232"/>
        <v>21</v>
      </c>
      <c r="AA612" s="3">
        <f t="shared" si="226"/>
        <v>21</v>
      </c>
      <c r="AB612" s="19"/>
      <c r="AC612" s="14">
        <f>IF(M612=1,_xlfn.XLOOKUP(D612,' RPM (ICE)'!$E$3:$E$63,' RPM (ICE)'!$C$3:$C$63,,-1),IF(M612=2,_xlfn.XLOOKUP(D612,' RPM (ICE)'!$F$3:$F$63,' RPM (ICE)'!$C$3:$C$63,,-1),IF(M612=3,_xlfn.XLOOKUP(D612,' RPM (ICE)'!$G$3:$G$63,' RPM (ICE)'!$C$3:$C$63,,-1))))</f>
        <v>17.305</v>
      </c>
      <c r="AD612" s="14">
        <f t="shared" si="227"/>
        <v>12.9043385</v>
      </c>
      <c r="AE612" s="14">
        <f t="shared" si="228"/>
        <v>20.200155322754096</v>
      </c>
      <c r="AF612" s="14" cm="1">
        <f t="array" ref="AF612">_xlfn.XLOOKUP(AE612,BSFC!$I$11:$I$33,_xlfn.XLOOKUP('Main Data (ICE)'!W612,BSFC!$J$10:$W$10,BSFC!$J$11:$W$33,,-1),,-1)</f>
        <v>469.19731950000011</v>
      </c>
      <c r="AG612" s="14">
        <f t="shared" si="229"/>
        <v>1.6818558428112922</v>
      </c>
      <c r="AH612" s="14">
        <f t="shared" si="233"/>
        <v>3.0089427092651685E-4</v>
      </c>
      <c r="AI612" s="14">
        <f t="shared" si="234"/>
        <v>0.14117878537162853</v>
      </c>
      <c r="AJ612" s="14">
        <f t="shared" si="238"/>
        <v>73.244409149243111</v>
      </c>
      <c r="AK612" s="14">
        <f t="shared" si="235"/>
        <v>1.8699176870414375E-4</v>
      </c>
      <c r="AL612" s="14">
        <f t="shared" si="236"/>
        <v>9.701246244932972E-2</v>
      </c>
    </row>
    <row r="613" spans="1:38" ht="15.75" thickBot="1" x14ac:dyDescent="0.3">
      <c r="A613" s="14">
        <v>1</v>
      </c>
      <c r="B613" s="17" t="s">
        <v>31</v>
      </c>
      <c r="C613" s="14">
        <v>607</v>
      </c>
      <c r="D613" s="14">
        <f t="shared" si="230"/>
        <v>26.501548184219548</v>
      </c>
      <c r="E613" s="14">
        <f t="shared" si="220"/>
        <v>11.847232462300976</v>
      </c>
      <c r="F613" s="14">
        <f t="shared" si="231"/>
        <v>53.468912543754428</v>
      </c>
      <c r="G613" s="14">
        <f>0.5*('Specifications (ICE)'!$P$4*'Specifications (ICE)'!$P$3)*'Specifications (ICE)'!$P$5*E613^2</f>
        <v>43.870324138565103</v>
      </c>
      <c r="H613" s="14">
        <f>IF(B613="A",'Specifications (ICE)'!$M$12,IF(B613="G",'Specifications (ICE)'!$M$13))</f>
        <v>105.33879899999999</v>
      </c>
      <c r="I613" s="14">
        <f>'Specifications (ICE)'!$H$11-G613-H613-R613</f>
        <v>-493.59030812411208</v>
      </c>
      <c r="J613" s="14">
        <f t="shared" si="221"/>
        <v>-0.77996179495511819</v>
      </c>
      <c r="K613" s="14">
        <f>0.5*'Specifications (ICE)'!$E$16*E613^2</f>
        <v>37678.463480598446</v>
      </c>
      <c r="L613" s="14">
        <f>E613/'Specifications (ICE)'!$M$4</f>
        <v>41.460131101665709</v>
      </c>
      <c r="M613" s="14">
        <f t="shared" si="216"/>
        <v>3</v>
      </c>
      <c r="N613" s="14">
        <f>IF(M613=1,'Specifications (ICE)'!$M$19,IF(M613=2,'Specifications (ICE)'!$M$20,IF(M613=3,'Specifications (ICE)'!$M$21)))</f>
        <v>632.83908432016858</v>
      </c>
      <c r="O613" s="14">
        <f t="shared" si="217"/>
        <v>44.411671421139765</v>
      </c>
      <c r="P613" s="13">
        <f t="shared" si="218"/>
        <v>-0.77996179495511819</v>
      </c>
      <c r="Q613" s="14">
        <v>19.2</v>
      </c>
      <c r="R613" s="17">
        <f>'Specifications (ICE)'!$E$16*9.81*SIN(Q613-Q612)</f>
        <v>1046.3794352042696</v>
      </c>
      <c r="S613" s="14">
        <f t="shared" si="222"/>
        <v>0.33510321638291124</v>
      </c>
      <c r="T613" s="12">
        <f t="shared" si="219"/>
        <v>742.34202118675898</v>
      </c>
      <c r="U613" s="3">
        <f t="shared" si="237"/>
        <v>17.534728329778726</v>
      </c>
      <c r="V613" s="19">
        <f t="shared" si="223"/>
        <v>13.075646915515996</v>
      </c>
      <c r="W613" s="14">
        <f>IF(M613=1,_xlfn.XLOOKUP(D613,' RPM (ICE)'!$E$3:$E$63,' RPM (ICE)'!$B$3:$B$63,,1),IF(M613=2,_xlfn.XLOOKUP(D613,' RPM (ICE)'!$F$3:$F$63,' RPM (ICE)'!$B$3:$B$63,,1),IF(M613=3,_xlfn.XLOOKUP(D613,' RPM (ICE)'!$G$3:$G$63,' RPM (ICE)'!$B$3:$B$63,,1))))</f>
        <v>6100</v>
      </c>
      <c r="X613" s="12">
        <f t="shared" si="224"/>
        <v>20.468317584734283</v>
      </c>
      <c r="Y613" s="3">
        <f t="shared" si="225"/>
        <v>20</v>
      </c>
      <c r="Z613" s="3">
        <f t="shared" si="232"/>
        <v>20</v>
      </c>
      <c r="AA613" s="3">
        <f t="shared" si="226"/>
        <v>20</v>
      </c>
      <c r="AB613" s="19"/>
      <c r="AC613" s="14">
        <f>IF(M613=1,_xlfn.XLOOKUP(D613,' RPM (ICE)'!$E$3:$E$63,' RPM (ICE)'!$C$3:$C$63,,-1),IF(M613=2,_xlfn.XLOOKUP(D613,' RPM (ICE)'!$F$3:$F$63,' RPM (ICE)'!$C$3:$C$63,,-1),IF(M613=3,_xlfn.XLOOKUP(D613,' RPM (ICE)'!$G$3:$G$63,' RPM (ICE)'!$C$3:$C$63,,-1))))</f>
        <v>17.305</v>
      </c>
      <c r="AD613" s="14">
        <f t="shared" si="227"/>
        <v>12.9043385</v>
      </c>
      <c r="AE613" s="14">
        <f t="shared" si="228"/>
        <v>20.200155322754096</v>
      </c>
      <c r="AF613" s="14" cm="1">
        <f t="array" ref="AF613">_xlfn.XLOOKUP(AE613,BSFC!$I$11:$I$33,_xlfn.XLOOKUP('Main Data (ICE)'!W613,BSFC!$J$10:$W$10,BSFC!$J$11:$W$33,,-1),,-1)</f>
        <v>469.19731950000011</v>
      </c>
      <c r="AG613" s="14">
        <f t="shared" si="229"/>
        <v>1.6818558428112922</v>
      </c>
      <c r="AH613" s="14">
        <f t="shared" si="233"/>
        <v>3.0256336098988886E-4</v>
      </c>
      <c r="AI613" s="14">
        <f t="shared" si="234"/>
        <v>0.14196191795536675</v>
      </c>
      <c r="AJ613" s="14">
        <f t="shared" si="238"/>
        <v>73.386371067198482</v>
      </c>
      <c r="AK613" s="14">
        <f t="shared" si="235"/>
        <v>1.8802903040445926E-4</v>
      </c>
      <c r="AL613" s="14">
        <f t="shared" si="236"/>
        <v>9.7200491479734183E-2</v>
      </c>
    </row>
    <row r="614" spans="1:38" ht="15.75" thickBot="1" x14ac:dyDescent="0.3">
      <c r="A614" s="14">
        <v>1</v>
      </c>
      <c r="B614" s="17" t="s">
        <v>31</v>
      </c>
      <c r="C614" s="14">
        <v>608</v>
      </c>
      <c r="D614" s="14">
        <f t="shared" si="230"/>
        <v>26.35386790643426</v>
      </c>
      <c r="E614" s="14">
        <f t="shared" si="220"/>
        <v>11.781213580352739</v>
      </c>
      <c r="F614" s="14">
        <f t="shared" si="231"/>
        <v>53.553793442753467</v>
      </c>
      <c r="G614" s="14">
        <f>0.5*('Specifications (ICE)'!$P$4*'Specifications (ICE)'!$P$3)*'Specifications (ICE)'!$P$5*E614^2</f>
        <v>43.382750351852103</v>
      </c>
      <c r="H614" s="14">
        <f>IF(B614="A",'Specifications (ICE)'!$M$12,IF(B614="G",'Specifications (ICE)'!$M$13))</f>
        <v>105.33879899999999</v>
      </c>
      <c r="I614" s="14">
        <f>'Specifications (ICE)'!$H$11-G614-H614-R614</f>
        <v>-493.10273433739906</v>
      </c>
      <c r="J614" s="14">
        <f t="shared" si="221"/>
        <v>-0.77919134035015836</v>
      </c>
      <c r="K614" s="14">
        <f>0.5*'Specifications (ICE)'!$E$16*E614^2</f>
        <v>37259.705892696016</v>
      </c>
      <c r="L614" s="14">
        <f>E614/'Specifications (ICE)'!$M$4</f>
        <v>41.229093894497773</v>
      </c>
      <c r="M614" s="14">
        <f t="shared" si="216"/>
        <v>3</v>
      </c>
      <c r="N614" s="14">
        <f>IF(M614=1,'Specifications (ICE)'!$M$19,IF(M614=2,'Specifications (ICE)'!$M$20,IF(M614=3,'Specifications (ICE)'!$M$21)))</f>
        <v>632.83908432016858</v>
      </c>
      <c r="O614" s="14">
        <f t="shared" si="217"/>
        <v>43.918081113015653</v>
      </c>
      <c r="P614" s="13">
        <f t="shared" si="218"/>
        <v>-0.77919134035015836</v>
      </c>
      <c r="Q614" s="14">
        <v>19.399999999999999</v>
      </c>
      <c r="R614" s="17">
        <f>'Specifications (ICE)'!$E$16*9.81*SIN(Q614-Q613)</f>
        <v>1046.3794352042696</v>
      </c>
      <c r="S614" s="14">
        <f t="shared" si="222"/>
        <v>0.3385938748868999</v>
      </c>
      <c r="T614" s="12">
        <f t="shared" si="219"/>
        <v>738.20530905437749</v>
      </c>
      <c r="U614" s="3">
        <f t="shared" si="237"/>
        <v>17.419791320414692</v>
      </c>
      <c r="V614" s="19">
        <f t="shared" si="223"/>
        <v>12.989938387633236</v>
      </c>
      <c r="W614" s="14">
        <f>IF(M614=1,_xlfn.XLOOKUP(D614,' RPM (ICE)'!$E$3:$E$63,' RPM (ICE)'!$B$3:$B$63,,1),IF(M614=2,_xlfn.XLOOKUP(D614,' RPM (ICE)'!$F$3:$F$63,' RPM (ICE)'!$B$3:$B$63,,1),IF(M614=3,_xlfn.XLOOKUP(D614,' RPM (ICE)'!$G$3:$G$63,' RPM (ICE)'!$B$3:$B$63,,1))))</f>
        <v>6100</v>
      </c>
      <c r="X614" s="12">
        <f t="shared" si="224"/>
        <v>20.334151422267578</v>
      </c>
      <c r="Y614" s="3">
        <f t="shared" si="225"/>
        <v>20</v>
      </c>
      <c r="Z614" s="3">
        <f t="shared" si="232"/>
        <v>20</v>
      </c>
      <c r="AA614" s="3">
        <f t="shared" si="226"/>
        <v>20</v>
      </c>
      <c r="AB614" s="19"/>
      <c r="AC614" s="14">
        <f>IF(M614=1,_xlfn.XLOOKUP(D614,' RPM (ICE)'!$E$3:$E$63,' RPM (ICE)'!$C$3:$C$63,,-1),IF(M614=2,_xlfn.XLOOKUP(D614,' RPM (ICE)'!$F$3:$F$63,' RPM (ICE)'!$C$3:$C$63,,-1),IF(M614=3,_xlfn.XLOOKUP(D614,' RPM (ICE)'!$G$3:$G$63,' RPM (ICE)'!$C$3:$C$63,,-1))))</f>
        <v>17.305</v>
      </c>
      <c r="AD614" s="14">
        <f t="shared" si="227"/>
        <v>12.9043385</v>
      </c>
      <c r="AE614" s="14">
        <f t="shared" si="228"/>
        <v>20.200155322754096</v>
      </c>
      <c r="AF614" s="14" cm="1">
        <f t="array" ref="AF614">_xlfn.XLOOKUP(AE614,BSFC!$I$11:$I$33,_xlfn.XLOOKUP('Main Data (ICE)'!W614,BSFC!$J$10:$W$10,BSFC!$J$11:$W$33,,-1),,-1)</f>
        <v>469.19731950000011</v>
      </c>
      <c r="AG614" s="14">
        <f t="shared" si="229"/>
        <v>1.6818558428112922</v>
      </c>
      <c r="AH614" s="14">
        <f t="shared" si="233"/>
        <v>3.0425884801886342E-4</v>
      </c>
      <c r="AI614" s="14">
        <f t="shared" si="234"/>
        <v>0.14275743592460863</v>
      </c>
      <c r="AJ614" s="14">
        <f t="shared" si="238"/>
        <v>73.52912850312309</v>
      </c>
      <c r="AK614" s="14">
        <f t="shared" si="235"/>
        <v>1.8908269658888559E-4</v>
      </c>
      <c r="AL614" s="14">
        <f t="shared" si="236"/>
        <v>9.7389574176323074E-2</v>
      </c>
    </row>
    <row r="615" spans="1:38" ht="15.75" thickBot="1" x14ac:dyDescent="0.3">
      <c r="A615" s="14">
        <v>1</v>
      </c>
      <c r="B615" s="17" t="s">
        <v>31</v>
      </c>
      <c r="C615" s="14">
        <v>609</v>
      </c>
      <c r="D615" s="14">
        <f t="shared" si="230"/>
        <v>26.205502507212582</v>
      </c>
      <c r="E615" s="14">
        <f t="shared" si="220"/>
        <v>11.714888422225263</v>
      </c>
      <c r="F615" s="14">
        <f t="shared" si="231"/>
        <v>53.639154904506938</v>
      </c>
      <c r="G615" s="14">
        <f>0.5*('Specifications (ICE)'!$P$4*'Specifications (ICE)'!$P$3)*'Specifications (ICE)'!$P$5*E615^2</f>
        <v>42.895658195741596</v>
      </c>
      <c r="H615" s="14">
        <f>IF(B615="A",'Specifications (ICE)'!$M$12,IF(B615="G",'Specifications (ICE)'!$M$13))</f>
        <v>105.33879899999999</v>
      </c>
      <c r="I615" s="14">
        <f>'Specifications (ICE)'!$H$11-G615-H615-R615</f>
        <v>-492.61564218130673</v>
      </c>
      <c r="J615" s="14">
        <f t="shared" si="221"/>
        <v>-0.77842164680852832</v>
      </c>
      <c r="K615" s="14">
        <f>0.5*'Specifications (ICE)'!$E$16*E615^2</f>
        <v>36841.361958018722</v>
      </c>
      <c r="L615" s="14">
        <f>E615/'Specifications (ICE)'!$M$4</f>
        <v>40.996984854681585</v>
      </c>
      <c r="M615" s="14">
        <f t="shared" si="216"/>
        <v>3</v>
      </c>
      <c r="N615" s="14">
        <f>IF(M615=1,'Specifications (ICE)'!$M$19,IF(M615=2,'Specifications (ICE)'!$M$20,IF(M615=3,'Specifications (ICE)'!$M$21)))</f>
        <v>632.83908432016858</v>
      </c>
      <c r="O615" s="14">
        <f t="shared" si="217"/>
        <v>43.424978378678254</v>
      </c>
      <c r="P615" s="13">
        <f t="shared" si="218"/>
        <v>-0.77842164680852832</v>
      </c>
      <c r="Q615" s="14">
        <v>19.600000000000001</v>
      </c>
      <c r="R615" s="17">
        <f>'Specifications (ICE)'!$E$16*9.81*SIN(Q615-Q614)</f>
        <v>1046.3794352042878</v>
      </c>
      <c r="S615" s="14">
        <f t="shared" si="222"/>
        <v>0.34208453339088862</v>
      </c>
      <c r="T615" s="12">
        <f t="shared" si="219"/>
        <v>734.04940580046934</v>
      </c>
      <c r="U615" s="3">
        <f t="shared" si="237"/>
        <v>17.304611858276633</v>
      </c>
      <c r="V615" s="19">
        <f t="shared" si="223"/>
        <v>12.904049062716886</v>
      </c>
      <c r="W615" s="14">
        <f>IF(M615=1,_xlfn.XLOOKUP(D615,' RPM (ICE)'!$E$3:$E$63,' RPM (ICE)'!$B$3:$B$63,,1),IF(M615=2,_xlfn.XLOOKUP(D615,' RPM (ICE)'!$F$3:$F$63,' RPM (ICE)'!$B$3:$B$63,,1),IF(M615=3,_xlfn.XLOOKUP(D615,' RPM (ICE)'!$G$3:$G$63,' RPM (ICE)'!$B$3:$B$63,,1))))</f>
        <v>6000</v>
      </c>
      <c r="X615" s="12">
        <f t="shared" si="224"/>
        <v>20.536363948345166</v>
      </c>
      <c r="Y615" s="3">
        <f t="shared" si="225"/>
        <v>21</v>
      </c>
      <c r="Z615" s="3">
        <f t="shared" si="232"/>
        <v>21</v>
      </c>
      <c r="AA615" s="3">
        <f t="shared" si="226"/>
        <v>21</v>
      </c>
      <c r="AB615" s="19"/>
      <c r="AC615" s="14">
        <f>IF(M615=1,_xlfn.XLOOKUP(D615,' RPM (ICE)'!$E$3:$E$63,' RPM (ICE)'!$C$3:$C$63,,-1),IF(M615=2,_xlfn.XLOOKUP(D615,' RPM (ICE)'!$F$3:$F$63,' RPM (ICE)'!$C$3:$C$63,,-1),IF(M615=3,_xlfn.XLOOKUP(D615,' RPM (ICE)'!$G$3:$G$63,' RPM (ICE)'!$C$3:$C$63,,-1))))</f>
        <v>17.239999999999998</v>
      </c>
      <c r="AD615" s="14">
        <f t="shared" si="227"/>
        <v>12.855867999999999</v>
      </c>
      <c r="AE615" s="14">
        <f t="shared" si="228"/>
        <v>20.459685393066664</v>
      </c>
      <c r="AF615" s="14" cm="1">
        <f t="array" ref="AF615">_xlfn.XLOOKUP(AE615,BSFC!$I$11:$I$33,_xlfn.XLOOKUP('Main Data (ICE)'!W615,BSFC!$J$10:$W$10,BSFC!$J$11:$W$33,,-1),,-1)</f>
        <v>469.19731950000011</v>
      </c>
      <c r="AG615" s="14">
        <f t="shared" si="229"/>
        <v>1.6755385570682853</v>
      </c>
      <c r="AH615" s="14">
        <f t="shared" si="233"/>
        <v>3.0483213460824463E-4</v>
      </c>
      <c r="AI615" s="14">
        <f t="shared" si="234"/>
        <v>0.14302642045565159</v>
      </c>
      <c r="AJ615" s="14">
        <f t="shared" si="238"/>
        <v>73.672154923578745</v>
      </c>
      <c r="AK615" s="14">
        <f t="shared" si="235"/>
        <v>1.8943896749092925E-4</v>
      </c>
      <c r="AL615" s="14">
        <f t="shared" si="236"/>
        <v>9.7579013143814008E-2</v>
      </c>
    </row>
    <row r="616" spans="1:38" ht="15.75" thickBot="1" x14ac:dyDescent="0.3">
      <c r="A616" s="14">
        <v>1</v>
      </c>
      <c r="B616" s="17" t="s">
        <v>31</v>
      </c>
      <c r="C616" s="14">
        <v>610</v>
      </c>
      <c r="D616" s="14">
        <f t="shared" si="230"/>
        <v>26.056440137155299</v>
      </c>
      <c r="E616" s="14">
        <f t="shared" si="220"/>
        <v>11.648251690771902</v>
      </c>
      <c r="F616" s="14">
        <f t="shared" si="231"/>
        <v>53.725004697810448</v>
      </c>
      <c r="G616" s="14">
        <f>0.5*('Specifications (ICE)'!$P$4*'Specifications (ICE)'!$P$3)*'Specifications (ICE)'!$P$5*E616^2</f>
        <v>42.409047194473708</v>
      </c>
      <c r="H616" s="14">
        <f>IF(B616="A",'Specifications (ICE)'!$M$12,IF(B616="G",'Specifications (ICE)'!$M$13))</f>
        <v>105.33879899999999</v>
      </c>
      <c r="I616" s="14">
        <f>'Specifications (ICE)'!$H$11-G616-H616-R616</f>
        <v>-492.12903118002066</v>
      </c>
      <c r="J616" s="14">
        <f t="shared" si="221"/>
        <v>-0.77765271357835519</v>
      </c>
      <c r="K616" s="14">
        <f>0.5*'Specifications (ICE)'!$E$16*E616^2</f>
        <v>36423.431267955464</v>
      </c>
      <c r="L616" s="14">
        <f>E616/'Specifications (ICE)'!$M$4</f>
        <v>40.763785444521091</v>
      </c>
      <c r="M616" s="14">
        <f t="shared" si="216"/>
        <v>3</v>
      </c>
      <c r="N616" s="14">
        <f>IF(M616=1,'Specifications (ICE)'!$M$19,IF(M616=2,'Specifications (ICE)'!$M$20,IF(M616=3,'Specifications (ICE)'!$M$21)))</f>
        <v>632.83908432016858</v>
      </c>
      <c r="O616" s="14">
        <f t="shared" si="217"/>
        <v>42.932362736496948</v>
      </c>
      <c r="P616" s="13">
        <f t="shared" si="218"/>
        <v>-0.77765271357835519</v>
      </c>
      <c r="Q616" s="14">
        <v>19.8</v>
      </c>
      <c r="R616" s="17">
        <f>'Specifications (ICE)'!$E$16*9.81*SIN(Q616-Q615)</f>
        <v>1046.3794352042696</v>
      </c>
      <c r="S616" s="14">
        <f t="shared" si="222"/>
        <v>0.34557519189487729</v>
      </c>
      <c r="T616" s="12">
        <f t="shared" si="219"/>
        <v>729.87397950831405</v>
      </c>
      <c r="U616" s="3">
        <f t="shared" si="237"/>
        <v>17.189183164475125</v>
      </c>
      <c r="V616" s="19">
        <f t="shared" si="223"/>
        <v>12.817973885749101</v>
      </c>
      <c r="W616" s="14">
        <f>IF(M616=1,_xlfn.XLOOKUP(D616,' RPM (ICE)'!$E$3:$E$63,' RPM (ICE)'!$B$3:$B$63,,1),IF(M616=2,_xlfn.XLOOKUP(D616,' RPM (ICE)'!$F$3:$F$63,' RPM (ICE)'!$B$3:$B$63,,1),IF(M616=3,_xlfn.XLOOKUP(D616,' RPM (ICE)'!$G$3:$G$63,' RPM (ICE)'!$B$3:$B$63,,1))))</f>
        <v>6000</v>
      </c>
      <c r="X616" s="12">
        <f t="shared" si="224"/>
        <v>20.399378173373503</v>
      </c>
      <c r="Y616" s="3">
        <f t="shared" si="225"/>
        <v>20</v>
      </c>
      <c r="Z616" s="3">
        <f t="shared" si="232"/>
        <v>20</v>
      </c>
      <c r="AA616" s="3">
        <f t="shared" si="226"/>
        <v>20</v>
      </c>
      <c r="AB616" s="19"/>
      <c r="AC616" s="14">
        <f>IF(M616=1,_xlfn.XLOOKUP(D616,' RPM (ICE)'!$E$3:$E$63,' RPM (ICE)'!$C$3:$C$63,,-1),IF(M616=2,_xlfn.XLOOKUP(D616,' RPM (ICE)'!$F$3:$F$63,' RPM (ICE)'!$C$3:$C$63,,-1),IF(M616=3,_xlfn.XLOOKUP(D616,' RPM (ICE)'!$G$3:$G$63,' RPM (ICE)'!$C$3:$C$63,,-1))))</f>
        <v>17.239999999999998</v>
      </c>
      <c r="AD616" s="14">
        <f t="shared" si="227"/>
        <v>12.855867999999999</v>
      </c>
      <c r="AE616" s="14">
        <f t="shared" si="228"/>
        <v>20.459685393066664</v>
      </c>
      <c r="AF616" s="14" cm="1">
        <f t="array" ref="AF616">_xlfn.XLOOKUP(AE616,BSFC!$I$11:$I$33,_xlfn.XLOOKUP('Main Data (ICE)'!W616,BSFC!$J$10:$W$10,BSFC!$J$11:$W$33,,-1),,-1)</f>
        <v>469.19731950000011</v>
      </c>
      <c r="AG616" s="14">
        <f t="shared" si="229"/>
        <v>1.6755385570682853</v>
      </c>
      <c r="AH616" s="14">
        <f t="shared" si="233"/>
        <v>3.0657600292700101E-4</v>
      </c>
      <c r="AI616" s="14">
        <f t="shared" si="234"/>
        <v>0.14384463879637305</v>
      </c>
      <c r="AJ616" s="14">
        <f t="shared" si="238"/>
        <v>73.815999562375112</v>
      </c>
      <c r="AK616" s="14">
        <f t="shared" si="235"/>
        <v>1.9052270039254709E-4</v>
      </c>
      <c r="AL616" s="14">
        <f t="shared" si="236"/>
        <v>9.7769535844206557E-2</v>
      </c>
    </row>
    <row r="617" spans="1:38" ht="15.75" thickBot="1" x14ac:dyDescent="0.3">
      <c r="A617" s="14">
        <v>1</v>
      </c>
      <c r="B617" s="17" t="s">
        <v>31</v>
      </c>
      <c r="C617" s="14">
        <v>611</v>
      </c>
      <c r="D617" s="14">
        <f t="shared" si="230"/>
        <v>25.906668618671105</v>
      </c>
      <c r="E617" s="14">
        <f t="shared" si="220"/>
        <v>11.581297942131261</v>
      </c>
      <c r="F617" s="14">
        <f t="shared" si="231"/>
        <v>53.811350805560785</v>
      </c>
      <c r="G617" s="14">
        <f>0.5*('Specifications (ICE)'!$P$4*'Specifications (ICE)'!$P$3)*'Specifications (ICE)'!$P$5*E617^2</f>
        <v>41.922916872758584</v>
      </c>
      <c r="H617" s="14">
        <f>IF(B617="A",'Specifications (ICE)'!$M$12,IF(B617="G",'Specifications (ICE)'!$M$13))</f>
        <v>105.33879899999999</v>
      </c>
      <c r="I617" s="14">
        <f>'Specifications (ICE)'!$H$11-G617-H617-R617</f>
        <v>-491.64290085830555</v>
      </c>
      <c r="J617" s="14">
        <f t="shared" si="221"/>
        <v>-0.77688453990868167</v>
      </c>
      <c r="K617" s="14">
        <f>0.5*'Specifications (ICE)'!$E$16*E617^2</f>
        <v>36005.913414298819</v>
      </c>
      <c r="L617" s="14">
        <f>E617/'Specifications (ICE)'!$M$4</f>
        <v>40.529476612882803</v>
      </c>
      <c r="M617" s="14">
        <f t="shared" si="216"/>
        <v>3</v>
      </c>
      <c r="N617" s="14">
        <f>IF(M617=1,'Specifications (ICE)'!$M$19,IF(M617=2,'Specifications (ICE)'!$M$20,IF(M617=3,'Specifications (ICE)'!$M$21)))</f>
        <v>632.83908432016858</v>
      </c>
      <c r="O617" s="14">
        <f t="shared" si="217"/>
        <v>42.440233705316949</v>
      </c>
      <c r="P617" s="13">
        <f t="shared" si="218"/>
        <v>-0.77688453990868167</v>
      </c>
      <c r="Q617" s="14">
        <v>20</v>
      </c>
      <c r="R617" s="17">
        <f>'Specifications (ICE)'!$E$16*9.81*SIN(Q617-Q616)</f>
        <v>1046.3794352042696</v>
      </c>
      <c r="S617" s="14">
        <f t="shared" si="222"/>
        <v>0.3490658503988659</v>
      </c>
      <c r="T617" s="12">
        <f t="shared" si="219"/>
        <v>725.67868906811361</v>
      </c>
      <c r="U617" s="3">
        <f t="shared" si="237"/>
        <v>17.073498272464199</v>
      </c>
      <c r="V617" s="19">
        <f t="shared" si="223"/>
        <v>12.731707661776554</v>
      </c>
      <c r="W617" s="14">
        <f>IF(M617=1,_xlfn.XLOOKUP(D617,' RPM (ICE)'!$E$3:$E$63,' RPM (ICE)'!$B$3:$B$63,,1),IF(M617=2,_xlfn.XLOOKUP(D617,' RPM (ICE)'!$F$3:$F$63,' RPM (ICE)'!$B$3:$B$63,,1),IF(M617=3,_xlfn.XLOOKUP(D617,' RPM (ICE)'!$G$3:$G$63,' RPM (ICE)'!$B$3:$B$63,,1))))</f>
        <v>6000</v>
      </c>
      <c r="X617" s="12">
        <f t="shared" si="224"/>
        <v>20.262088353461991</v>
      </c>
      <c r="Y617" s="3">
        <f t="shared" si="225"/>
        <v>20</v>
      </c>
      <c r="Z617" s="3">
        <f t="shared" si="232"/>
        <v>20</v>
      </c>
      <c r="AA617" s="3">
        <f t="shared" si="226"/>
        <v>20</v>
      </c>
      <c r="AB617" s="19"/>
      <c r="AC617" s="14">
        <f>IF(M617=1,_xlfn.XLOOKUP(D617,' RPM (ICE)'!$E$3:$E$63,' RPM (ICE)'!$C$3:$C$63,,-1),IF(M617=2,_xlfn.XLOOKUP(D617,' RPM (ICE)'!$F$3:$F$63,' RPM (ICE)'!$C$3:$C$63,,-1),IF(M617=3,_xlfn.XLOOKUP(D617,' RPM (ICE)'!$G$3:$G$63,' RPM (ICE)'!$C$3:$C$63,,-1))))</f>
        <v>17.239999999999998</v>
      </c>
      <c r="AD617" s="14">
        <f t="shared" si="227"/>
        <v>12.855867999999999</v>
      </c>
      <c r="AE617" s="14">
        <f t="shared" si="228"/>
        <v>20.459685393066664</v>
      </c>
      <c r="AF617" s="14" cm="1">
        <f t="array" ref="AF617">_xlfn.XLOOKUP(AE617,BSFC!$I$11:$I$33,_xlfn.XLOOKUP('Main Data (ICE)'!W617,BSFC!$J$10:$W$10,BSFC!$J$11:$W$33,,-1),,-1)</f>
        <v>469.19731950000011</v>
      </c>
      <c r="AG617" s="14">
        <f t="shared" si="229"/>
        <v>1.6755385570682853</v>
      </c>
      <c r="AH617" s="14">
        <f t="shared" si="233"/>
        <v>3.0834837876447612E-4</v>
      </c>
      <c r="AI617" s="14">
        <f t="shared" si="234"/>
        <v>0.14467623278846295</v>
      </c>
      <c r="AJ617" s="14">
        <f t="shared" si="238"/>
        <v>73.960675795163581</v>
      </c>
      <c r="AK617" s="14">
        <f t="shared" si="235"/>
        <v>1.9162414938869265E-4</v>
      </c>
      <c r="AL617" s="14">
        <f t="shared" si="236"/>
        <v>9.7961159993595254E-2</v>
      </c>
    </row>
    <row r="618" spans="1:38" ht="15.75" thickBot="1" x14ac:dyDescent="0.3">
      <c r="A618" s="14">
        <v>1</v>
      </c>
      <c r="B618" s="17" t="s">
        <v>31</v>
      </c>
      <c r="C618" s="14">
        <v>612</v>
      </c>
      <c r="D618" s="14">
        <f t="shared" si="230"/>
        <v>25.756175433154588</v>
      </c>
      <c r="E618" s="14">
        <f t="shared" si="220"/>
        <v>11.514021579995255</v>
      </c>
      <c r="F618" s="14">
        <f t="shared" si="231"/>
        <v>53.898201433124086</v>
      </c>
      <c r="G618" s="14">
        <f>0.5*('Specifications (ICE)'!$P$4*'Specifications (ICE)'!$P$3)*'Specifications (ICE)'!$P$5*E618^2</f>
        <v>41.437266755775788</v>
      </c>
      <c r="H618" s="14">
        <f>IF(B618="A",'Specifications (ICE)'!$M$12,IF(B618="G",'Specifications (ICE)'!$M$13))</f>
        <v>105.33879899999999</v>
      </c>
      <c r="I618" s="14">
        <f>'Specifications (ICE)'!$H$11-G618-H618-R618</f>
        <v>555.22218446294687</v>
      </c>
      <c r="J618" s="14">
        <f t="shared" si="221"/>
        <v>0.87735128600566425</v>
      </c>
      <c r="K618" s="14">
        <f>0.5*'Specifications (ICE)'!$E$16*E618^2</f>
        <v>35588.807989244553</v>
      </c>
      <c r="L618" s="14">
        <f>E618/'Specifications (ICE)'!$M$4</f>
        <v>40.294038775136499</v>
      </c>
      <c r="M618" s="14">
        <f t="shared" si="216"/>
        <v>3</v>
      </c>
      <c r="N618" s="14">
        <f>IF(M618=1,'Specifications (ICE)'!$M$19,IF(M618=2,'Specifications (ICE)'!$M$20,IF(M618=3,'Specifications (ICE)'!$M$21)))</f>
        <v>632.83908432016858</v>
      </c>
      <c r="O618" s="14">
        <f t="shared" si="217"/>
        <v>41.94859080445864</v>
      </c>
      <c r="P618" s="13">
        <f t="shared" si="218"/>
        <v>0.87735128600566425</v>
      </c>
      <c r="Q618" s="14">
        <v>0</v>
      </c>
      <c r="R618" s="17">
        <v>0</v>
      </c>
      <c r="S618" s="14">
        <f t="shared" si="222"/>
        <v>0</v>
      </c>
      <c r="T618" s="12">
        <f t="shared" si="219"/>
        <v>721.46318381783215</v>
      </c>
      <c r="U618" s="3">
        <f t="shared" si="237"/>
        <v>18</v>
      </c>
      <c r="V618" s="19">
        <f t="shared" si="223"/>
        <v>13.422600000000001</v>
      </c>
      <c r="W618" s="14">
        <f>IF(M618=1,_xlfn.XLOOKUP(D618,' RPM (ICE)'!$E$3:$E$63,' RPM (ICE)'!$B$3:$B$63,,1),IF(M618=2,_xlfn.XLOOKUP(D618,' RPM (ICE)'!$F$3:$F$63,' RPM (ICE)'!$B$3:$B$63,,1),IF(M618=3,_xlfn.XLOOKUP(D618,' RPM (ICE)'!$G$3:$G$63,' RPM (ICE)'!$B$3:$B$63,,1))))</f>
        <v>5900</v>
      </c>
      <c r="X618" s="12">
        <f t="shared" si="224"/>
        <v>21.723681844067798</v>
      </c>
      <c r="Y618" s="3">
        <f t="shared" si="225"/>
        <v>22</v>
      </c>
      <c r="Z618" s="3">
        <f t="shared" si="232"/>
        <v>22</v>
      </c>
      <c r="AA618" s="3">
        <f t="shared" si="226"/>
        <v>22</v>
      </c>
      <c r="AB618" s="19"/>
      <c r="AC618" s="14">
        <f>IF(M618=1,_xlfn.XLOOKUP(D618,' RPM (ICE)'!$E$3:$E$63,' RPM (ICE)'!$C$3:$C$63,,-1),IF(M618=2,_xlfn.XLOOKUP(D618,' RPM (ICE)'!$F$3:$F$63,' RPM (ICE)'!$C$3:$C$63,,-1),IF(M618=3,_xlfn.XLOOKUP(D618,' RPM (ICE)'!$G$3:$G$63,' RPM (ICE)'!$C$3:$C$63,,-1))))</f>
        <v>17.175000000000001</v>
      </c>
      <c r="AD618" s="14">
        <f t="shared" si="227"/>
        <v>12.8073975</v>
      </c>
      <c r="AE618" s="14">
        <f t="shared" si="228"/>
        <v>20.728013092881355</v>
      </c>
      <c r="AF618" s="14" cm="1">
        <f t="array" ref="AF618">_xlfn.XLOOKUP(AE618,BSFC!$I$11:$I$33,_xlfn.XLOOKUP('Main Data (ICE)'!W618,BSFC!$J$10:$W$10,BSFC!$J$11:$W$33,,-1),,-1)</f>
        <v>414.10462275000009</v>
      </c>
      <c r="AG618" s="14">
        <f t="shared" si="229"/>
        <v>1.4732229194852209</v>
      </c>
      <c r="AH618" s="14">
        <f t="shared" si="233"/>
        <v>3.0898069731323665E-4</v>
      </c>
      <c r="AI618" s="14">
        <f t="shared" si="234"/>
        <v>0.12795033509792983</v>
      </c>
      <c r="AJ618" s="14">
        <f t="shared" si="238"/>
        <v>74.088626130261517</v>
      </c>
      <c r="AK618" s="14">
        <f t="shared" si="235"/>
        <v>1.6947064251381436E-4</v>
      </c>
      <c r="AL618" s="14">
        <f t="shared" si="236"/>
        <v>9.8130630636109065E-2</v>
      </c>
    </row>
    <row r="619" spans="1:38" ht="15.75" thickBot="1" x14ac:dyDescent="0.3">
      <c r="A619" s="14">
        <v>1</v>
      </c>
      <c r="B619" s="17" t="s">
        <v>31</v>
      </c>
      <c r="C619" s="14">
        <v>613</v>
      </c>
      <c r="D619" s="14">
        <f t="shared" si="230"/>
        <v>25.926066615136083</v>
      </c>
      <c r="E619" s="14">
        <f t="shared" si="220"/>
        <v>11.589969608096812</v>
      </c>
      <c r="F619" s="14">
        <f t="shared" si="231"/>
        <v>53.98448293633885</v>
      </c>
      <c r="G619" s="14">
        <f>0.5*('Specifications (ICE)'!$P$4*'Specifications (ICE)'!$P$3)*'Specifications (ICE)'!$P$5*E619^2</f>
        <v>41.985721169263982</v>
      </c>
      <c r="H619" s="14">
        <f>IF(B619="A",'Specifications (ICE)'!$M$12,IF(B619="G",'Specifications (ICE)'!$M$13))</f>
        <v>105.33879899999999</v>
      </c>
      <c r="I619" s="14">
        <f>'Specifications (ICE)'!$H$11-G619-H619-R619</f>
        <v>554.67373004945864</v>
      </c>
      <c r="J619" s="14">
        <f t="shared" si="221"/>
        <v>0.8764846290195879</v>
      </c>
      <c r="K619" s="14">
        <f>0.5*'Specifications (ICE)'!$E$16*E619^2</f>
        <v>36059.853507944565</v>
      </c>
      <c r="L619" s="14">
        <f>E619/'Specifications (ICE)'!$M$4</f>
        <v>40.55982365038254</v>
      </c>
      <c r="M619" s="14">
        <f t="shared" si="216"/>
        <v>3</v>
      </c>
      <c r="N619" s="14">
        <f>IF(M619=1,'Specifications (ICE)'!$M$19,IF(M619=2,'Specifications (ICE)'!$M$20,IF(M619=3,'Specifications (ICE)'!$M$21)))</f>
        <v>632.83908432016858</v>
      </c>
      <c r="O619" s="14">
        <f t="shared" si="217"/>
        <v>42.503812988921588</v>
      </c>
      <c r="P619" s="13">
        <f t="shared" si="218"/>
        <v>0.8764846290195879</v>
      </c>
      <c r="Q619" s="14">
        <v>0</v>
      </c>
      <c r="R619" s="17">
        <f>'Specifications (ICE)'!$E$16*9.81*SIN(Q619-Q618)</f>
        <v>0</v>
      </c>
      <c r="S619" s="14">
        <f t="shared" si="222"/>
        <v>0</v>
      </c>
      <c r="T619" s="12">
        <f t="shared" si="219"/>
        <v>726.22205158424606</v>
      </c>
      <c r="U619" s="3">
        <f t="shared" si="237"/>
        <v>18</v>
      </c>
      <c r="V619" s="19">
        <f t="shared" si="223"/>
        <v>13.422600000000001</v>
      </c>
      <c r="W619" s="14">
        <f>IF(M619=1,_xlfn.XLOOKUP(D619,' RPM (ICE)'!$E$3:$E$63,' RPM (ICE)'!$B$3:$B$63,,1),IF(M619=2,_xlfn.XLOOKUP(D619,' RPM (ICE)'!$F$3:$F$63,' RPM (ICE)'!$B$3:$B$63,,1),IF(M619=3,_xlfn.XLOOKUP(D619,' RPM (ICE)'!$G$3:$G$63,' RPM (ICE)'!$B$3:$B$63,,1))))</f>
        <v>6000</v>
      </c>
      <c r="X619" s="12">
        <f t="shared" si="224"/>
        <v>21.361620479999999</v>
      </c>
      <c r="Y619" s="3">
        <f t="shared" si="225"/>
        <v>21</v>
      </c>
      <c r="Z619" s="3">
        <f t="shared" si="232"/>
        <v>21</v>
      </c>
      <c r="AA619" s="3">
        <f t="shared" si="226"/>
        <v>21</v>
      </c>
      <c r="AB619" s="19"/>
      <c r="AC619" s="14">
        <f>IF(M619=1,_xlfn.XLOOKUP(D619,' RPM (ICE)'!$E$3:$E$63,' RPM (ICE)'!$C$3:$C$63,,-1),IF(M619=2,_xlfn.XLOOKUP(D619,' RPM (ICE)'!$F$3:$F$63,' RPM (ICE)'!$C$3:$C$63,,-1),IF(M619=3,_xlfn.XLOOKUP(D619,' RPM (ICE)'!$G$3:$G$63,' RPM (ICE)'!$C$3:$C$63,,-1))))</f>
        <v>17.239999999999998</v>
      </c>
      <c r="AD619" s="14">
        <f t="shared" si="227"/>
        <v>12.855867999999999</v>
      </c>
      <c r="AE619" s="14">
        <f t="shared" si="228"/>
        <v>20.459685393066664</v>
      </c>
      <c r="AF619" s="14" cm="1">
        <f t="array" ref="AF619">_xlfn.XLOOKUP(AE619,BSFC!$I$11:$I$33,_xlfn.XLOOKUP('Main Data (ICE)'!W619,BSFC!$J$10:$W$10,BSFC!$J$11:$W$33,,-1),,-1)</f>
        <v>469.19731950000011</v>
      </c>
      <c r="AG619" s="14">
        <f t="shared" si="229"/>
        <v>1.6755385570682853</v>
      </c>
      <c r="AH619" s="14">
        <f t="shared" si="233"/>
        <v>3.0811767115849375E-4</v>
      </c>
      <c r="AI619" s="14">
        <f t="shared" si="234"/>
        <v>0.14456798539814775</v>
      </c>
      <c r="AJ619" s="14">
        <f t="shared" si="238"/>
        <v>74.233194115659671</v>
      </c>
      <c r="AK619" s="14">
        <f t="shared" si="235"/>
        <v>1.9148077536178509E-4</v>
      </c>
      <c r="AL619" s="14">
        <f t="shared" si="236"/>
        <v>9.8322111411470847E-2</v>
      </c>
    </row>
    <row r="620" spans="1:38" ht="15.75" thickBot="1" x14ac:dyDescent="0.3">
      <c r="A620" s="14">
        <v>1</v>
      </c>
      <c r="B620" s="17" t="s">
        <v>31</v>
      </c>
      <c r="C620" s="14">
        <v>614</v>
      </c>
      <c r="D620" s="14">
        <f t="shared" si="230"/>
        <v>26.094685550716061</v>
      </c>
      <c r="E620" s="14">
        <f t="shared" si="220"/>
        <v>11.665348892109783</v>
      </c>
      <c r="F620" s="14">
        <f t="shared" si="231"/>
        <v>54.070206904755807</v>
      </c>
      <c r="G620" s="14">
        <f>0.5*('Specifications (ICE)'!$P$4*'Specifications (ICE)'!$P$3)*'Specifications (ICE)'!$P$5*E620^2</f>
        <v>42.533633813615253</v>
      </c>
      <c r="H620" s="14">
        <f>IF(B620="A",'Specifications (ICE)'!$M$12,IF(B620="G",'Specifications (ICE)'!$M$13))</f>
        <v>105.33879899999999</v>
      </c>
      <c r="I620" s="14">
        <f>'Specifications (ICE)'!$H$11-G620-H620-R620</f>
        <v>554.12581740510745</v>
      </c>
      <c r="J620" s="14">
        <f t="shared" si="221"/>
        <v>0.87561882812655389</v>
      </c>
      <c r="K620" s="14">
        <f>0.5*'Specifications (ICE)'!$E$16*E620^2</f>
        <v>36530.433722842034</v>
      </c>
      <c r="L620" s="14">
        <f>E620/'Specifications (ICE)'!$M$4</f>
        <v>40.823618170112979</v>
      </c>
      <c r="M620" s="14">
        <f t="shared" si="216"/>
        <v>3</v>
      </c>
      <c r="N620" s="14">
        <f>IF(M620=1,'Specifications (ICE)'!$M$19,IF(M620=2,'Specifications (ICE)'!$M$20,IF(M620=3,'Specifications (ICE)'!$M$21)))</f>
        <v>632.83908432016858</v>
      </c>
      <c r="O620" s="14">
        <f t="shared" si="217"/>
        <v>43.058486718971047</v>
      </c>
      <c r="P620" s="13">
        <f t="shared" si="218"/>
        <v>0.87561882812655389</v>
      </c>
      <c r="Q620" s="14">
        <v>0</v>
      </c>
      <c r="R620" s="17">
        <f>'Specifications (ICE)'!$E$16*9.81*SIN(Q620-Q619)</f>
        <v>0</v>
      </c>
      <c r="S620" s="14">
        <f t="shared" si="222"/>
        <v>0</v>
      </c>
      <c r="T620" s="12">
        <f t="shared" si="219"/>
        <v>730.94528211322097</v>
      </c>
      <c r="U620" s="3">
        <f t="shared" si="237"/>
        <v>18</v>
      </c>
      <c r="V620" s="19">
        <f t="shared" si="223"/>
        <v>13.422600000000001</v>
      </c>
      <c r="W620" s="14">
        <f>IF(M620=1,_xlfn.XLOOKUP(D620,' RPM (ICE)'!$E$3:$E$63,' RPM (ICE)'!$B$3:$B$63,,1),IF(M620=2,_xlfn.XLOOKUP(D620,' RPM (ICE)'!$F$3:$F$63,' RPM (ICE)'!$B$3:$B$63,,1),IF(M620=3,_xlfn.XLOOKUP(D620,' RPM (ICE)'!$G$3:$G$63,' RPM (ICE)'!$B$3:$B$63,,1))))</f>
        <v>6000</v>
      </c>
      <c r="X620" s="12">
        <f t="shared" si="224"/>
        <v>21.361620479999999</v>
      </c>
      <c r="Y620" s="3">
        <f t="shared" si="225"/>
        <v>21</v>
      </c>
      <c r="Z620" s="3">
        <f t="shared" si="232"/>
        <v>21</v>
      </c>
      <c r="AA620" s="3">
        <f t="shared" si="226"/>
        <v>21</v>
      </c>
      <c r="AB620" s="19"/>
      <c r="AC620" s="14">
        <f>IF(M620=1,_xlfn.XLOOKUP(D620,' RPM (ICE)'!$E$3:$E$63,' RPM (ICE)'!$C$3:$C$63,,-1),IF(M620=2,_xlfn.XLOOKUP(D620,' RPM (ICE)'!$F$3:$F$63,' RPM (ICE)'!$C$3:$C$63,,-1),IF(M620=3,_xlfn.XLOOKUP(D620,' RPM (ICE)'!$G$3:$G$63,' RPM (ICE)'!$C$3:$C$63,,-1))))</f>
        <v>17.239999999999998</v>
      </c>
      <c r="AD620" s="14">
        <f t="shared" si="227"/>
        <v>12.855867999999999</v>
      </c>
      <c r="AE620" s="14">
        <f t="shared" si="228"/>
        <v>20.459685393066664</v>
      </c>
      <c r="AF620" s="14" cm="1">
        <f t="array" ref="AF620">_xlfn.XLOOKUP(AE620,BSFC!$I$11:$I$33,_xlfn.XLOOKUP('Main Data (ICE)'!W620,BSFC!$J$10:$W$10,BSFC!$J$11:$W$33,,-1),,-1)</f>
        <v>469.19731950000011</v>
      </c>
      <c r="AG620" s="14">
        <f t="shared" si="229"/>
        <v>1.6755385570682853</v>
      </c>
      <c r="AH620" s="14">
        <f t="shared" si="233"/>
        <v>3.0612667289015802E-4</v>
      </c>
      <c r="AI620" s="14">
        <f t="shared" si="234"/>
        <v>0.14363381434751549</v>
      </c>
      <c r="AJ620" s="14">
        <f t="shared" si="238"/>
        <v>74.376827930007181</v>
      </c>
      <c r="AK620" s="14">
        <f t="shared" si="235"/>
        <v>1.9024346271194107E-4</v>
      </c>
      <c r="AL620" s="14">
        <f t="shared" si="236"/>
        <v>9.8512354874182792E-2</v>
      </c>
    </row>
    <row r="621" spans="1:38" ht="15.75" thickBot="1" x14ac:dyDescent="0.3">
      <c r="A621" s="14">
        <v>1</v>
      </c>
      <c r="B621" s="17" t="s">
        <v>31</v>
      </c>
      <c r="C621" s="14">
        <v>615</v>
      </c>
      <c r="D621" s="14">
        <f t="shared" si="230"/>
        <v>26.262056908891807</v>
      </c>
      <c r="E621" s="14">
        <f t="shared" si="220"/>
        <v>11.740170460044439</v>
      </c>
      <c r="F621" s="14">
        <f t="shared" si="231"/>
        <v>54.155384543649838</v>
      </c>
      <c r="G621" s="14">
        <f>0.5*('Specifications (ICE)'!$P$4*'Specifications (ICE)'!$P$3)*'Specifications (ICE)'!$P$5*E621^2</f>
        <v>43.081005223994971</v>
      </c>
      <c r="H621" s="14">
        <f>IF(B621="A",'Specifications (ICE)'!$M$12,IF(B621="G",'Specifications (ICE)'!$M$13))</f>
        <v>105.33879899999999</v>
      </c>
      <c r="I621" s="14">
        <f>'Specifications (ICE)'!$H$11-G621-H621-R621</f>
        <v>553.57844599472764</v>
      </c>
      <c r="J621" s="14">
        <f t="shared" si="221"/>
        <v>0.87475388248090402</v>
      </c>
      <c r="K621" s="14">
        <f>0.5*'Specifications (ICE)'!$E$16*E621^2</f>
        <v>37000.549093569047</v>
      </c>
      <c r="L621" s="14">
        <f>E621/'Specifications (ICE)'!$M$4</f>
        <v>41.085460927539593</v>
      </c>
      <c r="M621" s="14">
        <f t="shared" si="216"/>
        <v>3</v>
      </c>
      <c r="N621" s="14">
        <f>IF(M621=1,'Specifications (ICE)'!$M$19,IF(M621=2,'Specifications (ICE)'!$M$20,IF(M621=3,'Specifications (ICE)'!$M$21)))</f>
        <v>632.83908432016858</v>
      </c>
      <c r="O621" s="14">
        <f t="shared" si="217"/>
        <v>43.612612536376162</v>
      </c>
      <c r="P621" s="13">
        <f t="shared" si="218"/>
        <v>0.87475388248090402</v>
      </c>
      <c r="Q621" s="14">
        <v>0</v>
      </c>
      <c r="R621" s="17">
        <f>'Specifications (ICE)'!$E$16*9.81*SIN(Q621-Q620)</f>
        <v>0</v>
      </c>
      <c r="S621" s="14">
        <f t="shared" si="222"/>
        <v>0</v>
      </c>
      <c r="T621" s="12">
        <f t="shared" si="219"/>
        <v>735.63356641469943</v>
      </c>
      <c r="U621" s="3">
        <f t="shared" si="237"/>
        <v>18</v>
      </c>
      <c r="V621" s="19">
        <f t="shared" si="223"/>
        <v>13.422600000000001</v>
      </c>
      <c r="W621" s="14">
        <f>IF(M621=1,_xlfn.XLOOKUP(D621,' RPM (ICE)'!$E$3:$E$63,' RPM (ICE)'!$B$3:$B$63,,1),IF(M621=2,_xlfn.XLOOKUP(D621,' RPM (ICE)'!$F$3:$F$63,' RPM (ICE)'!$B$3:$B$63,,1),IF(M621=3,_xlfn.XLOOKUP(D621,' RPM (ICE)'!$G$3:$G$63,' RPM (ICE)'!$B$3:$B$63,,1))))</f>
        <v>6000</v>
      </c>
      <c r="X621" s="12">
        <f t="shared" si="224"/>
        <v>21.361620479999999</v>
      </c>
      <c r="Y621" s="3">
        <f t="shared" si="225"/>
        <v>21</v>
      </c>
      <c r="Z621" s="3">
        <f t="shared" si="232"/>
        <v>21</v>
      </c>
      <c r="AA621" s="3">
        <f t="shared" si="226"/>
        <v>21</v>
      </c>
      <c r="AB621" s="19"/>
      <c r="AC621" s="14">
        <f>IF(M621=1,_xlfn.XLOOKUP(D621,' RPM (ICE)'!$E$3:$E$63,' RPM (ICE)'!$C$3:$C$63,,-1),IF(M621=2,_xlfn.XLOOKUP(D621,' RPM (ICE)'!$F$3:$F$63,' RPM (ICE)'!$C$3:$C$63,,-1),IF(M621=3,_xlfn.XLOOKUP(D621,' RPM (ICE)'!$G$3:$G$63,' RPM (ICE)'!$C$3:$C$63,,-1))))</f>
        <v>17.239999999999998</v>
      </c>
      <c r="AD621" s="14">
        <f t="shared" si="227"/>
        <v>12.855867999999999</v>
      </c>
      <c r="AE621" s="14">
        <f t="shared" si="228"/>
        <v>20.459685393066664</v>
      </c>
      <c r="AF621" s="14" cm="1">
        <f t="array" ref="AF621">_xlfn.XLOOKUP(AE621,BSFC!$I$11:$I$33,_xlfn.XLOOKUP('Main Data (ICE)'!W621,BSFC!$J$10:$W$10,BSFC!$J$11:$W$33,,-1),,-1)</f>
        <v>469.19731950000011</v>
      </c>
      <c r="AG621" s="14">
        <f t="shared" si="229"/>
        <v>1.6755385570682853</v>
      </c>
      <c r="AH621" s="14">
        <f t="shared" si="233"/>
        <v>3.0417568949259069E-4</v>
      </c>
      <c r="AI621" s="14">
        <f t="shared" si="234"/>
        <v>0.14271841816698791</v>
      </c>
      <c r="AJ621" s="14">
        <f t="shared" si="238"/>
        <v>74.519546348174174</v>
      </c>
      <c r="AK621" s="14">
        <f t="shared" si="235"/>
        <v>1.8903101743971909E-4</v>
      </c>
      <c r="AL621" s="14">
        <f t="shared" si="236"/>
        <v>9.8701385891622515E-2</v>
      </c>
    </row>
    <row r="622" spans="1:38" ht="15.75" thickBot="1" x14ac:dyDescent="0.3">
      <c r="A622" s="14">
        <v>1</v>
      </c>
      <c r="B622" s="17" t="s">
        <v>31</v>
      </c>
      <c r="C622" s="14">
        <v>616</v>
      </c>
      <c r="D622" s="14">
        <f t="shared" si="230"/>
        <v>26.428204554547154</v>
      </c>
      <c r="E622" s="14">
        <f t="shared" si="220"/>
        <v>11.81444498044076</v>
      </c>
      <c r="F622" s="14">
        <f t="shared" si="231"/>
        <v>54.240026691601393</v>
      </c>
      <c r="G622" s="14">
        <f>0.5*('Specifications (ICE)'!$P$4*'Specifications (ICE)'!$P$3)*'Specifications (ICE)'!$P$5*E622^2</f>
        <v>43.627835935039812</v>
      </c>
      <c r="H622" s="14">
        <f>IF(B622="A",'Specifications (ICE)'!$M$12,IF(B622="G",'Specifications (ICE)'!$M$13))</f>
        <v>105.33879899999999</v>
      </c>
      <c r="I622" s="14">
        <f>'Specifications (ICE)'!$H$11-G622-H622-R622</f>
        <v>553.03161528368287</v>
      </c>
      <c r="J622" s="14">
        <f t="shared" si="221"/>
        <v>0.87388979123781618</v>
      </c>
      <c r="K622" s="14">
        <f>0.5*'Specifications (ICE)'!$E$16*E622^2</f>
        <v>37470.200079303628</v>
      </c>
      <c r="L622" s="14">
        <f>E622/'Specifications (ICE)'!$M$4</f>
        <v>41.345389257885422</v>
      </c>
      <c r="M622" s="14">
        <f t="shared" si="216"/>
        <v>3</v>
      </c>
      <c r="N622" s="14">
        <f>IF(M622=1,'Specifications (ICE)'!$M$19,IF(M622=2,'Specifications (ICE)'!$M$20,IF(M622=3,'Specifications (ICE)'!$M$21)))</f>
        <v>632.83908432016858</v>
      </c>
      <c r="O622" s="14">
        <f t="shared" si="217"/>
        <v>44.166190982370885</v>
      </c>
      <c r="P622" s="13">
        <f t="shared" si="218"/>
        <v>0.87388979123781618</v>
      </c>
      <c r="Q622" s="14">
        <v>0</v>
      </c>
      <c r="R622" s="17">
        <f>'Specifications (ICE)'!$E$16*9.81*SIN(Q622-Q621)</f>
        <v>0</v>
      </c>
      <c r="S622" s="14">
        <f t="shared" si="222"/>
        <v>0</v>
      </c>
      <c r="T622" s="12">
        <f t="shared" si="219"/>
        <v>740.28757297438619</v>
      </c>
      <c r="U622" s="3">
        <f t="shared" si="237"/>
        <v>18</v>
      </c>
      <c r="V622" s="19">
        <f t="shared" si="223"/>
        <v>13.422600000000001</v>
      </c>
      <c r="W622" s="14">
        <f>IF(M622=1,_xlfn.XLOOKUP(D622,' RPM (ICE)'!$E$3:$E$63,' RPM (ICE)'!$B$3:$B$63,,1),IF(M622=2,_xlfn.XLOOKUP(D622,' RPM (ICE)'!$F$3:$F$63,' RPM (ICE)'!$B$3:$B$63,,1),IF(M622=3,_xlfn.XLOOKUP(D622,' RPM (ICE)'!$G$3:$G$63,' RPM (ICE)'!$B$3:$B$63,,1))))</f>
        <v>6100</v>
      </c>
      <c r="X622" s="12">
        <f t="shared" si="224"/>
        <v>21.011429980327868</v>
      </c>
      <c r="Y622" s="3">
        <f t="shared" si="225"/>
        <v>21</v>
      </c>
      <c r="Z622" s="3">
        <f t="shared" si="232"/>
        <v>21</v>
      </c>
      <c r="AA622" s="3">
        <f t="shared" si="226"/>
        <v>21</v>
      </c>
      <c r="AB622" s="19"/>
      <c r="AC622" s="14">
        <f>IF(M622=1,_xlfn.XLOOKUP(D622,' RPM (ICE)'!$E$3:$E$63,' RPM (ICE)'!$C$3:$C$63,,-1),IF(M622=2,_xlfn.XLOOKUP(D622,' RPM (ICE)'!$F$3:$F$63,' RPM (ICE)'!$C$3:$C$63,,-1),IF(M622=3,_xlfn.XLOOKUP(D622,' RPM (ICE)'!$G$3:$G$63,' RPM (ICE)'!$C$3:$C$63,,-1))))</f>
        <v>17.305</v>
      </c>
      <c r="AD622" s="14">
        <f t="shared" si="227"/>
        <v>12.9043385</v>
      </c>
      <c r="AE622" s="14">
        <f t="shared" si="228"/>
        <v>20.200155322754096</v>
      </c>
      <c r="AF622" s="14" cm="1">
        <f t="array" ref="AF622">_xlfn.XLOOKUP(AE622,BSFC!$I$11:$I$33,_xlfn.XLOOKUP('Main Data (ICE)'!W622,BSFC!$J$10:$W$10,BSFC!$J$11:$W$33,,-1),,-1)</f>
        <v>469.19731950000011</v>
      </c>
      <c r="AG622" s="14">
        <f t="shared" si="229"/>
        <v>1.6818558428112922</v>
      </c>
      <c r="AH622" s="14">
        <f t="shared" si="233"/>
        <v>3.0340303570387627E-4</v>
      </c>
      <c r="AI622" s="14">
        <f t="shared" si="234"/>
        <v>0.14235589108042157</v>
      </c>
      <c r="AJ622" s="14">
        <f t="shared" si="238"/>
        <v>74.661902239254601</v>
      </c>
      <c r="AK622" s="14">
        <f t="shared" si="235"/>
        <v>1.8855084911314116E-4</v>
      </c>
      <c r="AL622" s="14">
        <f t="shared" si="236"/>
        <v>9.8889936740735651E-2</v>
      </c>
    </row>
    <row r="623" spans="1:38" ht="15.75" thickBot="1" x14ac:dyDescent="0.3">
      <c r="A623" s="14">
        <v>1</v>
      </c>
      <c r="B623" s="17" t="s">
        <v>31</v>
      </c>
      <c r="C623" s="14">
        <v>617</v>
      </c>
      <c r="D623" s="14">
        <f t="shared" si="230"/>
        <v>26.593151584849537</v>
      </c>
      <c r="E623" s="14">
        <f t="shared" si="220"/>
        <v>11.888182778639361</v>
      </c>
      <c r="F623" s="14">
        <f t="shared" si="231"/>
        <v>54.324143837057534</v>
      </c>
      <c r="G623" s="14">
        <f>0.5*('Specifications (ICE)'!$P$4*'Specifications (ICE)'!$P$3)*'Specifications (ICE)'!$P$5*E623^2</f>
        <v>44.174126480858384</v>
      </c>
      <c r="H623" s="14">
        <f>IF(B623="A",'Specifications (ICE)'!$M$12,IF(B623="G",'Specifications (ICE)'!$M$13))</f>
        <v>105.33879899999999</v>
      </c>
      <c r="I623" s="14">
        <f>'Specifications (ICE)'!$H$11-G623-H623-R623</f>
        <v>552.48532473786429</v>
      </c>
      <c r="J623" s="14">
        <f t="shared" si="221"/>
        <v>0.87302655355330205</v>
      </c>
      <c r="K623" s="14">
        <f>0.5*'Specifications (ICE)'!$E$16*E623^2</f>
        <v>37939.387138770253</v>
      </c>
      <c r="L623" s="14">
        <f>E623/'Specifications (ICE)'!$M$4</f>
        <v>41.603439295325849</v>
      </c>
      <c r="M623" s="14">
        <f t="shared" si="216"/>
        <v>3</v>
      </c>
      <c r="N623" s="14">
        <f>IF(M623=1,'Specifications (ICE)'!$M$19,IF(M623=2,'Specifications (ICE)'!$M$20,IF(M623=3,'Specifications (ICE)'!$M$21)))</f>
        <v>632.83908432016858</v>
      </c>
      <c r="O623" s="14">
        <f t="shared" si="217"/>
        <v>44.719222597654564</v>
      </c>
      <c r="P623" s="13">
        <f t="shared" si="218"/>
        <v>0.87302655355330205</v>
      </c>
      <c r="Q623" s="14">
        <v>0</v>
      </c>
      <c r="R623" s="17">
        <f>'Specifications (ICE)'!$E$16*9.81*SIN(Q623-Q622)</f>
        <v>0</v>
      </c>
      <c r="S623" s="14">
        <f t="shared" si="222"/>
        <v>0</v>
      </c>
      <c r="T623" s="12">
        <f t="shared" si="219"/>
        <v>744.90794877327392</v>
      </c>
      <c r="U623" s="3">
        <f t="shared" si="237"/>
        <v>18</v>
      </c>
      <c r="V623" s="19">
        <f t="shared" si="223"/>
        <v>13.422600000000001</v>
      </c>
      <c r="W623" s="14">
        <f>IF(M623=1,_xlfn.XLOOKUP(D623,' RPM (ICE)'!$E$3:$E$63,' RPM (ICE)'!$B$3:$B$63,,1),IF(M623=2,_xlfn.XLOOKUP(D623,' RPM (ICE)'!$F$3:$F$63,' RPM (ICE)'!$B$3:$B$63,,1),IF(M623=3,_xlfn.XLOOKUP(D623,' RPM (ICE)'!$G$3:$G$63,' RPM (ICE)'!$B$3:$B$63,,1))))</f>
        <v>6100</v>
      </c>
      <c r="X623" s="12">
        <f t="shared" si="224"/>
        <v>21.011429980327868</v>
      </c>
      <c r="Y623" s="3">
        <f t="shared" si="225"/>
        <v>21</v>
      </c>
      <c r="Z623" s="3">
        <f t="shared" si="232"/>
        <v>21</v>
      </c>
      <c r="AA623" s="3">
        <f t="shared" si="226"/>
        <v>21</v>
      </c>
      <c r="AB623" s="19"/>
      <c r="AC623" s="14">
        <f>IF(M623=1,_xlfn.XLOOKUP(D623,' RPM (ICE)'!$E$3:$E$63,' RPM (ICE)'!$C$3:$C$63,,-1),IF(M623=2,_xlfn.XLOOKUP(D623,' RPM (ICE)'!$F$3:$F$63,' RPM (ICE)'!$C$3:$C$63,,-1),IF(M623=3,_xlfn.XLOOKUP(D623,' RPM (ICE)'!$G$3:$G$63,' RPM (ICE)'!$C$3:$C$63,,-1))))</f>
        <v>17.305</v>
      </c>
      <c r="AD623" s="14">
        <f t="shared" si="227"/>
        <v>12.9043385</v>
      </c>
      <c r="AE623" s="14">
        <f t="shared" si="228"/>
        <v>20.200155322754096</v>
      </c>
      <c r="AF623" s="14" cm="1">
        <f t="array" ref="AF623">_xlfn.XLOOKUP(AE623,BSFC!$I$11:$I$33,_xlfn.XLOOKUP('Main Data (ICE)'!W623,BSFC!$J$10:$W$10,BSFC!$J$11:$W$33,,-1),,-1)</f>
        <v>469.19731950000011</v>
      </c>
      <c r="AG623" s="14">
        <f t="shared" si="229"/>
        <v>1.6818558428112922</v>
      </c>
      <c r="AH623" s="14">
        <f t="shared" si="233"/>
        <v>3.0152114406104815E-4</v>
      </c>
      <c r="AI623" s="14">
        <f t="shared" si="234"/>
        <v>0.14147291256601718</v>
      </c>
      <c r="AJ623" s="14">
        <f t="shared" si="238"/>
        <v>74.803375151820617</v>
      </c>
      <c r="AK623" s="14">
        <f t="shared" si="235"/>
        <v>1.8738134114704264E-4</v>
      </c>
      <c r="AL623" s="14">
        <f t="shared" si="236"/>
        <v>9.9077318081882693E-2</v>
      </c>
    </row>
    <row r="624" spans="1:38" ht="15.75" thickBot="1" x14ac:dyDescent="0.3">
      <c r="A624" s="14">
        <v>1</v>
      </c>
      <c r="B624" s="17" t="s">
        <v>31</v>
      </c>
      <c r="C624" s="14">
        <v>618</v>
      </c>
      <c r="D624" s="14">
        <f t="shared" si="230"/>
        <v>26.756920363552897</v>
      </c>
      <c r="E624" s="14">
        <f t="shared" si="220"/>
        <v>11.961393852116236</v>
      </c>
      <c r="F624" s="14">
        <f t="shared" si="231"/>
        <v>54.407746133943952</v>
      </c>
      <c r="G624" s="14">
        <f>0.5*('Specifications (ICE)'!$P$4*'Specifications (ICE)'!$P$3)*'Specifications (ICE)'!$P$5*E624^2</f>
        <v>44.719877395031666</v>
      </c>
      <c r="H624" s="14">
        <f>IF(B624="A",'Specifications (ICE)'!$M$12,IF(B624="G",'Specifications (ICE)'!$M$13))</f>
        <v>105.33879899999999</v>
      </c>
      <c r="I624" s="14">
        <f>'Specifications (ICE)'!$H$11-G624-H624-R624</f>
        <v>551.93957382369103</v>
      </c>
      <c r="J624" s="14">
        <f t="shared" si="221"/>
        <v>0.87216416858420753</v>
      </c>
      <c r="K624" s="14">
        <f>0.5*'Specifications (ICE)'!$E$16*E624^2</f>
        <v>38408.110730240252</v>
      </c>
      <c r="L624" s="14">
        <f>E624/'Specifications (ICE)'!$M$4</f>
        <v>41.859646026653493</v>
      </c>
      <c r="M624" s="14">
        <f t="shared" si="216"/>
        <v>3</v>
      </c>
      <c r="N624" s="14">
        <f>IF(M624=1,'Specifications (ICE)'!$M$19,IF(M624=2,'Specifications (ICE)'!$M$20,IF(M624=3,'Specifications (ICE)'!$M$21)))</f>
        <v>632.83908432016858</v>
      </c>
      <c r="O624" s="14">
        <f t="shared" si="217"/>
        <v>45.27170792239243</v>
      </c>
      <c r="P624" s="13">
        <f t="shared" si="218"/>
        <v>0.87216416858420753</v>
      </c>
      <c r="Q624" s="14">
        <v>0</v>
      </c>
      <c r="R624" s="17">
        <f>'Specifications (ICE)'!$E$16*9.81*SIN(Q624-Q623)</f>
        <v>0</v>
      </c>
      <c r="S624" s="14">
        <f t="shared" si="222"/>
        <v>0</v>
      </c>
      <c r="T624" s="12">
        <f t="shared" si="219"/>
        <v>749.49532024851214</v>
      </c>
      <c r="U624" s="3">
        <f t="shared" si="237"/>
        <v>18</v>
      </c>
      <c r="V624" s="19">
        <f t="shared" si="223"/>
        <v>13.422600000000001</v>
      </c>
      <c r="W624" s="14">
        <f>IF(M624=1,_xlfn.XLOOKUP(D624,' RPM (ICE)'!$E$3:$E$63,' RPM (ICE)'!$B$3:$B$63,,1),IF(M624=2,_xlfn.XLOOKUP(D624,' RPM (ICE)'!$F$3:$F$63,' RPM (ICE)'!$B$3:$B$63,,1),IF(M624=3,_xlfn.XLOOKUP(D624,' RPM (ICE)'!$G$3:$G$63,' RPM (ICE)'!$B$3:$B$63,,1))))</f>
        <v>6200</v>
      </c>
      <c r="X624" s="12">
        <f t="shared" si="224"/>
        <v>20.672535948387097</v>
      </c>
      <c r="Y624" s="3">
        <f t="shared" si="225"/>
        <v>21</v>
      </c>
      <c r="Z624" s="3">
        <f t="shared" si="232"/>
        <v>21</v>
      </c>
      <c r="AA624" s="3">
        <f t="shared" si="226"/>
        <v>21</v>
      </c>
      <c r="AB624" s="19"/>
      <c r="AC624" s="14">
        <f>IF(M624=1,_xlfn.XLOOKUP(D624,' RPM (ICE)'!$E$3:$E$63,' RPM (ICE)'!$C$3:$C$63,,-1),IF(M624=2,_xlfn.XLOOKUP(D624,' RPM (ICE)'!$F$3:$F$63,' RPM (ICE)'!$C$3:$C$63,,-1),IF(M624=3,_xlfn.XLOOKUP(D624,' RPM (ICE)'!$G$3:$G$63,' RPM (ICE)'!$C$3:$C$63,,-1))))</f>
        <v>17.37</v>
      </c>
      <c r="AD624" s="14">
        <f t="shared" si="227"/>
        <v>12.952809000000002</v>
      </c>
      <c r="AE624" s="14">
        <f t="shared" si="228"/>
        <v>19.948997190193548</v>
      </c>
      <c r="AF624" s="14" cm="1">
        <f t="array" ref="AF624">_xlfn.XLOOKUP(AE624,BSFC!$I$11:$I$33,_xlfn.XLOOKUP('Main Data (ICE)'!W624,BSFC!$J$10:$W$10,BSFC!$J$11:$W$33,,-1),,-1)</f>
        <v>457.16661900000008</v>
      </c>
      <c r="AG624" s="14">
        <f t="shared" si="229"/>
        <v>1.6448866380785481</v>
      </c>
      <c r="AH624" s="14">
        <f t="shared" si="233"/>
        <v>3.0080127320307611E-4</v>
      </c>
      <c r="AI624" s="14">
        <f t="shared" si="234"/>
        <v>0.13751630106114562</v>
      </c>
      <c r="AJ624" s="14">
        <f t="shared" si="238"/>
        <v>74.940891452881758</v>
      </c>
      <c r="AK624" s="14">
        <f t="shared" si="235"/>
        <v>1.8214079610747764E-4</v>
      </c>
      <c r="AL624" s="14">
        <f t="shared" si="236"/>
        <v>9.9259458877990175E-2</v>
      </c>
    </row>
    <row r="625" spans="1:38" ht="15.75" thickBot="1" x14ac:dyDescent="0.3">
      <c r="A625" s="14">
        <v>1</v>
      </c>
      <c r="B625" s="17" t="s">
        <v>31</v>
      </c>
      <c r="C625" s="14">
        <v>619</v>
      </c>
      <c r="D625" s="14">
        <f t="shared" si="230"/>
        <v>26.919532553351893</v>
      </c>
      <c r="E625" s="14">
        <f t="shared" si="220"/>
        <v>12.03408788494635</v>
      </c>
      <c r="F625" s="14">
        <f t="shared" si="231"/>
        <v>54.490843416393659</v>
      </c>
      <c r="G625" s="14">
        <f>0.5*('Specifications (ICE)'!$P$4*'Specifications (ICE)'!$P$3)*'Specifications (ICE)'!$P$5*E625^2</f>
        <v>45.265089210613574</v>
      </c>
      <c r="H625" s="14">
        <f>IF(B625="A",'Specifications (ICE)'!$M$12,IF(B625="G",'Specifications (ICE)'!$M$13))</f>
        <v>105.33879899999999</v>
      </c>
      <c r="I625" s="14">
        <f>'Specifications (ICE)'!$H$11-G625-H625-R625</f>
        <v>551.39436200810906</v>
      </c>
      <c r="J625" s="14">
        <f t="shared" si="221"/>
        <v>0.87130263548821096</v>
      </c>
      <c r="K625" s="14">
        <f>0.5*'Specifications (ICE)'!$E$16*E625^2</f>
        <v>38876.371311532268</v>
      </c>
      <c r="L625" s="14">
        <f>E625/'Specifications (ICE)'!$M$4</f>
        <v>42.114043341894487</v>
      </c>
      <c r="M625" s="14">
        <f t="shared" si="216"/>
        <v>3</v>
      </c>
      <c r="N625" s="14">
        <f>IF(M625=1,'Specifications (ICE)'!$M$19,IF(M625=2,'Specifications (ICE)'!$M$20,IF(M625=3,'Specifications (ICE)'!$M$21)))</f>
        <v>632.83908432016858</v>
      </c>
      <c r="O625" s="14">
        <f t="shared" si="217"/>
        <v>45.823647496216125</v>
      </c>
      <c r="P625" s="13">
        <f t="shared" si="218"/>
        <v>0.87130263548821096</v>
      </c>
      <c r="Q625" s="14">
        <v>0</v>
      </c>
      <c r="R625" s="17">
        <f>'Specifications (ICE)'!$E$16*9.81*SIN(Q625-Q624)</f>
        <v>0</v>
      </c>
      <c r="S625" s="14">
        <f t="shared" si="222"/>
        <v>0</v>
      </c>
      <c r="T625" s="12">
        <f t="shared" si="219"/>
        <v>754.05029419968946</v>
      </c>
      <c r="U625" s="3">
        <f t="shared" si="237"/>
        <v>18</v>
      </c>
      <c r="V625" s="19">
        <f t="shared" si="223"/>
        <v>13.422600000000001</v>
      </c>
      <c r="W625" s="14">
        <f>IF(M625=1,_xlfn.XLOOKUP(D625,' RPM (ICE)'!$E$3:$E$63,' RPM (ICE)'!$B$3:$B$63,,1),IF(M625=2,_xlfn.XLOOKUP(D625,' RPM (ICE)'!$F$3:$F$63,' RPM (ICE)'!$B$3:$B$63,,1),IF(M625=3,_xlfn.XLOOKUP(D625,' RPM (ICE)'!$G$3:$G$63,' RPM (ICE)'!$B$3:$B$63,,1))))</f>
        <v>6200</v>
      </c>
      <c r="X625" s="12">
        <f t="shared" si="224"/>
        <v>20.672535948387097</v>
      </c>
      <c r="Y625" s="3">
        <f t="shared" si="225"/>
        <v>21</v>
      </c>
      <c r="Z625" s="3">
        <f t="shared" si="232"/>
        <v>21</v>
      </c>
      <c r="AA625" s="3">
        <f t="shared" si="226"/>
        <v>21</v>
      </c>
      <c r="AB625" s="19"/>
      <c r="AC625" s="14">
        <f>IF(M625=1,_xlfn.XLOOKUP(D625,' RPM (ICE)'!$E$3:$E$63,' RPM (ICE)'!$C$3:$C$63,,-1),IF(M625=2,_xlfn.XLOOKUP(D625,' RPM (ICE)'!$F$3:$F$63,' RPM (ICE)'!$C$3:$C$63,,-1),IF(M625=3,_xlfn.XLOOKUP(D625,' RPM (ICE)'!$G$3:$G$63,' RPM (ICE)'!$C$3:$C$63,,-1))))</f>
        <v>17.37</v>
      </c>
      <c r="AD625" s="14">
        <f t="shared" si="227"/>
        <v>12.952809000000002</v>
      </c>
      <c r="AE625" s="14">
        <f t="shared" si="228"/>
        <v>19.948997190193548</v>
      </c>
      <c r="AF625" s="14" cm="1">
        <f t="array" ref="AF625">_xlfn.XLOOKUP(AE625,BSFC!$I$11:$I$33,_xlfn.XLOOKUP('Main Data (ICE)'!W625,BSFC!$J$10:$W$10,BSFC!$J$11:$W$33,,-1),,-1)</f>
        <v>457.16661900000008</v>
      </c>
      <c r="AG625" s="14">
        <f t="shared" si="229"/>
        <v>1.6448866380785481</v>
      </c>
      <c r="AH625" s="14">
        <f t="shared" si="233"/>
        <v>2.9898422999725092E-4</v>
      </c>
      <c r="AI625" s="14">
        <f t="shared" si="234"/>
        <v>0.13668560956216161</v>
      </c>
      <c r="AJ625" s="14">
        <f t="shared" si="238"/>
        <v>75.077577062443922</v>
      </c>
      <c r="AK625" s="14">
        <f t="shared" si="235"/>
        <v>1.8104054246643924E-4</v>
      </c>
      <c r="AL625" s="14">
        <f t="shared" si="236"/>
        <v>9.9440499420456616E-2</v>
      </c>
    </row>
    <row r="626" spans="1:38" ht="15.75" thickBot="1" x14ac:dyDescent="0.3">
      <c r="A626" s="14">
        <v>1</v>
      </c>
      <c r="B626" s="17" t="s">
        <v>31</v>
      </c>
      <c r="C626" s="14">
        <v>620</v>
      </c>
      <c r="D626" s="14">
        <f t="shared" si="230"/>
        <v>27.081009146421103</v>
      </c>
      <c r="E626" s="14">
        <f t="shared" si="220"/>
        <v>12.106274261455873</v>
      </c>
      <c r="F626" s="14">
        <f t="shared" si="231"/>
        <v>54.573445212652629</v>
      </c>
      <c r="G626" s="14">
        <f>0.5*('Specifications (ICE)'!$P$4*'Specifications (ICE)'!$P$3)*'Specifications (ICE)'!$P$5*E626^2</f>
        <v>45.809762460131473</v>
      </c>
      <c r="H626" s="14">
        <f>IF(B626="A",'Specifications (ICE)'!$M$12,IF(B626="G",'Specifications (ICE)'!$M$13))</f>
        <v>105.33879899999999</v>
      </c>
      <c r="I626" s="14">
        <f>'Specifications (ICE)'!$H$11-G626-H626-R626</f>
        <v>550.84968875859124</v>
      </c>
      <c r="J626" s="14">
        <f t="shared" si="221"/>
        <v>0.87044195342382347</v>
      </c>
      <c r="K626" s="14">
        <f>0.5*'Specifications (ICE)'!$E$16*E626^2</f>
        <v>39344.169340012719</v>
      </c>
      <c r="L626" s="14">
        <f>E626/'Specifications (ICE)'!$M$4</f>
        <v>42.366664082085293</v>
      </c>
      <c r="M626" s="14">
        <f t="shared" si="216"/>
        <v>3</v>
      </c>
      <c r="N626" s="14">
        <f>IF(M626=1,'Specifications (ICE)'!$M$19,IF(M626=2,'Specifications (ICE)'!$M$20,IF(M626=3,'Specifications (ICE)'!$M$21)))</f>
        <v>632.83908432016858</v>
      </c>
      <c r="O626" s="14">
        <f t="shared" si="217"/>
        <v>46.375041858224236</v>
      </c>
      <c r="P626" s="13">
        <f t="shared" si="218"/>
        <v>0.87044195342382347</v>
      </c>
      <c r="Q626" s="14">
        <v>0</v>
      </c>
      <c r="R626" s="17">
        <f>'Specifications (ICE)'!$E$16*9.81*SIN(Q626-Q625)</f>
        <v>0</v>
      </c>
      <c r="S626" s="14">
        <f t="shared" si="222"/>
        <v>0</v>
      </c>
      <c r="T626" s="12">
        <f t="shared" si="219"/>
        <v>758.57345864427566</v>
      </c>
      <c r="U626" s="3">
        <f t="shared" si="237"/>
        <v>18</v>
      </c>
      <c r="V626" s="19">
        <f t="shared" si="223"/>
        <v>13.422600000000001</v>
      </c>
      <c r="W626" s="14">
        <f>IF(M626=1,_xlfn.XLOOKUP(D626,' RPM (ICE)'!$E$3:$E$63,' RPM (ICE)'!$B$3:$B$63,,1),IF(M626=2,_xlfn.XLOOKUP(D626,' RPM (ICE)'!$F$3:$F$63,' RPM (ICE)'!$B$3:$B$63,,1),IF(M626=3,_xlfn.XLOOKUP(D626,' RPM (ICE)'!$G$3:$G$63,' RPM (ICE)'!$B$3:$B$63,,1))))</f>
        <v>6200</v>
      </c>
      <c r="X626" s="12">
        <f t="shared" si="224"/>
        <v>20.672535948387097</v>
      </c>
      <c r="Y626" s="3">
        <f t="shared" si="225"/>
        <v>21</v>
      </c>
      <c r="Z626" s="3">
        <f t="shared" si="232"/>
        <v>21</v>
      </c>
      <c r="AA626" s="3">
        <f t="shared" si="226"/>
        <v>21</v>
      </c>
      <c r="AB626" s="19"/>
      <c r="AC626" s="14">
        <f>IF(M626=1,_xlfn.XLOOKUP(D626,' RPM (ICE)'!$E$3:$E$63,' RPM (ICE)'!$C$3:$C$63,,-1),IF(M626=2,_xlfn.XLOOKUP(D626,' RPM (ICE)'!$F$3:$F$63,' RPM (ICE)'!$C$3:$C$63,,-1),IF(M626=3,_xlfn.XLOOKUP(D626,' RPM (ICE)'!$G$3:$G$63,' RPM (ICE)'!$C$3:$C$63,,-1))))</f>
        <v>17.37</v>
      </c>
      <c r="AD626" s="14">
        <f t="shared" si="227"/>
        <v>12.952809000000002</v>
      </c>
      <c r="AE626" s="14">
        <f t="shared" si="228"/>
        <v>19.948997190193548</v>
      </c>
      <c r="AF626" s="14" cm="1">
        <f t="array" ref="AF626">_xlfn.XLOOKUP(AE626,BSFC!$I$11:$I$33,_xlfn.XLOOKUP('Main Data (ICE)'!W626,BSFC!$J$10:$W$10,BSFC!$J$11:$W$33,,-1),,-1)</f>
        <v>457.16661900000008</v>
      </c>
      <c r="AG626" s="14">
        <f t="shared" si="229"/>
        <v>1.6448866380785481</v>
      </c>
      <c r="AH626" s="14">
        <f t="shared" si="233"/>
        <v>2.9720146944426561E-4</v>
      </c>
      <c r="AI626" s="14">
        <f t="shared" si="234"/>
        <v>0.13587059094766674</v>
      </c>
      <c r="AJ626" s="14">
        <f t="shared" si="238"/>
        <v>75.213447653391583</v>
      </c>
      <c r="AK626" s="14">
        <f t="shared" si="235"/>
        <v>1.7996104761280361E-4</v>
      </c>
      <c r="AL626" s="14">
        <f t="shared" si="236"/>
        <v>9.9620460468069424E-2</v>
      </c>
    </row>
    <row r="627" spans="1:38" ht="15.75" thickBot="1" x14ac:dyDescent="0.3">
      <c r="A627" s="14">
        <v>1</v>
      </c>
      <c r="B627" s="17" t="s">
        <v>31</v>
      </c>
      <c r="C627" s="14">
        <v>621</v>
      </c>
      <c r="D627" s="14">
        <f t="shared" si="230"/>
        <v>27.241370493262277</v>
      </c>
      <c r="E627" s="14">
        <f t="shared" si="220"/>
        <v>12.177962079118025</v>
      </c>
      <c r="F627" s="14">
        <f t="shared" si="231"/>
        <v>54.655560758217902</v>
      </c>
      <c r="G627" s="14">
        <f>0.5*('Specifications (ICE)'!$P$4*'Specifications (ICE)'!$P$3)*'Specifications (ICE)'!$P$5*E627^2</f>
        <v>46.353897675586659</v>
      </c>
      <c r="H627" s="14">
        <f>IF(B627="A",'Specifications (ICE)'!$M$12,IF(B627="G",'Specifications (ICE)'!$M$13))</f>
        <v>105.33879899999999</v>
      </c>
      <c r="I627" s="14">
        <f>'Specifications (ICE)'!$H$11-G627-H627-R627</f>
        <v>550.30555354313606</v>
      </c>
      <c r="J627" s="14">
        <f t="shared" si="221"/>
        <v>0.86958212155038639</v>
      </c>
      <c r="K627" s="14">
        <f>0.5*'Specifications (ICE)'!$E$16*E627^2</f>
        <v>39811.505272596201</v>
      </c>
      <c r="L627" s="14">
        <f>E627/'Specifications (ICE)'!$M$4</f>
        <v>42.617540084402535</v>
      </c>
      <c r="M627" s="14">
        <f t="shared" si="216"/>
        <v>3</v>
      </c>
      <c r="N627" s="14">
        <f>IF(M627=1,'Specifications (ICE)'!$M$19,IF(M627=2,'Specifications (ICE)'!$M$20,IF(M627=3,'Specifications (ICE)'!$M$21)))</f>
        <v>632.83908432016858</v>
      </c>
      <c r="O627" s="14">
        <f t="shared" si="217"/>
        <v>46.925891546982825</v>
      </c>
      <c r="P627" s="13">
        <f t="shared" si="218"/>
        <v>0.86958212155038639</v>
      </c>
      <c r="Q627" s="14">
        <v>0</v>
      </c>
      <c r="R627" s="17">
        <f>'Specifications (ICE)'!$E$16*9.81*SIN(Q627-Q626)</f>
        <v>0</v>
      </c>
      <c r="S627" s="14">
        <f t="shared" si="222"/>
        <v>0</v>
      </c>
      <c r="T627" s="12">
        <f t="shared" si="219"/>
        <v>763.06538362566948</v>
      </c>
      <c r="U627" s="3">
        <f t="shared" si="237"/>
        <v>18</v>
      </c>
      <c r="V627" s="19">
        <f t="shared" si="223"/>
        <v>13.422600000000001</v>
      </c>
      <c r="W627" s="14">
        <f>IF(M627=1,_xlfn.XLOOKUP(D627,' RPM (ICE)'!$E$3:$E$63,' RPM (ICE)'!$B$3:$B$63,,1),IF(M627=2,_xlfn.XLOOKUP(D627,' RPM (ICE)'!$F$3:$F$63,' RPM (ICE)'!$B$3:$B$63,,1),IF(M627=3,_xlfn.XLOOKUP(D627,' RPM (ICE)'!$G$3:$G$63,' RPM (ICE)'!$B$3:$B$63,,1))))</f>
        <v>6300</v>
      </c>
      <c r="X627" s="12">
        <f t="shared" si="224"/>
        <v>20.344400457142857</v>
      </c>
      <c r="Y627" s="3">
        <f t="shared" si="225"/>
        <v>20</v>
      </c>
      <c r="Z627" s="3">
        <f t="shared" si="232"/>
        <v>20</v>
      </c>
      <c r="AA627" s="3">
        <f t="shared" si="226"/>
        <v>20</v>
      </c>
      <c r="AB627" s="19"/>
      <c r="AC627" s="14">
        <f>IF(M627=1,_xlfn.XLOOKUP(D627,' RPM (ICE)'!$E$3:$E$63,' RPM (ICE)'!$C$3:$C$63,,-1),IF(M627=2,_xlfn.XLOOKUP(D627,' RPM (ICE)'!$F$3:$F$63,' RPM (ICE)'!$C$3:$C$63,,-1),IF(M627=3,_xlfn.XLOOKUP(D627,' RPM (ICE)'!$G$3:$G$63,' RPM (ICE)'!$C$3:$C$63,,-1))))</f>
        <v>17.434999999999999</v>
      </c>
      <c r="AD627" s="14">
        <f t="shared" si="227"/>
        <v>13.001279499999999</v>
      </c>
      <c r="AE627" s="14">
        <f t="shared" si="228"/>
        <v>19.705812331682537</v>
      </c>
      <c r="AF627" s="14" cm="1">
        <f t="array" ref="AF627">_xlfn.XLOOKUP(AE627,BSFC!$I$11:$I$33,_xlfn.XLOOKUP('Main Data (ICE)'!W627,BSFC!$J$10:$W$10,BSFC!$J$11:$W$33,,-1),,-1)</f>
        <v>457.16661900000008</v>
      </c>
      <c r="AG627" s="14">
        <f t="shared" si="229"/>
        <v>1.6510419421358364</v>
      </c>
      <c r="AH627" s="14">
        <f t="shared" si="233"/>
        <v>2.9655754421919399E-4</v>
      </c>
      <c r="AI627" s="14">
        <f t="shared" si="234"/>
        <v>0.13557620982963192</v>
      </c>
      <c r="AJ627" s="14">
        <f t="shared" si="238"/>
        <v>75.34902386322122</v>
      </c>
      <c r="AK627" s="14">
        <f t="shared" si="235"/>
        <v>1.795711388471946E-4</v>
      </c>
      <c r="AL627" s="14">
        <f t="shared" si="236"/>
        <v>9.9800031606916625E-2</v>
      </c>
    </row>
    <row r="628" spans="1:38" ht="15.75" thickBot="1" x14ac:dyDescent="0.3">
      <c r="A628" s="14">
        <v>1</v>
      </c>
      <c r="B628" s="17" t="s">
        <v>31</v>
      </c>
      <c r="C628" s="14">
        <v>622</v>
      </c>
      <c r="D628" s="14">
        <f t="shared" si="230"/>
        <v>27.400636329972805</v>
      </c>
      <c r="E628" s="14">
        <f t="shared" si="220"/>
        <v>12.249160160743159</v>
      </c>
      <c r="F628" s="14">
        <f t="shared" si="231"/>
        <v>54.73719900825931</v>
      </c>
      <c r="G628" s="14">
        <f>0.5*('Specifications (ICE)'!$P$4*'Specifications (ICE)'!$P$3)*'Specifications (ICE)'!$P$5*E628^2</f>
        <v>46.897495388454963</v>
      </c>
      <c r="H628" s="14">
        <f>IF(B628="A",'Specifications (ICE)'!$M$12,IF(B628="G",'Specifications (ICE)'!$M$13))</f>
        <v>105.33879899999999</v>
      </c>
      <c r="I628" s="14">
        <f>'Specifications (ICE)'!$H$11-G628-H628-R628</f>
        <v>549.76195583026765</v>
      </c>
      <c r="J628" s="14">
        <f t="shared" si="221"/>
        <v>0.86872313902807208</v>
      </c>
      <c r="K628" s="14">
        <f>0.5*'Specifications (ICE)'!$E$16*E628^2</f>
        <v>40278.379565746</v>
      </c>
      <c r="L628" s="14">
        <f>E628/'Specifications (ICE)'!$M$4</f>
        <v>42.866702224822951</v>
      </c>
      <c r="M628" s="14">
        <f t="shared" si="216"/>
        <v>3</v>
      </c>
      <c r="N628" s="14">
        <f>IF(M628=1,'Specifications (ICE)'!$M$19,IF(M628=2,'Specifications (ICE)'!$M$20,IF(M628=3,'Specifications (ICE)'!$M$21)))</f>
        <v>632.83908432016858</v>
      </c>
      <c r="O628" s="14">
        <f t="shared" si="217"/>
        <v>47.476197100525972</v>
      </c>
      <c r="P628" s="13">
        <f t="shared" si="218"/>
        <v>0.86872313902807208</v>
      </c>
      <c r="Q628" s="14">
        <v>0</v>
      </c>
      <c r="R628" s="17">
        <f>'Specifications (ICE)'!$E$16*9.81*SIN(Q628-Q627)</f>
        <v>0</v>
      </c>
      <c r="S628" s="14">
        <f t="shared" si="222"/>
        <v>0</v>
      </c>
      <c r="T628" s="12">
        <f t="shared" si="219"/>
        <v>767.52662197702341</v>
      </c>
      <c r="U628" s="3">
        <f t="shared" si="237"/>
        <v>18</v>
      </c>
      <c r="V628" s="19">
        <f t="shared" si="223"/>
        <v>13.422600000000001</v>
      </c>
      <c r="W628" s="14">
        <f>IF(M628=1,_xlfn.XLOOKUP(D628,' RPM (ICE)'!$E$3:$E$63,' RPM (ICE)'!$B$3:$B$63,,1),IF(M628=2,_xlfn.XLOOKUP(D628,' RPM (ICE)'!$F$3:$F$63,' RPM (ICE)'!$B$3:$B$63,,1),IF(M628=3,_xlfn.XLOOKUP(D628,' RPM (ICE)'!$G$3:$G$63,' RPM (ICE)'!$B$3:$B$63,,1))))</f>
        <v>6300</v>
      </c>
      <c r="X628" s="12">
        <f t="shared" si="224"/>
        <v>20.344400457142857</v>
      </c>
      <c r="Y628" s="3">
        <f t="shared" si="225"/>
        <v>20</v>
      </c>
      <c r="Z628" s="3">
        <f t="shared" si="232"/>
        <v>20</v>
      </c>
      <c r="AA628" s="3">
        <f t="shared" si="226"/>
        <v>20</v>
      </c>
      <c r="AB628" s="19"/>
      <c r="AC628" s="14">
        <f>IF(M628=1,_xlfn.XLOOKUP(D628,' RPM (ICE)'!$E$3:$E$63,' RPM (ICE)'!$C$3:$C$63,,-1),IF(M628=2,_xlfn.XLOOKUP(D628,' RPM (ICE)'!$F$3:$F$63,' RPM (ICE)'!$C$3:$C$63,,-1),IF(M628=3,_xlfn.XLOOKUP(D628,' RPM (ICE)'!$G$3:$G$63,' RPM (ICE)'!$C$3:$C$63,,-1))))</f>
        <v>17.434999999999999</v>
      </c>
      <c r="AD628" s="14">
        <f t="shared" si="227"/>
        <v>13.001279499999999</v>
      </c>
      <c r="AE628" s="14">
        <f t="shared" si="228"/>
        <v>19.705812331682537</v>
      </c>
      <c r="AF628" s="14" cm="1">
        <f t="array" ref="AF628">_xlfn.XLOOKUP(AE628,BSFC!$I$11:$I$33,_xlfn.XLOOKUP('Main Data (ICE)'!W628,BSFC!$J$10:$W$10,BSFC!$J$11:$W$33,,-1),,-1)</f>
        <v>457.16661900000008</v>
      </c>
      <c r="AG628" s="14">
        <f t="shared" si="229"/>
        <v>1.6510419421358364</v>
      </c>
      <c r="AH628" s="14">
        <f t="shared" si="233"/>
        <v>2.9483380741089741E-4</v>
      </c>
      <c r="AI628" s="14">
        <f t="shared" si="234"/>
        <v>0.13478817490093714</v>
      </c>
      <c r="AJ628" s="14">
        <f t="shared" si="238"/>
        <v>75.483812038122153</v>
      </c>
      <c r="AK628" s="14">
        <f t="shared" si="235"/>
        <v>1.7852738397475116E-4</v>
      </c>
      <c r="AL628" s="14">
        <f t="shared" si="236"/>
        <v>9.9978558990891378E-2</v>
      </c>
    </row>
    <row r="629" spans="1:38" ht="15.75" thickBot="1" x14ac:dyDescent="0.3">
      <c r="A629" s="14">
        <v>1</v>
      </c>
      <c r="B629" s="17" t="s">
        <v>31</v>
      </c>
      <c r="C629" s="14">
        <v>623</v>
      </c>
      <c r="D629" s="14">
        <f t="shared" si="230"/>
        <v>27.558825804039902</v>
      </c>
      <c r="E629" s="14">
        <f t="shared" si="220"/>
        <v>12.319877066009772</v>
      </c>
      <c r="F629" s="14">
        <f t="shared" si="231"/>
        <v>54.818368649371962</v>
      </c>
      <c r="G629" s="14">
        <f>0.5*('Specifications (ICE)'!$P$4*'Specifications (ICE)'!$P$3)*'Specifications (ICE)'!$P$5*E629^2</f>
        <v>47.440556129687174</v>
      </c>
      <c r="H629" s="14">
        <f>IF(B629="A",'Specifications (ICE)'!$M$12,IF(B629="G",'Specifications (ICE)'!$M$13))</f>
        <v>105.33879899999999</v>
      </c>
      <c r="I629" s="14">
        <f>'Specifications (ICE)'!$H$11-G629-H629-R629</f>
        <v>549.21889508903553</v>
      </c>
      <c r="J629" s="14">
        <f t="shared" si="221"/>
        <v>0.86786500501788288</v>
      </c>
      <c r="K629" s="14">
        <f>0.5*'Specifications (ICE)'!$E$16*E629^2</f>
        <v>40744.792675474477</v>
      </c>
      <c r="L629" s="14">
        <f>E629/'Specifications (ICE)'!$M$4</f>
        <v>43.114180458476888</v>
      </c>
      <c r="M629" s="14">
        <f t="shared" si="216"/>
        <v>3</v>
      </c>
      <c r="N629" s="14">
        <f>IF(M629=1,'Specifications (ICE)'!$M$19,IF(M629=2,'Specifications (ICE)'!$M$20,IF(M629=3,'Specifications (ICE)'!$M$21)))</f>
        <v>632.83908432016858</v>
      </c>
      <c r="O629" s="14">
        <f t="shared" si="217"/>
        <v>48.025959056356236</v>
      </c>
      <c r="P629" s="13">
        <f t="shared" si="218"/>
        <v>0.86786500501788288</v>
      </c>
      <c r="Q629" s="14">
        <v>0</v>
      </c>
      <c r="R629" s="17">
        <f>'Specifications (ICE)'!$E$16*9.81*SIN(Q629-Q628)</f>
        <v>0</v>
      </c>
      <c r="S629" s="14">
        <f t="shared" si="222"/>
        <v>0</v>
      </c>
      <c r="T629" s="12">
        <f t="shared" si="219"/>
        <v>771.95771004377127</v>
      </c>
      <c r="U629" s="3">
        <f t="shared" si="237"/>
        <v>18</v>
      </c>
      <c r="V629" s="19">
        <f t="shared" si="223"/>
        <v>13.422600000000001</v>
      </c>
      <c r="W629" s="14">
        <f>IF(M629=1,_xlfn.XLOOKUP(D629,' RPM (ICE)'!$E$3:$E$63,' RPM (ICE)'!$B$3:$B$63,,1),IF(M629=2,_xlfn.XLOOKUP(D629,' RPM (ICE)'!$F$3:$F$63,' RPM (ICE)'!$B$3:$B$63,,1),IF(M629=3,_xlfn.XLOOKUP(D629,' RPM (ICE)'!$G$3:$G$63,' RPM (ICE)'!$B$3:$B$63,,1))))</f>
        <v>6300</v>
      </c>
      <c r="X629" s="12">
        <f t="shared" si="224"/>
        <v>20.344400457142857</v>
      </c>
      <c r="Y629" s="3">
        <f t="shared" si="225"/>
        <v>20</v>
      </c>
      <c r="Z629" s="3">
        <f t="shared" si="232"/>
        <v>20</v>
      </c>
      <c r="AA629" s="3">
        <f t="shared" si="226"/>
        <v>20</v>
      </c>
      <c r="AB629" s="19"/>
      <c r="AC629" s="14">
        <f>IF(M629=1,_xlfn.XLOOKUP(D629,' RPM (ICE)'!$E$3:$E$63,' RPM (ICE)'!$C$3:$C$63,,-1),IF(M629=2,_xlfn.XLOOKUP(D629,' RPM (ICE)'!$F$3:$F$63,' RPM (ICE)'!$C$3:$C$63,,-1),IF(M629=3,_xlfn.XLOOKUP(D629,' RPM (ICE)'!$G$3:$G$63,' RPM (ICE)'!$C$3:$C$63,,-1))))</f>
        <v>17.434999999999999</v>
      </c>
      <c r="AD629" s="14">
        <f t="shared" si="227"/>
        <v>13.001279499999999</v>
      </c>
      <c r="AE629" s="14">
        <f t="shared" si="228"/>
        <v>19.705812331682537</v>
      </c>
      <c r="AF629" s="14" cm="1">
        <f t="array" ref="AF629">_xlfn.XLOOKUP(AE629,BSFC!$I$11:$I$33,_xlfn.XLOOKUP('Main Data (ICE)'!W629,BSFC!$J$10:$W$10,BSFC!$J$11:$W$33,,-1),,-1)</f>
        <v>457.16661900000008</v>
      </c>
      <c r="AG629" s="14">
        <f t="shared" si="229"/>
        <v>1.6510419421358364</v>
      </c>
      <c r="AH629" s="14">
        <f t="shared" si="233"/>
        <v>2.931414419500773E-4</v>
      </c>
      <c r="AI629" s="14">
        <f t="shared" si="234"/>
        <v>0.13401448190510162</v>
      </c>
      <c r="AJ629" s="14">
        <f t="shared" si="238"/>
        <v>75.617826520027251</v>
      </c>
      <c r="AK629" s="14">
        <f t="shared" si="235"/>
        <v>1.7750262503986972E-4</v>
      </c>
      <c r="AL629" s="14">
        <f t="shared" si="236"/>
        <v>0.10015606161593124</v>
      </c>
    </row>
    <row r="630" spans="1:38" ht="15.75" thickBot="1" x14ac:dyDescent="0.3">
      <c r="A630" s="14">
        <v>1</v>
      </c>
      <c r="B630" s="17" t="s">
        <v>31</v>
      </c>
      <c r="C630" s="14">
        <v>624</v>
      </c>
      <c r="D630" s="14">
        <f t="shared" si="230"/>
        <v>27.715957498756755</v>
      </c>
      <c r="E630" s="14">
        <f t="shared" si="220"/>
        <v>12.39012110237948</v>
      </c>
      <c r="F630" s="14">
        <f t="shared" si="231"/>
        <v>54.899078110703051</v>
      </c>
      <c r="G630" s="14">
        <f>0.5*('Specifications (ICE)'!$P$4*'Specifications (ICE)'!$P$3)*'Specifications (ICE)'!$P$5*E630^2</f>
        <v>47.983080429709609</v>
      </c>
      <c r="H630" s="14">
        <f>IF(B630="A",'Specifications (ICE)'!$M$12,IF(B630="G",'Specifications (ICE)'!$M$13))</f>
        <v>105.33879899999999</v>
      </c>
      <c r="I630" s="14">
        <f>'Specifications (ICE)'!$H$11-G630-H630-R630</f>
        <v>548.67637078901305</v>
      </c>
      <c r="J630" s="14">
        <f t="shared" si="221"/>
        <v>0.86700771868164894</v>
      </c>
      <c r="K630" s="14">
        <f>0.5*'Specifications (ICE)'!$E$16*E630^2</f>
        <v>41210.745057343556</v>
      </c>
      <c r="L630" s="14">
        <f>E630/'Specifications (ICE)'!$M$4</f>
        <v>43.360003857845946</v>
      </c>
      <c r="M630" s="14">
        <f t="shared" si="216"/>
        <v>3</v>
      </c>
      <c r="N630" s="14">
        <f>IF(M630=1,'Specifications (ICE)'!$M$19,IF(M630=2,'Specifications (ICE)'!$M$20,IF(M630=3,'Specifications (ICE)'!$M$21)))</f>
        <v>632.83908432016858</v>
      </c>
      <c r="O630" s="14">
        <f t="shared" si="217"/>
        <v>48.575177951445269</v>
      </c>
      <c r="P630" s="13">
        <f t="shared" si="218"/>
        <v>0.86700771868164894</v>
      </c>
      <c r="Q630" s="14">
        <v>0</v>
      </c>
      <c r="R630" s="17">
        <f>'Specifications (ICE)'!$E$16*9.81*SIN(Q630-Q629)</f>
        <v>0</v>
      </c>
      <c r="S630" s="14">
        <f t="shared" si="222"/>
        <v>0</v>
      </c>
      <c r="T630" s="12">
        <f t="shared" si="219"/>
        <v>776.35916836755575</v>
      </c>
      <c r="U630" s="3">
        <f t="shared" si="237"/>
        <v>18</v>
      </c>
      <c r="V630" s="19">
        <f t="shared" si="223"/>
        <v>13.422600000000001</v>
      </c>
      <c r="W630" s="14">
        <f>IF(M630=1,_xlfn.XLOOKUP(D630,' RPM (ICE)'!$E$3:$E$63,' RPM (ICE)'!$B$3:$B$63,,1),IF(M630=2,_xlfn.XLOOKUP(D630,' RPM (ICE)'!$F$3:$F$63,' RPM (ICE)'!$B$3:$B$63,,1),IF(M630=3,_xlfn.XLOOKUP(D630,' RPM (ICE)'!$G$3:$G$63,' RPM (ICE)'!$B$3:$B$63,,1))))</f>
        <v>6400</v>
      </c>
      <c r="X630" s="12">
        <f t="shared" si="224"/>
        <v>20.026519199999999</v>
      </c>
      <c r="Y630" s="3">
        <f t="shared" si="225"/>
        <v>20</v>
      </c>
      <c r="Z630" s="3">
        <f t="shared" si="232"/>
        <v>20</v>
      </c>
      <c r="AA630" s="3">
        <f t="shared" si="226"/>
        <v>20</v>
      </c>
      <c r="AB630" s="19"/>
      <c r="AC630" s="14">
        <f>IF(M630=1,_xlfn.XLOOKUP(D630,' RPM (ICE)'!$E$3:$E$63,' RPM (ICE)'!$C$3:$C$63,,-1),IF(M630=2,_xlfn.XLOOKUP(D630,' RPM (ICE)'!$F$3:$F$63,' RPM (ICE)'!$C$3:$C$63,,-1),IF(M630=3,_xlfn.XLOOKUP(D630,' RPM (ICE)'!$G$3:$G$63,' RPM (ICE)'!$C$3:$C$63,,-1))))</f>
        <v>17.5</v>
      </c>
      <c r="AD630" s="14">
        <f t="shared" si="227"/>
        <v>13.049750000000001</v>
      </c>
      <c r="AE630" s="14">
        <f t="shared" si="228"/>
        <v>19.470227000000001</v>
      </c>
      <c r="AF630" s="14" cm="1">
        <f t="array" ref="AF630">_xlfn.XLOOKUP(AE630,BSFC!$I$11:$I$33,_xlfn.XLOOKUP('Main Data (ICE)'!W630,BSFC!$J$10:$W$10,BSFC!$J$11:$W$33,,-1),,-1)</f>
        <v>457.16661900000008</v>
      </c>
      <c r="AG630" s="14">
        <f t="shared" si="229"/>
        <v>1.6571972461931255</v>
      </c>
      <c r="AH630" s="14">
        <f t="shared" si="233"/>
        <v>2.9256619250149583E-4</v>
      </c>
      <c r="AI630" s="14">
        <f t="shared" si="234"/>
        <v>0.13375149705961203</v>
      </c>
      <c r="AJ630" s="14">
        <f t="shared" si="238"/>
        <v>75.751578017086857</v>
      </c>
      <c r="AK630" s="14">
        <f t="shared" si="235"/>
        <v>1.7715430074120801E-4</v>
      </c>
      <c r="AL630" s="14">
        <f t="shared" si="236"/>
        <v>0.10033321591667245</v>
      </c>
    </row>
    <row r="631" spans="1:38" ht="15.75" thickBot="1" x14ac:dyDescent="0.3">
      <c r="A631" s="14">
        <v>1</v>
      </c>
      <c r="B631" s="17" t="s">
        <v>31</v>
      </c>
      <c r="C631" s="14">
        <v>625</v>
      </c>
      <c r="D631" s="14">
        <f t="shared" si="230"/>
        <v>27.872049456349707</v>
      </c>
      <c r="E631" s="14">
        <f t="shared" si="220"/>
        <v>12.459900335435776</v>
      </c>
      <c r="F631" s="14">
        <f t="shared" si="231"/>
        <v>54.979335574493192</v>
      </c>
      <c r="G631" s="14">
        <f>0.5*('Specifications (ICE)'!$P$4*'Specifications (ICE)'!$P$3)*'Specifications (ICE)'!$P$5*E631^2</f>
        <v>48.525068818424643</v>
      </c>
      <c r="H631" s="14">
        <f>IF(B631="A",'Specifications (ICE)'!$M$12,IF(B631="G",'Specifications (ICE)'!$M$13))</f>
        <v>105.33879899999999</v>
      </c>
      <c r="I631" s="14">
        <f>'Specifications (ICE)'!$H$11-G631-H631-R631</f>
        <v>548.13438240029802</v>
      </c>
      <c r="J631" s="14">
        <f t="shared" si="221"/>
        <v>0.86615127918202917</v>
      </c>
      <c r="K631" s="14">
        <f>0.5*'Specifications (ICE)'!$E$16*E631^2</f>
        <v>41676.237166465129</v>
      </c>
      <c r="L631" s="14">
        <f>E631/'Specifications (ICE)'!$M$4</f>
        <v>43.604200648944101</v>
      </c>
      <c r="M631" s="14">
        <f t="shared" si="216"/>
        <v>3</v>
      </c>
      <c r="N631" s="14">
        <f>IF(M631=1,'Specifications (ICE)'!$M$19,IF(M631=2,'Specifications (ICE)'!$M$20,IF(M631=3,'Specifications (ICE)'!$M$21)))</f>
        <v>632.83908432016858</v>
      </c>
      <c r="O631" s="14">
        <f t="shared" si="217"/>
        <v>49.123854322234273</v>
      </c>
      <c r="P631" s="13">
        <f t="shared" si="218"/>
        <v>0.86615127918202917</v>
      </c>
      <c r="Q631" s="14">
        <v>0</v>
      </c>
      <c r="R631" s="17">
        <f>'Specifications (ICE)'!$E$16*9.81*SIN(Q631-Q630)</f>
        <v>0</v>
      </c>
      <c r="S631" s="14">
        <f t="shared" si="222"/>
        <v>0</v>
      </c>
      <c r="T631" s="12">
        <f t="shared" si="219"/>
        <v>780.73150233405022</v>
      </c>
      <c r="U631" s="3">
        <f t="shared" si="237"/>
        <v>18</v>
      </c>
      <c r="V631" s="19">
        <f t="shared" si="223"/>
        <v>13.422600000000001</v>
      </c>
      <c r="W631" s="14">
        <f>IF(M631=1,_xlfn.XLOOKUP(D631,' RPM (ICE)'!$E$3:$E$63,' RPM (ICE)'!$B$3:$B$63,,1),IF(M631=2,_xlfn.XLOOKUP(D631,' RPM (ICE)'!$F$3:$F$63,' RPM (ICE)'!$B$3:$B$63,,1),IF(M631=3,_xlfn.XLOOKUP(D631,' RPM (ICE)'!$G$3:$G$63,' RPM (ICE)'!$B$3:$B$63,,1))))</f>
        <v>6400</v>
      </c>
      <c r="X631" s="12">
        <f t="shared" si="224"/>
        <v>20.026519199999999</v>
      </c>
      <c r="Y631" s="3">
        <f t="shared" si="225"/>
        <v>20</v>
      </c>
      <c r="Z631" s="3">
        <f t="shared" si="232"/>
        <v>20</v>
      </c>
      <c r="AA631" s="3">
        <f t="shared" si="226"/>
        <v>20</v>
      </c>
      <c r="AB631" s="19"/>
      <c r="AC631" s="14">
        <f>IF(M631=1,_xlfn.XLOOKUP(D631,' RPM (ICE)'!$E$3:$E$63,' RPM (ICE)'!$C$3:$C$63,,-1),IF(M631=2,_xlfn.XLOOKUP(D631,' RPM (ICE)'!$F$3:$F$63,' RPM (ICE)'!$C$3:$C$63,,-1),IF(M631=3,_xlfn.XLOOKUP(D631,' RPM (ICE)'!$G$3:$G$63,' RPM (ICE)'!$C$3:$C$63,,-1))))</f>
        <v>17.5</v>
      </c>
      <c r="AD631" s="14">
        <f t="shared" si="227"/>
        <v>13.049750000000001</v>
      </c>
      <c r="AE631" s="14">
        <f t="shared" si="228"/>
        <v>19.470227000000001</v>
      </c>
      <c r="AF631" s="14" cm="1">
        <f t="array" ref="AF631">_xlfn.XLOOKUP(AE631,BSFC!$I$11:$I$33,_xlfn.XLOOKUP('Main Data (ICE)'!W631,BSFC!$J$10:$W$10,BSFC!$J$11:$W$33,,-1),,-1)</f>
        <v>457.16661900000008</v>
      </c>
      <c r="AG631" s="14">
        <f t="shared" si="229"/>
        <v>1.6571972461931255</v>
      </c>
      <c r="AH631" s="14">
        <f t="shared" si="233"/>
        <v>2.9092773280427246E-4</v>
      </c>
      <c r="AI631" s="14">
        <f t="shared" si="234"/>
        <v>0.13300244797946464</v>
      </c>
      <c r="AJ631" s="14">
        <f t="shared" si="238"/>
        <v>75.884580465066321</v>
      </c>
      <c r="AK631" s="14">
        <f t="shared" si="235"/>
        <v>1.7616218275425782E-4</v>
      </c>
      <c r="AL631" s="14">
        <f t="shared" si="236"/>
        <v>0.10050937809942671</v>
      </c>
    </row>
    <row r="632" spans="1:38" ht="15.75" thickBot="1" x14ac:dyDescent="0.3">
      <c r="A632" s="14">
        <v>1</v>
      </c>
      <c r="B632" s="17" t="s">
        <v>31</v>
      </c>
      <c r="C632" s="14">
        <v>626</v>
      </c>
      <c r="D632" s="14">
        <f t="shared" si="230"/>
        <v>28.027119199898653</v>
      </c>
      <c r="E632" s="14">
        <f t="shared" si="220"/>
        <v>12.529222598683313</v>
      </c>
      <c r="F632" s="14">
        <f t="shared" si="231"/>
        <v>55.059148986069509</v>
      </c>
      <c r="G632" s="14">
        <f>0.5*('Specifications (ICE)'!$P$4*'Specifications (ICE)'!$P$3)*'Specifications (ICE)'!$P$5*E632^2</f>
        <v>49.066521825211218</v>
      </c>
      <c r="H632" s="14">
        <f>IF(B632="A",'Specifications (ICE)'!$M$12,IF(B632="G",'Specifications (ICE)'!$M$13))</f>
        <v>105.33879899999999</v>
      </c>
      <c r="I632" s="14">
        <f>'Specifications (ICE)'!$H$11-G632-H632-R632</f>
        <v>547.59292939351144</v>
      </c>
      <c r="J632" s="14">
        <f t="shared" si="221"/>
        <v>0.86529568568250903</v>
      </c>
      <c r="K632" s="14">
        <f>0.5*'Specifications (ICE)'!$E$16*E632^2</f>
        <v>42141.26945750157</v>
      </c>
      <c r="L632" s="14">
        <f>E632/'Specifications (ICE)'!$M$4</f>
        <v>43.846798245610898</v>
      </c>
      <c r="M632" s="14">
        <f t="shared" si="216"/>
        <v>3</v>
      </c>
      <c r="N632" s="14">
        <f>IF(M632=1,'Specifications (ICE)'!$M$19,IF(M632=2,'Specifications (ICE)'!$M$20,IF(M632=3,'Specifications (ICE)'!$M$21)))</f>
        <v>632.83908432016858</v>
      </c>
      <c r="O632" s="14">
        <f t="shared" si="217"/>
        <v>49.671988704634579</v>
      </c>
      <c r="P632" s="13">
        <f t="shared" si="218"/>
        <v>0.86529568568250903</v>
      </c>
      <c r="Q632" s="14">
        <v>0</v>
      </c>
      <c r="R632" s="17">
        <f>'Specifications (ICE)'!$E$16*9.81*SIN(Q632-Q631)</f>
        <v>0</v>
      </c>
      <c r="S632" s="14">
        <f t="shared" si="222"/>
        <v>0</v>
      </c>
      <c r="T632" s="12">
        <f t="shared" si="219"/>
        <v>785.07520278697621</v>
      </c>
      <c r="U632" s="3">
        <f t="shared" si="237"/>
        <v>18</v>
      </c>
      <c r="V632" s="19">
        <f t="shared" si="223"/>
        <v>13.422600000000001</v>
      </c>
      <c r="W632" s="14">
        <f>IF(M632=1,_xlfn.XLOOKUP(D632,' RPM (ICE)'!$E$3:$E$63,' RPM (ICE)'!$B$3:$B$63,,1),IF(M632=2,_xlfn.XLOOKUP(D632,' RPM (ICE)'!$F$3:$F$63,' RPM (ICE)'!$B$3:$B$63,,1),IF(M632=3,_xlfn.XLOOKUP(D632,' RPM (ICE)'!$G$3:$G$63,' RPM (ICE)'!$B$3:$B$63,,1))))</f>
        <v>6400</v>
      </c>
      <c r="X632" s="12">
        <f t="shared" si="224"/>
        <v>20.026519199999999</v>
      </c>
      <c r="Y632" s="3">
        <f t="shared" si="225"/>
        <v>20</v>
      </c>
      <c r="Z632" s="3">
        <f t="shared" si="232"/>
        <v>20</v>
      </c>
      <c r="AA632" s="3">
        <f t="shared" si="226"/>
        <v>20</v>
      </c>
      <c r="AB632" s="19"/>
      <c r="AC632" s="14">
        <f>IF(M632=1,_xlfn.XLOOKUP(D632,' RPM (ICE)'!$E$3:$E$63,' RPM (ICE)'!$C$3:$C$63,,-1),IF(M632=2,_xlfn.XLOOKUP(D632,' RPM (ICE)'!$F$3:$F$63,' RPM (ICE)'!$C$3:$C$63,,-1),IF(M632=3,_xlfn.XLOOKUP(D632,' RPM (ICE)'!$G$3:$G$63,' RPM (ICE)'!$C$3:$C$63,,-1))))</f>
        <v>17.5</v>
      </c>
      <c r="AD632" s="14">
        <f t="shared" si="227"/>
        <v>13.049750000000001</v>
      </c>
      <c r="AE632" s="14">
        <f t="shared" si="228"/>
        <v>19.470227000000001</v>
      </c>
      <c r="AF632" s="14" cm="1">
        <f t="array" ref="AF632">_xlfn.XLOOKUP(AE632,BSFC!$I$11:$I$33,_xlfn.XLOOKUP('Main Data (ICE)'!W632,BSFC!$J$10:$W$10,BSFC!$J$11:$W$33,,-1),,-1)</f>
        <v>457.16661900000008</v>
      </c>
      <c r="AG632" s="14">
        <f t="shared" si="229"/>
        <v>1.6571972461931255</v>
      </c>
      <c r="AH632" s="14">
        <f t="shared" si="233"/>
        <v>2.8931807436612518E-4</v>
      </c>
      <c r="AI632" s="14">
        <f t="shared" si="234"/>
        <v>0.13226656587355204</v>
      </c>
      <c r="AJ632" s="14">
        <f t="shared" si="238"/>
        <v>76.016847030939871</v>
      </c>
      <c r="AK632" s="14">
        <f t="shared" si="235"/>
        <v>1.7518750446828083E-4</v>
      </c>
      <c r="AL632" s="14">
        <f t="shared" si="236"/>
        <v>0.10068456560389499</v>
      </c>
    </row>
    <row r="633" spans="1:38" ht="15.75" thickBot="1" x14ac:dyDescent="0.3">
      <c r="A633" s="14">
        <v>1</v>
      </c>
      <c r="B633" s="17" t="s">
        <v>31</v>
      </c>
      <c r="C633" s="14">
        <v>627</v>
      </c>
      <c r="D633" s="14">
        <f t="shared" si="230"/>
        <v>28.181183754126838</v>
      </c>
      <c r="E633" s="14">
        <f t="shared" si="220"/>
        <v>12.598095502841755</v>
      </c>
      <c r="F633" s="14">
        <f t="shared" si="231"/>
        <v>55.13852606332491</v>
      </c>
      <c r="G633" s="14">
        <f>0.5*('Specifications (ICE)'!$P$4*'Specifications (ICE)'!$P$3)*'Specifications (ICE)'!$P$5*E633^2</f>
        <v>49.607439978925314</v>
      </c>
      <c r="H633" s="14">
        <f>IF(B633="A",'Specifications (ICE)'!$M$12,IF(B633="G",'Specifications (ICE)'!$M$13))</f>
        <v>105.33879899999999</v>
      </c>
      <c r="I633" s="14">
        <f>'Specifications (ICE)'!$H$11-G633-H633-R633</f>
        <v>547.05201123979737</v>
      </c>
      <c r="J633" s="14">
        <f t="shared" si="221"/>
        <v>0.8644409373474008</v>
      </c>
      <c r="K633" s="14">
        <f>0.5*'Specifications (ICE)'!$E$16*E633^2</f>
        <v>42605.842384666081</v>
      </c>
      <c r="L633" s="14">
        <f>E633/'Specifications (ICE)'!$M$4</f>
        <v>44.087823282035885</v>
      </c>
      <c r="M633" s="14">
        <f t="shared" si="216"/>
        <v>3</v>
      </c>
      <c r="N633" s="14">
        <f>IF(M633=1,'Specifications (ICE)'!$M$19,IF(M633=2,'Specifications (ICE)'!$M$20,IF(M633=3,'Specifications (ICE)'!$M$21)))</f>
        <v>632.83908432016858</v>
      </c>
      <c r="O633" s="14">
        <f t="shared" si="217"/>
        <v>50.219581634028089</v>
      </c>
      <c r="P633" s="13">
        <f t="shared" si="218"/>
        <v>0.8644409373474008</v>
      </c>
      <c r="Q633" s="14">
        <v>0</v>
      </c>
      <c r="R633" s="17">
        <f>'Specifications (ICE)'!$E$16*9.81*SIN(Q633-Q632)</f>
        <v>0</v>
      </c>
      <c r="S633" s="14">
        <f t="shared" si="222"/>
        <v>0</v>
      </c>
      <c r="T633" s="12">
        <f t="shared" si="219"/>
        <v>789.39074661045333</v>
      </c>
      <c r="U633" s="3">
        <f t="shared" si="237"/>
        <v>18</v>
      </c>
      <c r="V633" s="19">
        <f t="shared" si="223"/>
        <v>13.422600000000001</v>
      </c>
      <c r="W633" s="14">
        <f>IF(M633=1,_xlfn.XLOOKUP(D633,' RPM (ICE)'!$E$3:$E$63,' RPM (ICE)'!$B$3:$B$63,,1),IF(M633=2,_xlfn.XLOOKUP(D633,' RPM (ICE)'!$F$3:$F$63,' RPM (ICE)'!$B$3:$B$63,,1),IF(M633=3,_xlfn.XLOOKUP(D633,' RPM (ICE)'!$G$3:$G$63,' RPM (ICE)'!$B$3:$B$63,,1))))</f>
        <v>6500</v>
      </c>
      <c r="X633" s="12">
        <f t="shared" si="224"/>
        <v>19.718418904615383</v>
      </c>
      <c r="Y633" s="3">
        <f t="shared" si="225"/>
        <v>20</v>
      </c>
      <c r="Z633" s="3">
        <f t="shared" si="232"/>
        <v>20</v>
      </c>
      <c r="AA633" s="3">
        <f t="shared" si="226"/>
        <v>20</v>
      </c>
      <c r="AB633" s="19"/>
      <c r="AC633" s="14">
        <f>IF(M633=1,_xlfn.XLOOKUP(D633,' RPM (ICE)'!$E$3:$E$63,' RPM (ICE)'!$C$3:$C$63,,-1),IF(M633=2,_xlfn.XLOOKUP(D633,' RPM (ICE)'!$F$3:$F$63,' RPM (ICE)'!$C$3:$C$63,,-1),IF(M633=3,_xlfn.XLOOKUP(D633,' RPM (ICE)'!$G$3:$G$63,' RPM (ICE)'!$C$3:$C$63,,-1))))</f>
        <v>17.8</v>
      </c>
      <c r="AD633" s="14">
        <f t="shared" si="227"/>
        <v>13.273460000000002</v>
      </c>
      <c r="AE633" s="14">
        <f t="shared" si="228"/>
        <v>19.49932536123077</v>
      </c>
      <c r="AF633" s="14" cm="1">
        <f t="array" ref="AF633">_xlfn.XLOOKUP(AE633,BSFC!$I$11:$I$33,_xlfn.XLOOKUP('Main Data (ICE)'!W633,BSFC!$J$10:$W$10,BSFC!$J$11:$W$33,,-1),,-1)</f>
        <v>504.47246850000005</v>
      </c>
      <c r="AG633" s="14">
        <f t="shared" si="229"/>
        <v>1.8600264254822254</v>
      </c>
      <c r="AH633" s="14">
        <f t="shared" si="233"/>
        <v>2.9266901662957723E-4</v>
      </c>
      <c r="AI633" s="14">
        <f t="shared" si="234"/>
        <v>0.1476434612725904</v>
      </c>
      <c r="AJ633" s="14">
        <f t="shared" si="238"/>
        <v>76.164490492212465</v>
      </c>
      <c r="AK633" s="14">
        <f t="shared" si="235"/>
        <v>1.9555425334117933E-4</v>
      </c>
      <c r="AL633" s="14">
        <f t="shared" si="236"/>
        <v>0.10088011985723618</v>
      </c>
    </row>
    <row r="634" spans="1:38" ht="15.75" thickBot="1" x14ac:dyDescent="0.3">
      <c r="A634" s="14">
        <v>1</v>
      </c>
      <c r="B634" s="17" t="s">
        <v>31</v>
      </c>
      <c r="C634" s="14">
        <v>628</v>
      </c>
      <c r="D634" s="14">
        <f t="shared" si="230"/>
        <v>28.334259665130578</v>
      </c>
      <c r="E634" s="14">
        <f t="shared" si="220"/>
        <v>12.666526444665738</v>
      </c>
      <c r="F634" s="14">
        <f t="shared" si="231"/>
        <v>55.217474305715477</v>
      </c>
      <c r="G634" s="14">
        <f>0.5*('Specifications (ICE)'!$P$4*'Specifications (ICE)'!$P$3)*'Specifications (ICE)'!$P$5*E634^2</f>
        <v>50.147823807900515</v>
      </c>
      <c r="H634" s="14">
        <f>IF(B634="A",'Specifications (ICE)'!$M$12,IF(B634="G",'Specifications (ICE)'!$M$13))</f>
        <v>105.33879899999999</v>
      </c>
      <c r="I634" s="14">
        <f>'Specifications (ICE)'!$H$11-G634-H634-R634</f>
        <v>546.51162741082214</v>
      </c>
      <c r="J634" s="14">
        <f t="shared" si="221"/>
        <v>0.86358703334184195</v>
      </c>
      <c r="K634" s="14">
        <f>0.5*'Specifications (ICE)'!$E$16*E634^2</f>
        <v>43069.956401723219</v>
      </c>
      <c r="L634" s="14">
        <f>E634/'Specifications (ICE)'!$M$4</f>
        <v>44.327301643624629</v>
      </c>
      <c r="M634" s="14">
        <f t="shared" si="216"/>
        <v>3</v>
      </c>
      <c r="N634" s="14">
        <f>IF(M634=1,'Specifications (ICE)'!$M$19,IF(M634=2,'Specifications (ICE)'!$M$20,IF(M634=3,'Specifications (ICE)'!$M$21)))</f>
        <v>632.83908432016858</v>
      </c>
      <c r="O634" s="14">
        <f t="shared" si="217"/>
        <v>50.766633645267888</v>
      </c>
      <c r="P634" s="13">
        <f t="shared" si="218"/>
        <v>0.86358703334184195</v>
      </c>
      <c r="Q634" s="14">
        <v>0</v>
      </c>
      <c r="R634" s="17">
        <f>'Specifications (ICE)'!$E$16*9.81*SIN(Q634-Q633)</f>
        <v>0</v>
      </c>
      <c r="S634" s="14">
        <f t="shared" si="222"/>
        <v>0</v>
      </c>
      <c r="T634" s="12">
        <f t="shared" si="219"/>
        <v>793.67859728165229</v>
      </c>
      <c r="U634" s="3">
        <f t="shared" si="237"/>
        <v>18</v>
      </c>
      <c r="V634" s="19">
        <f t="shared" si="223"/>
        <v>13.422600000000001</v>
      </c>
      <c r="W634" s="14">
        <f>IF(M634=1,_xlfn.XLOOKUP(D634,' RPM (ICE)'!$E$3:$E$63,' RPM (ICE)'!$B$3:$B$63,,1),IF(M634=2,_xlfn.XLOOKUP(D634,' RPM (ICE)'!$F$3:$F$63,' RPM (ICE)'!$B$3:$B$63,,1),IF(M634=3,_xlfn.XLOOKUP(D634,' RPM (ICE)'!$G$3:$G$63,' RPM (ICE)'!$B$3:$B$63,,1))))</f>
        <v>6500</v>
      </c>
      <c r="X634" s="12">
        <f t="shared" si="224"/>
        <v>19.718418904615383</v>
      </c>
      <c r="Y634" s="3">
        <f t="shared" si="225"/>
        <v>20</v>
      </c>
      <c r="Z634" s="3">
        <f t="shared" si="232"/>
        <v>20</v>
      </c>
      <c r="AA634" s="3">
        <f t="shared" si="226"/>
        <v>20</v>
      </c>
      <c r="AB634" s="19"/>
      <c r="AC634" s="14">
        <f>IF(M634=1,_xlfn.XLOOKUP(D634,' RPM (ICE)'!$E$3:$E$63,' RPM (ICE)'!$C$3:$C$63,,-1),IF(M634=2,_xlfn.XLOOKUP(D634,' RPM (ICE)'!$F$3:$F$63,' RPM (ICE)'!$C$3:$C$63,,-1),IF(M634=3,_xlfn.XLOOKUP(D634,' RPM (ICE)'!$G$3:$G$63,' RPM (ICE)'!$C$3:$C$63,,-1))))</f>
        <v>17.8</v>
      </c>
      <c r="AD634" s="14">
        <f t="shared" si="227"/>
        <v>13.273460000000002</v>
      </c>
      <c r="AE634" s="14">
        <f t="shared" si="228"/>
        <v>19.49932536123077</v>
      </c>
      <c r="AF634" s="14" cm="1">
        <f t="array" ref="AF634">_xlfn.XLOOKUP(AE634,BSFC!$I$11:$I$33,_xlfn.XLOOKUP('Main Data (ICE)'!W634,BSFC!$J$10:$W$10,BSFC!$J$11:$W$33,,-1),,-1)</f>
        <v>504.47246850000005</v>
      </c>
      <c r="AG634" s="14">
        <f t="shared" si="229"/>
        <v>1.8600264254822254</v>
      </c>
      <c r="AH634" s="14">
        <f t="shared" si="233"/>
        <v>2.9108787151152558E-4</v>
      </c>
      <c r="AI634" s="14">
        <f t="shared" si="234"/>
        <v>0.14684581709183014</v>
      </c>
      <c r="AJ634" s="14">
        <f t="shared" si="238"/>
        <v>76.311336309304295</v>
      </c>
      <c r="AK634" s="14">
        <f t="shared" si="235"/>
        <v>1.9449777098255649E-4</v>
      </c>
      <c r="AL634" s="14">
        <f t="shared" si="236"/>
        <v>0.10107461762821873</v>
      </c>
    </row>
    <row r="635" spans="1:38" ht="15.75" thickBot="1" x14ac:dyDescent="0.3">
      <c r="A635" s="14">
        <v>1</v>
      </c>
      <c r="B635" s="17" t="s">
        <v>31</v>
      </c>
      <c r="C635" s="14">
        <v>629</v>
      </c>
      <c r="D635" s="14">
        <f t="shared" si="230"/>
        <v>28.48636301911424</v>
      </c>
      <c r="E635" s="14">
        <f t="shared" si="220"/>
        <v>12.734522615320142</v>
      </c>
      <c r="F635" s="14">
        <f t="shared" si="231"/>
        <v>55.296001002805554</v>
      </c>
      <c r="G635" s="14">
        <f>0.5*('Specifications (ICE)'!$P$4*'Specifications (ICE)'!$P$3)*'Specifications (ICE)'!$P$5*E635^2</f>
        <v>50.687673839948502</v>
      </c>
      <c r="H635" s="14">
        <f>IF(B635="A",'Specifications (ICE)'!$M$12,IF(B635="G",'Specifications (ICE)'!$M$13))</f>
        <v>105.33879899999999</v>
      </c>
      <c r="I635" s="14">
        <f>'Specifications (ICE)'!$H$11-G635-H635-R635</f>
        <v>545.97177737877416</v>
      </c>
      <c r="J635" s="14">
        <f t="shared" si="221"/>
        <v>0.86273397283179476</v>
      </c>
      <c r="K635" s="14">
        <f>0.5*'Specifications (ICE)'!$E$16*E635^2</f>
        <v>43533.611961989278</v>
      </c>
      <c r="L635" s="14">
        <f>E635/'Specifications (ICE)'!$M$4</f>
        <v>44.565258496308459</v>
      </c>
      <c r="M635" s="14">
        <f t="shared" si="216"/>
        <v>3</v>
      </c>
      <c r="N635" s="14">
        <f>IF(M635=1,'Specifications (ICE)'!$M$19,IF(M635=2,'Specifications (ICE)'!$M$20,IF(M635=3,'Specifications (ICE)'!$M$21)))</f>
        <v>632.83908432016858</v>
      </c>
      <c r="O635" s="14">
        <f t="shared" si="217"/>
        <v>51.313145272678703</v>
      </c>
      <c r="P635" s="13">
        <f t="shared" si="218"/>
        <v>0.86273397283179476</v>
      </c>
      <c r="Q635" s="14">
        <v>0</v>
      </c>
      <c r="R635" s="17">
        <f>'Specifications (ICE)'!$E$16*9.81*SIN(Q635-Q634)</f>
        <v>0</v>
      </c>
      <c r="S635" s="14">
        <f t="shared" si="222"/>
        <v>0</v>
      </c>
      <c r="T635" s="12">
        <f t="shared" si="219"/>
        <v>797.93920539558701</v>
      </c>
      <c r="U635" s="3">
        <f t="shared" si="237"/>
        <v>18</v>
      </c>
      <c r="V635" s="19">
        <f t="shared" si="223"/>
        <v>13.422600000000001</v>
      </c>
      <c r="W635" s="14">
        <f>IF(M635=1,_xlfn.XLOOKUP(D635,' RPM (ICE)'!$E$3:$E$63,' RPM (ICE)'!$B$3:$B$63,,1),IF(M635=2,_xlfn.XLOOKUP(D635,' RPM (ICE)'!$F$3:$F$63,' RPM (ICE)'!$B$3:$B$63,,1),IF(M635=3,_xlfn.XLOOKUP(D635,' RPM (ICE)'!$G$3:$G$63,' RPM (ICE)'!$B$3:$B$63,,1))))</f>
        <v>6500</v>
      </c>
      <c r="X635" s="12">
        <f t="shared" si="224"/>
        <v>19.718418904615383</v>
      </c>
      <c r="Y635" s="3">
        <f t="shared" si="225"/>
        <v>20</v>
      </c>
      <c r="Z635" s="3">
        <f t="shared" si="232"/>
        <v>20</v>
      </c>
      <c r="AA635" s="3">
        <f t="shared" si="226"/>
        <v>20</v>
      </c>
      <c r="AB635" s="19"/>
      <c r="AC635" s="14">
        <f>IF(M635=1,_xlfn.XLOOKUP(D635,' RPM (ICE)'!$E$3:$E$63,' RPM (ICE)'!$C$3:$C$63,,-1),IF(M635=2,_xlfn.XLOOKUP(D635,' RPM (ICE)'!$F$3:$F$63,' RPM (ICE)'!$C$3:$C$63,,-1),IF(M635=3,_xlfn.XLOOKUP(D635,' RPM (ICE)'!$G$3:$G$63,' RPM (ICE)'!$C$3:$C$63,,-1))))</f>
        <v>17.8</v>
      </c>
      <c r="AD635" s="14">
        <f t="shared" si="227"/>
        <v>13.273460000000002</v>
      </c>
      <c r="AE635" s="14">
        <f t="shared" si="228"/>
        <v>19.49932536123077</v>
      </c>
      <c r="AF635" s="14" cm="1">
        <f t="array" ref="AF635">_xlfn.XLOOKUP(AE635,BSFC!$I$11:$I$33,_xlfn.XLOOKUP('Main Data (ICE)'!W635,BSFC!$J$10:$W$10,BSFC!$J$11:$W$33,,-1),,-1)</f>
        <v>504.47246850000005</v>
      </c>
      <c r="AG635" s="14">
        <f t="shared" si="229"/>
        <v>1.8600264254822254</v>
      </c>
      <c r="AH635" s="14">
        <f t="shared" si="233"/>
        <v>2.8953360354367941E-4</v>
      </c>
      <c r="AI635" s="14">
        <f t="shared" si="234"/>
        <v>0.14606173169338033</v>
      </c>
      <c r="AJ635" s="14">
        <f t="shared" si="238"/>
        <v>76.457398040997674</v>
      </c>
      <c r="AK635" s="14">
        <f t="shared" si="235"/>
        <v>1.9345924727600042E-4</v>
      </c>
      <c r="AL635" s="14">
        <f t="shared" si="236"/>
        <v>0.10126807687549473</v>
      </c>
    </row>
    <row r="636" spans="1:38" ht="15.75" thickBot="1" x14ac:dyDescent="0.3">
      <c r="A636" s="14">
        <v>1</v>
      </c>
      <c r="B636" s="17" t="s">
        <v>31</v>
      </c>
      <c r="C636" s="14">
        <v>630</v>
      </c>
      <c r="D636" s="14">
        <f t="shared" si="230"/>
        <v>28.637509460191172</v>
      </c>
      <c r="E636" s="14">
        <f t="shared" si="220"/>
        <v>12.802091008337806</v>
      </c>
      <c r="F636" s="14">
        <f t="shared" si="231"/>
        <v>55.374113242388034</v>
      </c>
      <c r="G636" s="14">
        <f>0.5*('Specifications (ICE)'!$P$4*'Specifications (ICE)'!$P$3)*'Specifications (ICE)'!$P$5*E636^2</f>
        <v>51.226990602359621</v>
      </c>
      <c r="H636" s="14">
        <f>IF(B636="A",'Specifications (ICE)'!$M$12,IF(B636="G",'Specifications (ICE)'!$M$13))</f>
        <v>105.33879899999999</v>
      </c>
      <c r="I636" s="14">
        <f>'Specifications (ICE)'!$H$11-G636-H636-R636</f>
        <v>1591.8118958206364</v>
      </c>
      <c r="J636" s="14">
        <f t="shared" si="221"/>
        <v>2.5153501660388922</v>
      </c>
      <c r="K636" s="14">
        <f>0.5*'Specifications (ICE)'!$E$16*E636^2</f>
        <v>43996.809518332804</v>
      </c>
      <c r="L636" s="14">
        <f>E636/'Specifications (ICE)'!$M$4</f>
        <v>44.801718314393021</v>
      </c>
      <c r="M636" s="14">
        <f t="shared" si="216"/>
        <v>3</v>
      </c>
      <c r="N636" s="14">
        <f>IF(M636=1,'Specifications (ICE)'!$M$19,IF(M636=2,'Specifications (ICE)'!$M$20,IF(M636=3,'Specifications (ICE)'!$M$21)))</f>
        <v>632.83908432016858</v>
      </c>
      <c r="O636" s="14">
        <f t="shared" si="217"/>
        <v>51.859117050057471</v>
      </c>
      <c r="P636" s="13">
        <f t="shared" si="218"/>
        <v>2.5153501660388922</v>
      </c>
      <c r="Q636" s="14">
        <v>-0.2</v>
      </c>
      <c r="R636" s="17">
        <f>'Specifications (ICE)'!$E$16*9.81*SIN(Q636-Q635)</f>
        <v>-1046.3794352042732</v>
      </c>
      <c r="S636" s="14">
        <f t="shared" si="222"/>
        <v>-3.4906585039886592E-3</v>
      </c>
      <c r="T636" s="12">
        <f t="shared" si="219"/>
        <v>802.17300916373995</v>
      </c>
      <c r="U636" s="3">
        <f t="shared" si="237"/>
        <v>18</v>
      </c>
      <c r="V636" s="19">
        <f t="shared" si="223"/>
        <v>13.422600000000001</v>
      </c>
      <c r="W636" s="14">
        <f>IF(M636=1,_xlfn.XLOOKUP(D636,' RPM (ICE)'!$E$3:$E$63,' RPM (ICE)'!$B$3:$B$63,,1),IF(M636=2,_xlfn.XLOOKUP(D636,' RPM (ICE)'!$F$3:$F$63,' RPM (ICE)'!$B$3:$B$63,,1),IF(M636=3,_xlfn.XLOOKUP(D636,' RPM (ICE)'!$G$3:$G$63,' RPM (ICE)'!$B$3:$B$63,,1))))</f>
        <v>6600</v>
      </c>
      <c r="X636" s="12">
        <f t="shared" si="224"/>
        <v>19.419654981818184</v>
      </c>
      <c r="Y636" s="3">
        <f t="shared" si="225"/>
        <v>19</v>
      </c>
      <c r="Z636" s="3">
        <f t="shared" si="232"/>
        <v>19</v>
      </c>
      <c r="AA636" s="3">
        <f t="shared" si="226"/>
        <v>19</v>
      </c>
      <c r="AB636" s="19"/>
      <c r="AC636" s="14">
        <f>IF(M636=1,_xlfn.XLOOKUP(D636,' RPM (ICE)'!$E$3:$E$63,' RPM (ICE)'!$C$3:$C$63,,-1),IF(M636=2,_xlfn.XLOOKUP(D636,' RPM (ICE)'!$F$3:$F$63,' RPM (ICE)'!$C$3:$C$63,,-1),IF(M636=3,_xlfn.XLOOKUP(D636,' RPM (ICE)'!$G$3:$G$63,' RPM (ICE)'!$C$3:$C$63,,-1))))</f>
        <v>18</v>
      </c>
      <c r="AD636" s="14">
        <f t="shared" si="227"/>
        <v>13.422600000000001</v>
      </c>
      <c r="AE636" s="14">
        <f t="shared" si="228"/>
        <v>19.419654981818184</v>
      </c>
      <c r="AF636" s="14" cm="1">
        <f t="array" ref="AF636">_xlfn.XLOOKUP(AE636,BSFC!$I$11:$I$33,_xlfn.XLOOKUP('Main Data (ICE)'!W636,BSFC!$J$10:$W$10,BSFC!$J$11:$W$33,,-1),,-1)</f>
        <v>504.47246850000005</v>
      </c>
      <c r="AG636" s="14">
        <f t="shared" si="229"/>
        <v>1.8809255988022502</v>
      </c>
      <c r="AH636" s="14">
        <f t="shared" si="233"/>
        <v>2.9124148528328017E-4</v>
      </c>
      <c r="AI636" s="14">
        <f t="shared" si="234"/>
        <v>0.14692331101046277</v>
      </c>
      <c r="AJ636" s="14">
        <f t="shared" si="238"/>
        <v>76.604321352008142</v>
      </c>
      <c r="AK636" s="14">
        <f t="shared" si="235"/>
        <v>1.9460041193438779E-4</v>
      </c>
      <c r="AL636" s="14">
        <f t="shared" si="236"/>
        <v>0.10146267728742912</v>
      </c>
    </row>
    <row r="637" spans="1:38" ht="15.75" thickBot="1" x14ac:dyDescent="0.3">
      <c r="A637" s="14">
        <v>1</v>
      </c>
      <c r="B637" s="17" t="s">
        <v>31</v>
      </c>
      <c r="C637" s="14">
        <v>631</v>
      </c>
      <c r="D637" s="14">
        <f t="shared" si="230"/>
        <v>29.073700698561332</v>
      </c>
      <c r="E637" s="14">
        <f t="shared" si="220"/>
        <v>12.99708561631574</v>
      </c>
      <c r="F637" s="14">
        <f t="shared" si="231"/>
        <v>55.451053568051861</v>
      </c>
      <c r="G637" s="14">
        <f>0.5*('Specifications (ICE)'!$P$4*'Specifications (ICE)'!$P$3)*'Specifications (ICE)'!$P$5*E637^2</f>
        <v>52.799399421993343</v>
      </c>
      <c r="H637" s="14">
        <f>IF(B637="A",'Specifications (ICE)'!$M$12,IF(B637="G",'Specifications (ICE)'!$M$13))</f>
        <v>105.33879899999999</v>
      </c>
      <c r="I637" s="14">
        <f>'Specifications (ICE)'!$H$11-G637-H637-R637</f>
        <v>1590.2394870010025</v>
      </c>
      <c r="J637" s="14">
        <f t="shared" si="221"/>
        <v>2.5128654762360756</v>
      </c>
      <c r="K637" s="14">
        <f>0.5*'Specifications (ICE)'!$E$16*E637^2</f>
        <v>45347.288445728256</v>
      </c>
      <c r="L637" s="14">
        <f>E637/'Specifications (ICE)'!$M$4</f>
        <v>45.484114142837235</v>
      </c>
      <c r="M637" s="14">
        <f t="shared" si="216"/>
        <v>3</v>
      </c>
      <c r="N637" s="14">
        <f>IF(M637=1,'Specifications (ICE)'!$M$19,IF(M637=2,'Specifications (ICE)'!$M$20,IF(M637=3,'Specifications (ICE)'!$M$21)))</f>
        <v>632.83908432016858</v>
      </c>
      <c r="O637" s="14">
        <f t="shared" si="217"/>
        <v>53.450928945878118</v>
      </c>
      <c r="P637" s="13">
        <f t="shared" si="218"/>
        <v>2.5128654762360756</v>
      </c>
      <c r="Q637" s="14">
        <v>-0.4</v>
      </c>
      <c r="R637" s="17">
        <f>'Specifications (ICE)'!$E$16*9.81*SIN(Q637-Q636)</f>
        <v>-1046.3794352042732</v>
      </c>
      <c r="S637" s="14">
        <f t="shared" si="222"/>
        <v>-6.9813170079773184E-3</v>
      </c>
      <c r="T637" s="12">
        <f t="shared" si="219"/>
        <v>814.39127970645745</v>
      </c>
      <c r="U637" s="3">
        <f t="shared" si="237"/>
        <v>18</v>
      </c>
      <c r="V637" s="19">
        <f t="shared" si="223"/>
        <v>13.422600000000001</v>
      </c>
      <c r="W637" s="14">
        <f>IF(M637=1,_xlfn.XLOOKUP(D637,' RPM (ICE)'!$E$3:$E$63,' RPM (ICE)'!$B$3:$B$63,,1),IF(M637=2,_xlfn.XLOOKUP(D637,' RPM (ICE)'!$F$3:$F$63,' RPM (ICE)'!$B$3:$B$63,,1),IF(M637=3,_xlfn.XLOOKUP(D637,' RPM (ICE)'!$G$3:$G$63,' RPM (ICE)'!$B$3:$B$63,,1))))</f>
        <v>6700</v>
      </c>
      <c r="X637" s="12">
        <f t="shared" si="224"/>
        <v>19.129809385074626</v>
      </c>
      <c r="Y637" s="3">
        <f t="shared" si="225"/>
        <v>19</v>
      </c>
      <c r="Z637" s="3">
        <f t="shared" si="232"/>
        <v>19</v>
      </c>
      <c r="AA637" s="3">
        <f t="shared" si="226"/>
        <v>19</v>
      </c>
      <c r="AB637" s="19"/>
      <c r="AC637" s="14">
        <f>IF(M637=1,_xlfn.XLOOKUP(D637,' RPM (ICE)'!$E$3:$E$63,' RPM (ICE)'!$C$3:$C$63,,-1),IF(M637=2,_xlfn.XLOOKUP(D637,' RPM (ICE)'!$F$3:$F$63,' RPM (ICE)'!$C$3:$C$63,,-1),IF(M637=3,_xlfn.XLOOKUP(D637,' RPM (ICE)'!$G$3:$G$63,' RPM (ICE)'!$C$3:$C$63,,-1))))</f>
        <v>16.8</v>
      </c>
      <c r="AD637" s="14">
        <f t="shared" si="227"/>
        <v>12.527760000000001</v>
      </c>
      <c r="AE637" s="14">
        <f t="shared" si="228"/>
        <v>17.854488759402983</v>
      </c>
      <c r="AF637" s="14" cm="1">
        <f t="array" ref="AF637">_xlfn.XLOOKUP(AE637,BSFC!$I$11:$I$33,_xlfn.XLOOKUP('Main Data (ICE)'!W637,BSFC!$J$10:$W$10,BSFC!$J$11:$W$33,,-1),,-1)</f>
        <v>484.72801649999997</v>
      </c>
      <c r="AG637" s="14">
        <f t="shared" si="229"/>
        <v>1.6868211822189001</v>
      </c>
      <c r="AH637" s="14">
        <f t="shared" si="233"/>
        <v>2.6774720395507379E-4</v>
      </c>
      <c r="AI637" s="14">
        <f t="shared" si="234"/>
        <v>0.12978457109656386</v>
      </c>
      <c r="AJ637" s="14">
        <f t="shared" si="238"/>
        <v>76.734105923104707</v>
      </c>
      <c r="AK637" s="14">
        <f t="shared" si="235"/>
        <v>1.7190009416763425E-4</v>
      </c>
      <c r="AL637" s="14">
        <f t="shared" si="236"/>
        <v>0.10163457738159676</v>
      </c>
    </row>
    <row r="638" spans="1:38" ht="15.75" thickBot="1" x14ac:dyDescent="0.3">
      <c r="A638" s="14">
        <v>1</v>
      </c>
      <c r="B638" s="17" t="s">
        <v>31</v>
      </c>
      <c r="C638" s="14">
        <v>632</v>
      </c>
      <c r="D638" s="14">
        <f t="shared" si="230"/>
        <v>29.503022391868654</v>
      </c>
      <c r="E638" s="14">
        <f t="shared" si="220"/>
        <v>13.1890092679592</v>
      </c>
      <c r="F638" s="14">
        <f t="shared" si="231"/>
        <v>55.526874274496386</v>
      </c>
      <c r="G638" s="14">
        <f>0.5*('Specifications (ICE)'!$P$4*'Specifications (ICE)'!$P$3)*'Specifications (ICE)'!$P$5*E638^2</f>
        <v>54.370254999373671</v>
      </c>
      <c r="H638" s="14">
        <f>IF(B638="A",'Specifications (ICE)'!$M$12,IF(B638="G",'Specifications (ICE)'!$M$13))</f>
        <v>105.33879899999999</v>
      </c>
      <c r="I638" s="14">
        <f>'Specifications (ICE)'!$H$11-G638-H638-R638</f>
        <v>1588.6686314236217</v>
      </c>
      <c r="J638" s="14">
        <f t="shared" si="221"/>
        <v>2.5103832408364268</v>
      </c>
      <c r="K638" s="14">
        <f>0.5*'Specifications (ICE)'!$E$16*E638^2</f>
        <v>46696.433355592031</v>
      </c>
      <c r="L638" s="14">
        <f>E638/'Specifications (ICE)'!$M$4</f>
        <v>46.155762967486261</v>
      </c>
      <c r="M638" s="14">
        <f t="shared" si="216"/>
        <v>3</v>
      </c>
      <c r="N638" s="14">
        <f>IF(M638=1,'Specifications (ICE)'!$M$19,IF(M638=2,'Specifications (ICE)'!$M$20,IF(M638=3,'Specifications (ICE)'!$M$21)))</f>
        <v>632.83908432016858</v>
      </c>
      <c r="O638" s="14">
        <f t="shared" si="217"/>
        <v>55.041168432879132</v>
      </c>
      <c r="P638" s="13">
        <f t="shared" si="218"/>
        <v>2.5103832408364268</v>
      </c>
      <c r="Q638" s="14">
        <v>-0.6</v>
      </c>
      <c r="R638" s="17">
        <f>'Specifications (ICE)'!$E$16*9.81*SIN(Q638-Q637)</f>
        <v>-1046.3794352042728</v>
      </c>
      <c r="S638" s="14">
        <f t="shared" si="222"/>
        <v>-1.0471975511965976E-2</v>
      </c>
      <c r="T638" s="12">
        <f t="shared" si="219"/>
        <v>826.41712556775155</v>
      </c>
      <c r="U638" s="3">
        <f t="shared" si="237"/>
        <v>18</v>
      </c>
      <c r="V638" s="19">
        <f t="shared" si="223"/>
        <v>13.422600000000001</v>
      </c>
      <c r="W638" s="14">
        <f>IF(M638=1,_xlfn.XLOOKUP(D638,' RPM (ICE)'!$E$3:$E$63,' RPM (ICE)'!$B$3:$B$63,,1),IF(M638=2,_xlfn.XLOOKUP(D638,' RPM (ICE)'!$F$3:$F$63,' RPM (ICE)'!$B$3:$B$63,,1),IF(M638=3,_xlfn.XLOOKUP(D638,' RPM (ICE)'!$G$3:$G$63,' RPM (ICE)'!$B$3:$B$63,,1))))</f>
        <v>6800</v>
      </c>
      <c r="X638" s="12">
        <f t="shared" si="224"/>
        <v>18.848488658823531</v>
      </c>
      <c r="Y638" s="3">
        <f t="shared" si="225"/>
        <v>19</v>
      </c>
      <c r="Z638" s="3">
        <f t="shared" si="232"/>
        <v>19</v>
      </c>
      <c r="AA638" s="3">
        <f t="shared" si="226"/>
        <v>19</v>
      </c>
      <c r="AB638" s="19"/>
      <c r="AC638" s="14">
        <f>IF(M638=1,_xlfn.XLOOKUP(D638,' RPM (ICE)'!$E$3:$E$63,' RPM (ICE)'!$C$3:$C$63,,-1),IF(M638=2,_xlfn.XLOOKUP(D638,' RPM (ICE)'!$F$3:$F$63,' RPM (ICE)'!$C$3:$C$63,,-1),IF(M638=3,_xlfn.XLOOKUP(D638,' RPM (ICE)'!$G$3:$G$63,' RPM (ICE)'!$C$3:$C$63,,-1))))</f>
        <v>14</v>
      </c>
      <c r="AD638" s="14">
        <f t="shared" si="227"/>
        <v>10.4398</v>
      </c>
      <c r="AE638" s="14">
        <f t="shared" si="228"/>
        <v>14.659935623529412</v>
      </c>
      <c r="AF638" s="14" cm="1">
        <f t="array" ref="AF638">_xlfn.XLOOKUP(AE638,BSFC!$I$11:$I$33,_xlfn.XLOOKUP('Main Data (ICE)'!W638,BSFC!$J$10:$W$10,BSFC!$J$11:$W$33,,-1),,-1)</f>
        <v>426.97377450000005</v>
      </c>
      <c r="AG638" s="14">
        <f t="shared" si="229"/>
        <v>1.2382002252847502</v>
      </c>
      <c r="AH638" s="14">
        <f t="shared" si="233"/>
        <v>2.1987583642765171E-4</v>
      </c>
      <c r="AI638" s="14">
        <f t="shared" si="234"/>
        <v>9.3881215800859064E-2</v>
      </c>
      <c r="AJ638" s="14">
        <f t="shared" si="238"/>
        <v>76.82798713890557</v>
      </c>
      <c r="AK638" s="14">
        <f t="shared" si="235"/>
        <v>1.2434598119319081E-4</v>
      </c>
      <c r="AL638" s="14">
        <f t="shared" si="236"/>
        <v>0.10175892336278995</v>
      </c>
    </row>
    <row r="639" spans="1:38" ht="15.75" thickBot="1" x14ac:dyDescent="0.3">
      <c r="A639" s="14">
        <v>1</v>
      </c>
      <c r="B639" s="17" t="s">
        <v>31</v>
      </c>
      <c r="C639" s="14">
        <v>633</v>
      </c>
      <c r="D639" s="14">
        <f t="shared" si="230"/>
        <v>29.925770607996885</v>
      </c>
      <c r="E639" s="14">
        <f t="shared" si="220"/>
        <v>13.377994317235546</v>
      </c>
      <c r="F639" s="14">
        <f t="shared" si="231"/>
        <v>55.60162389512611</v>
      </c>
      <c r="G639" s="14">
        <f>0.5*('Specifications (ICE)'!$P$4*'Specifications (ICE)'!$P$3)*'Specifications (ICE)'!$P$5*E639^2</f>
        <v>55.939558868809904</v>
      </c>
      <c r="H639" s="14">
        <f>IF(B639="A",'Specifications (ICE)'!$M$12,IF(B639="G",'Specifications (ICE)'!$M$13))</f>
        <v>105.33879899999999</v>
      </c>
      <c r="I639" s="14">
        <f>'Specifications (ICE)'!$H$11-G639-H639-R639</f>
        <v>1587.0993275541864</v>
      </c>
      <c r="J639" s="14">
        <f t="shared" si="221"/>
        <v>2.5079034574154631</v>
      </c>
      <c r="K639" s="14">
        <f>0.5*'Specifications (ICE)'!$E$16*E639^2</f>
        <v>48044.245565680911</v>
      </c>
      <c r="L639" s="14">
        <f>E639/'Specifications (ICE)'!$M$4</f>
        <v>46.81712796932824</v>
      </c>
      <c r="M639" s="14">
        <f t="shared" si="216"/>
        <v>3</v>
      </c>
      <c r="N639" s="14">
        <f>IF(M639=1,'Specifications (ICE)'!$M$19,IF(M639=2,'Specifications (ICE)'!$M$20,IF(M639=3,'Specifications (ICE)'!$M$21)))</f>
        <v>632.83908432016858</v>
      </c>
      <c r="O639" s="14">
        <f t="shared" si="217"/>
        <v>56.629837064302755</v>
      </c>
      <c r="P639" s="13">
        <f t="shared" si="218"/>
        <v>2.5079034574154631</v>
      </c>
      <c r="Q639" s="14">
        <v>-0.8</v>
      </c>
      <c r="R639" s="17">
        <f>'Specifications (ICE)'!$E$16*9.81*SIN(Q639-Q638)</f>
        <v>-1046.3794352042735</v>
      </c>
      <c r="S639" s="14">
        <f t="shared" si="222"/>
        <v>-1.3962634015954637E-2</v>
      </c>
      <c r="T639" s="12">
        <f t="shared" si="219"/>
        <v>838.25883998504708</v>
      </c>
      <c r="U639" s="3">
        <f t="shared" si="237"/>
        <v>18</v>
      </c>
      <c r="V639" s="19">
        <f t="shared" si="223"/>
        <v>13.422600000000001</v>
      </c>
      <c r="W639" s="14">
        <f>IF(M639=1,_xlfn.XLOOKUP(D639,' RPM (ICE)'!$E$3:$E$63,' RPM (ICE)'!$B$3:$B$63,,1),IF(M639=2,_xlfn.XLOOKUP(D639,' RPM (ICE)'!$F$3:$F$63,' RPM (ICE)'!$B$3:$B$63,,1),IF(M639=3,_xlfn.XLOOKUP(D639,' RPM (ICE)'!$G$3:$G$63,' RPM (ICE)'!$B$3:$B$63,,1))))</f>
        <v>6900</v>
      </c>
      <c r="X639" s="12">
        <f t="shared" si="224"/>
        <v>18.575322156521739</v>
      </c>
      <c r="Y639" s="3">
        <f t="shared" si="225"/>
        <v>19</v>
      </c>
      <c r="Z639" s="3">
        <f t="shared" si="232"/>
        <v>19</v>
      </c>
      <c r="AA639" s="3">
        <f t="shared" si="226"/>
        <v>19</v>
      </c>
      <c r="AB639" s="19"/>
      <c r="AC639" s="14">
        <f>IF(M639=1,_xlfn.XLOOKUP(D639,' RPM (ICE)'!$E$3:$E$63,' RPM (ICE)'!$C$3:$C$63,,-1),IF(M639=2,_xlfn.XLOOKUP(D639,' RPM (ICE)'!$F$3:$F$63,' RPM (ICE)'!$C$3:$C$63,,-1),IF(M639=3,_xlfn.XLOOKUP(D639,' RPM (ICE)'!$G$3:$G$63,' RPM (ICE)'!$C$3:$C$63,,-1))))</f>
        <v>13.483333333333301</v>
      </c>
      <c r="AD639" s="14">
        <f t="shared" si="227"/>
        <v>10.054521666666643</v>
      </c>
      <c r="AE639" s="14">
        <f t="shared" si="228"/>
        <v>13.914292245024122</v>
      </c>
      <c r="AF639" s="14" cm="1">
        <f t="array" ref="AF639">_xlfn.XLOOKUP(AE639,BSFC!$I$11:$I$33,_xlfn.XLOOKUP('Main Data (ICE)'!W639,BSFC!$J$10:$W$10,BSFC!$J$11:$W$33,,-1),,-1)</f>
        <v>450.79008974999994</v>
      </c>
      <c r="AG639" s="14">
        <f t="shared" si="229"/>
        <v>1.2590218679194376</v>
      </c>
      <c r="AH639" s="14">
        <f t="shared" si="233"/>
        <v>2.0876991116574282E-4</v>
      </c>
      <c r="AI639" s="14">
        <f t="shared" si="234"/>
        <v>9.411140699150472E-2</v>
      </c>
      <c r="AJ639" s="14">
        <f t="shared" si="238"/>
        <v>76.922098545897072</v>
      </c>
      <c r="AK639" s="14">
        <f t="shared" si="235"/>
        <v>1.2465087018742347E-4</v>
      </c>
      <c r="AL639" s="14">
        <f t="shared" si="236"/>
        <v>0.10188357423297738</v>
      </c>
    </row>
    <row r="640" spans="1:38" ht="15.75" thickBot="1" x14ac:dyDescent="0.3">
      <c r="A640" s="14">
        <v>1</v>
      </c>
      <c r="B640" s="17" t="s">
        <v>31</v>
      </c>
      <c r="C640" s="14">
        <v>634</v>
      </c>
      <c r="D640" s="14">
        <f t="shared" si="230"/>
        <v>30.000049728</v>
      </c>
      <c r="E640" s="14">
        <f t="shared" si="220"/>
        <v>13.411199999999999</v>
      </c>
      <c r="F640" s="14">
        <f t="shared" si="231"/>
        <v>55.676188438194593</v>
      </c>
      <c r="G640" s="14">
        <f>0.5*('Specifications (ICE)'!$P$4*'Specifications (ICE)'!$P$3)*'Specifications (ICE)'!$P$5*E640^2</f>
        <v>56.217600027646043</v>
      </c>
      <c r="H640" s="14">
        <f>IF(B640="A",'Specifications (ICE)'!$M$12,IF(B640="G",'Specifications (ICE)'!$M$13))</f>
        <v>105.33879899999999</v>
      </c>
      <c r="I640" s="14">
        <f>'Specifications (ICE)'!$H$11-G640-H640-R640</f>
        <v>1586.8212863953495</v>
      </c>
      <c r="J640" s="14">
        <f t="shared" si="221"/>
        <v>2.5074641021895832</v>
      </c>
      <c r="K640" s="14">
        <f>0.5*'Specifications (ICE)'!$E$16*E640^2</f>
        <v>48283.043975654393</v>
      </c>
      <c r="L640" s="14">
        <f>E640/'Specifications (ICE)'!$M$4</f>
        <v>46.93333333333333</v>
      </c>
      <c r="M640" s="14">
        <f t="shared" si="216"/>
        <v>3</v>
      </c>
      <c r="N640" s="14">
        <f>IF(M640=1,'Specifications (ICE)'!$M$19,IF(M640=2,'Specifications (ICE)'!$M$20,IF(M640=3,'Specifications (ICE)'!$M$21)))</f>
        <v>632.83908432016858</v>
      </c>
      <c r="O640" s="14">
        <f t="shared" si="217"/>
        <v>56.911309171706868</v>
      </c>
      <c r="P640" s="13">
        <f t="shared" si="218"/>
        <v>2.5074641021895832</v>
      </c>
      <c r="Q640" s="14">
        <v>-1</v>
      </c>
      <c r="R640" s="17">
        <f>'Specifications (ICE)'!$E$16*9.81*SIN(Q640-Q639)</f>
        <v>-1046.3794352042728</v>
      </c>
      <c r="S640" s="14">
        <f t="shared" si="222"/>
        <v>-1.7453292519943295E-2</v>
      </c>
      <c r="T640" s="12">
        <f t="shared" si="219"/>
        <v>840.33949246964119</v>
      </c>
      <c r="U640" s="3">
        <f t="shared" si="237"/>
        <v>18</v>
      </c>
      <c r="V640" s="19">
        <f t="shared" si="223"/>
        <v>13.422600000000001</v>
      </c>
      <c r="W640" s="14">
        <f>IF(M640=1,_xlfn.XLOOKUP(D640,' RPM (ICE)'!$E$3:$E$63,' RPM (ICE)'!$B$3:$B$63,,1),IF(M640=2,_xlfn.XLOOKUP(D640,' RPM (ICE)'!$F$3:$F$63,' RPM (ICE)'!$B$3:$B$63,,1),IF(M640=3,_xlfn.XLOOKUP(D640,' RPM (ICE)'!$G$3:$G$63,' RPM (ICE)'!$B$3:$B$63,,1))))</f>
        <v>6900</v>
      </c>
      <c r="X640" s="12">
        <f t="shared" si="224"/>
        <v>18.575322156521739</v>
      </c>
      <c r="Y640" s="3">
        <f t="shared" si="225"/>
        <v>19</v>
      </c>
      <c r="Z640" s="3">
        <f t="shared" si="232"/>
        <v>19</v>
      </c>
      <c r="AA640" s="3">
        <f t="shared" si="226"/>
        <v>19</v>
      </c>
      <c r="AB640" s="19"/>
      <c r="AC640" s="14">
        <f>IF(M640=1,_xlfn.XLOOKUP(D640,' RPM (ICE)'!$E$3:$E$63,' RPM (ICE)'!$C$3:$C$63,,-1),IF(M640=2,_xlfn.XLOOKUP(D640,' RPM (ICE)'!$F$3:$F$63,' RPM (ICE)'!$C$3:$C$63,,-1),IF(M640=3,_xlfn.XLOOKUP(D640,' RPM (ICE)'!$G$3:$G$63,' RPM (ICE)'!$C$3:$C$63,,-1))))</f>
        <v>13.483333333333301</v>
      </c>
      <c r="AD640" s="14">
        <f t="shared" si="227"/>
        <v>10.054521666666643</v>
      </c>
      <c r="AE640" s="14">
        <f t="shared" si="228"/>
        <v>13.914292245024122</v>
      </c>
      <c r="AF640" s="14" cm="1">
        <f t="array" ref="AF640">_xlfn.XLOOKUP(AE640,BSFC!$I$11:$I$33,_xlfn.XLOOKUP('Main Data (ICE)'!W640,BSFC!$J$10:$W$10,BSFC!$J$11:$W$33,,-1),,-1)</f>
        <v>450.79008974999994</v>
      </c>
      <c r="AG640" s="14">
        <f t="shared" si="229"/>
        <v>1.2590218679194376</v>
      </c>
      <c r="AH640" s="14">
        <f t="shared" si="233"/>
        <v>2.0825300384643382E-4</v>
      </c>
      <c r="AI640" s="14">
        <f t="shared" si="234"/>
        <v>9.3878390294640984E-2</v>
      </c>
      <c r="AJ640" s="14">
        <f t="shared" si="238"/>
        <v>77.015976936191706</v>
      </c>
      <c r="AK640" s="14">
        <f t="shared" si="235"/>
        <v>1.2434223880084896E-4</v>
      </c>
      <c r="AL640" s="14">
        <f t="shared" si="236"/>
        <v>0.10200791647177823</v>
      </c>
    </row>
    <row r="641" spans="1:38" ht="15.75" thickBot="1" x14ac:dyDescent="0.3">
      <c r="A641" s="14">
        <v>1</v>
      </c>
      <c r="B641" s="17" t="s">
        <v>31</v>
      </c>
      <c r="C641" s="14">
        <v>635</v>
      </c>
      <c r="D641" s="14">
        <f t="shared" si="230"/>
        <v>30.000049728</v>
      </c>
      <c r="E641" s="14">
        <f t="shared" si="220"/>
        <v>13.411199999999999</v>
      </c>
      <c r="F641" s="14">
        <f t="shared" si="231"/>
        <v>55.750752981263076</v>
      </c>
      <c r="G641" s="14">
        <f>0.5*('Specifications (ICE)'!$P$4*'Specifications (ICE)'!$P$3)*'Specifications (ICE)'!$P$5*E641^2</f>
        <v>56.217600027646043</v>
      </c>
      <c r="H641" s="14">
        <f>IF(B641="A",'Specifications (ICE)'!$M$12,IF(B641="G",'Specifications (ICE)'!$M$13))</f>
        <v>105.33879899999999</v>
      </c>
      <c r="I641" s="14">
        <f>'Specifications (ICE)'!$H$11-G641-H641-R641</f>
        <v>1586.8212863953495</v>
      </c>
      <c r="J641" s="14">
        <f t="shared" si="221"/>
        <v>2.5074641021895832</v>
      </c>
      <c r="K641" s="14">
        <f>0.5*'Specifications (ICE)'!$E$16*E641^2</f>
        <v>48283.043975654393</v>
      </c>
      <c r="L641" s="14">
        <f>E641/'Specifications (ICE)'!$M$4</f>
        <v>46.93333333333333</v>
      </c>
      <c r="M641" s="14">
        <f t="shared" si="216"/>
        <v>3</v>
      </c>
      <c r="N641" s="14">
        <f>IF(M641=1,'Specifications (ICE)'!$M$19,IF(M641=2,'Specifications (ICE)'!$M$20,IF(M641=3,'Specifications (ICE)'!$M$21)))</f>
        <v>632.83908432016858</v>
      </c>
      <c r="O641" s="14">
        <f t="shared" si="217"/>
        <v>56.911309171706868</v>
      </c>
      <c r="P641" s="13">
        <f t="shared" si="218"/>
        <v>2.5074641021895832</v>
      </c>
      <c r="Q641" s="14">
        <v>-1.2</v>
      </c>
      <c r="R641" s="17">
        <f>'Specifications (ICE)'!$E$16*9.81*SIN(Q641-Q640)</f>
        <v>-1046.3794352042728</v>
      </c>
      <c r="S641" s="14">
        <f t="shared" si="222"/>
        <v>-2.0943951023931952E-2</v>
      </c>
      <c r="T641" s="12">
        <f t="shared" si="219"/>
        <v>840.33949246964119</v>
      </c>
      <c r="U641" s="3">
        <f t="shared" si="237"/>
        <v>18</v>
      </c>
      <c r="V641" s="19">
        <f t="shared" si="223"/>
        <v>13.422600000000001</v>
      </c>
      <c r="W641" s="14">
        <f>IF(M641=1,_xlfn.XLOOKUP(D641,' RPM (ICE)'!$E$3:$E$63,' RPM (ICE)'!$B$3:$B$63,,1),IF(M641=2,_xlfn.XLOOKUP(D641,' RPM (ICE)'!$F$3:$F$63,' RPM (ICE)'!$B$3:$B$63,,1),IF(M641=3,_xlfn.XLOOKUP(D641,' RPM (ICE)'!$G$3:$G$63,' RPM (ICE)'!$B$3:$B$63,,1))))</f>
        <v>6900</v>
      </c>
      <c r="X641" s="12">
        <f t="shared" si="224"/>
        <v>18.575322156521739</v>
      </c>
      <c r="Y641" s="3">
        <f t="shared" si="225"/>
        <v>19</v>
      </c>
      <c r="Z641" s="3">
        <f t="shared" si="232"/>
        <v>19</v>
      </c>
      <c r="AA641" s="3">
        <f t="shared" si="226"/>
        <v>19</v>
      </c>
      <c r="AB641" s="19"/>
      <c r="AC641" s="14">
        <f>IF(M641=1,_xlfn.XLOOKUP(D641,' RPM (ICE)'!$E$3:$E$63,' RPM (ICE)'!$C$3:$C$63,,-1),IF(M641=2,_xlfn.XLOOKUP(D641,' RPM (ICE)'!$F$3:$F$63,' RPM (ICE)'!$C$3:$C$63,,-1),IF(M641=3,_xlfn.XLOOKUP(D641,' RPM (ICE)'!$G$3:$G$63,' RPM (ICE)'!$C$3:$C$63,,-1))))</f>
        <v>13.483333333333301</v>
      </c>
      <c r="AD641" s="14">
        <f t="shared" si="227"/>
        <v>10.054521666666643</v>
      </c>
      <c r="AE641" s="14">
        <f t="shared" si="228"/>
        <v>13.914292245024122</v>
      </c>
      <c r="AF641" s="14" cm="1">
        <f t="array" ref="AF641">_xlfn.XLOOKUP(AE641,BSFC!$I$11:$I$33,_xlfn.XLOOKUP('Main Data (ICE)'!W641,BSFC!$J$10:$W$10,BSFC!$J$11:$W$33,,-1),,-1)</f>
        <v>450.79008974999994</v>
      </c>
      <c r="AG641" s="14">
        <f t="shared" si="229"/>
        <v>1.2590218679194376</v>
      </c>
      <c r="AH641" s="14">
        <f t="shared" si="233"/>
        <v>2.0825300384643382E-4</v>
      </c>
      <c r="AI641" s="14">
        <f t="shared" si="234"/>
        <v>9.3878390294640984E-2</v>
      </c>
      <c r="AJ641" s="14">
        <f t="shared" si="238"/>
        <v>77.10985532648634</v>
      </c>
      <c r="AK641" s="14">
        <f t="shared" si="235"/>
        <v>1.2434223880084896E-4</v>
      </c>
      <c r="AL641" s="14">
        <f t="shared" si="236"/>
        <v>0.10213225871057909</v>
      </c>
    </row>
    <row r="642" spans="1:38" ht="15.75" thickBot="1" x14ac:dyDescent="0.3">
      <c r="A642" s="14">
        <v>1</v>
      </c>
      <c r="B642" s="17" t="s">
        <v>31</v>
      </c>
      <c r="C642" s="14">
        <v>636</v>
      </c>
      <c r="D642" s="14">
        <f t="shared" si="230"/>
        <v>30.000049728</v>
      </c>
      <c r="E642" s="14">
        <f t="shared" si="220"/>
        <v>13.411199999999999</v>
      </c>
      <c r="F642" s="14">
        <f t="shared" si="231"/>
        <v>55.82531752433156</v>
      </c>
      <c r="G642" s="14">
        <f>0.5*('Specifications (ICE)'!$P$4*'Specifications (ICE)'!$P$3)*'Specifications (ICE)'!$P$5*E642^2</f>
        <v>56.217600027646043</v>
      </c>
      <c r="H642" s="14">
        <f>IF(B642="A",'Specifications (ICE)'!$M$12,IF(B642="G",'Specifications (ICE)'!$M$13))</f>
        <v>105.33879899999999</v>
      </c>
      <c r="I642" s="14">
        <f>'Specifications (ICE)'!$H$11-G642-H642-R642</f>
        <v>1586.8212863953495</v>
      </c>
      <c r="J642" s="14">
        <f t="shared" si="221"/>
        <v>2.5074641021895832</v>
      </c>
      <c r="K642" s="14">
        <f>0.5*'Specifications (ICE)'!$E$16*E642^2</f>
        <v>48283.043975654393</v>
      </c>
      <c r="L642" s="14">
        <f>E642/'Specifications (ICE)'!$M$4</f>
        <v>46.93333333333333</v>
      </c>
      <c r="M642" s="14">
        <f t="shared" si="216"/>
        <v>3</v>
      </c>
      <c r="N642" s="14">
        <f>IF(M642=1,'Specifications (ICE)'!$M$19,IF(M642=2,'Specifications (ICE)'!$M$20,IF(M642=3,'Specifications (ICE)'!$M$21)))</f>
        <v>632.83908432016858</v>
      </c>
      <c r="O642" s="14">
        <f t="shared" si="217"/>
        <v>56.911309171706868</v>
      </c>
      <c r="P642" s="13">
        <f t="shared" si="218"/>
        <v>2.5074641021895832</v>
      </c>
      <c r="Q642" s="14">
        <v>-1.4</v>
      </c>
      <c r="R642" s="17">
        <f>'Specifications (ICE)'!$E$16*9.81*SIN(Q642-Q641)</f>
        <v>-1046.3794352042728</v>
      </c>
      <c r="S642" s="14">
        <f t="shared" si="222"/>
        <v>-2.4434609527920613E-2</v>
      </c>
      <c r="T642" s="12">
        <f t="shared" si="219"/>
        <v>840.33949246964119</v>
      </c>
      <c r="U642" s="3">
        <f t="shared" si="237"/>
        <v>18</v>
      </c>
      <c r="V642" s="19">
        <f t="shared" si="223"/>
        <v>13.422600000000001</v>
      </c>
      <c r="W642" s="14">
        <f>IF(M642=1,_xlfn.XLOOKUP(D642,' RPM (ICE)'!$E$3:$E$63,' RPM (ICE)'!$B$3:$B$63,,1),IF(M642=2,_xlfn.XLOOKUP(D642,' RPM (ICE)'!$F$3:$F$63,' RPM (ICE)'!$B$3:$B$63,,1),IF(M642=3,_xlfn.XLOOKUP(D642,' RPM (ICE)'!$G$3:$G$63,' RPM (ICE)'!$B$3:$B$63,,1))))</f>
        <v>6900</v>
      </c>
      <c r="X642" s="12">
        <f t="shared" si="224"/>
        <v>18.575322156521739</v>
      </c>
      <c r="Y642" s="3">
        <f t="shared" si="225"/>
        <v>19</v>
      </c>
      <c r="Z642" s="3">
        <f t="shared" si="232"/>
        <v>19</v>
      </c>
      <c r="AA642" s="3">
        <f t="shared" si="226"/>
        <v>19</v>
      </c>
      <c r="AB642" s="19"/>
      <c r="AC642" s="14">
        <f>IF(M642=1,_xlfn.XLOOKUP(D642,' RPM (ICE)'!$E$3:$E$63,' RPM (ICE)'!$C$3:$C$63,,-1),IF(M642=2,_xlfn.XLOOKUP(D642,' RPM (ICE)'!$F$3:$F$63,' RPM (ICE)'!$C$3:$C$63,,-1),IF(M642=3,_xlfn.XLOOKUP(D642,' RPM (ICE)'!$G$3:$G$63,' RPM (ICE)'!$C$3:$C$63,,-1))))</f>
        <v>13.483333333333301</v>
      </c>
      <c r="AD642" s="14">
        <f t="shared" si="227"/>
        <v>10.054521666666643</v>
      </c>
      <c r="AE642" s="14">
        <f t="shared" si="228"/>
        <v>13.914292245024122</v>
      </c>
      <c r="AF642" s="14" cm="1">
        <f t="array" ref="AF642">_xlfn.XLOOKUP(AE642,BSFC!$I$11:$I$33,_xlfn.XLOOKUP('Main Data (ICE)'!W642,BSFC!$J$10:$W$10,BSFC!$J$11:$W$33,,-1),,-1)</f>
        <v>450.79008974999994</v>
      </c>
      <c r="AG642" s="14">
        <f t="shared" si="229"/>
        <v>1.2590218679194376</v>
      </c>
      <c r="AH642" s="14">
        <f t="shared" si="233"/>
        <v>2.0825300384643382E-4</v>
      </c>
      <c r="AI642" s="14">
        <f t="shared" si="234"/>
        <v>9.3878390294640984E-2</v>
      </c>
      <c r="AJ642" s="14">
        <f t="shared" si="238"/>
        <v>77.203733716780974</v>
      </c>
      <c r="AK642" s="14">
        <f t="shared" si="235"/>
        <v>1.2434223880084896E-4</v>
      </c>
      <c r="AL642" s="14">
        <f t="shared" si="236"/>
        <v>0.10225660094937994</v>
      </c>
    </row>
    <row r="643" spans="1:38" ht="15.75" thickBot="1" x14ac:dyDescent="0.3">
      <c r="A643" s="14">
        <v>1</v>
      </c>
      <c r="B643" s="17" t="s">
        <v>31</v>
      </c>
      <c r="C643" s="14">
        <v>637</v>
      </c>
      <c r="D643" s="14">
        <f t="shared" si="230"/>
        <v>30.000049728</v>
      </c>
      <c r="E643" s="14">
        <f t="shared" si="220"/>
        <v>13.411199999999999</v>
      </c>
      <c r="F643" s="14">
        <f t="shared" si="231"/>
        <v>55.899882067400043</v>
      </c>
      <c r="G643" s="14">
        <f>0.5*('Specifications (ICE)'!$P$4*'Specifications (ICE)'!$P$3)*'Specifications (ICE)'!$P$5*E643^2</f>
        <v>56.217600027646043</v>
      </c>
      <c r="H643" s="14">
        <f>IF(B643="A",'Specifications (ICE)'!$M$12,IF(B643="G",'Specifications (ICE)'!$M$13))</f>
        <v>105.33879899999999</v>
      </c>
      <c r="I643" s="14">
        <f>'Specifications (ICE)'!$H$11-G643-H643-R643</f>
        <v>1586.8212863953509</v>
      </c>
      <c r="J643" s="14">
        <f t="shared" si="221"/>
        <v>2.5074641021895854</v>
      </c>
      <c r="K643" s="14">
        <f>0.5*'Specifications (ICE)'!$E$16*E643^2</f>
        <v>48283.043975654393</v>
      </c>
      <c r="L643" s="14">
        <f>E643/'Specifications (ICE)'!$M$4</f>
        <v>46.93333333333333</v>
      </c>
      <c r="M643" s="14">
        <f t="shared" si="216"/>
        <v>3</v>
      </c>
      <c r="N643" s="14">
        <f>IF(M643=1,'Specifications (ICE)'!$M$19,IF(M643=2,'Specifications (ICE)'!$M$20,IF(M643=3,'Specifications (ICE)'!$M$21)))</f>
        <v>632.83908432016858</v>
      </c>
      <c r="O643" s="14">
        <f t="shared" si="217"/>
        <v>56.911309171706868</v>
      </c>
      <c r="P643" s="13">
        <f t="shared" si="218"/>
        <v>2.5074641021895854</v>
      </c>
      <c r="Q643" s="14">
        <v>-1.6</v>
      </c>
      <c r="R643" s="17">
        <f>'Specifications (ICE)'!$E$16*9.81*SIN(Q643-Q642)</f>
        <v>-1046.3794352042742</v>
      </c>
      <c r="S643" s="14">
        <f t="shared" si="222"/>
        <v>-2.7925268031909273E-2</v>
      </c>
      <c r="T643" s="12">
        <f t="shared" si="219"/>
        <v>840.33949246964119</v>
      </c>
      <c r="U643" s="3">
        <f t="shared" si="237"/>
        <v>18</v>
      </c>
      <c r="V643" s="19">
        <f t="shared" si="223"/>
        <v>13.422600000000001</v>
      </c>
      <c r="W643" s="14">
        <f>IF(M643=1,_xlfn.XLOOKUP(D643,' RPM (ICE)'!$E$3:$E$63,' RPM (ICE)'!$B$3:$B$63,,1),IF(M643=2,_xlfn.XLOOKUP(D643,' RPM (ICE)'!$F$3:$F$63,' RPM (ICE)'!$B$3:$B$63,,1),IF(M643=3,_xlfn.XLOOKUP(D643,' RPM (ICE)'!$G$3:$G$63,' RPM (ICE)'!$B$3:$B$63,,1))))</f>
        <v>6900</v>
      </c>
      <c r="X643" s="12">
        <f t="shared" si="224"/>
        <v>18.575322156521739</v>
      </c>
      <c r="Y643" s="3">
        <f t="shared" si="225"/>
        <v>19</v>
      </c>
      <c r="Z643" s="3">
        <f t="shared" si="232"/>
        <v>19</v>
      </c>
      <c r="AA643" s="3">
        <f t="shared" si="226"/>
        <v>19</v>
      </c>
      <c r="AB643" s="19"/>
      <c r="AC643" s="14">
        <f>IF(M643=1,_xlfn.XLOOKUP(D643,' RPM (ICE)'!$E$3:$E$63,' RPM (ICE)'!$C$3:$C$63,,-1),IF(M643=2,_xlfn.XLOOKUP(D643,' RPM (ICE)'!$F$3:$F$63,' RPM (ICE)'!$C$3:$C$63,,-1),IF(M643=3,_xlfn.XLOOKUP(D643,' RPM (ICE)'!$G$3:$G$63,' RPM (ICE)'!$C$3:$C$63,,-1))))</f>
        <v>13.483333333333301</v>
      </c>
      <c r="AD643" s="14">
        <f t="shared" si="227"/>
        <v>10.054521666666643</v>
      </c>
      <c r="AE643" s="14">
        <f t="shared" si="228"/>
        <v>13.914292245024122</v>
      </c>
      <c r="AF643" s="14" cm="1">
        <f t="array" ref="AF643">_xlfn.XLOOKUP(AE643,BSFC!$I$11:$I$33,_xlfn.XLOOKUP('Main Data (ICE)'!W643,BSFC!$J$10:$W$10,BSFC!$J$11:$W$33,,-1),,-1)</f>
        <v>450.79008974999994</v>
      </c>
      <c r="AG643" s="14">
        <f t="shared" si="229"/>
        <v>1.2590218679194376</v>
      </c>
      <c r="AH643" s="14">
        <f t="shared" si="233"/>
        <v>2.0825300384643382E-4</v>
      </c>
      <c r="AI643" s="14">
        <f t="shared" si="234"/>
        <v>9.3878390294640984E-2</v>
      </c>
      <c r="AJ643" s="14">
        <f t="shared" si="238"/>
        <v>77.297612107075608</v>
      </c>
      <c r="AK643" s="14">
        <f t="shared" si="235"/>
        <v>1.2434223880084896E-4</v>
      </c>
      <c r="AL643" s="14">
        <f t="shared" si="236"/>
        <v>0.10238094318818079</v>
      </c>
    </row>
    <row r="644" spans="1:38" ht="15.75" thickBot="1" x14ac:dyDescent="0.3">
      <c r="A644" s="14">
        <v>1</v>
      </c>
      <c r="B644" s="17" t="s">
        <v>31</v>
      </c>
      <c r="C644" s="14">
        <v>638</v>
      </c>
      <c r="D644" s="14">
        <f t="shared" si="230"/>
        <v>30.000049728</v>
      </c>
      <c r="E644" s="14">
        <f t="shared" si="220"/>
        <v>13.411199999999999</v>
      </c>
      <c r="F644" s="14">
        <f t="shared" si="231"/>
        <v>55.974446610468526</v>
      </c>
      <c r="G644" s="14">
        <f>0.5*('Specifications (ICE)'!$P$4*'Specifications (ICE)'!$P$3)*'Specifications (ICE)'!$P$5*E644^2</f>
        <v>56.217600027646043</v>
      </c>
      <c r="H644" s="14">
        <f>IF(B644="A",'Specifications (ICE)'!$M$12,IF(B644="G",'Specifications (ICE)'!$M$13))</f>
        <v>105.33879899999999</v>
      </c>
      <c r="I644" s="14">
        <f>'Specifications (ICE)'!$H$11-G644-H644-R644</f>
        <v>1586.8212863953495</v>
      </c>
      <c r="J644" s="14">
        <f t="shared" si="221"/>
        <v>2.5074641021895832</v>
      </c>
      <c r="K644" s="14">
        <f>0.5*'Specifications (ICE)'!$E$16*E644^2</f>
        <v>48283.043975654393</v>
      </c>
      <c r="L644" s="14">
        <f>E644/'Specifications (ICE)'!$M$4</f>
        <v>46.93333333333333</v>
      </c>
      <c r="M644" s="14">
        <f t="shared" si="216"/>
        <v>3</v>
      </c>
      <c r="N644" s="14">
        <f>IF(M644=1,'Specifications (ICE)'!$M$19,IF(M644=2,'Specifications (ICE)'!$M$20,IF(M644=3,'Specifications (ICE)'!$M$21)))</f>
        <v>632.83908432016858</v>
      </c>
      <c r="O644" s="14">
        <f t="shared" si="217"/>
        <v>56.911309171706868</v>
      </c>
      <c r="P644" s="13">
        <f t="shared" si="218"/>
        <v>2.5074641021895832</v>
      </c>
      <c r="Q644" s="14">
        <v>-1.8</v>
      </c>
      <c r="R644" s="17">
        <f>'Specifications (ICE)'!$E$16*9.81*SIN(Q644-Q643)</f>
        <v>-1046.3794352042728</v>
      </c>
      <c r="S644" s="14">
        <f t="shared" si="222"/>
        <v>-3.1415926535897934E-2</v>
      </c>
      <c r="T644" s="12">
        <f t="shared" si="219"/>
        <v>840.33949246964119</v>
      </c>
      <c r="U644" s="3">
        <f t="shared" si="237"/>
        <v>18</v>
      </c>
      <c r="V644" s="19">
        <f t="shared" si="223"/>
        <v>13.422600000000001</v>
      </c>
      <c r="W644" s="14">
        <f>IF(M644=1,_xlfn.XLOOKUP(D644,' RPM (ICE)'!$E$3:$E$63,' RPM (ICE)'!$B$3:$B$63,,1),IF(M644=2,_xlfn.XLOOKUP(D644,' RPM (ICE)'!$F$3:$F$63,' RPM (ICE)'!$B$3:$B$63,,1),IF(M644=3,_xlfn.XLOOKUP(D644,' RPM (ICE)'!$G$3:$G$63,' RPM (ICE)'!$B$3:$B$63,,1))))</f>
        <v>6900</v>
      </c>
      <c r="X644" s="12">
        <f t="shared" si="224"/>
        <v>18.575322156521739</v>
      </c>
      <c r="Y644" s="3">
        <f t="shared" si="225"/>
        <v>19</v>
      </c>
      <c r="Z644" s="3">
        <f t="shared" si="232"/>
        <v>19</v>
      </c>
      <c r="AA644" s="3">
        <f t="shared" si="226"/>
        <v>19</v>
      </c>
      <c r="AB644" s="19"/>
      <c r="AC644" s="14">
        <f>IF(M644=1,_xlfn.XLOOKUP(D644,' RPM (ICE)'!$E$3:$E$63,' RPM (ICE)'!$C$3:$C$63,,-1),IF(M644=2,_xlfn.XLOOKUP(D644,' RPM (ICE)'!$F$3:$F$63,' RPM (ICE)'!$C$3:$C$63,,-1),IF(M644=3,_xlfn.XLOOKUP(D644,' RPM (ICE)'!$G$3:$G$63,' RPM (ICE)'!$C$3:$C$63,,-1))))</f>
        <v>13.483333333333301</v>
      </c>
      <c r="AD644" s="14">
        <f t="shared" si="227"/>
        <v>10.054521666666643</v>
      </c>
      <c r="AE644" s="14">
        <f t="shared" si="228"/>
        <v>13.914292245024122</v>
      </c>
      <c r="AF644" s="14" cm="1">
        <f t="array" ref="AF644">_xlfn.XLOOKUP(AE644,BSFC!$I$11:$I$33,_xlfn.XLOOKUP('Main Data (ICE)'!W644,BSFC!$J$10:$W$10,BSFC!$J$11:$W$33,,-1),,-1)</f>
        <v>450.79008974999994</v>
      </c>
      <c r="AG644" s="14">
        <f t="shared" si="229"/>
        <v>1.2590218679194376</v>
      </c>
      <c r="AH644" s="14">
        <f t="shared" si="233"/>
        <v>2.0825300384643382E-4</v>
      </c>
      <c r="AI644" s="14">
        <f t="shared" si="234"/>
        <v>9.3878390294640984E-2</v>
      </c>
      <c r="AJ644" s="14">
        <f t="shared" si="238"/>
        <v>77.391490497370242</v>
      </c>
      <c r="AK644" s="14">
        <f t="shared" si="235"/>
        <v>1.2434223880084896E-4</v>
      </c>
      <c r="AL644" s="14">
        <f t="shared" si="236"/>
        <v>0.10250528542698165</v>
      </c>
    </row>
    <row r="645" spans="1:38" ht="15.75" thickBot="1" x14ac:dyDescent="0.3">
      <c r="A645" s="14">
        <v>1</v>
      </c>
      <c r="B645" s="17" t="s">
        <v>31</v>
      </c>
      <c r="C645" s="14">
        <v>639</v>
      </c>
      <c r="D645" s="14">
        <f t="shared" si="230"/>
        <v>30.000049728</v>
      </c>
      <c r="E645" s="14">
        <f t="shared" si="220"/>
        <v>13.411199999999999</v>
      </c>
      <c r="F645" s="14">
        <f t="shared" si="231"/>
        <v>56.049011153537009</v>
      </c>
      <c r="G645" s="14">
        <f>0.5*('Specifications (ICE)'!$P$4*'Specifications (ICE)'!$P$3)*'Specifications (ICE)'!$P$5*E645^2</f>
        <v>56.217600027646043</v>
      </c>
      <c r="H645" s="14">
        <f>IF(B645="A",'Specifications (ICE)'!$M$12,IF(B645="G",'Specifications (ICE)'!$M$13))</f>
        <v>105.33879899999999</v>
      </c>
      <c r="I645" s="14">
        <f>'Specifications (ICE)'!$H$11-G645-H645-R645</f>
        <v>1586.8212863953495</v>
      </c>
      <c r="J645" s="14">
        <f t="shared" si="221"/>
        <v>2.5074641021895832</v>
      </c>
      <c r="K645" s="14">
        <f>0.5*'Specifications (ICE)'!$E$16*E645^2</f>
        <v>48283.043975654393</v>
      </c>
      <c r="L645" s="14">
        <f>E645/'Specifications (ICE)'!$M$4</f>
        <v>46.93333333333333</v>
      </c>
      <c r="M645" s="14">
        <f t="shared" si="216"/>
        <v>3</v>
      </c>
      <c r="N645" s="14">
        <f>IF(M645=1,'Specifications (ICE)'!$M$19,IF(M645=2,'Specifications (ICE)'!$M$20,IF(M645=3,'Specifications (ICE)'!$M$21)))</f>
        <v>632.83908432016858</v>
      </c>
      <c r="O645" s="14">
        <f t="shared" si="217"/>
        <v>56.911309171706868</v>
      </c>
      <c r="P645" s="13">
        <f t="shared" si="218"/>
        <v>2.5074641021895832</v>
      </c>
      <c r="Q645" s="14">
        <v>-2</v>
      </c>
      <c r="R645" s="17">
        <f>'Specifications (ICE)'!$E$16*9.81*SIN(Q645-Q644)</f>
        <v>-1046.3794352042728</v>
      </c>
      <c r="S645" s="14">
        <f t="shared" si="222"/>
        <v>-3.4906585039886591E-2</v>
      </c>
      <c r="T645" s="12">
        <f t="shared" si="219"/>
        <v>840.33949246964119</v>
      </c>
      <c r="U645" s="3">
        <f t="shared" si="237"/>
        <v>18</v>
      </c>
      <c r="V645" s="19">
        <f t="shared" si="223"/>
        <v>13.422600000000001</v>
      </c>
      <c r="W645" s="14">
        <f>IF(M645=1,_xlfn.XLOOKUP(D645,' RPM (ICE)'!$E$3:$E$63,' RPM (ICE)'!$B$3:$B$63,,1),IF(M645=2,_xlfn.XLOOKUP(D645,' RPM (ICE)'!$F$3:$F$63,' RPM (ICE)'!$B$3:$B$63,,1),IF(M645=3,_xlfn.XLOOKUP(D645,' RPM (ICE)'!$G$3:$G$63,' RPM (ICE)'!$B$3:$B$63,,1))))</f>
        <v>6900</v>
      </c>
      <c r="X645" s="12">
        <f t="shared" si="224"/>
        <v>18.575322156521739</v>
      </c>
      <c r="Y645" s="3">
        <f t="shared" si="225"/>
        <v>19</v>
      </c>
      <c r="Z645" s="3">
        <f t="shared" si="232"/>
        <v>19</v>
      </c>
      <c r="AA645" s="3">
        <f t="shared" si="226"/>
        <v>19</v>
      </c>
      <c r="AB645" s="19"/>
      <c r="AC645" s="14">
        <f>IF(M645=1,_xlfn.XLOOKUP(D645,' RPM (ICE)'!$E$3:$E$63,' RPM (ICE)'!$C$3:$C$63,,-1),IF(M645=2,_xlfn.XLOOKUP(D645,' RPM (ICE)'!$F$3:$F$63,' RPM (ICE)'!$C$3:$C$63,,-1),IF(M645=3,_xlfn.XLOOKUP(D645,' RPM (ICE)'!$G$3:$G$63,' RPM (ICE)'!$C$3:$C$63,,-1))))</f>
        <v>13.483333333333301</v>
      </c>
      <c r="AD645" s="14">
        <f t="shared" si="227"/>
        <v>10.054521666666643</v>
      </c>
      <c r="AE645" s="14">
        <f t="shared" si="228"/>
        <v>13.914292245024122</v>
      </c>
      <c r="AF645" s="14" cm="1">
        <f t="array" ref="AF645">_xlfn.XLOOKUP(AE645,BSFC!$I$11:$I$33,_xlfn.XLOOKUP('Main Data (ICE)'!W645,BSFC!$J$10:$W$10,BSFC!$J$11:$W$33,,-1),,-1)</f>
        <v>450.79008974999994</v>
      </c>
      <c r="AG645" s="14">
        <f t="shared" si="229"/>
        <v>1.2590218679194376</v>
      </c>
      <c r="AH645" s="14">
        <f t="shared" si="233"/>
        <v>2.0825300384643382E-4</v>
      </c>
      <c r="AI645" s="14">
        <f t="shared" si="234"/>
        <v>9.3878390294640984E-2</v>
      </c>
      <c r="AJ645" s="14">
        <f t="shared" si="238"/>
        <v>77.485368887664876</v>
      </c>
      <c r="AK645" s="14">
        <f t="shared" si="235"/>
        <v>1.2434223880084896E-4</v>
      </c>
      <c r="AL645" s="14">
        <f t="shared" si="236"/>
        <v>0.1026296276657825</v>
      </c>
    </row>
    <row r="646" spans="1:38" ht="15.75" thickBot="1" x14ac:dyDescent="0.3">
      <c r="A646" s="14">
        <v>1</v>
      </c>
      <c r="B646" s="17" t="s">
        <v>31</v>
      </c>
      <c r="C646" s="14">
        <v>640</v>
      </c>
      <c r="D646" s="14">
        <f t="shared" si="230"/>
        <v>30.000049728</v>
      </c>
      <c r="E646" s="14">
        <f t="shared" si="220"/>
        <v>13.411199999999999</v>
      </c>
      <c r="F646" s="14">
        <f t="shared" si="231"/>
        <v>56.123575696605492</v>
      </c>
      <c r="G646" s="14">
        <f>0.5*('Specifications (ICE)'!$P$4*'Specifications (ICE)'!$P$3)*'Specifications (ICE)'!$P$5*E646^2</f>
        <v>56.217600027646043</v>
      </c>
      <c r="H646" s="14">
        <f>IF(B646="A",'Specifications (ICE)'!$M$12,IF(B646="G",'Specifications (ICE)'!$M$13))</f>
        <v>105.33879899999999</v>
      </c>
      <c r="I646" s="14">
        <f>'Specifications (ICE)'!$H$11-G646-H646-R646</f>
        <v>1586.8212863953509</v>
      </c>
      <c r="J646" s="14">
        <f t="shared" si="221"/>
        <v>2.5074641021895854</v>
      </c>
      <c r="K646" s="14">
        <f>0.5*'Specifications (ICE)'!$E$16*E646^2</f>
        <v>48283.043975654393</v>
      </c>
      <c r="L646" s="14">
        <f>E646/'Specifications (ICE)'!$M$4</f>
        <v>46.93333333333333</v>
      </c>
      <c r="M646" s="14">
        <f t="shared" ref="M646:M709" si="239">IF(D646&lt;11,1,IF(D646&lt;21,2,IF(D646&gt;21,3)))</f>
        <v>3</v>
      </c>
      <c r="N646" s="14">
        <f>IF(M646=1,'Specifications (ICE)'!$M$19,IF(M646=2,'Specifications (ICE)'!$M$20,IF(M646=3,'Specifications (ICE)'!$M$21)))</f>
        <v>632.83908432016858</v>
      </c>
      <c r="O646" s="14">
        <f t="shared" ref="O646:O709" si="240">(0.5*N646*E646^2)/1000</f>
        <v>56.911309171706868</v>
      </c>
      <c r="P646" s="13">
        <f t="shared" ref="P646:P709" si="241">IF(A646=1,(I646/N646),IF(A646=2,0,IF(A646=3,(1.2*(-I646/N646)))))</f>
        <v>2.5074641021895854</v>
      </c>
      <c r="Q646" s="14">
        <v>-2.2000000000000002</v>
      </c>
      <c r="R646" s="17">
        <f>'Specifications (ICE)'!$E$16*9.81*SIN(Q646-Q645)</f>
        <v>-1046.3794352042742</v>
      </c>
      <c r="S646" s="14">
        <f t="shared" si="222"/>
        <v>-3.8397243543875255E-2</v>
      </c>
      <c r="T646" s="12">
        <f t="shared" ref="T646:T709" si="242">((63360/(PI()*12)*D646))/60</f>
        <v>840.33949246964119</v>
      </c>
      <c r="U646" s="3">
        <f t="shared" si="237"/>
        <v>18</v>
      </c>
      <c r="V646" s="19">
        <f t="shared" si="223"/>
        <v>13.422600000000001</v>
      </c>
      <c r="W646" s="14">
        <f>IF(M646=1,_xlfn.XLOOKUP(D646,' RPM (ICE)'!$E$3:$E$63,' RPM (ICE)'!$B$3:$B$63,,1),IF(M646=2,_xlfn.XLOOKUP(D646,' RPM (ICE)'!$F$3:$F$63,' RPM (ICE)'!$B$3:$B$63,,1),IF(M646=3,_xlfn.XLOOKUP(D646,' RPM (ICE)'!$G$3:$G$63,' RPM (ICE)'!$B$3:$B$63,,1))))</f>
        <v>6900</v>
      </c>
      <c r="X646" s="12">
        <f t="shared" si="224"/>
        <v>18.575322156521739</v>
      </c>
      <c r="Y646" s="3">
        <f t="shared" si="225"/>
        <v>19</v>
      </c>
      <c r="Z646" s="3">
        <f t="shared" si="232"/>
        <v>19</v>
      </c>
      <c r="AA646" s="3">
        <f t="shared" si="226"/>
        <v>19</v>
      </c>
      <c r="AB646" s="19"/>
      <c r="AC646" s="14">
        <f>IF(M646=1,_xlfn.XLOOKUP(D646,' RPM (ICE)'!$E$3:$E$63,' RPM (ICE)'!$C$3:$C$63,,-1),IF(M646=2,_xlfn.XLOOKUP(D646,' RPM (ICE)'!$F$3:$F$63,' RPM (ICE)'!$C$3:$C$63,,-1),IF(M646=3,_xlfn.XLOOKUP(D646,' RPM (ICE)'!$G$3:$G$63,' RPM (ICE)'!$C$3:$C$63,,-1))))</f>
        <v>13.483333333333301</v>
      </c>
      <c r="AD646" s="14">
        <f t="shared" si="227"/>
        <v>10.054521666666643</v>
      </c>
      <c r="AE646" s="14">
        <f t="shared" si="228"/>
        <v>13.914292245024122</v>
      </c>
      <c r="AF646" s="14" cm="1">
        <f t="array" ref="AF646">_xlfn.XLOOKUP(AE646,BSFC!$I$11:$I$33,_xlfn.XLOOKUP('Main Data (ICE)'!W646,BSFC!$J$10:$W$10,BSFC!$J$11:$W$33,,-1),,-1)</f>
        <v>450.79008974999994</v>
      </c>
      <c r="AG646" s="14">
        <f t="shared" si="229"/>
        <v>1.2590218679194376</v>
      </c>
      <c r="AH646" s="14">
        <f t="shared" si="233"/>
        <v>2.0825300384643382E-4</v>
      </c>
      <c r="AI646" s="14">
        <f t="shared" si="234"/>
        <v>9.3878390294640984E-2</v>
      </c>
      <c r="AJ646" s="14">
        <f t="shared" si="238"/>
        <v>77.57924727795951</v>
      </c>
      <c r="AK646" s="14">
        <f t="shared" si="235"/>
        <v>1.2434223880084896E-4</v>
      </c>
      <c r="AL646" s="14">
        <f t="shared" si="236"/>
        <v>0.10275396990458335</v>
      </c>
    </row>
    <row r="647" spans="1:38" ht="15.75" thickBot="1" x14ac:dyDescent="0.3">
      <c r="A647" s="14">
        <v>1</v>
      </c>
      <c r="B647" s="17" t="s">
        <v>31</v>
      </c>
      <c r="C647" s="14">
        <v>641</v>
      </c>
      <c r="D647" s="14">
        <f t="shared" si="230"/>
        <v>30.000049728</v>
      </c>
      <c r="E647" s="14">
        <f t="shared" ref="E647:E710" si="243">MIN(13.4112,(SQRT((E646^2)+2*P646*$C$7)))</f>
        <v>13.411199999999999</v>
      </c>
      <c r="F647" s="14">
        <f t="shared" si="231"/>
        <v>56.198140239673975</v>
      </c>
      <c r="G647" s="14">
        <f>0.5*('Specifications (ICE)'!$P$4*'Specifications (ICE)'!$P$3)*'Specifications (ICE)'!$P$5*E647^2</f>
        <v>56.217600027646043</v>
      </c>
      <c r="H647" s="14">
        <f>IF(B647="A",'Specifications (ICE)'!$M$12,IF(B647="G",'Specifications (ICE)'!$M$13))</f>
        <v>105.33879899999999</v>
      </c>
      <c r="I647" s="14">
        <f>'Specifications (ICE)'!$H$11-G647-H647-R647</f>
        <v>1586.8212863953486</v>
      </c>
      <c r="J647" s="14">
        <f t="shared" ref="J647:J710" si="244">I647/N647</f>
        <v>2.5074641021895818</v>
      </c>
      <c r="K647" s="14">
        <f>0.5*'Specifications (ICE)'!$E$16*E647^2</f>
        <v>48283.043975654393</v>
      </c>
      <c r="L647" s="14">
        <f>E647/'Specifications (ICE)'!$M$4</f>
        <v>46.93333333333333</v>
      </c>
      <c r="M647" s="14">
        <f t="shared" si="239"/>
        <v>3</v>
      </c>
      <c r="N647" s="14">
        <f>IF(M647=1,'Specifications (ICE)'!$M$19,IF(M647=2,'Specifications (ICE)'!$M$20,IF(M647=3,'Specifications (ICE)'!$M$21)))</f>
        <v>632.83908432016858</v>
      </c>
      <c r="O647" s="14">
        <f t="shared" si="240"/>
        <v>56.911309171706868</v>
      </c>
      <c r="P647" s="13">
        <f t="shared" si="241"/>
        <v>2.5074641021895818</v>
      </c>
      <c r="Q647" s="14">
        <v>-2.4</v>
      </c>
      <c r="R647" s="17">
        <f>'Specifications (ICE)'!$E$16*9.81*SIN(Q647-Q646)</f>
        <v>-1046.3794352042719</v>
      </c>
      <c r="S647" s="14">
        <f t="shared" ref="S647:S710" si="245">RADIANS(Q647)</f>
        <v>-4.1887902047863905E-2</v>
      </c>
      <c r="T647" s="12">
        <f t="shared" si="242"/>
        <v>840.33949246964119</v>
      </c>
      <c r="U647" s="3">
        <f t="shared" si="237"/>
        <v>18</v>
      </c>
      <c r="V647" s="19">
        <f t="shared" ref="V647:V710" si="246">U647*0.7457</f>
        <v>13.422600000000001</v>
      </c>
      <c r="W647" s="14">
        <f>IF(M647=1,_xlfn.XLOOKUP(D647,' RPM (ICE)'!$E$3:$E$63,' RPM (ICE)'!$B$3:$B$63,,1),IF(M647=2,_xlfn.XLOOKUP(D647,' RPM (ICE)'!$F$3:$F$63,' RPM (ICE)'!$B$3:$B$63,,1),IF(M647=3,_xlfn.XLOOKUP(D647,' RPM (ICE)'!$G$3:$G$63,' RPM (ICE)'!$B$3:$B$63,,1))))</f>
        <v>6900</v>
      </c>
      <c r="X647" s="12">
        <f t="shared" ref="X647:X710" si="247">(9548.8*V647)/W647</f>
        <v>18.575322156521739</v>
      </c>
      <c r="Y647" s="3">
        <f t="shared" ref="Y647:Y710" si="248">ROUND(X647,0)</f>
        <v>19</v>
      </c>
      <c r="Z647" s="3">
        <f t="shared" si="232"/>
        <v>19</v>
      </c>
      <c r="AA647" s="3">
        <f t="shared" ref="AA647:AA710" si="249">IF(Z647&gt;22,22,Z647)</f>
        <v>19</v>
      </c>
      <c r="AB647" s="19"/>
      <c r="AC647" s="14">
        <f>IF(M647=1,_xlfn.XLOOKUP(D647,' RPM (ICE)'!$E$3:$E$63,' RPM (ICE)'!$C$3:$C$63,,-1),IF(M647=2,_xlfn.XLOOKUP(D647,' RPM (ICE)'!$F$3:$F$63,' RPM (ICE)'!$C$3:$C$63,,-1),IF(M647=3,_xlfn.XLOOKUP(D647,' RPM (ICE)'!$G$3:$G$63,' RPM (ICE)'!$C$3:$C$63,,-1))))</f>
        <v>13.483333333333301</v>
      </c>
      <c r="AD647" s="14">
        <f t="shared" ref="AD647:AD710" si="250">AC647*0.7457</f>
        <v>10.054521666666643</v>
      </c>
      <c r="AE647" s="14">
        <f t="shared" ref="AE647:AE710" si="251">(9548.8*AD647)/W647</f>
        <v>13.914292245024122</v>
      </c>
      <c r="AF647" s="14" cm="1">
        <f t="array" ref="AF647">_xlfn.XLOOKUP(AE647,BSFC!$I$11:$I$33,_xlfn.XLOOKUP('Main Data (ICE)'!W647,BSFC!$J$10:$W$10,BSFC!$J$11:$W$33,,-1),,-1)</f>
        <v>450.79008974999994</v>
      </c>
      <c r="AG647" s="14">
        <f t="shared" ref="AG647:AG710" si="252">(AF647*AD647)/(60*60)</f>
        <v>1.2590218679194376</v>
      </c>
      <c r="AH647" s="14">
        <f t="shared" si="233"/>
        <v>2.0825300384643382E-4</v>
      </c>
      <c r="AI647" s="14">
        <f t="shared" si="234"/>
        <v>9.3878390294640984E-2</v>
      </c>
      <c r="AJ647" s="14">
        <f t="shared" si="238"/>
        <v>77.673125668254144</v>
      </c>
      <c r="AK647" s="14">
        <f t="shared" si="235"/>
        <v>1.2434223880084896E-4</v>
      </c>
      <c r="AL647" s="14">
        <f t="shared" si="236"/>
        <v>0.10287831214338421</v>
      </c>
    </row>
    <row r="648" spans="1:38" ht="15.75" thickBot="1" x14ac:dyDescent="0.3">
      <c r="A648" s="14">
        <v>1</v>
      </c>
      <c r="B648" s="17" t="s">
        <v>31</v>
      </c>
      <c r="C648" s="14">
        <v>642</v>
      </c>
      <c r="D648" s="14">
        <f t="shared" ref="D648:D711" si="253">E648*2.23694</f>
        <v>30.000049728</v>
      </c>
      <c r="E648" s="14">
        <f t="shared" si="243"/>
        <v>13.411199999999999</v>
      </c>
      <c r="F648" s="14">
        <f t="shared" ref="F648:F711" si="254">($C$7/E648)+F647</f>
        <v>56.272704782742458</v>
      </c>
      <c r="G648" s="14">
        <f>0.5*('Specifications (ICE)'!$P$4*'Specifications (ICE)'!$P$3)*'Specifications (ICE)'!$P$5*E648^2</f>
        <v>56.217600027646043</v>
      </c>
      <c r="H648" s="14">
        <f>IF(B648="A",'Specifications (ICE)'!$M$12,IF(B648="G",'Specifications (ICE)'!$M$13))</f>
        <v>105.33879899999999</v>
      </c>
      <c r="I648" s="14">
        <f>'Specifications (ICE)'!$H$11-G648-H648-R648</f>
        <v>1586.8212863953509</v>
      </c>
      <c r="J648" s="14">
        <f t="shared" si="244"/>
        <v>2.5074641021895854</v>
      </c>
      <c r="K648" s="14">
        <f>0.5*'Specifications (ICE)'!$E$16*E648^2</f>
        <v>48283.043975654393</v>
      </c>
      <c r="L648" s="14">
        <f>E648/'Specifications (ICE)'!$M$4</f>
        <v>46.93333333333333</v>
      </c>
      <c r="M648" s="14">
        <f t="shared" si="239"/>
        <v>3</v>
      </c>
      <c r="N648" s="14">
        <f>IF(M648=1,'Specifications (ICE)'!$M$19,IF(M648=2,'Specifications (ICE)'!$M$20,IF(M648=3,'Specifications (ICE)'!$M$21)))</f>
        <v>632.83908432016858</v>
      </c>
      <c r="O648" s="14">
        <f t="shared" si="240"/>
        <v>56.911309171706868</v>
      </c>
      <c r="P648" s="13">
        <f t="shared" si="241"/>
        <v>2.5074641021895854</v>
      </c>
      <c r="Q648" s="14">
        <v>-2.6</v>
      </c>
      <c r="R648" s="17">
        <f>'Specifications (ICE)'!$E$16*9.81*SIN(Q648-Q647)</f>
        <v>-1046.3794352042742</v>
      </c>
      <c r="S648" s="14">
        <f t="shared" si="245"/>
        <v>-4.5378560551852569E-2</v>
      </c>
      <c r="T648" s="12">
        <f t="shared" si="242"/>
        <v>840.33949246964119</v>
      </c>
      <c r="U648" s="3">
        <f t="shared" si="237"/>
        <v>18</v>
      </c>
      <c r="V648" s="19">
        <f t="shared" si="246"/>
        <v>13.422600000000001</v>
      </c>
      <c r="W648" s="14">
        <f>IF(M648=1,_xlfn.XLOOKUP(D648,' RPM (ICE)'!$E$3:$E$63,' RPM (ICE)'!$B$3:$B$63,,1),IF(M648=2,_xlfn.XLOOKUP(D648,' RPM (ICE)'!$F$3:$F$63,' RPM (ICE)'!$B$3:$B$63,,1),IF(M648=3,_xlfn.XLOOKUP(D648,' RPM (ICE)'!$G$3:$G$63,' RPM (ICE)'!$B$3:$B$63,,1))))</f>
        <v>6900</v>
      </c>
      <c r="X648" s="12">
        <f t="shared" si="247"/>
        <v>18.575322156521739</v>
      </c>
      <c r="Y648" s="3">
        <f t="shared" si="248"/>
        <v>19</v>
      </c>
      <c r="Z648" s="3">
        <f t="shared" ref="Z648:Z711" si="255">IF(Y648&lt;0,0,Y648)</f>
        <v>19</v>
      </c>
      <c r="AA648" s="3">
        <f t="shared" si="249"/>
        <v>19</v>
      </c>
      <c r="AB648" s="19"/>
      <c r="AC648" s="14">
        <f>IF(M648=1,_xlfn.XLOOKUP(D648,' RPM (ICE)'!$E$3:$E$63,' RPM (ICE)'!$C$3:$C$63,,-1),IF(M648=2,_xlfn.XLOOKUP(D648,' RPM (ICE)'!$F$3:$F$63,' RPM (ICE)'!$C$3:$C$63,,-1),IF(M648=3,_xlfn.XLOOKUP(D648,' RPM (ICE)'!$G$3:$G$63,' RPM (ICE)'!$C$3:$C$63,,-1))))</f>
        <v>13.483333333333301</v>
      </c>
      <c r="AD648" s="14">
        <f t="shared" si="250"/>
        <v>10.054521666666643</v>
      </c>
      <c r="AE648" s="14">
        <f t="shared" si="251"/>
        <v>13.914292245024122</v>
      </c>
      <c r="AF648" s="14" cm="1">
        <f t="array" ref="AF648">_xlfn.XLOOKUP(AE648,BSFC!$I$11:$I$33,_xlfn.XLOOKUP('Main Data (ICE)'!W648,BSFC!$J$10:$W$10,BSFC!$J$11:$W$33,,-1),,-1)</f>
        <v>450.79008974999994</v>
      </c>
      <c r="AG648" s="14">
        <f t="shared" si="252"/>
        <v>1.2590218679194376</v>
      </c>
      <c r="AH648" s="14">
        <f t="shared" ref="AH648:AH711" si="256">((F648-F647)/3600)*AD648</f>
        <v>2.0825300384643382E-4</v>
      </c>
      <c r="AI648" s="14">
        <f t="shared" ref="AI648:AI711" si="257">AH648*AF648</f>
        <v>9.3878390294640984E-2</v>
      </c>
      <c r="AJ648" s="14">
        <f t="shared" si="238"/>
        <v>77.767004058548778</v>
      </c>
      <c r="AK648" s="14">
        <f t="shared" ref="AK648:AK711" si="258">((AF648*AH648)/1000)/0.755</f>
        <v>1.2434223880084896E-4</v>
      </c>
      <c r="AL648" s="14">
        <f t="shared" ref="AL648:AL711" si="259">AL647+AK648</f>
        <v>0.10300265438218506</v>
      </c>
    </row>
    <row r="649" spans="1:38" ht="15.75" thickBot="1" x14ac:dyDescent="0.3">
      <c r="A649" s="14">
        <v>1</v>
      </c>
      <c r="B649" s="17" t="s">
        <v>31</v>
      </c>
      <c r="C649" s="14">
        <v>643</v>
      </c>
      <c r="D649" s="14">
        <f t="shared" si="253"/>
        <v>30.000049728</v>
      </c>
      <c r="E649" s="14">
        <f t="shared" si="243"/>
        <v>13.411199999999999</v>
      </c>
      <c r="F649" s="14">
        <f t="shared" si="254"/>
        <v>56.347269325810942</v>
      </c>
      <c r="G649" s="14">
        <f>0.5*('Specifications (ICE)'!$P$4*'Specifications (ICE)'!$P$3)*'Specifications (ICE)'!$P$5*E649^2</f>
        <v>56.217600027646043</v>
      </c>
      <c r="H649" s="14">
        <f>IF(B649="A",'Specifications (ICE)'!$M$12,IF(B649="G",'Specifications (ICE)'!$M$13))</f>
        <v>105.33879899999999</v>
      </c>
      <c r="I649" s="14">
        <f>'Specifications (ICE)'!$H$11-G649-H649-R649</f>
        <v>1586.8212863953486</v>
      </c>
      <c r="J649" s="14">
        <f t="shared" si="244"/>
        <v>2.5074641021895818</v>
      </c>
      <c r="K649" s="14">
        <f>0.5*'Specifications (ICE)'!$E$16*E649^2</f>
        <v>48283.043975654393</v>
      </c>
      <c r="L649" s="14">
        <f>E649/'Specifications (ICE)'!$M$4</f>
        <v>46.93333333333333</v>
      </c>
      <c r="M649" s="14">
        <f t="shared" si="239"/>
        <v>3</v>
      </c>
      <c r="N649" s="14">
        <f>IF(M649=1,'Specifications (ICE)'!$M$19,IF(M649=2,'Specifications (ICE)'!$M$20,IF(M649=3,'Specifications (ICE)'!$M$21)))</f>
        <v>632.83908432016858</v>
      </c>
      <c r="O649" s="14">
        <f t="shared" si="240"/>
        <v>56.911309171706868</v>
      </c>
      <c r="P649" s="13">
        <f t="shared" si="241"/>
        <v>2.5074641021895818</v>
      </c>
      <c r="Q649" s="14">
        <v>-2.8</v>
      </c>
      <c r="R649" s="17">
        <f>'Specifications (ICE)'!$E$16*9.81*SIN(Q649-Q648)</f>
        <v>-1046.3794352042719</v>
      </c>
      <c r="S649" s="14">
        <f t="shared" si="245"/>
        <v>-4.8869219055841226E-2</v>
      </c>
      <c r="T649" s="12">
        <f t="shared" si="242"/>
        <v>840.33949246964119</v>
      </c>
      <c r="U649" s="3">
        <f t="shared" ref="U649:U712" si="260">IF((ABS(I649)*D649)/746&gt;18,18,(ABS(I649)*D649)/746)</f>
        <v>18</v>
      </c>
      <c r="V649" s="19">
        <f t="shared" si="246"/>
        <v>13.422600000000001</v>
      </c>
      <c r="W649" s="14">
        <f>IF(M649=1,_xlfn.XLOOKUP(D649,' RPM (ICE)'!$E$3:$E$63,' RPM (ICE)'!$B$3:$B$63,,1),IF(M649=2,_xlfn.XLOOKUP(D649,' RPM (ICE)'!$F$3:$F$63,' RPM (ICE)'!$B$3:$B$63,,1),IF(M649=3,_xlfn.XLOOKUP(D649,' RPM (ICE)'!$G$3:$G$63,' RPM (ICE)'!$B$3:$B$63,,1))))</f>
        <v>6900</v>
      </c>
      <c r="X649" s="12">
        <f t="shared" si="247"/>
        <v>18.575322156521739</v>
      </c>
      <c r="Y649" s="3">
        <f t="shared" si="248"/>
        <v>19</v>
      </c>
      <c r="Z649" s="3">
        <f t="shared" si="255"/>
        <v>19</v>
      </c>
      <c r="AA649" s="3">
        <f t="shared" si="249"/>
        <v>19</v>
      </c>
      <c r="AB649" s="19"/>
      <c r="AC649" s="14">
        <f>IF(M649=1,_xlfn.XLOOKUP(D649,' RPM (ICE)'!$E$3:$E$63,' RPM (ICE)'!$C$3:$C$63,,-1),IF(M649=2,_xlfn.XLOOKUP(D649,' RPM (ICE)'!$F$3:$F$63,' RPM (ICE)'!$C$3:$C$63,,-1),IF(M649=3,_xlfn.XLOOKUP(D649,' RPM (ICE)'!$G$3:$G$63,' RPM (ICE)'!$C$3:$C$63,,-1))))</f>
        <v>13.483333333333301</v>
      </c>
      <c r="AD649" s="14">
        <f t="shared" si="250"/>
        <v>10.054521666666643</v>
      </c>
      <c r="AE649" s="14">
        <f t="shared" si="251"/>
        <v>13.914292245024122</v>
      </c>
      <c r="AF649" s="14" cm="1">
        <f t="array" ref="AF649">_xlfn.XLOOKUP(AE649,BSFC!$I$11:$I$33,_xlfn.XLOOKUP('Main Data (ICE)'!W649,BSFC!$J$10:$W$10,BSFC!$J$11:$W$33,,-1),,-1)</f>
        <v>450.79008974999994</v>
      </c>
      <c r="AG649" s="14">
        <f t="shared" si="252"/>
        <v>1.2590218679194376</v>
      </c>
      <c r="AH649" s="14">
        <f t="shared" si="256"/>
        <v>2.0825300384643382E-4</v>
      </c>
      <c r="AI649" s="14">
        <f t="shared" si="257"/>
        <v>9.3878390294640984E-2</v>
      </c>
      <c r="AJ649" s="14">
        <f t="shared" ref="AJ649:AJ712" si="261">AI649+AJ648</f>
        <v>77.860882448843412</v>
      </c>
      <c r="AK649" s="14">
        <f t="shared" si="258"/>
        <v>1.2434223880084896E-4</v>
      </c>
      <c r="AL649" s="14">
        <f t="shared" si="259"/>
        <v>0.10312699662098591</v>
      </c>
    </row>
    <row r="650" spans="1:38" ht="15.75" thickBot="1" x14ac:dyDescent="0.3">
      <c r="A650" s="14">
        <v>1</v>
      </c>
      <c r="B650" s="17" t="s">
        <v>31</v>
      </c>
      <c r="C650" s="14">
        <v>644</v>
      </c>
      <c r="D650" s="14">
        <f t="shared" si="253"/>
        <v>30.000049728</v>
      </c>
      <c r="E650" s="14">
        <f t="shared" si="243"/>
        <v>13.411199999999999</v>
      </c>
      <c r="F650" s="14">
        <f t="shared" si="254"/>
        <v>56.421833868879425</v>
      </c>
      <c r="G650" s="14">
        <f>0.5*('Specifications (ICE)'!$P$4*'Specifications (ICE)'!$P$3)*'Specifications (ICE)'!$P$5*E650^2</f>
        <v>56.217600027646043</v>
      </c>
      <c r="H650" s="14">
        <f>IF(B650="A",'Specifications (ICE)'!$M$12,IF(B650="G",'Specifications (ICE)'!$M$13))</f>
        <v>105.33879899999999</v>
      </c>
      <c r="I650" s="14">
        <f>'Specifications (ICE)'!$H$11-G650-H650-R650</f>
        <v>1586.8212863953509</v>
      </c>
      <c r="J650" s="14">
        <f t="shared" si="244"/>
        <v>2.5074641021895854</v>
      </c>
      <c r="K650" s="14">
        <f>0.5*'Specifications (ICE)'!$E$16*E650^2</f>
        <v>48283.043975654393</v>
      </c>
      <c r="L650" s="14">
        <f>E650/'Specifications (ICE)'!$M$4</f>
        <v>46.93333333333333</v>
      </c>
      <c r="M650" s="14">
        <f t="shared" si="239"/>
        <v>3</v>
      </c>
      <c r="N650" s="14">
        <f>IF(M650=1,'Specifications (ICE)'!$M$19,IF(M650=2,'Specifications (ICE)'!$M$20,IF(M650=3,'Specifications (ICE)'!$M$21)))</f>
        <v>632.83908432016858</v>
      </c>
      <c r="O650" s="14">
        <f t="shared" si="240"/>
        <v>56.911309171706868</v>
      </c>
      <c r="P650" s="13">
        <f t="shared" si="241"/>
        <v>2.5074641021895854</v>
      </c>
      <c r="Q650" s="14">
        <v>-3</v>
      </c>
      <c r="R650" s="17">
        <f>'Specifications (ICE)'!$E$16*9.81*SIN(Q650-Q649)</f>
        <v>-1046.3794352042742</v>
      </c>
      <c r="S650" s="14">
        <f t="shared" si="245"/>
        <v>-5.235987755982989E-2</v>
      </c>
      <c r="T650" s="12">
        <f t="shared" si="242"/>
        <v>840.33949246964119</v>
      </c>
      <c r="U650" s="3">
        <f t="shared" si="260"/>
        <v>18</v>
      </c>
      <c r="V650" s="19">
        <f t="shared" si="246"/>
        <v>13.422600000000001</v>
      </c>
      <c r="W650" s="14">
        <f>IF(M650=1,_xlfn.XLOOKUP(D650,' RPM (ICE)'!$E$3:$E$63,' RPM (ICE)'!$B$3:$B$63,,1),IF(M650=2,_xlfn.XLOOKUP(D650,' RPM (ICE)'!$F$3:$F$63,' RPM (ICE)'!$B$3:$B$63,,1),IF(M650=3,_xlfn.XLOOKUP(D650,' RPM (ICE)'!$G$3:$G$63,' RPM (ICE)'!$B$3:$B$63,,1))))</f>
        <v>6900</v>
      </c>
      <c r="X650" s="12">
        <f t="shared" si="247"/>
        <v>18.575322156521739</v>
      </c>
      <c r="Y650" s="3">
        <f t="shared" si="248"/>
        <v>19</v>
      </c>
      <c r="Z650" s="3">
        <f t="shared" si="255"/>
        <v>19</v>
      </c>
      <c r="AA650" s="3">
        <f t="shared" si="249"/>
        <v>19</v>
      </c>
      <c r="AB650" s="19"/>
      <c r="AC650" s="14">
        <f>IF(M650=1,_xlfn.XLOOKUP(D650,' RPM (ICE)'!$E$3:$E$63,' RPM (ICE)'!$C$3:$C$63,,-1),IF(M650=2,_xlfn.XLOOKUP(D650,' RPM (ICE)'!$F$3:$F$63,' RPM (ICE)'!$C$3:$C$63,,-1),IF(M650=3,_xlfn.XLOOKUP(D650,' RPM (ICE)'!$G$3:$G$63,' RPM (ICE)'!$C$3:$C$63,,-1))))</f>
        <v>13.483333333333301</v>
      </c>
      <c r="AD650" s="14">
        <f t="shared" si="250"/>
        <v>10.054521666666643</v>
      </c>
      <c r="AE650" s="14">
        <f t="shared" si="251"/>
        <v>13.914292245024122</v>
      </c>
      <c r="AF650" s="14" cm="1">
        <f t="array" ref="AF650">_xlfn.XLOOKUP(AE650,BSFC!$I$11:$I$33,_xlfn.XLOOKUP('Main Data (ICE)'!W650,BSFC!$J$10:$W$10,BSFC!$J$11:$W$33,,-1),,-1)</f>
        <v>450.79008974999994</v>
      </c>
      <c r="AG650" s="14">
        <f t="shared" si="252"/>
        <v>1.2590218679194376</v>
      </c>
      <c r="AH650" s="14">
        <f t="shared" si="256"/>
        <v>2.0825300384643382E-4</v>
      </c>
      <c r="AI650" s="14">
        <f t="shared" si="257"/>
        <v>9.3878390294640984E-2</v>
      </c>
      <c r="AJ650" s="14">
        <f t="shared" si="261"/>
        <v>77.954760839138046</v>
      </c>
      <c r="AK650" s="14">
        <f t="shared" si="258"/>
        <v>1.2434223880084896E-4</v>
      </c>
      <c r="AL650" s="14">
        <f t="shared" si="259"/>
        <v>0.10325133885978677</v>
      </c>
    </row>
    <row r="651" spans="1:38" ht="15.75" thickBot="1" x14ac:dyDescent="0.3">
      <c r="A651" s="14">
        <v>1</v>
      </c>
      <c r="B651" s="17" t="s">
        <v>31</v>
      </c>
      <c r="C651" s="14">
        <v>645</v>
      </c>
      <c r="D651" s="14">
        <f t="shared" si="253"/>
        <v>30.000049728</v>
      </c>
      <c r="E651" s="14">
        <f t="shared" si="243"/>
        <v>13.411199999999999</v>
      </c>
      <c r="F651" s="14">
        <f t="shared" si="254"/>
        <v>56.496398411947908</v>
      </c>
      <c r="G651" s="14">
        <f>0.5*('Specifications (ICE)'!$P$4*'Specifications (ICE)'!$P$3)*'Specifications (ICE)'!$P$5*E651^2</f>
        <v>56.217600027646043</v>
      </c>
      <c r="H651" s="14">
        <f>IF(B651="A",'Specifications (ICE)'!$M$12,IF(B651="G",'Specifications (ICE)'!$M$13))</f>
        <v>105.33879899999999</v>
      </c>
      <c r="I651" s="14">
        <f>'Specifications (ICE)'!$H$11-G651-H651-R651</f>
        <v>1586.8212863953509</v>
      </c>
      <c r="J651" s="14">
        <f t="shared" si="244"/>
        <v>2.5074641021895854</v>
      </c>
      <c r="K651" s="14">
        <f>0.5*'Specifications (ICE)'!$E$16*E651^2</f>
        <v>48283.043975654393</v>
      </c>
      <c r="L651" s="14">
        <f>E651/'Specifications (ICE)'!$M$4</f>
        <v>46.93333333333333</v>
      </c>
      <c r="M651" s="14">
        <f t="shared" si="239"/>
        <v>3</v>
      </c>
      <c r="N651" s="14">
        <f>IF(M651=1,'Specifications (ICE)'!$M$19,IF(M651=2,'Specifications (ICE)'!$M$20,IF(M651=3,'Specifications (ICE)'!$M$21)))</f>
        <v>632.83908432016858</v>
      </c>
      <c r="O651" s="14">
        <f t="shared" si="240"/>
        <v>56.911309171706868</v>
      </c>
      <c r="P651" s="13">
        <f t="shared" si="241"/>
        <v>2.5074641021895854</v>
      </c>
      <c r="Q651" s="14">
        <v>-3.2</v>
      </c>
      <c r="R651" s="17">
        <f>'Specifications (ICE)'!$E$16*9.81*SIN(Q651-Q650)</f>
        <v>-1046.3794352042742</v>
      </c>
      <c r="S651" s="14">
        <f t="shared" si="245"/>
        <v>-5.5850536063818547E-2</v>
      </c>
      <c r="T651" s="12">
        <f t="shared" si="242"/>
        <v>840.33949246964119</v>
      </c>
      <c r="U651" s="3">
        <f t="shared" si="260"/>
        <v>18</v>
      </c>
      <c r="V651" s="19">
        <f t="shared" si="246"/>
        <v>13.422600000000001</v>
      </c>
      <c r="W651" s="14">
        <f>IF(M651=1,_xlfn.XLOOKUP(D651,' RPM (ICE)'!$E$3:$E$63,' RPM (ICE)'!$B$3:$B$63,,1),IF(M651=2,_xlfn.XLOOKUP(D651,' RPM (ICE)'!$F$3:$F$63,' RPM (ICE)'!$B$3:$B$63,,1),IF(M651=3,_xlfn.XLOOKUP(D651,' RPM (ICE)'!$G$3:$G$63,' RPM (ICE)'!$B$3:$B$63,,1))))</f>
        <v>6900</v>
      </c>
      <c r="X651" s="12">
        <f t="shared" si="247"/>
        <v>18.575322156521739</v>
      </c>
      <c r="Y651" s="3">
        <f t="shared" si="248"/>
        <v>19</v>
      </c>
      <c r="Z651" s="3">
        <f t="shared" si="255"/>
        <v>19</v>
      </c>
      <c r="AA651" s="3">
        <f t="shared" si="249"/>
        <v>19</v>
      </c>
      <c r="AB651" s="19"/>
      <c r="AC651" s="14">
        <f>IF(M651=1,_xlfn.XLOOKUP(D651,' RPM (ICE)'!$E$3:$E$63,' RPM (ICE)'!$C$3:$C$63,,-1),IF(M651=2,_xlfn.XLOOKUP(D651,' RPM (ICE)'!$F$3:$F$63,' RPM (ICE)'!$C$3:$C$63,,-1),IF(M651=3,_xlfn.XLOOKUP(D651,' RPM (ICE)'!$G$3:$G$63,' RPM (ICE)'!$C$3:$C$63,,-1))))</f>
        <v>13.483333333333301</v>
      </c>
      <c r="AD651" s="14">
        <f t="shared" si="250"/>
        <v>10.054521666666643</v>
      </c>
      <c r="AE651" s="14">
        <f t="shared" si="251"/>
        <v>13.914292245024122</v>
      </c>
      <c r="AF651" s="14" cm="1">
        <f t="array" ref="AF651">_xlfn.XLOOKUP(AE651,BSFC!$I$11:$I$33,_xlfn.XLOOKUP('Main Data (ICE)'!W651,BSFC!$J$10:$W$10,BSFC!$J$11:$W$33,,-1),,-1)</f>
        <v>450.79008974999994</v>
      </c>
      <c r="AG651" s="14">
        <f t="shared" si="252"/>
        <v>1.2590218679194376</v>
      </c>
      <c r="AH651" s="14">
        <f t="shared" si="256"/>
        <v>2.0825300384643382E-4</v>
      </c>
      <c r="AI651" s="14">
        <f t="shared" si="257"/>
        <v>9.3878390294640984E-2</v>
      </c>
      <c r="AJ651" s="14">
        <f t="shared" si="261"/>
        <v>78.048639229432681</v>
      </c>
      <c r="AK651" s="14">
        <f t="shared" si="258"/>
        <v>1.2434223880084896E-4</v>
      </c>
      <c r="AL651" s="14">
        <f t="shared" si="259"/>
        <v>0.10337568109858762</v>
      </c>
    </row>
    <row r="652" spans="1:38" ht="15.75" thickBot="1" x14ac:dyDescent="0.3">
      <c r="A652" s="14">
        <v>1</v>
      </c>
      <c r="B652" s="17" t="s">
        <v>31</v>
      </c>
      <c r="C652" s="14">
        <v>646</v>
      </c>
      <c r="D652" s="14">
        <f t="shared" si="253"/>
        <v>30.000049728</v>
      </c>
      <c r="E652" s="14">
        <f t="shared" si="243"/>
        <v>13.411199999999999</v>
      </c>
      <c r="F652" s="14">
        <f t="shared" si="254"/>
        <v>56.570962955016391</v>
      </c>
      <c r="G652" s="14">
        <f>0.5*('Specifications (ICE)'!$P$4*'Specifications (ICE)'!$P$3)*'Specifications (ICE)'!$P$5*E652^2</f>
        <v>56.217600027646043</v>
      </c>
      <c r="H652" s="14">
        <f>IF(B652="A",'Specifications (ICE)'!$M$12,IF(B652="G",'Specifications (ICE)'!$M$13))</f>
        <v>105.33879899999999</v>
      </c>
      <c r="I652" s="14">
        <f>'Specifications (ICE)'!$H$11-G652-H652-R652</f>
        <v>1586.8212863953486</v>
      </c>
      <c r="J652" s="14">
        <f t="shared" si="244"/>
        <v>2.5074641021895818</v>
      </c>
      <c r="K652" s="14">
        <f>0.5*'Specifications (ICE)'!$E$16*E652^2</f>
        <v>48283.043975654393</v>
      </c>
      <c r="L652" s="14">
        <f>E652/'Specifications (ICE)'!$M$4</f>
        <v>46.93333333333333</v>
      </c>
      <c r="M652" s="14">
        <f t="shared" si="239"/>
        <v>3</v>
      </c>
      <c r="N652" s="14">
        <f>IF(M652=1,'Specifications (ICE)'!$M$19,IF(M652=2,'Specifications (ICE)'!$M$20,IF(M652=3,'Specifications (ICE)'!$M$21)))</f>
        <v>632.83908432016858</v>
      </c>
      <c r="O652" s="14">
        <f t="shared" si="240"/>
        <v>56.911309171706868</v>
      </c>
      <c r="P652" s="13">
        <f t="shared" si="241"/>
        <v>2.5074641021895818</v>
      </c>
      <c r="Q652" s="14">
        <v>-3.4</v>
      </c>
      <c r="R652" s="17">
        <f>'Specifications (ICE)'!$E$16*9.81*SIN(Q652-Q651)</f>
        <v>-1046.3794352042719</v>
      </c>
      <c r="S652" s="14">
        <f t="shared" si="245"/>
        <v>-5.9341194567807204E-2</v>
      </c>
      <c r="T652" s="12">
        <f t="shared" si="242"/>
        <v>840.33949246964119</v>
      </c>
      <c r="U652" s="3">
        <f t="shared" si="260"/>
        <v>18</v>
      </c>
      <c r="V652" s="19">
        <f t="shared" si="246"/>
        <v>13.422600000000001</v>
      </c>
      <c r="W652" s="14">
        <f>IF(M652=1,_xlfn.XLOOKUP(D652,' RPM (ICE)'!$E$3:$E$63,' RPM (ICE)'!$B$3:$B$63,,1),IF(M652=2,_xlfn.XLOOKUP(D652,' RPM (ICE)'!$F$3:$F$63,' RPM (ICE)'!$B$3:$B$63,,1),IF(M652=3,_xlfn.XLOOKUP(D652,' RPM (ICE)'!$G$3:$G$63,' RPM (ICE)'!$B$3:$B$63,,1))))</f>
        <v>6900</v>
      </c>
      <c r="X652" s="12">
        <f t="shared" si="247"/>
        <v>18.575322156521739</v>
      </c>
      <c r="Y652" s="3">
        <f t="shared" si="248"/>
        <v>19</v>
      </c>
      <c r="Z652" s="3">
        <f t="shared" si="255"/>
        <v>19</v>
      </c>
      <c r="AA652" s="3">
        <f t="shared" si="249"/>
        <v>19</v>
      </c>
      <c r="AB652" s="19"/>
      <c r="AC652" s="14">
        <f>IF(M652=1,_xlfn.XLOOKUP(D652,' RPM (ICE)'!$E$3:$E$63,' RPM (ICE)'!$C$3:$C$63,,-1),IF(M652=2,_xlfn.XLOOKUP(D652,' RPM (ICE)'!$F$3:$F$63,' RPM (ICE)'!$C$3:$C$63,,-1),IF(M652=3,_xlfn.XLOOKUP(D652,' RPM (ICE)'!$G$3:$G$63,' RPM (ICE)'!$C$3:$C$63,,-1))))</f>
        <v>13.483333333333301</v>
      </c>
      <c r="AD652" s="14">
        <f t="shared" si="250"/>
        <v>10.054521666666643</v>
      </c>
      <c r="AE652" s="14">
        <f t="shared" si="251"/>
        <v>13.914292245024122</v>
      </c>
      <c r="AF652" s="14" cm="1">
        <f t="array" ref="AF652">_xlfn.XLOOKUP(AE652,BSFC!$I$11:$I$33,_xlfn.XLOOKUP('Main Data (ICE)'!W652,BSFC!$J$10:$W$10,BSFC!$J$11:$W$33,,-1),,-1)</f>
        <v>450.79008974999994</v>
      </c>
      <c r="AG652" s="14">
        <f t="shared" si="252"/>
        <v>1.2590218679194376</v>
      </c>
      <c r="AH652" s="14">
        <f t="shared" si="256"/>
        <v>2.0825300384643382E-4</v>
      </c>
      <c r="AI652" s="14">
        <f t="shared" si="257"/>
        <v>9.3878390294640984E-2</v>
      </c>
      <c r="AJ652" s="14">
        <f t="shared" si="261"/>
        <v>78.142517619727315</v>
      </c>
      <c r="AK652" s="14">
        <f t="shared" si="258"/>
        <v>1.2434223880084896E-4</v>
      </c>
      <c r="AL652" s="14">
        <f t="shared" si="259"/>
        <v>0.10350002333738847</v>
      </c>
    </row>
    <row r="653" spans="1:38" ht="15.75" thickBot="1" x14ac:dyDescent="0.3">
      <c r="A653" s="14">
        <v>1</v>
      </c>
      <c r="B653" s="17" t="s">
        <v>31</v>
      </c>
      <c r="C653" s="14">
        <v>647</v>
      </c>
      <c r="D653" s="14">
        <f t="shared" si="253"/>
        <v>30.000049728</v>
      </c>
      <c r="E653" s="14">
        <f t="shared" si="243"/>
        <v>13.411199999999999</v>
      </c>
      <c r="F653" s="14">
        <f t="shared" si="254"/>
        <v>56.645527498084874</v>
      </c>
      <c r="G653" s="14">
        <f>0.5*('Specifications (ICE)'!$P$4*'Specifications (ICE)'!$P$3)*'Specifications (ICE)'!$P$5*E653^2</f>
        <v>56.217600027646043</v>
      </c>
      <c r="H653" s="14">
        <f>IF(B653="A",'Specifications (ICE)'!$M$12,IF(B653="G",'Specifications (ICE)'!$M$13))</f>
        <v>105.33879899999999</v>
      </c>
      <c r="I653" s="14">
        <f>'Specifications (ICE)'!$H$11-G653-H653-R653</f>
        <v>1586.8212863953509</v>
      </c>
      <c r="J653" s="14">
        <f t="shared" si="244"/>
        <v>2.5074641021895854</v>
      </c>
      <c r="K653" s="14">
        <f>0.5*'Specifications (ICE)'!$E$16*E653^2</f>
        <v>48283.043975654393</v>
      </c>
      <c r="L653" s="14">
        <f>E653/'Specifications (ICE)'!$M$4</f>
        <v>46.93333333333333</v>
      </c>
      <c r="M653" s="14">
        <f t="shared" si="239"/>
        <v>3</v>
      </c>
      <c r="N653" s="14">
        <f>IF(M653=1,'Specifications (ICE)'!$M$19,IF(M653=2,'Specifications (ICE)'!$M$20,IF(M653=3,'Specifications (ICE)'!$M$21)))</f>
        <v>632.83908432016858</v>
      </c>
      <c r="O653" s="14">
        <f t="shared" si="240"/>
        <v>56.911309171706868</v>
      </c>
      <c r="P653" s="13">
        <f t="shared" si="241"/>
        <v>2.5074641021895854</v>
      </c>
      <c r="Q653" s="14">
        <v>-3.6</v>
      </c>
      <c r="R653" s="17">
        <f>'Specifications (ICE)'!$E$16*9.81*SIN(Q653-Q652)</f>
        <v>-1046.3794352042742</v>
      </c>
      <c r="S653" s="14">
        <f t="shared" si="245"/>
        <v>-6.2831853071795868E-2</v>
      </c>
      <c r="T653" s="12">
        <f t="shared" si="242"/>
        <v>840.33949246964119</v>
      </c>
      <c r="U653" s="3">
        <f t="shared" si="260"/>
        <v>18</v>
      </c>
      <c r="V653" s="19">
        <f t="shared" si="246"/>
        <v>13.422600000000001</v>
      </c>
      <c r="W653" s="14">
        <f>IF(M653=1,_xlfn.XLOOKUP(D653,' RPM (ICE)'!$E$3:$E$63,' RPM (ICE)'!$B$3:$B$63,,1),IF(M653=2,_xlfn.XLOOKUP(D653,' RPM (ICE)'!$F$3:$F$63,' RPM (ICE)'!$B$3:$B$63,,1),IF(M653=3,_xlfn.XLOOKUP(D653,' RPM (ICE)'!$G$3:$G$63,' RPM (ICE)'!$B$3:$B$63,,1))))</f>
        <v>6900</v>
      </c>
      <c r="X653" s="12">
        <f t="shared" si="247"/>
        <v>18.575322156521739</v>
      </c>
      <c r="Y653" s="3">
        <f t="shared" si="248"/>
        <v>19</v>
      </c>
      <c r="Z653" s="3">
        <f t="shared" si="255"/>
        <v>19</v>
      </c>
      <c r="AA653" s="3">
        <f t="shared" si="249"/>
        <v>19</v>
      </c>
      <c r="AB653" s="19"/>
      <c r="AC653" s="14">
        <f>IF(M653=1,_xlfn.XLOOKUP(D653,' RPM (ICE)'!$E$3:$E$63,' RPM (ICE)'!$C$3:$C$63,,-1),IF(M653=2,_xlfn.XLOOKUP(D653,' RPM (ICE)'!$F$3:$F$63,' RPM (ICE)'!$C$3:$C$63,,-1),IF(M653=3,_xlfn.XLOOKUP(D653,' RPM (ICE)'!$G$3:$G$63,' RPM (ICE)'!$C$3:$C$63,,-1))))</f>
        <v>13.483333333333301</v>
      </c>
      <c r="AD653" s="14">
        <f t="shared" si="250"/>
        <v>10.054521666666643</v>
      </c>
      <c r="AE653" s="14">
        <f t="shared" si="251"/>
        <v>13.914292245024122</v>
      </c>
      <c r="AF653" s="14" cm="1">
        <f t="array" ref="AF653">_xlfn.XLOOKUP(AE653,BSFC!$I$11:$I$33,_xlfn.XLOOKUP('Main Data (ICE)'!W653,BSFC!$J$10:$W$10,BSFC!$J$11:$W$33,,-1),,-1)</f>
        <v>450.79008974999994</v>
      </c>
      <c r="AG653" s="14">
        <f t="shared" si="252"/>
        <v>1.2590218679194376</v>
      </c>
      <c r="AH653" s="14">
        <f t="shared" si="256"/>
        <v>2.0825300384643382E-4</v>
      </c>
      <c r="AI653" s="14">
        <f t="shared" si="257"/>
        <v>9.3878390294640984E-2</v>
      </c>
      <c r="AJ653" s="14">
        <f t="shared" si="261"/>
        <v>78.236396010021949</v>
      </c>
      <c r="AK653" s="14">
        <f t="shared" si="258"/>
        <v>1.2434223880084896E-4</v>
      </c>
      <c r="AL653" s="14">
        <f t="shared" si="259"/>
        <v>0.10362436557618933</v>
      </c>
    </row>
    <row r="654" spans="1:38" ht="15.75" thickBot="1" x14ac:dyDescent="0.3">
      <c r="A654" s="14">
        <v>1</v>
      </c>
      <c r="B654" s="17" t="s">
        <v>31</v>
      </c>
      <c r="C654" s="14">
        <v>648</v>
      </c>
      <c r="D654" s="14">
        <f t="shared" si="253"/>
        <v>30.000049728</v>
      </c>
      <c r="E654" s="14">
        <f t="shared" si="243"/>
        <v>13.411199999999999</v>
      </c>
      <c r="F654" s="14">
        <f t="shared" si="254"/>
        <v>56.720092041153357</v>
      </c>
      <c r="G654" s="14">
        <f>0.5*('Specifications (ICE)'!$P$4*'Specifications (ICE)'!$P$3)*'Specifications (ICE)'!$P$5*E654^2</f>
        <v>56.217600027646043</v>
      </c>
      <c r="H654" s="14">
        <f>IF(B654="A",'Specifications (ICE)'!$M$12,IF(B654="G",'Specifications (ICE)'!$M$13))</f>
        <v>105.33879899999999</v>
      </c>
      <c r="I654" s="14">
        <f>'Specifications (ICE)'!$H$11-G654-H654-R654</f>
        <v>1586.8212863953486</v>
      </c>
      <c r="J654" s="14">
        <f t="shared" si="244"/>
        <v>2.5074641021895818</v>
      </c>
      <c r="K654" s="14">
        <f>0.5*'Specifications (ICE)'!$E$16*E654^2</f>
        <v>48283.043975654393</v>
      </c>
      <c r="L654" s="14">
        <f>E654/'Specifications (ICE)'!$M$4</f>
        <v>46.93333333333333</v>
      </c>
      <c r="M654" s="14">
        <f t="shared" si="239"/>
        <v>3</v>
      </c>
      <c r="N654" s="14">
        <f>IF(M654=1,'Specifications (ICE)'!$M$19,IF(M654=2,'Specifications (ICE)'!$M$20,IF(M654=3,'Specifications (ICE)'!$M$21)))</f>
        <v>632.83908432016858</v>
      </c>
      <c r="O654" s="14">
        <f t="shared" si="240"/>
        <v>56.911309171706868</v>
      </c>
      <c r="P654" s="13">
        <f t="shared" si="241"/>
        <v>2.5074641021895818</v>
      </c>
      <c r="Q654" s="14">
        <v>-3.8</v>
      </c>
      <c r="R654" s="17">
        <f>'Specifications (ICE)'!$E$16*9.81*SIN(Q654-Q653)</f>
        <v>-1046.3794352042719</v>
      </c>
      <c r="S654" s="14">
        <f t="shared" si="245"/>
        <v>-6.6322511575784518E-2</v>
      </c>
      <c r="T654" s="12">
        <f t="shared" si="242"/>
        <v>840.33949246964119</v>
      </c>
      <c r="U654" s="3">
        <f t="shared" si="260"/>
        <v>18</v>
      </c>
      <c r="V654" s="19">
        <f t="shared" si="246"/>
        <v>13.422600000000001</v>
      </c>
      <c r="W654" s="14">
        <f>IF(M654=1,_xlfn.XLOOKUP(D654,' RPM (ICE)'!$E$3:$E$63,' RPM (ICE)'!$B$3:$B$63,,1),IF(M654=2,_xlfn.XLOOKUP(D654,' RPM (ICE)'!$F$3:$F$63,' RPM (ICE)'!$B$3:$B$63,,1),IF(M654=3,_xlfn.XLOOKUP(D654,' RPM (ICE)'!$G$3:$G$63,' RPM (ICE)'!$B$3:$B$63,,1))))</f>
        <v>6900</v>
      </c>
      <c r="X654" s="12">
        <f t="shared" si="247"/>
        <v>18.575322156521739</v>
      </c>
      <c r="Y654" s="3">
        <f t="shared" si="248"/>
        <v>19</v>
      </c>
      <c r="Z654" s="3">
        <f t="shared" si="255"/>
        <v>19</v>
      </c>
      <c r="AA654" s="3">
        <f t="shared" si="249"/>
        <v>19</v>
      </c>
      <c r="AB654" s="19"/>
      <c r="AC654" s="14">
        <f>IF(M654=1,_xlfn.XLOOKUP(D654,' RPM (ICE)'!$E$3:$E$63,' RPM (ICE)'!$C$3:$C$63,,-1),IF(M654=2,_xlfn.XLOOKUP(D654,' RPM (ICE)'!$F$3:$F$63,' RPM (ICE)'!$C$3:$C$63,,-1),IF(M654=3,_xlfn.XLOOKUP(D654,' RPM (ICE)'!$G$3:$G$63,' RPM (ICE)'!$C$3:$C$63,,-1))))</f>
        <v>13.483333333333301</v>
      </c>
      <c r="AD654" s="14">
        <f t="shared" si="250"/>
        <v>10.054521666666643</v>
      </c>
      <c r="AE654" s="14">
        <f t="shared" si="251"/>
        <v>13.914292245024122</v>
      </c>
      <c r="AF654" s="14" cm="1">
        <f t="array" ref="AF654">_xlfn.XLOOKUP(AE654,BSFC!$I$11:$I$33,_xlfn.XLOOKUP('Main Data (ICE)'!W654,BSFC!$J$10:$W$10,BSFC!$J$11:$W$33,,-1),,-1)</f>
        <v>450.79008974999994</v>
      </c>
      <c r="AG654" s="14">
        <f t="shared" si="252"/>
        <v>1.2590218679194376</v>
      </c>
      <c r="AH654" s="14">
        <f t="shared" si="256"/>
        <v>2.0825300384643382E-4</v>
      </c>
      <c r="AI654" s="14">
        <f t="shared" si="257"/>
        <v>9.3878390294640984E-2</v>
      </c>
      <c r="AJ654" s="14">
        <f t="shared" si="261"/>
        <v>78.330274400316583</v>
      </c>
      <c r="AK654" s="14">
        <f t="shared" si="258"/>
        <v>1.2434223880084896E-4</v>
      </c>
      <c r="AL654" s="14">
        <f t="shared" si="259"/>
        <v>0.10374870781499018</v>
      </c>
    </row>
    <row r="655" spans="1:38" ht="15.75" thickBot="1" x14ac:dyDescent="0.3">
      <c r="A655" s="14">
        <v>1</v>
      </c>
      <c r="B655" s="17" t="s">
        <v>31</v>
      </c>
      <c r="C655" s="14">
        <v>649</v>
      </c>
      <c r="D655" s="14">
        <f t="shared" si="253"/>
        <v>30.000049728</v>
      </c>
      <c r="E655" s="14">
        <f t="shared" si="243"/>
        <v>13.411199999999999</v>
      </c>
      <c r="F655" s="14">
        <f t="shared" si="254"/>
        <v>56.79465658422184</v>
      </c>
      <c r="G655" s="14">
        <f>0.5*('Specifications (ICE)'!$P$4*'Specifications (ICE)'!$P$3)*'Specifications (ICE)'!$P$5*E655^2</f>
        <v>56.217600027646043</v>
      </c>
      <c r="H655" s="14">
        <f>IF(B655="A",'Specifications (ICE)'!$M$12,IF(B655="G",'Specifications (ICE)'!$M$13))</f>
        <v>105.33879899999999</v>
      </c>
      <c r="I655" s="14">
        <f>'Specifications (ICE)'!$H$11-G655-H655-R655</f>
        <v>1586.8212863953509</v>
      </c>
      <c r="J655" s="14">
        <f t="shared" si="244"/>
        <v>2.5074641021895854</v>
      </c>
      <c r="K655" s="14">
        <f>0.5*'Specifications (ICE)'!$E$16*E655^2</f>
        <v>48283.043975654393</v>
      </c>
      <c r="L655" s="14">
        <f>E655/'Specifications (ICE)'!$M$4</f>
        <v>46.93333333333333</v>
      </c>
      <c r="M655" s="14">
        <f t="shared" si="239"/>
        <v>3</v>
      </c>
      <c r="N655" s="14">
        <f>IF(M655=1,'Specifications (ICE)'!$M$19,IF(M655=2,'Specifications (ICE)'!$M$20,IF(M655=3,'Specifications (ICE)'!$M$21)))</f>
        <v>632.83908432016858</v>
      </c>
      <c r="O655" s="14">
        <f t="shared" si="240"/>
        <v>56.911309171706868</v>
      </c>
      <c r="P655" s="13">
        <f t="shared" si="241"/>
        <v>2.5074641021895854</v>
      </c>
      <c r="Q655" s="14">
        <v>-4</v>
      </c>
      <c r="R655" s="17">
        <f>'Specifications (ICE)'!$E$16*9.81*SIN(Q655-Q654)</f>
        <v>-1046.3794352042742</v>
      </c>
      <c r="S655" s="14">
        <f t="shared" si="245"/>
        <v>-6.9813170079773182E-2</v>
      </c>
      <c r="T655" s="12">
        <f t="shared" si="242"/>
        <v>840.33949246964119</v>
      </c>
      <c r="U655" s="3">
        <f t="shared" si="260"/>
        <v>18</v>
      </c>
      <c r="V655" s="19">
        <f t="shared" si="246"/>
        <v>13.422600000000001</v>
      </c>
      <c r="W655" s="14">
        <f>IF(M655=1,_xlfn.XLOOKUP(D655,' RPM (ICE)'!$E$3:$E$63,' RPM (ICE)'!$B$3:$B$63,,1),IF(M655=2,_xlfn.XLOOKUP(D655,' RPM (ICE)'!$F$3:$F$63,' RPM (ICE)'!$B$3:$B$63,,1),IF(M655=3,_xlfn.XLOOKUP(D655,' RPM (ICE)'!$G$3:$G$63,' RPM (ICE)'!$B$3:$B$63,,1))))</f>
        <v>6900</v>
      </c>
      <c r="X655" s="12">
        <f t="shared" si="247"/>
        <v>18.575322156521739</v>
      </c>
      <c r="Y655" s="3">
        <f t="shared" si="248"/>
        <v>19</v>
      </c>
      <c r="Z655" s="3">
        <f t="shared" si="255"/>
        <v>19</v>
      </c>
      <c r="AA655" s="3">
        <f t="shared" si="249"/>
        <v>19</v>
      </c>
      <c r="AB655" s="19"/>
      <c r="AC655" s="14">
        <f>IF(M655=1,_xlfn.XLOOKUP(D655,' RPM (ICE)'!$E$3:$E$63,' RPM (ICE)'!$C$3:$C$63,,-1),IF(M655=2,_xlfn.XLOOKUP(D655,' RPM (ICE)'!$F$3:$F$63,' RPM (ICE)'!$C$3:$C$63,,-1),IF(M655=3,_xlfn.XLOOKUP(D655,' RPM (ICE)'!$G$3:$G$63,' RPM (ICE)'!$C$3:$C$63,,-1))))</f>
        <v>13.483333333333301</v>
      </c>
      <c r="AD655" s="14">
        <f t="shared" si="250"/>
        <v>10.054521666666643</v>
      </c>
      <c r="AE655" s="14">
        <f t="shared" si="251"/>
        <v>13.914292245024122</v>
      </c>
      <c r="AF655" s="14" cm="1">
        <f t="array" ref="AF655">_xlfn.XLOOKUP(AE655,BSFC!$I$11:$I$33,_xlfn.XLOOKUP('Main Data (ICE)'!W655,BSFC!$J$10:$W$10,BSFC!$J$11:$W$33,,-1),,-1)</f>
        <v>450.79008974999994</v>
      </c>
      <c r="AG655" s="14">
        <f t="shared" si="252"/>
        <v>1.2590218679194376</v>
      </c>
      <c r="AH655" s="14">
        <f t="shared" si="256"/>
        <v>2.0825300384643382E-4</v>
      </c>
      <c r="AI655" s="14">
        <f t="shared" si="257"/>
        <v>9.3878390294640984E-2</v>
      </c>
      <c r="AJ655" s="14">
        <f t="shared" si="261"/>
        <v>78.424152790611217</v>
      </c>
      <c r="AK655" s="14">
        <f t="shared" si="258"/>
        <v>1.2434223880084896E-4</v>
      </c>
      <c r="AL655" s="14">
        <f t="shared" si="259"/>
        <v>0.10387305005379104</v>
      </c>
    </row>
    <row r="656" spans="1:38" ht="15.75" thickBot="1" x14ac:dyDescent="0.3">
      <c r="A656" s="14">
        <v>1</v>
      </c>
      <c r="B656" s="17" t="s">
        <v>31</v>
      </c>
      <c r="C656" s="14">
        <v>650</v>
      </c>
      <c r="D656" s="14">
        <f t="shared" si="253"/>
        <v>30.000049728</v>
      </c>
      <c r="E656" s="14">
        <f t="shared" si="243"/>
        <v>13.411199999999999</v>
      </c>
      <c r="F656" s="14">
        <f t="shared" si="254"/>
        <v>56.869221127290324</v>
      </c>
      <c r="G656" s="14">
        <f>0.5*('Specifications (ICE)'!$P$4*'Specifications (ICE)'!$P$3)*'Specifications (ICE)'!$P$5*E656^2</f>
        <v>56.217600027646043</v>
      </c>
      <c r="H656" s="14">
        <f>IF(B656="A",'Specifications (ICE)'!$M$12,IF(B656="G",'Specifications (ICE)'!$M$13))</f>
        <v>105.33879899999999</v>
      </c>
      <c r="I656" s="14">
        <f>'Specifications (ICE)'!$H$11-G656-H656-R656</f>
        <v>1586.8212863953509</v>
      </c>
      <c r="J656" s="14">
        <f t="shared" si="244"/>
        <v>2.5074641021895854</v>
      </c>
      <c r="K656" s="14">
        <f>0.5*'Specifications (ICE)'!$E$16*E656^2</f>
        <v>48283.043975654393</v>
      </c>
      <c r="L656" s="14">
        <f>E656/'Specifications (ICE)'!$M$4</f>
        <v>46.93333333333333</v>
      </c>
      <c r="M656" s="14">
        <f t="shared" si="239"/>
        <v>3</v>
      </c>
      <c r="N656" s="14">
        <f>IF(M656=1,'Specifications (ICE)'!$M$19,IF(M656=2,'Specifications (ICE)'!$M$20,IF(M656=3,'Specifications (ICE)'!$M$21)))</f>
        <v>632.83908432016858</v>
      </c>
      <c r="O656" s="14">
        <f t="shared" si="240"/>
        <v>56.911309171706868</v>
      </c>
      <c r="P656" s="13">
        <f t="shared" si="241"/>
        <v>2.5074641021895854</v>
      </c>
      <c r="Q656" s="14">
        <v>-4.2</v>
      </c>
      <c r="R656" s="17">
        <f>'Specifications (ICE)'!$E$16*9.81*SIN(Q656-Q655)</f>
        <v>-1046.3794352042742</v>
      </c>
      <c r="S656" s="14">
        <f t="shared" si="245"/>
        <v>-7.3303828583761846E-2</v>
      </c>
      <c r="T656" s="12">
        <f t="shared" si="242"/>
        <v>840.33949246964119</v>
      </c>
      <c r="U656" s="3">
        <f t="shared" si="260"/>
        <v>18</v>
      </c>
      <c r="V656" s="19">
        <f t="shared" si="246"/>
        <v>13.422600000000001</v>
      </c>
      <c r="W656" s="14">
        <f>IF(M656=1,_xlfn.XLOOKUP(D656,' RPM (ICE)'!$E$3:$E$63,' RPM (ICE)'!$B$3:$B$63,,1),IF(M656=2,_xlfn.XLOOKUP(D656,' RPM (ICE)'!$F$3:$F$63,' RPM (ICE)'!$B$3:$B$63,,1),IF(M656=3,_xlfn.XLOOKUP(D656,' RPM (ICE)'!$G$3:$G$63,' RPM (ICE)'!$B$3:$B$63,,1))))</f>
        <v>6900</v>
      </c>
      <c r="X656" s="12">
        <f t="shared" si="247"/>
        <v>18.575322156521739</v>
      </c>
      <c r="Y656" s="3">
        <f t="shared" si="248"/>
        <v>19</v>
      </c>
      <c r="Z656" s="3">
        <f t="shared" si="255"/>
        <v>19</v>
      </c>
      <c r="AA656" s="3">
        <f t="shared" si="249"/>
        <v>19</v>
      </c>
      <c r="AB656" s="19"/>
      <c r="AC656" s="14">
        <f>IF(M656=1,_xlfn.XLOOKUP(D656,' RPM (ICE)'!$E$3:$E$63,' RPM (ICE)'!$C$3:$C$63,,-1),IF(M656=2,_xlfn.XLOOKUP(D656,' RPM (ICE)'!$F$3:$F$63,' RPM (ICE)'!$C$3:$C$63,,-1),IF(M656=3,_xlfn.XLOOKUP(D656,' RPM (ICE)'!$G$3:$G$63,' RPM (ICE)'!$C$3:$C$63,,-1))))</f>
        <v>13.483333333333301</v>
      </c>
      <c r="AD656" s="14">
        <f t="shared" si="250"/>
        <v>10.054521666666643</v>
      </c>
      <c r="AE656" s="14">
        <f t="shared" si="251"/>
        <v>13.914292245024122</v>
      </c>
      <c r="AF656" s="14" cm="1">
        <f t="array" ref="AF656">_xlfn.XLOOKUP(AE656,BSFC!$I$11:$I$33,_xlfn.XLOOKUP('Main Data (ICE)'!W656,BSFC!$J$10:$W$10,BSFC!$J$11:$W$33,,-1),,-1)</f>
        <v>450.79008974999994</v>
      </c>
      <c r="AG656" s="14">
        <f t="shared" si="252"/>
        <v>1.2590218679194376</v>
      </c>
      <c r="AH656" s="14">
        <f t="shared" si="256"/>
        <v>2.0825300384643382E-4</v>
      </c>
      <c r="AI656" s="14">
        <f t="shared" si="257"/>
        <v>9.3878390294640984E-2</v>
      </c>
      <c r="AJ656" s="14">
        <f t="shared" si="261"/>
        <v>78.518031180905851</v>
      </c>
      <c r="AK656" s="14">
        <f t="shared" si="258"/>
        <v>1.2434223880084896E-4</v>
      </c>
      <c r="AL656" s="14">
        <f t="shared" si="259"/>
        <v>0.10399739229259189</v>
      </c>
    </row>
    <row r="657" spans="1:38" ht="15.75" thickBot="1" x14ac:dyDescent="0.3">
      <c r="A657" s="14">
        <v>1</v>
      </c>
      <c r="B657" s="17" t="s">
        <v>31</v>
      </c>
      <c r="C657" s="14">
        <v>651</v>
      </c>
      <c r="D657" s="14">
        <f t="shared" si="253"/>
        <v>30.000049728</v>
      </c>
      <c r="E657" s="14">
        <f t="shared" si="243"/>
        <v>13.411199999999999</v>
      </c>
      <c r="F657" s="14">
        <f t="shared" si="254"/>
        <v>56.943785670358807</v>
      </c>
      <c r="G657" s="14">
        <f>0.5*('Specifications (ICE)'!$P$4*'Specifications (ICE)'!$P$3)*'Specifications (ICE)'!$P$5*E657^2</f>
        <v>56.217600027646043</v>
      </c>
      <c r="H657" s="14">
        <f>IF(B657="A",'Specifications (ICE)'!$M$12,IF(B657="G",'Specifications (ICE)'!$M$13))</f>
        <v>105.33879899999999</v>
      </c>
      <c r="I657" s="14">
        <f>'Specifications (ICE)'!$H$11-G657-H657-R657</f>
        <v>1586.8212863953509</v>
      </c>
      <c r="J657" s="14">
        <f t="shared" si="244"/>
        <v>2.5074641021895854</v>
      </c>
      <c r="K657" s="14">
        <f>0.5*'Specifications (ICE)'!$E$16*E657^2</f>
        <v>48283.043975654393</v>
      </c>
      <c r="L657" s="14">
        <f>E657/'Specifications (ICE)'!$M$4</f>
        <v>46.93333333333333</v>
      </c>
      <c r="M657" s="14">
        <f t="shared" si="239"/>
        <v>3</v>
      </c>
      <c r="N657" s="14">
        <f>IF(M657=1,'Specifications (ICE)'!$M$19,IF(M657=2,'Specifications (ICE)'!$M$20,IF(M657=3,'Specifications (ICE)'!$M$21)))</f>
        <v>632.83908432016858</v>
      </c>
      <c r="O657" s="14">
        <f t="shared" si="240"/>
        <v>56.911309171706868</v>
      </c>
      <c r="P657" s="13">
        <f t="shared" si="241"/>
        <v>2.5074641021895854</v>
      </c>
      <c r="Q657" s="14">
        <v>-4.4000000000000004</v>
      </c>
      <c r="R657" s="17">
        <f>'Specifications (ICE)'!$E$16*9.81*SIN(Q657-Q656)</f>
        <v>-1046.3794352042742</v>
      </c>
      <c r="S657" s="14">
        <f t="shared" si="245"/>
        <v>-7.679448708775051E-2</v>
      </c>
      <c r="T657" s="12">
        <f t="shared" si="242"/>
        <v>840.33949246964119</v>
      </c>
      <c r="U657" s="3">
        <f t="shared" si="260"/>
        <v>18</v>
      </c>
      <c r="V657" s="19">
        <f t="shared" si="246"/>
        <v>13.422600000000001</v>
      </c>
      <c r="W657" s="14">
        <f>IF(M657=1,_xlfn.XLOOKUP(D657,' RPM (ICE)'!$E$3:$E$63,' RPM (ICE)'!$B$3:$B$63,,1),IF(M657=2,_xlfn.XLOOKUP(D657,' RPM (ICE)'!$F$3:$F$63,' RPM (ICE)'!$B$3:$B$63,,1),IF(M657=3,_xlfn.XLOOKUP(D657,' RPM (ICE)'!$G$3:$G$63,' RPM (ICE)'!$B$3:$B$63,,1))))</f>
        <v>6900</v>
      </c>
      <c r="X657" s="12">
        <f t="shared" si="247"/>
        <v>18.575322156521739</v>
      </c>
      <c r="Y657" s="3">
        <f t="shared" si="248"/>
        <v>19</v>
      </c>
      <c r="Z657" s="3">
        <f t="shared" si="255"/>
        <v>19</v>
      </c>
      <c r="AA657" s="3">
        <f t="shared" si="249"/>
        <v>19</v>
      </c>
      <c r="AB657" s="19"/>
      <c r="AC657" s="14">
        <f>IF(M657=1,_xlfn.XLOOKUP(D657,' RPM (ICE)'!$E$3:$E$63,' RPM (ICE)'!$C$3:$C$63,,-1),IF(M657=2,_xlfn.XLOOKUP(D657,' RPM (ICE)'!$F$3:$F$63,' RPM (ICE)'!$C$3:$C$63,,-1),IF(M657=3,_xlfn.XLOOKUP(D657,' RPM (ICE)'!$G$3:$G$63,' RPM (ICE)'!$C$3:$C$63,,-1))))</f>
        <v>13.483333333333301</v>
      </c>
      <c r="AD657" s="14">
        <f t="shared" si="250"/>
        <v>10.054521666666643</v>
      </c>
      <c r="AE657" s="14">
        <f t="shared" si="251"/>
        <v>13.914292245024122</v>
      </c>
      <c r="AF657" s="14" cm="1">
        <f t="array" ref="AF657">_xlfn.XLOOKUP(AE657,BSFC!$I$11:$I$33,_xlfn.XLOOKUP('Main Data (ICE)'!W657,BSFC!$J$10:$W$10,BSFC!$J$11:$W$33,,-1),,-1)</f>
        <v>450.79008974999994</v>
      </c>
      <c r="AG657" s="14">
        <f t="shared" si="252"/>
        <v>1.2590218679194376</v>
      </c>
      <c r="AH657" s="14">
        <f t="shared" si="256"/>
        <v>2.0825300384643382E-4</v>
      </c>
      <c r="AI657" s="14">
        <f t="shared" si="257"/>
        <v>9.3878390294640984E-2</v>
      </c>
      <c r="AJ657" s="14">
        <f t="shared" si="261"/>
        <v>78.611909571200485</v>
      </c>
      <c r="AK657" s="14">
        <f t="shared" si="258"/>
        <v>1.2434223880084896E-4</v>
      </c>
      <c r="AL657" s="14">
        <f t="shared" si="259"/>
        <v>0.10412173453139274</v>
      </c>
    </row>
    <row r="658" spans="1:38" ht="15.75" thickBot="1" x14ac:dyDescent="0.3">
      <c r="A658" s="14">
        <v>1</v>
      </c>
      <c r="B658" s="17" t="s">
        <v>31</v>
      </c>
      <c r="C658" s="14">
        <v>652</v>
      </c>
      <c r="D658" s="14">
        <f t="shared" si="253"/>
        <v>30.000049728</v>
      </c>
      <c r="E658" s="14">
        <f t="shared" si="243"/>
        <v>13.411199999999999</v>
      </c>
      <c r="F658" s="14">
        <f t="shared" si="254"/>
        <v>57.01835021342729</v>
      </c>
      <c r="G658" s="14">
        <f>0.5*('Specifications (ICE)'!$P$4*'Specifications (ICE)'!$P$3)*'Specifications (ICE)'!$P$5*E658^2</f>
        <v>56.217600027646043</v>
      </c>
      <c r="H658" s="14">
        <f>IF(B658="A",'Specifications (ICE)'!$M$12,IF(B658="G",'Specifications (ICE)'!$M$13))</f>
        <v>105.33879899999999</v>
      </c>
      <c r="I658" s="14">
        <f>'Specifications (ICE)'!$H$11-G658-H658-R658</f>
        <v>1586.8212863953463</v>
      </c>
      <c r="J658" s="14">
        <f t="shared" si="244"/>
        <v>2.5074641021895783</v>
      </c>
      <c r="K658" s="14">
        <f>0.5*'Specifications (ICE)'!$E$16*E658^2</f>
        <v>48283.043975654393</v>
      </c>
      <c r="L658" s="14">
        <f>E658/'Specifications (ICE)'!$M$4</f>
        <v>46.93333333333333</v>
      </c>
      <c r="M658" s="14">
        <f t="shared" si="239"/>
        <v>3</v>
      </c>
      <c r="N658" s="14">
        <f>IF(M658=1,'Specifications (ICE)'!$M$19,IF(M658=2,'Specifications (ICE)'!$M$20,IF(M658=3,'Specifications (ICE)'!$M$21)))</f>
        <v>632.83908432016858</v>
      </c>
      <c r="O658" s="14">
        <f t="shared" si="240"/>
        <v>56.911309171706868</v>
      </c>
      <c r="P658" s="13">
        <f t="shared" si="241"/>
        <v>2.5074641021895783</v>
      </c>
      <c r="Q658" s="14">
        <v>-4.5999999999999996</v>
      </c>
      <c r="R658" s="17">
        <f>'Specifications (ICE)'!$E$16*9.81*SIN(Q658-Q657)</f>
        <v>-1046.3794352042696</v>
      </c>
      <c r="S658" s="14">
        <f t="shared" si="245"/>
        <v>-8.028514559173916E-2</v>
      </c>
      <c r="T658" s="12">
        <f t="shared" si="242"/>
        <v>840.33949246964119</v>
      </c>
      <c r="U658" s="3">
        <f t="shared" si="260"/>
        <v>18</v>
      </c>
      <c r="V658" s="19">
        <f t="shared" si="246"/>
        <v>13.422600000000001</v>
      </c>
      <c r="W658" s="14">
        <f>IF(M658=1,_xlfn.XLOOKUP(D658,' RPM (ICE)'!$E$3:$E$63,' RPM (ICE)'!$B$3:$B$63,,1),IF(M658=2,_xlfn.XLOOKUP(D658,' RPM (ICE)'!$F$3:$F$63,' RPM (ICE)'!$B$3:$B$63,,1),IF(M658=3,_xlfn.XLOOKUP(D658,' RPM (ICE)'!$G$3:$G$63,' RPM (ICE)'!$B$3:$B$63,,1))))</f>
        <v>6900</v>
      </c>
      <c r="X658" s="12">
        <f t="shared" si="247"/>
        <v>18.575322156521739</v>
      </c>
      <c r="Y658" s="3">
        <f t="shared" si="248"/>
        <v>19</v>
      </c>
      <c r="Z658" s="3">
        <f t="shared" si="255"/>
        <v>19</v>
      </c>
      <c r="AA658" s="3">
        <f t="shared" si="249"/>
        <v>19</v>
      </c>
      <c r="AB658" s="19"/>
      <c r="AC658" s="14">
        <f>IF(M658=1,_xlfn.XLOOKUP(D658,' RPM (ICE)'!$E$3:$E$63,' RPM (ICE)'!$C$3:$C$63,,-1),IF(M658=2,_xlfn.XLOOKUP(D658,' RPM (ICE)'!$F$3:$F$63,' RPM (ICE)'!$C$3:$C$63,,-1),IF(M658=3,_xlfn.XLOOKUP(D658,' RPM (ICE)'!$G$3:$G$63,' RPM (ICE)'!$C$3:$C$63,,-1))))</f>
        <v>13.483333333333301</v>
      </c>
      <c r="AD658" s="14">
        <f t="shared" si="250"/>
        <v>10.054521666666643</v>
      </c>
      <c r="AE658" s="14">
        <f t="shared" si="251"/>
        <v>13.914292245024122</v>
      </c>
      <c r="AF658" s="14" cm="1">
        <f t="array" ref="AF658">_xlfn.XLOOKUP(AE658,BSFC!$I$11:$I$33,_xlfn.XLOOKUP('Main Data (ICE)'!W658,BSFC!$J$10:$W$10,BSFC!$J$11:$W$33,,-1),,-1)</f>
        <v>450.79008974999994</v>
      </c>
      <c r="AG658" s="14">
        <f t="shared" si="252"/>
        <v>1.2590218679194376</v>
      </c>
      <c r="AH658" s="14">
        <f t="shared" si="256"/>
        <v>2.0825300384643382E-4</v>
      </c>
      <c r="AI658" s="14">
        <f t="shared" si="257"/>
        <v>9.3878390294640984E-2</v>
      </c>
      <c r="AJ658" s="14">
        <f t="shared" si="261"/>
        <v>78.705787961495119</v>
      </c>
      <c r="AK658" s="14">
        <f t="shared" si="258"/>
        <v>1.2434223880084896E-4</v>
      </c>
      <c r="AL658" s="14">
        <f t="shared" si="259"/>
        <v>0.1042460767701936</v>
      </c>
    </row>
    <row r="659" spans="1:38" ht="15.75" thickBot="1" x14ac:dyDescent="0.3">
      <c r="A659" s="14">
        <v>1</v>
      </c>
      <c r="B659" s="17" t="s">
        <v>31</v>
      </c>
      <c r="C659" s="14">
        <v>653</v>
      </c>
      <c r="D659" s="14">
        <f t="shared" si="253"/>
        <v>30.000049728</v>
      </c>
      <c r="E659" s="14">
        <f t="shared" si="243"/>
        <v>13.411199999999999</v>
      </c>
      <c r="F659" s="14">
        <f t="shared" si="254"/>
        <v>57.092914756495773</v>
      </c>
      <c r="G659" s="14">
        <f>0.5*('Specifications (ICE)'!$P$4*'Specifications (ICE)'!$P$3)*'Specifications (ICE)'!$P$5*E659^2</f>
        <v>56.217600027646043</v>
      </c>
      <c r="H659" s="14">
        <f>IF(B659="A",'Specifications (ICE)'!$M$12,IF(B659="G",'Specifications (ICE)'!$M$13))</f>
        <v>105.33879899999999</v>
      </c>
      <c r="I659" s="14">
        <f>'Specifications (ICE)'!$H$11-G659-H659-R659</f>
        <v>1586.8212863953509</v>
      </c>
      <c r="J659" s="14">
        <f t="shared" si="244"/>
        <v>2.5074641021895854</v>
      </c>
      <c r="K659" s="14">
        <f>0.5*'Specifications (ICE)'!$E$16*E659^2</f>
        <v>48283.043975654393</v>
      </c>
      <c r="L659" s="14">
        <f>E659/'Specifications (ICE)'!$M$4</f>
        <v>46.93333333333333</v>
      </c>
      <c r="M659" s="14">
        <f t="shared" si="239"/>
        <v>3</v>
      </c>
      <c r="N659" s="14">
        <f>IF(M659=1,'Specifications (ICE)'!$M$19,IF(M659=2,'Specifications (ICE)'!$M$20,IF(M659=3,'Specifications (ICE)'!$M$21)))</f>
        <v>632.83908432016858</v>
      </c>
      <c r="O659" s="14">
        <f t="shared" si="240"/>
        <v>56.911309171706868</v>
      </c>
      <c r="P659" s="13">
        <f t="shared" si="241"/>
        <v>2.5074641021895854</v>
      </c>
      <c r="Q659" s="14">
        <v>-4.8</v>
      </c>
      <c r="R659" s="17">
        <f>'Specifications (ICE)'!$E$16*9.81*SIN(Q659-Q658)</f>
        <v>-1046.3794352042742</v>
      </c>
      <c r="S659" s="14">
        <f t="shared" si="245"/>
        <v>-8.377580409572781E-2</v>
      </c>
      <c r="T659" s="12">
        <f t="shared" si="242"/>
        <v>840.33949246964119</v>
      </c>
      <c r="U659" s="3">
        <f t="shared" si="260"/>
        <v>18</v>
      </c>
      <c r="V659" s="19">
        <f t="shared" si="246"/>
        <v>13.422600000000001</v>
      </c>
      <c r="W659" s="14">
        <f>IF(M659=1,_xlfn.XLOOKUP(D659,' RPM (ICE)'!$E$3:$E$63,' RPM (ICE)'!$B$3:$B$63,,1),IF(M659=2,_xlfn.XLOOKUP(D659,' RPM (ICE)'!$F$3:$F$63,' RPM (ICE)'!$B$3:$B$63,,1),IF(M659=3,_xlfn.XLOOKUP(D659,' RPM (ICE)'!$G$3:$G$63,' RPM (ICE)'!$B$3:$B$63,,1))))</f>
        <v>6900</v>
      </c>
      <c r="X659" s="12">
        <f t="shared" si="247"/>
        <v>18.575322156521739</v>
      </c>
      <c r="Y659" s="3">
        <f t="shared" si="248"/>
        <v>19</v>
      </c>
      <c r="Z659" s="3">
        <f t="shared" si="255"/>
        <v>19</v>
      </c>
      <c r="AA659" s="3">
        <f t="shared" si="249"/>
        <v>19</v>
      </c>
      <c r="AB659" s="19"/>
      <c r="AC659" s="14">
        <f>IF(M659=1,_xlfn.XLOOKUP(D659,' RPM (ICE)'!$E$3:$E$63,' RPM (ICE)'!$C$3:$C$63,,-1),IF(M659=2,_xlfn.XLOOKUP(D659,' RPM (ICE)'!$F$3:$F$63,' RPM (ICE)'!$C$3:$C$63,,-1),IF(M659=3,_xlfn.XLOOKUP(D659,' RPM (ICE)'!$G$3:$G$63,' RPM (ICE)'!$C$3:$C$63,,-1))))</f>
        <v>13.483333333333301</v>
      </c>
      <c r="AD659" s="14">
        <f t="shared" si="250"/>
        <v>10.054521666666643</v>
      </c>
      <c r="AE659" s="14">
        <f t="shared" si="251"/>
        <v>13.914292245024122</v>
      </c>
      <c r="AF659" s="14" cm="1">
        <f t="array" ref="AF659">_xlfn.XLOOKUP(AE659,BSFC!$I$11:$I$33,_xlfn.XLOOKUP('Main Data (ICE)'!W659,BSFC!$J$10:$W$10,BSFC!$J$11:$W$33,,-1),,-1)</f>
        <v>450.79008974999994</v>
      </c>
      <c r="AG659" s="14">
        <f t="shared" si="252"/>
        <v>1.2590218679194376</v>
      </c>
      <c r="AH659" s="14">
        <f t="shared" si="256"/>
        <v>2.0825300384643382E-4</v>
      </c>
      <c r="AI659" s="14">
        <f t="shared" si="257"/>
        <v>9.3878390294640984E-2</v>
      </c>
      <c r="AJ659" s="14">
        <f t="shared" si="261"/>
        <v>78.799666351789753</v>
      </c>
      <c r="AK659" s="14">
        <f t="shared" si="258"/>
        <v>1.2434223880084896E-4</v>
      </c>
      <c r="AL659" s="14">
        <f t="shared" si="259"/>
        <v>0.10437041900899445</v>
      </c>
    </row>
    <row r="660" spans="1:38" ht="15.75" thickBot="1" x14ac:dyDescent="0.3">
      <c r="A660" s="14">
        <v>1</v>
      </c>
      <c r="B660" s="17" t="s">
        <v>31</v>
      </c>
      <c r="C660" s="14">
        <v>654</v>
      </c>
      <c r="D660" s="14">
        <f t="shared" si="253"/>
        <v>30.000049728</v>
      </c>
      <c r="E660" s="14">
        <f t="shared" si="243"/>
        <v>13.411199999999999</v>
      </c>
      <c r="F660" s="14">
        <f t="shared" si="254"/>
        <v>57.167479299564256</v>
      </c>
      <c r="G660" s="14">
        <f>0.5*('Specifications (ICE)'!$P$4*'Specifications (ICE)'!$P$3)*'Specifications (ICE)'!$P$5*E660^2</f>
        <v>56.217600027646043</v>
      </c>
      <c r="H660" s="14">
        <f>IF(B660="A",'Specifications (ICE)'!$M$12,IF(B660="G",'Specifications (ICE)'!$M$13))</f>
        <v>105.33879899999999</v>
      </c>
      <c r="I660" s="14">
        <f>'Specifications (ICE)'!$H$11-G660-H660-R660</f>
        <v>1586.8212863953509</v>
      </c>
      <c r="J660" s="14">
        <f t="shared" si="244"/>
        <v>2.5074641021895854</v>
      </c>
      <c r="K660" s="14">
        <f>0.5*'Specifications (ICE)'!$E$16*E660^2</f>
        <v>48283.043975654393</v>
      </c>
      <c r="L660" s="14">
        <f>E660/'Specifications (ICE)'!$M$4</f>
        <v>46.93333333333333</v>
      </c>
      <c r="M660" s="14">
        <f t="shared" si="239"/>
        <v>3</v>
      </c>
      <c r="N660" s="14">
        <f>IF(M660=1,'Specifications (ICE)'!$M$19,IF(M660=2,'Specifications (ICE)'!$M$20,IF(M660=3,'Specifications (ICE)'!$M$21)))</f>
        <v>632.83908432016858</v>
      </c>
      <c r="O660" s="14">
        <f t="shared" si="240"/>
        <v>56.911309171706868</v>
      </c>
      <c r="P660" s="13">
        <f t="shared" si="241"/>
        <v>2.5074641021895854</v>
      </c>
      <c r="Q660" s="14">
        <v>-5</v>
      </c>
      <c r="R660" s="17">
        <f>'Specifications (ICE)'!$E$16*9.81*SIN(Q660-Q659)</f>
        <v>-1046.3794352042742</v>
      </c>
      <c r="S660" s="14">
        <f t="shared" si="245"/>
        <v>-8.7266462599716474E-2</v>
      </c>
      <c r="T660" s="12">
        <f t="shared" si="242"/>
        <v>840.33949246964119</v>
      </c>
      <c r="U660" s="3">
        <f t="shared" si="260"/>
        <v>18</v>
      </c>
      <c r="V660" s="19">
        <f t="shared" si="246"/>
        <v>13.422600000000001</v>
      </c>
      <c r="W660" s="14">
        <f>IF(M660=1,_xlfn.XLOOKUP(D660,' RPM (ICE)'!$E$3:$E$63,' RPM (ICE)'!$B$3:$B$63,,1),IF(M660=2,_xlfn.XLOOKUP(D660,' RPM (ICE)'!$F$3:$F$63,' RPM (ICE)'!$B$3:$B$63,,1),IF(M660=3,_xlfn.XLOOKUP(D660,' RPM (ICE)'!$G$3:$G$63,' RPM (ICE)'!$B$3:$B$63,,1))))</f>
        <v>6900</v>
      </c>
      <c r="X660" s="12">
        <f t="shared" si="247"/>
        <v>18.575322156521739</v>
      </c>
      <c r="Y660" s="3">
        <f t="shared" si="248"/>
        <v>19</v>
      </c>
      <c r="Z660" s="3">
        <f t="shared" si="255"/>
        <v>19</v>
      </c>
      <c r="AA660" s="3">
        <f t="shared" si="249"/>
        <v>19</v>
      </c>
      <c r="AB660" s="19"/>
      <c r="AC660" s="14">
        <f>IF(M660=1,_xlfn.XLOOKUP(D660,' RPM (ICE)'!$E$3:$E$63,' RPM (ICE)'!$C$3:$C$63,,-1),IF(M660=2,_xlfn.XLOOKUP(D660,' RPM (ICE)'!$F$3:$F$63,' RPM (ICE)'!$C$3:$C$63,,-1),IF(M660=3,_xlfn.XLOOKUP(D660,' RPM (ICE)'!$G$3:$G$63,' RPM (ICE)'!$C$3:$C$63,,-1))))</f>
        <v>13.483333333333301</v>
      </c>
      <c r="AD660" s="14">
        <f t="shared" si="250"/>
        <v>10.054521666666643</v>
      </c>
      <c r="AE660" s="14">
        <f t="shared" si="251"/>
        <v>13.914292245024122</v>
      </c>
      <c r="AF660" s="14" cm="1">
        <f t="array" ref="AF660">_xlfn.XLOOKUP(AE660,BSFC!$I$11:$I$33,_xlfn.XLOOKUP('Main Data (ICE)'!W660,BSFC!$J$10:$W$10,BSFC!$J$11:$W$33,,-1),,-1)</f>
        <v>450.79008974999994</v>
      </c>
      <c r="AG660" s="14">
        <f t="shared" si="252"/>
        <v>1.2590218679194376</v>
      </c>
      <c r="AH660" s="14">
        <f t="shared" si="256"/>
        <v>2.0825300384643382E-4</v>
      </c>
      <c r="AI660" s="14">
        <f t="shared" si="257"/>
        <v>9.3878390294640984E-2</v>
      </c>
      <c r="AJ660" s="14">
        <f t="shared" si="261"/>
        <v>78.893544742084387</v>
      </c>
      <c r="AK660" s="14">
        <f t="shared" si="258"/>
        <v>1.2434223880084896E-4</v>
      </c>
      <c r="AL660" s="14">
        <f t="shared" si="259"/>
        <v>0.1044947612477953</v>
      </c>
    </row>
    <row r="661" spans="1:38" ht="15.75" thickBot="1" x14ac:dyDescent="0.3">
      <c r="A661" s="14">
        <v>1</v>
      </c>
      <c r="B661" s="17" t="s">
        <v>31</v>
      </c>
      <c r="C661" s="14">
        <v>655</v>
      </c>
      <c r="D661" s="14">
        <f t="shared" si="253"/>
        <v>30.000049728</v>
      </c>
      <c r="E661" s="14">
        <f t="shared" si="243"/>
        <v>13.411199999999999</v>
      </c>
      <c r="F661" s="14">
        <f t="shared" si="254"/>
        <v>57.242043842632739</v>
      </c>
      <c r="G661" s="14">
        <f>0.5*('Specifications (ICE)'!$P$4*'Specifications (ICE)'!$P$3)*'Specifications (ICE)'!$P$5*E661^2</f>
        <v>56.217600027646043</v>
      </c>
      <c r="H661" s="14">
        <f>IF(B661="A",'Specifications (ICE)'!$M$12,IF(B661="G",'Specifications (ICE)'!$M$13))</f>
        <v>105.33879899999999</v>
      </c>
      <c r="I661" s="14">
        <f>'Specifications (ICE)'!$H$11-G661-H661-R661</f>
        <v>1586.8212863953509</v>
      </c>
      <c r="J661" s="14">
        <f t="shared" si="244"/>
        <v>2.5074641021895854</v>
      </c>
      <c r="K661" s="14">
        <f>0.5*'Specifications (ICE)'!$E$16*E661^2</f>
        <v>48283.043975654393</v>
      </c>
      <c r="L661" s="14">
        <f>E661/'Specifications (ICE)'!$M$4</f>
        <v>46.93333333333333</v>
      </c>
      <c r="M661" s="14">
        <f t="shared" si="239"/>
        <v>3</v>
      </c>
      <c r="N661" s="14">
        <f>IF(M661=1,'Specifications (ICE)'!$M$19,IF(M661=2,'Specifications (ICE)'!$M$20,IF(M661=3,'Specifications (ICE)'!$M$21)))</f>
        <v>632.83908432016858</v>
      </c>
      <c r="O661" s="14">
        <f t="shared" si="240"/>
        <v>56.911309171706868</v>
      </c>
      <c r="P661" s="13">
        <f t="shared" si="241"/>
        <v>2.5074641021895854</v>
      </c>
      <c r="Q661" s="14">
        <v>-5.2</v>
      </c>
      <c r="R661" s="17">
        <f>'Specifications (ICE)'!$E$16*9.81*SIN(Q661-Q660)</f>
        <v>-1046.3794352042742</v>
      </c>
      <c r="S661" s="14">
        <f t="shared" si="245"/>
        <v>-9.0757121103705138E-2</v>
      </c>
      <c r="T661" s="12">
        <f t="shared" si="242"/>
        <v>840.33949246964119</v>
      </c>
      <c r="U661" s="3">
        <f t="shared" si="260"/>
        <v>18</v>
      </c>
      <c r="V661" s="19">
        <f t="shared" si="246"/>
        <v>13.422600000000001</v>
      </c>
      <c r="W661" s="14">
        <f>IF(M661=1,_xlfn.XLOOKUP(D661,' RPM (ICE)'!$E$3:$E$63,' RPM (ICE)'!$B$3:$B$63,,1),IF(M661=2,_xlfn.XLOOKUP(D661,' RPM (ICE)'!$F$3:$F$63,' RPM (ICE)'!$B$3:$B$63,,1),IF(M661=3,_xlfn.XLOOKUP(D661,' RPM (ICE)'!$G$3:$G$63,' RPM (ICE)'!$B$3:$B$63,,1))))</f>
        <v>6900</v>
      </c>
      <c r="X661" s="12">
        <f t="shared" si="247"/>
        <v>18.575322156521739</v>
      </c>
      <c r="Y661" s="3">
        <f t="shared" si="248"/>
        <v>19</v>
      </c>
      <c r="Z661" s="3">
        <f t="shared" si="255"/>
        <v>19</v>
      </c>
      <c r="AA661" s="3">
        <f t="shared" si="249"/>
        <v>19</v>
      </c>
      <c r="AB661" s="19"/>
      <c r="AC661" s="14">
        <f>IF(M661=1,_xlfn.XLOOKUP(D661,' RPM (ICE)'!$E$3:$E$63,' RPM (ICE)'!$C$3:$C$63,,-1),IF(M661=2,_xlfn.XLOOKUP(D661,' RPM (ICE)'!$F$3:$F$63,' RPM (ICE)'!$C$3:$C$63,,-1),IF(M661=3,_xlfn.XLOOKUP(D661,' RPM (ICE)'!$G$3:$G$63,' RPM (ICE)'!$C$3:$C$63,,-1))))</f>
        <v>13.483333333333301</v>
      </c>
      <c r="AD661" s="14">
        <f t="shared" si="250"/>
        <v>10.054521666666643</v>
      </c>
      <c r="AE661" s="14">
        <f t="shared" si="251"/>
        <v>13.914292245024122</v>
      </c>
      <c r="AF661" s="14" cm="1">
        <f t="array" ref="AF661">_xlfn.XLOOKUP(AE661,BSFC!$I$11:$I$33,_xlfn.XLOOKUP('Main Data (ICE)'!W661,BSFC!$J$10:$W$10,BSFC!$J$11:$W$33,,-1),,-1)</f>
        <v>450.79008974999994</v>
      </c>
      <c r="AG661" s="14">
        <f t="shared" si="252"/>
        <v>1.2590218679194376</v>
      </c>
      <c r="AH661" s="14">
        <f t="shared" si="256"/>
        <v>2.0825300384643382E-4</v>
      </c>
      <c r="AI661" s="14">
        <f t="shared" si="257"/>
        <v>9.3878390294640984E-2</v>
      </c>
      <c r="AJ661" s="14">
        <f t="shared" si="261"/>
        <v>78.987423132379021</v>
      </c>
      <c r="AK661" s="14">
        <f t="shared" si="258"/>
        <v>1.2434223880084896E-4</v>
      </c>
      <c r="AL661" s="14">
        <f t="shared" si="259"/>
        <v>0.10461910348659616</v>
      </c>
    </row>
    <row r="662" spans="1:38" ht="15.75" thickBot="1" x14ac:dyDescent="0.3">
      <c r="A662" s="14">
        <v>1</v>
      </c>
      <c r="B662" s="17" t="s">
        <v>31</v>
      </c>
      <c r="C662" s="14">
        <v>656</v>
      </c>
      <c r="D662" s="14">
        <f t="shared" si="253"/>
        <v>30.000049728</v>
      </c>
      <c r="E662" s="14">
        <f t="shared" si="243"/>
        <v>13.411199999999999</v>
      </c>
      <c r="F662" s="14">
        <f t="shared" si="254"/>
        <v>57.316608385701223</v>
      </c>
      <c r="G662" s="14">
        <f>0.5*('Specifications (ICE)'!$P$4*'Specifications (ICE)'!$P$3)*'Specifications (ICE)'!$P$5*E662^2</f>
        <v>56.217600027646043</v>
      </c>
      <c r="H662" s="14">
        <f>IF(B662="A",'Specifications (ICE)'!$M$12,IF(B662="G",'Specifications (ICE)'!$M$13))</f>
        <v>105.33879899999999</v>
      </c>
      <c r="I662" s="14">
        <f>'Specifications (ICE)'!$H$11-G662-H662-R662</f>
        <v>1586.8212863953509</v>
      </c>
      <c r="J662" s="14">
        <f t="shared" si="244"/>
        <v>2.5074641021895854</v>
      </c>
      <c r="K662" s="14">
        <f>0.5*'Specifications (ICE)'!$E$16*E662^2</f>
        <v>48283.043975654393</v>
      </c>
      <c r="L662" s="14">
        <f>E662/'Specifications (ICE)'!$M$4</f>
        <v>46.93333333333333</v>
      </c>
      <c r="M662" s="14">
        <f t="shared" si="239"/>
        <v>3</v>
      </c>
      <c r="N662" s="14">
        <f>IF(M662=1,'Specifications (ICE)'!$M$19,IF(M662=2,'Specifications (ICE)'!$M$20,IF(M662=3,'Specifications (ICE)'!$M$21)))</f>
        <v>632.83908432016858</v>
      </c>
      <c r="O662" s="14">
        <f t="shared" si="240"/>
        <v>56.911309171706868</v>
      </c>
      <c r="P662" s="13">
        <f t="shared" si="241"/>
        <v>2.5074641021895854</v>
      </c>
      <c r="Q662" s="14">
        <v>-5.4</v>
      </c>
      <c r="R662" s="17">
        <f>'Specifications (ICE)'!$E$16*9.81*SIN(Q662-Q661)</f>
        <v>-1046.3794352042742</v>
      </c>
      <c r="S662" s="14">
        <f t="shared" si="245"/>
        <v>-9.4247779607693802E-2</v>
      </c>
      <c r="T662" s="12">
        <f t="shared" si="242"/>
        <v>840.33949246964119</v>
      </c>
      <c r="U662" s="3">
        <f t="shared" si="260"/>
        <v>18</v>
      </c>
      <c r="V662" s="19">
        <f t="shared" si="246"/>
        <v>13.422600000000001</v>
      </c>
      <c r="W662" s="14">
        <f>IF(M662=1,_xlfn.XLOOKUP(D662,' RPM (ICE)'!$E$3:$E$63,' RPM (ICE)'!$B$3:$B$63,,1),IF(M662=2,_xlfn.XLOOKUP(D662,' RPM (ICE)'!$F$3:$F$63,' RPM (ICE)'!$B$3:$B$63,,1),IF(M662=3,_xlfn.XLOOKUP(D662,' RPM (ICE)'!$G$3:$G$63,' RPM (ICE)'!$B$3:$B$63,,1))))</f>
        <v>6900</v>
      </c>
      <c r="X662" s="12">
        <f t="shared" si="247"/>
        <v>18.575322156521739</v>
      </c>
      <c r="Y662" s="3">
        <f t="shared" si="248"/>
        <v>19</v>
      </c>
      <c r="Z662" s="3">
        <f t="shared" si="255"/>
        <v>19</v>
      </c>
      <c r="AA662" s="3">
        <f t="shared" si="249"/>
        <v>19</v>
      </c>
      <c r="AB662" s="19"/>
      <c r="AC662" s="14">
        <f>IF(M662=1,_xlfn.XLOOKUP(D662,' RPM (ICE)'!$E$3:$E$63,' RPM (ICE)'!$C$3:$C$63,,-1),IF(M662=2,_xlfn.XLOOKUP(D662,' RPM (ICE)'!$F$3:$F$63,' RPM (ICE)'!$C$3:$C$63,,-1),IF(M662=3,_xlfn.XLOOKUP(D662,' RPM (ICE)'!$G$3:$G$63,' RPM (ICE)'!$C$3:$C$63,,-1))))</f>
        <v>13.483333333333301</v>
      </c>
      <c r="AD662" s="14">
        <f t="shared" si="250"/>
        <v>10.054521666666643</v>
      </c>
      <c r="AE662" s="14">
        <f t="shared" si="251"/>
        <v>13.914292245024122</v>
      </c>
      <c r="AF662" s="14" cm="1">
        <f t="array" ref="AF662">_xlfn.XLOOKUP(AE662,BSFC!$I$11:$I$33,_xlfn.XLOOKUP('Main Data (ICE)'!W662,BSFC!$J$10:$W$10,BSFC!$J$11:$W$33,,-1),,-1)</f>
        <v>450.79008974999994</v>
      </c>
      <c r="AG662" s="14">
        <f t="shared" si="252"/>
        <v>1.2590218679194376</v>
      </c>
      <c r="AH662" s="14">
        <f t="shared" si="256"/>
        <v>2.0825300384643382E-4</v>
      </c>
      <c r="AI662" s="14">
        <f t="shared" si="257"/>
        <v>9.3878390294640984E-2</v>
      </c>
      <c r="AJ662" s="14">
        <f t="shared" si="261"/>
        <v>79.081301522673655</v>
      </c>
      <c r="AK662" s="14">
        <f t="shared" si="258"/>
        <v>1.2434223880084896E-4</v>
      </c>
      <c r="AL662" s="14">
        <f t="shared" si="259"/>
        <v>0.10474344572539701</v>
      </c>
    </row>
    <row r="663" spans="1:38" ht="15.75" thickBot="1" x14ac:dyDescent="0.3">
      <c r="A663" s="14">
        <v>1</v>
      </c>
      <c r="B663" s="17" t="s">
        <v>31</v>
      </c>
      <c r="C663" s="14">
        <v>657</v>
      </c>
      <c r="D663" s="14">
        <f t="shared" si="253"/>
        <v>30.000049728</v>
      </c>
      <c r="E663" s="14">
        <f t="shared" si="243"/>
        <v>13.411199999999999</v>
      </c>
      <c r="F663" s="14">
        <f t="shared" si="254"/>
        <v>57.391172928769706</v>
      </c>
      <c r="G663" s="14">
        <f>0.5*('Specifications (ICE)'!$P$4*'Specifications (ICE)'!$P$3)*'Specifications (ICE)'!$P$5*E663^2</f>
        <v>56.217600027646043</v>
      </c>
      <c r="H663" s="14">
        <f>IF(B663="A",'Specifications (ICE)'!$M$12,IF(B663="G",'Specifications (ICE)'!$M$13))</f>
        <v>105.33879899999999</v>
      </c>
      <c r="I663" s="14">
        <f>'Specifications (ICE)'!$H$11-G663-H663-R663</f>
        <v>1586.8212863953463</v>
      </c>
      <c r="J663" s="14">
        <f t="shared" si="244"/>
        <v>2.5074641021895783</v>
      </c>
      <c r="K663" s="14">
        <f>0.5*'Specifications (ICE)'!$E$16*E663^2</f>
        <v>48283.043975654393</v>
      </c>
      <c r="L663" s="14">
        <f>E663/'Specifications (ICE)'!$M$4</f>
        <v>46.93333333333333</v>
      </c>
      <c r="M663" s="14">
        <f t="shared" si="239"/>
        <v>3</v>
      </c>
      <c r="N663" s="14">
        <f>IF(M663=1,'Specifications (ICE)'!$M$19,IF(M663=2,'Specifications (ICE)'!$M$20,IF(M663=3,'Specifications (ICE)'!$M$21)))</f>
        <v>632.83908432016858</v>
      </c>
      <c r="O663" s="14">
        <f t="shared" si="240"/>
        <v>56.911309171706868</v>
      </c>
      <c r="P663" s="13">
        <f t="shared" si="241"/>
        <v>2.5074641021895783</v>
      </c>
      <c r="Q663" s="14">
        <v>-5.6</v>
      </c>
      <c r="R663" s="17">
        <f>'Specifications (ICE)'!$E$16*9.81*SIN(Q663-Q662)</f>
        <v>-1046.3794352042696</v>
      </c>
      <c r="S663" s="14">
        <f t="shared" si="245"/>
        <v>-9.7738438111682452E-2</v>
      </c>
      <c r="T663" s="12">
        <f t="shared" si="242"/>
        <v>840.33949246964119</v>
      </c>
      <c r="U663" s="3">
        <f t="shared" si="260"/>
        <v>18</v>
      </c>
      <c r="V663" s="19">
        <f t="shared" si="246"/>
        <v>13.422600000000001</v>
      </c>
      <c r="W663" s="14">
        <f>IF(M663=1,_xlfn.XLOOKUP(D663,' RPM (ICE)'!$E$3:$E$63,' RPM (ICE)'!$B$3:$B$63,,1),IF(M663=2,_xlfn.XLOOKUP(D663,' RPM (ICE)'!$F$3:$F$63,' RPM (ICE)'!$B$3:$B$63,,1),IF(M663=3,_xlfn.XLOOKUP(D663,' RPM (ICE)'!$G$3:$G$63,' RPM (ICE)'!$B$3:$B$63,,1))))</f>
        <v>6900</v>
      </c>
      <c r="X663" s="12">
        <f t="shared" si="247"/>
        <v>18.575322156521739</v>
      </c>
      <c r="Y663" s="3">
        <f t="shared" si="248"/>
        <v>19</v>
      </c>
      <c r="Z663" s="3">
        <f t="shared" si="255"/>
        <v>19</v>
      </c>
      <c r="AA663" s="3">
        <f t="shared" si="249"/>
        <v>19</v>
      </c>
      <c r="AB663" s="19"/>
      <c r="AC663" s="14">
        <f>IF(M663=1,_xlfn.XLOOKUP(D663,' RPM (ICE)'!$E$3:$E$63,' RPM (ICE)'!$C$3:$C$63,,-1),IF(M663=2,_xlfn.XLOOKUP(D663,' RPM (ICE)'!$F$3:$F$63,' RPM (ICE)'!$C$3:$C$63,,-1),IF(M663=3,_xlfn.XLOOKUP(D663,' RPM (ICE)'!$G$3:$G$63,' RPM (ICE)'!$C$3:$C$63,,-1))))</f>
        <v>13.483333333333301</v>
      </c>
      <c r="AD663" s="14">
        <f t="shared" si="250"/>
        <v>10.054521666666643</v>
      </c>
      <c r="AE663" s="14">
        <f t="shared" si="251"/>
        <v>13.914292245024122</v>
      </c>
      <c r="AF663" s="14" cm="1">
        <f t="array" ref="AF663">_xlfn.XLOOKUP(AE663,BSFC!$I$11:$I$33,_xlfn.XLOOKUP('Main Data (ICE)'!W663,BSFC!$J$10:$W$10,BSFC!$J$11:$W$33,,-1),,-1)</f>
        <v>450.79008974999994</v>
      </c>
      <c r="AG663" s="14">
        <f t="shared" si="252"/>
        <v>1.2590218679194376</v>
      </c>
      <c r="AH663" s="14">
        <f t="shared" si="256"/>
        <v>2.0825300384643382E-4</v>
      </c>
      <c r="AI663" s="14">
        <f t="shared" si="257"/>
        <v>9.3878390294640984E-2</v>
      </c>
      <c r="AJ663" s="14">
        <f t="shared" si="261"/>
        <v>79.175179912968289</v>
      </c>
      <c r="AK663" s="14">
        <f t="shared" si="258"/>
        <v>1.2434223880084896E-4</v>
      </c>
      <c r="AL663" s="14">
        <f t="shared" si="259"/>
        <v>0.10486778796419786</v>
      </c>
    </row>
    <row r="664" spans="1:38" ht="15.75" thickBot="1" x14ac:dyDescent="0.3">
      <c r="A664" s="14">
        <v>1</v>
      </c>
      <c r="B664" s="17" t="s">
        <v>31</v>
      </c>
      <c r="C664" s="14">
        <v>658</v>
      </c>
      <c r="D664" s="14">
        <f t="shared" si="253"/>
        <v>30.000049728</v>
      </c>
      <c r="E664" s="14">
        <f t="shared" si="243"/>
        <v>13.411199999999999</v>
      </c>
      <c r="F664" s="14">
        <f t="shared" si="254"/>
        <v>57.465737471838189</v>
      </c>
      <c r="G664" s="14">
        <f>0.5*('Specifications (ICE)'!$P$4*'Specifications (ICE)'!$P$3)*'Specifications (ICE)'!$P$5*E664^2</f>
        <v>56.217600027646043</v>
      </c>
      <c r="H664" s="14">
        <f>IF(B664="A",'Specifications (ICE)'!$M$12,IF(B664="G",'Specifications (ICE)'!$M$13))</f>
        <v>105.33879899999999</v>
      </c>
      <c r="I664" s="14">
        <f>'Specifications (ICE)'!$H$11-G664-H664-R664</f>
        <v>1586.8212863953509</v>
      </c>
      <c r="J664" s="14">
        <f t="shared" si="244"/>
        <v>2.5074641021895854</v>
      </c>
      <c r="K664" s="14">
        <f>0.5*'Specifications (ICE)'!$E$16*E664^2</f>
        <v>48283.043975654393</v>
      </c>
      <c r="L664" s="14">
        <f>E664/'Specifications (ICE)'!$M$4</f>
        <v>46.93333333333333</v>
      </c>
      <c r="M664" s="14">
        <f t="shared" si="239"/>
        <v>3</v>
      </c>
      <c r="N664" s="14">
        <f>IF(M664=1,'Specifications (ICE)'!$M$19,IF(M664=2,'Specifications (ICE)'!$M$20,IF(M664=3,'Specifications (ICE)'!$M$21)))</f>
        <v>632.83908432016858</v>
      </c>
      <c r="O664" s="14">
        <f t="shared" si="240"/>
        <v>56.911309171706868</v>
      </c>
      <c r="P664" s="13">
        <f t="shared" si="241"/>
        <v>2.5074641021895854</v>
      </c>
      <c r="Q664" s="14">
        <v>-5.8</v>
      </c>
      <c r="R664" s="17">
        <f>'Specifications (ICE)'!$E$16*9.81*SIN(Q664-Q663)</f>
        <v>-1046.3794352042742</v>
      </c>
      <c r="S664" s="14">
        <f t="shared" si="245"/>
        <v>-0.10122909661567112</v>
      </c>
      <c r="T664" s="12">
        <f t="shared" si="242"/>
        <v>840.33949246964119</v>
      </c>
      <c r="U664" s="3">
        <f t="shared" si="260"/>
        <v>18</v>
      </c>
      <c r="V664" s="19">
        <f t="shared" si="246"/>
        <v>13.422600000000001</v>
      </c>
      <c r="W664" s="14">
        <f>IF(M664=1,_xlfn.XLOOKUP(D664,' RPM (ICE)'!$E$3:$E$63,' RPM (ICE)'!$B$3:$B$63,,1),IF(M664=2,_xlfn.XLOOKUP(D664,' RPM (ICE)'!$F$3:$F$63,' RPM (ICE)'!$B$3:$B$63,,1),IF(M664=3,_xlfn.XLOOKUP(D664,' RPM (ICE)'!$G$3:$G$63,' RPM (ICE)'!$B$3:$B$63,,1))))</f>
        <v>6900</v>
      </c>
      <c r="X664" s="12">
        <f t="shared" si="247"/>
        <v>18.575322156521739</v>
      </c>
      <c r="Y664" s="3">
        <f t="shared" si="248"/>
        <v>19</v>
      </c>
      <c r="Z664" s="3">
        <f t="shared" si="255"/>
        <v>19</v>
      </c>
      <c r="AA664" s="3">
        <f t="shared" si="249"/>
        <v>19</v>
      </c>
      <c r="AB664" s="19"/>
      <c r="AC664" s="14">
        <f>IF(M664=1,_xlfn.XLOOKUP(D664,' RPM (ICE)'!$E$3:$E$63,' RPM (ICE)'!$C$3:$C$63,,-1),IF(M664=2,_xlfn.XLOOKUP(D664,' RPM (ICE)'!$F$3:$F$63,' RPM (ICE)'!$C$3:$C$63,,-1),IF(M664=3,_xlfn.XLOOKUP(D664,' RPM (ICE)'!$G$3:$G$63,' RPM (ICE)'!$C$3:$C$63,,-1))))</f>
        <v>13.483333333333301</v>
      </c>
      <c r="AD664" s="14">
        <f t="shared" si="250"/>
        <v>10.054521666666643</v>
      </c>
      <c r="AE664" s="14">
        <f t="shared" si="251"/>
        <v>13.914292245024122</v>
      </c>
      <c r="AF664" s="14" cm="1">
        <f t="array" ref="AF664">_xlfn.XLOOKUP(AE664,BSFC!$I$11:$I$33,_xlfn.XLOOKUP('Main Data (ICE)'!W664,BSFC!$J$10:$W$10,BSFC!$J$11:$W$33,,-1),,-1)</f>
        <v>450.79008974999994</v>
      </c>
      <c r="AG664" s="14">
        <f t="shared" si="252"/>
        <v>1.2590218679194376</v>
      </c>
      <c r="AH664" s="14">
        <f t="shared" si="256"/>
        <v>2.0825300384643382E-4</v>
      </c>
      <c r="AI664" s="14">
        <f t="shared" si="257"/>
        <v>9.3878390294640984E-2</v>
      </c>
      <c r="AJ664" s="14">
        <f t="shared" si="261"/>
        <v>79.269058303262923</v>
      </c>
      <c r="AK664" s="14">
        <f t="shared" si="258"/>
        <v>1.2434223880084896E-4</v>
      </c>
      <c r="AL664" s="14">
        <f t="shared" si="259"/>
        <v>0.10499213020299872</v>
      </c>
    </row>
    <row r="665" spans="1:38" ht="15.75" thickBot="1" x14ac:dyDescent="0.3">
      <c r="A665" s="14">
        <v>1</v>
      </c>
      <c r="B665" s="17" t="s">
        <v>31</v>
      </c>
      <c r="C665" s="14">
        <v>659</v>
      </c>
      <c r="D665" s="14">
        <f t="shared" si="253"/>
        <v>30.000049728</v>
      </c>
      <c r="E665" s="14">
        <f t="shared" si="243"/>
        <v>13.411199999999999</v>
      </c>
      <c r="F665" s="14">
        <f t="shared" si="254"/>
        <v>57.540302014906672</v>
      </c>
      <c r="G665" s="14">
        <f>0.5*('Specifications (ICE)'!$P$4*'Specifications (ICE)'!$P$3)*'Specifications (ICE)'!$P$5*E665^2</f>
        <v>56.217600027646043</v>
      </c>
      <c r="H665" s="14">
        <f>IF(B665="A",'Specifications (ICE)'!$M$12,IF(B665="G",'Specifications (ICE)'!$M$13))</f>
        <v>105.33879899999999</v>
      </c>
      <c r="I665" s="14">
        <f>'Specifications (ICE)'!$H$11-G665-H665-R665</f>
        <v>1586.8212863953509</v>
      </c>
      <c r="J665" s="14">
        <f t="shared" si="244"/>
        <v>2.5074641021895854</v>
      </c>
      <c r="K665" s="14">
        <f>0.5*'Specifications (ICE)'!$E$16*E665^2</f>
        <v>48283.043975654393</v>
      </c>
      <c r="L665" s="14">
        <f>E665/'Specifications (ICE)'!$M$4</f>
        <v>46.93333333333333</v>
      </c>
      <c r="M665" s="14">
        <f t="shared" si="239"/>
        <v>3</v>
      </c>
      <c r="N665" s="14">
        <f>IF(M665=1,'Specifications (ICE)'!$M$19,IF(M665=2,'Specifications (ICE)'!$M$20,IF(M665=3,'Specifications (ICE)'!$M$21)))</f>
        <v>632.83908432016858</v>
      </c>
      <c r="O665" s="14">
        <f t="shared" si="240"/>
        <v>56.911309171706868</v>
      </c>
      <c r="P665" s="13">
        <f t="shared" si="241"/>
        <v>2.5074641021895854</v>
      </c>
      <c r="Q665" s="14">
        <v>-6</v>
      </c>
      <c r="R665" s="17">
        <f>'Specifications (ICE)'!$E$16*9.81*SIN(Q665-Q664)</f>
        <v>-1046.3794352042742</v>
      </c>
      <c r="S665" s="14">
        <f t="shared" si="245"/>
        <v>-0.10471975511965978</v>
      </c>
      <c r="T665" s="12">
        <f t="shared" si="242"/>
        <v>840.33949246964119</v>
      </c>
      <c r="U665" s="3">
        <f t="shared" si="260"/>
        <v>18</v>
      </c>
      <c r="V665" s="19">
        <f t="shared" si="246"/>
        <v>13.422600000000001</v>
      </c>
      <c r="W665" s="14">
        <f>IF(M665=1,_xlfn.XLOOKUP(D665,' RPM (ICE)'!$E$3:$E$63,' RPM (ICE)'!$B$3:$B$63,,1),IF(M665=2,_xlfn.XLOOKUP(D665,' RPM (ICE)'!$F$3:$F$63,' RPM (ICE)'!$B$3:$B$63,,1),IF(M665=3,_xlfn.XLOOKUP(D665,' RPM (ICE)'!$G$3:$G$63,' RPM (ICE)'!$B$3:$B$63,,1))))</f>
        <v>6900</v>
      </c>
      <c r="X665" s="12">
        <f t="shared" si="247"/>
        <v>18.575322156521739</v>
      </c>
      <c r="Y665" s="3">
        <f t="shared" si="248"/>
        <v>19</v>
      </c>
      <c r="Z665" s="3">
        <f t="shared" si="255"/>
        <v>19</v>
      </c>
      <c r="AA665" s="3">
        <f t="shared" si="249"/>
        <v>19</v>
      </c>
      <c r="AB665" s="19"/>
      <c r="AC665" s="14">
        <f>IF(M665=1,_xlfn.XLOOKUP(D665,' RPM (ICE)'!$E$3:$E$63,' RPM (ICE)'!$C$3:$C$63,,-1),IF(M665=2,_xlfn.XLOOKUP(D665,' RPM (ICE)'!$F$3:$F$63,' RPM (ICE)'!$C$3:$C$63,,-1),IF(M665=3,_xlfn.XLOOKUP(D665,' RPM (ICE)'!$G$3:$G$63,' RPM (ICE)'!$C$3:$C$63,,-1))))</f>
        <v>13.483333333333301</v>
      </c>
      <c r="AD665" s="14">
        <f t="shared" si="250"/>
        <v>10.054521666666643</v>
      </c>
      <c r="AE665" s="14">
        <f t="shared" si="251"/>
        <v>13.914292245024122</v>
      </c>
      <c r="AF665" s="14" cm="1">
        <f t="array" ref="AF665">_xlfn.XLOOKUP(AE665,BSFC!$I$11:$I$33,_xlfn.XLOOKUP('Main Data (ICE)'!W665,BSFC!$J$10:$W$10,BSFC!$J$11:$W$33,,-1),,-1)</f>
        <v>450.79008974999994</v>
      </c>
      <c r="AG665" s="14">
        <f t="shared" si="252"/>
        <v>1.2590218679194376</v>
      </c>
      <c r="AH665" s="14">
        <f t="shared" si="256"/>
        <v>2.0825300384643382E-4</v>
      </c>
      <c r="AI665" s="14">
        <f t="shared" si="257"/>
        <v>9.3878390294640984E-2</v>
      </c>
      <c r="AJ665" s="14">
        <f t="shared" si="261"/>
        <v>79.362936693557558</v>
      </c>
      <c r="AK665" s="14">
        <f t="shared" si="258"/>
        <v>1.2434223880084896E-4</v>
      </c>
      <c r="AL665" s="14">
        <f t="shared" si="259"/>
        <v>0.10511647244179957</v>
      </c>
    </row>
    <row r="666" spans="1:38" ht="15.75" thickBot="1" x14ac:dyDescent="0.3">
      <c r="A666" s="14">
        <v>1</v>
      </c>
      <c r="B666" s="17" t="s">
        <v>31</v>
      </c>
      <c r="C666" s="14">
        <v>660</v>
      </c>
      <c r="D666" s="14">
        <f t="shared" si="253"/>
        <v>30.000049728</v>
      </c>
      <c r="E666" s="14">
        <f t="shared" si="243"/>
        <v>13.411199999999999</v>
      </c>
      <c r="F666" s="14">
        <f t="shared" si="254"/>
        <v>57.614866557975155</v>
      </c>
      <c r="G666" s="14">
        <f>0.5*('Specifications (ICE)'!$P$4*'Specifications (ICE)'!$P$3)*'Specifications (ICE)'!$P$5*E666^2</f>
        <v>56.217600027646043</v>
      </c>
      <c r="H666" s="14">
        <f>IF(B666="A",'Specifications (ICE)'!$M$12,IF(B666="G",'Specifications (ICE)'!$M$13))</f>
        <v>105.33879899999999</v>
      </c>
      <c r="I666" s="14">
        <f>'Specifications (ICE)'!$H$11-G666-H666-R666</f>
        <v>1586.8212863953509</v>
      </c>
      <c r="J666" s="14">
        <f t="shared" si="244"/>
        <v>2.5074641021895854</v>
      </c>
      <c r="K666" s="14">
        <f>0.5*'Specifications (ICE)'!$E$16*E666^2</f>
        <v>48283.043975654393</v>
      </c>
      <c r="L666" s="14">
        <f>E666/'Specifications (ICE)'!$M$4</f>
        <v>46.93333333333333</v>
      </c>
      <c r="M666" s="14">
        <f t="shared" si="239"/>
        <v>3</v>
      </c>
      <c r="N666" s="14">
        <f>IF(M666=1,'Specifications (ICE)'!$M$19,IF(M666=2,'Specifications (ICE)'!$M$20,IF(M666=3,'Specifications (ICE)'!$M$21)))</f>
        <v>632.83908432016858</v>
      </c>
      <c r="O666" s="14">
        <f t="shared" si="240"/>
        <v>56.911309171706868</v>
      </c>
      <c r="P666" s="13">
        <f t="shared" si="241"/>
        <v>2.5074641021895854</v>
      </c>
      <c r="Q666" s="14">
        <v>-6.2</v>
      </c>
      <c r="R666" s="17">
        <f>'Specifications (ICE)'!$E$16*9.81*SIN(Q666-Q665)</f>
        <v>-1046.3794352042742</v>
      </c>
      <c r="S666" s="14">
        <f t="shared" si="245"/>
        <v>-0.10821041362364843</v>
      </c>
      <c r="T666" s="12">
        <f t="shared" si="242"/>
        <v>840.33949246964119</v>
      </c>
      <c r="U666" s="3">
        <f t="shared" si="260"/>
        <v>18</v>
      </c>
      <c r="V666" s="19">
        <f t="shared" si="246"/>
        <v>13.422600000000001</v>
      </c>
      <c r="W666" s="14">
        <f>IF(M666=1,_xlfn.XLOOKUP(D666,' RPM (ICE)'!$E$3:$E$63,' RPM (ICE)'!$B$3:$B$63,,1),IF(M666=2,_xlfn.XLOOKUP(D666,' RPM (ICE)'!$F$3:$F$63,' RPM (ICE)'!$B$3:$B$63,,1),IF(M666=3,_xlfn.XLOOKUP(D666,' RPM (ICE)'!$G$3:$G$63,' RPM (ICE)'!$B$3:$B$63,,1))))</f>
        <v>6900</v>
      </c>
      <c r="X666" s="12">
        <f t="shared" si="247"/>
        <v>18.575322156521739</v>
      </c>
      <c r="Y666" s="3">
        <f t="shared" si="248"/>
        <v>19</v>
      </c>
      <c r="Z666" s="3">
        <f t="shared" si="255"/>
        <v>19</v>
      </c>
      <c r="AA666" s="3">
        <f t="shared" si="249"/>
        <v>19</v>
      </c>
      <c r="AB666" s="19"/>
      <c r="AC666" s="14">
        <f>IF(M666=1,_xlfn.XLOOKUP(D666,' RPM (ICE)'!$E$3:$E$63,' RPM (ICE)'!$C$3:$C$63,,-1),IF(M666=2,_xlfn.XLOOKUP(D666,' RPM (ICE)'!$F$3:$F$63,' RPM (ICE)'!$C$3:$C$63,,-1),IF(M666=3,_xlfn.XLOOKUP(D666,' RPM (ICE)'!$G$3:$G$63,' RPM (ICE)'!$C$3:$C$63,,-1))))</f>
        <v>13.483333333333301</v>
      </c>
      <c r="AD666" s="14">
        <f t="shared" si="250"/>
        <v>10.054521666666643</v>
      </c>
      <c r="AE666" s="14">
        <f t="shared" si="251"/>
        <v>13.914292245024122</v>
      </c>
      <c r="AF666" s="14" cm="1">
        <f t="array" ref="AF666">_xlfn.XLOOKUP(AE666,BSFC!$I$11:$I$33,_xlfn.XLOOKUP('Main Data (ICE)'!W666,BSFC!$J$10:$W$10,BSFC!$J$11:$W$33,,-1),,-1)</f>
        <v>450.79008974999994</v>
      </c>
      <c r="AG666" s="14">
        <f t="shared" si="252"/>
        <v>1.2590218679194376</v>
      </c>
      <c r="AH666" s="14">
        <f t="shared" si="256"/>
        <v>2.0825300384643382E-4</v>
      </c>
      <c r="AI666" s="14">
        <f t="shared" si="257"/>
        <v>9.3878390294640984E-2</v>
      </c>
      <c r="AJ666" s="14">
        <f t="shared" si="261"/>
        <v>79.456815083852192</v>
      </c>
      <c r="AK666" s="14">
        <f t="shared" si="258"/>
        <v>1.2434223880084896E-4</v>
      </c>
      <c r="AL666" s="14">
        <f t="shared" si="259"/>
        <v>0.10524081468060043</v>
      </c>
    </row>
    <row r="667" spans="1:38" ht="15.75" thickBot="1" x14ac:dyDescent="0.3">
      <c r="A667" s="14">
        <v>1</v>
      </c>
      <c r="B667" s="17" t="s">
        <v>31</v>
      </c>
      <c r="C667" s="14">
        <v>661</v>
      </c>
      <c r="D667" s="14">
        <f t="shared" si="253"/>
        <v>30.000049728</v>
      </c>
      <c r="E667" s="14">
        <f t="shared" si="243"/>
        <v>13.411199999999999</v>
      </c>
      <c r="F667" s="14">
        <f t="shared" si="254"/>
        <v>57.689431101043638</v>
      </c>
      <c r="G667" s="14">
        <f>0.5*('Specifications (ICE)'!$P$4*'Specifications (ICE)'!$P$3)*'Specifications (ICE)'!$P$5*E667^2</f>
        <v>56.217600027646043</v>
      </c>
      <c r="H667" s="14">
        <f>IF(B667="A",'Specifications (ICE)'!$M$12,IF(B667="G",'Specifications (ICE)'!$M$13))</f>
        <v>105.33879899999999</v>
      </c>
      <c r="I667" s="14">
        <f>'Specifications (ICE)'!$H$11-G667-H667-R667</f>
        <v>1586.8212863953509</v>
      </c>
      <c r="J667" s="14">
        <f t="shared" si="244"/>
        <v>2.5074641021895854</v>
      </c>
      <c r="K667" s="14">
        <f>0.5*'Specifications (ICE)'!$E$16*E667^2</f>
        <v>48283.043975654393</v>
      </c>
      <c r="L667" s="14">
        <f>E667/'Specifications (ICE)'!$M$4</f>
        <v>46.93333333333333</v>
      </c>
      <c r="M667" s="14">
        <f t="shared" si="239"/>
        <v>3</v>
      </c>
      <c r="N667" s="14">
        <f>IF(M667=1,'Specifications (ICE)'!$M$19,IF(M667=2,'Specifications (ICE)'!$M$20,IF(M667=3,'Specifications (ICE)'!$M$21)))</f>
        <v>632.83908432016858</v>
      </c>
      <c r="O667" s="14">
        <f t="shared" si="240"/>
        <v>56.911309171706868</v>
      </c>
      <c r="P667" s="13">
        <f t="shared" si="241"/>
        <v>2.5074641021895854</v>
      </c>
      <c r="Q667" s="14">
        <v>-6.4</v>
      </c>
      <c r="R667" s="17">
        <f>'Specifications (ICE)'!$E$16*9.81*SIN(Q667-Q666)</f>
        <v>-1046.3794352042742</v>
      </c>
      <c r="S667" s="14">
        <f t="shared" si="245"/>
        <v>-0.11170107212763709</v>
      </c>
      <c r="T667" s="12">
        <f t="shared" si="242"/>
        <v>840.33949246964119</v>
      </c>
      <c r="U667" s="3">
        <f t="shared" si="260"/>
        <v>18</v>
      </c>
      <c r="V667" s="19">
        <f t="shared" si="246"/>
        <v>13.422600000000001</v>
      </c>
      <c r="W667" s="14">
        <f>IF(M667=1,_xlfn.XLOOKUP(D667,' RPM (ICE)'!$E$3:$E$63,' RPM (ICE)'!$B$3:$B$63,,1),IF(M667=2,_xlfn.XLOOKUP(D667,' RPM (ICE)'!$F$3:$F$63,' RPM (ICE)'!$B$3:$B$63,,1),IF(M667=3,_xlfn.XLOOKUP(D667,' RPM (ICE)'!$G$3:$G$63,' RPM (ICE)'!$B$3:$B$63,,1))))</f>
        <v>6900</v>
      </c>
      <c r="X667" s="12">
        <f t="shared" si="247"/>
        <v>18.575322156521739</v>
      </c>
      <c r="Y667" s="3">
        <f t="shared" si="248"/>
        <v>19</v>
      </c>
      <c r="Z667" s="3">
        <f t="shared" si="255"/>
        <v>19</v>
      </c>
      <c r="AA667" s="3">
        <f t="shared" si="249"/>
        <v>19</v>
      </c>
      <c r="AB667" s="19"/>
      <c r="AC667" s="14">
        <f>IF(M667=1,_xlfn.XLOOKUP(D667,' RPM (ICE)'!$E$3:$E$63,' RPM (ICE)'!$C$3:$C$63,,-1),IF(M667=2,_xlfn.XLOOKUP(D667,' RPM (ICE)'!$F$3:$F$63,' RPM (ICE)'!$C$3:$C$63,,-1),IF(M667=3,_xlfn.XLOOKUP(D667,' RPM (ICE)'!$G$3:$G$63,' RPM (ICE)'!$C$3:$C$63,,-1))))</f>
        <v>13.483333333333301</v>
      </c>
      <c r="AD667" s="14">
        <f t="shared" si="250"/>
        <v>10.054521666666643</v>
      </c>
      <c r="AE667" s="14">
        <f t="shared" si="251"/>
        <v>13.914292245024122</v>
      </c>
      <c r="AF667" s="14" cm="1">
        <f t="array" ref="AF667">_xlfn.XLOOKUP(AE667,BSFC!$I$11:$I$33,_xlfn.XLOOKUP('Main Data (ICE)'!W667,BSFC!$J$10:$W$10,BSFC!$J$11:$W$33,,-1),,-1)</f>
        <v>450.79008974999994</v>
      </c>
      <c r="AG667" s="14">
        <f t="shared" si="252"/>
        <v>1.2590218679194376</v>
      </c>
      <c r="AH667" s="14">
        <f t="shared" si="256"/>
        <v>2.0825300384643382E-4</v>
      </c>
      <c r="AI667" s="14">
        <f t="shared" si="257"/>
        <v>9.3878390294640984E-2</v>
      </c>
      <c r="AJ667" s="14">
        <f t="shared" si="261"/>
        <v>79.550693474146826</v>
      </c>
      <c r="AK667" s="14">
        <f t="shared" si="258"/>
        <v>1.2434223880084896E-4</v>
      </c>
      <c r="AL667" s="14">
        <f t="shared" si="259"/>
        <v>0.10536515691940128</v>
      </c>
    </row>
    <row r="668" spans="1:38" ht="15.75" thickBot="1" x14ac:dyDescent="0.3">
      <c r="A668" s="14">
        <v>1</v>
      </c>
      <c r="B668" s="17" t="s">
        <v>31</v>
      </c>
      <c r="C668" s="14">
        <v>662</v>
      </c>
      <c r="D668" s="14">
        <f t="shared" si="253"/>
        <v>30.000049728</v>
      </c>
      <c r="E668" s="14">
        <f t="shared" si="243"/>
        <v>13.411199999999999</v>
      </c>
      <c r="F668" s="14">
        <f t="shared" si="254"/>
        <v>57.763995644112121</v>
      </c>
      <c r="G668" s="14">
        <f>0.5*('Specifications (ICE)'!$P$4*'Specifications (ICE)'!$P$3)*'Specifications (ICE)'!$P$5*E668^2</f>
        <v>56.217600027646043</v>
      </c>
      <c r="H668" s="14">
        <f>IF(B668="A",'Specifications (ICE)'!$M$12,IF(B668="G",'Specifications (ICE)'!$M$13))</f>
        <v>105.33879899999999</v>
      </c>
      <c r="I668" s="14">
        <f>'Specifications (ICE)'!$H$11-G668-H668-R668</f>
        <v>1586.8212863953463</v>
      </c>
      <c r="J668" s="14">
        <f t="shared" si="244"/>
        <v>2.5074641021895783</v>
      </c>
      <c r="K668" s="14">
        <f>0.5*'Specifications (ICE)'!$E$16*E668^2</f>
        <v>48283.043975654393</v>
      </c>
      <c r="L668" s="14">
        <f>E668/'Specifications (ICE)'!$M$4</f>
        <v>46.93333333333333</v>
      </c>
      <c r="M668" s="14">
        <f t="shared" si="239"/>
        <v>3</v>
      </c>
      <c r="N668" s="14">
        <f>IF(M668=1,'Specifications (ICE)'!$M$19,IF(M668=2,'Specifications (ICE)'!$M$20,IF(M668=3,'Specifications (ICE)'!$M$21)))</f>
        <v>632.83908432016858</v>
      </c>
      <c r="O668" s="14">
        <f t="shared" si="240"/>
        <v>56.911309171706868</v>
      </c>
      <c r="P668" s="13">
        <f t="shared" si="241"/>
        <v>2.5074641021895783</v>
      </c>
      <c r="Q668" s="14">
        <v>-6.6</v>
      </c>
      <c r="R668" s="17">
        <f>'Specifications (ICE)'!$E$16*9.81*SIN(Q668-Q667)</f>
        <v>-1046.3794352042696</v>
      </c>
      <c r="S668" s="14">
        <f t="shared" si="245"/>
        <v>-0.11519173063162574</v>
      </c>
      <c r="T668" s="12">
        <f t="shared" si="242"/>
        <v>840.33949246964119</v>
      </c>
      <c r="U668" s="3">
        <f t="shared" si="260"/>
        <v>18</v>
      </c>
      <c r="V668" s="19">
        <f t="shared" si="246"/>
        <v>13.422600000000001</v>
      </c>
      <c r="W668" s="14">
        <f>IF(M668=1,_xlfn.XLOOKUP(D668,' RPM (ICE)'!$E$3:$E$63,' RPM (ICE)'!$B$3:$B$63,,1),IF(M668=2,_xlfn.XLOOKUP(D668,' RPM (ICE)'!$F$3:$F$63,' RPM (ICE)'!$B$3:$B$63,,1),IF(M668=3,_xlfn.XLOOKUP(D668,' RPM (ICE)'!$G$3:$G$63,' RPM (ICE)'!$B$3:$B$63,,1))))</f>
        <v>6900</v>
      </c>
      <c r="X668" s="12">
        <f t="shared" si="247"/>
        <v>18.575322156521739</v>
      </c>
      <c r="Y668" s="3">
        <f t="shared" si="248"/>
        <v>19</v>
      </c>
      <c r="Z668" s="3">
        <f t="shared" si="255"/>
        <v>19</v>
      </c>
      <c r="AA668" s="3">
        <f t="shared" si="249"/>
        <v>19</v>
      </c>
      <c r="AB668" s="19"/>
      <c r="AC668" s="14">
        <f>IF(M668=1,_xlfn.XLOOKUP(D668,' RPM (ICE)'!$E$3:$E$63,' RPM (ICE)'!$C$3:$C$63,,-1),IF(M668=2,_xlfn.XLOOKUP(D668,' RPM (ICE)'!$F$3:$F$63,' RPM (ICE)'!$C$3:$C$63,,-1),IF(M668=3,_xlfn.XLOOKUP(D668,' RPM (ICE)'!$G$3:$G$63,' RPM (ICE)'!$C$3:$C$63,,-1))))</f>
        <v>13.483333333333301</v>
      </c>
      <c r="AD668" s="14">
        <f t="shared" si="250"/>
        <v>10.054521666666643</v>
      </c>
      <c r="AE668" s="14">
        <f t="shared" si="251"/>
        <v>13.914292245024122</v>
      </c>
      <c r="AF668" s="14" cm="1">
        <f t="array" ref="AF668">_xlfn.XLOOKUP(AE668,BSFC!$I$11:$I$33,_xlfn.XLOOKUP('Main Data (ICE)'!W668,BSFC!$J$10:$W$10,BSFC!$J$11:$W$33,,-1),,-1)</f>
        <v>450.79008974999994</v>
      </c>
      <c r="AG668" s="14">
        <f t="shared" si="252"/>
        <v>1.2590218679194376</v>
      </c>
      <c r="AH668" s="14">
        <f t="shared" si="256"/>
        <v>2.0825300384643382E-4</v>
      </c>
      <c r="AI668" s="14">
        <f t="shared" si="257"/>
        <v>9.3878390294640984E-2</v>
      </c>
      <c r="AJ668" s="14">
        <f t="shared" si="261"/>
        <v>79.64457186444146</v>
      </c>
      <c r="AK668" s="14">
        <f t="shared" si="258"/>
        <v>1.2434223880084896E-4</v>
      </c>
      <c r="AL668" s="14">
        <f t="shared" si="259"/>
        <v>0.10548949915820213</v>
      </c>
    </row>
    <row r="669" spans="1:38" ht="15.75" thickBot="1" x14ac:dyDescent="0.3">
      <c r="A669" s="14">
        <v>1</v>
      </c>
      <c r="B669" s="17" t="s">
        <v>31</v>
      </c>
      <c r="C669" s="14">
        <v>663</v>
      </c>
      <c r="D669" s="14">
        <f t="shared" si="253"/>
        <v>30.000049728</v>
      </c>
      <c r="E669" s="14">
        <f t="shared" si="243"/>
        <v>13.411199999999999</v>
      </c>
      <c r="F669" s="14">
        <f t="shared" si="254"/>
        <v>57.838560187180605</v>
      </c>
      <c r="G669" s="14">
        <f>0.5*('Specifications (ICE)'!$P$4*'Specifications (ICE)'!$P$3)*'Specifications (ICE)'!$P$5*E669^2</f>
        <v>56.217600027646043</v>
      </c>
      <c r="H669" s="14">
        <f>IF(B669="A",'Specifications (ICE)'!$M$12,IF(B669="G",'Specifications (ICE)'!$M$13))</f>
        <v>105.33879899999999</v>
      </c>
      <c r="I669" s="14">
        <f>'Specifications (ICE)'!$H$11-G669-H669-R669</f>
        <v>1586.8212863953509</v>
      </c>
      <c r="J669" s="14">
        <f t="shared" si="244"/>
        <v>2.5074641021895854</v>
      </c>
      <c r="K669" s="14">
        <f>0.5*'Specifications (ICE)'!$E$16*E669^2</f>
        <v>48283.043975654393</v>
      </c>
      <c r="L669" s="14">
        <f>E669/'Specifications (ICE)'!$M$4</f>
        <v>46.93333333333333</v>
      </c>
      <c r="M669" s="14">
        <f t="shared" si="239"/>
        <v>3</v>
      </c>
      <c r="N669" s="14">
        <f>IF(M669=1,'Specifications (ICE)'!$M$19,IF(M669=2,'Specifications (ICE)'!$M$20,IF(M669=3,'Specifications (ICE)'!$M$21)))</f>
        <v>632.83908432016858</v>
      </c>
      <c r="O669" s="14">
        <f t="shared" si="240"/>
        <v>56.911309171706868</v>
      </c>
      <c r="P669" s="13">
        <f t="shared" si="241"/>
        <v>2.5074641021895854</v>
      </c>
      <c r="Q669" s="14">
        <v>-6.8</v>
      </c>
      <c r="R669" s="17">
        <f>'Specifications (ICE)'!$E$16*9.81*SIN(Q669-Q668)</f>
        <v>-1046.3794352042742</v>
      </c>
      <c r="S669" s="14">
        <f t="shared" si="245"/>
        <v>-0.11868238913561441</v>
      </c>
      <c r="T669" s="12">
        <f t="shared" si="242"/>
        <v>840.33949246964119</v>
      </c>
      <c r="U669" s="3">
        <f t="shared" si="260"/>
        <v>18</v>
      </c>
      <c r="V669" s="19">
        <f t="shared" si="246"/>
        <v>13.422600000000001</v>
      </c>
      <c r="W669" s="14">
        <f>IF(M669=1,_xlfn.XLOOKUP(D669,' RPM (ICE)'!$E$3:$E$63,' RPM (ICE)'!$B$3:$B$63,,1),IF(M669=2,_xlfn.XLOOKUP(D669,' RPM (ICE)'!$F$3:$F$63,' RPM (ICE)'!$B$3:$B$63,,1),IF(M669=3,_xlfn.XLOOKUP(D669,' RPM (ICE)'!$G$3:$G$63,' RPM (ICE)'!$B$3:$B$63,,1))))</f>
        <v>6900</v>
      </c>
      <c r="X669" s="12">
        <f t="shared" si="247"/>
        <v>18.575322156521739</v>
      </c>
      <c r="Y669" s="3">
        <f t="shared" si="248"/>
        <v>19</v>
      </c>
      <c r="Z669" s="3">
        <f t="shared" si="255"/>
        <v>19</v>
      </c>
      <c r="AA669" s="3">
        <f t="shared" si="249"/>
        <v>19</v>
      </c>
      <c r="AB669" s="19"/>
      <c r="AC669" s="14">
        <f>IF(M669=1,_xlfn.XLOOKUP(D669,' RPM (ICE)'!$E$3:$E$63,' RPM (ICE)'!$C$3:$C$63,,-1),IF(M669=2,_xlfn.XLOOKUP(D669,' RPM (ICE)'!$F$3:$F$63,' RPM (ICE)'!$C$3:$C$63,,-1),IF(M669=3,_xlfn.XLOOKUP(D669,' RPM (ICE)'!$G$3:$G$63,' RPM (ICE)'!$C$3:$C$63,,-1))))</f>
        <v>13.483333333333301</v>
      </c>
      <c r="AD669" s="14">
        <f t="shared" si="250"/>
        <v>10.054521666666643</v>
      </c>
      <c r="AE669" s="14">
        <f t="shared" si="251"/>
        <v>13.914292245024122</v>
      </c>
      <c r="AF669" s="14" cm="1">
        <f t="array" ref="AF669">_xlfn.XLOOKUP(AE669,BSFC!$I$11:$I$33,_xlfn.XLOOKUP('Main Data (ICE)'!W669,BSFC!$J$10:$W$10,BSFC!$J$11:$W$33,,-1),,-1)</f>
        <v>450.79008974999994</v>
      </c>
      <c r="AG669" s="14">
        <f t="shared" si="252"/>
        <v>1.2590218679194376</v>
      </c>
      <c r="AH669" s="14">
        <f t="shared" si="256"/>
        <v>2.0825300384643382E-4</v>
      </c>
      <c r="AI669" s="14">
        <f t="shared" si="257"/>
        <v>9.3878390294640984E-2</v>
      </c>
      <c r="AJ669" s="14">
        <f t="shared" si="261"/>
        <v>79.738450254736094</v>
      </c>
      <c r="AK669" s="14">
        <f t="shared" si="258"/>
        <v>1.2434223880084896E-4</v>
      </c>
      <c r="AL669" s="14">
        <f t="shared" si="259"/>
        <v>0.10561384139700299</v>
      </c>
    </row>
    <row r="670" spans="1:38" ht="15.75" thickBot="1" x14ac:dyDescent="0.3">
      <c r="A670" s="14">
        <v>1</v>
      </c>
      <c r="B670" s="17" t="s">
        <v>31</v>
      </c>
      <c r="C670" s="14">
        <v>664</v>
      </c>
      <c r="D670" s="14">
        <f t="shared" si="253"/>
        <v>30.000049728</v>
      </c>
      <c r="E670" s="14">
        <f t="shared" si="243"/>
        <v>13.411199999999999</v>
      </c>
      <c r="F670" s="14">
        <f t="shared" si="254"/>
        <v>57.913124730249088</v>
      </c>
      <c r="G670" s="14">
        <f>0.5*('Specifications (ICE)'!$P$4*'Specifications (ICE)'!$P$3)*'Specifications (ICE)'!$P$5*E670^2</f>
        <v>56.217600027646043</v>
      </c>
      <c r="H670" s="14">
        <f>IF(B670="A",'Specifications (ICE)'!$M$12,IF(B670="G",'Specifications (ICE)'!$M$13))</f>
        <v>105.33879899999999</v>
      </c>
      <c r="I670" s="14">
        <f>'Specifications (ICE)'!$H$11-G670-H670-R670</f>
        <v>1586.8212863953509</v>
      </c>
      <c r="J670" s="14">
        <f t="shared" si="244"/>
        <v>2.5074641021895854</v>
      </c>
      <c r="K670" s="14">
        <f>0.5*'Specifications (ICE)'!$E$16*E670^2</f>
        <v>48283.043975654393</v>
      </c>
      <c r="L670" s="14">
        <f>E670/'Specifications (ICE)'!$M$4</f>
        <v>46.93333333333333</v>
      </c>
      <c r="M670" s="14">
        <f t="shared" si="239"/>
        <v>3</v>
      </c>
      <c r="N670" s="14">
        <f>IF(M670=1,'Specifications (ICE)'!$M$19,IF(M670=2,'Specifications (ICE)'!$M$20,IF(M670=3,'Specifications (ICE)'!$M$21)))</f>
        <v>632.83908432016858</v>
      </c>
      <c r="O670" s="14">
        <f t="shared" si="240"/>
        <v>56.911309171706868</v>
      </c>
      <c r="P670" s="13">
        <f t="shared" si="241"/>
        <v>2.5074641021895854</v>
      </c>
      <c r="Q670" s="14">
        <v>-7</v>
      </c>
      <c r="R670" s="17">
        <f>'Specifications (ICE)'!$E$16*9.81*SIN(Q670-Q669)</f>
        <v>-1046.3794352042742</v>
      </c>
      <c r="S670" s="14">
        <f t="shared" si="245"/>
        <v>-0.12217304763960307</v>
      </c>
      <c r="T670" s="12">
        <f t="shared" si="242"/>
        <v>840.33949246964119</v>
      </c>
      <c r="U670" s="3">
        <f t="shared" si="260"/>
        <v>18</v>
      </c>
      <c r="V670" s="19">
        <f t="shared" si="246"/>
        <v>13.422600000000001</v>
      </c>
      <c r="W670" s="14">
        <f>IF(M670=1,_xlfn.XLOOKUP(D670,' RPM (ICE)'!$E$3:$E$63,' RPM (ICE)'!$B$3:$B$63,,1),IF(M670=2,_xlfn.XLOOKUP(D670,' RPM (ICE)'!$F$3:$F$63,' RPM (ICE)'!$B$3:$B$63,,1),IF(M670=3,_xlfn.XLOOKUP(D670,' RPM (ICE)'!$G$3:$G$63,' RPM (ICE)'!$B$3:$B$63,,1))))</f>
        <v>6900</v>
      </c>
      <c r="X670" s="12">
        <f t="shared" si="247"/>
        <v>18.575322156521739</v>
      </c>
      <c r="Y670" s="3">
        <f t="shared" si="248"/>
        <v>19</v>
      </c>
      <c r="Z670" s="3">
        <f t="shared" si="255"/>
        <v>19</v>
      </c>
      <c r="AA670" s="3">
        <f t="shared" si="249"/>
        <v>19</v>
      </c>
      <c r="AB670" s="19"/>
      <c r="AC670" s="14">
        <f>IF(M670=1,_xlfn.XLOOKUP(D670,' RPM (ICE)'!$E$3:$E$63,' RPM (ICE)'!$C$3:$C$63,,-1),IF(M670=2,_xlfn.XLOOKUP(D670,' RPM (ICE)'!$F$3:$F$63,' RPM (ICE)'!$C$3:$C$63,,-1),IF(M670=3,_xlfn.XLOOKUP(D670,' RPM (ICE)'!$G$3:$G$63,' RPM (ICE)'!$C$3:$C$63,,-1))))</f>
        <v>13.483333333333301</v>
      </c>
      <c r="AD670" s="14">
        <f t="shared" si="250"/>
        <v>10.054521666666643</v>
      </c>
      <c r="AE670" s="14">
        <f t="shared" si="251"/>
        <v>13.914292245024122</v>
      </c>
      <c r="AF670" s="14" cm="1">
        <f t="array" ref="AF670">_xlfn.XLOOKUP(AE670,BSFC!$I$11:$I$33,_xlfn.XLOOKUP('Main Data (ICE)'!W670,BSFC!$J$10:$W$10,BSFC!$J$11:$W$33,,-1),,-1)</f>
        <v>450.79008974999994</v>
      </c>
      <c r="AG670" s="14">
        <f t="shared" si="252"/>
        <v>1.2590218679194376</v>
      </c>
      <c r="AH670" s="14">
        <f t="shared" si="256"/>
        <v>2.0825300384643382E-4</v>
      </c>
      <c r="AI670" s="14">
        <f t="shared" si="257"/>
        <v>9.3878390294640984E-2</v>
      </c>
      <c r="AJ670" s="14">
        <f t="shared" si="261"/>
        <v>79.832328645030728</v>
      </c>
      <c r="AK670" s="14">
        <f t="shared" si="258"/>
        <v>1.2434223880084896E-4</v>
      </c>
      <c r="AL670" s="14">
        <f t="shared" si="259"/>
        <v>0.10573818363580384</v>
      </c>
    </row>
    <row r="671" spans="1:38" ht="15.75" thickBot="1" x14ac:dyDescent="0.3">
      <c r="A671" s="14">
        <v>1</v>
      </c>
      <c r="B671" s="17" t="s">
        <v>31</v>
      </c>
      <c r="C671" s="14">
        <v>665</v>
      </c>
      <c r="D671" s="14">
        <f t="shared" si="253"/>
        <v>30.000049728</v>
      </c>
      <c r="E671" s="14">
        <f t="shared" si="243"/>
        <v>13.411199999999999</v>
      </c>
      <c r="F671" s="14">
        <f t="shared" si="254"/>
        <v>57.987689273317571</v>
      </c>
      <c r="G671" s="14">
        <f>0.5*('Specifications (ICE)'!$P$4*'Specifications (ICE)'!$P$3)*'Specifications (ICE)'!$P$5*E671^2</f>
        <v>56.217600027646043</v>
      </c>
      <c r="H671" s="14">
        <f>IF(B671="A",'Specifications (ICE)'!$M$12,IF(B671="G",'Specifications (ICE)'!$M$13))</f>
        <v>105.33879899999999</v>
      </c>
      <c r="I671" s="14">
        <f>'Specifications (ICE)'!$H$11-G671-H671-R671</f>
        <v>1586.8212863953509</v>
      </c>
      <c r="J671" s="14">
        <f t="shared" si="244"/>
        <v>2.5074641021895854</v>
      </c>
      <c r="K671" s="14">
        <f>0.5*'Specifications (ICE)'!$E$16*E671^2</f>
        <v>48283.043975654393</v>
      </c>
      <c r="L671" s="14">
        <f>E671/'Specifications (ICE)'!$M$4</f>
        <v>46.93333333333333</v>
      </c>
      <c r="M671" s="14">
        <f t="shared" si="239"/>
        <v>3</v>
      </c>
      <c r="N671" s="14">
        <f>IF(M671=1,'Specifications (ICE)'!$M$19,IF(M671=2,'Specifications (ICE)'!$M$20,IF(M671=3,'Specifications (ICE)'!$M$21)))</f>
        <v>632.83908432016858</v>
      </c>
      <c r="O671" s="14">
        <f t="shared" si="240"/>
        <v>56.911309171706868</v>
      </c>
      <c r="P671" s="13">
        <f t="shared" si="241"/>
        <v>2.5074641021895854</v>
      </c>
      <c r="Q671" s="14">
        <v>-7.2</v>
      </c>
      <c r="R671" s="17">
        <f>'Specifications (ICE)'!$E$16*9.81*SIN(Q671-Q670)</f>
        <v>-1046.3794352042742</v>
      </c>
      <c r="S671" s="14">
        <f t="shared" si="245"/>
        <v>-0.12566370614359174</v>
      </c>
      <c r="T671" s="12">
        <f t="shared" si="242"/>
        <v>840.33949246964119</v>
      </c>
      <c r="U671" s="3">
        <f t="shared" si="260"/>
        <v>18</v>
      </c>
      <c r="V671" s="19">
        <f t="shared" si="246"/>
        <v>13.422600000000001</v>
      </c>
      <c r="W671" s="14">
        <f>IF(M671=1,_xlfn.XLOOKUP(D671,' RPM (ICE)'!$E$3:$E$63,' RPM (ICE)'!$B$3:$B$63,,1),IF(M671=2,_xlfn.XLOOKUP(D671,' RPM (ICE)'!$F$3:$F$63,' RPM (ICE)'!$B$3:$B$63,,1),IF(M671=3,_xlfn.XLOOKUP(D671,' RPM (ICE)'!$G$3:$G$63,' RPM (ICE)'!$B$3:$B$63,,1))))</f>
        <v>6900</v>
      </c>
      <c r="X671" s="12">
        <f t="shared" si="247"/>
        <v>18.575322156521739</v>
      </c>
      <c r="Y671" s="3">
        <f t="shared" si="248"/>
        <v>19</v>
      </c>
      <c r="Z671" s="3">
        <f t="shared" si="255"/>
        <v>19</v>
      </c>
      <c r="AA671" s="3">
        <f t="shared" si="249"/>
        <v>19</v>
      </c>
      <c r="AB671" s="19"/>
      <c r="AC671" s="14">
        <f>IF(M671=1,_xlfn.XLOOKUP(D671,' RPM (ICE)'!$E$3:$E$63,' RPM (ICE)'!$C$3:$C$63,,-1),IF(M671=2,_xlfn.XLOOKUP(D671,' RPM (ICE)'!$F$3:$F$63,' RPM (ICE)'!$C$3:$C$63,,-1),IF(M671=3,_xlfn.XLOOKUP(D671,' RPM (ICE)'!$G$3:$G$63,' RPM (ICE)'!$C$3:$C$63,,-1))))</f>
        <v>13.483333333333301</v>
      </c>
      <c r="AD671" s="14">
        <f t="shared" si="250"/>
        <v>10.054521666666643</v>
      </c>
      <c r="AE671" s="14">
        <f t="shared" si="251"/>
        <v>13.914292245024122</v>
      </c>
      <c r="AF671" s="14" cm="1">
        <f t="array" ref="AF671">_xlfn.XLOOKUP(AE671,BSFC!$I$11:$I$33,_xlfn.XLOOKUP('Main Data (ICE)'!W671,BSFC!$J$10:$W$10,BSFC!$J$11:$W$33,,-1),,-1)</f>
        <v>450.79008974999994</v>
      </c>
      <c r="AG671" s="14">
        <f t="shared" si="252"/>
        <v>1.2590218679194376</v>
      </c>
      <c r="AH671" s="14">
        <f t="shared" si="256"/>
        <v>2.0825300384643382E-4</v>
      </c>
      <c r="AI671" s="14">
        <f t="shared" si="257"/>
        <v>9.3878390294640984E-2</v>
      </c>
      <c r="AJ671" s="14">
        <f t="shared" si="261"/>
        <v>79.926207035325362</v>
      </c>
      <c r="AK671" s="14">
        <f t="shared" si="258"/>
        <v>1.2434223880084896E-4</v>
      </c>
      <c r="AL671" s="14">
        <f t="shared" si="259"/>
        <v>0.10586252587460469</v>
      </c>
    </row>
    <row r="672" spans="1:38" ht="15.75" thickBot="1" x14ac:dyDescent="0.3">
      <c r="A672" s="14">
        <v>1</v>
      </c>
      <c r="B672" s="17" t="s">
        <v>31</v>
      </c>
      <c r="C672" s="14">
        <v>666</v>
      </c>
      <c r="D672" s="14">
        <f t="shared" si="253"/>
        <v>30.000049728</v>
      </c>
      <c r="E672" s="14">
        <f t="shared" si="243"/>
        <v>13.411199999999999</v>
      </c>
      <c r="F672" s="14">
        <f t="shared" si="254"/>
        <v>58.062253816386054</v>
      </c>
      <c r="G672" s="14">
        <f>0.5*('Specifications (ICE)'!$P$4*'Specifications (ICE)'!$P$3)*'Specifications (ICE)'!$P$5*E672^2</f>
        <v>56.217600027646043</v>
      </c>
      <c r="H672" s="14">
        <f>IF(B672="A",'Specifications (ICE)'!$M$12,IF(B672="G",'Specifications (ICE)'!$M$13))</f>
        <v>105.33879899999999</v>
      </c>
      <c r="I672" s="14">
        <f>'Specifications (ICE)'!$H$11-G672-H672-R672</f>
        <v>1586.8212863953509</v>
      </c>
      <c r="J672" s="14">
        <f t="shared" si="244"/>
        <v>2.5074641021895854</v>
      </c>
      <c r="K672" s="14">
        <f>0.5*'Specifications (ICE)'!$E$16*E672^2</f>
        <v>48283.043975654393</v>
      </c>
      <c r="L672" s="14">
        <f>E672/'Specifications (ICE)'!$M$4</f>
        <v>46.93333333333333</v>
      </c>
      <c r="M672" s="14">
        <f t="shared" si="239"/>
        <v>3</v>
      </c>
      <c r="N672" s="14">
        <f>IF(M672=1,'Specifications (ICE)'!$M$19,IF(M672=2,'Specifications (ICE)'!$M$20,IF(M672=3,'Specifications (ICE)'!$M$21)))</f>
        <v>632.83908432016858</v>
      </c>
      <c r="O672" s="14">
        <f t="shared" si="240"/>
        <v>56.911309171706868</v>
      </c>
      <c r="P672" s="13">
        <f t="shared" si="241"/>
        <v>2.5074641021895854</v>
      </c>
      <c r="Q672" s="14">
        <v>-7.4</v>
      </c>
      <c r="R672" s="17">
        <f>'Specifications (ICE)'!$E$16*9.81*SIN(Q672-Q671)</f>
        <v>-1046.3794352042742</v>
      </c>
      <c r="S672" s="14">
        <f t="shared" si="245"/>
        <v>-0.1291543646475804</v>
      </c>
      <c r="T672" s="12">
        <f t="shared" si="242"/>
        <v>840.33949246964119</v>
      </c>
      <c r="U672" s="3">
        <f t="shared" si="260"/>
        <v>18</v>
      </c>
      <c r="V672" s="19">
        <f t="shared" si="246"/>
        <v>13.422600000000001</v>
      </c>
      <c r="W672" s="14">
        <f>IF(M672=1,_xlfn.XLOOKUP(D672,' RPM (ICE)'!$E$3:$E$63,' RPM (ICE)'!$B$3:$B$63,,1),IF(M672=2,_xlfn.XLOOKUP(D672,' RPM (ICE)'!$F$3:$F$63,' RPM (ICE)'!$B$3:$B$63,,1),IF(M672=3,_xlfn.XLOOKUP(D672,' RPM (ICE)'!$G$3:$G$63,' RPM (ICE)'!$B$3:$B$63,,1))))</f>
        <v>6900</v>
      </c>
      <c r="X672" s="12">
        <f t="shared" si="247"/>
        <v>18.575322156521739</v>
      </c>
      <c r="Y672" s="3">
        <f t="shared" si="248"/>
        <v>19</v>
      </c>
      <c r="Z672" s="3">
        <f t="shared" si="255"/>
        <v>19</v>
      </c>
      <c r="AA672" s="3">
        <f t="shared" si="249"/>
        <v>19</v>
      </c>
      <c r="AB672" s="19"/>
      <c r="AC672" s="14">
        <f>IF(M672=1,_xlfn.XLOOKUP(D672,' RPM (ICE)'!$E$3:$E$63,' RPM (ICE)'!$C$3:$C$63,,-1),IF(M672=2,_xlfn.XLOOKUP(D672,' RPM (ICE)'!$F$3:$F$63,' RPM (ICE)'!$C$3:$C$63,,-1),IF(M672=3,_xlfn.XLOOKUP(D672,' RPM (ICE)'!$G$3:$G$63,' RPM (ICE)'!$C$3:$C$63,,-1))))</f>
        <v>13.483333333333301</v>
      </c>
      <c r="AD672" s="14">
        <f t="shared" si="250"/>
        <v>10.054521666666643</v>
      </c>
      <c r="AE672" s="14">
        <f t="shared" si="251"/>
        <v>13.914292245024122</v>
      </c>
      <c r="AF672" s="14" cm="1">
        <f t="array" ref="AF672">_xlfn.XLOOKUP(AE672,BSFC!$I$11:$I$33,_xlfn.XLOOKUP('Main Data (ICE)'!W672,BSFC!$J$10:$W$10,BSFC!$J$11:$W$33,,-1),,-1)</f>
        <v>450.79008974999994</v>
      </c>
      <c r="AG672" s="14">
        <f t="shared" si="252"/>
        <v>1.2590218679194376</v>
      </c>
      <c r="AH672" s="14">
        <f t="shared" si="256"/>
        <v>2.0825300384643382E-4</v>
      </c>
      <c r="AI672" s="14">
        <f t="shared" si="257"/>
        <v>9.3878390294640984E-2</v>
      </c>
      <c r="AJ672" s="14">
        <f t="shared" si="261"/>
        <v>80.020085425619996</v>
      </c>
      <c r="AK672" s="14">
        <f t="shared" si="258"/>
        <v>1.2434223880084896E-4</v>
      </c>
      <c r="AL672" s="14">
        <f t="shared" si="259"/>
        <v>0.10598686811340555</v>
      </c>
    </row>
    <row r="673" spans="1:38" ht="15.75" thickBot="1" x14ac:dyDescent="0.3">
      <c r="A673" s="14">
        <v>1</v>
      </c>
      <c r="B673" s="17" t="s">
        <v>31</v>
      </c>
      <c r="C673" s="14">
        <v>667</v>
      </c>
      <c r="D673" s="14">
        <f t="shared" si="253"/>
        <v>30.000049728</v>
      </c>
      <c r="E673" s="14">
        <f t="shared" si="243"/>
        <v>13.411199999999999</v>
      </c>
      <c r="F673" s="14">
        <f t="shared" si="254"/>
        <v>58.136818359454537</v>
      </c>
      <c r="G673" s="14">
        <f>0.5*('Specifications (ICE)'!$P$4*'Specifications (ICE)'!$P$3)*'Specifications (ICE)'!$P$5*E673^2</f>
        <v>56.217600027646043</v>
      </c>
      <c r="H673" s="14">
        <f>IF(B673="A",'Specifications (ICE)'!$M$12,IF(B673="G",'Specifications (ICE)'!$M$13))</f>
        <v>105.33879899999999</v>
      </c>
      <c r="I673" s="14">
        <f>'Specifications (ICE)'!$H$11-G673-H673-R673</f>
        <v>1586.8212863953463</v>
      </c>
      <c r="J673" s="14">
        <f t="shared" si="244"/>
        <v>2.5074641021895783</v>
      </c>
      <c r="K673" s="14">
        <f>0.5*'Specifications (ICE)'!$E$16*E673^2</f>
        <v>48283.043975654393</v>
      </c>
      <c r="L673" s="14">
        <f>E673/'Specifications (ICE)'!$M$4</f>
        <v>46.93333333333333</v>
      </c>
      <c r="M673" s="14">
        <f t="shared" si="239"/>
        <v>3</v>
      </c>
      <c r="N673" s="14">
        <f>IF(M673=1,'Specifications (ICE)'!$M$19,IF(M673=2,'Specifications (ICE)'!$M$20,IF(M673=3,'Specifications (ICE)'!$M$21)))</f>
        <v>632.83908432016858</v>
      </c>
      <c r="O673" s="14">
        <f t="shared" si="240"/>
        <v>56.911309171706868</v>
      </c>
      <c r="P673" s="13">
        <f t="shared" si="241"/>
        <v>2.5074641021895783</v>
      </c>
      <c r="Q673" s="14">
        <v>-7.6</v>
      </c>
      <c r="R673" s="17">
        <f>'Specifications (ICE)'!$E$16*9.81*SIN(Q673-Q672)</f>
        <v>-1046.3794352042696</v>
      </c>
      <c r="S673" s="14">
        <f t="shared" si="245"/>
        <v>-0.13264502315156904</v>
      </c>
      <c r="T673" s="12">
        <f t="shared" si="242"/>
        <v>840.33949246964119</v>
      </c>
      <c r="U673" s="3">
        <f t="shared" si="260"/>
        <v>18</v>
      </c>
      <c r="V673" s="19">
        <f t="shared" si="246"/>
        <v>13.422600000000001</v>
      </c>
      <c r="W673" s="14">
        <f>IF(M673=1,_xlfn.XLOOKUP(D673,' RPM (ICE)'!$E$3:$E$63,' RPM (ICE)'!$B$3:$B$63,,1),IF(M673=2,_xlfn.XLOOKUP(D673,' RPM (ICE)'!$F$3:$F$63,' RPM (ICE)'!$B$3:$B$63,,1),IF(M673=3,_xlfn.XLOOKUP(D673,' RPM (ICE)'!$G$3:$G$63,' RPM (ICE)'!$B$3:$B$63,,1))))</f>
        <v>6900</v>
      </c>
      <c r="X673" s="12">
        <f t="shared" si="247"/>
        <v>18.575322156521739</v>
      </c>
      <c r="Y673" s="3">
        <f t="shared" si="248"/>
        <v>19</v>
      </c>
      <c r="Z673" s="3">
        <f t="shared" si="255"/>
        <v>19</v>
      </c>
      <c r="AA673" s="3">
        <f t="shared" si="249"/>
        <v>19</v>
      </c>
      <c r="AB673" s="19"/>
      <c r="AC673" s="14">
        <f>IF(M673=1,_xlfn.XLOOKUP(D673,' RPM (ICE)'!$E$3:$E$63,' RPM (ICE)'!$C$3:$C$63,,-1),IF(M673=2,_xlfn.XLOOKUP(D673,' RPM (ICE)'!$F$3:$F$63,' RPM (ICE)'!$C$3:$C$63,,-1),IF(M673=3,_xlfn.XLOOKUP(D673,' RPM (ICE)'!$G$3:$G$63,' RPM (ICE)'!$C$3:$C$63,,-1))))</f>
        <v>13.483333333333301</v>
      </c>
      <c r="AD673" s="14">
        <f t="shared" si="250"/>
        <v>10.054521666666643</v>
      </c>
      <c r="AE673" s="14">
        <f t="shared" si="251"/>
        <v>13.914292245024122</v>
      </c>
      <c r="AF673" s="14" cm="1">
        <f t="array" ref="AF673">_xlfn.XLOOKUP(AE673,BSFC!$I$11:$I$33,_xlfn.XLOOKUP('Main Data (ICE)'!W673,BSFC!$J$10:$W$10,BSFC!$J$11:$W$33,,-1),,-1)</f>
        <v>450.79008974999994</v>
      </c>
      <c r="AG673" s="14">
        <f t="shared" si="252"/>
        <v>1.2590218679194376</v>
      </c>
      <c r="AH673" s="14">
        <f t="shared" si="256"/>
        <v>2.0825300384643382E-4</v>
      </c>
      <c r="AI673" s="14">
        <f t="shared" si="257"/>
        <v>9.3878390294640984E-2</v>
      </c>
      <c r="AJ673" s="14">
        <f t="shared" si="261"/>
        <v>80.11396381591463</v>
      </c>
      <c r="AK673" s="14">
        <f t="shared" si="258"/>
        <v>1.2434223880084896E-4</v>
      </c>
      <c r="AL673" s="14">
        <f t="shared" si="259"/>
        <v>0.1061112103522064</v>
      </c>
    </row>
    <row r="674" spans="1:38" ht="15.75" thickBot="1" x14ac:dyDescent="0.3">
      <c r="A674" s="14">
        <v>1</v>
      </c>
      <c r="B674" s="17" t="s">
        <v>31</v>
      </c>
      <c r="C674" s="14">
        <v>668</v>
      </c>
      <c r="D674" s="14">
        <f t="shared" si="253"/>
        <v>30.000049728</v>
      </c>
      <c r="E674" s="14">
        <f t="shared" si="243"/>
        <v>13.411199999999999</v>
      </c>
      <c r="F674" s="14">
        <f t="shared" si="254"/>
        <v>58.21138290252302</v>
      </c>
      <c r="G674" s="14">
        <f>0.5*('Specifications (ICE)'!$P$4*'Specifications (ICE)'!$P$3)*'Specifications (ICE)'!$P$5*E674^2</f>
        <v>56.217600027646043</v>
      </c>
      <c r="H674" s="14">
        <f>IF(B674="A",'Specifications (ICE)'!$M$12,IF(B674="G",'Specifications (ICE)'!$M$13))</f>
        <v>105.33879899999999</v>
      </c>
      <c r="I674" s="14">
        <f>'Specifications (ICE)'!$H$11-G674-H674-R674</f>
        <v>1586.8212863953509</v>
      </c>
      <c r="J674" s="14">
        <f t="shared" si="244"/>
        <v>2.5074641021895854</v>
      </c>
      <c r="K674" s="14">
        <f>0.5*'Specifications (ICE)'!$E$16*E674^2</f>
        <v>48283.043975654393</v>
      </c>
      <c r="L674" s="14">
        <f>E674/'Specifications (ICE)'!$M$4</f>
        <v>46.93333333333333</v>
      </c>
      <c r="M674" s="14">
        <f t="shared" si="239"/>
        <v>3</v>
      </c>
      <c r="N674" s="14">
        <f>IF(M674=1,'Specifications (ICE)'!$M$19,IF(M674=2,'Specifications (ICE)'!$M$20,IF(M674=3,'Specifications (ICE)'!$M$21)))</f>
        <v>632.83908432016858</v>
      </c>
      <c r="O674" s="14">
        <f t="shared" si="240"/>
        <v>56.911309171706868</v>
      </c>
      <c r="P674" s="13">
        <f t="shared" si="241"/>
        <v>2.5074641021895854</v>
      </c>
      <c r="Q674" s="14">
        <v>-7.8</v>
      </c>
      <c r="R674" s="17">
        <f>'Specifications (ICE)'!$E$16*9.81*SIN(Q674-Q673)</f>
        <v>-1046.3794352042742</v>
      </c>
      <c r="S674" s="14">
        <f t="shared" si="245"/>
        <v>-0.1361356816555577</v>
      </c>
      <c r="T674" s="12">
        <f t="shared" si="242"/>
        <v>840.33949246964119</v>
      </c>
      <c r="U674" s="3">
        <f t="shared" si="260"/>
        <v>18</v>
      </c>
      <c r="V674" s="19">
        <f t="shared" si="246"/>
        <v>13.422600000000001</v>
      </c>
      <c r="W674" s="14">
        <f>IF(M674=1,_xlfn.XLOOKUP(D674,' RPM (ICE)'!$E$3:$E$63,' RPM (ICE)'!$B$3:$B$63,,1),IF(M674=2,_xlfn.XLOOKUP(D674,' RPM (ICE)'!$F$3:$F$63,' RPM (ICE)'!$B$3:$B$63,,1),IF(M674=3,_xlfn.XLOOKUP(D674,' RPM (ICE)'!$G$3:$G$63,' RPM (ICE)'!$B$3:$B$63,,1))))</f>
        <v>6900</v>
      </c>
      <c r="X674" s="12">
        <f t="shared" si="247"/>
        <v>18.575322156521739</v>
      </c>
      <c r="Y674" s="3">
        <f t="shared" si="248"/>
        <v>19</v>
      </c>
      <c r="Z674" s="3">
        <f t="shared" si="255"/>
        <v>19</v>
      </c>
      <c r="AA674" s="3">
        <f t="shared" si="249"/>
        <v>19</v>
      </c>
      <c r="AB674" s="19"/>
      <c r="AC674" s="14">
        <f>IF(M674=1,_xlfn.XLOOKUP(D674,' RPM (ICE)'!$E$3:$E$63,' RPM (ICE)'!$C$3:$C$63,,-1),IF(M674=2,_xlfn.XLOOKUP(D674,' RPM (ICE)'!$F$3:$F$63,' RPM (ICE)'!$C$3:$C$63,,-1),IF(M674=3,_xlfn.XLOOKUP(D674,' RPM (ICE)'!$G$3:$G$63,' RPM (ICE)'!$C$3:$C$63,,-1))))</f>
        <v>13.483333333333301</v>
      </c>
      <c r="AD674" s="14">
        <f t="shared" si="250"/>
        <v>10.054521666666643</v>
      </c>
      <c r="AE674" s="14">
        <f t="shared" si="251"/>
        <v>13.914292245024122</v>
      </c>
      <c r="AF674" s="14" cm="1">
        <f t="array" ref="AF674">_xlfn.XLOOKUP(AE674,BSFC!$I$11:$I$33,_xlfn.XLOOKUP('Main Data (ICE)'!W674,BSFC!$J$10:$W$10,BSFC!$J$11:$W$33,,-1),,-1)</f>
        <v>450.79008974999994</v>
      </c>
      <c r="AG674" s="14">
        <f t="shared" si="252"/>
        <v>1.2590218679194376</v>
      </c>
      <c r="AH674" s="14">
        <f t="shared" si="256"/>
        <v>2.0825300384643382E-4</v>
      </c>
      <c r="AI674" s="14">
        <f t="shared" si="257"/>
        <v>9.3878390294640984E-2</v>
      </c>
      <c r="AJ674" s="14">
        <f t="shared" si="261"/>
        <v>80.207842206209264</v>
      </c>
      <c r="AK674" s="14">
        <f t="shared" si="258"/>
        <v>1.2434223880084896E-4</v>
      </c>
      <c r="AL674" s="14">
        <f t="shared" si="259"/>
        <v>0.10623555259100725</v>
      </c>
    </row>
    <row r="675" spans="1:38" ht="15.75" thickBot="1" x14ac:dyDescent="0.3">
      <c r="A675" s="14">
        <v>1</v>
      </c>
      <c r="B675" s="17" t="s">
        <v>31</v>
      </c>
      <c r="C675" s="14">
        <v>669</v>
      </c>
      <c r="D675" s="14">
        <f t="shared" si="253"/>
        <v>30.000049728</v>
      </c>
      <c r="E675" s="14">
        <f t="shared" si="243"/>
        <v>13.411199999999999</v>
      </c>
      <c r="F675" s="14">
        <f t="shared" si="254"/>
        <v>58.285947445591503</v>
      </c>
      <c r="G675" s="14">
        <f>0.5*('Specifications (ICE)'!$P$4*'Specifications (ICE)'!$P$3)*'Specifications (ICE)'!$P$5*E675^2</f>
        <v>56.217600027646043</v>
      </c>
      <c r="H675" s="14">
        <f>IF(B675="A",'Specifications (ICE)'!$M$12,IF(B675="G",'Specifications (ICE)'!$M$13))</f>
        <v>105.33879899999999</v>
      </c>
      <c r="I675" s="14">
        <f>'Specifications (ICE)'!$H$11-G675-H675-R675</f>
        <v>1586.8212863953509</v>
      </c>
      <c r="J675" s="14">
        <f t="shared" si="244"/>
        <v>2.5074641021895854</v>
      </c>
      <c r="K675" s="14">
        <f>0.5*'Specifications (ICE)'!$E$16*E675^2</f>
        <v>48283.043975654393</v>
      </c>
      <c r="L675" s="14">
        <f>E675/'Specifications (ICE)'!$M$4</f>
        <v>46.93333333333333</v>
      </c>
      <c r="M675" s="14">
        <f t="shared" si="239"/>
        <v>3</v>
      </c>
      <c r="N675" s="14">
        <f>IF(M675=1,'Specifications (ICE)'!$M$19,IF(M675=2,'Specifications (ICE)'!$M$20,IF(M675=3,'Specifications (ICE)'!$M$21)))</f>
        <v>632.83908432016858</v>
      </c>
      <c r="O675" s="14">
        <f t="shared" si="240"/>
        <v>56.911309171706868</v>
      </c>
      <c r="P675" s="13">
        <f t="shared" si="241"/>
        <v>2.5074641021895854</v>
      </c>
      <c r="Q675" s="14">
        <v>-8</v>
      </c>
      <c r="R675" s="17">
        <f>'Specifications (ICE)'!$E$16*9.81*SIN(Q675-Q674)</f>
        <v>-1046.3794352042742</v>
      </c>
      <c r="S675" s="14">
        <f t="shared" si="245"/>
        <v>-0.13962634015954636</v>
      </c>
      <c r="T675" s="12">
        <f t="shared" si="242"/>
        <v>840.33949246964119</v>
      </c>
      <c r="U675" s="3">
        <f t="shared" si="260"/>
        <v>18</v>
      </c>
      <c r="V675" s="19">
        <f t="shared" si="246"/>
        <v>13.422600000000001</v>
      </c>
      <c r="W675" s="14">
        <f>IF(M675=1,_xlfn.XLOOKUP(D675,' RPM (ICE)'!$E$3:$E$63,' RPM (ICE)'!$B$3:$B$63,,1),IF(M675=2,_xlfn.XLOOKUP(D675,' RPM (ICE)'!$F$3:$F$63,' RPM (ICE)'!$B$3:$B$63,,1),IF(M675=3,_xlfn.XLOOKUP(D675,' RPM (ICE)'!$G$3:$G$63,' RPM (ICE)'!$B$3:$B$63,,1))))</f>
        <v>6900</v>
      </c>
      <c r="X675" s="12">
        <f t="shared" si="247"/>
        <v>18.575322156521739</v>
      </c>
      <c r="Y675" s="3">
        <f t="shared" si="248"/>
        <v>19</v>
      </c>
      <c r="Z675" s="3">
        <f t="shared" si="255"/>
        <v>19</v>
      </c>
      <c r="AA675" s="3">
        <f t="shared" si="249"/>
        <v>19</v>
      </c>
      <c r="AB675" s="19"/>
      <c r="AC675" s="14">
        <f>IF(M675=1,_xlfn.XLOOKUP(D675,' RPM (ICE)'!$E$3:$E$63,' RPM (ICE)'!$C$3:$C$63,,-1),IF(M675=2,_xlfn.XLOOKUP(D675,' RPM (ICE)'!$F$3:$F$63,' RPM (ICE)'!$C$3:$C$63,,-1),IF(M675=3,_xlfn.XLOOKUP(D675,' RPM (ICE)'!$G$3:$G$63,' RPM (ICE)'!$C$3:$C$63,,-1))))</f>
        <v>13.483333333333301</v>
      </c>
      <c r="AD675" s="14">
        <f t="shared" si="250"/>
        <v>10.054521666666643</v>
      </c>
      <c r="AE675" s="14">
        <f t="shared" si="251"/>
        <v>13.914292245024122</v>
      </c>
      <c r="AF675" s="14" cm="1">
        <f t="array" ref="AF675">_xlfn.XLOOKUP(AE675,BSFC!$I$11:$I$33,_xlfn.XLOOKUP('Main Data (ICE)'!W675,BSFC!$J$10:$W$10,BSFC!$J$11:$W$33,,-1),,-1)</f>
        <v>450.79008974999994</v>
      </c>
      <c r="AG675" s="14">
        <f t="shared" si="252"/>
        <v>1.2590218679194376</v>
      </c>
      <c r="AH675" s="14">
        <f t="shared" si="256"/>
        <v>2.0825300384643382E-4</v>
      </c>
      <c r="AI675" s="14">
        <f t="shared" si="257"/>
        <v>9.3878390294640984E-2</v>
      </c>
      <c r="AJ675" s="14">
        <f t="shared" si="261"/>
        <v>80.301720596503898</v>
      </c>
      <c r="AK675" s="14">
        <f t="shared" si="258"/>
        <v>1.2434223880084896E-4</v>
      </c>
      <c r="AL675" s="14">
        <f t="shared" si="259"/>
        <v>0.10635989482980811</v>
      </c>
    </row>
    <row r="676" spans="1:38" ht="15.75" thickBot="1" x14ac:dyDescent="0.3">
      <c r="A676" s="14">
        <v>1</v>
      </c>
      <c r="B676" s="17" t="s">
        <v>31</v>
      </c>
      <c r="C676" s="14">
        <v>670</v>
      </c>
      <c r="D676" s="14">
        <f t="shared" si="253"/>
        <v>30.000049728</v>
      </c>
      <c r="E676" s="14">
        <f t="shared" si="243"/>
        <v>13.411199999999999</v>
      </c>
      <c r="F676" s="14">
        <f t="shared" si="254"/>
        <v>58.360511988659987</v>
      </c>
      <c r="G676" s="14">
        <f>0.5*('Specifications (ICE)'!$P$4*'Specifications (ICE)'!$P$3)*'Specifications (ICE)'!$P$5*E676^2</f>
        <v>56.217600027646043</v>
      </c>
      <c r="H676" s="14">
        <f>IF(B676="A",'Specifications (ICE)'!$M$12,IF(B676="G",'Specifications (ICE)'!$M$13))</f>
        <v>105.33879899999999</v>
      </c>
      <c r="I676" s="14">
        <f>'Specifications (ICE)'!$H$11-G676-H676-R676</f>
        <v>1586.8212863953463</v>
      </c>
      <c r="J676" s="14">
        <f t="shared" si="244"/>
        <v>2.5074641021895783</v>
      </c>
      <c r="K676" s="14">
        <f>0.5*'Specifications (ICE)'!$E$16*E676^2</f>
        <v>48283.043975654393</v>
      </c>
      <c r="L676" s="14">
        <f>E676/'Specifications (ICE)'!$M$4</f>
        <v>46.93333333333333</v>
      </c>
      <c r="M676" s="14">
        <f t="shared" si="239"/>
        <v>3</v>
      </c>
      <c r="N676" s="14">
        <f>IF(M676=1,'Specifications (ICE)'!$M$19,IF(M676=2,'Specifications (ICE)'!$M$20,IF(M676=3,'Specifications (ICE)'!$M$21)))</f>
        <v>632.83908432016858</v>
      </c>
      <c r="O676" s="14">
        <f t="shared" si="240"/>
        <v>56.911309171706868</v>
      </c>
      <c r="P676" s="13">
        <f t="shared" si="241"/>
        <v>2.5074641021895783</v>
      </c>
      <c r="Q676" s="14">
        <v>-8.1999999999999993</v>
      </c>
      <c r="R676" s="17">
        <f>'Specifications (ICE)'!$E$16*9.81*SIN(Q676-Q675)</f>
        <v>-1046.3794352042696</v>
      </c>
      <c r="S676" s="14">
        <f t="shared" si="245"/>
        <v>-0.143116998663535</v>
      </c>
      <c r="T676" s="12">
        <f t="shared" si="242"/>
        <v>840.33949246964119</v>
      </c>
      <c r="U676" s="3">
        <f t="shared" si="260"/>
        <v>18</v>
      </c>
      <c r="V676" s="19">
        <f t="shared" si="246"/>
        <v>13.422600000000001</v>
      </c>
      <c r="W676" s="14">
        <f>IF(M676=1,_xlfn.XLOOKUP(D676,' RPM (ICE)'!$E$3:$E$63,' RPM (ICE)'!$B$3:$B$63,,1),IF(M676=2,_xlfn.XLOOKUP(D676,' RPM (ICE)'!$F$3:$F$63,' RPM (ICE)'!$B$3:$B$63,,1),IF(M676=3,_xlfn.XLOOKUP(D676,' RPM (ICE)'!$G$3:$G$63,' RPM (ICE)'!$B$3:$B$63,,1))))</f>
        <v>6900</v>
      </c>
      <c r="X676" s="12">
        <f t="shared" si="247"/>
        <v>18.575322156521739</v>
      </c>
      <c r="Y676" s="3">
        <f t="shared" si="248"/>
        <v>19</v>
      </c>
      <c r="Z676" s="3">
        <f t="shared" si="255"/>
        <v>19</v>
      </c>
      <c r="AA676" s="3">
        <f t="shared" si="249"/>
        <v>19</v>
      </c>
      <c r="AB676" s="19"/>
      <c r="AC676" s="14">
        <f>IF(M676=1,_xlfn.XLOOKUP(D676,' RPM (ICE)'!$E$3:$E$63,' RPM (ICE)'!$C$3:$C$63,,-1),IF(M676=2,_xlfn.XLOOKUP(D676,' RPM (ICE)'!$F$3:$F$63,' RPM (ICE)'!$C$3:$C$63,,-1),IF(M676=3,_xlfn.XLOOKUP(D676,' RPM (ICE)'!$G$3:$G$63,' RPM (ICE)'!$C$3:$C$63,,-1))))</f>
        <v>13.483333333333301</v>
      </c>
      <c r="AD676" s="14">
        <f t="shared" si="250"/>
        <v>10.054521666666643</v>
      </c>
      <c r="AE676" s="14">
        <f t="shared" si="251"/>
        <v>13.914292245024122</v>
      </c>
      <c r="AF676" s="14" cm="1">
        <f t="array" ref="AF676">_xlfn.XLOOKUP(AE676,BSFC!$I$11:$I$33,_xlfn.XLOOKUP('Main Data (ICE)'!W676,BSFC!$J$10:$W$10,BSFC!$J$11:$W$33,,-1),,-1)</f>
        <v>450.79008974999994</v>
      </c>
      <c r="AG676" s="14">
        <f t="shared" si="252"/>
        <v>1.2590218679194376</v>
      </c>
      <c r="AH676" s="14">
        <f t="shared" si="256"/>
        <v>2.0825300384643382E-4</v>
      </c>
      <c r="AI676" s="14">
        <f t="shared" si="257"/>
        <v>9.3878390294640984E-2</v>
      </c>
      <c r="AJ676" s="14">
        <f t="shared" si="261"/>
        <v>80.395598986798532</v>
      </c>
      <c r="AK676" s="14">
        <f t="shared" si="258"/>
        <v>1.2434223880084896E-4</v>
      </c>
      <c r="AL676" s="14">
        <f t="shared" si="259"/>
        <v>0.10648423706860896</v>
      </c>
    </row>
    <row r="677" spans="1:38" ht="15.75" thickBot="1" x14ac:dyDescent="0.3">
      <c r="A677" s="14">
        <v>1</v>
      </c>
      <c r="B677" s="17" t="s">
        <v>31</v>
      </c>
      <c r="C677" s="14">
        <v>671</v>
      </c>
      <c r="D677" s="14">
        <f t="shared" si="253"/>
        <v>30.000049728</v>
      </c>
      <c r="E677" s="14">
        <f t="shared" si="243"/>
        <v>13.411199999999999</v>
      </c>
      <c r="F677" s="14">
        <f t="shared" si="254"/>
        <v>58.43507653172847</v>
      </c>
      <c r="G677" s="14">
        <f>0.5*('Specifications (ICE)'!$P$4*'Specifications (ICE)'!$P$3)*'Specifications (ICE)'!$P$5*E677^2</f>
        <v>56.217600027646043</v>
      </c>
      <c r="H677" s="14">
        <f>IF(B677="A",'Specifications (ICE)'!$M$12,IF(B677="G",'Specifications (ICE)'!$M$13))</f>
        <v>105.33879899999999</v>
      </c>
      <c r="I677" s="14">
        <f>'Specifications (ICE)'!$H$11-G677-H677-R677</f>
        <v>1586.8212863953554</v>
      </c>
      <c r="J677" s="14">
        <f t="shared" si="244"/>
        <v>2.5074641021895925</v>
      </c>
      <c r="K677" s="14">
        <f>0.5*'Specifications (ICE)'!$E$16*E677^2</f>
        <v>48283.043975654393</v>
      </c>
      <c r="L677" s="14">
        <f>E677/'Specifications (ICE)'!$M$4</f>
        <v>46.93333333333333</v>
      </c>
      <c r="M677" s="14">
        <f t="shared" si="239"/>
        <v>3</v>
      </c>
      <c r="N677" s="14">
        <f>IF(M677=1,'Specifications (ICE)'!$M$19,IF(M677=2,'Specifications (ICE)'!$M$20,IF(M677=3,'Specifications (ICE)'!$M$21)))</f>
        <v>632.83908432016858</v>
      </c>
      <c r="O677" s="14">
        <f t="shared" si="240"/>
        <v>56.911309171706868</v>
      </c>
      <c r="P677" s="13">
        <f t="shared" si="241"/>
        <v>2.5074641021895925</v>
      </c>
      <c r="Q677" s="14">
        <v>-8.4</v>
      </c>
      <c r="R677" s="17">
        <f>'Specifications (ICE)'!$E$16*9.81*SIN(Q677-Q676)</f>
        <v>-1046.3794352042787</v>
      </c>
      <c r="S677" s="14">
        <f t="shared" si="245"/>
        <v>-0.14660765716752369</v>
      </c>
      <c r="T677" s="12">
        <f t="shared" si="242"/>
        <v>840.33949246964119</v>
      </c>
      <c r="U677" s="3">
        <f t="shared" si="260"/>
        <v>18</v>
      </c>
      <c r="V677" s="19">
        <f t="shared" si="246"/>
        <v>13.422600000000001</v>
      </c>
      <c r="W677" s="14">
        <f>IF(M677=1,_xlfn.XLOOKUP(D677,' RPM (ICE)'!$E$3:$E$63,' RPM (ICE)'!$B$3:$B$63,,1),IF(M677=2,_xlfn.XLOOKUP(D677,' RPM (ICE)'!$F$3:$F$63,' RPM (ICE)'!$B$3:$B$63,,1),IF(M677=3,_xlfn.XLOOKUP(D677,' RPM (ICE)'!$G$3:$G$63,' RPM (ICE)'!$B$3:$B$63,,1))))</f>
        <v>6900</v>
      </c>
      <c r="X677" s="12">
        <f t="shared" si="247"/>
        <v>18.575322156521739</v>
      </c>
      <c r="Y677" s="3">
        <f t="shared" si="248"/>
        <v>19</v>
      </c>
      <c r="Z677" s="3">
        <f t="shared" si="255"/>
        <v>19</v>
      </c>
      <c r="AA677" s="3">
        <f t="shared" si="249"/>
        <v>19</v>
      </c>
      <c r="AB677" s="19"/>
      <c r="AC677" s="14">
        <f>IF(M677=1,_xlfn.XLOOKUP(D677,' RPM (ICE)'!$E$3:$E$63,' RPM (ICE)'!$C$3:$C$63,,-1),IF(M677=2,_xlfn.XLOOKUP(D677,' RPM (ICE)'!$F$3:$F$63,' RPM (ICE)'!$C$3:$C$63,,-1),IF(M677=3,_xlfn.XLOOKUP(D677,' RPM (ICE)'!$G$3:$G$63,' RPM (ICE)'!$C$3:$C$63,,-1))))</f>
        <v>13.483333333333301</v>
      </c>
      <c r="AD677" s="14">
        <f t="shared" si="250"/>
        <v>10.054521666666643</v>
      </c>
      <c r="AE677" s="14">
        <f t="shared" si="251"/>
        <v>13.914292245024122</v>
      </c>
      <c r="AF677" s="14" cm="1">
        <f t="array" ref="AF677">_xlfn.XLOOKUP(AE677,BSFC!$I$11:$I$33,_xlfn.XLOOKUP('Main Data (ICE)'!W677,BSFC!$J$10:$W$10,BSFC!$J$11:$W$33,,-1),,-1)</f>
        <v>450.79008974999994</v>
      </c>
      <c r="AG677" s="14">
        <f t="shared" si="252"/>
        <v>1.2590218679194376</v>
      </c>
      <c r="AH677" s="14">
        <f t="shared" si="256"/>
        <v>2.0825300384643382E-4</v>
      </c>
      <c r="AI677" s="14">
        <f t="shared" si="257"/>
        <v>9.3878390294640984E-2</v>
      </c>
      <c r="AJ677" s="14">
        <f t="shared" si="261"/>
        <v>80.489477377093166</v>
      </c>
      <c r="AK677" s="14">
        <f t="shared" si="258"/>
        <v>1.2434223880084896E-4</v>
      </c>
      <c r="AL677" s="14">
        <f t="shared" si="259"/>
        <v>0.10660857930740981</v>
      </c>
    </row>
    <row r="678" spans="1:38" ht="15.75" thickBot="1" x14ac:dyDescent="0.3">
      <c r="A678" s="14">
        <v>1</v>
      </c>
      <c r="B678" s="17" t="s">
        <v>31</v>
      </c>
      <c r="C678" s="14">
        <v>672</v>
      </c>
      <c r="D678" s="14">
        <f t="shared" si="253"/>
        <v>30.000049728</v>
      </c>
      <c r="E678" s="14">
        <f t="shared" si="243"/>
        <v>13.411199999999999</v>
      </c>
      <c r="F678" s="14">
        <f t="shared" si="254"/>
        <v>58.509641074796953</v>
      </c>
      <c r="G678" s="14">
        <f>0.5*('Specifications (ICE)'!$P$4*'Specifications (ICE)'!$P$3)*'Specifications (ICE)'!$P$5*E678^2</f>
        <v>56.217600027646043</v>
      </c>
      <c r="H678" s="14">
        <f>IF(B678="A",'Specifications (ICE)'!$M$12,IF(B678="G",'Specifications (ICE)'!$M$13))</f>
        <v>105.33879899999999</v>
      </c>
      <c r="I678" s="14">
        <f>'Specifications (ICE)'!$H$11-G678-H678-R678</f>
        <v>1586.8212863953463</v>
      </c>
      <c r="J678" s="14">
        <f t="shared" si="244"/>
        <v>2.5074641021895783</v>
      </c>
      <c r="K678" s="14">
        <f>0.5*'Specifications (ICE)'!$E$16*E678^2</f>
        <v>48283.043975654393</v>
      </c>
      <c r="L678" s="14">
        <f>E678/'Specifications (ICE)'!$M$4</f>
        <v>46.93333333333333</v>
      </c>
      <c r="M678" s="14">
        <f t="shared" si="239"/>
        <v>3</v>
      </c>
      <c r="N678" s="14">
        <f>IF(M678=1,'Specifications (ICE)'!$M$19,IF(M678=2,'Specifications (ICE)'!$M$20,IF(M678=3,'Specifications (ICE)'!$M$21)))</f>
        <v>632.83908432016858</v>
      </c>
      <c r="O678" s="14">
        <f t="shared" si="240"/>
        <v>56.911309171706868</v>
      </c>
      <c r="P678" s="13">
        <f t="shared" si="241"/>
        <v>2.5074641021895783</v>
      </c>
      <c r="Q678" s="14">
        <v>-8.6</v>
      </c>
      <c r="R678" s="17">
        <f>'Specifications (ICE)'!$E$16*9.81*SIN(Q678-Q677)</f>
        <v>-1046.3794352042696</v>
      </c>
      <c r="S678" s="14">
        <f t="shared" si="245"/>
        <v>-0.15009831567151233</v>
      </c>
      <c r="T678" s="12">
        <f t="shared" si="242"/>
        <v>840.33949246964119</v>
      </c>
      <c r="U678" s="3">
        <f t="shared" si="260"/>
        <v>18</v>
      </c>
      <c r="V678" s="19">
        <f t="shared" si="246"/>
        <v>13.422600000000001</v>
      </c>
      <c r="W678" s="14">
        <f>IF(M678=1,_xlfn.XLOOKUP(D678,' RPM (ICE)'!$E$3:$E$63,' RPM (ICE)'!$B$3:$B$63,,1),IF(M678=2,_xlfn.XLOOKUP(D678,' RPM (ICE)'!$F$3:$F$63,' RPM (ICE)'!$B$3:$B$63,,1),IF(M678=3,_xlfn.XLOOKUP(D678,' RPM (ICE)'!$G$3:$G$63,' RPM (ICE)'!$B$3:$B$63,,1))))</f>
        <v>6900</v>
      </c>
      <c r="X678" s="12">
        <f t="shared" si="247"/>
        <v>18.575322156521739</v>
      </c>
      <c r="Y678" s="3">
        <f t="shared" si="248"/>
        <v>19</v>
      </c>
      <c r="Z678" s="3">
        <f t="shared" si="255"/>
        <v>19</v>
      </c>
      <c r="AA678" s="3">
        <f t="shared" si="249"/>
        <v>19</v>
      </c>
      <c r="AB678" s="19"/>
      <c r="AC678" s="14">
        <f>IF(M678=1,_xlfn.XLOOKUP(D678,' RPM (ICE)'!$E$3:$E$63,' RPM (ICE)'!$C$3:$C$63,,-1),IF(M678=2,_xlfn.XLOOKUP(D678,' RPM (ICE)'!$F$3:$F$63,' RPM (ICE)'!$C$3:$C$63,,-1),IF(M678=3,_xlfn.XLOOKUP(D678,' RPM (ICE)'!$G$3:$G$63,' RPM (ICE)'!$C$3:$C$63,,-1))))</f>
        <v>13.483333333333301</v>
      </c>
      <c r="AD678" s="14">
        <f t="shared" si="250"/>
        <v>10.054521666666643</v>
      </c>
      <c r="AE678" s="14">
        <f t="shared" si="251"/>
        <v>13.914292245024122</v>
      </c>
      <c r="AF678" s="14" cm="1">
        <f t="array" ref="AF678">_xlfn.XLOOKUP(AE678,BSFC!$I$11:$I$33,_xlfn.XLOOKUP('Main Data (ICE)'!W678,BSFC!$J$10:$W$10,BSFC!$J$11:$W$33,,-1),,-1)</f>
        <v>450.79008974999994</v>
      </c>
      <c r="AG678" s="14">
        <f t="shared" si="252"/>
        <v>1.2590218679194376</v>
      </c>
      <c r="AH678" s="14">
        <f t="shared" si="256"/>
        <v>2.0825300384643382E-4</v>
      </c>
      <c r="AI678" s="14">
        <f t="shared" si="257"/>
        <v>9.3878390294640984E-2</v>
      </c>
      <c r="AJ678" s="14">
        <f t="shared" si="261"/>
        <v>80.5833557673878</v>
      </c>
      <c r="AK678" s="14">
        <f t="shared" si="258"/>
        <v>1.2434223880084896E-4</v>
      </c>
      <c r="AL678" s="14">
        <f t="shared" si="259"/>
        <v>0.10673292154621067</v>
      </c>
    </row>
    <row r="679" spans="1:38" ht="15.75" thickBot="1" x14ac:dyDescent="0.3">
      <c r="A679" s="14">
        <v>1</v>
      </c>
      <c r="B679" s="17" t="s">
        <v>31</v>
      </c>
      <c r="C679" s="14">
        <v>673</v>
      </c>
      <c r="D679" s="14">
        <f t="shared" si="253"/>
        <v>30.000049728</v>
      </c>
      <c r="E679" s="14">
        <f t="shared" si="243"/>
        <v>13.411199999999999</v>
      </c>
      <c r="F679" s="14">
        <f t="shared" si="254"/>
        <v>58.584205617865436</v>
      </c>
      <c r="G679" s="14">
        <f>0.5*('Specifications (ICE)'!$P$4*'Specifications (ICE)'!$P$3)*'Specifications (ICE)'!$P$5*E679^2</f>
        <v>56.217600027646043</v>
      </c>
      <c r="H679" s="14">
        <f>IF(B679="A",'Specifications (ICE)'!$M$12,IF(B679="G",'Specifications (ICE)'!$M$13))</f>
        <v>105.33879899999999</v>
      </c>
      <c r="I679" s="14">
        <f>'Specifications (ICE)'!$H$11-G679-H679-R679</f>
        <v>1586.8212863953554</v>
      </c>
      <c r="J679" s="14">
        <f t="shared" si="244"/>
        <v>2.5074641021895925</v>
      </c>
      <c r="K679" s="14">
        <f>0.5*'Specifications (ICE)'!$E$16*E679^2</f>
        <v>48283.043975654393</v>
      </c>
      <c r="L679" s="14">
        <f>E679/'Specifications (ICE)'!$M$4</f>
        <v>46.93333333333333</v>
      </c>
      <c r="M679" s="14">
        <f t="shared" si="239"/>
        <v>3</v>
      </c>
      <c r="N679" s="14">
        <f>IF(M679=1,'Specifications (ICE)'!$M$19,IF(M679=2,'Specifications (ICE)'!$M$20,IF(M679=3,'Specifications (ICE)'!$M$21)))</f>
        <v>632.83908432016858</v>
      </c>
      <c r="O679" s="14">
        <f t="shared" si="240"/>
        <v>56.911309171706868</v>
      </c>
      <c r="P679" s="13">
        <f t="shared" si="241"/>
        <v>2.5074641021895925</v>
      </c>
      <c r="Q679" s="14">
        <v>-8.8000000000000007</v>
      </c>
      <c r="R679" s="17">
        <f>'Specifications (ICE)'!$E$16*9.81*SIN(Q679-Q678)</f>
        <v>-1046.3794352042787</v>
      </c>
      <c r="S679" s="14">
        <f t="shared" si="245"/>
        <v>-0.15358897417550102</v>
      </c>
      <c r="T679" s="12">
        <f t="shared" si="242"/>
        <v>840.33949246964119</v>
      </c>
      <c r="U679" s="3">
        <f t="shared" si="260"/>
        <v>18</v>
      </c>
      <c r="V679" s="19">
        <f t="shared" si="246"/>
        <v>13.422600000000001</v>
      </c>
      <c r="W679" s="14">
        <f>IF(M679=1,_xlfn.XLOOKUP(D679,' RPM (ICE)'!$E$3:$E$63,' RPM (ICE)'!$B$3:$B$63,,1),IF(M679=2,_xlfn.XLOOKUP(D679,' RPM (ICE)'!$F$3:$F$63,' RPM (ICE)'!$B$3:$B$63,,1),IF(M679=3,_xlfn.XLOOKUP(D679,' RPM (ICE)'!$G$3:$G$63,' RPM (ICE)'!$B$3:$B$63,,1))))</f>
        <v>6900</v>
      </c>
      <c r="X679" s="12">
        <f t="shared" si="247"/>
        <v>18.575322156521739</v>
      </c>
      <c r="Y679" s="3">
        <f t="shared" si="248"/>
        <v>19</v>
      </c>
      <c r="Z679" s="3">
        <f t="shared" si="255"/>
        <v>19</v>
      </c>
      <c r="AA679" s="3">
        <f t="shared" si="249"/>
        <v>19</v>
      </c>
      <c r="AB679" s="19"/>
      <c r="AC679" s="14">
        <f>IF(M679=1,_xlfn.XLOOKUP(D679,' RPM (ICE)'!$E$3:$E$63,' RPM (ICE)'!$C$3:$C$63,,-1),IF(M679=2,_xlfn.XLOOKUP(D679,' RPM (ICE)'!$F$3:$F$63,' RPM (ICE)'!$C$3:$C$63,,-1),IF(M679=3,_xlfn.XLOOKUP(D679,' RPM (ICE)'!$G$3:$G$63,' RPM (ICE)'!$C$3:$C$63,,-1))))</f>
        <v>13.483333333333301</v>
      </c>
      <c r="AD679" s="14">
        <f t="shared" si="250"/>
        <v>10.054521666666643</v>
      </c>
      <c r="AE679" s="14">
        <f t="shared" si="251"/>
        <v>13.914292245024122</v>
      </c>
      <c r="AF679" s="14" cm="1">
        <f t="array" ref="AF679">_xlfn.XLOOKUP(AE679,BSFC!$I$11:$I$33,_xlfn.XLOOKUP('Main Data (ICE)'!W679,BSFC!$J$10:$W$10,BSFC!$J$11:$W$33,,-1),,-1)</f>
        <v>450.79008974999994</v>
      </c>
      <c r="AG679" s="14">
        <f t="shared" si="252"/>
        <v>1.2590218679194376</v>
      </c>
      <c r="AH679" s="14">
        <f t="shared" si="256"/>
        <v>2.0825300384643382E-4</v>
      </c>
      <c r="AI679" s="14">
        <f t="shared" si="257"/>
        <v>9.3878390294640984E-2</v>
      </c>
      <c r="AJ679" s="14">
        <f t="shared" si="261"/>
        <v>80.677234157682435</v>
      </c>
      <c r="AK679" s="14">
        <f t="shared" si="258"/>
        <v>1.2434223880084896E-4</v>
      </c>
      <c r="AL679" s="14">
        <f t="shared" si="259"/>
        <v>0.10685726378501152</v>
      </c>
    </row>
    <row r="680" spans="1:38" ht="15.75" thickBot="1" x14ac:dyDescent="0.3">
      <c r="A680" s="14">
        <v>1</v>
      </c>
      <c r="B680" s="17" t="s">
        <v>31</v>
      </c>
      <c r="C680" s="14">
        <v>674</v>
      </c>
      <c r="D680" s="14">
        <f t="shared" si="253"/>
        <v>30.000049728</v>
      </c>
      <c r="E680" s="14">
        <f t="shared" si="243"/>
        <v>13.411199999999999</v>
      </c>
      <c r="F680" s="14">
        <f t="shared" si="254"/>
        <v>58.658770160933919</v>
      </c>
      <c r="G680" s="14">
        <f>0.5*('Specifications (ICE)'!$P$4*'Specifications (ICE)'!$P$3)*'Specifications (ICE)'!$P$5*E680^2</f>
        <v>56.217600027646043</v>
      </c>
      <c r="H680" s="14">
        <f>IF(B680="A",'Specifications (ICE)'!$M$12,IF(B680="G",'Specifications (ICE)'!$M$13))</f>
        <v>105.33879899999999</v>
      </c>
      <c r="I680" s="14">
        <f>'Specifications (ICE)'!$H$11-G680-H680-R680</f>
        <v>1586.8212863953463</v>
      </c>
      <c r="J680" s="14">
        <f t="shared" si="244"/>
        <v>2.5074641021895783</v>
      </c>
      <c r="K680" s="14">
        <f>0.5*'Specifications (ICE)'!$E$16*E680^2</f>
        <v>48283.043975654393</v>
      </c>
      <c r="L680" s="14">
        <f>E680/'Specifications (ICE)'!$M$4</f>
        <v>46.93333333333333</v>
      </c>
      <c r="M680" s="14">
        <f t="shared" si="239"/>
        <v>3</v>
      </c>
      <c r="N680" s="14">
        <f>IF(M680=1,'Specifications (ICE)'!$M$19,IF(M680=2,'Specifications (ICE)'!$M$20,IF(M680=3,'Specifications (ICE)'!$M$21)))</f>
        <v>632.83908432016858</v>
      </c>
      <c r="O680" s="14">
        <f t="shared" si="240"/>
        <v>56.911309171706868</v>
      </c>
      <c r="P680" s="13">
        <f t="shared" si="241"/>
        <v>2.5074641021895783</v>
      </c>
      <c r="Q680" s="14">
        <v>-9</v>
      </c>
      <c r="R680" s="17">
        <f>'Specifications (ICE)'!$E$16*9.81*SIN(Q680-Q679)</f>
        <v>-1046.3794352042696</v>
      </c>
      <c r="S680" s="14">
        <f t="shared" si="245"/>
        <v>-0.15707963267948966</v>
      </c>
      <c r="T680" s="12">
        <f t="shared" si="242"/>
        <v>840.33949246964119</v>
      </c>
      <c r="U680" s="3">
        <f t="shared" si="260"/>
        <v>18</v>
      </c>
      <c r="V680" s="19">
        <f t="shared" si="246"/>
        <v>13.422600000000001</v>
      </c>
      <c r="W680" s="14">
        <f>IF(M680=1,_xlfn.XLOOKUP(D680,' RPM (ICE)'!$E$3:$E$63,' RPM (ICE)'!$B$3:$B$63,,1),IF(M680=2,_xlfn.XLOOKUP(D680,' RPM (ICE)'!$F$3:$F$63,' RPM (ICE)'!$B$3:$B$63,,1),IF(M680=3,_xlfn.XLOOKUP(D680,' RPM (ICE)'!$G$3:$G$63,' RPM (ICE)'!$B$3:$B$63,,1))))</f>
        <v>6900</v>
      </c>
      <c r="X680" s="12">
        <f t="shared" si="247"/>
        <v>18.575322156521739</v>
      </c>
      <c r="Y680" s="3">
        <f t="shared" si="248"/>
        <v>19</v>
      </c>
      <c r="Z680" s="3">
        <f t="shared" si="255"/>
        <v>19</v>
      </c>
      <c r="AA680" s="3">
        <f t="shared" si="249"/>
        <v>19</v>
      </c>
      <c r="AB680" s="19"/>
      <c r="AC680" s="14">
        <f>IF(M680=1,_xlfn.XLOOKUP(D680,' RPM (ICE)'!$E$3:$E$63,' RPM (ICE)'!$C$3:$C$63,,-1),IF(M680=2,_xlfn.XLOOKUP(D680,' RPM (ICE)'!$F$3:$F$63,' RPM (ICE)'!$C$3:$C$63,,-1),IF(M680=3,_xlfn.XLOOKUP(D680,' RPM (ICE)'!$G$3:$G$63,' RPM (ICE)'!$C$3:$C$63,,-1))))</f>
        <v>13.483333333333301</v>
      </c>
      <c r="AD680" s="14">
        <f t="shared" si="250"/>
        <v>10.054521666666643</v>
      </c>
      <c r="AE680" s="14">
        <f t="shared" si="251"/>
        <v>13.914292245024122</v>
      </c>
      <c r="AF680" s="14" cm="1">
        <f t="array" ref="AF680">_xlfn.XLOOKUP(AE680,BSFC!$I$11:$I$33,_xlfn.XLOOKUP('Main Data (ICE)'!W680,BSFC!$J$10:$W$10,BSFC!$J$11:$W$33,,-1),,-1)</f>
        <v>450.79008974999994</v>
      </c>
      <c r="AG680" s="14">
        <f t="shared" si="252"/>
        <v>1.2590218679194376</v>
      </c>
      <c r="AH680" s="14">
        <f t="shared" si="256"/>
        <v>2.0825300384643382E-4</v>
      </c>
      <c r="AI680" s="14">
        <f t="shared" si="257"/>
        <v>9.3878390294640984E-2</v>
      </c>
      <c r="AJ680" s="14">
        <f t="shared" si="261"/>
        <v>80.771112547977069</v>
      </c>
      <c r="AK680" s="14">
        <f t="shared" si="258"/>
        <v>1.2434223880084896E-4</v>
      </c>
      <c r="AL680" s="14">
        <f t="shared" si="259"/>
        <v>0.10698160602381238</v>
      </c>
    </row>
    <row r="681" spans="1:38" ht="15.75" thickBot="1" x14ac:dyDescent="0.3">
      <c r="A681" s="14">
        <v>1</v>
      </c>
      <c r="B681" s="17" t="s">
        <v>31</v>
      </c>
      <c r="C681" s="14">
        <v>675</v>
      </c>
      <c r="D681" s="14">
        <f t="shared" si="253"/>
        <v>30.000049728</v>
      </c>
      <c r="E681" s="14">
        <f t="shared" si="243"/>
        <v>13.411199999999999</v>
      </c>
      <c r="F681" s="14">
        <f t="shared" si="254"/>
        <v>58.733334704002402</v>
      </c>
      <c r="G681" s="14">
        <f>0.5*('Specifications (ICE)'!$P$4*'Specifications (ICE)'!$P$3)*'Specifications (ICE)'!$P$5*E681^2</f>
        <v>56.217600027646043</v>
      </c>
      <c r="H681" s="14">
        <f>IF(B681="A",'Specifications (ICE)'!$M$12,IF(B681="G",'Specifications (ICE)'!$M$13))</f>
        <v>105.33879899999999</v>
      </c>
      <c r="I681" s="14">
        <f>'Specifications (ICE)'!$H$11-G681-H681-R681</f>
        <v>540.44185119107658</v>
      </c>
      <c r="J681" s="14">
        <f t="shared" si="244"/>
        <v>0.85399569113473717</v>
      </c>
      <c r="K681" s="14">
        <f>0.5*'Specifications (ICE)'!$E$16*E681^2</f>
        <v>48283.043975654393</v>
      </c>
      <c r="L681" s="14">
        <f>E681/'Specifications (ICE)'!$M$4</f>
        <v>46.93333333333333</v>
      </c>
      <c r="M681" s="14">
        <f t="shared" si="239"/>
        <v>3</v>
      </c>
      <c r="N681" s="14">
        <f>IF(M681=1,'Specifications (ICE)'!$M$19,IF(M681=2,'Specifications (ICE)'!$M$20,IF(M681=3,'Specifications (ICE)'!$M$21)))</f>
        <v>632.83908432016858</v>
      </c>
      <c r="O681" s="14">
        <f t="shared" si="240"/>
        <v>56.911309171706868</v>
      </c>
      <c r="P681" s="13">
        <f t="shared" si="241"/>
        <v>0.85399569113473717</v>
      </c>
      <c r="Q681" s="14">
        <v>0</v>
      </c>
      <c r="R681" s="17">
        <v>0</v>
      </c>
      <c r="S681" s="14">
        <f t="shared" si="245"/>
        <v>0</v>
      </c>
      <c r="T681" s="12">
        <f t="shared" si="242"/>
        <v>840.33949246964119</v>
      </c>
      <c r="U681" s="3">
        <f t="shared" si="260"/>
        <v>18</v>
      </c>
      <c r="V681" s="19">
        <f t="shared" si="246"/>
        <v>13.422600000000001</v>
      </c>
      <c r="W681" s="14">
        <f>IF(M681=1,_xlfn.XLOOKUP(D681,' RPM (ICE)'!$E$3:$E$63,' RPM (ICE)'!$B$3:$B$63,,1),IF(M681=2,_xlfn.XLOOKUP(D681,' RPM (ICE)'!$F$3:$F$63,' RPM (ICE)'!$B$3:$B$63,,1),IF(M681=3,_xlfn.XLOOKUP(D681,' RPM (ICE)'!$G$3:$G$63,' RPM (ICE)'!$B$3:$B$63,,1))))</f>
        <v>6900</v>
      </c>
      <c r="X681" s="12">
        <f t="shared" si="247"/>
        <v>18.575322156521739</v>
      </c>
      <c r="Y681" s="3">
        <f t="shared" si="248"/>
        <v>19</v>
      </c>
      <c r="Z681" s="3">
        <f t="shared" si="255"/>
        <v>19</v>
      </c>
      <c r="AA681" s="3">
        <f t="shared" si="249"/>
        <v>19</v>
      </c>
      <c r="AB681" s="19"/>
      <c r="AC681" s="14">
        <f>IF(M681=1,_xlfn.XLOOKUP(D681,' RPM (ICE)'!$E$3:$E$63,' RPM (ICE)'!$C$3:$C$63,,-1),IF(M681=2,_xlfn.XLOOKUP(D681,' RPM (ICE)'!$F$3:$F$63,' RPM (ICE)'!$C$3:$C$63,,-1),IF(M681=3,_xlfn.XLOOKUP(D681,' RPM (ICE)'!$G$3:$G$63,' RPM (ICE)'!$C$3:$C$63,,-1))))</f>
        <v>13.483333333333301</v>
      </c>
      <c r="AD681" s="14">
        <f t="shared" si="250"/>
        <v>10.054521666666643</v>
      </c>
      <c r="AE681" s="14">
        <f t="shared" si="251"/>
        <v>13.914292245024122</v>
      </c>
      <c r="AF681" s="14" cm="1">
        <f t="array" ref="AF681">_xlfn.XLOOKUP(AE681,BSFC!$I$11:$I$33,_xlfn.XLOOKUP('Main Data (ICE)'!W681,BSFC!$J$10:$W$10,BSFC!$J$11:$W$33,,-1),,-1)</f>
        <v>450.79008974999994</v>
      </c>
      <c r="AG681" s="14">
        <f t="shared" si="252"/>
        <v>1.2590218679194376</v>
      </c>
      <c r="AH681" s="14">
        <f t="shared" si="256"/>
        <v>2.0825300384643382E-4</v>
      </c>
      <c r="AI681" s="14">
        <f t="shared" si="257"/>
        <v>9.3878390294640984E-2</v>
      </c>
      <c r="AJ681" s="14">
        <f t="shared" si="261"/>
        <v>80.864990938271703</v>
      </c>
      <c r="AK681" s="14">
        <f t="shared" si="258"/>
        <v>1.2434223880084896E-4</v>
      </c>
      <c r="AL681" s="14">
        <f t="shared" si="259"/>
        <v>0.10710594826261323</v>
      </c>
    </row>
    <row r="682" spans="1:38" ht="15.75" thickBot="1" x14ac:dyDescent="0.3">
      <c r="A682" s="14">
        <v>1</v>
      </c>
      <c r="B682" s="17" t="s">
        <v>31</v>
      </c>
      <c r="C682" s="14">
        <v>676</v>
      </c>
      <c r="D682" s="14">
        <f t="shared" si="253"/>
        <v>30.000049728</v>
      </c>
      <c r="E682" s="14">
        <f t="shared" si="243"/>
        <v>13.411199999999999</v>
      </c>
      <c r="F682" s="14">
        <f t="shared" si="254"/>
        <v>58.807899247070885</v>
      </c>
      <c r="G682" s="14">
        <f>0.5*('Specifications (ICE)'!$P$4*'Specifications (ICE)'!$P$3)*'Specifications (ICE)'!$P$5*E682^2</f>
        <v>56.217600027646043</v>
      </c>
      <c r="H682" s="14">
        <f>IF(B682="A",'Specifications (ICE)'!$M$12,IF(B682="G",'Specifications (ICE)'!$M$13))</f>
        <v>105.33879899999999</v>
      </c>
      <c r="I682" s="14">
        <f>'Specifications (ICE)'!$H$11-G682-H682-R682</f>
        <v>540.44185119107658</v>
      </c>
      <c r="J682" s="14">
        <f t="shared" si="244"/>
        <v>0.85399569113473717</v>
      </c>
      <c r="K682" s="14">
        <f>0.5*'Specifications (ICE)'!$E$16*E682^2</f>
        <v>48283.043975654393</v>
      </c>
      <c r="L682" s="14">
        <f>E682/'Specifications (ICE)'!$M$4</f>
        <v>46.93333333333333</v>
      </c>
      <c r="M682" s="14">
        <f t="shared" si="239"/>
        <v>3</v>
      </c>
      <c r="N682" s="14">
        <f>IF(M682=1,'Specifications (ICE)'!$M$19,IF(M682=2,'Specifications (ICE)'!$M$20,IF(M682=3,'Specifications (ICE)'!$M$21)))</f>
        <v>632.83908432016858</v>
      </c>
      <c r="O682" s="14">
        <f t="shared" si="240"/>
        <v>56.911309171706868</v>
      </c>
      <c r="P682" s="13">
        <f t="shared" si="241"/>
        <v>0.85399569113473717</v>
      </c>
      <c r="Q682" s="14">
        <v>0</v>
      </c>
      <c r="R682" s="17">
        <f>'Specifications (ICE)'!$E$16*9.81*SIN(Q682-Q681)</f>
        <v>0</v>
      </c>
      <c r="S682" s="14">
        <f t="shared" si="245"/>
        <v>0</v>
      </c>
      <c r="T682" s="12">
        <f t="shared" si="242"/>
        <v>840.33949246964119</v>
      </c>
      <c r="U682" s="3">
        <f t="shared" si="260"/>
        <v>18</v>
      </c>
      <c r="V682" s="19">
        <f t="shared" si="246"/>
        <v>13.422600000000001</v>
      </c>
      <c r="W682" s="14">
        <f>IF(M682=1,_xlfn.XLOOKUP(D682,' RPM (ICE)'!$E$3:$E$63,' RPM (ICE)'!$B$3:$B$63,,1),IF(M682=2,_xlfn.XLOOKUP(D682,' RPM (ICE)'!$F$3:$F$63,' RPM (ICE)'!$B$3:$B$63,,1),IF(M682=3,_xlfn.XLOOKUP(D682,' RPM (ICE)'!$G$3:$G$63,' RPM (ICE)'!$B$3:$B$63,,1))))</f>
        <v>6900</v>
      </c>
      <c r="X682" s="12">
        <f t="shared" si="247"/>
        <v>18.575322156521739</v>
      </c>
      <c r="Y682" s="3">
        <f t="shared" si="248"/>
        <v>19</v>
      </c>
      <c r="Z682" s="3">
        <f t="shared" si="255"/>
        <v>19</v>
      </c>
      <c r="AA682" s="3">
        <f t="shared" si="249"/>
        <v>19</v>
      </c>
      <c r="AB682" s="19"/>
      <c r="AC682" s="14">
        <f>IF(M682=1,_xlfn.XLOOKUP(D682,' RPM (ICE)'!$E$3:$E$63,' RPM (ICE)'!$C$3:$C$63,,-1),IF(M682=2,_xlfn.XLOOKUP(D682,' RPM (ICE)'!$F$3:$F$63,' RPM (ICE)'!$C$3:$C$63,,-1),IF(M682=3,_xlfn.XLOOKUP(D682,' RPM (ICE)'!$G$3:$G$63,' RPM (ICE)'!$C$3:$C$63,,-1))))</f>
        <v>13.483333333333301</v>
      </c>
      <c r="AD682" s="14">
        <f t="shared" si="250"/>
        <v>10.054521666666643</v>
      </c>
      <c r="AE682" s="14">
        <f t="shared" si="251"/>
        <v>13.914292245024122</v>
      </c>
      <c r="AF682" s="14" cm="1">
        <f t="array" ref="AF682">_xlfn.XLOOKUP(AE682,BSFC!$I$11:$I$33,_xlfn.XLOOKUP('Main Data (ICE)'!W682,BSFC!$J$10:$W$10,BSFC!$J$11:$W$33,,-1),,-1)</f>
        <v>450.79008974999994</v>
      </c>
      <c r="AG682" s="14">
        <f t="shared" si="252"/>
        <v>1.2590218679194376</v>
      </c>
      <c r="AH682" s="14">
        <f t="shared" si="256"/>
        <v>2.0825300384643382E-4</v>
      </c>
      <c r="AI682" s="14">
        <f t="shared" si="257"/>
        <v>9.3878390294640984E-2</v>
      </c>
      <c r="AJ682" s="14">
        <f t="shared" si="261"/>
        <v>80.958869328566337</v>
      </c>
      <c r="AK682" s="14">
        <f t="shared" si="258"/>
        <v>1.2434223880084896E-4</v>
      </c>
      <c r="AL682" s="14">
        <f t="shared" si="259"/>
        <v>0.10723029050141408</v>
      </c>
    </row>
    <row r="683" spans="1:38" ht="15.75" thickBot="1" x14ac:dyDescent="0.3">
      <c r="A683" s="14">
        <v>1</v>
      </c>
      <c r="B683" s="17" t="s">
        <v>31</v>
      </c>
      <c r="C683" s="14">
        <v>677</v>
      </c>
      <c r="D683" s="14">
        <f t="shared" si="253"/>
        <v>30.000049728</v>
      </c>
      <c r="E683" s="14">
        <f t="shared" si="243"/>
        <v>13.411199999999999</v>
      </c>
      <c r="F683" s="14">
        <f t="shared" si="254"/>
        <v>58.882463790139369</v>
      </c>
      <c r="G683" s="14">
        <f>0.5*('Specifications (ICE)'!$P$4*'Specifications (ICE)'!$P$3)*'Specifications (ICE)'!$P$5*E683^2</f>
        <v>56.217600027646043</v>
      </c>
      <c r="H683" s="14">
        <f>IF(B683="A",'Specifications (ICE)'!$M$12,IF(B683="G",'Specifications (ICE)'!$M$13))</f>
        <v>105.33879899999999</v>
      </c>
      <c r="I683" s="14">
        <f>'Specifications (ICE)'!$H$11-G683-H683-R683</f>
        <v>540.44185119107658</v>
      </c>
      <c r="J683" s="14">
        <f t="shared" si="244"/>
        <v>0.85399569113473717</v>
      </c>
      <c r="K683" s="14">
        <f>0.5*'Specifications (ICE)'!$E$16*E683^2</f>
        <v>48283.043975654393</v>
      </c>
      <c r="L683" s="14">
        <f>E683/'Specifications (ICE)'!$M$4</f>
        <v>46.93333333333333</v>
      </c>
      <c r="M683" s="14">
        <f t="shared" si="239"/>
        <v>3</v>
      </c>
      <c r="N683" s="14">
        <f>IF(M683=1,'Specifications (ICE)'!$M$19,IF(M683=2,'Specifications (ICE)'!$M$20,IF(M683=3,'Specifications (ICE)'!$M$21)))</f>
        <v>632.83908432016858</v>
      </c>
      <c r="O683" s="14">
        <f t="shared" si="240"/>
        <v>56.911309171706868</v>
      </c>
      <c r="P683" s="13">
        <f t="shared" si="241"/>
        <v>0.85399569113473717</v>
      </c>
      <c r="Q683" s="14">
        <v>0</v>
      </c>
      <c r="R683" s="17">
        <f>'Specifications (ICE)'!$E$16*9.81*SIN(Q683-Q682)</f>
        <v>0</v>
      </c>
      <c r="S683" s="14">
        <f t="shared" si="245"/>
        <v>0</v>
      </c>
      <c r="T683" s="12">
        <f t="shared" si="242"/>
        <v>840.33949246964119</v>
      </c>
      <c r="U683" s="3">
        <f t="shared" si="260"/>
        <v>18</v>
      </c>
      <c r="V683" s="19">
        <f t="shared" si="246"/>
        <v>13.422600000000001</v>
      </c>
      <c r="W683" s="14">
        <f>IF(M683=1,_xlfn.XLOOKUP(D683,' RPM (ICE)'!$E$3:$E$63,' RPM (ICE)'!$B$3:$B$63,,1),IF(M683=2,_xlfn.XLOOKUP(D683,' RPM (ICE)'!$F$3:$F$63,' RPM (ICE)'!$B$3:$B$63,,1),IF(M683=3,_xlfn.XLOOKUP(D683,' RPM (ICE)'!$G$3:$G$63,' RPM (ICE)'!$B$3:$B$63,,1))))</f>
        <v>6900</v>
      </c>
      <c r="X683" s="12">
        <f t="shared" si="247"/>
        <v>18.575322156521739</v>
      </c>
      <c r="Y683" s="3">
        <f t="shared" si="248"/>
        <v>19</v>
      </c>
      <c r="Z683" s="3">
        <f t="shared" si="255"/>
        <v>19</v>
      </c>
      <c r="AA683" s="3">
        <f t="shared" si="249"/>
        <v>19</v>
      </c>
      <c r="AB683" s="19"/>
      <c r="AC683" s="14">
        <f>IF(M683=1,_xlfn.XLOOKUP(D683,' RPM (ICE)'!$E$3:$E$63,' RPM (ICE)'!$C$3:$C$63,,-1),IF(M683=2,_xlfn.XLOOKUP(D683,' RPM (ICE)'!$F$3:$F$63,' RPM (ICE)'!$C$3:$C$63,,-1),IF(M683=3,_xlfn.XLOOKUP(D683,' RPM (ICE)'!$G$3:$G$63,' RPM (ICE)'!$C$3:$C$63,,-1))))</f>
        <v>13.483333333333301</v>
      </c>
      <c r="AD683" s="14">
        <f t="shared" si="250"/>
        <v>10.054521666666643</v>
      </c>
      <c r="AE683" s="14">
        <f t="shared" si="251"/>
        <v>13.914292245024122</v>
      </c>
      <c r="AF683" s="14" cm="1">
        <f t="array" ref="AF683">_xlfn.XLOOKUP(AE683,BSFC!$I$11:$I$33,_xlfn.XLOOKUP('Main Data (ICE)'!W683,BSFC!$J$10:$W$10,BSFC!$J$11:$W$33,,-1),,-1)</f>
        <v>450.79008974999994</v>
      </c>
      <c r="AG683" s="14">
        <f t="shared" si="252"/>
        <v>1.2590218679194376</v>
      </c>
      <c r="AH683" s="14">
        <f t="shared" si="256"/>
        <v>2.0825300384643382E-4</v>
      </c>
      <c r="AI683" s="14">
        <f t="shared" si="257"/>
        <v>9.3878390294640984E-2</v>
      </c>
      <c r="AJ683" s="14">
        <f t="shared" si="261"/>
        <v>81.052747718860971</v>
      </c>
      <c r="AK683" s="14">
        <f t="shared" si="258"/>
        <v>1.2434223880084896E-4</v>
      </c>
      <c r="AL683" s="14">
        <f t="shared" si="259"/>
        <v>0.10735463274021494</v>
      </c>
    </row>
    <row r="684" spans="1:38" ht="15.75" thickBot="1" x14ac:dyDescent="0.3">
      <c r="A684" s="14">
        <v>1</v>
      </c>
      <c r="B684" s="17" t="s">
        <v>31</v>
      </c>
      <c r="C684" s="14">
        <v>678</v>
      </c>
      <c r="D684" s="14">
        <f t="shared" si="253"/>
        <v>30.000049728</v>
      </c>
      <c r="E684" s="14">
        <f t="shared" si="243"/>
        <v>13.411199999999999</v>
      </c>
      <c r="F684" s="14">
        <f t="shared" si="254"/>
        <v>58.957028333207852</v>
      </c>
      <c r="G684" s="14">
        <f>0.5*('Specifications (ICE)'!$P$4*'Specifications (ICE)'!$P$3)*'Specifications (ICE)'!$P$5*E684^2</f>
        <v>56.217600027646043</v>
      </c>
      <c r="H684" s="14">
        <f>IF(B684="A",'Specifications (ICE)'!$M$12,IF(B684="G",'Specifications (ICE)'!$M$13))</f>
        <v>105.33879899999999</v>
      </c>
      <c r="I684" s="14">
        <f>'Specifications (ICE)'!$H$11-G684-H684-R684</f>
        <v>540.44185119107658</v>
      </c>
      <c r="J684" s="14">
        <f t="shared" si="244"/>
        <v>0.85399569113473717</v>
      </c>
      <c r="K684" s="14">
        <f>0.5*'Specifications (ICE)'!$E$16*E684^2</f>
        <v>48283.043975654393</v>
      </c>
      <c r="L684" s="14">
        <f>E684/'Specifications (ICE)'!$M$4</f>
        <v>46.93333333333333</v>
      </c>
      <c r="M684" s="14">
        <f t="shared" si="239"/>
        <v>3</v>
      </c>
      <c r="N684" s="14">
        <f>IF(M684=1,'Specifications (ICE)'!$M$19,IF(M684=2,'Specifications (ICE)'!$M$20,IF(M684=3,'Specifications (ICE)'!$M$21)))</f>
        <v>632.83908432016858</v>
      </c>
      <c r="O684" s="14">
        <f t="shared" si="240"/>
        <v>56.911309171706868</v>
      </c>
      <c r="P684" s="13">
        <f t="shared" si="241"/>
        <v>0.85399569113473717</v>
      </c>
      <c r="Q684" s="14">
        <v>0</v>
      </c>
      <c r="R684" s="17">
        <f>'Specifications (ICE)'!$E$16*9.81*SIN(Q684-Q683)</f>
        <v>0</v>
      </c>
      <c r="S684" s="14">
        <f t="shared" si="245"/>
        <v>0</v>
      </c>
      <c r="T684" s="12">
        <f t="shared" si="242"/>
        <v>840.33949246964119</v>
      </c>
      <c r="U684" s="3">
        <f t="shared" si="260"/>
        <v>18</v>
      </c>
      <c r="V684" s="19">
        <f t="shared" si="246"/>
        <v>13.422600000000001</v>
      </c>
      <c r="W684" s="14">
        <f>IF(M684=1,_xlfn.XLOOKUP(D684,' RPM (ICE)'!$E$3:$E$63,' RPM (ICE)'!$B$3:$B$63,,1),IF(M684=2,_xlfn.XLOOKUP(D684,' RPM (ICE)'!$F$3:$F$63,' RPM (ICE)'!$B$3:$B$63,,1),IF(M684=3,_xlfn.XLOOKUP(D684,' RPM (ICE)'!$G$3:$G$63,' RPM (ICE)'!$B$3:$B$63,,1))))</f>
        <v>6900</v>
      </c>
      <c r="X684" s="12">
        <f t="shared" si="247"/>
        <v>18.575322156521739</v>
      </c>
      <c r="Y684" s="3">
        <f t="shared" si="248"/>
        <v>19</v>
      </c>
      <c r="Z684" s="3">
        <f t="shared" si="255"/>
        <v>19</v>
      </c>
      <c r="AA684" s="3">
        <f t="shared" si="249"/>
        <v>19</v>
      </c>
      <c r="AB684" s="19"/>
      <c r="AC684" s="14">
        <f>IF(M684=1,_xlfn.XLOOKUP(D684,' RPM (ICE)'!$E$3:$E$63,' RPM (ICE)'!$C$3:$C$63,,-1),IF(M684=2,_xlfn.XLOOKUP(D684,' RPM (ICE)'!$F$3:$F$63,' RPM (ICE)'!$C$3:$C$63,,-1),IF(M684=3,_xlfn.XLOOKUP(D684,' RPM (ICE)'!$G$3:$G$63,' RPM (ICE)'!$C$3:$C$63,,-1))))</f>
        <v>13.483333333333301</v>
      </c>
      <c r="AD684" s="14">
        <f t="shared" si="250"/>
        <v>10.054521666666643</v>
      </c>
      <c r="AE684" s="14">
        <f t="shared" si="251"/>
        <v>13.914292245024122</v>
      </c>
      <c r="AF684" s="14" cm="1">
        <f t="array" ref="AF684">_xlfn.XLOOKUP(AE684,BSFC!$I$11:$I$33,_xlfn.XLOOKUP('Main Data (ICE)'!W684,BSFC!$J$10:$W$10,BSFC!$J$11:$W$33,,-1),,-1)</f>
        <v>450.79008974999994</v>
      </c>
      <c r="AG684" s="14">
        <f t="shared" si="252"/>
        <v>1.2590218679194376</v>
      </c>
      <c r="AH684" s="14">
        <f t="shared" si="256"/>
        <v>2.0825300384643382E-4</v>
      </c>
      <c r="AI684" s="14">
        <f t="shared" si="257"/>
        <v>9.3878390294640984E-2</v>
      </c>
      <c r="AJ684" s="14">
        <f t="shared" si="261"/>
        <v>81.146626109155605</v>
      </c>
      <c r="AK684" s="14">
        <f t="shared" si="258"/>
        <v>1.2434223880084896E-4</v>
      </c>
      <c r="AL684" s="14">
        <f t="shared" si="259"/>
        <v>0.10747897497901579</v>
      </c>
    </row>
    <row r="685" spans="1:38" ht="15.75" thickBot="1" x14ac:dyDescent="0.3">
      <c r="A685" s="14">
        <v>1</v>
      </c>
      <c r="B685" s="17" t="s">
        <v>31</v>
      </c>
      <c r="C685" s="14">
        <v>679</v>
      </c>
      <c r="D685" s="14">
        <f t="shared" si="253"/>
        <v>30.000049728</v>
      </c>
      <c r="E685" s="14">
        <f t="shared" si="243"/>
        <v>13.411199999999999</v>
      </c>
      <c r="F685" s="14">
        <f t="shared" si="254"/>
        <v>59.031592876276335</v>
      </c>
      <c r="G685" s="14">
        <f>0.5*('Specifications (ICE)'!$P$4*'Specifications (ICE)'!$P$3)*'Specifications (ICE)'!$P$5*E685^2</f>
        <v>56.217600027646043</v>
      </c>
      <c r="H685" s="14">
        <f>IF(B685="A",'Specifications (ICE)'!$M$12,IF(B685="G",'Specifications (ICE)'!$M$13))</f>
        <v>105.33879899999999</v>
      </c>
      <c r="I685" s="14">
        <f>'Specifications (ICE)'!$H$11-G685-H685-R685</f>
        <v>540.44185119107658</v>
      </c>
      <c r="J685" s="14">
        <f t="shared" si="244"/>
        <v>0.85399569113473717</v>
      </c>
      <c r="K685" s="14">
        <f>0.5*'Specifications (ICE)'!$E$16*E685^2</f>
        <v>48283.043975654393</v>
      </c>
      <c r="L685" s="14">
        <f>E685/'Specifications (ICE)'!$M$4</f>
        <v>46.93333333333333</v>
      </c>
      <c r="M685" s="14">
        <f t="shared" si="239"/>
        <v>3</v>
      </c>
      <c r="N685" s="14">
        <f>IF(M685=1,'Specifications (ICE)'!$M$19,IF(M685=2,'Specifications (ICE)'!$M$20,IF(M685=3,'Specifications (ICE)'!$M$21)))</f>
        <v>632.83908432016858</v>
      </c>
      <c r="O685" s="14">
        <f t="shared" si="240"/>
        <v>56.911309171706868</v>
      </c>
      <c r="P685" s="13">
        <f t="shared" si="241"/>
        <v>0.85399569113473717</v>
      </c>
      <c r="Q685" s="14">
        <v>0</v>
      </c>
      <c r="R685" s="17">
        <f>'Specifications (ICE)'!$E$16*9.81*SIN(Q685-Q684)</f>
        <v>0</v>
      </c>
      <c r="S685" s="14">
        <f t="shared" si="245"/>
        <v>0</v>
      </c>
      <c r="T685" s="12">
        <f t="shared" si="242"/>
        <v>840.33949246964119</v>
      </c>
      <c r="U685" s="3">
        <f t="shared" si="260"/>
        <v>18</v>
      </c>
      <c r="V685" s="19">
        <f t="shared" si="246"/>
        <v>13.422600000000001</v>
      </c>
      <c r="W685" s="14">
        <f>IF(M685=1,_xlfn.XLOOKUP(D685,' RPM (ICE)'!$E$3:$E$63,' RPM (ICE)'!$B$3:$B$63,,1),IF(M685=2,_xlfn.XLOOKUP(D685,' RPM (ICE)'!$F$3:$F$63,' RPM (ICE)'!$B$3:$B$63,,1),IF(M685=3,_xlfn.XLOOKUP(D685,' RPM (ICE)'!$G$3:$G$63,' RPM (ICE)'!$B$3:$B$63,,1))))</f>
        <v>6900</v>
      </c>
      <c r="X685" s="12">
        <f t="shared" si="247"/>
        <v>18.575322156521739</v>
      </c>
      <c r="Y685" s="3">
        <f t="shared" si="248"/>
        <v>19</v>
      </c>
      <c r="Z685" s="3">
        <f t="shared" si="255"/>
        <v>19</v>
      </c>
      <c r="AA685" s="3">
        <f t="shared" si="249"/>
        <v>19</v>
      </c>
      <c r="AB685" s="19"/>
      <c r="AC685" s="14">
        <f>IF(M685=1,_xlfn.XLOOKUP(D685,' RPM (ICE)'!$E$3:$E$63,' RPM (ICE)'!$C$3:$C$63,,-1),IF(M685=2,_xlfn.XLOOKUP(D685,' RPM (ICE)'!$F$3:$F$63,' RPM (ICE)'!$C$3:$C$63,,-1),IF(M685=3,_xlfn.XLOOKUP(D685,' RPM (ICE)'!$G$3:$G$63,' RPM (ICE)'!$C$3:$C$63,,-1))))</f>
        <v>13.483333333333301</v>
      </c>
      <c r="AD685" s="14">
        <f t="shared" si="250"/>
        <v>10.054521666666643</v>
      </c>
      <c r="AE685" s="14">
        <f t="shared" si="251"/>
        <v>13.914292245024122</v>
      </c>
      <c r="AF685" s="14" cm="1">
        <f t="array" ref="AF685">_xlfn.XLOOKUP(AE685,BSFC!$I$11:$I$33,_xlfn.XLOOKUP('Main Data (ICE)'!W685,BSFC!$J$10:$W$10,BSFC!$J$11:$W$33,,-1),,-1)</f>
        <v>450.79008974999994</v>
      </c>
      <c r="AG685" s="14">
        <f t="shared" si="252"/>
        <v>1.2590218679194376</v>
      </c>
      <c r="AH685" s="14">
        <f t="shared" si="256"/>
        <v>2.0825300384643382E-4</v>
      </c>
      <c r="AI685" s="14">
        <f t="shared" si="257"/>
        <v>9.3878390294640984E-2</v>
      </c>
      <c r="AJ685" s="14">
        <f t="shared" si="261"/>
        <v>81.240504499450239</v>
      </c>
      <c r="AK685" s="14">
        <f t="shared" si="258"/>
        <v>1.2434223880084896E-4</v>
      </c>
      <c r="AL685" s="14">
        <f t="shared" si="259"/>
        <v>0.10760331721781664</v>
      </c>
    </row>
    <row r="686" spans="1:38" ht="15.75" thickBot="1" x14ac:dyDescent="0.3">
      <c r="A686" s="14">
        <v>1</v>
      </c>
      <c r="B686" s="17" t="s">
        <v>31</v>
      </c>
      <c r="C686" s="14">
        <v>680</v>
      </c>
      <c r="D686" s="14">
        <f t="shared" si="253"/>
        <v>30.000049728</v>
      </c>
      <c r="E686" s="14">
        <f t="shared" si="243"/>
        <v>13.411199999999999</v>
      </c>
      <c r="F686" s="14">
        <f t="shared" si="254"/>
        <v>59.106157419344818</v>
      </c>
      <c r="G686" s="14">
        <f>0.5*('Specifications (ICE)'!$P$4*'Specifications (ICE)'!$P$3)*'Specifications (ICE)'!$P$5*E686^2</f>
        <v>56.217600027646043</v>
      </c>
      <c r="H686" s="14">
        <f>IF(B686="A",'Specifications (ICE)'!$M$12,IF(B686="G",'Specifications (ICE)'!$M$13))</f>
        <v>105.33879899999999</v>
      </c>
      <c r="I686" s="14">
        <f>'Specifications (ICE)'!$H$11-G686-H686-R686</f>
        <v>540.44185119107658</v>
      </c>
      <c r="J686" s="14">
        <f t="shared" si="244"/>
        <v>0.85399569113473717</v>
      </c>
      <c r="K686" s="14">
        <f>0.5*'Specifications (ICE)'!$E$16*E686^2</f>
        <v>48283.043975654393</v>
      </c>
      <c r="L686" s="14">
        <f>E686/'Specifications (ICE)'!$M$4</f>
        <v>46.93333333333333</v>
      </c>
      <c r="M686" s="14">
        <f t="shared" si="239"/>
        <v>3</v>
      </c>
      <c r="N686" s="14">
        <f>IF(M686=1,'Specifications (ICE)'!$M$19,IF(M686=2,'Specifications (ICE)'!$M$20,IF(M686=3,'Specifications (ICE)'!$M$21)))</f>
        <v>632.83908432016858</v>
      </c>
      <c r="O686" s="14">
        <f t="shared" si="240"/>
        <v>56.911309171706868</v>
      </c>
      <c r="P686" s="13">
        <f t="shared" si="241"/>
        <v>0.85399569113473717</v>
      </c>
      <c r="Q686" s="14">
        <v>0</v>
      </c>
      <c r="R686" s="17">
        <f>'Specifications (ICE)'!$E$16*9.81*SIN(Q686-Q685)</f>
        <v>0</v>
      </c>
      <c r="S686" s="14">
        <f t="shared" si="245"/>
        <v>0</v>
      </c>
      <c r="T686" s="12">
        <f t="shared" si="242"/>
        <v>840.33949246964119</v>
      </c>
      <c r="U686" s="3">
        <f t="shared" si="260"/>
        <v>18</v>
      </c>
      <c r="V686" s="19">
        <f t="shared" si="246"/>
        <v>13.422600000000001</v>
      </c>
      <c r="W686" s="14">
        <f>IF(M686=1,_xlfn.XLOOKUP(D686,' RPM (ICE)'!$E$3:$E$63,' RPM (ICE)'!$B$3:$B$63,,1),IF(M686=2,_xlfn.XLOOKUP(D686,' RPM (ICE)'!$F$3:$F$63,' RPM (ICE)'!$B$3:$B$63,,1),IF(M686=3,_xlfn.XLOOKUP(D686,' RPM (ICE)'!$G$3:$G$63,' RPM (ICE)'!$B$3:$B$63,,1))))</f>
        <v>6900</v>
      </c>
      <c r="X686" s="12">
        <f t="shared" si="247"/>
        <v>18.575322156521739</v>
      </c>
      <c r="Y686" s="3">
        <f t="shared" si="248"/>
        <v>19</v>
      </c>
      <c r="Z686" s="3">
        <f t="shared" si="255"/>
        <v>19</v>
      </c>
      <c r="AA686" s="3">
        <f t="shared" si="249"/>
        <v>19</v>
      </c>
      <c r="AB686" s="19"/>
      <c r="AC686" s="14">
        <f>IF(M686=1,_xlfn.XLOOKUP(D686,' RPM (ICE)'!$E$3:$E$63,' RPM (ICE)'!$C$3:$C$63,,-1),IF(M686=2,_xlfn.XLOOKUP(D686,' RPM (ICE)'!$F$3:$F$63,' RPM (ICE)'!$C$3:$C$63,,-1),IF(M686=3,_xlfn.XLOOKUP(D686,' RPM (ICE)'!$G$3:$G$63,' RPM (ICE)'!$C$3:$C$63,,-1))))</f>
        <v>13.483333333333301</v>
      </c>
      <c r="AD686" s="14">
        <f t="shared" si="250"/>
        <v>10.054521666666643</v>
      </c>
      <c r="AE686" s="14">
        <f t="shared" si="251"/>
        <v>13.914292245024122</v>
      </c>
      <c r="AF686" s="14" cm="1">
        <f t="array" ref="AF686">_xlfn.XLOOKUP(AE686,BSFC!$I$11:$I$33,_xlfn.XLOOKUP('Main Data (ICE)'!W686,BSFC!$J$10:$W$10,BSFC!$J$11:$W$33,,-1),,-1)</f>
        <v>450.79008974999994</v>
      </c>
      <c r="AG686" s="14">
        <f t="shared" si="252"/>
        <v>1.2590218679194376</v>
      </c>
      <c r="AH686" s="14">
        <f t="shared" si="256"/>
        <v>2.0825300384643382E-4</v>
      </c>
      <c r="AI686" s="14">
        <f t="shared" si="257"/>
        <v>9.3878390294640984E-2</v>
      </c>
      <c r="AJ686" s="14">
        <f t="shared" si="261"/>
        <v>81.334382889744873</v>
      </c>
      <c r="AK686" s="14">
        <f t="shared" si="258"/>
        <v>1.2434223880084896E-4</v>
      </c>
      <c r="AL686" s="14">
        <f t="shared" si="259"/>
        <v>0.1077276594566175</v>
      </c>
    </row>
    <row r="687" spans="1:38" ht="15.75" thickBot="1" x14ac:dyDescent="0.3">
      <c r="A687" s="14">
        <v>1</v>
      </c>
      <c r="B687" s="17" t="s">
        <v>31</v>
      </c>
      <c r="C687" s="14">
        <v>681</v>
      </c>
      <c r="D687" s="14">
        <f t="shared" si="253"/>
        <v>30.000049728</v>
      </c>
      <c r="E687" s="14">
        <f t="shared" si="243"/>
        <v>13.411199999999999</v>
      </c>
      <c r="F687" s="14">
        <f t="shared" si="254"/>
        <v>59.180721962413301</v>
      </c>
      <c r="G687" s="14">
        <f>0.5*('Specifications (ICE)'!$P$4*'Specifications (ICE)'!$P$3)*'Specifications (ICE)'!$P$5*E687^2</f>
        <v>56.217600027646043</v>
      </c>
      <c r="H687" s="14">
        <f>IF(B687="A",'Specifications (ICE)'!$M$12,IF(B687="G",'Specifications (ICE)'!$M$13))</f>
        <v>105.33879899999999</v>
      </c>
      <c r="I687" s="14">
        <f>'Specifications (ICE)'!$H$11-G687-H687-R687</f>
        <v>540.44185119107658</v>
      </c>
      <c r="J687" s="14">
        <f t="shared" si="244"/>
        <v>0.85399569113473717</v>
      </c>
      <c r="K687" s="14">
        <f>0.5*'Specifications (ICE)'!$E$16*E687^2</f>
        <v>48283.043975654393</v>
      </c>
      <c r="L687" s="14">
        <f>E687/'Specifications (ICE)'!$M$4</f>
        <v>46.93333333333333</v>
      </c>
      <c r="M687" s="14">
        <f t="shared" si="239"/>
        <v>3</v>
      </c>
      <c r="N687" s="14">
        <f>IF(M687=1,'Specifications (ICE)'!$M$19,IF(M687=2,'Specifications (ICE)'!$M$20,IF(M687=3,'Specifications (ICE)'!$M$21)))</f>
        <v>632.83908432016858</v>
      </c>
      <c r="O687" s="14">
        <f t="shared" si="240"/>
        <v>56.911309171706868</v>
      </c>
      <c r="P687" s="13">
        <f t="shared" si="241"/>
        <v>0.85399569113473717</v>
      </c>
      <c r="Q687" s="14">
        <v>0</v>
      </c>
      <c r="R687" s="17">
        <f>'Specifications (ICE)'!$E$16*9.81*SIN(Q687-Q686)</f>
        <v>0</v>
      </c>
      <c r="S687" s="14">
        <f t="shared" si="245"/>
        <v>0</v>
      </c>
      <c r="T687" s="12">
        <f t="shared" si="242"/>
        <v>840.33949246964119</v>
      </c>
      <c r="U687" s="3">
        <f t="shared" si="260"/>
        <v>18</v>
      </c>
      <c r="V687" s="19">
        <f t="shared" si="246"/>
        <v>13.422600000000001</v>
      </c>
      <c r="W687" s="14">
        <f>IF(M687=1,_xlfn.XLOOKUP(D687,' RPM (ICE)'!$E$3:$E$63,' RPM (ICE)'!$B$3:$B$63,,1),IF(M687=2,_xlfn.XLOOKUP(D687,' RPM (ICE)'!$F$3:$F$63,' RPM (ICE)'!$B$3:$B$63,,1),IF(M687=3,_xlfn.XLOOKUP(D687,' RPM (ICE)'!$G$3:$G$63,' RPM (ICE)'!$B$3:$B$63,,1))))</f>
        <v>6900</v>
      </c>
      <c r="X687" s="12">
        <f t="shared" si="247"/>
        <v>18.575322156521739</v>
      </c>
      <c r="Y687" s="3">
        <f t="shared" si="248"/>
        <v>19</v>
      </c>
      <c r="Z687" s="3">
        <f t="shared" si="255"/>
        <v>19</v>
      </c>
      <c r="AA687" s="3">
        <f t="shared" si="249"/>
        <v>19</v>
      </c>
      <c r="AB687" s="19"/>
      <c r="AC687" s="14">
        <f>IF(M687=1,_xlfn.XLOOKUP(D687,' RPM (ICE)'!$E$3:$E$63,' RPM (ICE)'!$C$3:$C$63,,-1),IF(M687=2,_xlfn.XLOOKUP(D687,' RPM (ICE)'!$F$3:$F$63,' RPM (ICE)'!$C$3:$C$63,,-1),IF(M687=3,_xlfn.XLOOKUP(D687,' RPM (ICE)'!$G$3:$G$63,' RPM (ICE)'!$C$3:$C$63,,-1))))</f>
        <v>13.483333333333301</v>
      </c>
      <c r="AD687" s="14">
        <f t="shared" si="250"/>
        <v>10.054521666666643</v>
      </c>
      <c r="AE687" s="14">
        <f t="shared" si="251"/>
        <v>13.914292245024122</v>
      </c>
      <c r="AF687" s="14" cm="1">
        <f t="array" ref="AF687">_xlfn.XLOOKUP(AE687,BSFC!$I$11:$I$33,_xlfn.XLOOKUP('Main Data (ICE)'!W687,BSFC!$J$10:$W$10,BSFC!$J$11:$W$33,,-1),,-1)</f>
        <v>450.79008974999994</v>
      </c>
      <c r="AG687" s="14">
        <f t="shared" si="252"/>
        <v>1.2590218679194376</v>
      </c>
      <c r="AH687" s="14">
        <f t="shared" si="256"/>
        <v>2.0825300384643382E-4</v>
      </c>
      <c r="AI687" s="14">
        <f t="shared" si="257"/>
        <v>9.3878390294640984E-2</v>
      </c>
      <c r="AJ687" s="14">
        <f t="shared" si="261"/>
        <v>81.428261280039507</v>
      </c>
      <c r="AK687" s="14">
        <f t="shared" si="258"/>
        <v>1.2434223880084896E-4</v>
      </c>
      <c r="AL687" s="14">
        <f t="shared" si="259"/>
        <v>0.10785200169541835</v>
      </c>
    </row>
    <row r="688" spans="1:38" ht="15.75" thickBot="1" x14ac:dyDescent="0.3">
      <c r="A688" s="14">
        <v>1</v>
      </c>
      <c r="B688" s="17" t="s">
        <v>31</v>
      </c>
      <c r="C688" s="14">
        <v>682</v>
      </c>
      <c r="D688" s="14">
        <f t="shared" si="253"/>
        <v>30.000049728</v>
      </c>
      <c r="E688" s="14">
        <f t="shared" si="243"/>
        <v>13.411199999999999</v>
      </c>
      <c r="F688" s="14">
        <f t="shared" si="254"/>
        <v>59.255286505481784</v>
      </c>
      <c r="G688" s="14">
        <f>0.5*('Specifications (ICE)'!$P$4*'Specifications (ICE)'!$P$3)*'Specifications (ICE)'!$P$5*E688^2</f>
        <v>56.217600027646043</v>
      </c>
      <c r="H688" s="14">
        <f>IF(B688="A",'Specifications (ICE)'!$M$12,IF(B688="G",'Specifications (ICE)'!$M$13))</f>
        <v>105.33879899999999</v>
      </c>
      <c r="I688" s="14">
        <f>'Specifications (ICE)'!$H$11-G688-H688-R688</f>
        <v>540.44185119107658</v>
      </c>
      <c r="J688" s="14">
        <f t="shared" si="244"/>
        <v>0.85399569113473717</v>
      </c>
      <c r="K688" s="14">
        <f>0.5*'Specifications (ICE)'!$E$16*E688^2</f>
        <v>48283.043975654393</v>
      </c>
      <c r="L688" s="14">
        <f>E688/'Specifications (ICE)'!$M$4</f>
        <v>46.93333333333333</v>
      </c>
      <c r="M688" s="14">
        <f t="shared" si="239"/>
        <v>3</v>
      </c>
      <c r="N688" s="14">
        <f>IF(M688=1,'Specifications (ICE)'!$M$19,IF(M688=2,'Specifications (ICE)'!$M$20,IF(M688=3,'Specifications (ICE)'!$M$21)))</f>
        <v>632.83908432016858</v>
      </c>
      <c r="O688" s="14">
        <f t="shared" si="240"/>
        <v>56.911309171706868</v>
      </c>
      <c r="P688" s="13">
        <f t="shared" si="241"/>
        <v>0.85399569113473717</v>
      </c>
      <c r="Q688" s="14">
        <v>0</v>
      </c>
      <c r="R688" s="17">
        <f>'Specifications (ICE)'!$E$16*9.81*SIN(Q688-Q687)</f>
        <v>0</v>
      </c>
      <c r="S688" s="14">
        <f t="shared" si="245"/>
        <v>0</v>
      </c>
      <c r="T688" s="12">
        <f t="shared" si="242"/>
        <v>840.33949246964119</v>
      </c>
      <c r="U688" s="3">
        <f t="shared" si="260"/>
        <v>18</v>
      </c>
      <c r="V688" s="19">
        <f t="shared" si="246"/>
        <v>13.422600000000001</v>
      </c>
      <c r="W688" s="14">
        <f>IF(M688=1,_xlfn.XLOOKUP(D688,' RPM (ICE)'!$E$3:$E$63,' RPM (ICE)'!$B$3:$B$63,,1),IF(M688=2,_xlfn.XLOOKUP(D688,' RPM (ICE)'!$F$3:$F$63,' RPM (ICE)'!$B$3:$B$63,,1),IF(M688=3,_xlfn.XLOOKUP(D688,' RPM (ICE)'!$G$3:$G$63,' RPM (ICE)'!$B$3:$B$63,,1))))</f>
        <v>6900</v>
      </c>
      <c r="X688" s="12">
        <f t="shared" si="247"/>
        <v>18.575322156521739</v>
      </c>
      <c r="Y688" s="3">
        <f t="shared" si="248"/>
        <v>19</v>
      </c>
      <c r="Z688" s="3">
        <f t="shared" si="255"/>
        <v>19</v>
      </c>
      <c r="AA688" s="3">
        <f t="shared" si="249"/>
        <v>19</v>
      </c>
      <c r="AB688" s="19"/>
      <c r="AC688" s="14">
        <f>IF(M688=1,_xlfn.XLOOKUP(D688,' RPM (ICE)'!$E$3:$E$63,' RPM (ICE)'!$C$3:$C$63,,-1),IF(M688=2,_xlfn.XLOOKUP(D688,' RPM (ICE)'!$F$3:$F$63,' RPM (ICE)'!$C$3:$C$63,,-1),IF(M688=3,_xlfn.XLOOKUP(D688,' RPM (ICE)'!$G$3:$G$63,' RPM (ICE)'!$C$3:$C$63,,-1))))</f>
        <v>13.483333333333301</v>
      </c>
      <c r="AD688" s="14">
        <f t="shared" si="250"/>
        <v>10.054521666666643</v>
      </c>
      <c r="AE688" s="14">
        <f t="shared" si="251"/>
        <v>13.914292245024122</v>
      </c>
      <c r="AF688" s="14" cm="1">
        <f t="array" ref="AF688">_xlfn.XLOOKUP(AE688,BSFC!$I$11:$I$33,_xlfn.XLOOKUP('Main Data (ICE)'!W688,BSFC!$J$10:$W$10,BSFC!$J$11:$W$33,,-1),,-1)</f>
        <v>450.79008974999994</v>
      </c>
      <c r="AG688" s="14">
        <f t="shared" si="252"/>
        <v>1.2590218679194376</v>
      </c>
      <c r="AH688" s="14">
        <f t="shared" si="256"/>
        <v>2.0825300384643382E-4</v>
      </c>
      <c r="AI688" s="14">
        <f t="shared" si="257"/>
        <v>9.3878390294640984E-2</v>
      </c>
      <c r="AJ688" s="14">
        <f t="shared" si="261"/>
        <v>81.522139670334141</v>
      </c>
      <c r="AK688" s="14">
        <f t="shared" si="258"/>
        <v>1.2434223880084896E-4</v>
      </c>
      <c r="AL688" s="14">
        <f t="shared" si="259"/>
        <v>0.1079763439342192</v>
      </c>
    </row>
    <row r="689" spans="1:38" ht="15.75" thickBot="1" x14ac:dyDescent="0.3">
      <c r="A689" s="14">
        <v>1</v>
      </c>
      <c r="B689" s="17" t="s">
        <v>31</v>
      </c>
      <c r="C689" s="14">
        <v>683</v>
      </c>
      <c r="D689" s="14">
        <f t="shared" si="253"/>
        <v>30.000049728</v>
      </c>
      <c r="E689" s="14">
        <f t="shared" si="243"/>
        <v>13.411199999999999</v>
      </c>
      <c r="F689" s="14">
        <f t="shared" si="254"/>
        <v>59.329851048550267</v>
      </c>
      <c r="G689" s="14">
        <f>0.5*('Specifications (ICE)'!$P$4*'Specifications (ICE)'!$P$3)*'Specifications (ICE)'!$P$5*E689^2</f>
        <v>56.217600027646043</v>
      </c>
      <c r="H689" s="14">
        <f>IF(B689="A",'Specifications (ICE)'!$M$12,IF(B689="G",'Specifications (ICE)'!$M$13))</f>
        <v>105.33879899999999</v>
      </c>
      <c r="I689" s="14">
        <f>'Specifications (ICE)'!$H$11-G689-H689-R689</f>
        <v>540.44185119107658</v>
      </c>
      <c r="J689" s="14">
        <f t="shared" si="244"/>
        <v>0.85399569113473717</v>
      </c>
      <c r="K689" s="14">
        <f>0.5*'Specifications (ICE)'!$E$16*E689^2</f>
        <v>48283.043975654393</v>
      </c>
      <c r="L689" s="14">
        <f>E689/'Specifications (ICE)'!$M$4</f>
        <v>46.93333333333333</v>
      </c>
      <c r="M689" s="14">
        <f t="shared" si="239"/>
        <v>3</v>
      </c>
      <c r="N689" s="14">
        <f>IF(M689=1,'Specifications (ICE)'!$M$19,IF(M689=2,'Specifications (ICE)'!$M$20,IF(M689=3,'Specifications (ICE)'!$M$21)))</f>
        <v>632.83908432016858</v>
      </c>
      <c r="O689" s="14">
        <f t="shared" si="240"/>
        <v>56.911309171706868</v>
      </c>
      <c r="P689" s="13">
        <f t="shared" si="241"/>
        <v>0.85399569113473717</v>
      </c>
      <c r="Q689" s="14">
        <v>0</v>
      </c>
      <c r="R689" s="17">
        <f>'Specifications (ICE)'!$E$16*9.81*SIN(Q689-Q688)</f>
        <v>0</v>
      </c>
      <c r="S689" s="14">
        <f t="shared" si="245"/>
        <v>0</v>
      </c>
      <c r="T689" s="12">
        <f t="shared" si="242"/>
        <v>840.33949246964119</v>
      </c>
      <c r="U689" s="3">
        <f t="shared" si="260"/>
        <v>18</v>
      </c>
      <c r="V689" s="19">
        <f t="shared" si="246"/>
        <v>13.422600000000001</v>
      </c>
      <c r="W689" s="14">
        <f>IF(M689=1,_xlfn.XLOOKUP(D689,' RPM (ICE)'!$E$3:$E$63,' RPM (ICE)'!$B$3:$B$63,,1),IF(M689=2,_xlfn.XLOOKUP(D689,' RPM (ICE)'!$F$3:$F$63,' RPM (ICE)'!$B$3:$B$63,,1),IF(M689=3,_xlfn.XLOOKUP(D689,' RPM (ICE)'!$G$3:$G$63,' RPM (ICE)'!$B$3:$B$63,,1))))</f>
        <v>6900</v>
      </c>
      <c r="X689" s="12">
        <f t="shared" si="247"/>
        <v>18.575322156521739</v>
      </c>
      <c r="Y689" s="3">
        <f t="shared" si="248"/>
        <v>19</v>
      </c>
      <c r="Z689" s="3">
        <f t="shared" si="255"/>
        <v>19</v>
      </c>
      <c r="AA689" s="3">
        <f t="shared" si="249"/>
        <v>19</v>
      </c>
      <c r="AB689" s="19"/>
      <c r="AC689" s="14">
        <f>IF(M689=1,_xlfn.XLOOKUP(D689,' RPM (ICE)'!$E$3:$E$63,' RPM (ICE)'!$C$3:$C$63,,-1),IF(M689=2,_xlfn.XLOOKUP(D689,' RPM (ICE)'!$F$3:$F$63,' RPM (ICE)'!$C$3:$C$63,,-1),IF(M689=3,_xlfn.XLOOKUP(D689,' RPM (ICE)'!$G$3:$G$63,' RPM (ICE)'!$C$3:$C$63,,-1))))</f>
        <v>13.483333333333301</v>
      </c>
      <c r="AD689" s="14">
        <f t="shared" si="250"/>
        <v>10.054521666666643</v>
      </c>
      <c r="AE689" s="14">
        <f t="shared" si="251"/>
        <v>13.914292245024122</v>
      </c>
      <c r="AF689" s="14" cm="1">
        <f t="array" ref="AF689">_xlfn.XLOOKUP(AE689,BSFC!$I$11:$I$33,_xlfn.XLOOKUP('Main Data (ICE)'!W689,BSFC!$J$10:$W$10,BSFC!$J$11:$W$33,,-1),,-1)</f>
        <v>450.79008974999994</v>
      </c>
      <c r="AG689" s="14">
        <f t="shared" si="252"/>
        <v>1.2590218679194376</v>
      </c>
      <c r="AH689" s="14">
        <f t="shared" si="256"/>
        <v>2.0825300384643382E-4</v>
      </c>
      <c r="AI689" s="14">
        <f t="shared" si="257"/>
        <v>9.3878390294640984E-2</v>
      </c>
      <c r="AJ689" s="14">
        <f t="shared" si="261"/>
        <v>81.616018060628775</v>
      </c>
      <c r="AK689" s="14">
        <f t="shared" si="258"/>
        <v>1.2434223880084896E-4</v>
      </c>
      <c r="AL689" s="14">
        <f t="shared" si="259"/>
        <v>0.10810068617302006</v>
      </c>
    </row>
    <row r="690" spans="1:38" ht="15.75" thickBot="1" x14ac:dyDescent="0.3">
      <c r="A690" s="14">
        <v>1</v>
      </c>
      <c r="B690" s="17" t="s">
        <v>31</v>
      </c>
      <c r="C690" s="14">
        <v>684</v>
      </c>
      <c r="D690" s="14">
        <f t="shared" si="253"/>
        <v>30.000049728</v>
      </c>
      <c r="E690" s="14">
        <f t="shared" si="243"/>
        <v>13.411199999999999</v>
      </c>
      <c r="F690" s="14">
        <f t="shared" si="254"/>
        <v>59.404415591618751</v>
      </c>
      <c r="G690" s="14">
        <f>0.5*('Specifications (ICE)'!$P$4*'Specifications (ICE)'!$P$3)*'Specifications (ICE)'!$P$5*E690^2</f>
        <v>56.217600027646043</v>
      </c>
      <c r="H690" s="14">
        <f>IF(B690="A",'Specifications (ICE)'!$M$12,IF(B690="G",'Specifications (ICE)'!$M$13))</f>
        <v>105.33879899999999</v>
      </c>
      <c r="I690" s="14">
        <f>'Specifications (ICE)'!$H$11-G690-H690-R690</f>
        <v>540.44185119107658</v>
      </c>
      <c r="J690" s="14">
        <f t="shared" si="244"/>
        <v>0.85399569113473717</v>
      </c>
      <c r="K690" s="14">
        <f>0.5*'Specifications (ICE)'!$E$16*E690^2</f>
        <v>48283.043975654393</v>
      </c>
      <c r="L690" s="14">
        <f>E690/'Specifications (ICE)'!$M$4</f>
        <v>46.93333333333333</v>
      </c>
      <c r="M690" s="14">
        <f t="shared" si="239"/>
        <v>3</v>
      </c>
      <c r="N690" s="14">
        <f>IF(M690=1,'Specifications (ICE)'!$M$19,IF(M690=2,'Specifications (ICE)'!$M$20,IF(M690=3,'Specifications (ICE)'!$M$21)))</f>
        <v>632.83908432016858</v>
      </c>
      <c r="O690" s="14">
        <f t="shared" si="240"/>
        <v>56.911309171706868</v>
      </c>
      <c r="P690" s="13">
        <f t="shared" si="241"/>
        <v>0.85399569113473717</v>
      </c>
      <c r="Q690" s="14">
        <v>0</v>
      </c>
      <c r="R690" s="17">
        <f>'Specifications (ICE)'!$E$16*9.81*SIN(Q690-Q689)</f>
        <v>0</v>
      </c>
      <c r="S690" s="14">
        <f t="shared" si="245"/>
        <v>0</v>
      </c>
      <c r="T690" s="12">
        <f t="shared" si="242"/>
        <v>840.33949246964119</v>
      </c>
      <c r="U690" s="3">
        <f t="shared" si="260"/>
        <v>18</v>
      </c>
      <c r="V690" s="19">
        <f t="shared" si="246"/>
        <v>13.422600000000001</v>
      </c>
      <c r="W690" s="14">
        <f>IF(M690=1,_xlfn.XLOOKUP(D690,' RPM (ICE)'!$E$3:$E$63,' RPM (ICE)'!$B$3:$B$63,,1),IF(M690=2,_xlfn.XLOOKUP(D690,' RPM (ICE)'!$F$3:$F$63,' RPM (ICE)'!$B$3:$B$63,,1),IF(M690=3,_xlfn.XLOOKUP(D690,' RPM (ICE)'!$G$3:$G$63,' RPM (ICE)'!$B$3:$B$63,,1))))</f>
        <v>6900</v>
      </c>
      <c r="X690" s="12">
        <f t="shared" si="247"/>
        <v>18.575322156521739</v>
      </c>
      <c r="Y690" s="3">
        <f t="shared" si="248"/>
        <v>19</v>
      </c>
      <c r="Z690" s="3">
        <f t="shared" si="255"/>
        <v>19</v>
      </c>
      <c r="AA690" s="3">
        <f t="shared" si="249"/>
        <v>19</v>
      </c>
      <c r="AB690" s="19"/>
      <c r="AC690" s="14">
        <f>IF(M690=1,_xlfn.XLOOKUP(D690,' RPM (ICE)'!$E$3:$E$63,' RPM (ICE)'!$C$3:$C$63,,-1),IF(M690=2,_xlfn.XLOOKUP(D690,' RPM (ICE)'!$F$3:$F$63,' RPM (ICE)'!$C$3:$C$63,,-1),IF(M690=3,_xlfn.XLOOKUP(D690,' RPM (ICE)'!$G$3:$G$63,' RPM (ICE)'!$C$3:$C$63,,-1))))</f>
        <v>13.483333333333301</v>
      </c>
      <c r="AD690" s="14">
        <f t="shared" si="250"/>
        <v>10.054521666666643</v>
      </c>
      <c r="AE690" s="14">
        <f t="shared" si="251"/>
        <v>13.914292245024122</v>
      </c>
      <c r="AF690" s="14" cm="1">
        <f t="array" ref="AF690">_xlfn.XLOOKUP(AE690,BSFC!$I$11:$I$33,_xlfn.XLOOKUP('Main Data (ICE)'!W690,BSFC!$J$10:$W$10,BSFC!$J$11:$W$33,,-1),,-1)</f>
        <v>450.79008974999994</v>
      </c>
      <c r="AG690" s="14">
        <f t="shared" si="252"/>
        <v>1.2590218679194376</v>
      </c>
      <c r="AH690" s="14">
        <f t="shared" si="256"/>
        <v>2.0825300384643382E-4</v>
      </c>
      <c r="AI690" s="14">
        <f t="shared" si="257"/>
        <v>9.3878390294640984E-2</v>
      </c>
      <c r="AJ690" s="14">
        <f t="shared" si="261"/>
        <v>81.709896450923409</v>
      </c>
      <c r="AK690" s="14">
        <f t="shared" si="258"/>
        <v>1.2434223880084896E-4</v>
      </c>
      <c r="AL690" s="14">
        <f t="shared" si="259"/>
        <v>0.10822502841182091</v>
      </c>
    </row>
    <row r="691" spans="1:38" ht="15.75" thickBot="1" x14ac:dyDescent="0.3">
      <c r="A691" s="14">
        <v>1</v>
      </c>
      <c r="B691" s="17" t="s">
        <v>31</v>
      </c>
      <c r="C691" s="14">
        <v>685</v>
      </c>
      <c r="D691" s="14">
        <f t="shared" si="253"/>
        <v>30.000049728</v>
      </c>
      <c r="E691" s="14">
        <f t="shared" si="243"/>
        <v>13.411199999999999</v>
      </c>
      <c r="F691" s="14">
        <f t="shared" si="254"/>
        <v>59.478980134687234</v>
      </c>
      <c r="G691" s="14">
        <f>0.5*('Specifications (ICE)'!$P$4*'Specifications (ICE)'!$P$3)*'Specifications (ICE)'!$P$5*E691^2</f>
        <v>56.217600027646043</v>
      </c>
      <c r="H691" s="14">
        <f>IF(B691="A",'Specifications (ICE)'!$M$12,IF(B691="G",'Specifications (ICE)'!$M$13))</f>
        <v>105.33879899999999</v>
      </c>
      <c r="I691" s="14">
        <f>'Specifications (ICE)'!$H$11-G691-H691-R691</f>
        <v>540.44185119107658</v>
      </c>
      <c r="J691" s="14">
        <f t="shared" si="244"/>
        <v>0.85399569113473717</v>
      </c>
      <c r="K691" s="14">
        <f>0.5*'Specifications (ICE)'!$E$16*E691^2</f>
        <v>48283.043975654393</v>
      </c>
      <c r="L691" s="14">
        <f>E691/'Specifications (ICE)'!$M$4</f>
        <v>46.93333333333333</v>
      </c>
      <c r="M691" s="14">
        <f t="shared" si="239"/>
        <v>3</v>
      </c>
      <c r="N691" s="14">
        <f>IF(M691=1,'Specifications (ICE)'!$M$19,IF(M691=2,'Specifications (ICE)'!$M$20,IF(M691=3,'Specifications (ICE)'!$M$21)))</f>
        <v>632.83908432016858</v>
      </c>
      <c r="O691" s="14">
        <f t="shared" si="240"/>
        <v>56.911309171706868</v>
      </c>
      <c r="P691" s="13">
        <f t="shared" si="241"/>
        <v>0.85399569113473717</v>
      </c>
      <c r="Q691" s="14">
        <v>0</v>
      </c>
      <c r="R691" s="17">
        <f>'Specifications (ICE)'!$E$16*9.81*SIN(Q691-Q690)</f>
        <v>0</v>
      </c>
      <c r="S691" s="14">
        <f t="shared" si="245"/>
        <v>0</v>
      </c>
      <c r="T691" s="12">
        <f t="shared" si="242"/>
        <v>840.33949246964119</v>
      </c>
      <c r="U691" s="3">
        <f t="shared" si="260"/>
        <v>18</v>
      </c>
      <c r="V691" s="19">
        <f t="shared" si="246"/>
        <v>13.422600000000001</v>
      </c>
      <c r="W691" s="14">
        <f>IF(M691=1,_xlfn.XLOOKUP(D691,' RPM (ICE)'!$E$3:$E$63,' RPM (ICE)'!$B$3:$B$63,,1),IF(M691=2,_xlfn.XLOOKUP(D691,' RPM (ICE)'!$F$3:$F$63,' RPM (ICE)'!$B$3:$B$63,,1),IF(M691=3,_xlfn.XLOOKUP(D691,' RPM (ICE)'!$G$3:$G$63,' RPM (ICE)'!$B$3:$B$63,,1))))</f>
        <v>6900</v>
      </c>
      <c r="X691" s="12">
        <f t="shared" si="247"/>
        <v>18.575322156521739</v>
      </c>
      <c r="Y691" s="3">
        <f t="shared" si="248"/>
        <v>19</v>
      </c>
      <c r="Z691" s="3">
        <f t="shared" si="255"/>
        <v>19</v>
      </c>
      <c r="AA691" s="3">
        <f t="shared" si="249"/>
        <v>19</v>
      </c>
      <c r="AB691" s="19"/>
      <c r="AC691" s="14">
        <f>IF(M691=1,_xlfn.XLOOKUP(D691,' RPM (ICE)'!$E$3:$E$63,' RPM (ICE)'!$C$3:$C$63,,-1),IF(M691=2,_xlfn.XLOOKUP(D691,' RPM (ICE)'!$F$3:$F$63,' RPM (ICE)'!$C$3:$C$63,,-1),IF(M691=3,_xlfn.XLOOKUP(D691,' RPM (ICE)'!$G$3:$G$63,' RPM (ICE)'!$C$3:$C$63,,-1))))</f>
        <v>13.483333333333301</v>
      </c>
      <c r="AD691" s="14">
        <f t="shared" si="250"/>
        <v>10.054521666666643</v>
      </c>
      <c r="AE691" s="14">
        <f t="shared" si="251"/>
        <v>13.914292245024122</v>
      </c>
      <c r="AF691" s="14" cm="1">
        <f t="array" ref="AF691">_xlfn.XLOOKUP(AE691,BSFC!$I$11:$I$33,_xlfn.XLOOKUP('Main Data (ICE)'!W691,BSFC!$J$10:$W$10,BSFC!$J$11:$W$33,,-1),,-1)</f>
        <v>450.79008974999994</v>
      </c>
      <c r="AG691" s="14">
        <f t="shared" si="252"/>
        <v>1.2590218679194376</v>
      </c>
      <c r="AH691" s="14">
        <f t="shared" si="256"/>
        <v>2.0825300384643382E-4</v>
      </c>
      <c r="AI691" s="14">
        <f t="shared" si="257"/>
        <v>9.3878390294640984E-2</v>
      </c>
      <c r="AJ691" s="14">
        <f t="shared" si="261"/>
        <v>81.803774841218043</v>
      </c>
      <c r="AK691" s="14">
        <f t="shared" si="258"/>
        <v>1.2434223880084896E-4</v>
      </c>
      <c r="AL691" s="14">
        <f t="shared" si="259"/>
        <v>0.10834937065062177</v>
      </c>
    </row>
    <row r="692" spans="1:38" ht="15.75" thickBot="1" x14ac:dyDescent="0.3">
      <c r="A692" s="14">
        <v>1</v>
      </c>
      <c r="B692" s="17" t="s">
        <v>31</v>
      </c>
      <c r="C692" s="14">
        <v>686</v>
      </c>
      <c r="D692" s="14">
        <f t="shared" si="253"/>
        <v>30.000049728</v>
      </c>
      <c r="E692" s="14">
        <f t="shared" si="243"/>
        <v>13.411199999999999</v>
      </c>
      <c r="F692" s="14">
        <f t="shared" si="254"/>
        <v>59.553544677755717</v>
      </c>
      <c r="G692" s="14">
        <f>0.5*('Specifications (ICE)'!$P$4*'Specifications (ICE)'!$P$3)*'Specifications (ICE)'!$P$5*E692^2</f>
        <v>56.217600027646043</v>
      </c>
      <c r="H692" s="14">
        <f>IF(B692="A",'Specifications (ICE)'!$M$12,IF(B692="G",'Specifications (ICE)'!$M$13))</f>
        <v>105.33879899999999</v>
      </c>
      <c r="I692" s="14">
        <f>'Specifications (ICE)'!$H$11-G692-H692-R692</f>
        <v>540.44185119107658</v>
      </c>
      <c r="J692" s="14">
        <f t="shared" si="244"/>
        <v>0.85399569113473717</v>
      </c>
      <c r="K692" s="14">
        <f>0.5*'Specifications (ICE)'!$E$16*E692^2</f>
        <v>48283.043975654393</v>
      </c>
      <c r="L692" s="14">
        <f>E692/'Specifications (ICE)'!$M$4</f>
        <v>46.93333333333333</v>
      </c>
      <c r="M692" s="14">
        <f t="shared" si="239"/>
        <v>3</v>
      </c>
      <c r="N692" s="14">
        <f>IF(M692=1,'Specifications (ICE)'!$M$19,IF(M692=2,'Specifications (ICE)'!$M$20,IF(M692=3,'Specifications (ICE)'!$M$21)))</f>
        <v>632.83908432016858</v>
      </c>
      <c r="O692" s="14">
        <f t="shared" si="240"/>
        <v>56.911309171706868</v>
      </c>
      <c r="P692" s="13">
        <f t="shared" si="241"/>
        <v>0.85399569113473717</v>
      </c>
      <c r="Q692" s="14">
        <v>0</v>
      </c>
      <c r="R692" s="17">
        <f>'Specifications (ICE)'!$E$16*9.81*SIN(Q692-Q691)</f>
        <v>0</v>
      </c>
      <c r="S692" s="14">
        <f t="shared" si="245"/>
        <v>0</v>
      </c>
      <c r="T692" s="12">
        <f t="shared" si="242"/>
        <v>840.33949246964119</v>
      </c>
      <c r="U692" s="3">
        <f t="shared" si="260"/>
        <v>18</v>
      </c>
      <c r="V692" s="19">
        <f t="shared" si="246"/>
        <v>13.422600000000001</v>
      </c>
      <c r="W692" s="14">
        <f>IF(M692=1,_xlfn.XLOOKUP(D692,' RPM (ICE)'!$E$3:$E$63,' RPM (ICE)'!$B$3:$B$63,,1),IF(M692=2,_xlfn.XLOOKUP(D692,' RPM (ICE)'!$F$3:$F$63,' RPM (ICE)'!$B$3:$B$63,,1),IF(M692=3,_xlfn.XLOOKUP(D692,' RPM (ICE)'!$G$3:$G$63,' RPM (ICE)'!$B$3:$B$63,,1))))</f>
        <v>6900</v>
      </c>
      <c r="X692" s="12">
        <f t="shared" si="247"/>
        <v>18.575322156521739</v>
      </c>
      <c r="Y692" s="3">
        <f t="shared" si="248"/>
        <v>19</v>
      </c>
      <c r="Z692" s="3">
        <f t="shared" si="255"/>
        <v>19</v>
      </c>
      <c r="AA692" s="3">
        <f t="shared" si="249"/>
        <v>19</v>
      </c>
      <c r="AB692" s="19"/>
      <c r="AC692" s="14">
        <f>IF(M692=1,_xlfn.XLOOKUP(D692,' RPM (ICE)'!$E$3:$E$63,' RPM (ICE)'!$C$3:$C$63,,-1),IF(M692=2,_xlfn.XLOOKUP(D692,' RPM (ICE)'!$F$3:$F$63,' RPM (ICE)'!$C$3:$C$63,,-1),IF(M692=3,_xlfn.XLOOKUP(D692,' RPM (ICE)'!$G$3:$G$63,' RPM (ICE)'!$C$3:$C$63,,-1))))</f>
        <v>13.483333333333301</v>
      </c>
      <c r="AD692" s="14">
        <f t="shared" si="250"/>
        <v>10.054521666666643</v>
      </c>
      <c r="AE692" s="14">
        <f t="shared" si="251"/>
        <v>13.914292245024122</v>
      </c>
      <c r="AF692" s="14" cm="1">
        <f t="array" ref="AF692">_xlfn.XLOOKUP(AE692,BSFC!$I$11:$I$33,_xlfn.XLOOKUP('Main Data (ICE)'!W692,BSFC!$J$10:$W$10,BSFC!$J$11:$W$33,,-1),,-1)</f>
        <v>450.79008974999994</v>
      </c>
      <c r="AG692" s="14">
        <f t="shared" si="252"/>
        <v>1.2590218679194376</v>
      </c>
      <c r="AH692" s="14">
        <f t="shared" si="256"/>
        <v>2.0825300384643382E-4</v>
      </c>
      <c r="AI692" s="14">
        <f t="shared" si="257"/>
        <v>9.3878390294640984E-2</v>
      </c>
      <c r="AJ692" s="14">
        <f t="shared" si="261"/>
        <v>81.897653231512678</v>
      </c>
      <c r="AK692" s="14">
        <f t="shared" si="258"/>
        <v>1.2434223880084896E-4</v>
      </c>
      <c r="AL692" s="14">
        <f t="shared" si="259"/>
        <v>0.10847371288942262</v>
      </c>
    </row>
    <row r="693" spans="1:38" ht="15.75" thickBot="1" x14ac:dyDescent="0.3">
      <c r="A693" s="14">
        <v>1</v>
      </c>
      <c r="B693" s="17" t="s">
        <v>31</v>
      </c>
      <c r="C693" s="14">
        <v>687</v>
      </c>
      <c r="D693" s="14">
        <f t="shared" si="253"/>
        <v>30.000049728</v>
      </c>
      <c r="E693" s="14">
        <f t="shared" si="243"/>
        <v>13.411199999999999</v>
      </c>
      <c r="F693" s="14">
        <f t="shared" si="254"/>
        <v>59.6281092208242</v>
      </c>
      <c r="G693" s="14">
        <f>0.5*('Specifications (ICE)'!$P$4*'Specifications (ICE)'!$P$3)*'Specifications (ICE)'!$P$5*E693^2</f>
        <v>56.217600027646043</v>
      </c>
      <c r="H693" s="14">
        <f>IF(B693="A",'Specifications (ICE)'!$M$12,IF(B693="G",'Specifications (ICE)'!$M$13))</f>
        <v>105.33879899999999</v>
      </c>
      <c r="I693" s="14">
        <f>'Specifications (ICE)'!$H$11-G693-H693-R693</f>
        <v>540.44185119107658</v>
      </c>
      <c r="J693" s="14">
        <f t="shared" si="244"/>
        <v>0.85399569113473717</v>
      </c>
      <c r="K693" s="14">
        <f>0.5*'Specifications (ICE)'!$E$16*E693^2</f>
        <v>48283.043975654393</v>
      </c>
      <c r="L693" s="14">
        <f>E693/'Specifications (ICE)'!$M$4</f>
        <v>46.93333333333333</v>
      </c>
      <c r="M693" s="14">
        <f t="shared" si="239"/>
        <v>3</v>
      </c>
      <c r="N693" s="14">
        <f>IF(M693=1,'Specifications (ICE)'!$M$19,IF(M693=2,'Specifications (ICE)'!$M$20,IF(M693=3,'Specifications (ICE)'!$M$21)))</f>
        <v>632.83908432016858</v>
      </c>
      <c r="O693" s="14">
        <f t="shared" si="240"/>
        <v>56.911309171706868</v>
      </c>
      <c r="P693" s="13">
        <f t="shared" si="241"/>
        <v>0.85399569113473717</v>
      </c>
      <c r="Q693" s="14">
        <v>0</v>
      </c>
      <c r="R693" s="17">
        <f>'Specifications (ICE)'!$E$16*9.81*SIN(Q693-Q692)</f>
        <v>0</v>
      </c>
      <c r="S693" s="14">
        <f t="shared" si="245"/>
        <v>0</v>
      </c>
      <c r="T693" s="12">
        <f t="shared" si="242"/>
        <v>840.33949246964119</v>
      </c>
      <c r="U693" s="3">
        <f t="shared" si="260"/>
        <v>18</v>
      </c>
      <c r="V693" s="19">
        <f t="shared" si="246"/>
        <v>13.422600000000001</v>
      </c>
      <c r="W693" s="14">
        <f>IF(M693=1,_xlfn.XLOOKUP(D693,' RPM (ICE)'!$E$3:$E$63,' RPM (ICE)'!$B$3:$B$63,,1),IF(M693=2,_xlfn.XLOOKUP(D693,' RPM (ICE)'!$F$3:$F$63,' RPM (ICE)'!$B$3:$B$63,,1),IF(M693=3,_xlfn.XLOOKUP(D693,' RPM (ICE)'!$G$3:$G$63,' RPM (ICE)'!$B$3:$B$63,,1))))</f>
        <v>6900</v>
      </c>
      <c r="X693" s="12">
        <f t="shared" si="247"/>
        <v>18.575322156521739</v>
      </c>
      <c r="Y693" s="3">
        <f t="shared" si="248"/>
        <v>19</v>
      </c>
      <c r="Z693" s="3">
        <f t="shared" si="255"/>
        <v>19</v>
      </c>
      <c r="AA693" s="3">
        <f t="shared" si="249"/>
        <v>19</v>
      </c>
      <c r="AB693" s="19"/>
      <c r="AC693" s="14">
        <f>IF(M693=1,_xlfn.XLOOKUP(D693,' RPM (ICE)'!$E$3:$E$63,' RPM (ICE)'!$C$3:$C$63,,-1),IF(M693=2,_xlfn.XLOOKUP(D693,' RPM (ICE)'!$F$3:$F$63,' RPM (ICE)'!$C$3:$C$63,,-1),IF(M693=3,_xlfn.XLOOKUP(D693,' RPM (ICE)'!$G$3:$G$63,' RPM (ICE)'!$C$3:$C$63,,-1))))</f>
        <v>13.483333333333301</v>
      </c>
      <c r="AD693" s="14">
        <f t="shared" si="250"/>
        <v>10.054521666666643</v>
      </c>
      <c r="AE693" s="14">
        <f t="shared" si="251"/>
        <v>13.914292245024122</v>
      </c>
      <c r="AF693" s="14" cm="1">
        <f t="array" ref="AF693">_xlfn.XLOOKUP(AE693,BSFC!$I$11:$I$33,_xlfn.XLOOKUP('Main Data (ICE)'!W693,BSFC!$J$10:$W$10,BSFC!$J$11:$W$33,,-1),,-1)</f>
        <v>450.79008974999994</v>
      </c>
      <c r="AG693" s="14">
        <f t="shared" si="252"/>
        <v>1.2590218679194376</v>
      </c>
      <c r="AH693" s="14">
        <f t="shared" si="256"/>
        <v>2.0825300384643382E-4</v>
      </c>
      <c r="AI693" s="14">
        <f t="shared" si="257"/>
        <v>9.3878390294640984E-2</v>
      </c>
      <c r="AJ693" s="14">
        <f t="shared" si="261"/>
        <v>81.991531621807312</v>
      </c>
      <c r="AK693" s="14">
        <f t="shared" si="258"/>
        <v>1.2434223880084896E-4</v>
      </c>
      <c r="AL693" s="14">
        <f t="shared" si="259"/>
        <v>0.10859805512822347</v>
      </c>
    </row>
    <row r="694" spans="1:38" ht="15.75" thickBot="1" x14ac:dyDescent="0.3">
      <c r="A694" s="14">
        <v>1</v>
      </c>
      <c r="B694" s="17" t="s">
        <v>31</v>
      </c>
      <c r="C694" s="14">
        <v>688</v>
      </c>
      <c r="D694" s="14">
        <f t="shared" si="253"/>
        <v>30.000049728</v>
      </c>
      <c r="E694" s="14">
        <f t="shared" si="243"/>
        <v>13.411199999999999</v>
      </c>
      <c r="F694" s="14">
        <f t="shared" si="254"/>
        <v>59.702673763892683</v>
      </c>
      <c r="G694" s="14">
        <f>0.5*('Specifications (ICE)'!$P$4*'Specifications (ICE)'!$P$3)*'Specifications (ICE)'!$P$5*E694^2</f>
        <v>56.217600027646043</v>
      </c>
      <c r="H694" s="14">
        <f>IF(B694="A",'Specifications (ICE)'!$M$12,IF(B694="G",'Specifications (ICE)'!$M$13))</f>
        <v>105.33879899999999</v>
      </c>
      <c r="I694" s="14">
        <f>'Specifications (ICE)'!$H$11-G694-H694-R694</f>
        <v>540.44185119107658</v>
      </c>
      <c r="J694" s="14">
        <f t="shared" si="244"/>
        <v>0.85399569113473717</v>
      </c>
      <c r="K694" s="14">
        <f>0.5*'Specifications (ICE)'!$E$16*E694^2</f>
        <v>48283.043975654393</v>
      </c>
      <c r="L694" s="14">
        <f>E694/'Specifications (ICE)'!$M$4</f>
        <v>46.93333333333333</v>
      </c>
      <c r="M694" s="14">
        <f t="shared" si="239"/>
        <v>3</v>
      </c>
      <c r="N694" s="14">
        <f>IF(M694=1,'Specifications (ICE)'!$M$19,IF(M694=2,'Specifications (ICE)'!$M$20,IF(M694=3,'Specifications (ICE)'!$M$21)))</f>
        <v>632.83908432016858</v>
      </c>
      <c r="O694" s="14">
        <f t="shared" si="240"/>
        <v>56.911309171706868</v>
      </c>
      <c r="P694" s="13">
        <f t="shared" si="241"/>
        <v>0.85399569113473717</v>
      </c>
      <c r="Q694" s="14">
        <v>0</v>
      </c>
      <c r="R694" s="17">
        <f>'Specifications (ICE)'!$E$16*9.81*SIN(Q694-Q693)</f>
        <v>0</v>
      </c>
      <c r="S694" s="14">
        <f t="shared" si="245"/>
        <v>0</v>
      </c>
      <c r="T694" s="12">
        <f t="shared" si="242"/>
        <v>840.33949246964119</v>
      </c>
      <c r="U694" s="3">
        <f t="shared" si="260"/>
        <v>18</v>
      </c>
      <c r="V694" s="19">
        <f t="shared" si="246"/>
        <v>13.422600000000001</v>
      </c>
      <c r="W694" s="14">
        <f>IF(M694=1,_xlfn.XLOOKUP(D694,' RPM (ICE)'!$E$3:$E$63,' RPM (ICE)'!$B$3:$B$63,,1),IF(M694=2,_xlfn.XLOOKUP(D694,' RPM (ICE)'!$F$3:$F$63,' RPM (ICE)'!$B$3:$B$63,,1),IF(M694=3,_xlfn.XLOOKUP(D694,' RPM (ICE)'!$G$3:$G$63,' RPM (ICE)'!$B$3:$B$63,,1))))</f>
        <v>6900</v>
      </c>
      <c r="X694" s="12">
        <f t="shared" si="247"/>
        <v>18.575322156521739</v>
      </c>
      <c r="Y694" s="3">
        <f t="shared" si="248"/>
        <v>19</v>
      </c>
      <c r="Z694" s="3">
        <f t="shared" si="255"/>
        <v>19</v>
      </c>
      <c r="AA694" s="3">
        <f t="shared" si="249"/>
        <v>19</v>
      </c>
      <c r="AB694" s="19"/>
      <c r="AC694" s="14">
        <f>IF(M694=1,_xlfn.XLOOKUP(D694,' RPM (ICE)'!$E$3:$E$63,' RPM (ICE)'!$C$3:$C$63,,-1),IF(M694=2,_xlfn.XLOOKUP(D694,' RPM (ICE)'!$F$3:$F$63,' RPM (ICE)'!$C$3:$C$63,,-1),IF(M694=3,_xlfn.XLOOKUP(D694,' RPM (ICE)'!$G$3:$G$63,' RPM (ICE)'!$C$3:$C$63,,-1))))</f>
        <v>13.483333333333301</v>
      </c>
      <c r="AD694" s="14">
        <f t="shared" si="250"/>
        <v>10.054521666666643</v>
      </c>
      <c r="AE694" s="14">
        <f t="shared" si="251"/>
        <v>13.914292245024122</v>
      </c>
      <c r="AF694" s="14" cm="1">
        <f t="array" ref="AF694">_xlfn.XLOOKUP(AE694,BSFC!$I$11:$I$33,_xlfn.XLOOKUP('Main Data (ICE)'!W694,BSFC!$J$10:$W$10,BSFC!$J$11:$W$33,,-1),,-1)</f>
        <v>450.79008974999994</v>
      </c>
      <c r="AG694" s="14">
        <f t="shared" si="252"/>
        <v>1.2590218679194376</v>
      </c>
      <c r="AH694" s="14">
        <f t="shared" si="256"/>
        <v>2.0825300384643382E-4</v>
      </c>
      <c r="AI694" s="14">
        <f t="shared" si="257"/>
        <v>9.3878390294640984E-2</v>
      </c>
      <c r="AJ694" s="14">
        <f t="shared" si="261"/>
        <v>82.085410012101946</v>
      </c>
      <c r="AK694" s="14">
        <f t="shared" si="258"/>
        <v>1.2434223880084896E-4</v>
      </c>
      <c r="AL694" s="14">
        <f t="shared" si="259"/>
        <v>0.10872239736702433</v>
      </c>
    </row>
    <row r="695" spans="1:38" ht="15.75" thickBot="1" x14ac:dyDescent="0.3">
      <c r="A695" s="14">
        <v>1</v>
      </c>
      <c r="B695" s="17" t="s">
        <v>31</v>
      </c>
      <c r="C695" s="14">
        <v>689</v>
      </c>
      <c r="D695" s="14">
        <f t="shared" si="253"/>
        <v>30.000049728</v>
      </c>
      <c r="E695" s="14">
        <f t="shared" si="243"/>
        <v>13.411199999999999</v>
      </c>
      <c r="F695" s="14">
        <f t="shared" si="254"/>
        <v>59.777238306961166</v>
      </c>
      <c r="G695" s="14">
        <f>0.5*('Specifications (ICE)'!$P$4*'Specifications (ICE)'!$P$3)*'Specifications (ICE)'!$P$5*E695^2</f>
        <v>56.217600027646043</v>
      </c>
      <c r="H695" s="14">
        <f>IF(B695="A",'Specifications (ICE)'!$M$12,IF(B695="G",'Specifications (ICE)'!$M$13))</f>
        <v>105.33879899999999</v>
      </c>
      <c r="I695" s="14">
        <f>'Specifications (ICE)'!$H$11-G695-H695-R695</f>
        <v>540.44185119107658</v>
      </c>
      <c r="J695" s="14">
        <f t="shared" si="244"/>
        <v>0.85399569113473717</v>
      </c>
      <c r="K695" s="14">
        <f>0.5*'Specifications (ICE)'!$E$16*E695^2</f>
        <v>48283.043975654393</v>
      </c>
      <c r="L695" s="14">
        <f>E695/'Specifications (ICE)'!$M$4</f>
        <v>46.93333333333333</v>
      </c>
      <c r="M695" s="14">
        <f t="shared" si="239"/>
        <v>3</v>
      </c>
      <c r="N695" s="14">
        <f>IF(M695=1,'Specifications (ICE)'!$M$19,IF(M695=2,'Specifications (ICE)'!$M$20,IF(M695=3,'Specifications (ICE)'!$M$21)))</f>
        <v>632.83908432016858</v>
      </c>
      <c r="O695" s="14">
        <f t="shared" si="240"/>
        <v>56.911309171706868</v>
      </c>
      <c r="P695" s="13">
        <f t="shared" si="241"/>
        <v>0.85399569113473717</v>
      </c>
      <c r="Q695" s="14">
        <v>0</v>
      </c>
      <c r="R695" s="17">
        <f>'Specifications (ICE)'!$E$16*9.81*SIN(Q695-Q694)</f>
        <v>0</v>
      </c>
      <c r="S695" s="14">
        <f t="shared" si="245"/>
        <v>0</v>
      </c>
      <c r="T695" s="12">
        <f t="shared" si="242"/>
        <v>840.33949246964119</v>
      </c>
      <c r="U695" s="3">
        <f t="shared" si="260"/>
        <v>18</v>
      </c>
      <c r="V695" s="19">
        <f t="shared" si="246"/>
        <v>13.422600000000001</v>
      </c>
      <c r="W695" s="14">
        <f>IF(M695=1,_xlfn.XLOOKUP(D695,' RPM (ICE)'!$E$3:$E$63,' RPM (ICE)'!$B$3:$B$63,,1),IF(M695=2,_xlfn.XLOOKUP(D695,' RPM (ICE)'!$F$3:$F$63,' RPM (ICE)'!$B$3:$B$63,,1),IF(M695=3,_xlfn.XLOOKUP(D695,' RPM (ICE)'!$G$3:$G$63,' RPM (ICE)'!$B$3:$B$63,,1))))</f>
        <v>6900</v>
      </c>
      <c r="X695" s="12">
        <f t="shared" si="247"/>
        <v>18.575322156521739</v>
      </c>
      <c r="Y695" s="3">
        <f t="shared" si="248"/>
        <v>19</v>
      </c>
      <c r="Z695" s="3">
        <f t="shared" si="255"/>
        <v>19</v>
      </c>
      <c r="AA695" s="3">
        <f t="shared" si="249"/>
        <v>19</v>
      </c>
      <c r="AB695" s="19"/>
      <c r="AC695" s="14">
        <f>IF(M695=1,_xlfn.XLOOKUP(D695,' RPM (ICE)'!$E$3:$E$63,' RPM (ICE)'!$C$3:$C$63,,-1),IF(M695=2,_xlfn.XLOOKUP(D695,' RPM (ICE)'!$F$3:$F$63,' RPM (ICE)'!$C$3:$C$63,,-1),IF(M695=3,_xlfn.XLOOKUP(D695,' RPM (ICE)'!$G$3:$G$63,' RPM (ICE)'!$C$3:$C$63,,-1))))</f>
        <v>13.483333333333301</v>
      </c>
      <c r="AD695" s="14">
        <f t="shared" si="250"/>
        <v>10.054521666666643</v>
      </c>
      <c r="AE695" s="14">
        <f t="shared" si="251"/>
        <v>13.914292245024122</v>
      </c>
      <c r="AF695" s="14" cm="1">
        <f t="array" ref="AF695">_xlfn.XLOOKUP(AE695,BSFC!$I$11:$I$33,_xlfn.XLOOKUP('Main Data (ICE)'!W695,BSFC!$J$10:$W$10,BSFC!$J$11:$W$33,,-1),,-1)</f>
        <v>450.79008974999994</v>
      </c>
      <c r="AG695" s="14">
        <f t="shared" si="252"/>
        <v>1.2590218679194376</v>
      </c>
      <c r="AH695" s="14">
        <f t="shared" si="256"/>
        <v>2.0825300384643382E-4</v>
      </c>
      <c r="AI695" s="14">
        <f t="shared" si="257"/>
        <v>9.3878390294640984E-2</v>
      </c>
      <c r="AJ695" s="14">
        <f t="shared" si="261"/>
        <v>82.17928840239658</v>
      </c>
      <c r="AK695" s="14">
        <f t="shared" si="258"/>
        <v>1.2434223880084896E-4</v>
      </c>
      <c r="AL695" s="14">
        <f t="shared" si="259"/>
        <v>0.10884673960582518</v>
      </c>
    </row>
    <row r="696" spans="1:38" ht="15.75" thickBot="1" x14ac:dyDescent="0.3">
      <c r="A696" s="14">
        <v>1</v>
      </c>
      <c r="B696" s="17" t="s">
        <v>31</v>
      </c>
      <c r="C696" s="14">
        <v>690</v>
      </c>
      <c r="D696" s="14">
        <f t="shared" si="253"/>
        <v>30.000049728</v>
      </c>
      <c r="E696" s="14">
        <f t="shared" si="243"/>
        <v>13.411199999999999</v>
      </c>
      <c r="F696" s="14">
        <f t="shared" si="254"/>
        <v>59.85180285002965</v>
      </c>
      <c r="G696" s="14">
        <f>0.5*('Specifications (ICE)'!$P$4*'Specifications (ICE)'!$P$3)*'Specifications (ICE)'!$P$5*E696^2</f>
        <v>56.217600027646043</v>
      </c>
      <c r="H696" s="14">
        <f>IF(B696="A",'Specifications (ICE)'!$M$12,IF(B696="G",'Specifications (ICE)'!$M$13))</f>
        <v>105.33879899999999</v>
      </c>
      <c r="I696" s="14">
        <f>'Specifications (ICE)'!$H$11-G696-H696-R696</f>
        <v>540.44185119107658</v>
      </c>
      <c r="J696" s="14">
        <f t="shared" si="244"/>
        <v>0.85399569113473717</v>
      </c>
      <c r="K696" s="14">
        <f>0.5*'Specifications (ICE)'!$E$16*E696^2</f>
        <v>48283.043975654393</v>
      </c>
      <c r="L696" s="14">
        <f>E696/'Specifications (ICE)'!$M$4</f>
        <v>46.93333333333333</v>
      </c>
      <c r="M696" s="14">
        <f t="shared" si="239"/>
        <v>3</v>
      </c>
      <c r="N696" s="14">
        <f>IF(M696=1,'Specifications (ICE)'!$M$19,IF(M696=2,'Specifications (ICE)'!$M$20,IF(M696=3,'Specifications (ICE)'!$M$21)))</f>
        <v>632.83908432016858</v>
      </c>
      <c r="O696" s="14">
        <f t="shared" si="240"/>
        <v>56.911309171706868</v>
      </c>
      <c r="P696" s="13">
        <f t="shared" si="241"/>
        <v>0.85399569113473717</v>
      </c>
      <c r="Q696" s="14">
        <v>0</v>
      </c>
      <c r="R696" s="17">
        <f>'Specifications (ICE)'!$E$16*9.81*SIN(Q696-Q695)</f>
        <v>0</v>
      </c>
      <c r="S696" s="14">
        <f t="shared" si="245"/>
        <v>0</v>
      </c>
      <c r="T696" s="12">
        <f t="shared" si="242"/>
        <v>840.33949246964119</v>
      </c>
      <c r="U696" s="3">
        <f t="shared" si="260"/>
        <v>18</v>
      </c>
      <c r="V696" s="19">
        <f t="shared" si="246"/>
        <v>13.422600000000001</v>
      </c>
      <c r="W696" s="14">
        <f>IF(M696=1,_xlfn.XLOOKUP(D696,' RPM (ICE)'!$E$3:$E$63,' RPM (ICE)'!$B$3:$B$63,,1),IF(M696=2,_xlfn.XLOOKUP(D696,' RPM (ICE)'!$F$3:$F$63,' RPM (ICE)'!$B$3:$B$63,,1),IF(M696=3,_xlfn.XLOOKUP(D696,' RPM (ICE)'!$G$3:$G$63,' RPM (ICE)'!$B$3:$B$63,,1))))</f>
        <v>6900</v>
      </c>
      <c r="X696" s="12">
        <f t="shared" si="247"/>
        <v>18.575322156521739</v>
      </c>
      <c r="Y696" s="3">
        <f t="shared" si="248"/>
        <v>19</v>
      </c>
      <c r="Z696" s="3">
        <f t="shared" si="255"/>
        <v>19</v>
      </c>
      <c r="AA696" s="3">
        <f t="shared" si="249"/>
        <v>19</v>
      </c>
      <c r="AB696" s="19"/>
      <c r="AC696" s="14">
        <f>IF(M696=1,_xlfn.XLOOKUP(D696,' RPM (ICE)'!$E$3:$E$63,' RPM (ICE)'!$C$3:$C$63,,-1),IF(M696=2,_xlfn.XLOOKUP(D696,' RPM (ICE)'!$F$3:$F$63,' RPM (ICE)'!$C$3:$C$63,,-1),IF(M696=3,_xlfn.XLOOKUP(D696,' RPM (ICE)'!$G$3:$G$63,' RPM (ICE)'!$C$3:$C$63,,-1))))</f>
        <v>13.483333333333301</v>
      </c>
      <c r="AD696" s="14">
        <f t="shared" si="250"/>
        <v>10.054521666666643</v>
      </c>
      <c r="AE696" s="14">
        <f t="shared" si="251"/>
        <v>13.914292245024122</v>
      </c>
      <c r="AF696" s="14" cm="1">
        <f t="array" ref="AF696">_xlfn.XLOOKUP(AE696,BSFC!$I$11:$I$33,_xlfn.XLOOKUP('Main Data (ICE)'!W696,BSFC!$J$10:$W$10,BSFC!$J$11:$W$33,,-1),,-1)</f>
        <v>450.79008974999994</v>
      </c>
      <c r="AG696" s="14">
        <f t="shared" si="252"/>
        <v>1.2590218679194376</v>
      </c>
      <c r="AH696" s="14">
        <f t="shared" si="256"/>
        <v>2.0825300384643382E-4</v>
      </c>
      <c r="AI696" s="14">
        <f t="shared" si="257"/>
        <v>9.3878390294640984E-2</v>
      </c>
      <c r="AJ696" s="14">
        <f t="shared" si="261"/>
        <v>82.273166792691214</v>
      </c>
      <c r="AK696" s="14">
        <f t="shared" si="258"/>
        <v>1.2434223880084896E-4</v>
      </c>
      <c r="AL696" s="14">
        <f t="shared" si="259"/>
        <v>0.10897108184462603</v>
      </c>
    </row>
    <row r="697" spans="1:38" ht="15.75" thickBot="1" x14ac:dyDescent="0.3">
      <c r="A697" s="14">
        <v>1</v>
      </c>
      <c r="B697" s="17" t="s">
        <v>31</v>
      </c>
      <c r="C697" s="14">
        <v>691</v>
      </c>
      <c r="D697" s="14">
        <f t="shared" si="253"/>
        <v>30.000049728</v>
      </c>
      <c r="E697" s="14">
        <f t="shared" si="243"/>
        <v>13.411199999999999</v>
      </c>
      <c r="F697" s="14">
        <f t="shared" si="254"/>
        <v>59.926367393098133</v>
      </c>
      <c r="G697" s="14">
        <f>0.5*('Specifications (ICE)'!$P$4*'Specifications (ICE)'!$P$3)*'Specifications (ICE)'!$P$5*E697^2</f>
        <v>56.217600027646043</v>
      </c>
      <c r="H697" s="14">
        <f>IF(B697="A",'Specifications (ICE)'!$M$12,IF(B697="G",'Specifications (ICE)'!$M$13))</f>
        <v>105.33879899999999</v>
      </c>
      <c r="I697" s="14">
        <f>'Specifications (ICE)'!$H$11-G697-H697-R697</f>
        <v>540.44185119107658</v>
      </c>
      <c r="J697" s="14">
        <f t="shared" si="244"/>
        <v>0.85399569113473717</v>
      </c>
      <c r="K697" s="14">
        <f>0.5*'Specifications (ICE)'!$E$16*E697^2</f>
        <v>48283.043975654393</v>
      </c>
      <c r="L697" s="14">
        <f>E697/'Specifications (ICE)'!$M$4</f>
        <v>46.93333333333333</v>
      </c>
      <c r="M697" s="14">
        <f t="shared" si="239"/>
        <v>3</v>
      </c>
      <c r="N697" s="14">
        <f>IF(M697=1,'Specifications (ICE)'!$M$19,IF(M697=2,'Specifications (ICE)'!$M$20,IF(M697=3,'Specifications (ICE)'!$M$21)))</f>
        <v>632.83908432016858</v>
      </c>
      <c r="O697" s="14">
        <f t="shared" si="240"/>
        <v>56.911309171706868</v>
      </c>
      <c r="P697" s="13">
        <f t="shared" si="241"/>
        <v>0.85399569113473717</v>
      </c>
      <c r="Q697" s="14">
        <v>0</v>
      </c>
      <c r="R697" s="17">
        <f>'Specifications (ICE)'!$E$16*9.81*SIN(Q697-Q696)</f>
        <v>0</v>
      </c>
      <c r="S697" s="14">
        <f t="shared" si="245"/>
        <v>0</v>
      </c>
      <c r="T697" s="12">
        <f t="shared" si="242"/>
        <v>840.33949246964119</v>
      </c>
      <c r="U697" s="3">
        <f t="shared" si="260"/>
        <v>18</v>
      </c>
      <c r="V697" s="19">
        <f t="shared" si="246"/>
        <v>13.422600000000001</v>
      </c>
      <c r="W697" s="14">
        <f>IF(M697=1,_xlfn.XLOOKUP(D697,' RPM (ICE)'!$E$3:$E$63,' RPM (ICE)'!$B$3:$B$63,,1),IF(M697=2,_xlfn.XLOOKUP(D697,' RPM (ICE)'!$F$3:$F$63,' RPM (ICE)'!$B$3:$B$63,,1),IF(M697=3,_xlfn.XLOOKUP(D697,' RPM (ICE)'!$G$3:$G$63,' RPM (ICE)'!$B$3:$B$63,,1))))</f>
        <v>6900</v>
      </c>
      <c r="X697" s="12">
        <f t="shared" si="247"/>
        <v>18.575322156521739</v>
      </c>
      <c r="Y697" s="3">
        <f t="shared" si="248"/>
        <v>19</v>
      </c>
      <c r="Z697" s="3">
        <f t="shared" si="255"/>
        <v>19</v>
      </c>
      <c r="AA697" s="3">
        <f t="shared" si="249"/>
        <v>19</v>
      </c>
      <c r="AB697" s="19"/>
      <c r="AC697" s="14">
        <f>IF(M697=1,_xlfn.XLOOKUP(D697,' RPM (ICE)'!$E$3:$E$63,' RPM (ICE)'!$C$3:$C$63,,-1),IF(M697=2,_xlfn.XLOOKUP(D697,' RPM (ICE)'!$F$3:$F$63,' RPM (ICE)'!$C$3:$C$63,,-1),IF(M697=3,_xlfn.XLOOKUP(D697,' RPM (ICE)'!$G$3:$G$63,' RPM (ICE)'!$C$3:$C$63,,-1))))</f>
        <v>13.483333333333301</v>
      </c>
      <c r="AD697" s="14">
        <f t="shared" si="250"/>
        <v>10.054521666666643</v>
      </c>
      <c r="AE697" s="14">
        <f t="shared" si="251"/>
        <v>13.914292245024122</v>
      </c>
      <c r="AF697" s="14" cm="1">
        <f t="array" ref="AF697">_xlfn.XLOOKUP(AE697,BSFC!$I$11:$I$33,_xlfn.XLOOKUP('Main Data (ICE)'!W697,BSFC!$J$10:$W$10,BSFC!$J$11:$W$33,,-1),,-1)</f>
        <v>450.79008974999994</v>
      </c>
      <c r="AG697" s="14">
        <f t="shared" si="252"/>
        <v>1.2590218679194376</v>
      </c>
      <c r="AH697" s="14">
        <f t="shared" si="256"/>
        <v>2.0825300384643382E-4</v>
      </c>
      <c r="AI697" s="14">
        <f t="shared" si="257"/>
        <v>9.3878390294640984E-2</v>
      </c>
      <c r="AJ697" s="14">
        <f t="shared" si="261"/>
        <v>82.367045182985848</v>
      </c>
      <c r="AK697" s="14">
        <f t="shared" si="258"/>
        <v>1.2434223880084896E-4</v>
      </c>
      <c r="AL697" s="14">
        <f t="shared" si="259"/>
        <v>0.10909542408342689</v>
      </c>
    </row>
    <row r="698" spans="1:38" ht="15.75" thickBot="1" x14ac:dyDescent="0.3">
      <c r="A698" s="14">
        <v>1</v>
      </c>
      <c r="B698" s="17" t="s">
        <v>31</v>
      </c>
      <c r="C698" s="14">
        <v>692</v>
      </c>
      <c r="D698" s="14">
        <f t="shared" si="253"/>
        <v>30.000049728</v>
      </c>
      <c r="E698" s="14">
        <f t="shared" si="243"/>
        <v>13.411199999999999</v>
      </c>
      <c r="F698" s="14">
        <f t="shared" si="254"/>
        <v>60.000931936166616</v>
      </c>
      <c r="G698" s="14">
        <f>0.5*('Specifications (ICE)'!$P$4*'Specifications (ICE)'!$P$3)*'Specifications (ICE)'!$P$5*E698^2</f>
        <v>56.217600027646043</v>
      </c>
      <c r="H698" s="14">
        <f>IF(B698="A",'Specifications (ICE)'!$M$12,IF(B698="G",'Specifications (ICE)'!$M$13))</f>
        <v>105.33879899999999</v>
      </c>
      <c r="I698" s="14">
        <f>'Specifications (ICE)'!$H$11-G698-H698-R698</f>
        <v>540.44185119107658</v>
      </c>
      <c r="J698" s="14">
        <f t="shared" si="244"/>
        <v>0.85399569113473717</v>
      </c>
      <c r="K698" s="14">
        <f>0.5*'Specifications (ICE)'!$E$16*E698^2</f>
        <v>48283.043975654393</v>
      </c>
      <c r="L698" s="14">
        <f>E698/'Specifications (ICE)'!$M$4</f>
        <v>46.93333333333333</v>
      </c>
      <c r="M698" s="14">
        <f t="shared" si="239"/>
        <v>3</v>
      </c>
      <c r="N698" s="14">
        <f>IF(M698=1,'Specifications (ICE)'!$M$19,IF(M698=2,'Specifications (ICE)'!$M$20,IF(M698=3,'Specifications (ICE)'!$M$21)))</f>
        <v>632.83908432016858</v>
      </c>
      <c r="O698" s="14">
        <f t="shared" si="240"/>
        <v>56.911309171706868</v>
      </c>
      <c r="P698" s="13">
        <f t="shared" si="241"/>
        <v>0.85399569113473717</v>
      </c>
      <c r="Q698" s="14">
        <v>0</v>
      </c>
      <c r="R698" s="17">
        <f>'Specifications (ICE)'!$E$16*9.81*SIN(Q698-Q697)</f>
        <v>0</v>
      </c>
      <c r="S698" s="14">
        <f t="shared" si="245"/>
        <v>0</v>
      </c>
      <c r="T698" s="12">
        <f t="shared" si="242"/>
        <v>840.33949246964119</v>
      </c>
      <c r="U698" s="3">
        <f t="shared" si="260"/>
        <v>18</v>
      </c>
      <c r="V698" s="19">
        <f t="shared" si="246"/>
        <v>13.422600000000001</v>
      </c>
      <c r="W698" s="14">
        <f>IF(M698=1,_xlfn.XLOOKUP(D698,' RPM (ICE)'!$E$3:$E$63,' RPM (ICE)'!$B$3:$B$63,,1),IF(M698=2,_xlfn.XLOOKUP(D698,' RPM (ICE)'!$F$3:$F$63,' RPM (ICE)'!$B$3:$B$63,,1),IF(M698=3,_xlfn.XLOOKUP(D698,' RPM (ICE)'!$G$3:$G$63,' RPM (ICE)'!$B$3:$B$63,,1))))</f>
        <v>6900</v>
      </c>
      <c r="X698" s="12">
        <f t="shared" si="247"/>
        <v>18.575322156521739</v>
      </c>
      <c r="Y698" s="3">
        <f t="shared" si="248"/>
        <v>19</v>
      </c>
      <c r="Z698" s="3">
        <f t="shared" si="255"/>
        <v>19</v>
      </c>
      <c r="AA698" s="3">
        <f t="shared" si="249"/>
        <v>19</v>
      </c>
      <c r="AB698" s="19"/>
      <c r="AC698" s="14">
        <f>IF(M698=1,_xlfn.XLOOKUP(D698,' RPM (ICE)'!$E$3:$E$63,' RPM (ICE)'!$C$3:$C$63,,-1),IF(M698=2,_xlfn.XLOOKUP(D698,' RPM (ICE)'!$F$3:$F$63,' RPM (ICE)'!$C$3:$C$63,,-1),IF(M698=3,_xlfn.XLOOKUP(D698,' RPM (ICE)'!$G$3:$G$63,' RPM (ICE)'!$C$3:$C$63,,-1))))</f>
        <v>13.483333333333301</v>
      </c>
      <c r="AD698" s="14">
        <f t="shared" si="250"/>
        <v>10.054521666666643</v>
      </c>
      <c r="AE698" s="14">
        <f t="shared" si="251"/>
        <v>13.914292245024122</v>
      </c>
      <c r="AF698" s="14" cm="1">
        <f t="array" ref="AF698">_xlfn.XLOOKUP(AE698,BSFC!$I$11:$I$33,_xlfn.XLOOKUP('Main Data (ICE)'!W698,BSFC!$J$10:$W$10,BSFC!$J$11:$W$33,,-1),,-1)</f>
        <v>450.79008974999994</v>
      </c>
      <c r="AG698" s="14">
        <f t="shared" si="252"/>
        <v>1.2590218679194376</v>
      </c>
      <c r="AH698" s="14">
        <f t="shared" si="256"/>
        <v>2.0825300384643382E-4</v>
      </c>
      <c r="AI698" s="14">
        <f t="shared" si="257"/>
        <v>9.3878390294640984E-2</v>
      </c>
      <c r="AJ698" s="14">
        <f t="shared" si="261"/>
        <v>82.460923573280482</v>
      </c>
      <c r="AK698" s="14">
        <f t="shared" si="258"/>
        <v>1.2434223880084896E-4</v>
      </c>
      <c r="AL698" s="14">
        <f t="shared" si="259"/>
        <v>0.10921976632222774</v>
      </c>
    </row>
    <row r="699" spans="1:38" ht="15.75" thickBot="1" x14ac:dyDescent="0.3">
      <c r="A699" s="14">
        <v>1</v>
      </c>
      <c r="B699" s="17" t="s">
        <v>31</v>
      </c>
      <c r="C699" s="14">
        <v>693</v>
      </c>
      <c r="D699" s="14">
        <f t="shared" si="253"/>
        <v>30.000049728</v>
      </c>
      <c r="E699" s="14">
        <f t="shared" si="243"/>
        <v>13.411199999999999</v>
      </c>
      <c r="F699" s="14">
        <f t="shared" si="254"/>
        <v>60.075496479235099</v>
      </c>
      <c r="G699" s="14">
        <f>0.5*('Specifications (ICE)'!$P$4*'Specifications (ICE)'!$P$3)*'Specifications (ICE)'!$P$5*E699^2</f>
        <v>56.217600027646043</v>
      </c>
      <c r="H699" s="14">
        <f>IF(B699="A",'Specifications (ICE)'!$M$12,IF(B699="G",'Specifications (ICE)'!$M$13))</f>
        <v>105.33879899999999</v>
      </c>
      <c r="I699" s="14">
        <f>'Specifications (ICE)'!$H$11-G699-H699-R699</f>
        <v>540.44185119107658</v>
      </c>
      <c r="J699" s="14">
        <f t="shared" si="244"/>
        <v>0.85399569113473717</v>
      </c>
      <c r="K699" s="14">
        <f>0.5*'Specifications (ICE)'!$E$16*E699^2</f>
        <v>48283.043975654393</v>
      </c>
      <c r="L699" s="14">
        <f>E699/'Specifications (ICE)'!$M$4</f>
        <v>46.93333333333333</v>
      </c>
      <c r="M699" s="14">
        <f t="shared" si="239"/>
        <v>3</v>
      </c>
      <c r="N699" s="14">
        <f>IF(M699=1,'Specifications (ICE)'!$M$19,IF(M699=2,'Specifications (ICE)'!$M$20,IF(M699=3,'Specifications (ICE)'!$M$21)))</f>
        <v>632.83908432016858</v>
      </c>
      <c r="O699" s="14">
        <f t="shared" si="240"/>
        <v>56.911309171706868</v>
      </c>
      <c r="P699" s="13">
        <f t="shared" si="241"/>
        <v>0.85399569113473717</v>
      </c>
      <c r="Q699" s="14">
        <v>0</v>
      </c>
      <c r="R699" s="17">
        <f>'Specifications (ICE)'!$E$16*9.81*SIN(Q699-Q698)</f>
        <v>0</v>
      </c>
      <c r="S699" s="14">
        <f t="shared" si="245"/>
        <v>0</v>
      </c>
      <c r="T699" s="12">
        <f t="shared" si="242"/>
        <v>840.33949246964119</v>
      </c>
      <c r="U699" s="3">
        <f t="shared" si="260"/>
        <v>18</v>
      </c>
      <c r="V699" s="19">
        <f t="shared" si="246"/>
        <v>13.422600000000001</v>
      </c>
      <c r="W699" s="14">
        <f>IF(M699=1,_xlfn.XLOOKUP(D699,' RPM (ICE)'!$E$3:$E$63,' RPM (ICE)'!$B$3:$B$63,,1),IF(M699=2,_xlfn.XLOOKUP(D699,' RPM (ICE)'!$F$3:$F$63,' RPM (ICE)'!$B$3:$B$63,,1),IF(M699=3,_xlfn.XLOOKUP(D699,' RPM (ICE)'!$G$3:$G$63,' RPM (ICE)'!$B$3:$B$63,,1))))</f>
        <v>6900</v>
      </c>
      <c r="X699" s="12">
        <f t="shared" si="247"/>
        <v>18.575322156521739</v>
      </c>
      <c r="Y699" s="3">
        <f t="shared" si="248"/>
        <v>19</v>
      </c>
      <c r="Z699" s="3">
        <f t="shared" si="255"/>
        <v>19</v>
      </c>
      <c r="AA699" s="3">
        <f t="shared" si="249"/>
        <v>19</v>
      </c>
      <c r="AB699" s="19"/>
      <c r="AC699" s="14">
        <f>IF(M699=1,_xlfn.XLOOKUP(D699,' RPM (ICE)'!$E$3:$E$63,' RPM (ICE)'!$C$3:$C$63,,-1),IF(M699=2,_xlfn.XLOOKUP(D699,' RPM (ICE)'!$F$3:$F$63,' RPM (ICE)'!$C$3:$C$63,,-1),IF(M699=3,_xlfn.XLOOKUP(D699,' RPM (ICE)'!$G$3:$G$63,' RPM (ICE)'!$C$3:$C$63,,-1))))</f>
        <v>13.483333333333301</v>
      </c>
      <c r="AD699" s="14">
        <f t="shared" si="250"/>
        <v>10.054521666666643</v>
      </c>
      <c r="AE699" s="14">
        <f t="shared" si="251"/>
        <v>13.914292245024122</v>
      </c>
      <c r="AF699" s="14" cm="1">
        <f t="array" ref="AF699">_xlfn.XLOOKUP(AE699,BSFC!$I$11:$I$33,_xlfn.XLOOKUP('Main Data (ICE)'!W699,BSFC!$J$10:$W$10,BSFC!$J$11:$W$33,,-1),,-1)</f>
        <v>450.79008974999994</v>
      </c>
      <c r="AG699" s="14">
        <f t="shared" si="252"/>
        <v>1.2590218679194376</v>
      </c>
      <c r="AH699" s="14">
        <f t="shared" si="256"/>
        <v>2.0825300384643382E-4</v>
      </c>
      <c r="AI699" s="14">
        <f t="shared" si="257"/>
        <v>9.3878390294640984E-2</v>
      </c>
      <c r="AJ699" s="14">
        <f t="shared" si="261"/>
        <v>82.554801963575116</v>
      </c>
      <c r="AK699" s="14">
        <f t="shared" si="258"/>
        <v>1.2434223880084896E-4</v>
      </c>
      <c r="AL699" s="14">
        <f t="shared" si="259"/>
        <v>0.10934410856102859</v>
      </c>
    </row>
    <row r="700" spans="1:38" ht="15.75" thickBot="1" x14ac:dyDescent="0.3">
      <c r="A700" s="14">
        <v>1</v>
      </c>
      <c r="B700" s="17" t="s">
        <v>31</v>
      </c>
      <c r="C700" s="14">
        <v>694</v>
      </c>
      <c r="D700" s="14">
        <f t="shared" si="253"/>
        <v>30.000049728</v>
      </c>
      <c r="E700" s="14">
        <f t="shared" si="243"/>
        <v>13.411199999999999</v>
      </c>
      <c r="F700" s="14">
        <f t="shared" si="254"/>
        <v>60.150061022303582</v>
      </c>
      <c r="G700" s="14">
        <f>0.5*('Specifications (ICE)'!$P$4*'Specifications (ICE)'!$P$3)*'Specifications (ICE)'!$P$5*E700^2</f>
        <v>56.217600027646043</v>
      </c>
      <c r="H700" s="14">
        <f>IF(B700="A",'Specifications (ICE)'!$M$12,IF(B700="G",'Specifications (ICE)'!$M$13))</f>
        <v>105.33879899999999</v>
      </c>
      <c r="I700" s="14">
        <f>'Specifications (ICE)'!$H$11-G700-H700-R700</f>
        <v>540.44185119107658</v>
      </c>
      <c r="J700" s="14">
        <f t="shared" si="244"/>
        <v>0.85399569113473717</v>
      </c>
      <c r="K700" s="14">
        <f>0.5*'Specifications (ICE)'!$E$16*E700^2</f>
        <v>48283.043975654393</v>
      </c>
      <c r="L700" s="14">
        <f>E700/'Specifications (ICE)'!$M$4</f>
        <v>46.93333333333333</v>
      </c>
      <c r="M700" s="14">
        <f t="shared" si="239"/>
        <v>3</v>
      </c>
      <c r="N700" s="14">
        <f>IF(M700=1,'Specifications (ICE)'!$M$19,IF(M700=2,'Specifications (ICE)'!$M$20,IF(M700=3,'Specifications (ICE)'!$M$21)))</f>
        <v>632.83908432016858</v>
      </c>
      <c r="O700" s="14">
        <f t="shared" si="240"/>
        <v>56.911309171706868</v>
      </c>
      <c r="P700" s="13">
        <f t="shared" si="241"/>
        <v>0.85399569113473717</v>
      </c>
      <c r="Q700" s="14">
        <v>0</v>
      </c>
      <c r="R700" s="17">
        <f>'Specifications (ICE)'!$E$16*9.81*SIN(Q700-Q699)</f>
        <v>0</v>
      </c>
      <c r="S700" s="14">
        <f t="shared" si="245"/>
        <v>0</v>
      </c>
      <c r="T700" s="12">
        <f t="shared" si="242"/>
        <v>840.33949246964119</v>
      </c>
      <c r="U700" s="3">
        <f t="shared" si="260"/>
        <v>18</v>
      </c>
      <c r="V700" s="19">
        <f t="shared" si="246"/>
        <v>13.422600000000001</v>
      </c>
      <c r="W700" s="14">
        <f>IF(M700=1,_xlfn.XLOOKUP(D700,' RPM (ICE)'!$E$3:$E$63,' RPM (ICE)'!$B$3:$B$63,,1),IF(M700=2,_xlfn.XLOOKUP(D700,' RPM (ICE)'!$F$3:$F$63,' RPM (ICE)'!$B$3:$B$63,,1),IF(M700=3,_xlfn.XLOOKUP(D700,' RPM (ICE)'!$G$3:$G$63,' RPM (ICE)'!$B$3:$B$63,,1))))</f>
        <v>6900</v>
      </c>
      <c r="X700" s="12">
        <f t="shared" si="247"/>
        <v>18.575322156521739</v>
      </c>
      <c r="Y700" s="3">
        <f t="shared" si="248"/>
        <v>19</v>
      </c>
      <c r="Z700" s="3">
        <f t="shared" si="255"/>
        <v>19</v>
      </c>
      <c r="AA700" s="3">
        <f t="shared" si="249"/>
        <v>19</v>
      </c>
      <c r="AB700" s="19"/>
      <c r="AC700" s="14">
        <f>IF(M700=1,_xlfn.XLOOKUP(D700,' RPM (ICE)'!$E$3:$E$63,' RPM (ICE)'!$C$3:$C$63,,-1),IF(M700=2,_xlfn.XLOOKUP(D700,' RPM (ICE)'!$F$3:$F$63,' RPM (ICE)'!$C$3:$C$63,,-1),IF(M700=3,_xlfn.XLOOKUP(D700,' RPM (ICE)'!$G$3:$G$63,' RPM (ICE)'!$C$3:$C$63,,-1))))</f>
        <v>13.483333333333301</v>
      </c>
      <c r="AD700" s="14">
        <f t="shared" si="250"/>
        <v>10.054521666666643</v>
      </c>
      <c r="AE700" s="14">
        <f t="shared" si="251"/>
        <v>13.914292245024122</v>
      </c>
      <c r="AF700" s="14" cm="1">
        <f t="array" ref="AF700">_xlfn.XLOOKUP(AE700,BSFC!$I$11:$I$33,_xlfn.XLOOKUP('Main Data (ICE)'!W700,BSFC!$J$10:$W$10,BSFC!$J$11:$W$33,,-1),,-1)</f>
        <v>450.79008974999994</v>
      </c>
      <c r="AG700" s="14">
        <f t="shared" si="252"/>
        <v>1.2590218679194376</v>
      </c>
      <c r="AH700" s="14">
        <f t="shared" si="256"/>
        <v>2.0825300384643382E-4</v>
      </c>
      <c r="AI700" s="14">
        <f t="shared" si="257"/>
        <v>9.3878390294640984E-2</v>
      </c>
      <c r="AJ700" s="14">
        <f t="shared" si="261"/>
        <v>82.64868035386975</v>
      </c>
      <c r="AK700" s="14">
        <f t="shared" si="258"/>
        <v>1.2434223880084896E-4</v>
      </c>
      <c r="AL700" s="14">
        <f t="shared" si="259"/>
        <v>0.10946845079982945</v>
      </c>
    </row>
    <row r="701" spans="1:38" ht="15.75" thickBot="1" x14ac:dyDescent="0.3">
      <c r="A701" s="14">
        <v>1</v>
      </c>
      <c r="B701" s="17" t="s">
        <v>31</v>
      </c>
      <c r="C701" s="14">
        <v>695</v>
      </c>
      <c r="D701" s="14">
        <f t="shared" si="253"/>
        <v>30.000049728</v>
      </c>
      <c r="E701" s="14">
        <f t="shared" si="243"/>
        <v>13.411199999999999</v>
      </c>
      <c r="F701" s="14">
        <f t="shared" si="254"/>
        <v>60.224625565372065</v>
      </c>
      <c r="G701" s="14">
        <f>0.5*('Specifications (ICE)'!$P$4*'Specifications (ICE)'!$P$3)*'Specifications (ICE)'!$P$5*E701^2</f>
        <v>56.217600027646043</v>
      </c>
      <c r="H701" s="14">
        <f>IF(B701="A",'Specifications (ICE)'!$M$12,IF(B701="G",'Specifications (ICE)'!$M$13))</f>
        <v>105.33879899999999</v>
      </c>
      <c r="I701" s="14">
        <f>'Specifications (ICE)'!$H$11-G701-H701-R701</f>
        <v>540.44185119107658</v>
      </c>
      <c r="J701" s="14">
        <f t="shared" si="244"/>
        <v>0.85399569113473717</v>
      </c>
      <c r="K701" s="14">
        <f>0.5*'Specifications (ICE)'!$E$16*E701^2</f>
        <v>48283.043975654393</v>
      </c>
      <c r="L701" s="14">
        <f>E701/'Specifications (ICE)'!$M$4</f>
        <v>46.93333333333333</v>
      </c>
      <c r="M701" s="14">
        <f t="shared" si="239"/>
        <v>3</v>
      </c>
      <c r="N701" s="14">
        <f>IF(M701=1,'Specifications (ICE)'!$M$19,IF(M701=2,'Specifications (ICE)'!$M$20,IF(M701=3,'Specifications (ICE)'!$M$21)))</f>
        <v>632.83908432016858</v>
      </c>
      <c r="O701" s="14">
        <f t="shared" si="240"/>
        <v>56.911309171706868</v>
      </c>
      <c r="P701" s="13">
        <f t="shared" si="241"/>
        <v>0.85399569113473717</v>
      </c>
      <c r="Q701" s="14">
        <v>0</v>
      </c>
      <c r="R701" s="17">
        <f>'Specifications (ICE)'!$E$16*9.81*SIN(Q701-Q700)</f>
        <v>0</v>
      </c>
      <c r="S701" s="14">
        <f t="shared" si="245"/>
        <v>0</v>
      </c>
      <c r="T701" s="12">
        <f t="shared" si="242"/>
        <v>840.33949246964119</v>
      </c>
      <c r="U701" s="3">
        <f t="shared" si="260"/>
        <v>18</v>
      </c>
      <c r="V701" s="19">
        <f t="shared" si="246"/>
        <v>13.422600000000001</v>
      </c>
      <c r="W701" s="14">
        <f>IF(M701=1,_xlfn.XLOOKUP(D701,' RPM (ICE)'!$E$3:$E$63,' RPM (ICE)'!$B$3:$B$63,,1),IF(M701=2,_xlfn.XLOOKUP(D701,' RPM (ICE)'!$F$3:$F$63,' RPM (ICE)'!$B$3:$B$63,,1),IF(M701=3,_xlfn.XLOOKUP(D701,' RPM (ICE)'!$G$3:$G$63,' RPM (ICE)'!$B$3:$B$63,,1))))</f>
        <v>6900</v>
      </c>
      <c r="X701" s="12">
        <f t="shared" si="247"/>
        <v>18.575322156521739</v>
      </c>
      <c r="Y701" s="3">
        <f t="shared" si="248"/>
        <v>19</v>
      </c>
      <c r="Z701" s="3">
        <f t="shared" si="255"/>
        <v>19</v>
      </c>
      <c r="AA701" s="3">
        <f t="shared" si="249"/>
        <v>19</v>
      </c>
      <c r="AB701" s="19"/>
      <c r="AC701" s="14">
        <f>IF(M701=1,_xlfn.XLOOKUP(D701,' RPM (ICE)'!$E$3:$E$63,' RPM (ICE)'!$C$3:$C$63,,-1),IF(M701=2,_xlfn.XLOOKUP(D701,' RPM (ICE)'!$F$3:$F$63,' RPM (ICE)'!$C$3:$C$63,,-1),IF(M701=3,_xlfn.XLOOKUP(D701,' RPM (ICE)'!$G$3:$G$63,' RPM (ICE)'!$C$3:$C$63,,-1))))</f>
        <v>13.483333333333301</v>
      </c>
      <c r="AD701" s="14">
        <f t="shared" si="250"/>
        <v>10.054521666666643</v>
      </c>
      <c r="AE701" s="14">
        <f t="shared" si="251"/>
        <v>13.914292245024122</v>
      </c>
      <c r="AF701" s="14" cm="1">
        <f t="array" ref="AF701">_xlfn.XLOOKUP(AE701,BSFC!$I$11:$I$33,_xlfn.XLOOKUP('Main Data (ICE)'!W701,BSFC!$J$10:$W$10,BSFC!$J$11:$W$33,,-1),,-1)</f>
        <v>450.79008974999994</v>
      </c>
      <c r="AG701" s="14">
        <f t="shared" si="252"/>
        <v>1.2590218679194376</v>
      </c>
      <c r="AH701" s="14">
        <f t="shared" si="256"/>
        <v>2.0825300384643382E-4</v>
      </c>
      <c r="AI701" s="14">
        <f t="shared" si="257"/>
        <v>9.3878390294640984E-2</v>
      </c>
      <c r="AJ701" s="14">
        <f t="shared" si="261"/>
        <v>82.742558744164384</v>
      </c>
      <c r="AK701" s="14">
        <f t="shared" si="258"/>
        <v>1.2434223880084896E-4</v>
      </c>
      <c r="AL701" s="14">
        <f t="shared" si="259"/>
        <v>0.1095927930386303</v>
      </c>
    </row>
    <row r="702" spans="1:38" ht="15.75" thickBot="1" x14ac:dyDescent="0.3">
      <c r="A702" s="14">
        <v>1</v>
      </c>
      <c r="B702" s="17" t="s">
        <v>31</v>
      </c>
      <c r="C702" s="14">
        <v>696</v>
      </c>
      <c r="D702" s="14">
        <f t="shared" si="253"/>
        <v>30.000049728</v>
      </c>
      <c r="E702" s="14">
        <f t="shared" si="243"/>
        <v>13.411199999999999</v>
      </c>
      <c r="F702" s="14">
        <f t="shared" si="254"/>
        <v>60.299190108440548</v>
      </c>
      <c r="G702" s="14">
        <f>0.5*('Specifications (ICE)'!$P$4*'Specifications (ICE)'!$P$3)*'Specifications (ICE)'!$P$5*E702^2</f>
        <v>56.217600027646043</v>
      </c>
      <c r="H702" s="14">
        <f>IF(B702="A",'Specifications (ICE)'!$M$12,IF(B702="G",'Specifications (ICE)'!$M$13))</f>
        <v>105.33879899999999</v>
      </c>
      <c r="I702" s="14">
        <f>'Specifications (ICE)'!$H$11-G702-H702-R702</f>
        <v>540.44185119107658</v>
      </c>
      <c r="J702" s="14">
        <f t="shared" si="244"/>
        <v>0.85399569113473717</v>
      </c>
      <c r="K702" s="14">
        <f>0.5*'Specifications (ICE)'!$E$16*E702^2</f>
        <v>48283.043975654393</v>
      </c>
      <c r="L702" s="14">
        <f>E702/'Specifications (ICE)'!$M$4</f>
        <v>46.93333333333333</v>
      </c>
      <c r="M702" s="14">
        <f t="shared" si="239"/>
        <v>3</v>
      </c>
      <c r="N702" s="14">
        <f>IF(M702=1,'Specifications (ICE)'!$M$19,IF(M702=2,'Specifications (ICE)'!$M$20,IF(M702=3,'Specifications (ICE)'!$M$21)))</f>
        <v>632.83908432016858</v>
      </c>
      <c r="O702" s="14">
        <f t="shared" si="240"/>
        <v>56.911309171706868</v>
      </c>
      <c r="P702" s="13">
        <f t="shared" si="241"/>
        <v>0.85399569113473717</v>
      </c>
      <c r="Q702" s="14">
        <v>0</v>
      </c>
      <c r="R702" s="17">
        <f>'Specifications (ICE)'!$E$16*9.81*SIN(Q702-Q701)</f>
        <v>0</v>
      </c>
      <c r="S702" s="14">
        <f t="shared" si="245"/>
        <v>0</v>
      </c>
      <c r="T702" s="12">
        <f t="shared" si="242"/>
        <v>840.33949246964119</v>
      </c>
      <c r="U702" s="3">
        <f t="shared" si="260"/>
        <v>18</v>
      </c>
      <c r="V702" s="19">
        <f t="shared" si="246"/>
        <v>13.422600000000001</v>
      </c>
      <c r="W702" s="14">
        <f>IF(M702=1,_xlfn.XLOOKUP(D702,' RPM (ICE)'!$E$3:$E$63,' RPM (ICE)'!$B$3:$B$63,,1),IF(M702=2,_xlfn.XLOOKUP(D702,' RPM (ICE)'!$F$3:$F$63,' RPM (ICE)'!$B$3:$B$63,,1),IF(M702=3,_xlfn.XLOOKUP(D702,' RPM (ICE)'!$G$3:$G$63,' RPM (ICE)'!$B$3:$B$63,,1))))</f>
        <v>6900</v>
      </c>
      <c r="X702" s="12">
        <f t="shared" si="247"/>
        <v>18.575322156521739</v>
      </c>
      <c r="Y702" s="3">
        <f t="shared" si="248"/>
        <v>19</v>
      </c>
      <c r="Z702" s="3">
        <f t="shared" si="255"/>
        <v>19</v>
      </c>
      <c r="AA702" s="3">
        <f t="shared" si="249"/>
        <v>19</v>
      </c>
      <c r="AB702" s="19"/>
      <c r="AC702" s="14">
        <f>IF(M702=1,_xlfn.XLOOKUP(D702,' RPM (ICE)'!$E$3:$E$63,' RPM (ICE)'!$C$3:$C$63,,-1),IF(M702=2,_xlfn.XLOOKUP(D702,' RPM (ICE)'!$F$3:$F$63,' RPM (ICE)'!$C$3:$C$63,,-1),IF(M702=3,_xlfn.XLOOKUP(D702,' RPM (ICE)'!$G$3:$G$63,' RPM (ICE)'!$C$3:$C$63,,-1))))</f>
        <v>13.483333333333301</v>
      </c>
      <c r="AD702" s="14">
        <f t="shared" si="250"/>
        <v>10.054521666666643</v>
      </c>
      <c r="AE702" s="14">
        <f t="shared" si="251"/>
        <v>13.914292245024122</v>
      </c>
      <c r="AF702" s="14" cm="1">
        <f t="array" ref="AF702">_xlfn.XLOOKUP(AE702,BSFC!$I$11:$I$33,_xlfn.XLOOKUP('Main Data (ICE)'!W702,BSFC!$J$10:$W$10,BSFC!$J$11:$W$33,,-1),,-1)</f>
        <v>450.79008974999994</v>
      </c>
      <c r="AG702" s="14">
        <f t="shared" si="252"/>
        <v>1.2590218679194376</v>
      </c>
      <c r="AH702" s="14">
        <f t="shared" si="256"/>
        <v>2.0825300384643382E-4</v>
      </c>
      <c r="AI702" s="14">
        <f t="shared" si="257"/>
        <v>9.3878390294640984E-2</v>
      </c>
      <c r="AJ702" s="14">
        <f t="shared" si="261"/>
        <v>82.836437134459018</v>
      </c>
      <c r="AK702" s="14">
        <f t="shared" si="258"/>
        <v>1.2434223880084896E-4</v>
      </c>
      <c r="AL702" s="14">
        <f t="shared" si="259"/>
        <v>0.10971713527743115</v>
      </c>
    </row>
    <row r="703" spans="1:38" ht="15.75" thickBot="1" x14ac:dyDescent="0.3">
      <c r="A703" s="14">
        <v>1</v>
      </c>
      <c r="B703" s="17" t="s">
        <v>31</v>
      </c>
      <c r="C703" s="14">
        <v>697</v>
      </c>
      <c r="D703" s="14">
        <f t="shared" si="253"/>
        <v>30.000049728</v>
      </c>
      <c r="E703" s="14">
        <f t="shared" si="243"/>
        <v>13.411199999999999</v>
      </c>
      <c r="F703" s="14">
        <f t="shared" si="254"/>
        <v>60.373754651509032</v>
      </c>
      <c r="G703" s="14">
        <f>0.5*('Specifications (ICE)'!$P$4*'Specifications (ICE)'!$P$3)*'Specifications (ICE)'!$P$5*E703^2</f>
        <v>56.217600027646043</v>
      </c>
      <c r="H703" s="14">
        <f>IF(B703="A",'Specifications (ICE)'!$M$12,IF(B703="G",'Specifications (ICE)'!$M$13))</f>
        <v>105.33879899999999</v>
      </c>
      <c r="I703" s="14">
        <f>'Specifications (ICE)'!$H$11-G703-H703-R703</f>
        <v>540.44185119107658</v>
      </c>
      <c r="J703" s="14">
        <f t="shared" si="244"/>
        <v>0.85399569113473717</v>
      </c>
      <c r="K703" s="14">
        <f>0.5*'Specifications (ICE)'!$E$16*E703^2</f>
        <v>48283.043975654393</v>
      </c>
      <c r="L703" s="14">
        <f>E703/'Specifications (ICE)'!$M$4</f>
        <v>46.93333333333333</v>
      </c>
      <c r="M703" s="14">
        <f t="shared" si="239"/>
        <v>3</v>
      </c>
      <c r="N703" s="14">
        <f>IF(M703=1,'Specifications (ICE)'!$M$19,IF(M703=2,'Specifications (ICE)'!$M$20,IF(M703=3,'Specifications (ICE)'!$M$21)))</f>
        <v>632.83908432016858</v>
      </c>
      <c r="O703" s="14">
        <f t="shared" si="240"/>
        <v>56.911309171706868</v>
      </c>
      <c r="P703" s="13">
        <f t="shared" si="241"/>
        <v>0.85399569113473717</v>
      </c>
      <c r="Q703" s="14">
        <v>0</v>
      </c>
      <c r="R703" s="17">
        <f>'Specifications (ICE)'!$E$16*9.81*SIN(Q703-Q702)</f>
        <v>0</v>
      </c>
      <c r="S703" s="14">
        <f t="shared" si="245"/>
        <v>0</v>
      </c>
      <c r="T703" s="12">
        <f t="shared" si="242"/>
        <v>840.33949246964119</v>
      </c>
      <c r="U703" s="3">
        <f t="shared" si="260"/>
        <v>18</v>
      </c>
      <c r="V703" s="19">
        <f t="shared" si="246"/>
        <v>13.422600000000001</v>
      </c>
      <c r="W703" s="14">
        <f>IF(M703=1,_xlfn.XLOOKUP(D703,' RPM (ICE)'!$E$3:$E$63,' RPM (ICE)'!$B$3:$B$63,,1),IF(M703=2,_xlfn.XLOOKUP(D703,' RPM (ICE)'!$F$3:$F$63,' RPM (ICE)'!$B$3:$B$63,,1),IF(M703=3,_xlfn.XLOOKUP(D703,' RPM (ICE)'!$G$3:$G$63,' RPM (ICE)'!$B$3:$B$63,,1))))</f>
        <v>6900</v>
      </c>
      <c r="X703" s="12">
        <f t="shared" si="247"/>
        <v>18.575322156521739</v>
      </c>
      <c r="Y703" s="3">
        <f t="shared" si="248"/>
        <v>19</v>
      </c>
      <c r="Z703" s="3">
        <f t="shared" si="255"/>
        <v>19</v>
      </c>
      <c r="AA703" s="3">
        <f t="shared" si="249"/>
        <v>19</v>
      </c>
      <c r="AB703" s="19"/>
      <c r="AC703" s="14">
        <f>IF(M703=1,_xlfn.XLOOKUP(D703,' RPM (ICE)'!$E$3:$E$63,' RPM (ICE)'!$C$3:$C$63,,-1),IF(M703=2,_xlfn.XLOOKUP(D703,' RPM (ICE)'!$F$3:$F$63,' RPM (ICE)'!$C$3:$C$63,,-1),IF(M703=3,_xlfn.XLOOKUP(D703,' RPM (ICE)'!$G$3:$G$63,' RPM (ICE)'!$C$3:$C$63,,-1))))</f>
        <v>13.483333333333301</v>
      </c>
      <c r="AD703" s="14">
        <f t="shared" si="250"/>
        <v>10.054521666666643</v>
      </c>
      <c r="AE703" s="14">
        <f t="shared" si="251"/>
        <v>13.914292245024122</v>
      </c>
      <c r="AF703" s="14" cm="1">
        <f t="array" ref="AF703">_xlfn.XLOOKUP(AE703,BSFC!$I$11:$I$33,_xlfn.XLOOKUP('Main Data (ICE)'!W703,BSFC!$J$10:$W$10,BSFC!$J$11:$W$33,,-1),,-1)</f>
        <v>450.79008974999994</v>
      </c>
      <c r="AG703" s="14">
        <f t="shared" si="252"/>
        <v>1.2590218679194376</v>
      </c>
      <c r="AH703" s="14">
        <f t="shared" si="256"/>
        <v>2.0825300384643382E-4</v>
      </c>
      <c r="AI703" s="14">
        <f t="shared" si="257"/>
        <v>9.3878390294640984E-2</v>
      </c>
      <c r="AJ703" s="14">
        <f t="shared" si="261"/>
        <v>82.930315524753652</v>
      </c>
      <c r="AK703" s="14">
        <f t="shared" si="258"/>
        <v>1.2434223880084896E-4</v>
      </c>
      <c r="AL703" s="14">
        <f t="shared" si="259"/>
        <v>0.10984147751623201</v>
      </c>
    </row>
    <row r="704" spans="1:38" ht="15.75" thickBot="1" x14ac:dyDescent="0.3">
      <c r="A704" s="14">
        <v>1</v>
      </c>
      <c r="B704" s="17" t="s">
        <v>31</v>
      </c>
      <c r="C704" s="14">
        <v>698</v>
      </c>
      <c r="D704" s="14">
        <f t="shared" si="253"/>
        <v>30.000049728</v>
      </c>
      <c r="E704" s="14">
        <f t="shared" si="243"/>
        <v>13.411199999999999</v>
      </c>
      <c r="F704" s="14">
        <f t="shared" si="254"/>
        <v>60.448319194577515</v>
      </c>
      <c r="G704" s="14">
        <f>0.5*('Specifications (ICE)'!$P$4*'Specifications (ICE)'!$P$3)*'Specifications (ICE)'!$P$5*E704^2</f>
        <v>56.217600027646043</v>
      </c>
      <c r="H704" s="14">
        <f>IF(B704="A",'Specifications (ICE)'!$M$12,IF(B704="G",'Specifications (ICE)'!$M$13))</f>
        <v>105.33879899999999</v>
      </c>
      <c r="I704" s="14">
        <f>'Specifications (ICE)'!$H$11-G704-H704-R704</f>
        <v>540.44185119107658</v>
      </c>
      <c r="J704" s="14">
        <f t="shared" si="244"/>
        <v>0.85399569113473717</v>
      </c>
      <c r="K704" s="14">
        <f>0.5*'Specifications (ICE)'!$E$16*E704^2</f>
        <v>48283.043975654393</v>
      </c>
      <c r="L704" s="14">
        <f>E704/'Specifications (ICE)'!$M$4</f>
        <v>46.93333333333333</v>
      </c>
      <c r="M704" s="14">
        <f t="shared" si="239"/>
        <v>3</v>
      </c>
      <c r="N704" s="14">
        <f>IF(M704=1,'Specifications (ICE)'!$M$19,IF(M704=2,'Specifications (ICE)'!$M$20,IF(M704=3,'Specifications (ICE)'!$M$21)))</f>
        <v>632.83908432016858</v>
      </c>
      <c r="O704" s="14">
        <f t="shared" si="240"/>
        <v>56.911309171706868</v>
      </c>
      <c r="P704" s="13">
        <f t="shared" si="241"/>
        <v>0.85399569113473717</v>
      </c>
      <c r="Q704" s="14">
        <v>0</v>
      </c>
      <c r="R704" s="17">
        <f>'Specifications (ICE)'!$E$16*9.81*SIN(Q704-Q703)</f>
        <v>0</v>
      </c>
      <c r="S704" s="14">
        <f t="shared" si="245"/>
        <v>0</v>
      </c>
      <c r="T704" s="12">
        <f t="shared" si="242"/>
        <v>840.33949246964119</v>
      </c>
      <c r="U704" s="3">
        <f t="shared" si="260"/>
        <v>18</v>
      </c>
      <c r="V704" s="19">
        <f t="shared" si="246"/>
        <v>13.422600000000001</v>
      </c>
      <c r="W704" s="14">
        <f>IF(M704=1,_xlfn.XLOOKUP(D704,' RPM (ICE)'!$E$3:$E$63,' RPM (ICE)'!$B$3:$B$63,,1),IF(M704=2,_xlfn.XLOOKUP(D704,' RPM (ICE)'!$F$3:$F$63,' RPM (ICE)'!$B$3:$B$63,,1),IF(M704=3,_xlfn.XLOOKUP(D704,' RPM (ICE)'!$G$3:$G$63,' RPM (ICE)'!$B$3:$B$63,,1))))</f>
        <v>6900</v>
      </c>
      <c r="X704" s="12">
        <f t="shared" si="247"/>
        <v>18.575322156521739</v>
      </c>
      <c r="Y704" s="3">
        <f t="shared" si="248"/>
        <v>19</v>
      </c>
      <c r="Z704" s="3">
        <f t="shared" si="255"/>
        <v>19</v>
      </c>
      <c r="AA704" s="3">
        <f t="shared" si="249"/>
        <v>19</v>
      </c>
      <c r="AB704" s="19"/>
      <c r="AC704" s="14">
        <f>IF(M704=1,_xlfn.XLOOKUP(D704,' RPM (ICE)'!$E$3:$E$63,' RPM (ICE)'!$C$3:$C$63,,-1),IF(M704=2,_xlfn.XLOOKUP(D704,' RPM (ICE)'!$F$3:$F$63,' RPM (ICE)'!$C$3:$C$63,,-1),IF(M704=3,_xlfn.XLOOKUP(D704,' RPM (ICE)'!$G$3:$G$63,' RPM (ICE)'!$C$3:$C$63,,-1))))</f>
        <v>13.483333333333301</v>
      </c>
      <c r="AD704" s="14">
        <f t="shared" si="250"/>
        <v>10.054521666666643</v>
      </c>
      <c r="AE704" s="14">
        <f t="shared" si="251"/>
        <v>13.914292245024122</v>
      </c>
      <c r="AF704" s="14" cm="1">
        <f t="array" ref="AF704">_xlfn.XLOOKUP(AE704,BSFC!$I$11:$I$33,_xlfn.XLOOKUP('Main Data (ICE)'!W704,BSFC!$J$10:$W$10,BSFC!$J$11:$W$33,,-1),,-1)</f>
        <v>450.79008974999994</v>
      </c>
      <c r="AG704" s="14">
        <f t="shared" si="252"/>
        <v>1.2590218679194376</v>
      </c>
      <c r="AH704" s="14">
        <f t="shared" si="256"/>
        <v>2.0825300384643382E-4</v>
      </c>
      <c r="AI704" s="14">
        <f t="shared" si="257"/>
        <v>9.3878390294640984E-2</v>
      </c>
      <c r="AJ704" s="14">
        <f t="shared" si="261"/>
        <v>83.024193915048286</v>
      </c>
      <c r="AK704" s="14">
        <f t="shared" si="258"/>
        <v>1.2434223880084896E-4</v>
      </c>
      <c r="AL704" s="14">
        <f t="shared" si="259"/>
        <v>0.10996581975503286</v>
      </c>
    </row>
    <row r="705" spans="1:38" ht="15.75" thickBot="1" x14ac:dyDescent="0.3">
      <c r="A705" s="14">
        <v>1</v>
      </c>
      <c r="B705" s="17" t="s">
        <v>31</v>
      </c>
      <c r="C705" s="14">
        <v>699</v>
      </c>
      <c r="D705" s="14">
        <f t="shared" si="253"/>
        <v>30.000049728</v>
      </c>
      <c r="E705" s="14">
        <f t="shared" si="243"/>
        <v>13.411199999999999</v>
      </c>
      <c r="F705" s="14">
        <f t="shared" si="254"/>
        <v>60.522883737645998</v>
      </c>
      <c r="G705" s="14">
        <f>0.5*('Specifications (ICE)'!$P$4*'Specifications (ICE)'!$P$3)*'Specifications (ICE)'!$P$5*E705^2</f>
        <v>56.217600027646043</v>
      </c>
      <c r="H705" s="14">
        <f>IF(B705="A",'Specifications (ICE)'!$M$12,IF(B705="G",'Specifications (ICE)'!$M$13))</f>
        <v>105.33879899999999</v>
      </c>
      <c r="I705" s="14">
        <f>'Specifications (ICE)'!$H$11-G705-H705-R705</f>
        <v>540.44185119107658</v>
      </c>
      <c r="J705" s="14">
        <f t="shared" si="244"/>
        <v>0.85399569113473717</v>
      </c>
      <c r="K705" s="14">
        <f>0.5*'Specifications (ICE)'!$E$16*E705^2</f>
        <v>48283.043975654393</v>
      </c>
      <c r="L705" s="14">
        <f>E705/'Specifications (ICE)'!$M$4</f>
        <v>46.93333333333333</v>
      </c>
      <c r="M705" s="14">
        <f t="shared" si="239"/>
        <v>3</v>
      </c>
      <c r="N705" s="14">
        <f>IF(M705=1,'Specifications (ICE)'!$M$19,IF(M705=2,'Specifications (ICE)'!$M$20,IF(M705=3,'Specifications (ICE)'!$M$21)))</f>
        <v>632.83908432016858</v>
      </c>
      <c r="O705" s="14">
        <f t="shared" si="240"/>
        <v>56.911309171706868</v>
      </c>
      <c r="P705" s="13">
        <f t="shared" si="241"/>
        <v>0.85399569113473717</v>
      </c>
      <c r="Q705" s="14">
        <v>0</v>
      </c>
      <c r="R705" s="17">
        <f>'Specifications (ICE)'!$E$16*9.81*SIN(Q705-Q704)</f>
        <v>0</v>
      </c>
      <c r="S705" s="14">
        <f t="shared" si="245"/>
        <v>0</v>
      </c>
      <c r="T705" s="12">
        <f t="shared" si="242"/>
        <v>840.33949246964119</v>
      </c>
      <c r="U705" s="3">
        <f t="shared" si="260"/>
        <v>18</v>
      </c>
      <c r="V705" s="19">
        <f t="shared" si="246"/>
        <v>13.422600000000001</v>
      </c>
      <c r="W705" s="14">
        <f>IF(M705=1,_xlfn.XLOOKUP(D705,' RPM (ICE)'!$E$3:$E$63,' RPM (ICE)'!$B$3:$B$63,,1),IF(M705=2,_xlfn.XLOOKUP(D705,' RPM (ICE)'!$F$3:$F$63,' RPM (ICE)'!$B$3:$B$63,,1),IF(M705=3,_xlfn.XLOOKUP(D705,' RPM (ICE)'!$G$3:$G$63,' RPM (ICE)'!$B$3:$B$63,,1))))</f>
        <v>6900</v>
      </c>
      <c r="X705" s="12">
        <f t="shared" si="247"/>
        <v>18.575322156521739</v>
      </c>
      <c r="Y705" s="3">
        <f t="shared" si="248"/>
        <v>19</v>
      </c>
      <c r="Z705" s="3">
        <f t="shared" si="255"/>
        <v>19</v>
      </c>
      <c r="AA705" s="3">
        <f t="shared" si="249"/>
        <v>19</v>
      </c>
      <c r="AB705" s="19"/>
      <c r="AC705" s="14">
        <f>IF(M705=1,_xlfn.XLOOKUP(D705,' RPM (ICE)'!$E$3:$E$63,' RPM (ICE)'!$C$3:$C$63,,-1),IF(M705=2,_xlfn.XLOOKUP(D705,' RPM (ICE)'!$F$3:$F$63,' RPM (ICE)'!$C$3:$C$63,,-1),IF(M705=3,_xlfn.XLOOKUP(D705,' RPM (ICE)'!$G$3:$G$63,' RPM (ICE)'!$C$3:$C$63,,-1))))</f>
        <v>13.483333333333301</v>
      </c>
      <c r="AD705" s="14">
        <f t="shared" si="250"/>
        <v>10.054521666666643</v>
      </c>
      <c r="AE705" s="14">
        <f t="shared" si="251"/>
        <v>13.914292245024122</v>
      </c>
      <c r="AF705" s="14" cm="1">
        <f t="array" ref="AF705">_xlfn.XLOOKUP(AE705,BSFC!$I$11:$I$33,_xlfn.XLOOKUP('Main Data (ICE)'!W705,BSFC!$J$10:$W$10,BSFC!$J$11:$W$33,,-1),,-1)</f>
        <v>450.79008974999994</v>
      </c>
      <c r="AG705" s="14">
        <f t="shared" si="252"/>
        <v>1.2590218679194376</v>
      </c>
      <c r="AH705" s="14">
        <f t="shared" si="256"/>
        <v>2.0825300384643382E-4</v>
      </c>
      <c r="AI705" s="14">
        <f t="shared" si="257"/>
        <v>9.3878390294640984E-2</v>
      </c>
      <c r="AJ705" s="14">
        <f t="shared" si="261"/>
        <v>83.11807230534292</v>
      </c>
      <c r="AK705" s="14">
        <f t="shared" si="258"/>
        <v>1.2434223880084896E-4</v>
      </c>
      <c r="AL705" s="14">
        <f t="shared" si="259"/>
        <v>0.11009016199383372</v>
      </c>
    </row>
    <row r="706" spans="1:38" ht="15.75" thickBot="1" x14ac:dyDescent="0.3">
      <c r="A706" s="14">
        <v>1</v>
      </c>
      <c r="B706" s="17" t="s">
        <v>31</v>
      </c>
      <c r="C706" s="14">
        <v>700</v>
      </c>
      <c r="D706" s="14">
        <f t="shared" si="253"/>
        <v>30.000049728</v>
      </c>
      <c r="E706" s="14">
        <f t="shared" si="243"/>
        <v>13.411199999999999</v>
      </c>
      <c r="F706" s="14">
        <f t="shared" si="254"/>
        <v>60.597448280714481</v>
      </c>
      <c r="G706" s="14">
        <f>0.5*('Specifications (ICE)'!$P$4*'Specifications (ICE)'!$P$3)*'Specifications (ICE)'!$P$5*E706^2</f>
        <v>56.217600027646043</v>
      </c>
      <c r="H706" s="14">
        <f>IF(B706="A",'Specifications (ICE)'!$M$12,IF(B706="G",'Specifications (ICE)'!$M$13))</f>
        <v>105.33879899999999</v>
      </c>
      <c r="I706" s="14">
        <f>'Specifications (ICE)'!$H$11-G706-H706-R706</f>
        <v>540.44185119107658</v>
      </c>
      <c r="J706" s="14">
        <f t="shared" si="244"/>
        <v>0.85399569113473717</v>
      </c>
      <c r="K706" s="14">
        <f>0.5*'Specifications (ICE)'!$E$16*E706^2</f>
        <v>48283.043975654393</v>
      </c>
      <c r="L706" s="14">
        <f>E706/'Specifications (ICE)'!$M$4</f>
        <v>46.93333333333333</v>
      </c>
      <c r="M706" s="14">
        <f t="shared" si="239"/>
        <v>3</v>
      </c>
      <c r="N706" s="14">
        <f>IF(M706=1,'Specifications (ICE)'!$M$19,IF(M706=2,'Specifications (ICE)'!$M$20,IF(M706=3,'Specifications (ICE)'!$M$21)))</f>
        <v>632.83908432016858</v>
      </c>
      <c r="O706" s="14">
        <f t="shared" si="240"/>
        <v>56.911309171706868</v>
      </c>
      <c r="P706" s="13">
        <f t="shared" si="241"/>
        <v>0.85399569113473717</v>
      </c>
      <c r="Q706" s="14">
        <v>0</v>
      </c>
      <c r="R706" s="17">
        <f>'Specifications (ICE)'!$E$16*9.81*SIN(Q706-Q705)</f>
        <v>0</v>
      </c>
      <c r="S706" s="14">
        <f t="shared" si="245"/>
        <v>0</v>
      </c>
      <c r="T706" s="12">
        <f t="shared" si="242"/>
        <v>840.33949246964119</v>
      </c>
      <c r="U706" s="3">
        <f t="shared" si="260"/>
        <v>18</v>
      </c>
      <c r="V706" s="19">
        <f t="shared" si="246"/>
        <v>13.422600000000001</v>
      </c>
      <c r="W706" s="14">
        <f>IF(M706=1,_xlfn.XLOOKUP(D706,' RPM (ICE)'!$E$3:$E$63,' RPM (ICE)'!$B$3:$B$63,,1),IF(M706=2,_xlfn.XLOOKUP(D706,' RPM (ICE)'!$F$3:$F$63,' RPM (ICE)'!$B$3:$B$63,,1),IF(M706=3,_xlfn.XLOOKUP(D706,' RPM (ICE)'!$G$3:$G$63,' RPM (ICE)'!$B$3:$B$63,,1))))</f>
        <v>6900</v>
      </c>
      <c r="X706" s="12">
        <f t="shared" si="247"/>
        <v>18.575322156521739</v>
      </c>
      <c r="Y706" s="3">
        <f t="shared" si="248"/>
        <v>19</v>
      </c>
      <c r="Z706" s="3">
        <f t="shared" si="255"/>
        <v>19</v>
      </c>
      <c r="AA706" s="3">
        <f t="shared" si="249"/>
        <v>19</v>
      </c>
      <c r="AB706" s="19"/>
      <c r="AC706" s="14">
        <f>IF(M706=1,_xlfn.XLOOKUP(D706,' RPM (ICE)'!$E$3:$E$63,' RPM (ICE)'!$C$3:$C$63,,-1),IF(M706=2,_xlfn.XLOOKUP(D706,' RPM (ICE)'!$F$3:$F$63,' RPM (ICE)'!$C$3:$C$63,,-1),IF(M706=3,_xlfn.XLOOKUP(D706,' RPM (ICE)'!$G$3:$G$63,' RPM (ICE)'!$C$3:$C$63,,-1))))</f>
        <v>13.483333333333301</v>
      </c>
      <c r="AD706" s="14">
        <f t="shared" si="250"/>
        <v>10.054521666666643</v>
      </c>
      <c r="AE706" s="14">
        <f t="shared" si="251"/>
        <v>13.914292245024122</v>
      </c>
      <c r="AF706" s="14" cm="1">
        <f t="array" ref="AF706">_xlfn.XLOOKUP(AE706,BSFC!$I$11:$I$33,_xlfn.XLOOKUP('Main Data (ICE)'!W706,BSFC!$J$10:$W$10,BSFC!$J$11:$W$33,,-1),,-1)</f>
        <v>450.79008974999994</v>
      </c>
      <c r="AG706" s="14">
        <f t="shared" si="252"/>
        <v>1.2590218679194376</v>
      </c>
      <c r="AH706" s="14">
        <f t="shared" si="256"/>
        <v>2.0825300384643382E-4</v>
      </c>
      <c r="AI706" s="14">
        <f t="shared" si="257"/>
        <v>9.3878390294640984E-2</v>
      </c>
      <c r="AJ706" s="14">
        <f t="shared" si="261"/>
        <v>83.211950695637555</v>
      </c>
      <c r="AK706" s="14">
        <f t="shared" si="258"/>
        <v>1.2434223880084896E-4</v>
      </c>
      <c r="AL706" s="14">
        <f t="shared" si="259"/>
        <v>0.11021450423263457</v>
      </c>
    </row>
    <row r="707" spans="1:38" ht="15.75" thickBot="1" x14ac:dyDescent="0.3">
      <c r="A707" s="14">
        <v>1</v>
      </c>
      <c r="B707" s="17" t="s">
        <v>31</v>
      </c>
      <c r="C707" s="14">
        <v>701</v>
      </c>
      <c r="D707" s="14">
        <f t="shared" si="253"/>
        <v>30.000049728</v>
      </c>
      <c r="E707" s="14">
        <f t="shared" si="243"/>
        <v>13.411199999999999</v>
      </c>
      <c r="F707" s="14">
        <f t="shared" si="254"/>
        <v>60.672012823782964</v>
      </c>
      <c r="G707" s="14">
        <f>0.5*('Specifications (ICE)'!$P$4*'Specifications (ICE)'!$P$3)*'Specifications (ICE)'!$P$5*E707^2</f>
        <v>56.217600027646043</v>
      </c>
      <c r="H707" s="14">
        <f>IF(B707="A",'Specifications (ICE)'!$M$12,IF(B707="G",'Specifications (ICE)'!$M$13))</f>
        <v>105.33879899999999</v>
      </c>
      <c r="I707" s="14">
        <f>'Specifications (ICE)'!$H$11-G707-H707-R707</f>
        <v>540.44185119107658</v>
      </c>
      <c r="J707" s="14">
        <f t="shared" si="244"/>
        <v>0.85399569113473717</v>
      </c>
      <c r="K707" s="14">
        <f>0.5*'Specifications (ICE)'!$E$16*E707^2</f>
        <v>48283.043975654393</v>
      </c>
      <c r="L707" s="14">
        <f>E707/'Specifications (ICE)'!$M$4</f>
        <v>46.93333333333333</v>
      </c>
      <c r="M707" s="14">
        <f t="shared" si="239"/>
        <v>3</v>
      </c>
      <c r="N707" s="14">
        <f>IF(M707=1,'Specifications (ICE)'!$M$19,IF(M707=2,'Specifications (ICE)'!$M$20,IF(M707=3,'Specifications (ICE)'!$M$21)))</f>
        <v>632.83908432016858</v>
      </c>
      <c r="O707" s="14">
        <f t="shared" si="240"/>
        <v>56.911309171706868</v>
      </c>
      <c r="P707" s="13">
        <f t="shared" si="241"/>
        <v>0.85399569113473717</v>
      </c>
      <c r="Q707" s="14">
        <v>0</v>
      </c>
      <c r="R707" s="17">
        <f>'Specifications (ICE)'!$E$16*9.81*SIN(Q707-Q706)</f>
        <v>0</v>
      </c>
      <c r="S707" s="14">
        <f t="shared" si="245"/>
        <v>0</v>
      </c>
      <c r="T707" s="12">
        <f t="shared" si="242"/>
        <v>840.33949246964119</v>
      </c>
      <c r="U707" s="3">
        <f t="shared" si="260"/>
        <v>18</v>
      </c>
      <c r="V707" s="19">
        <f t="shared" si="246"/>
        <v>13.422600000000001</v>
      </c>
      <c r="W707" s="14">
        <f>IF(M707=1,_xlfn.XLOOKUP(D707,' RPM (ICE)'!$E$3:$E$63,' RPM (ICE)'!$B$3:$B$63,,1),IF(M707=2,_xlfn.XLOOKUP(D707,' RPM (ICE)'!$F$3:$F$63,' RPM (ICE)'!$B$3:$B$63,,1),IF(M707=3,_xlfn.XLOOKUP(D707,' RPM (ICE)'!$G$3:$G$63,' RPM (ICE)'!$B$3:$B$63,,1))))</f>
        <v>6900</v>
      </c>
      <c r="X707" s="12">
        <f t="shared" si="247"/>
        <v>18.575322156521739</v>
      </c>
      <c r="Y707" s="3">
        <f t="shared" si="248"/>
        <v>19</v>
      </c>
      <c r="Z707" s="3">
        <f t="shared" si="255"/>
        <v>19</v>
      </c>
      <c r="AA707" s="3">
        <f t="shared" si="249"/>
        <v>19</v>
      </c>
      <c r="AB707" s="19"/>
      <c r="AC707" s="14">
        <f>IF(M707=1,_xlfn.XLOOKUP(D707,' RPM (ICE)'!$E$3:$E$63,' RPM (ICE)'!$C$3:$C$63,,-1),IF(M707=2,_xlfn.XLOOKUP(D707,' RPM (ICE)'!$F$3:$F$63,' RPM (ICE)'!$C$3:$C$63,,-1),IF(M707=3,_xlfn.XLOOKUP(D707,' RPM (ICE)'!$G$3:$G$63,' RPM (ICE)'!$C$3:$C$63,,-1))))</f>
        <v>13.483333333333301</v>
      </c>
      <c r="AD707" s="14">
        <f t="shared" si="250"/>
        <v>10.054521666666643</v>
      </c>
      <c r="AE707" s="14">
        <f t="shared" si="251"/>
        <v>13.914292245024122</v>
      </c>
      <c r="AF707" s="14" cm="1">
        <f t="array" ref="AF707">_xlfn.XLOOKUP(AE707,BSFC!$I$11:$I$33,_xlfn.XLOOKUP('Main Data (ICE)'!W707,BSFC!$J$10:$W$10,BSFC!$J$11:$W$33,,-1),,-1)</f>
        <v>450.79008974999994</v>
      </c>
      <c r="AG707" s="14">
        <f t="shared" si="252"/>
        <v>1.2590218679194376</v>
      </c>
      <c r="AH707" s="14">
        <f t="shared" si="256"/>
        <v>2.0825300384643382E-4</v>
      </c>
      <c r="AI707" s="14">
        <f t="shared" si="257"/>
        <v>9.3878390294640984E-2</v>
      </c>
      <c r="AJ707" s="14">
        <f t="shared" si="261"/>
        <v>83.305829085932189</v>
      </c>
      <c r="AK707" s="14">
        <f t="shared" si="258"/>
        <v>1.2434223880084896E-4</v>
      </c>
      <c r="AL707" s="14">
        <f t="shared" si="259"/>
        <v>0.11033884647143542</v>
      </c>
    </row>
    <row r="708" spans="1:38" ht="15.75" thickBot="1" x14ac:dyDescent="0.3">
      <c r="A708" s="14">
        <v>1</v>
      </c>
      <c r="B708" s="17" t="s">
        <v>31</v>
      </c>
      <c r="C708" s="14">
        <v>702</v>
      </c>
      <c r="D708" s="14">
        <f t="shared" si="253"/>
        <v>30.000049728</v>
      </c>
      <c r="E708" s="14">
        <f t="shared" si="243"/>
        <v>13.411199999999999</v>
      </c>
      <c r="F708" s="14">
        <f t="shared" si="254"/>
        <v>60.746577366851447</v>
      </c>
      <c r="G708" s="14">
        <f>0.5*('Specifications (ICE)'!$P$4*'Specifications (ICE)'!$P$3)*'Specifications (ICE)'!$P$5*E708^2</f>
        <v>56.217600027646043</v>
      </c>
      <c r="H708" s="14">
        <f>IF(B708="A",'Specifications (ICE)'!$M$12,IF(B708="G",'Specifications (ICE)'!$M$13))</f>
        <v>105.33879899999999</v>
      </c>
      <c r="I708" s="14">
        <f>'Specifications (ICE)'!$H$11-G708-H708-R708</f>
        <v>540.44185119107658</v>
      </c>
      <c r="J708" s="14">
        <f t="shared" si="244"/>
        <v>0.85399569113473717</v>
      </c>
      <c r="K708" s="14">
        <f>0.5*'Specifications (ICE)'!$E$16*E708^2</f>
        <v>48283.043975654393</v>
      </c>
      <c r="L708" s="14">
        <f>E708/'Specifications (ICE)'!$M$4</f>
        <v>46.93333333333333</v>
      </c>
      <c r="M708" s="14">
        <f t="shared" si="239"/>
        <v>3</v>
      </c>
      <c r="N708" s="14">
        <f>IF(M708=1,'Specifications (ICE)'!$M$19,IF(M708=2,'Specifications (ICE)'!$M$20,IF(M708=3,'Specifications (ICE)'!$M$21)))</f>
        <v>632.83908432016858</v>
      </c>
      <c r="O708" s="14">
        <f t="shared" si="240"/>
        <v>56.911309171706868</v>
      </c>
      <c r="P708" s="13">
        <f t="shared" si="241"/>
        <v>0.85399569113473717</v>
      </c>
      <c r="Q708" s="14">
        <v>0</v>
      </c>
      <c r="R708" s="17">
        <f>'Specifications (ICE)'!$E$16*9.81*SIN(Q708-Q707)</f>
        <v>0</v>
      </c>
      <c r="S708" s="14">
        <f t="shared" si="245"/>
        <v>0</v>
      </c>
      <c r="T708" s="12">
        <f t="shared" si="242"/>
        <v>840.33949246964119</v>
      </c>
      <c r="U708" s="3">
        <f t="shared" si="260"/>
        <v>18</v>
      </c>
      <c r="V708" s="19">
        <f t="shared" si="246"/>
        <v>13.422600000000001</v>
      </c>
      <c r="W708" s="14">
        <f>IF(M708=1,_xlfn.XLOOKUP(D708,' RPM (ICE)'!$E$3:$E$63,' RPM (ICE)'!$B$3:$B$63,,1),IF(M708=2,_xlfn.XLOOKUP(D708,' RPM (ICE)'!$F$3:$F$63,' RPM (ICE)'!$B$3:$B$63,,1),IF(M708=3,_xlfn.XLOOKUP(D708,' RPM (ICE)'!$G$3:$G$63,' RPM (ICE)'!$B$3:$B$63,,1))))</f>
        <v>6900</v>
      </c>
      <c r="X708" s="12">
        <f t="shared" si="247"/>
        <v>18.575322156521739</v>
      </c>
      <c r="Y708" s="3">
        <f t="shared" si="248"/>
        <v>19</v>
      </c>
      <c r="Z708" s="3">
        <f t="shared" si="255"/>
        <v>19</v>
      </c>
      <c r="AA708" s="3">
        <f t="shared" si="249"/>
        <v>19</v>
      </c>
      <c r="AB708" s="19"/>
      <c r="AC708" s="14">
        <f>IF(M708=1,_xlfn.XLOOKUP(D708,' RPM (ICE)'!$E$3:$E$63,' RPM (ICE)'!$C$3:$C$63,,-1),IF(M708=2,_xlfn.XLOOKUP(D708,' RPM (ICE)'!$F$3:$F$63,' RPM (ICE)'!$C$3:$C$63,,-1),IF(M708=3,_xlfn.XLOOKUP(D708,' RPM (ICE)'!$G$3:$G$63,' RPM (ICE)'!$C$3:$C$63,,-1))))</f>
        <v>13.483333333333301</v>
      </c>
      <c r="AD708" s="14">
        <f t="shared" si="250"/>
        <v>10.054521666666643</v>
      </c>
      <c r="AE708" s="14">
        <f t="shared" si="251"/>
        <v>13.914292245024122</v>
      </c>
      <c r="AF708" s="14" cm="1">
        <f t="array" ref="AF708">_xlfn.XLOOKUP(AE708,BSFC!$I$11:$I$33,_xlfn.XLOOKUP('Main Data (ICE)'!W708,BSFC!$J$10:$W$10,BSFC!$J$11:$W$33,,-1),,-1)</f>
        <v>450.79008974999994</v>
      </c>
      <c r="AG708" s="14">
        <f t="shared" si="252"/>
        <v>1.2590218679194376</v>
      </c>
      <c r="AH708" s="14">
        <f t="shared" si="256"/>
        <v>2.0825300384643382E-4</v>
      </c>
      <c r="AI708" s="14">
        <f t="shared" si="257"/>
        <v>9.3878390294640984E-2</v>
      </c>
      <c r="AJ708" s="14">
        <f t="shared" si="261"/>
        <v>83.399707476226823</v>
      </c>
      <c r="AK708" s="14">
        <f t="shared" si="258"/>
        <v>1.2434223880084896E-4</v>
      </c>
      <c r="AL708" s="14">
        <f t="shared" si="259"/>
        <v>0.11046318871023628</v>
      </c>
    </row>
    <row r="709" spans="1:38" ht="15.75" thickBot="1" x14ac:dyDescent="0.3">
      <c r="A709" s="14">
        <v>1</v>
      </c>
      <c r="B709" s="17" t="s">
        <v>31</v>
      </c>
      <c r="C709" s="14">
        <v>703</v>
      </c>
      <c r="D709" s="14">
        <f t="shared" si="253"/>
        <v>30.000049728</v>
      </c>
      <c r="E709" s="14">
        <f t="shared" si="243"/>
        <v>13.411199999999999</v>
      </c>
      <c r="F709" s="14">
        <f t="shared" si="254"/>
        <v>60.82114190991993</v>
      </c>
      <c r="G709" s="14">
        <f>0.5*('Specifications (ICE)'!$P$4*'Specifications (ICE)'!$P$3)*'Specifications (ICE)'!$P$5*E709^2</f>
        <v>56.217600027646043</v>
      </c>
      <c r="H709" s="14">
        <f>IF(B709="A",'Specifications (ICE)'!$M$12,IF(B709="G",'Specifications (ICE)'!$M$13))</f>
        <v>105.33879899999999</v>
      </c>
      <c r="I709" s="14">
        <f>'Specifications (ICE)'!$H$11-G709-H709-R709</f>
        <v>540.44185119107658</v>
      </c>
      <c r="J709" s="14">
        <f t="shared" si="244"/>
        <v>0.85399569113473717</v>
      </c>
      <c r="K709" s="14">
        <f>0.5*'Specifications (ICE)'!$E$16*E709^2</f>
        <v>48283.043975654393</v>
      </c>
      <c r="L709" s="14">
        <f>E709/'Specifications (ICE)'!$M$4</f>
        <v>46.93333333333333</v>
      </c>
      <c r="M709" s="14">
        <f t="shared" si="239"/>
        <v>3</v>
      </c>
      <c r="N709" s="14">
        <f>IF(M709=1,'Specifications (ICE)'!$M$19,IF(M709=2,'Specifications (ICE)'!$M$20,IF(M709=3,'Specifications (ICE)'!$M$21)))</f>
        <v>632.83908432016858</v>
      </c>
      <c r="O709" s="14">
        <f t="shared" si="240"/>
        <v>56.911309171706868</v>
      </c>
      <c r="P709" s="13">
        <f t="shared" si="241"/>
        <v>0.85399569113473717</v>
      </c>
      <c r="Q709" s="14">
        <v>0</v>
      </c>
      <c r="R709" s="17">
        <f>'Specifications (ICE)'!$E$16*9.81*SIN(Q709-Q708)</f>
        <v>0</v>
      </c>
      <c r="S709" s="14">
        <f t="shared" si="245"/>
        <v>0</v>
      </c>
      <c r="T709" s="12">
        <f t="shared" si="242"/>
        <v>840.33949246964119</v>
      </c>
      <c r="U709" s="3">
        <f t="shared" si="260"/>
        <v>18</v>
      </c>
      <c r="V709" s="19">
        <f t="shared" si="246"/>
        <v>13.422600000000001</v>
      </c>
      <c r="W709" s="14">
        <f>IF(M709=1,_xlfn.XLOOKUP(D709,' RPM (ICE)'!$E$3:$E$63,' RPM (ICE)'!$B$3:$B$63,,1),IF(M709=2,_xlfn.XLOOKUP(D709,' RPM (ICE)'!$F$3:$F$63,' RPM (ICE)'!$B$3:$B$63,,1),IF(M709=3,_xlfn.XLOOKUP(D709,' RPM (ICE)'!$G$3:$G$63,' RPM (ICE)'!$B$3:$B$63,,1))))</f>
        <v>6900</v>
      </c>
      <c r="X709" s="12">
        <f t="shared" si="247"/>
        <v>18.575322156521739</v>
      </c>
      <c r="Y709" s="3">
        <f t="shared" si="248"/>
        <v>19</v>
      </c>
      <c r="Z709" s="3">
        <f t="shared" si="255"/>
        <v>19</v>
      </c>
      <c r="AA709" s="3">
        <f t="shared" si="249"/>
        <v>19</v>
      </c>
      <c r="AB709" s="19"/>
      <c r="AC709" s="14">
        <f>IF(M709=1,_xlfn.XLOOKUP(D709,' RPM (ICE)'!$E$3:$E$63,' RPM (ICE)'!$C$3:$C$63,,-1),IF(M709=2,_xlfn.XLOOKUP(D709,' RPM (ICE)'!$F$3:$F$63,' RPM (ICE)'!$C$3:$C$63,,-1),IF(M709=3,_xlfn.XLOOKUP(D709,' RPM (ICE)'!$G$3:$G$63,' RPM (ICE)'!$C$3:$C$63,,-1))))</f>
        <v>13.483333333333301</v>
      </c>
      <c r="AD709" s="14">
        <f t="shared" si="250"/>
        <v>10.054521666666643</v>
      </c>
      <c r="AE709" s="14">
        <f t="shared" si="251"/>
        <v>13.914292245024122</v>
      </c>
      <c r="AF709" s="14" cm="1">
        <f t="array" ref="AF709">_xlfn.XLOOKUP(AE709,BSFC!$I$11:$I$33,_xlfn.XLOOKUP('Main Data (ICE)'!W709,BSFC!$J$10:$W$10,BSFC!$J$11:$W$33,,-1),,-1)</f>
        <v>450.79008974999994</v>
      </c>
      <c r="AG709" s="14">
        <f t="shared" si="252"/>
        <v>1.2590218679194376</v>
      </c>
      <c r="AH709" s="14">
        <f t="shared" si="256"/>
        <v>2.0825300384643382E-4</v>
      </c>
      <c r="AI709" s="14">
        <f t="shared" si="257"/>
        <v>9.3878390294640984E-2</v>
      </c>
      <c r="AJ709" s="14">
        <f t="shared" si="261"/>
        <v>83.493585866521457</v>
      </c>
      <c r="AK709" s="14">
        <f t="shared" si="258"/>
        <v>1.2434223880084896E-4</v>
      </c>
      <c r="AL709" s="14">
        <f t="shared" si="259"/>
        <v>0.11058753094903713</v>
      </c>
    </row>
    <row r="710" spans="1:38" ht="15.75" thickBot="1" x14ac:dyDescent="0.3">
      <c r="A710" s="14">
        <v>1</v>
      </c>
      <c r="B710" s="17" t="s">
        <v>31</v>
      </c>
      <c r="C710" s="14">
        <v>704</v>
      </c>
      <c r="D710" s="14">
        <f t="shared" si="253"/>
        <v>30.000049728</v>
      </c>
      <c r="E710" s="14">
        <f t="shared" si="243"/>
        <v>13.411199999999999</v>
      </c>
      <c r="F710" s="14">
        <f t="shared" si="254"/>
        <v>60.895706452988414</v>
      </c>
      <c r="G710" s="14">
        <f>0.5*('Specifications (ICE)'!$P$4*'Specifications (ICE)'!$P$3)*'Specifications (ICE)'!$P$5*E710^2</f>
        <v>56.217600027646043</v>
      </c>
      <c r="H710" s="14">
        <f>IF(B710="A",'Specifications (ICE)'!$M$12,IF(B710="G",'Specifications (ICE)'!$M$13))</f>
        <v>105.33879899999999</v>
      </c>
      <c r="I710" s="14">
        <f>'Specifications (ICE)'!$H$11-G710-H710-R710</f>
        <v>540.44185119107658</v>
      </c>
      <c r="J710" s="14">
        <f t="shared" si="244"/>
        <v>0.85399569113473717</v>
      </c>
      <c r="K710" s="14">
        <f>0.5*'Specifications (ICE)'!$E$16*E710^2</f>
        <v>48283.043975654393</v>
      </c>
      <c r="L710" s="14">
        <f>E710/'Specifications (ICE)'!$M$4</f>
        <v>46.93333333333333</v>
      </c>
      <c r="M710" s="14">
        <f t="shared" ref="M710:M773" si="262">IF(D710&lt;11,1,IF(D710&lt;21,2,IF(D710&gt;21,3)))</f>
        <v>3</v>
      </c>
      <c r="N710" s="14">
        <f>IF(M710=1,'Specifications (ICE)'!$M$19,IF(M710=2,'Specifications (ICE)'!$M$20,IF(M710=3,'Specifications (ICE)'!$M$21)))</f>
        <v>632.83908432016858</v>
      </c>
      <c r="O710" s="14">
        <f t="shared" ref="O710:O773" si="263">(0.5*N710*E710^2)/1000</f>
        <v>56.911309171706868</v>
      </c>
      <c r="P710" s="13">
        <f t="shared" ref="P710:P773" si="264">IF(A710=1,(I710/N710),IF(A710=2,0,IF(A710=3,(1.2*(-I710/N710)))))</f>
        <v>0.85399569113473717</v>
      </c>
      <c r="Q710" s="14">
        <v>0</v>
      </c>
      <c r="R710" s="17">
        <f>'Specifications (ICE)'!$E$16*9.81*SIN(Q710-Q709)</f>
        <v>0</v>
      </c>
      <c r="S710" s="14">
        <f t="shared" si="245"/>
        <v>0</v>
      </c>
      <c r="T710" s="12">
        <f t="shared" ref="T710:T773" si="265">((63360/(PI()*12)*D710))/60</f>
        <v>840.33949246964119</v>
      </c>
      <c r="U710" s="3">
        <f t="shared" si="260"/>
        <v>18</v>
      </c>
      <c r="V710" s="19">
        <f t="shared" si="246"/>
        <v>13.422600000000001</v>
      </c>
      <c r="W710" s="14">
        <f>IF(M710=1,_xlfn.XLOOKUP(D710,' RPM (ICE)'!$E$3:$E$63,' RPM (ICE)'!$B$3:$B$63,,1),IF(M710=2,_xlfn.XLOOKUP(D710,' RPM (ICE)'!$F$3:$F$63,' RPM (ICE)'!$B$3:$B$63,,1),IF(M710=3,_xlfn.XLOOKUP(D710,' RPM (ICE)'!$G$3:$G$63,' RPM (ICE)'!$B$3:$B$63,,1))))</f>
        <v>6900</v>
      </c>
      <c r="X710" s="12">
        <f t="shared" si="247"/>
        <v>18.575322156521739</v>
      </c>
      <c r="Y710" s="3">
        <f t="shared" si="248"/>
        <v>19</v>
      </c>
      <c r="Z710" s="3">
        <f t="shared" si="255"/>
        <v>19</v>
      </c>
      <c r="AA710" s="3">
        <f t="shared" si="249"/>
        <v>19</v>
      </c>
      <c r="AB710" s="19"/>
      <c r="AC710" s="14">
        <f>IF(M710=1,_xlfn.XLOOKUP(D710,' RPM (ICE)'!$E$3:$E$63,' RPM (ICE)'!$C$3:$C$63,,-1),IF(M710=2,_xlfn.XLOOKUP(D710,' RPM (ICE)'!$F$3:$F$63,' RPM (ICE)'!$C$3:$C$63,,-1),IF(M710=3,_xlfn.XLOOKUP(D710,' RPM (ICE)'!$G$3:$G$63,' RPM (ICE)'!$C$3:$C$63,,-1))))</f>
        <v>13.483333333333301</v>
      </c>
      <c r="AD710" s="14">
        <f t="shared" si="250"/>
        <v>10.054521666666643</v>
      </c>
      <c r="AE710" s="14">
        <f t="shared" si="251"/>
        <v>13.914292245024122</v>
      </c>
      <c r="AF710" s="14" cm="1">
        <f t="array" ref="AF710">_xlfn.XLOOKUP(AE710,BSFC!$I$11:$I$33,_xlfn.XLOOKUP('Main Data (ICE)'!W710,BSFC!$J$10:$W$10,BSFC!$J$11:$W$33,,-1),,-1)</f>
        <v>450.79008974999994</v>
      </c>
      <c r="AG710" s="14">
        <f t="shared" si="252"/>
        <v>1.2590218679194376</v>
      </c>
      <c r="AH710" s="14">
        <f t="shared" si="256"/>
        <v>2.0825300384643382E-4</v>
      </c>
      <c r="AI710" s="14">
        <f t="shared" si="257"/>
        <v>9.3878390294640984E-2</v>
      </c>
      <c r="AJ710" s="14">
        <f t="shared" si="261"/>
        <v>83.587464256816091</v>
      </c>
      <c r="AK710" s="14">
        <f t="shared" si="258"/>
        <v>1.2434223880084896E-4</v>
      </c>
      <c r="AL710" s="14">
        <f t="shared" si="259"/>
        <v>0.11071187318783798</v>
      </c>
    </row>
    <row r="711" spans="1:38" ht="15.75" thickBot="1" x14ac:dyDescent="0.3">
      <c r="A711" s="14">
        <v>1</v>
      </c>
      <c r="B711" s="17" t="s">
        <v>31</v>
      </c>
      <c r="C711" s="14">
        <v>705</v>
      </c>
      <c r="D711" s="14">
        <f t="shared" si="253"/>
        <v>30.000049728</v>
      </c>
      <c r="E711" s="14">
        <f t="shared" ref="E711:E774" si="266">MIN(13.4112,(SQRT((E710^2)+2*P710*$C$7)))</f>
        <v>13.411199999999999</v>
      </c>
      <c r="F711" s="14">
        <f t="shared" si="254"/>
        <v>60.970270996056897</v>
      </c>
      <c r="G711" s="14">
        <f>0.5*('Specifications (ICE)'!$P$4*'Specifications (ICE)'!$P$3)*'Specifications (ICE)'!$P$5*E711^2</f>
        <v>56.217600027646043</v>
      </c>
      <c r="H711" s="14">
        <f>IF(B711="A",'Specifications (ICE)'!$M$12,IF(B711="G",'Specifications (ICE)'!$M$13))</f>
        <v>105.33879899999999</v>
      </c>
      <c r="I711" s="14">
        <f>'Specifications (ICE)'!$H$11-G711-H711-R711</f>
        <v>540.44185119107658</v>
      </c>
      <c r="J711" s="14">
        <f t="shared" ref="J711:J774" si="267">I711/N711</f>
        <v>0.85399569113473717</v>
      </c>
      <c r="K711" s="14">
        <f>0.5*'Specifications (ICE)'!$E$16*E711^2</f>
        <v>48283.043975654393</v>
      </c>
      <c r="L711" s="14">
        <f>E711/'Specifications (ICE)'!$M$4</f>
        <v>46.93333333333333</v>
      </c>
      <c r="M711" s="14">
        <f t="shared" si="262"/>
        <v>3</v>
      </c>
      <c r="N711" s="14">
        <f>IF(M711=1,'Specifications (ICE)'!$M$19,IF(M711=2,'Specifications (ICE)'!$M$20,IF(M711=3,'Specifications (ICE)'!$M$21)))</f>
        <v>632.83908432016858</v>
      </c>
      <c r="O711" s="14">
        <f t="shared" si="263"/>
        <v>56.911309171706868</v>
      </c>
      <c r="P711" s="13">
        <f t="shared" si="264"/>
        <v>0.85399569113473717</v>
      </c>
      <c r="Q711" s="14">
        <v>0</v>
      </c>
      <c r="R711" s="17">
        <f>'Specifications (ICE)'!$E$16*9.81*SIN(Q711-Q710)</f>
        <v>0</v>
      </c>
      <c r="S711" s="14">
        <f t="shared" ref="S711:S774" si="268">RADIANS(Q711)</f>
        <v>0</v>
      </c>
      <c r="T711" s="12">
        <f t="shared" si="265"/>
        <v>840.33949246964119</v>
      </c>
      <c r="U711" s="3">
        <f t="shared" si="260"/>
        <v>18</v>
      </c>
      <c r="V711" s="19">
        <f t="shared" ref="V711:V774" si="269">U711*0.7457</f>
        <v>13.422600000000001</v>
      </c>
      <c r="W711" s="14">
        <f>IF(M711=1,_xlfn.XLOOKUP(D711,' RPM (ICE)'!$E$3:$E$63,' RPM (ICE)'!$B$3:$B$63,,1),IF(M711=2,_xlfn.XLOOKUP(D711,' RPM (ICE)'!$F$3:$F$63,' RPM (ICE)'!$B$3:$B$63,,1),IF(M711=3,_xlfn.XLOOKUP(D711,' RPM (ICE)'!$G$3:$G$63,' RPM (ICE)'!$B$3:$B$63,,1))))</f>
        <v>6900</v>
      </c>
      <c r="X711" s="12">
        <f t="shared" ref="X711:X774" si="270">(9548.8*V711)/W711</f>
        <v>18.575322156521739</v>
      </c>
      <c r="Y711" s="3">
        <f t="shared" ref="Y711:Y774" si="271">ROUND(X711,0)</f>
        <v>19</v>
      </c>
      <c r="Z711" s="3">
        <f t="shared" si="255"/>
        <v>19</v>
      </c>
      <c r="AA711" s="3">
        <f t="shared" ref="AA711:AA774" si="272">IF(Z711&gt;22,22,Z711)</f>
        <v>19</v>
      </c>
      <c r="AB711" s="19"/>
      <c r="AC711" s="14">
        <f>IF(M711=1,_xlfn.XLOOKUP(D711,' RPM (ICE)'!$E$3:$E$63,' RPM (ICE)'!$C$3:$C$63,,-1),IF(M711=2,_xlfn.XLOOKUP(D711,' RPM (ICE)'!$F$3:$F$63,' RPM (ICE)'!$C$3:$C$63,,-1),IF(M711=3,_xlfn.XLOOKUP(D711,' RPM (ICE)'!$G$3:$G$63,' RPM (ICE)'!$C$3:$C$63,,-1))))</f>
        <v>13.483333333333301</v>
      </c>
      <c r="AD711" s="14">
        <f t="shared" ref="AD711:AD774" si="273">AC711*0.7457</f>
        <v>10.054521666666643</v>
      </c>
      <c r="AE711" s="14">
        <f t="shared" ref="AE711:AE774" si="274">(9548.8*AD711)/W711</f>
        <v>13.914292245024122</v>
      </c>
      <c r="AF711" s="14" cm="1">
        <f t="array" ref="AF711">_xlfn.XLOOKUP(AE711,BSFC!$I$11:$I$33,_xlfn.XLOOKUP('Main Data (ICE)'!W711,BSFC!$J$10:$W$10,BSFC!$J$11:$W$33,,-1),,-1)</f>
        <v>450.79008974999994</v>
      </c>
      <c r="AG711" s="14">
        <f t="shared" ref="AG711:AG774" si="275">(AF711*AD711)/(60*60)</f>
        <v>1.2590218679194376</v>
      </c>
      <c r="AH711" s="14">
        <f t="shared" si="256"/>
        <v>2.0825300384643382E-4</v>
      </c>
      <c r="AI711" s="14">
        <f t="shared" si="257"/>
        <v>9.3878390294640984E-2</v>
      </c>
      <c r="AJ711" s="14">
        <f t="shared" si="261"/>
        <v>83.681342647110725</v>
      </c>
      <c r="AK711" s="14">
        <f t="shared" si="258"/>
        <v>1.2434223880084896E-4</v>
      </c>
      <c r="AL711" s="14">
        <f t="shared" si="259"/>
        <v>0.11083621542663884</v>
      </c>
    </row>
    <row r="712" spans="1:38" ht="15.75" thickBot="1" x14ac:dyDescent="0.3">
      <c r="A712" s="14">
        <v>1</v>
      </c>
      <c r="B712" s="17" t="s">
        <v>31</v>
      </c>
      <c r="C712" s="14">
        <v>706</v>
      </c>
      <c r="D712" s="14">
        <f t="shared" ref="D712:D775" si="276">E712*2.23694</f>
        <v>30.000049728</v>
      </c>
      <c r="E712" s="14">
        <f t="shared" si="266"/>
        <v>13.411199999999999</v>
      </c>
      <c r="F712" s="14">
        <f t="shared" ref="F712:F775" si="277">($C$7/E712)+F711</f>
        <v>61.04483553912538</v>
      </c>
      <c r="G712" s="14">
        <f>0.5*('Specifications (ICE)'!$P$4*'Specifications (ICE)'!$P$3)*'Specifications (ICE)'!$P$5*E712^2</f>
        <v>56.217600027646043</v>
      </c>
      <c r="H712" s="14">
        <f>IF(B712="A",'Specifications (ICE)'!$M$12,IF(B712="G",'Specifications (ICE)'!$M$13))</f>
        <v>105.33879899999999</v>
      </c>
      <c r="I712" s="14">
        <f>'Specifications (ICE)'!$H$11-G712-H712-R712</f>
        <v>540.44185119107658</v>
      </c>
      <c r="J712" s="14">
        <f t="shared" si="267"/>
        <v>0.85399569113473717</v>
      </c>
      <c r="K712" s="14">
        <f>0.5*'Specifications (ICE)'!$E$16*E712^2</f>
        <v>48283.043975654393</v>
      </c>
      <c r="L712" s="14">
        <f>E712/'Specifications (ICE)'!$M$4</f>
        <v>46.93333333333333</v>
      </c>
      <c r="M712" s="14">
        <f t="shared" si="262"/>
        <v>3</v>
      </c>
      <c r="N712" s="14">
        <f>IF(M712=1,'Specifications (ICE)'!$M$19,IF(M712=2,'Specifications (ICE)'!$M$20,IF(M712=3,'Specifications (ICE)'!$M$21)))</f>
        <v>632.83908432016858</v>
      </c>
      <c r="O712" s="14">
        <f t="shared" si="263"/>
        <v>56.911309171706868</v>
      </c>
      <c r="P712" s="13">
        <f t="shared" si="264"/>
        <v>0.85399569113473717</v>
      </c>
      <c r="Q712" s="14">
        <v>0</v>
      </c>
      <c r="R712" s="17">
        <f>'Specifications (ICE)'!$E$16*9.81*SIN(Q712-Q711)</f>
        <v>0</v>
      </c>
      <c r="S712" s="14">
        <f t="shared" si="268"/>
        <v>0</v>
      </c>
      <c r="T712" s="12">
        <f t="shared" si="265"/>
        <v>840.33949246964119</v>
      </c>
      <c r="U712" s="3">
        <f t="shared" si="260"/>
        <v>18</v>
      </c>
      <c r="V712" s="19">
        <f t="shared" si="269"/>
        <v>13.422600000000001</v>
      </c>
      <c r="W712" s="14">
        <f>IF(M712=1,_xlfn.XLOOKUP(D712,' RPM (ICE)'!$E$3:$E$63,' RPM (ICE)'!$B$3:$B$63,,1),IF(M712=2,_xlfn.XLOOKUP(D712,' RPM (ICE)'!$F$3:$F$63,' RPM (ICE)'!$B$3:$B$63,,1),IF(M712=3,_xlfn.XLOOKUP(D712,' RPM (ICE)'!$G$3:$G$63,' RPM (ICE)'!$B$3:$B$63,,1))))</f>
        <v>6900</v>
      </c>
      <c r="X712" s="12">
        <f t="shared" si="270"/>
        <v>18.575322156521739</v>
      </c>
      <c r="Y712" s="3">
        <f t="shared" si="271"/>
        <v>19</v>
      </c>
      <c r="Z712" s="3">
        <f t="shared" ref="Z712:Z775" si="278">IF(Y712&lt;0,0,Y712)</f>
        <v>19</v>
      </c>
      <c r="AA712" s="3">
        <f t="shared" si="272"/>
        <v>19</v>
      </c>
      <c r="AB712" s="19"/>
      <c r="AC712" s="14">
        <f>IF(M712=1,_xlfn.XLOOKUP(D712,' RPM (ICE)'!$E$3:$E$63,' RPM (ICE)'!$C$3:$C$63,,-1),IF(M712=2,_xlfn.XLOOKUP(D712,' RPM (ICE)'!$F$3:$F$63,' RPM (ICE)'!$C$3:$C$63,,-1),IF(M712=3,_xlfn.XLOOKUP(D712,' RPM (ICE)'!$G$3:$G$63,' RPM (ICE)'!$C$3:$C$63,,-1))))</f>
        <v>13.483333333333301</v>
      </c>
      <c r="AD712" s="14">
        <f t="shared" si="273"/>
        <v>10.054521666666643</v>
      </c>
      <c r="AE712" s="14">
        <f t="shared" si="274"/>
        <v>13.914292245024122</v>
      </c>
      <c r="AF712" s="14" cm="1">
        <f t="array" ref="AF712">_xlfn.XLOOKUP(AE712,BSFC!$I$11:$I$33,_xlfn.XLOOKUP('Main Data (ICE)'!W712,BSFC!$J$10:$W$10,BSFC!$J$11:$W$33,,-1),,-1)</f>
        <v>450.79008974999994</v>
      </c>
      <c r="AG712" s="14">
        <f t="shared" si="275"/>
        <v>1.2590218679194376</v>
      </c>
      <c r="AH712" s="14">
        <f t="shared" ref="AH712:AH775" si="279">((F712-F711)/3600)*AD712</f>
        <v>2.0825300384643382E-4</v>
      </c>
      <c r="AI712" s="14">
        <f t="shared" ref="AI712:AI775" si="280">AH712*AF712</f>
        <v>9.3878390294640984E-2</v>
      </c>
      <c r="AJ712" s="14">
        <f t="shared" si="261"/>
        <v>83.775221037405359</v>
      </c>
      <c r="AK712" s="14">
        <f t="shared" ref="AK712:AK775" si="281">((AF712*AH712)/1000)/0.755</f>
        <v>1.2434223880084896E-4</v>
      </c>
      <c r="AL712" s="14">
        <f t="shared" ref="AL712:AL775" si="282">AL711+AK712</f>
        <v>0.11096055766543969</v>
      </c>
    </row>
    <row r="713" spans="1:38" ht="15.75" thickBot="1" x14ac:dyDescent="0.3">
      <c r="A713" s="14">
        <v>1</v>
      </c>
      <c r="B713" s="17" t="s">
        <v>31</v>
      </c>
      <c r="C713" s="14">
        <v>707</v>
      </c>
      <c r="D713" s="14">
        <f t="shared" si="276"/>
        <v>30.000049728</v>
      </c>
      <c r="E713" s="14">
        <f t="shared" si="266"/>
        <v>13.411199999999999</v>
      </c>
      <c r="F713" s="14">
        <f t="shared" si="277"/>
        <v>61.119400082193863</v>
      </c>
      <c r="G713" s="14">
        <f>0.5*('Specifications (ICE)'!$P$4*'Specifications (ICE)'!$P$3)*'Specifications (ICE)'!$P$5*E713^2</f>
        <v>56.217600027646043</v>
      </c>
      <c r="H713" s="14">
        <f>IF(B713="A",'Specifications (ICE)'!$M$12,IF(B713="G",'Specifications (ICE)'!$M$13))</f>
        <v>105.33879899999999</v>
      </c>
      <c r="I713" s="14">
        <f>'Specifications (ICE)'!$H$11-G713-H713-R713</f>
        <v>540.44185119107658</v>
      </c>
      <c r="J713" s="14">
        <f t="shared" si="267"/>
        <v>0.85399569113473717</v>
      </c>
      <c r="K713" s="14">
        <f>0.5*'Specifications (ICE)'!$E$16*E713^2</f>
        <v>48283.043975654393</v>
      </c>
      <c r="L713" s="14">
        <f>E713/'Specifications (ICE)'!$M$4</f>
        <v>46.93333333333333</v>
      </c>
      <c r="M713" s="14">
        <f t="shared" si="262"/>
        <v>3</v>
      </c>
      <c r="N713" s="14">
        <f>IF(M713=1,'Specifications (ICE)'!$M$19,IF(M713=2,'Specifications (ICE)'!$M$20,IF(M713=3,'Specifications (ICE)'!$M$21)))</f>
        <v>632.83908432016858</v>
      </c>
      <c r="O713" s="14">
        <f t="shared" si="263"/>
        <v>56.911309171706868</v>
      </c>
      <c r="P713" s="13">
        <f t="shared" si="264"/>
        <v>0.85399569113473717</v>
      </c>
      <c r="Q713" s="14">
        <v>0</v>
      </c>
      <c r="R713" s="17">
        <f>'Specifications (ICE)'!$E$16*9.81*SIN(Q713-Q712)</f>
        <v>0</v>
      </c>
      <c r="S713" s="14">
        <f t="shared" si="268"/>
        <v>0</v>
      </c>
      <c r="T713" s="12">
        <f t="shared" si="265"/>
        <v>840.33949246964119</v>
      </c>
      <c r="U713" s="3">
        <f t="shared" ref="U713:U776" si="283">IF((ABS(I713)*D713)/746&gt;18,18,(ABS(I713)*D713)/746)</f>
        <v>18</v>
      </c>
      <c r="V713" s="19">
        <f t="shared" si="269"/>
        <v>13.422600000000001</v>
      </c>
      <c r="W713" s="14">
        <f>IF(M713=1,_xlfn.XLOOKUP(D713,' RPM (ICE)'!$E$3:$E$63,' RPM (ICE)'!$B$3:$B$63,,1),IF(M713=2,_xlfn.XLOOKUP(D713,' RPM (ICE)'!$F$3:$F$63,' RPM (ICE)'!$B$3:$B$63,,1),IF(M713=3,_xlfn.XLOOKUP(D713,' RPM (ICE)'!$G$3:$G$63,' RPM (ICE)'!$B$3:$B$63,,1))))</f>
        <v>6900</v>
      </c>
      <c r="X713" s="12">
        <f t="shared" si="270"/>
        <v>18.575322156521739</v>
      </c>
      <c r="Y713" s="3">
        <f t="shared" si="271"/>
        <v>19</v>
      </c>
      <c r="Z713" s="3">
        <f t="shared" si="278"/>
        <v>19</v>
      </c>
      <c r="AA713" s="3">
        <f t="shared" si="272"/>
        <v>19</v>
      </c>
      <c r="AB713" s="19"/>
      <c r="AC713" s="14">
        <f>IF(M713=1,_xlfn.XLOOKUP(D713,' RPM (ICE)'!$E$3:$E$63,' RPM (ICE)'!$C$3:$C$63,,-1),IF(M713=2,_xlfn.XLOOKUP(D713,' RPM (ICE)'!$F$3:$F$63,' RPM (ICE)'!$C$3:$C$63,,-1),IF(M713=3,_xlfn.XLOOKUP(D713,' RPM (ICE)'!$G$3:$G$63,' RPM (ICE)'!$C$3:$C$63,,-1))))</f>
        <v>13.483333333333301</v>
      </c>
      <c r="AD713" s="14">
        <f t="shared" si="273"/>
        <v>10.054521666666643</v>
      </c>
      <c r="AE713" s="14">
        <f t="shared" si="274"/>
        <v>13.914292245024122</v>
      </c>
      <c r="AF713" s="14" cm="1">
        <f t="array" ref="AF713">_xlfn.XLOOKUP(AE713,BSFC!$I$11:$I$33,_xlfn.XLOOKUP('Main Data (ICE)'!W713,BSFC!$J$10:$W$10,BSFC!$J$11:$W$33,,-1),,-1)</f>
        <v>450.79008974999994</v>
      </c>
      <c r="AG713" s="14">
        <f t="shared" si="275"/>
        <v>1.2590218679194376</v>
      </c>
      <c r="AH713" s="14">
        <f t="shared" si="279"/>
        <v>2.0825300384643382E-4</v>
      </c>
      <c r="AI713" s="14">
        <f t="shared" si="280"/>
        <v>9.3878390294640984E-2</v>
      </c>
      <c r="AJ713" s="14">
        <f t="shared" ref="AJ713:AJ776" si="284">AI713+AJ712</f>
        <v>83.869099427699993</v>
      </c>
      <c r="AK713" s="14">
        <f t="shared" si="281"/>
        <v>1.2434223880084896E-4</v>
      </c>
      <c r="AL713" s="14">
        <f t="shared" si="282"/>
        <v>0.11108489990424054</v>
      </c>
    </row>
    <row r="714" spans="1:38" ht="15.75" thickBot="1" x14ac:dyDescent="0.3">
      <c r="A714" s="14">
        <v>1</v>
      </c>
      <c r="B714" s="17" t="s">
        <v>31</v>
      </c>
      <c r="C714" s="14">
        <v>708</v>
      </c>
      <c r="D714" s="14">
        <f t="shared" si="276"/>
        <v>30.000049728</v>
      </c>
      <c r="E714" s="14">
        <f t="shared" si="266"/>
        <v>13.411199999999999</v>
      </c>
      <c r="F714" s="14">
        <f t="shared" si="277"/>
        <v>61.193964625262346</v>
      </c>
      <c r="G714" s="14">
        <f>0.5*('Specifications (ICE)'!$P$4*'Specifications (ICE)'!$P$3)*'Specifications (ICE)'!$P$5*E714^2</f>
        <v>56.217600027646043</v>
      </c>
      <c r="H714" s="14">
        <f>IF(B714="A",'Specifications (ICE)'!$M$12,IF(B714="G",'Specifications (ICE)'!$M$13))</f>
        <v>105.33879899999999</v>
      </c>
      <c r="I714" s="14">
        <f>'Specifications (ICE)'!$H$11-G714-H714-R714</f>
        <v>540.44185119107658</v>
      </c>
      <c r="J714" s="14">
        <f t="shared" si="267"/>
        <v>0.85399569113473717</v>
      </c>
      <c r="K714" s="14">
        <f>0.5*'Specifications (ICE)'!$E$16*E714^2</f>
        <v>48283.043975654393</v>
      </c>
      <c r="L714" s="14">
        <f>E714/'Specifications (ICE)'!$M$4</f>
        <v>46.93333333333333</v>
      </c>
      <c r="M714" s="14">
        <f t="shared" si="262"/>
        <v>3</v>
      </c>
      <c r="N714" s="14">
        <f>IF(M714=1,'Specifications (ICE)'!$M$19,IF(M714=2,'Specifications (ICE)'!$M$20,IF(M714=3,'Specifications (ICE)'!$M$21)))</f>
        <v>632.83908432016858</v>
      </c>
      <c r="O714" s="14">
        <f t="shared" si="263"/>
        <v>56.911309171706868</v>
      </c>
      <c r="P714" s="13">
        <f t="shared" si="264"/>
        <v>0.85399569113473717</v>
      </c>
      <c r="Q714" s="14">
        <v>0</v>
      </c>
      <c r="R714" s="17">
        <f>'Specifications (ICE)'!$E$16*9.81*SIN(Q714-Q713)</f>
        <v>0</v>
      </c>
      <c r="S714" s="14">
        <f t="shared" si="268"/>
        <v>0</v>
      </c>
      <c r="T714" s="12">
        <f t="shared" si="265"/>
        <v>840.33949246964119</v>
      </c>
      <c r="U714" s="3">
        <f t="shared" si="283"/>
        <v>18</v>
      </c>
      <c r="V714" s="19">
        <f t="shared" si="269"/>
        <v>13.422600000000001</v>
      </c>
      <c r="W714" s="14">
        <f>IF(M714=1,_xlfn.XLOOKUP(D714,' RPM (ICE)'!$E$3:$E$63,' RPM (ICE)'!$B$3:$B$63,,1),IF(M714=2,_xlfn.XLOOKUP(D714,' RPM (ICE)'!$F$3:$F$63,' RPM (ICE)'!$B$3:$B$63,,1),IF(M714=3,_xlfn.XLOOKUP(D714,' RPM (ICE)'!$G$3:$G$63,' RPM (ICE)'!$B$3:$B$63,,1))))</f>
        <v>6900</v>
      </c>
      <c r="X714" s="12">
        <f t="shared" si="270"/>
        <v>18.575322156521739</v>
      </c>
      <c r="Y714" s="3">
        <f t="shared" si="271"/>
        <v>19</v>
      </c>
      <c r="Z714" s="3">
        <f t="shared" si="278"/>
        <v>19</v>
      </c>
      <c r="AA714" s="3">
        <f t="shared" si="272"/>
        <v>19</v>
      </c>
      <c r="AB714" s="19"/>
      <c r="AC714" s="14">
        <f>IF(M714=1,_xlfn.XLOOKUP(D714,' RPM (ICE)'!$E$3:$E$63,' RPM (ICE)'!$C$3:$C$63,,-1),IF(M714=2,_xlfn.XLOOKUP(D714,' RPM (ICE)'!$F$3:$F$63,' RPM (ICE)'!$C$3:$C$63,,-1),IF(M714=3,_xlfn.XLOOKUP(D714,' RPM (ICE)'!$G$3:$G$63,' RPM (ICE)'!$C$3:$C$63,,-1))))</f>
        <v>13.483333333333301</v>
      </c>
      <c r="AD714" s="14">
        <f t="shared" si="273"/>
        <v>10.054521666666643</v>
      </c>
      <c r="AE714" s="14">
        <f t="shared" si="274"/>
        <v>13.914292245024122</v>
      </c>
      <c r="AF714" s="14" cm="1">
        <f t="array" ref="AF714">_xlfn.XLOOKUP(AE714,BSFC!$I$11:$I$33,_xlfn.XLOOKUP('Main Data (ICE)'!W714,BSFC!$J$10:$W$10,BSFC!$J$11:$W$33,,-1),,-1)</f>
        <v>450.79008974999994</v>
      </c>
      <c r="AG714" s="14">
        <f t="shared" si="275"/>
        <v>1.2590218679194376</v>
      </c>
      <c r="AH714" s="14">
        <f t="shared" si="279"/>
        <v>2.0825300384643382E-4</v>
      </c>
      <c r="AI714" s="14">
        <f t="shared" si="280"/>
        <v>9.3878390294640984E-2</v>
      </c>
      <c r="AJ714" s="14">
        <f t="shared" si="284"/>
        <v>83.962977817994627</v>
      </c>
      <c r="AK714" s="14">
        <f t="shared" si="281"/>
        <v>1.2434223880084896E-4</v>
      </c>
      <c r="AL714" s="14">
        <f t="shared" si="282"/>
        <v>0.1112092421430414</v>
      </c>
    </row>
    <row r="715" spans="1:38" ht="15.75" thickBot="1" x14ac:dyDescent="0.3">
      <c r="A715" s="14">
        <v>1</v>
      </c>
      <c r="B715" s="17" t="s">
        <v>31</v>
      </c>
      <c r="C715" s="14">
        <v>709</v>
      </c>
      <c r="D715" s="14">
        <f t="shared" si="276"/>
        <v>30.000049728</v>
      </c>
      <c r="E715" s="14">
        <f t="shared" si="266"/>
        <v>13.411199999999999</v>
      </c>
      <c r="F715" s="14">
        <f t="shared" si="277"/>
        <v>61.268529168330829</v>
      </c>
      <c r="G715" s="14">
        <f>0.5*('Specifications (ICE)'!$P$4*'Specifications (ICE)'!$P$3)*'Specifications (ICE)'!$P$5*E715^2</f>
        <v>56.217600027646043</v>
      </c>
      <c r="H715" s="14">
        <f>IF(B715="A",'Specifications (ICE)'!$M$12,IF(B715="G",'Specifications (ICE)'!$M$13))</f>
        <v>105.33879899999999</v>
      </c>
      <c r="I715" s="14">
        <f>'Specifications (ICE)'!$H$11-G715-H715-R715</f>
        <v>540.44185119107658</v>
      </c>
      <c r="J715" s="14">
        <f t="shared" si="267"/>
        <v>0.85399569113473717</v>
      </c>
      <c r="K715" s="14">
        <f>0.5*'Specifications (ICE)'!$E$16*E715^2</f>
        <v>48283.043975654393</v>
      </c>
      <c r="L715" s="14">
        <f>E715/'Specifications (ICE)'!$M$4</f>
        <v>46.93333333333333</v>
      </c>
      <c r="M715" s="14">
        <f t="shared" si="262"/>
        <v>3</v>
      </c>
      <c r="N715" s="14">
        <f>IF(M715=1,'Specifications (ICE)'!$M$19,IF(M715=2,'Specifications (ICE)'!$M$20,IF(M715=3,'Specifications (ICE)'!$M$21)))</f>
        <v>632.83908432016858</v>
      </c>
      <c r="O715" s="14">
        <f t="shared" si="263"/>
        <v>56.911309171706868</v>
      </c>
      <c r="P715" s="13">
        <f t="shared" si="264"/>
        <v>0.85399569113473717</v>
      </c>
      <c r="Q715" s="14">
        <v>0</v>
      </c>
      <c r="R715" s="17">
        <f>'Specifications (ICE)'!$E$16*9.81*SIN(Q715-Q714)</f>
        <v>0</v>
      </c>
      <c r="S715" s="14">
        <f t="shared" si="268"/>
        <v>0</v>
      </c>
      <c r="T715" s="12">
        <f t="shared" si="265"/>
        <v>840.33949246964119</v>
      </c>
      <c r="U715" s="3">
        <f t="shared" si="283"/>
        <v>18</v>
      </c>
      <c r="V715" s="19">
        <f t="shared" si="269"/>
        <v>13.422600000000001</v>
      </c>
      <c r="W715" s="14">
        <f>IF(M715=1,_xlfn.XLOOKUP(D715,' RPM (ICE)'!$E$3:$E$63,' RPM (ICE)'!$B$3:$B$63,,1),IF(M715=2,_xlfn.XLOOKUP(D715,' RPM (ICE)'!$F$3:$F$63,' RPM (ICE)'!$B$3:$B$63,,1),IF(M715=3,_xlfn.XLOOKUP(D715,' RPM (ICE)'!$G$3:$G$63,' RPM (ICE)'!$B$3:$B$63,,1))))</f>
        <v>6900</v>
      </c>
      <c r="X715" s="12">
        <f t="shared" si="270"/>
        <v>18.575322156521739</v>
      </c>
      <c r="Y715" s="3">
        <f t="shared" si="271"/>
        <v>19</v>
      </c>
      <c r="Z715" s="3">
        <f t="shared" si="278"/>
        <v>19</v>
      </c>
      <c r="AA715" s="3">
        <f t="shared" si="272"/>
        <v>19</v>
      </c>
      <c r="AB715" s="19"/>
      <c r="AC715" s="14">
        <f>IF(M715=1,_xlfn.XLOOKUP(D715,' RPM (ICE)'!$E$3:$E$63,' RPM (ICE)'!$C$3:$C$63,,-1),IF(M715=2,_xlfn.XLOOKUP(D715,' RPM (ICE)'!$F$3:$F$63,' RPM (ICE)'!$C$3:$C$63,,-1),IF(M715=3,_xlfn.XLOOKUP(D715,' RPM (ICE)'!$G$3:$G$63,' RPM (ICE)'!$C$3:$C$63,,-1))))</f>
        <v>13.483333333333301</v>
      </c>
      <c r="AD715" s="14">
        <f t="shared" si="273"/>
        <v>10.054521666666643</v>
      </c>
      <c r="AE715" s="14">
        <f t="shared" si="274"/>
        <v>13.914292245024122</v>
      </c>
      <c r="AF715" s="14" cm="1">
        <f t="array" ref="AF715">_xlfn.XLOOKUP(AE715,BSFC!$I$11:$I$33,_xlfn.XLOOKUP('Main Data (ICE)'!W715,BSFC!$J$10:$W$10,BSFC!$J$11:$W$33,,-1),,-1)</f>
        <v>450.79008974999994</v>
      </c>
      <c r="AG715" s="14">
        <f t="shared" si="275"/>
        <v>1.2590218679194376</v>
      </c>
      <c r="AH715" s="14">
        <f t="shared" si="279"/>
        <v>2.0825300384643382E-4</v>
      </c>
      <c r="AI715" s="14">
        <f t="shared" si="280"/>
        <v>9.3878390294640984E-2</v>
      </c>
      <c r="AJ715" s="14">
        <f t="shared" si="284"/>
        <v>84.056856208289261</v>
      </c>
      <c r="AK715" s="14">
        <f t="shared" si="281"/>
        <v>1.2434223880084896E-4</v>
      </c>
      <c r="AL715" s="14">
        <f t="shared" si="282"/>
        <v>0.11133358438184225</v>
      </c>
    </row>
    <row r="716" spans="1:38" ht="15.75" thickBot="1" x14ac:dyDescent="0.3">
      <c r="A716" s="14">
        <v>1</v>
      </c>
      <c r="B716" s="17" t="s">
        <v>31</v>
      </c>
      <c r="C716" s="14">
        <v>710</v>
      </c>
      <c r="D716" s="14">
        <f t="shared" si="276"/>
        <v>30.000049728</v>
      </c>
      <c r="E716" s="14">
        <f t="shared" si="266"/>
        <v>13.411199999999999</v>
      </c>
      <c r="F716" s="14">
        <f t="shared" si="277"/>
        <v>61.343093711399312</v>
      </c>
      <c r="G716" s="14">
        <f>0.5*('Specifications (ICE)'!$P$4*'Specifications (ICE)'!$P$3)*'Specifications (ICE)'!$P$5*E716^2</f>
        <v>56.217600027646043</v>
      </c>
      <c r="H716" s="14">
        <f>IF(B716="A",'Specifications (ICE)'!$M$12,IF(B716="G",'Specifications (ICE)'!$M$13))</f>
        <v>105.33879899999999</v>
      </c>
      <c r="I716" s="14">
        <f>'Specifications (ICE)'!$H$11-G716-H716-R716</f>
        <v>540.44185119107658</v>
      </c>
      <c r="J716" s="14">
        <f t="shared" si="267"/>
        <v>0.85399569113473717</v>
      </c>
      <c r="K716" s="14">
        <f>0.5*'Specifications (ICE)'!$E$16*E716^2</f>
        <v>48283.043975654393</v>
      </c>
      <c r="L716" s="14">
        <f>E716/'Specifications (ICE)'!$M$4</f>
        <v>46.93333333333333</v>
      </c>
      <c r="M716" s="14">
        <f t="shared" si="262"/>
        <v>3</v>
      </c>
      <c r="N716" s="14">
        <f>IF(M716=1,'Specifications (ICE)'!$M$19,IF(M716=2,'Specifications (ICE)'!$M$20,IF(M716=3,'Specifications (ICE)'!$M$21)))</f>
        <v>632.83908432016858</v>
      </c>
      <c r="O716" s="14">
        <f t="shared" si="263"/>
        <v>56.911309171706868</v>
      </c>
      <c r="P716" s="13">
        <f t="shared" si="264"/>
        <v>0.85399569113473717</v>
      </c>
      <c r="Q716" s="14">
        <v>0</v>
      </c>
      <c r="R716" s="17">
        <f>'Specifications (ICE)'!$E$16*9.81*SIN(Q716-Q715)</f>
        <v>0</v>
      </c>
      <c r="S716" s="14">
        <f t="shared" si="268"/>
        <v>0</v>
      </c>
      <c r="T716" s="12">
        <f t="shared" si="265"/>
        <v>840.33949246964119</v>
      </c>
      <c r="U716" s="3">
        <f t="shared" si="283"/>
        <v>18</v>
      </c>
      <c r="V716" s="19">
        <f t="shared" si="269"/>
        <v>13.422600000000001</v>
      </c>
      <c r="W716" s="14">
        <f>IF(M716=1,_xlfn.XLOOKUP(D716,' RPM (ICE)'!$E$3:$E$63,' RPM (ICE)'!$B$3:$B$63,,1),IF(M716=2,_xlfn.XLOOKUP(D716,' RPM (ICE)'!$F$3:$F$63,' RPM (ICE)'!$B$3:$B$63,,1),IF(M716=3,_xlfn.XLOOKUP(D716,' RPM (ICE)'!$G$3:$G$63,' RPM (ICE)'!$B$3:$B$63,,1))))</f>
        <v>6900</v>
      </c>
      <c r="X716" s="12">
        <f t="shared" si="270"/>
        <v>18.575322156521739</v>
      </c>
      <c r="Y716" s="3">
        <f t="shared" si="271"/>
        <v>19</v>
      </c>
      <c r="Z716" s="3">
        <f t="shared" si="278"/>
        <v>19</v>
      </c>
      <c r="AA716" s="3">
        <f t="shared" si="272"/>
        <v>19</v>
      </c>
      <c r="AB716" s="19"/>
      <c r="AC716" s="14">
        <f>IF(M716=1,_xlfn.XLOOKUP(D716,' RPM (ICE)'!$E$3:$E$63,' RPM (ICE)'!$C$3:$C$63,,-1),IF(M716=2,_xlfn.XLOOKUP(D716,' RPM (ICE)'!$F$3:$F$63,' RPM (ICE)'!$C$3:$C$63,,-1),IF(M716=3,_xlfn.XLOOKUP(D716,' RPM (ICE)'!$G$3:$G$63,' RPM (ICE)'!$C$3:$C$63,,-1))))</f>
        <v>13.483333333333301</v>
      </c>
      <c r="AD716" s="14">
        <f t="shared" si="273"/>
        <v>10.054521666666643</v>
      </c>
      <c r="AE716" s="14">
        <f t="shared" si="274"/>
        <v>13.914292245024122</v>
      </c>
      <c r="AF716" s="14" cm="1">
        <f t="array" ref="AF716">_xlfn.XLOOKUP(AE716,BSFC!$I$11:$I$33,_xlfn.XLOOKUP('Main Data (ICE)'!W716,BSFC!$J$10:$W$10,BSFC!$J$11:$W$33,,-1),,-1)</f>
        <v>450.79008974999994</v>
      </c>
      <c r="AG716" s="14">
        <f t="shared" si="275"/>
        <v>1.2590218679194376</v>
      </c>
      <c r="AH716" s="14">
        <f t="shared" si="279"/>
        <v>2.0825300384643382E-4</v>
      </c>
      <c r="AI716" s="14">
        <f t="shared" si="280"/>
        <v>9.3878390294640984E-2</v>
      </c>
      <c r="AJ716" s="14">
        <f t="shared" si="284"/>
        <v>84.150734598583895</v>
      </c>
      <c r="AK716" s="14">
        <f t="shared" si="281"/>
        <v>1.2434223880084896E-4</v>
      </c>
      <c r="AL716" s="14">
        <f t="shared" si="282"/>
        <v>0.11145792662064311</v>
      </c>
    </row>
    <row r="717" spans="1:38" ht="15.75" thickBot="1" x14ac:dyDescent="0.3">
      <c r="A717" s="14">
        <v>1</v>
      </c>
      <c r="B717" s="17" t="s">
        <v>31</v>
      </c>
      <c r="C717" s="14">
        <v>711</v>
      </c>
      <c r="D717" s="14">
        <f t="shared" si="276"/>
        <v>30.000049728</v>
      </c>
      <c r="E717" s="14">
        <f t="shared" si="266"/>
        <v>13.411199999999999</v>
      </c>
      <c r="F717" s="14">
        <f t="shared" si="277"/>
        <v>61.417658254467796</v>
      </c>
      <c r="G717" s="14">
        <f>0.5*('Specifications (ICE)'!$P$4*'Specifications (ICE)'!$P$3)*'Specifications (ICE)'!$P$5*E717^2</f>
        <v>56.217600027646043</v>
      </c>
      <c r="H717" s="14">
        <f>IF(B717="A",'Specifications (ICE)'!$M$12,IF(B717="G",'Specifications (ICE)'!$M$13))</f>
        <v>105.33879899999999</v>
      </c>
      <c r="I717" s="14">
        <f>'Specifications (ICE)'!$H$11-G717-H717-R717</f>
        <v>540.44185119107658</v>
      </c>
      <c r="J717" s="14">
        <f t="shared" si="267"/>
        <v>0.85399569113473717</v>
      </c>
      <c r="K717" s="14">
        <f>0.5*'Specifications (ICE)'!$E$16*E717^2</f>
        <v>48283.043975654393</v>
      </c>
      <c r="L717" s="14">
        <f>E717/'Specifications (ICE)'!$M$4</f>
        <v>46.93333333333333</v>
      </c>
      <c r="M717" s="14">
        <f t="shared" si="262"/>
        <v>3</v>
      </c>
      <c r="N717" s="14">
        <f>IF(M717=1,'Specifications (ICE)'!$M$19,IF(M717=2,'Specifications (ICE)'!$M$20,IF(M717=3,'Specifications (ICE)'!$M$21)))</f>
        <v>632.83908432016858</v>
      </c>
      <c r="O717" s="14">
        <f t="shared" si="263"/>
        <v>56.911309171706868</v>
      </c>
      <c r="P717" s="13">
        <f t="shared" si="264"/>
        <v>0.85399569113473717</v>
      </c>
      <c r="Q717" s="14">
        <v>0</v>
      </c>
      <c r="R717" s="17">
        <f>'Specifications (ICE)'!$E$16*9.81*SIN(Q717-Q716)</f>
        <v>0</v>
      </c>
      <c r="S717" s="14">
        <f t="shared" si="268"/>
        <v>0</v>
      </c>
      <c r="T717" s="12">
        <f t="shared" si="265"/>
        <v>840.33949246964119</v>
      </c>
      <c r="U717" s="3">
        <f t="shared" si="283"/>
        <v>18</v>
      </c>
      <c r="V717" s="19">
        <f t="shared" si="269"/>
        <v>13.422600000000001</v>
      </c>
      <c r="W717" s="14">
        <f>IF(M717=1,_xlfn.XLOOKUP(D717,' RPM (ICE)'!$E$3:$E$63,' RPM (ICE)'!$B$3:$B$63,,1),IF(M717=2,_xlfn.XLOOKUP(D717,' RPM (ICE)'!$F$3:$F$63,' RPM (ICE)'!$B$3:$B$63,,1),IF(M717=3,_xlfn.XLOOKUP(D717,' RPM (ICE)'!$G$3:$G$63,' RPM (ICE)'!$B$3:$B$63,,1))))</f>
        <v>6900</v>
      </c>
      <c r="X717" s="12">
        <f t="shared" si="270"/>
        <v>18.575322156521739</v>
      </c>
      <c r="Y717" s="3">
        <f t="shared" si="271"/>
        <v>19</v>
      </c>
      <c r="Z717" s="3">
        <f t="shared" si="278"/>
        <v>19</v>
      </c>
      <c r="AA717" s="3">
        <f t="shared" si="272"/>
        <v>19</v>
      </c>
      <c r="AB717" s="19"/>
      <c r="AC717" s="14">
        <f>IF(M717=1,_xlfn.XLOOKUP(D717,' RPM (ICE)'!$E$3:$E$63,' RPM (ICE)'!$C$3:$C$63,,-1),IF(M717=2,_xlfn.XLOOKUP(D717,' RPM (ICE)'!$F$3:$F$63,' RPM (ICE)'!$C$3:$C$63,,-1),IF(M717=3,_xlfn.XLOOKUP(D717,' RPM (ICE)'!$G$3:$G$63,' RPM (ICE)'!$C$3:$C$63,,-1))))</f>
        <v>13.483333333333301</v>
      </c>
      <c r="AD717" s="14">
        <f t="shared" si="273"/>
        <v>10.054521666666643</v>
      </c>
      <c r="AE717" s="14">
        <f t="shared" si="274"/>
        <v>13.914292245024122</v>
      </c>
      <c r="AF717" s="14" cm="1">
        <f t="array" ref="AF717">_xlfn.XLOOKUP(AE717,BSFC!$I$11:$I$33,_xlfn.XLOOKUP('Main Data (ICE)'!W717,BSFC!$J$10:$W$10,BSFC!$J$11:$W$33,,-1),,-1)</f>
        <v>450.79008974999994</v>
      </c>
      <c r="AG717" s="14">
        <f t="shared" si="275"/>
        <v>1.2590218679194376</v>
      </c>
      <c r="AH717" s="14">
        <f t="shared" si="279"/>
        <v>2.0825300384643382E-4</v>
      </c>
      <c r="AI717" s="14">
        <f t="shared" si="280"/>
        <v>9.3878390294640984E-2</v>
      </c>
      <c r="AJ717" s="14">
        <f t="shared" si="284"/>
        <v>84.244612988878529</v>
      </c>
      <c r="AK717" s="14">
        <f t="shared" si="281"/>
        <v>1.2434223880084896E-4</v>
      </c>
      <c r="AL717" s="14">
        <f t="shared" si="282"/>
        <v>0.11158226885944396</v>
      </c>
    </row>
    <row r="718" spans="1:38" ht="15.75" thickBot="1" x14ac:dyDescent="0.3">
      <c r="A718" s="14">
        <v>1</v>
      </c>
      <c r="B718" s="17" t="s">
        <v>31</v>
      </c>
      <c r="C718" s="14">
        <v>712</v>
      </c>
      <c r="D718" s="14">
        <f t="shared" si="276"/>
        <v>30.000049728</v>
      </c>
      <c r="E718" s="14">
        <f t="shared" si="266"/>
        <v>13.411199999999999</v>
      </c>
      <c r="F718" s="14">
        <f t="shared" si="277"/>
        <v>61.492222797536279</v>
      </c>
      <c r="G718" s="14">
        <f>0.5*('Specifications (ICE)'!$P$4*'Specifications (ICE)'!$P$3)*'Specifications (ICE)'!$P$5*E718^2</f>
        <v>56.217600027646043</v>
      </c>
      <c r="H718" s="14">
        <f>IF(B718="A",'Specifications (ICE)'!$M$12,IF(B718="G",'Specifications (ICE)'!$M$13))</f>
        <v>105.33879899999999</v>
      </c>
      <c r="I718" s="14">
        <f>'Specifications (ICE)'!$H$11-G718-H718-R718</f>
        <v>540.44185119107658</v>
      </c>
      <c r="J718" s="14">
        <f t="shared" si="267"/>
        <v>0.85399569113473717</v>
      </c>
      <c r="K718" s="14">
        <f>0.5*'Specifications (ICE)'!$E$16*E718^2</f>
        <v>48283.043975654393</v>
      </c>
      <c r="L718" s="14">
        <f>E718/'Specifications (ICE)'!$M$4</f>
        <v>46.93333333333333</v>
      </c>
      <c r="M718" s="14">
        <f t="shared" si="262"/>
        <v>3</v>
      </c>
      <c r="N718" s="14">
        <f>IF(M718=1,'Specifications (ICE)'!$M$19,IF(M718=2,'Specifications (ICE)'!$M$20,IF(M718=3,'Specifications (ICE)'!$M$21)))</f>
        <v>632.83908432016858</v>
      </c>
      <c r="O718" s="14">
        <f t="shared" si="263"/>
        <v>56.911309171706868</v>
      </c>
      <c r="P718" s="13">
        <f t="shared" si="264"/>
        <v>0.85399569113473717</v>
      </c>
      <c r="Q718" s="14">
        <v>0</v>
      </c>
      <c r="R718" s="17">
        <f>'Specifications (ICE)'!$E$16*9.81*SIN(Q718-Q717)</f>
        <v>0</v>
      </c>
      <c r="S718" s="14">
        <f t="shared" si="268"/>
        <v>0</v>
      </c>
      <c r="T718" s="12">
        <f t="shared" si="265"/>
        <v>840.33949246964119</v>
      </c>
      <c r="U718" s="3">
        <f t="shared" si="283"/>
        <v>18</v>
      </c>
      <c r="V718" s="19">
        <f t="shared" si="269"/>
        <v>13.422600000000001</v>
      </c>
      <c r="W718" s="14">
        <f>IF(M718=1,_xlfn.XLOOKUP(D718,' RPM (ICE)'!$E$3:$E$63,' RPM (ICE)'!$B$3:$B$63,,1),IF(M718=2,_xlfn.XLOOKUP(D718,' RPM (ICE)'!$F$3:$F$63,' RPM (ICE)'!$B$3:$B$63,,1),IF(M718=3,_xlfn.XLOOKUP(D718,' RPM (ICE)'!$G$3:$G$63,' RPM (ICE)'!$B$3:$B$63,,1))))</f>
        <v>6900</v>
      </c>
      <c r="X718" s="12">
        <f t="shared" si="270"/>
        <v>18.575322156521739</v>
      </c>
      <c r="Y718" s="3">
        <f t="shared" si="271"/>
        <v>19</v>
      </c>
      <c r="Z718" s="3">
        <f t="shared" si="278"/>
        <v>19</v>
      </c>
      <c r="AA718" s="3">
        <f t="shared" si="272"/>
        <v>19</v>
      </c>
      <c r="AB718" s="19"/>
      <c r="AC718" s="14">
        <f>IF(M718=1,_xlfn.XLOOKUP(D718,' RPM (ICE)'!$E$3:$E$63,' RPM (ICE)'!$C$3:$C$63,,-1),IF(M718=2,_xlfn.XLOOKUP(D718,' RPM (ICE)'!$F$3:$F$63,' RPM (ICE)'!$C$3:$C$63,,-1),IF(M718=3,_xlfn.XLOOKUP(D718,' RPM (ICE)'!$G$3:$G$63,' RPM (ICE)'!$C$3:$C$63,,-1))))</f>
        <v>13.483333333333301</v>
      </c>
      <c r="AD718" s="14">
        <f t="shared" si="273"/>
        <v>10.054521666666643</v>
      </c>
      <c r="AE718" s="14">
        <f t="shared" si="274"/>
        <v>13.914292245024122</v>
      </c>
      <c r="AF718" s="14" cm="1">
        <f t="array" ref="AF718">_xlfn.XLOOKUP(AE718,BSFC!$I$11:$I$33,_xlfn.XLOOKUP('Main Data (ICE)'!W718,BSFC!$J$10:$W$10,BSFC!$J$11:$W$33,,-1),,-1)</f>
        <v>450.79008974999994</v>
      </c>
      <c r="AG718" s="14">
        <f t="shared" si="275"/>
        <v>1.2590218679194376</v>
      </c>
      <c r="AH718" s="14">
        <f t="shared" si="279"/>
        <v>2.0825300384643382E-4</v>
      </c>
      <c r="AI718" s="14">
        <f t="shared" si="280"/>
        <v>9.3878390294640984E-2</v>
      </c>
      <c r="AJ718" s="14">
        <f t="shared" si="284"/>
        <v>84.338491379173163</v>
      </c>
      <c r="AK718" s="14">
        <f t="shared" si="281"/>
        <v>1.2434223880084896E-4</v>
      </c>
      <c r="AL718" s="14">
        <f t="shared" si="282"/>
        <v>0.11170661109824481</v>
      </c>
    </row>
    <row r="719" spans="1:38" ht="15.75" thickBot="1" x14ac:dyDescent="0.3">
      <c r="A719" s="14">
        <v>1</v>
      </c>
      <c r="B719" s="17" t="s">
        <v>31</v>
      </c>
      <c r="C719" s="14">
        <v>713</v>
      </c>
      <c r="D719" s="14">
        <f t="shared" si="276"/>
        <v>30.000049728</v>
      </c>
      <c r="E719" s="14">
        <f t="shared" si="266"/>
        <v>13.411199999999999</v>
      </c>
      <c r="F719" s="14">
        <f t="shared" si="277"/>
        <v>61.566787340604762</v>
      </c>
      <c r="G719" s="14">
        <f>0.5*('Specifications (ICE)'!$P$4*'Specifications (ICE)'!$P$3)*'Specifications (ICE)'!$P$5*E719^2</f>
        <v>56.217600027646043</v>
      </c>
      <c r="H719" s="14">
        <f>IF(B719="A",'Specifications (ICE)'!$M$12,IF(B719="G",'Specifications (ICE)'!$M$13))</f>
        <v>105.33879899999999</v>
      </c>
      <c r="I719" s="14">
        <f>'Specifications (ICE)'!$H$11-G719-H719-R719</f>
        <v>540.44185119107658</v>
      </c>
      <c r="J719" s="14">
        <f t="shared" si="267"/>
        <v>0.85399569113473717</v>
      </c>
      <c r="K719" s="14">
        <f>0.5*'Specifications (ICE)'!$E$16*E719^2</f>
        <v>48283.043975654393</v>
      </c>
      <c r="L719" s="14">
        <f>E719/'Specifications (ICE)'!$M$4</f>
        <v>46.93333333333333</v>
      </c>
      <c r="M719" s="14">
        <f t="shared" si="262"/>
        <v>3</v>
      </c>
      <c r="N719" s="14">
        <f>IF(M719=1,'Specifications (ICE)'!$M$19,IF(M719=2,'Specifications (ICE)'!$M$20,IF(M719=3,'Specifications (ICE)'!$M$21)))</f>
        <v>632.83908432016858</v>
      </c>
      <c r="O719" s="14">
        <f t="shared" si="263"/>
        <v>56.911309171706868</v>
      </c>
      <c r="P719" s="13">
        <f t="shared" si="264"/>
        <v>0.85399569113473717</v>
      </c>
      <c r="Q719" s="14">
        <v>0</v>
      </c>
      <c r="R719" s="17">
        <f>'Specifications (ICE)'!$E$16*9.81*SIN(Q719-Q718)</f>
        <v>0</v>
      </c>
      <c r="S719" s="14">
        <f t="shared" si="268"/>
        <v>0</v>
      </c>
      <c r="T719" s="12">
        <f t="shared" si="265"/>
        <v>840.33949246964119</v>
      </c>
      <c r="U719" s="3">
        <f t="shared" si="283"/>
        <v>18</v>
      </c>
      <c r="V719" s="19">
        <f t="shared" si="269"/>
        <v>13.422600000000001</v>
      </c>
      <c r="W719" s="14">
        <f>IF(M719=1,_xlfn.XLOOKUP(D719,' RPM (ICE)'!$E$3:$E$63,' RPM (ICE)'!$B$3:$B$63,,1),IF(M719=2,_xlfn.XLOOKUP(D719,' RPM (ICE)'!$F$3:$F$63,' RPM (ICE)'!$B$3:$B$63,,1),IF(M719=3,_xlfn.XLOOKUP(D719,' RPM (ICE)'!$G$3:$G$63,' RPM (ICE)'!$B$3:$B$63,,1))))</f>
        <v>6900</v>
      </c>
      <c r="X719" s="12">
        <f t="shared" si="270"/>
        <v>18.575322156521739</v>
      </c>
      <c r="Y719" s="3">
        <f t="shared" si="271"/>
        <v>19</v>
      </c>
      <c r="Z719" s="3">
        <f t="shared" si="278"/>
        <v>19</v>
      </c>
      <c r="AA719" s="3">
        <f t="shared" si="272"/>
        <v>19</v>
      </c>
      <c r="AB719" s="19"/>
      <c r="AC719" s="14">
        <f>IF(M719=1,_xlfn.XLOOKUP(D719,' RPM (ICE)'!$E$3:$E$63,' RPM (ICE)'!$C$3:$C$63,,-1),IF(M719=2,_xlfn.XLOOKUP(D719,' RPM (ICE)'!$F$3:$F$63,' RPM (ICE)'!$C$3:$C$63,,-1),IF(M719=3,_xlfn.XLOOKUP(D719,' RPM (ICE)'!$G$3:$G$63,' RPM (ICE)'!$C$3:$C$63,,-1))))</f>
        <v>13.483333333333301</v>
      </c>
      <c r="AD719" s="14">
        <f t="shared" si="273"/>
        <v>10.054521666666643</v>
      </c>
      <c r="AE719" s="14">
        <f t="shared" si="274"/>
        <v>13.914292245024122</v>
      </c>
      <c r="AF719" s="14" cm="1">
        <f t="array" ref="AF719">_xlfn.XLOOKUP(AE719,BSFC!$I$11:$I$33,_xlfn.XLOOKUP('Main Data (ICE)'!W719,BSFC!$J$10:$W$10,BSFC!$J$11:$W$33,,-1),,-1)</f>
        <v>450.79008974999994</v>
      </c>
      <c r="AG719" s="14">
        <f t="shared" si="275"/>
        <v>1.2590218679194376</v>
      </c>
      <c r="AH719" s="14">
        <f t="shared" si="279"/>
        <v>2.0825300384643382E-4</v>
      </c>
      <c r="AI719" s="14">
        <f t="shared" si="280"/>
        <v>9.3878390294640984E-2</v>
      </c>
      <c r="AJ719" s="14">
        <f t="shared" si="284"/>
        <v>84.432369769467797</v>
      </c>
      <c r="AK719" s="14">
        <f t="shared" si="281"/>
        <v>1.2434223880084896E-4</v>
      </c>
      <c r="AL719" s="14">
        <f t="shared" si="282"/>
        <v>0.11183095333704567</v>
      </c>
    </row>
    <row r="720" spans="1:38" ht="15.75" thickBot="1" x14ac:dyDescent="0.3">
      <c r="A720" s="14">
        <v>1</v>
      </c>
      <c r="B720" s="17" t="s">
        <v>31</v>
      </c>
      <c r="C720" s="14">
        <v>714</v>
      </c>
      <c r="D720" s="14">
        <f t="shared" si="276"/>
        <v>30.000049728</v>
      </c>
      <c r="E720" s="14">
        <f t="shared" si="266"/>
        <v>13.411199999999999</v>
      </c>
      <c r="F720" s="14">
        <f t="shared" si="277"/>
        <v>61.641351883673245</v>
      </c>
      <c r="G720" s="14">
        <f>0.5*('Specifications (ICE)'!$P$4*'Specifications (ICE)'!$P$3)*'Specifications (ICE)'!$P$5*E720^2</f>
        <v>56.217600027646043</v>
      </c>
      <c r="H720" s="14">
        <f>IF(B720="A",'Specifications (ICE)'!$M$12,IF(B720="G",'Specifications (ICE)'!$M$13))</f>
        <v>105.33879899999999</v>
      </c>
      <c r="I720" s="14">
        <f>'Specifications (ICE)'!$H$11-G720-H720-R720</f>
        <v>540.44185119107658</v>
      </c>
      <c r="J720" s="14">
        <f t="shared" si="267"/>
        <v>0.85399569113473717</v>
      </c>
      <c r="K720" s="14">
        <f>0.5*'Specifications (ICE)'!$E$16*E720^2</f>
        <v>48283.043975654393</v>
      </c>
      <c r="L720" s="14">
        <f>E720/'Specifications (ICE)'!$M$4</f>
        <v>46.93333333333333</v>
      </c>
      <c r="M720" s="14">
        <f t="shared" si="262"/>
        <v>3</v>
      </c>
      <c r="N720" s="14">
        <f>IF(M720=1,'Specifications (ICE)'!$M$19,IF(M720=2,'Specifications (ICE)'!$M$20,IF(M720=3,'Specifications (ICE)'!$M$21)))</f>
        <v>632.83908432016858</v>
      </c>
      <c r="O720" s="14">
        <f t="shared" si="263"/>
        <v>56.911309171706868</v>
      </c>
      <c r="P720" s="13">
        <f t="shared" si="264"/>
        <v>0.85399569113473717</v>
      </c>
      <c r="Q720" s="14">
        <v>0</v>
      </c>
      <c r="R720" s="17">
        <f>'Specifications (ICE)'!$E$16*9.81*SIN(Q720-Q719)</f>
        <v>0</v>
      </c>
      <c r="S720" s="14">
        <f t="shared" si="268"/>
        <v>0</v>
      </c>
      <c r="T720" s="12">
        <f t="shared" si="265"/>
        <v>840.33949246964119</v>
      </c>
      <c r="U720" s="3">
        <f t="shared" si="283"/>
        <v>18</v>
      </c>
      <c r="V720" s="19">
        <f t="shared" si="269"/>
        <v>13.422600000000001</v>
      </c>
      <c r="W720" s="14">
        <f>IF(M720=1,_xlfn.XLOOKUP(D720,' RPM (ICE)'!$E$3:$E$63,' RPM (ICE)'!$B$3:$B$63,,1),IF(M720=2,_xlfn.XLOOKUP(D720,' RPM (ICE)'!$F$3:$F$63,' RPM (ICE)'!$B$3:$B$63,,1),IF(M720=3,_xlfn.XLOOKUP(D720,' RPM (ICE)'!$G$3:$G$63,' RPM (ICE)'!$B$3:$B$63,,1))))</f>
        <v>6900</v>
      </c>
      <c r="X720" s="12">
        <f t="shared" si="270"/>
        <v>18.575322156521739</v>
      </c>
      <c r="Y720" s="3">
        <f t="shared" si="271"/>
        <v>19</v>
      </c>
      <c r="Z720" s="3">
        <f t="shared" si="278"/>
        <v>19</v>
      </c>
      <c r="AA720" s="3">
        <f t="shared" si="272"/>
        <v>19</v>
      </c>
      <c r="AB720" s="19"/>
      <c r="AC720" s="14">
        <f>IF(M720=1,_xlfn.XLOOKUP(D720,' RPM (ICE)'!$E$3:$E$63,' RPM (ICE)'!$C$3:$C$63,,-1),IF(M720=2,_xlfn.XLOOKUP(D720,' RPM (ICE)'!$F$3:$F$63,' RPM (ICE)'!$C$3:$C$63,,-1),IF(M720=3,_xlfn.XLOOKUP(D720,' RPM (ICE)'!$G$3:$G$63,' RPM (ICE)'!$C$3:$C$63,,-1))))</f>
        <v>13.483333333333301</v>
      </c>
      <c r="AD720" s="14">
        <f t="shared" si="273"/>
        <v>10.054521666666643</v>
      </c>
      <c r="AE720" s="14">
        <f t="shared" si="274"/>
        <v>13.914292245024122</v>
      </c>
      <c r="AF720" s="14" cm="1">
        <f t="array" ref="AF720">_xlfn.XLOOKUP(AE720,BSFC!$I$11:$I$33,_xlfn.XLOOKUP('Main Data (ICE)'!W720,BSFC!$J$10:$W$10,BSFC!$J$11:$W$33,,-1),,-1)</f>
        <v>450.79008974999994</v>
      </c>
      <c r="AG720" s="14">
        <f t="shared" si="275"/>
        <v>1.2590218679194376</v>
      </c>
      <c r="AH720" s="14">
        <f t="shared" si="279"/>
        <v>2.0825300384643382E-4</v>
      </c>
      <c r="AI720" s="14">
        <f t="shared" si="280"/>
        <v>9.3878390294640984E-2</v>
      </c>
      <c r="AJ720" s="14">
        <f t="shared" si="284"/>
        <v>84.526248159762432</v>
      </c>
      <c r="AK720" s="14">
        <f t="shared" si="281"/>
        <v>1.2434223880084896E-4</v>
      </c>
      <c r="AL720" s="14">
        <f t="shared" si="282"/>
        <v>0.11195529557584652</v>
      </c>
    </row>
    <row r="721" spans="1:38" ht="15.75" thickBot="1" x14ac:dyDescent="0.3">
      <c r="A721" s="14">
        <v>1</v>
      </c>
      <c r="B721" s="17" t="s">
        <v>31</v>
      </c>
      <c r="C721" s="14">
        <v>715</v>
      </c>
      <c r="D721" s="14">
        <f t="shared" si="276"/>
        <v>30.000049728</v>
      </c>
      <c r="E721" s="14">
        <f t="shared" si="266"/>
        <v>13.411199999999999</v>
      </c>
      <c r="F721" s="14">
        <f t="shared" si="277"/>
        <v>61.715916426741728</v>
      </c>
      <c r="G721" s="14">
        <f>0.5*('Specifications (ICE)'!$P$4*'Specifications (ICE)'!$P$3)*'Specifications (ICE)'!$P$5*E721^2</f>
        <v>56.217600027646043</v>
      </c>
      <c r="H721" s="14">
        <f>IF(B721="A",'Specifications (ICE)'!$M$12,IF(B721="G",'Specifications (ICE)'!$M$13))</f>
        <v>105.33879899999999</v>
      </c>
      <c r="I721" s="14">
        <f>'Specifications (ICE)'!$H$11-G721-H721-R721</f>
        <v>540.44185119107658</v>
      </c>
      <c r="J721" s="14">
        <f t="shared" si="267"/>
        <v>0.85399569113473717</v>
      </c>
      <c r="K721" s="14">
        <f>0.5*'Specifications (ICE)'!$E$16*E721^2</f>
        <v>48283.043975654393</v>
      </c>
      <c r="L721" s="14">
        <f>E721/'Specifications (ICE)'!$M$4</f>
        <v>46.93333333333333</v>
      </c>
      <c r="M721" s="14">
        <f t="shared" si="262"/>
        <v>3</v>
      </c>
      <c r="N721" s="14">
        <f>IF(M721=1,'Specifications (ICE)'!$M$19,IF(M721=2,'Specifications (ICE)'!$M$20,IF(M721=3,'Specifications (ICE)'!$M$21)))</f>
        <v>632.83908432016858</v>
      </c>
      <c r="O721" s="14">
        <f t="shared" si="263"/>
        <v>56.911309171706868</v>
      </c>
      <c r="P721" s="13">
        <f t="shared" si="264"/>
        <v>0.85399569113473717</v>
      </c>
      <c r="Q721" s="14">
        <v>0</v>
      </c>
      <c r="R721" s="17">
        <f>'Specifications (ICE)'!$E$16*9.81*SIN(Q721-Q720)</f>
        <v>0</v>
      </c>
      <c r="S721" s="14">
        <f t="shared" si="268"/>
        <v>0</v>
      </c>
      <c r="T721" s="12">
        <f t="shared" si="265"/>
        <v>840.33949246964119</v>
      </c>
      <c r="U721" s="3">
        <f t="shared" si="283"/>
        <v>18</v>
      </c>
      <c r="V721" s="19">
        <f t="shared" si="269"/>
        <v>13.422600000000001</v>
      </c>
      <c r="W721" s="14">
        <f>IF(M721=1,_xlfn.XLOOKUP(D721,' RPM (ICE)'!$E$3:$E$63,' RPM (ICE)'!$B$3:$B$63,,1),IF(M721=2,_xlfn.XLOOKUP(D721,' RPM (ICE)'!$F$3:$F$63,' RPM (ICE)'!$B$3:$B$63,,1),IF(M721=3,_xlfn.XLOOKUP(D721,' RPM (ICE)'!$G$3:$G$63,' RPM (ICE)'!$B$3:$B$63,,1))))</f>
        <v>6900</v>
      </c>
      <c r="X721" s="12">
        <f t="shared" si="270"/>
        <v>18.575322156521739</v>
      </c>
      <c r="Y721" s="3">
        <f t="shared" si="271"/>
        <v>19</v>
      </c>
      <c r="Z721" s="3">
        <f t="shared" si="278"/>
        <v>19</v>
      </c>
      <c r="AA721" s="3">
        <f t="shared" si="272"/>
        <v>19</v>
      </c>
      <c r="AB721" s="19"/>
      <c r="AC721" s="14">
        <f>IF(M721=1,_xlfn.XLOOKUP(D721,' RPM (ICE)'!$E$3:$E$63,' RPM (ICE)'!$C$3:$C$63,,-1),IF(M721=2,_xlfn.XLOOKUP(D721,' RPM (ICE)'!$F$3:$F$63,' RPM (ICE)'!$C$3:$C$63,,-1),IF(M721=3,_xlfn.XLOOKUP(D721,' RPM (ICE)'!$G$3:$G$63,' RPM (ICE)'!$C$3:$C$63,,-1))))</f>
        <v>13.483333333333301</v>
      </c>
      <c r="AD721" s="14">
        <f t="shared" si="273"/>
        <v>10.054521666666643</v>
      </c>
      <c r="AE721" s="14">
        <f t="shared" si="274"/>
        <v>13.914292245024122</v>
      </c>
      <c r="AF721" s="14" cm="1">
        <f t="array" ref="AF721">_xlfn.XLOOKUP(AE721,BSFC!$I$11:$I$33,_xlfn.XLOOKUP('Main Data (ICE)'!W721,BSFC!$J$10:$W$10,BSFC!$J$11:$W$33,,-1),,-1)</f>
        <v>450.79008974999994</v>
      </c>
      <c r="AG721" s="14">
        <f t="shared" si="275"/>
        <v>1.2590218679194376</v>
      </c>
      <c r="AH721" s="14">
        <f t="shared" si="279"/>
        <v>2.0825300384643382E-4</v>
      </c>
      <c r="AI721" s="14">
        <f t="shared" si="280"/>
        <v>9.3878390294640984E-2</v>
      </c>
      <c r="AJ721" s="14">
        <f t="shared" si="284"/>
        <v>84.620126550057066</v>
      </c>
      <c r="AK721" s="14">
        <f t="shared" si="281"/>
        <v>1.2434223880084896E-4</v>
      </c>
      <c r="AL721" s="14">
        <f t="shared" si="282"/>
        <v>0.11207963781464737</v>
      </c>
    </row>
    <row r="722" spans="1:38" ht="15.75" thickBot="1" x14ac:dyDescent="0.3">
      <c r="A722" s="14">
        <v>1</v>
      </c>
      <c r="B722" s="17" t="s">
        <v>31</v>
      </c>
      <c r="C722" s="14">
        <v>716</v>
      </c>
      <c r="D722" s="14">
        <f t="shared" si="276"/>
        <v>30.000049728</v>
      </c>
      <c r="E722" s="14">
        <f t="shared" si="266"/>
        <v>13.411199999999999</v>
      </c>
      <c r="F722" s="14">
        <f t="shared" si="277"/>
        <v>61.790480969810211</v>
      </c>
      <c r="G722" s="14">
        <f>0.5*('Specifications (ICE)'!$P$4*'Specifications (ICE)'!$P$3)*'Specifications (ICE)'!$P$5*E722^2</f>
        <v>56.217600027646043</v>
      </c>
      <c r="H722" s="14">
        <f>IF(B722="A",'Specifications (ICE)'!$M$12,IF(B722="G",'Specifications (ICE)'!$M$13))</f>
        <v>105.33879899999999</v>
      </c>
      <c r="I722" s="14">
        <f>'Specifications (ICE)'!$H$11-G722-H722-R722</f>
        <v>540.44185119107658</v>
      </c>
      <c r="J722" s="14">
        <f t="shared" si="267"/>
        <v>0.85399569113473717</v>
      </c>
      <c r="K722" s="14">
        <f>0.5*'Specifications (ICE)'!$E$16*E722^2</f>
        <v>48283.043975654393</v>
      </c>
      <c r="L722" s="14">
        <f>E722/'Specifications (ICE)'!$M$4</f>
        <v>46.93333333333333</v>
      </c>
      <c r="M722" s="14">
        <f t="shared" si="262"/>
        <v>3</v>
      </c>
      <c r="N722" s="14">
        <f>IF(M722=1,'Specifications (ICE)'!$M$19,IF(M722=2,'Specifications (ICE)'!$M$20,IF(M722=3,'Specifications (ICE)'!$M$21)))</f>
        <v>632.83908432016858</v>
      </c>
      <c r="O722" s="14">
        <f t="shared" si="263"/>
        <v>56.911309171706868</v>
      </c>
      <c r="P722" s="13">
        <f t="shared" si="264"/>
        <v>0.85399569113473717</v>
      </c>
      <c r="Q722" s="14">
        <v>0</v>
      </c>
      <c r="R722" s="17">
        <f>'Specifications (ICE)'!$E$16*9.81*SIN(Q722-Q721)</f>
        <v>0</v>
      </c>
      <c r="S722" s="14">
        <f t="shared" si="268"/>
        <v>0</v>
      </c>
      <c r="T722" s="12">
        <f t="shared" si="265"/>
        <v>840.33949246964119</v>
      </c>
      <c r="U722" s="3">
        <f t="shared" si="283"/>
        <v>18</v>
      </c>
      <c r="V722" s="19">
        <f t="shared" si="269"/>
        <v>13.422600000000001</v>
      </c>
      <c r="W722" s="14">
        <f>IF(M722=1,_xlfn.XLOOKUP(D722,' RPM (ICE)'!$E$3:$E$63,' RPM (ICE)'!$B$3:$B$63,,1),IF(M722=2,_xlfn.XLOOKUP(D722,' RPM (ICE)'!$F$3:$F$63,' RPM (ICE)'!$B$3:$B$63,,1),IF(M722=3,_xlfn.XLOOKUP(D722,' RPM (ICE)'!$G$3:$G$63,' RPM (ICE)'!$B$3:$B$63,,1))))</f>
        <v>6900</v>
      </c>
      <c r="X722" s="12">
        <f t="shared" si="270"/>
        <v>18.575322156521739</v>
      </c>
      <c r="Y722" s="3">
        <f t="shared" si="271"/>
        <v>19</v>
      </c>
      <c r="Z722" s="3">
        <f t="shared" si="278"/>
        <v>19</v>
      </c>
      <c r="AA722" s="3">
        <f t="shared" si="272"/>
        <v>19</v>
      </c>
      <c r="AB722" s="19"/>
      <c r="AC722" s="14">
        <f>IF(M722=1,_xlfn.XLOOKUP(D722,' RPM (ICE)'!$E$3:$E$63,' RPM (ICE)'!$C$3:$C$63,,-1),IF(M722=2,_xlfn.XLOOKUP(D722,' RPM (ICE)'!$F$3:$F$63,' RPM (ICE)'!$C$3:$C$63,,-1),IF(M722=3,_xlfn.XLOOKUP(D722,' RPM (ICE)'!$G$3:$G$63,' RPM (ICE)'!$C$3:$C$63,,-1))))</f>
        <v>13.483333333333301</v>
      </c>
      <c r="AD722" s="14">
        <f t="shared" si="273"/>
        <v>10.054521666666643</v>
      </c>
      <c r="AE722" s="14">
        <f t="shared" si="274"/>
        <v>13.914292245024122</v>
      </c>
      <c r="AF722" s="14" cm="1">
        <f t="array" ref="AF722">_xlfn.XLOOKUP(AE722,BSFC!$I$11:$I$33,_xlfn.XLOOKUP('Main Data (ICE)'!W722,BSFC!$J$10:$W$10,BSFC!$J$11:$W$33,,-1),,-1)</f>
        <v>450.79008974999994</v>
      </c>
      <c r="AG722" s="14">
        <f t="shared" si="275"/>
        <v>1.2590218679194376</v>
      </c>
      <c r="AH722" s="14">
        <f t="shared" si="279"/>
        <v>2.0825300384643382E-4</v>
      </c>
      <c r="AI722" s="14">
        <f t="shared" si="280"/>
        <v>9.3878390294640984E-2</v>
      </c>
      <c r="AJ722" s="14">
        <f t="shared" si="284"/>
        <v>84.7140049403517</v>
      </c>
      <c r="AK722" s="14">
        <f t="shared" si="281"/>
        <v>1.2434223880084896E-4</v>
      </c>
      <c r="AL722" s="14">
        <f t="shared" si="282"/>
        <v>0.11220398005344823</v>
      </c>
    </row>
    <row r="723" spans="1:38" ht="15.75" thickBot="1" x14ac:dyDescent="0.3">
      <c r="A723" s="14">
        <v>1</v>
      </c>
      <c r="B723" s="17" t="s">
        <v>31</v>
      </c>
      <c r="C723" s="14">
        <v>717</v>
      </c>
      <c r="D723" s="14">
        <f t="shared" si="276"/>
        <v>30.000049728</v>
      </c>
      <c r="E723" s="14">
        <f t="shared" si="266"/>
        <v>13.411199999999999</v>
      </c>
      <c r="F723" s="14">
        <f t="shared" si="277"/>
        <v>61.865045512878694</v>
      </c>
      <c r="G723" s="14">
        <f>0.5*('Specifications (ICE)'!$P$4*'Specifications (ICE)'!$P$3)*'Specifications (ICE)'!$P$5*E723^2</f>
        <v>56.217600027646043</v>
      </c>
      <c r="H723" s="14">
        <f>IF(B723="A",'Specifications (ICE)'!$M$12,IF(B723="G",'Specifications (ICE)'!$M$13))</f>
        <v>105.33879899999999</v>
      </c>
      <c r="I723" s="14">
        <f>'Specifications (ICE)'!$H$11-G723-H723-R723</f>
        <v>540.44185119107658</v>
      </c>
      <c r="J723" s="14">
        <f t="shared" si="267"/>
        <v>0.85399569113473717</v>
      </c>
      <c r="K723" s="14">
        <f>0.5*'Specifications (ICE)'!$E$16*E723^2</f>
        <v>48283.043975654393</v>
      </c>
      <c r="L723" s="14">
        <f>E723/'Specifications (ICE)'!$M$4</f>
        <v>46.93333333333333</v>
      </c>
      <c r="M723" s="14">
        <f t="shared" si="262"/>
        <v>3</v>
      </c>
      <c r="N723" s="14">
        <f>IF(M723=1,'Specifications (ICE)'!$M$19,IF(M723=2,'Specifications (ICE)'!$M$20,IF(M723=3,'Specifications (ICE)'!$M$21)))</f>
        <v>632.83908432016858</v>
      </c>
      <c r="O723" s="14">
        <f t="shared" si="263"/>
        <v>56.911309171706868</v>
      </c>
      <c r="P723" s="13">
        <f t="shared" si="264"/>
        <v>0.85399569113473717</v>
      </c>
      <c r="Q723" s="14">
        <v>0</v>
      </c>
      <c r="R723" s="17">
        <f>'Specifications (ICE)'!$E$16*9.81*SIN(Q723-Q722)</f>
        <v>0</v>
      </c>
      <c r="S723" s="14">
        <f t="shared" si="268"/>
        <v>0</v>
      </c>
      <c r="T723" s="12">
        <f t="shared" si="265"/>
        <v>840.33949246964119</v>
      </c>
      <c r="U723" s="3">
        <f t="shared" si="283"/>
        <v>18</v>
      </c>
      <c r="V723" s="19">
        <f t="shared" si="269"/>
        <v>13.422600000000001</v>
      </c>
      <c r="W723" s="14">
        <f>IF(M723=1,_xlfn.XLOOKUP(D723,' RPM (ICE)'!$E$3:$E$63,' RPM (ICE)'!$B$3:$B$63,,1),IF(M723=2,_xlfn.XLOOKUP(D723,' RPM (ICE)'!$F$3:$F$63,' RPM (ICE)'!$B$3:$B$63,,1),IF(M723=3,_xlfn.XLOOKUP(D723,' RPM (ICE)'!$G$3:$G$63,' RPM (ICE)'!$B$3:$B$63,,1))))</f>
        <v>6900</v>
      </c>
      <c r="X723" s="12">
        <f t="shared" si="270"/>
        <v>18.575322156521739</v>
      </c>
      <c r="Y723" s="3">
        <f t="shared" si="271"/>
        <v>19</v>
      </c>
      <c r="Z723" s="3">
        <f t="shared" si="278"/>
        <v>19</v>
      </c>
      <c r="AA723" s="3">
        <f t="shared" si="272"/>
        <v>19</v>
      </c>
      <c r="AB723" s="19"/>
      <c r="AC723" s="14">
        <f>IF(M723=1,_xlfn.XLOOKUP(D723,' RPM (ICE)'!$E$3:$E$63,' RPM (ICE)'!$C$3:$C$63,,-1),IF(M723=2,_xlfn.XLOOKUP(D723,' RPM (ICE)'!$F$3:$F$63,' RPM (ICE)'!$C$3:$C$63,,-1),IF(M723=3,_xlfn.XLOOKUP(D723,' RPM (ICE)'!$G$3:$G$63,' RPM (ICE)'!$C$3:$C$63,,-1))))</f>
        <v>13.483333333333301</v>
      </c>
      <c r="AD723" s="14">
        <f t="shared" si="273"/>
        <v>10.054521666666643</v>
      </c>
      <c r="AE723" s="14">
        <f t="shared" si="274"/>
        <v>13.914292245024122</v>
      </c>
      <c r="AF723" s="14" cm="1">
        <f t="array" ref="AF723">_xlfn.XLOOKUP(AE723,BSFC!$I$11:$I$33,_xlfn.XLOOKUP('Main Data (ICE)'!W723,BSFC!$J$10:$W$10,BSFC!$J$11:$W$33,,-1),,-1)</f>
        <v>450.79008974999994</v>
      </c>
      <c r="AG723" s="14">
        <f t="shared" si="275"/>
        <v>1.2590218679194376</v>
      </c>
      <c r="AH723" s="14">
        <f t="shared" si="279"/>
        <v>2.0825300384643382E-4</v>
      </c>
      <c r="AI723" s="14">
        <f t="shared" si="280"/>
        <v>9.3878390294640984E-2</v>
      </c>
      <c r="AJ723" s="14">
        <f t="shared" si="284"/>
        <v>84.807883330646334</v>
      </c>
      <c r="AK723" s="14">
        <f t="shared" si="281"/>
        <v>1.2434223880084896E-4</v>
      </c>
      <c r="AL723" s="14">
        <f t="shared" si="282"/>
        <v>0.11232832229224908</v>
      </c>
    </row>
    <row r="724" spans="1:38" ht="15.75" thickBot="1" x14ac:dyDescent="0.3">
      <c r="A724" s="14">
        <v>1</v>
      </c>
      <c r="B724" s="17" t="s">
        <v>31</v>
      </c>
      <c r="C724" s="14">
        <v>718</v>
      </c>
      <c r="D724" s="14">
        <f t="shared" si="276"/>
        <v>30.000049728</v>
      </c>
      <c r="E724" s="14">
        <f t="shared" si="266"/>
        <v>13.411199999999999</v>
      </c>
      <c r="F724" s="14">
        <f t="shared" si="277"/>
        <v>61.939610055947178</v>
      </c>
      <c r="G724" s="14">
        <f>0.5*('Specifications (ICE)'!$P$4*'Specifications (ICE)'!$P$3)*'Specifications (ICE)'!$P$5*E724^2</f>
        <v>56.217600027646043</v>
      </c>
      <c r="H724" s="14">
        <f>IF(B724="A",'Specifications (ICE)'!$M$12,IF(B724="G",'Specifications (ICE)'!$M$13))</f>
        <v>105.33879899999999</v>
      </c>
      <c r="I724" s="14">
        <f>'Specifications (ICE)'!$H$11-G724-H724-R724</f>
        <v>540.44185119107658</v>
      </c>
      <c r="J724" s="14">
        <f t="shared" si="267"/>
        <v>0.85399569113473717</v>
      </c>
      <c r="K724" s="14">
        <f>0.5*'Specifications (ICE)'!$E$16*E724^2</f>
        <v>48283.043975654393</v>
      </c>
      <c r="L724" s="14">
        <f>E724/'Specifications (ICE)'!$M$4</f>
        <v>46.93333333333333</v>
      </c>
      <c r="M724" s="14">
        <f t="shared" si="262"/>
        <v>3</v>
      </c>
      <c r="N724" s="14">
        <f>IF(M724=1,'Specifications (ICE)'!$M$19,IF(M724=2,'Specifications (ICE)'!$M$20,IF(M724=3,'Specifications (ICE)'!$M$21)))</f>
        <v>632.83908432016858</v>
      </c>
      <c r="O724" s="14">
        <f t="shared" si="263"/>
        <v>56.911309171706868</v>
      </c>
      <c r="P724" s="13">
        <f t="shared" si="264"/>
        <v>0.85399569113473717</v>
      </c>
      <c r="Q724" s="14">
        <v>0</v>
      </c>
      <c r="R724" s="17">
        <f>'Specifications (ICE)'!$E$16*9.81*SIN(Q724-Q723)</f>
        <v>0</v>
      </c>
      <c r="S724" s="14">
        <f t="shared" si="268"/>
        <v>0</v>
      </c>
      <c r="T724" s="12">
        <f t="shared" si="265"/>
        <v>840.33949246964119</v>
      </c>
      <c r="U724" s="3">
        <f t="shared" si="283"/>
        <v>18</v>
      </c>
      <c r="V724" s="19">
        <f t="shared" si="269"/>
        <v>13.422600000000001</v>
      </c>
      <c r="W724" s="14">
        <f>IF(M724=1,_xlfn.XLOOKUP(D724,' RPM (ICE)'!$E$3:$E$63,' RPM (ICE)'!$B$3:$B$63,,1),IF(M724=2,_xlfn.XLOOKUP(D724,' RPM (ICE)'!$F$3:$F$63,' RPM (ICE)'!$B$3:$B$63,,1),IF(M724=3,_xlfn.XLOOKUP(D724,' RPM (ICE)'!$G$3:$G$63,' RPM (ICE)'!$B$3:$B$63,,1))))</f>
        <v>6900</v>
      </c>
      <c r="X724" s="12">
        <f t="shared" si="270"/>
        <v>18.575322156521739</v>
      </c>
      <c r="Y724" s="3">
        <f t="shared" si="271"/>
        <v>19</v>
      </c>
      <c r="Z724" s="3">
        <f t="shared" si="278"/>
        <v>19</v>
      </c>
      <c r="AA724" s="3">
        <f t="shared" si="272"/>
        <v>19</v>
      </c>
      <c r="AB724" s="19"/>
      <c r="AC724" s="14">
        <f>IF(M724=1,_xlfn.XLOOKUP(D724,' RPM (ICE)'!$E$3:$E$63,' RPM (ICE)'!$C$3:$C$63,,-1),IF(M724=2,_xlfn.XLOOKUP(D724,' RPM (ICE)'!$F$3:$F$63,' RPM (ICE)'!$C$3:$C$63,,-1),IF(M724=3,_xlfn.XLOOKUP(D724,' RPM (ICE)'!$G$3:$G$63,' RPM (ICE)'!$C$3:$C$63,,-1))))</f>
        <v>13.483333333333301</v>
      </c>
      <c r="AD724" s="14">
        <f t="shared" si="273"/>
        <v>10.054521666666643</v>
      </c>
      <c r="AE724" s="14">
        <f t="shared" si="274"/>
        <v>13.914292245024122</v>
      </c>
      <c r="AF724" s="14" cm="1">
        <f t="array" ref="AF724">_xlfn.XLOOKUP(AE724,BSFC!$I$11:$I$33,_xlfn.XLOOKUP('Main Data (ICE)'!W724,BSFC!$J$10:$W$10,BSFC!$J$11:$W$33,,-1),,-1)</f>
        <v>450.79008974999994</v>
      </c>
      <c r="AG724" s="14">
        <f t="shared" si="275"/>
        <v>1.2590218679194376</v>
      </c>
      <c r="AH724" s="14">
        <f t="shared" si="279"/>
        <v>2.0825300384643382E-4</v>
      </c>
      <c r="AI724" s="14">
        <f t="shared" si="280"/>
        <v>9.3878390294640984E-2</v>
      </c>
      <c r="AJ724" s="14">
        <f t="shared" si="284"/>
        <v>84.901761720940968</v>
      </c>
      <c r="AK724" s="14">
        <f t="shared" si="281"/>
        <v>1.2434223880084896E-4</v>
      </c>
      <c r="AL724" s="14">
        <f t="shared" si="282"/>
        <v>0.11245266453104993</v>
      </c>
    </row>
    <row r="725" spans="1:38" ht="15.75" thickBot="1" x14ac:dyDescent="0.3">
      <c r="A725" s="14">
        <v>1</v>
      </c>
      <c r="B725" s="17" t="s">
        <v>31</v>
      </c>
      <c r="C725" s="14">
        <v>719</v>
      </c>
      <c r="D725" s="14">
        <f t="shared" si="276"/>
        <v>30.000049728</v>
      </c>
      <c r="E725" s="14">
        <f t="shared" si="266"/>
        <v>13.411199999999999</v>
      </c>
      <c r="F725" s="14">
        <f t="shared" si="277"/>
        <v>62.014174599015661</v>
      </c>
      <c r="G725" s="14">
        <f>0.5*('Specifications (ICE)'!$P$4*'Specifications (ICE)'!$P$3)*'Specifications (ICE)'!$P$5*E725^2</f>
        <v>56.217600027646043</v>
      </c>
      <c r="H725" s="14">
        <f>IF(B725="A",'Specifications (ICE)'!$M$12,IF(B725="G",'Specifications (ICE)'!$M$13))</f>
        <v>105.33879899999999</v>
      </c>
      <c r="I725" s="14">
        <f>'Specifications (ICE)'!$H$11-G725-H725-R725</f>
        <v>540.44185119107658</v>
      </c>
      <c r="J725" s="14">
        <f t="shared" si="267"/>
        <v>0.85399569113473717</v>
      </c>
      <c r="K725" s="14">
        <f>0.5*'Specifications (ICE)'!$E$16*E725^2</f>
        <v>48283.043975654393</v>
      </c>
      <c r="L725" s="14">
        <f>E725/'Specifications (ICE)'!$M$4</f>
        <v>46.93333333333333</v>
      </c>
      <c r="M725" s="14">
        <f t="shared" si="262"/>
        <v>3</v>
      </c>
      <c r="N725" s="14">
        <f>IF(M725=1,'Specifications (ICE)'!$M$19,IF(M725=2,'Specifications (ICE)'!$M$20,IF(M725=3,'Specifications (ICE)'!$M$21)))</f>
        <v>632.83908432016858</v>
      </c>
      <c r="O725" s="14">
        <f t="shared" si="263"/>
        <v>56.911309171706868</v>
      </c>
      <c r="P725" s="13">
        <f t="shared" si="264"/>
        <v>0.85399569113473717</v>
      </c>
      <c r="Q725" s="14">
        <v>0</v>
      </c>
      <c r="R725" s="17">
        <f>'Specifications (ICE)'!$E$16*9.81*SIN(Q725-Q724)</f>
        <v>0</v>
      </c>
      <c r="S725" s="14">
        <f t="shared" si="268"/>
        <v>0</v>
      </c>
      <c r="T725" s="12">
        <f t="shared" si="265"/>
        <v>840.33949246964119</v>
      </c>
      <c r="U725" s="3">
        <f t="shared" si="283"/>
        <v>18</v>
      </c>
      <c r="V725" s="19">
        <f t="shared" si="269"/>
        <v>13.422600000000001</v>
      </c>
      <c r="W725" s="14">
        <f>IF(M725=1,_xlfn.XLOOKUP(D725,' RPM (ICE)'!$E$3:$E$63,' RPM (ICE)'!$B$3:$B$63,,1),IF(M725=2,_xlfn.XLOOKUP(D725,' RPM (ICE)'!$F$3:$F$63,' RPM (ICE)'!$B$3:$B$63,,1),IF(M725=3,_xlfn.XLOOKUP(D725,' RPM (ICE)'!$G$3:$G$63,' RPM (ICE)'!$B$3:$B$63,,1))))</f>
        <v>6900</v>
      </c>
      <c r="X725" s="12">
        <f t="shared" si="270"/>
        <v>18.575322156521739</v>
      </c>
      <c r="Y725" s="3">
        <f t="shared" si="271"/>
        <v>19</v>
      </c>
      <c r="Z725" s="3">
        <f t="shared" si="278"/>
        <v>19</v>
      </c>
      <c r="AA725" s="3">
        <f t="shared" si="272"/>
        <v>19</v>
      </c>
      <c r="AB725" s="19"/>
      <c r="AC725" s="14">
        <f>IF(M725=1,_xlfn.XLOOKUP(D725,' RPM (ICE)'!$E$3:$E$63,' RPM (ICE)'!$C$3:$C$63,,-1),IF(M725=2,_xlfn.XLOOKUP(D725,' RPM (ICE)'!$F$3:$F$63,' RPM (ICE)'!$C$3:$C$63,,-1),IF(M725=3,_xlfn.XLOOKUP(D725,' RPM (ICE)'!$G$3:$G$63,' RPM (ICE)'!$C$3:$C$63,,-1))))</f>
        <v>13.483333333333301</v>
      </c>
      <c r="AD725" s="14">
        <f t="shared" si="273"/>
        <v>10.054521666666643</v>
      </c>
      <c r="AE725" s="14">
        <f t="shared" si="274"/>
        <v>13.914292245024122</v>
      </c>
      <c r="AF725" s="14" cm="1">
        <f t="array" ref="AF725">_xlfn.XLOOKUP(AE725,BSFC!$I$11:$I$33,_xlfn.XLOOKUP('Main Data (ICE)'!W725,BSFC!$J$10:$W$10,BSFC!$J$11:$W$33,,-1),,-1)</f>
        <v>450.79008974999994</v>
      </c>
      <c r="AG725" s="14">
        <f t="shared" si="275"/>
        <v>1.2590218679194376</v>
      </c>
      <c r="AH725" s="14">
        <f t="shared" si="279"/>
        <v>2.0825300384643382E-4</v>
      </c>
      <c r="AI725" s="14">
        <f t="shared" si="280"/>
        <v>9.3878390294640984E-2</v>
      </c>
      <c r="AJ725" s="14">
        <f t="shared" si="284"/>
        <v>84.995640111235602</v>
      </c>
      <c r="AK725" s="14">
        <f t="shared" si="281"/>
        <v>1.2434223880084896E-4</v>
      </c>
      <c r="AL725" s="14">
        <f t="shared" si="282"/>
        <v>0.11257700676985079</v>
      </c>
    </row>
    <row r="726" spans="1:38" ht="15.75" thickBot="1" x14ac:dyDescent="0.3">
      <c r="A726" s="14">
        <v>1</v>
      </c>
      <c r="B726" s="17" t="s">
        <v>31</v>
      </c>
      <c r="C726" s="14">
        <v>720</v>
      </c>
      <c r="D726" s="14">
        <f t="shared" si="276"/>
        <v>30.000049728</v>
      </c>
      <c r="E726" s="14">
        <f t="shared" si="266"/>
        <v>13.411199999999999</v>
      </c>
      <c r="F726" s="14">
        <f t="shared" si="277"/>
        <v>62.088739142084144</v>
      </c>
      <c r="G726" s="14">
        <f>0.5*('Specifications (ICE)'!$P$4*'Specifications (ICE)'!$P$3)*'Specifications (ICE)'!$P$5*E726^2</f>
        <v>56.217600027646043</v>
      </c>
      <c r="H726" s="14">
        <f>IF(B726="A",'Specifications (ICE)'!$M$12,IF(B726="G",'Specifications (ICE)'!$M$13))</f>
        <v>105.33879899999999</v>
      </c>
      <c r="I726" s="14">
        <f>'Specifications (ICE)'!$H$11-G726-H726-R726</f>
        <v>540.44185119107658</v>
      </c>
      <c r="J726" s="14">
        <f t="shared" si="267"/>
        <v>0.85399569113473717</v>
      </c>
      <c r="K726" s="14">
        <f>0.5*'Specifications (ICE)'!$E$16*E726^2</f>
        <v>48283.043975654393</v>
      </c>
      <c r="L726" s="14">
        <f>E726/'Specifications (ICE)'!$M$4</f>
        <v>46.93333333333333</v>
      </c>
      <c r="M726" s="14">
        <f t="shared" si="262"/>
        <v>3</v>
      </c>
      <c r="N726" s="14">
        <f>IF(M726=1,'Specifications (ICE)'!$M$19,IF(M726=2,'Specifications (ICE)'!$M$20,IF(M726=3,'Specifications (ICE)'!$M$21)))</f>
        <v>632.83908432016858</v>
      </c>
      <c r="O726" s="14">
        <f t="shared" si="263"/>
        <v>56.911309171706868</v>
      </c>
      <c r="P726" s="13">
        <f t="shared" si="264"/>
        <v>0.85399569113473717</v>
      </c>
      <c r="Q726" s="14">
        <v>0</v>
      </c>
      <c r="R726" s="17">
        <f>'Specifications (ICE)'!$E$16*9.81*SIN(Q726-Q725)</f>
        <v>0</v>
      </c>
      <c r="S726" s="14">
        <f t="shared" si="268"/>
        <v>0</v>
      </c>
      <c r="T726" s="12">
        <f t="shared" si="265"/>
        <v>840.33949246964119</v>
      </c>
      <c r="U726" s="3">
        <f t="shared" si="283"/>
        <v>18</v>
      </c>
      <c r="V726" s="19">
        <f t="shared" si="269"/>
        <v>13.422600000000001</v>
      </c>
      <c r="W726" s="14">
        <f>IF(M726=1,_xlfn.XLOOKUP(D726,' RPM (ICE)'!$E$3:$E$63,' RPM (ICE)'!$B$3:$B$63,,1),IF(M726=2,_xlfn.XLOOKUP(D726,' RPM (ICE)'!$F$3:$F$63,' RPM (ICE)'!$B$3:$B$63,,1),IF(M726=3,_xlfn.XLOOKUP(D726,' RPM (ICE)'!$G$3:$G$63,' RPM (ICE)'!$B$3:$B$63,,1))))</f>
        <v>6900</v>
      </c>
      <c r="X726" s="12">
        <f t="shared" si="270"/>
        <v>18.575322156521739</v>
      </c>
      <c r="Y726" s="3">
        <f t="shared" si="271"/>
        <v>19</v>
      </c>
      <c r="Z726" s="3">
        <f t="shared" si="278"/>
        <v>19</v>
      </c>
      <c r="AA726" s="3">
        <f t="shared" si="272"/>
        <v>19</v>
      </c>
      <c r="AB726" s="19"/>
      <c r="AC726" s="14">
        <f>IF(M726=1,_xlfn.XLOOKUP(D726,' RPM (ICE)'!$E$3:$E$63,' RPM (ICE)'!$C$3:$C$63,,-1),IF(M726=2,_xlfn.XLOOKUP(D726,' RPM (ICE)'!$F$3:$F$63,' RPM (ICE)'!$C$3:$C$63,,-1),IF(M726=3,_xlfn.XLOOKUP(D726,' RPM (ICE)'!$G$3:$G$63,' RPM (ICE)'!$C$3:$C$63,,-1))))</f>
        <v>13.483333333333301</v>
      </c>
      <c r="AD726" s="14">
        <f t="shared" si="273"/>
        <v>10.054521666666643</v>
      </c>
      <c r="AE726" s="14">
        <f t="shared" si="274"/>
        <v>13.914292245024122</v>
      </c>
      <c r="AF726" s="14" cm="1">
        <f t="array" ref="AF726">_xlfn.XLOOKUP(AE726,BSFC!$I$11:$I$33,_xlfn.XLOOKUP('Main Data (ICE)'!W726,BSFC!$J$10:$W$10,BSFC!$J$11:$W$33,,-1),,-1)</f>
        <v>450.79008974999994</v>
      </c>
      <c r="AG726" s="14">
        <f t="shared" si="275"/>
        <v>1.2590218679194376</v>
      </c>
      <c r="AH726" s="14">
        <f t="shared" si="279"/>
        <v>2.0825300384643382E-4</v>
      </c>
      <c r="AI726" s="14">
        <f t="shared" si="280"/>
        <v>9.3878390294640984E-2</v>
      </c>
      <c r="AJ726" s="14">
        <f t="shared" si="284"/>
        <v>85.089518501530236</v>
      </c>
      <c r="AK726" s="14">
        <f t="shared" si="281"/>
        <v>1.2434223880084896E-4</v>
      </c>
      <c r="AL726" s="14">
        <f t="shared" si="282"/>
        <v>0.11270134900865164</v>
      </c>
    </row>
    <row r="727" spans="1:38" ht="15.75" thickBot="1" x14ac:dyDescent="0.3">
      <c r="A727" s="14">
        <v>1</v>
      </c>
      <c r="B727" s="17" t="s">
        <v>31</v>
      </c>
      <c r="C727" s="14">
        <v>721</v>
      </c>
      <c r="D727" s="14">
        <f t="shared" si="276"/>
        <v>30.000049728</v>
      </c>
      <c r="E727" s="14">
        <f t="shared" si="266"/>
        <v>13.411199999999999</v>
      </c>
      <c r="F727" s="14">
        <f t="shared" si="277"/>
        <v>62.163303685152627</v>
      </c>
      <c r="G727" s="14">
        <f>0.5*('Specifications (ICE)'!$P$4*'Specifications (ICE)'!$P$3)*'Specifications (ICE)'!$P$5*E727^2</f>
        <v>56.217600027646043</v>
      </c>
      <c r="H727" s="14">
        <f>IF(B727="A",'Specifications (ICE)'!$M$12,IF(B727="G",'Specifications (ICE)'!$M$13))</f>
        <v>105.33879899999999</v>
      </c>
      <c r="I727" s="14">
        <f>'Specifications (ICE)'!$H$11-G727-H727-R727</f>
        <v>540.44185119107658</v>
      </c>
      <c r="J727" s="14">
        <f t="shared" si="267"/>
        <v>0.85399569113473717</v>
      </c>
      <c r="K727" s="14">
        <f>0.5*'Specifications (ICE)'!$E$16*E727^2</f>
        <v>48283.043975654393</v>
      </c>
      <c r="L727" s="14">
        <f>E727/'Specifications (ICE)'!$M$4</f>
        <v>46.93333333333333</v>
      </c>
      <c r="M727" s="14">
        <f t="shared" si="262"/>
        <v>3</v>
      </c>
      <c r="N727" s="14">
        <f>IF(M727=1,'Specifications (ICE)'!$M$19,IF(M727=2,'Specifications (ICE)'!$M$20,IF(M727=3,'Specifications (ICE)'!$M$21)))</f>
        <v>632.83908432016858</v>
      </c>
      <c r="O727" s="14">
        <f t="shared" si="263"/>
        <v>56.911309171706868</v>
      </c>
      <c r="P727" s="13">
        <f t="shared" si="264"/>
        <v>0.85399569113473717</v>
      </c>
      <c r="Q727" s="14">
        <v>0</v>
      </c>
      <c r="R727" s="17">
        <f>'Specifications (ICE)'!$E$16*9.81*SIN(Q727-Q726)</f>
        <v>0</v>
      </c>
      <c r="S727" s="14">
        <f t="shared" si="268"/>
        <v>0</v>
      </c>
      <c r="T727" s="12">
        <f t="shared" si="265"/>
        <v>840.33949246964119</v>
      </c>
      <c r="U727" s="3">
        <f t="shared" si="283"/>
        <v>18</v>
      </c>
      <c r="V727" s="19">
        <f t="shared" si="269"/>
        <v>13.422600000000001</v>
      </c>
      <c r="W727" s="14">
        <f>IF(M727=1,_xlfn.XLOOKUP(D727,' RPM (ICE)'!$E$3:$E$63,' RPM (ICE)'!$B$3:$B$63,,1),IF(M727=2,_xlfn.XLOOKUP(D727,' RPM (ICE)'!$F$3:$F$63,' RPM (ICE)'!$B$3:$B$63,,1),IF(M727=3,_xlfn.XLOOKUP(D727,' RPM (ICE)'!$G$3:$G$63,' RPM (ICE)'!$B$3:$B$63,,1))))</f>
        <v>6900</v>
      </c>
      <c r="X727" s="12">
        <f t="shared" si="270"/>
        <v>18.575322156521739</v>
      </c>
      <c r="Y727" s="3">
        <f t="shared" si="271"/>
        <v>19</v>
      </c>
      <c r="Z727" s="3">
        <f t="shared" si="278"/>
        <v>19</v>
      </c>
      <c r="AA727" s="3">
        <f t="shared" si="272"/>
        <v>19</v>
      </c>
      <c r="AB727" s="19"/>
      <c r="AC727" s="14">
        <f>IF(M727=1,_xlfn.XLOOKUP(D727,' RPM (ICE)'!$E$3:$E$63,' RPM (ICE)'!$C$3:$C$63,,-1),IF(M727=2,_xlfn.XLOOKUP(D727,' RPM (ICE)'!$F$3:$F$63,' RPM (ICE)'!$C$3:$C$63,,-1),IF(M727=3,_xlfn.XLOOKUP(D727,' RPM (ICE)'!$G$3:$G$63,' RPM (ICE)'!$C$3:$C$63,,-1))))</f>
        <v>13.483333333333301</v>
      </c>
      <c r="AD727" s="14">
        <f t="shared" si="273"/>
        <v>10.054521666666643</v>
      </c>
      <c r="AE727" s="14">
        <f t="shared" si="274"/>
        <v>13.914292245024122</v>
      </c>
      <c r="AF727" s="14" cm="1">
        <f t="array" ref="AF727">_xlfn.XLOOKUP(AE727,BSFC!$I$11:$I$33,_xlfn.XLOOKUP('Main Data (ICE)'!W727,BSFC!$J$10:$W$10,BSFC!$J$11:$W$33,,-1),,-1)</f>
        <v>450.79008974999994</v>
      </c>
      <c r="AG727" s="14">
        <f t="shared" si="275"/>
        <v>1.2590218679194376</v>
      </c>
      <c r="AH727" s="14">
        <f t="shared" si="279"/>
        <v>2.0825300384643382E-4</v>
      </c>
      <c r="AI727" s="14">
        <f t="shared" si="280"/>
        <v>9.3878390294640984E-2</v>
      </c>
      <c r="AJ727" s="14">
        <f t="shared" si="284"/>
        <v>85.18339689182487</v>
      </c>
      <c r="AK727" s="14">
        <f t="shared" si="281"/>
        <v>1.2434223880084896E-4</v>
      </c>
      <c r="AL727" s="14">
        <f t="shared" si="282"/>
        <v>0.11282569124745249</v>
      </c>
    </row>
    <row r="728" spans="1:38" ht="15.75" thickBot="1" x14ac:dyDescent="0.3">
      <c r="A728" s="14">
        <v>1</v>
      </c>
      <c r="B728" s="17" t="s">
        <v>31</v>
      </c>
      <c r="C728" s="14">
        <v>722</v>
      </c>
      <c r="D728" s="14">
        <f t="shared" si="276"/>
        <v>30.000049728</v>
      </c>
      <c r="E728" s="14">
        <f t="shared" si="266"/>
        <v>13.411199999999999</v>
      </c>
      <c r="F728" s="14">
        <f t="shared" si="277"/>
        <v>62.23786822822111</v>
      </c>
      <c r="G728" s="14">
        <f>0.5*('Specifications (ICE)'!$P$4*'Specifications (ICE)'!$P$3)*'Specifications (ICE)'!$P$5*E728^2</f>
        <v>56.217600027646043</v>
      </c>
      <c r="H728" s="14">
        <f>IF(B728="A",'Specifications (ICE)'!$M$12,IF(B728="G",'Specifications (ICE)'!$M$13))</f>
        <v>105.33879899999999</v>
      </c>
      <c r="I728" s="14">
        <f>'Specifications (ICE)'!$H$11-G728-H728-R728</f>
        <v>540.44185119107658</v>
      </c>
      <c r="J728" s="14">
        <f t="shared" si="267"/>
        <v>0.85399569113473717</v>
      </c>
      <c r="K728" s="14">
        <f>0.5*'Specifications (ICE)'!$E$16*E728^2</f>
        <v>48283.043975654393</v>
      </c>
      <c r="L728" s="14">
        <f>E728/'Specifications (ICE)'!$M$4</f>
        <v>46.93333333333333</v>
      </c>
      <c r="M728" s="14">
        <f t="shared" si="262"/>
        <v>3</v>
      </c>
      <c r="N728" s="14">
        <f>IF(M728=1,'Specifications (ICE)'!$M$19,IF(M728=2,'Specifications (ICE)'!$M$20,IF(M728=3,'Specifications (ICE)'!$M$21)))</f>
        <v>632.83908432016858</v>
      </c>
      <c r="O728" s="14">
        <f t="shared" si="263"/>
        <v>56.911309171706868</v>
      </c>
      <c r="P728" s="13">
        <f t="shared" si="264"/>
        <v>0.85399569113473717</v>
      </c>
      <c r="Q728" s="14">
        <v>0</v>
      </c>
      <c r="R728" s="17">
        <f>'Specifications (ICE)'!$E$16*9.81*SIN(Q728-Q727)</f>
        <v>0</v>
      </c>
      <c r="S728" s="14">
        <f t="shared" si="268"/>
        <v>0</v>
      </c>
      <c r="T728" s="12">
        <f t="shared" si="265"/>
        <v>840.33949246964119</v>
      </c>
      <c r="U728" s="3">
        <f t="shared" si="283"/>
        <v>18</v>
      </c>
      <c r="V728" s="19">
        <f t="shared" si="269"/>
        <v>13.422600000000001</v>
      </c>
      <c r="W728" s="14">
        <f>IF(M728=1,_xlfn.XLOOKUP(D728,' RPM (ICE)'!$E$3:$E$63,' RPM (ICE)'!$B$3:$B$63,,1),IF(M728=2,_xlfn.XLOOKUP(D728,' RPM (ICE)'!$F$3:$F$63,' RPM (ICE)'!$B$3:$B$63,,1),IF(M728=3,_xlfn.XLOOKUP(D728,' RPM (ICE)'!$G$3:$G$63,' RPM (ICE)'!$B$3:$B$63,,1))))</f>
        <v>6900</v>
      </c>
      <c r="X728" s="12">
        <f t="shared" si="270"/>
        <v>18.575322156521739</v>
      </c>
      <c r="Y728" s="3">
        <f t="shared" si="271"/>
        <v>19</v>
      </c>
      <c r="Z728" s="3">
        <f t="shared" si="278"/>
        <v>19</v>
      </c>
      <c r="AA728" s="3">
        <f t="shared" si="272"/>
        <v>19</v>
      </c>
      <c r="AB728" s="19"/>
      <c r="AC728" s="14">
        <f>IF(M728=1,_xlfn.XLOOKUP(D728,' RPM (ICE)'!$E$3:$E$63,' RPM (ICE)'!$C$3:$C$63,,-1),IF(M728=2,_xlfn.XLOOKUP(D728,' RPM (ICE)'!$F$3:$F$63,' RPM (ICE)'!$C$3:$C$63,,-1),IF(M728=3,_xlfn.XLOOKUP(D728,' RPM (ICE)'!$G$3:$G$63,' RPM (ICE)'!$C$3:$C$63,,-1))))</f>
        <v>13.483333333333301</v>
      </c>
      <c r="AD728" s="14">
        <f t="shared" si="273"/>
        <v>10.054521666666643</v>
      </c>
      <c r="AE728" s="14">
        <f t="shared" si="274"/>
        <v>13.914292245024122</v>
      </c>
      <c r="AF728" s="14" cm="1">
        <f t="array" ref="AF728">_xlfn.XLOOKUP(AE728,BSFC!$I$11:$I$33,_xlfn.XLOOKUP('Main Data (ICE)'!W728,BSFC!$J$10:$W$10,BSFC!$J$11:$W$33,,-1),,-1)</f>
        <v>450.79008974999994</v>
      </c>
      <c r="AG728" s="14">
        <f t="shared" si="275"/>
        <v>1.2590218679194376</v>
      </c>
      <c r="AH728" s="14">
        <f t="shared" si="279"/>
        <v>2.0825300384643382E-4</v>
      </c>
      <c r="AI728" s="14">
        <f t="shared" si="280"/>
        <v>9.3878390294640984E-2</v>
      </c>
      <c r="AJ728" s="14">
        <f t="shared" si="284"/>
        <v>85.277275282119504</v>
      </c>
      <c r="AK728" s="14">
        <f t="shared" si="281"/>
        <v>1.2434223880084896E-4</v>
      </c>
      <c r="AL728" s="14">
        <f t="shared" si="282"/>
        <v>0.11295003348625335</v>
      </c>
    </row>
    <row r="729" spans="1:38" ht="15.75" thickBot="1" x14ac:dyDescent="0.3">
      <c r="A729" s="14">
        <v>1</v>
      </c>
      <c r="B729" s="17" t="s">
        <v>31</v>
      </c>
      <c r="C729" s="14">
        <v>723</v>
      </c>
      <c r="D729" s="14">
        <f t="shared" si="276"/>
        <v>30.000049728</v>
      </c>
      <c r="E729" s="14">
        <f t="shared" si="266"/>
        <v>13.411199999999999</v>
      </c>
      <c r="F729" s="14">
        <f t="shared" si="277"/>
        <v>62.312432771289593</v>
      </c>
      <c r="G729" s="14">
        <f>0.5*('Specifications (ICE)'!$P$4*'Specifications (ICE)'!$P$3)*'Specifications (ICE)'!$P$5*E729^2</f>
        <v>56.217600027646043</v>
      </c>
      <c r="H729" s="14">
        <f>IF(B729="A",'Specifications (ICE)'!$M$12,IF(B729="G",'Specifications (ICE)'!$M$13))</f>
        <v>105.33879899999999</v>
      </c>
      <c r="I729" s="14">
        <f>'Specifications (ICE)'!$H$11-G729-H729-R729</f>
        <v>540.44185119107658</v>
      </c>
      <c r="J729" s="14">
        <f t="shared" si="267"/>
        <v>0.85399569113473717</v>
      </c>
      <c r="K729" s="14">
        <f>0.5*'Specifications (ICE)'!$E$16*E729^2</f>
        <v>48283.043975654393</v>
      </c>
      <c r="L729" s="14">
        <f>E729/'Specifications (ICE)'!$M$4</f>
        <v>46.93333333333333</v>
      </c>
      <c r="M729" s="14">
        <f t="shared" si="262"/>
        <v>3</v>
      </c>
      <c r="N729" s="14">
        <f>IF(M729=1,'Specifications (ICE)'!$M$19,IF(M729=2,'Specifications (ICE)'!$M$20,IF(M729=3,'Specifications (ICE)'!$M$21)))</f>
        <v>632.83908432016858</v>
      </c>
      <c r="O729" s="14">
        <f t="shared" si="263"/>
        <v>56.911309171706868</v>
      </c>
      <c r="P729" s="13">
        <f t="shared" si="264"/>
        <v>0.85399569113473717</v>
      </c>
      <c r="Q729" s="14">
        <v>0</v>
      </c>
      <c r="R729" s="17">
        <f>'Specifications (ICE)'!$E$16*9.81*SIN(Q729-Q728)</f>
        <v>0</v>
      </c>
      <c r="S729" s="14">
        <f t="shared" si="268"/>
        <v>0</v>
      </c>
      <c r="T729" s="12">
        <f t="shared" si="265"/>
        <v>840.33949246964119</v>
      </c>
      <c r="U729" s="3">
        <f t="shared" si="283"/>
        <v>18</v>
      </c>
      <c r="V729" s="19">
        <f t="shared" si="269"/>
        <v>13.422600000000001</v>
      </c>
      <c r="W729" s="14">
        <f>IF(M729=1,_xlfn.XLOOKUP(D729,' RPM (ICE)'!$E$3:$E$63,' RPM (ICE)'!$B$3:$B$63,,1),IF(M729=2,_xlfn.XLOOKUP(D729,' RPM (ICE)'!$F$3:$F$63,' RPM (ICE)'!$B$3:$B$63,,1),IF(M729=3,_xlfn.XLOOKUP(D729,' RPM (ICE)'!$G$3:$G$63,' RPM (ICE)'!$B$3:$B$63,,1))))</f>
        <v>6900</v>
      </c>
      <c r="X729" s="12">
        <f t="shared" si="270"/>
        <v>18.575322156521739</v>
      </c>
      <c r="Y729" s="3">
        <f t="shared" si="271"/>
        <v>19</v>
      </c>
      <c r="Z729" s="3">
        <f t="shared" si="278"/>
        <v>19</v>
      </c>
      <c r="AA729" s="3">
        <f t="shared" si="272"/>
        <v>19</v>
      </c>
      <c r="AB729" s="19"/>
      <c r="AC729" s="14">
        <f>IF(M729=1,_xlfn.XLOOKUP(D729,' RPM (ICE)'!$E$3:$E$63,' RPM (ICE)'!$C$3:$C$63,,-1),IF(M729=2,_xlfn.XLOOKUP(D729,' RPM (ICE)'!$F$3:$F$63,' RPM (ICE)'!$C$3:$C$63,,-1),IF(M729=3,_xlfn.XLOOKUP(D729,' RPM (ICE)'!$G$3:$G$63,' RPM (ICE)'!$C$3:$C$63,,-1))))</f>
        <v>13.483333333333301</v>
      </c>
      <c r="AD729" s="14">
        <f t="shared" si="273"/>
        <v>10.054521666666643</v>
      </c>
      <c r="AE729" s="14">
        <f t="shared" si="274"/>
        <v>13.914292245024122</v>
      </c>
      <c r="AF729" s="14" cm="1">
        <f t="array" ref="AF729">_xlfn.XLOOKUP(AE729,BSFC!$I$11:$I$33,_xlfn.XLOOKUP('Main Data (ICE)'!W729,BSFC!$J$10:$W$10,BSFC!$J$11:$W$33,,-1),,-1)</f>
        <v>450.79008974999994</v>
      </c>
      <c r="AG729" s="14">
        <f t="shared" si="275"/>
        <v>1.2590218679194376</v>
      </c>
      <c r="AH729" s="14">
        <f t="shared" si="279"/>
        <v>2.0825300384643382E-4</v>
      </c>
      <c r="AI729" s="14">
        <f t="shared" si="280"/>
        <v>9.3878390294640984E-2</v>
      </c>
      <c r="AJ729" s="14">
        <f t="shared" si="284"/>
        <v>85.371153672414138</v>
      </c>
      <c r="AK729" s="14">
        <f t="shared" si="281"/>
        <v>1.2434223880084896E-4</v>
      </c>
      <c r="AL729" s="14">
        <f t="shared" si="282"/>
        <v>0.1130743757250542</v>
      </c>
    </row>
    <row r="730" spans="1:38" ht="15.75" thickBot="1" x14ac:dyDescent="0.3">
      <c r="A730" s="14">
        <v>1</v>
      </c>
      <c r="B730" s="17" t="s">
        <v>31</v>
      </c>
      <c r="C730" s="14">
        <v>724</v>
      </c>
      <c r="D730" s="14">
        <f t="shared" si="276"/>
        <v>30.000049728</v>
      </c>
      <c r="E730" s="14">
        <f t="shared" si="266"/>
        <v>13.411199999999999</v>
      </c>
      <c r="F730" s="14">
        <f t="shared" si="277"/>
        <v>62.386997314358076</v>
      </c>
      <c r="G730" s="14">
        <f>0.5*('Specifications (ICE)'!$P$4*'Specifications (ICE)'!$P$3)*'Specifications (ICE)'!$P$5*E730^2</f>
        <v>56.217600027646043</v>
      </c>
      <c r="H730" s="14">
        <f>IF(B730="A",'Specifications (ICE)'!$M$12,IF(B730="G",'Specifications (ICE)'!$M$13))</f>
        <v>105.33879899999999</v>
      </c>
      <c r="I730" s="14">
        <f>'Specifications (ICE)'!$H$11-G730-H730-R730</f>
        <v>540.44185119107658</v>
      </c>
      <c r="J730" s="14">
        <f t="shared" si="267"/>
        <v>0.85399569113473717</v>
      </c>
      <c r="K730" s="14">
        <f>0.5*'Specifications (ICE)'!$E$16*E730^2</f>
        <v>48283.043975654393</v>
      </c>
      <c r="L730" s="14">
        <f>E730/'Specifications (ICE)'!$M$4</f>
        <v>46.93333333333333</v>
      </c>
      <c r="M730" s="14">
        <f t="shared" si="262"/>
        <v>3</v>
      </c>
      <c r="N730" s="14">
        <f>IF(M730=1,'Specifications (ICE)'!$M$19,IF(M730=2,'Specifications (ICE)'!$M$20,IF(M730=3,'Specifications (ICE)'!$M$21)))</f>
        <v>632.83908432016858</v>
      </c>
      <c r="O730" s="14">
        <f t="shared" si="263"/>
        <v>56.911309171706868</v>
      </c>
      <c r="P730" s="13">
        <f t="shared" si="264"/>
        <v>0.85399569113473717</v>
      </c>
      <c r="Q730" s="14">
        <v>0</v>
      </c>
      <c r="R730" s="17">
        <f>'Specifications (ICE)'!$E$16*9.81*SIN(Q730-Q729)</f>
        <v>0</v>
      </c>
      <c r="S730" s="14">
        <f t="shared" si="268"/>
        <v>0</v>
      </c>
      <c r="T730" s="12">
        <f t="shared" si="265"/>
        <v>840.33949246964119</v>
      </c>
      <c r="U730" s="3">
        <f t="shared" si="283"/>
        <v>18</v>
      </c>
      <c r="V730" s="19">
        <f t="shared" si="269"/>
        <v>13.422600000000001</v>
      </c>
      <c r="W730" s="14">
        <f>IF(M730=1,_xlfn.XLOOKUP(D730,' RPM (ICE)'!$E$3:$E$63,' RPM (ICE)'!$B$3:$B$63,,1),IF(M730=2,_xlfn.XLOOKUP(D730,' RPM (ICE)'!$F$3:$F$63,' RPM (ICE)'!$B$3:$B$63,,1),IF(M730=3,_xlfn.XLOOKUP(D730,' RPM (ICE)'!$G$3:$G$63,' RPM (ICE)'!$B$3:$B$63,,1))))</f>
        <v>6900</v>
      </c>
      <c r="X730" s="12">
        <f t="shared" si="270"/>
        <v>18.575322156521739</v>
      </c>
      <c r="Y730" s="3">
        <f t="shared" si="271"/>
        <v>19</v>
      </c>
      <c r="Z730" s="3">
        <f t="shared" si="278"/>
        <v>19</v>
      </c>
      <c r="AA730" s="3">
        <f t="shared" si="272"/>
        <v>19</v>
      </c>
      <c r="AB730" s="19"/>
      <c r="AC730" s="14">
        <f>IF(M730=1,_xlfn.XLOOKUP(D730,' RPM (ICE)'!$E$3:$E$63,' RPM (ICE)'!$C$3:$C$63,,-1),IF(M730=2,_xlfn.XLOOKUP(D730,' RPM (ICE)'!$F$3:$F$63,' RPM (ICE)'!$C$3:$C$63,,-1),IF(M730=3,_xlfn.XLOOKUP(D730,' RPM (ICE)'!$G$3:$G$63,' RPM (ICE)'!$C$3:$C$63,,-1))))</f>
        <v>13.483333333333301</v>
      </c>
      <c r="AD730" s="14">
        <f t="shared" si="273"/>
        <v>10.054521666666643</v>
      </c>
      <c r="AE730" s="14">
        <f t="shared" si="274"/>
        <v>13.914292245024122</v>
      </c>
      <c r="AF730" s="14" cm="1">
        <f t="array" ref="AF730">_xlfn.XLOOKUP(AE730,BSFC!$I$11:$I$33,_xlfn.XLOOKUP('Main Data (ICE)'!W730,BSFC!$J$10:$W$10,BSFC!$J$11:$W$33,,-1),,-1)</f>
        <v>450.79008974999994</v>
      </c>
      <c r="AG730" s="14">
        <f t="shared" si="275"/>
        <v>1.2590218679194376</v>
      </c>
      <c r="AH730" s="14">
        <f t="shared" si="279"/>
        <v>2.0825300384643382E-4</v>
      </c>
      <c r="AI730" s="14">
        <f t="shared" si="280"/>
        <v>9.3878390294640984E-2</v>
      </c>
      <c r="AJ730" s="14">
        <f t="shared" si="284"/>
        <v>85.465032062708772</v>
      </c>
      <c r="AK730" s="14">
        <f t="shared" si="281"/>
        <v>1.2434223880084896E-4</v>
      </c>
      <c r="AL730" s="14">
        <f t="shared" si="282"/>
        <v>0.11319871796385506</v>
      </c>
    </row>
    <row r="731" spans="1:38" ht="15.75" thickBot="1" x14ac:dyDescent="0.3">
      <c r="A731" s="14">
        <v>1</v>
      </c>
      <c r="B731" s="17" t="s">
        <v>31</v>
      </c>
      <c r="C731" s="14">
        <v>725</v>
      </c>
      <c r="D731" s="14">
        <f t="shared" si="276"/>
        <v>30.000049728</v>
      </c>
      <c r="E731" s="14">
        <f t="shared" si="266"/>
        <v>13.411199999999999</v>
      </c>
      <c r="F731" s="14">
        <f t="shared" si="277"/>
        <v>62.46156185742656</v>
      </c>
      <c r="G731" s="14">
        <f>0.5*('Specifications (ICE)'!$P$4*'Specifications (ICE)'!$P$3)*'Specifications (ICE)'!$P$5*E731^2</f>
        <v>56.217600027646043</v>
      </c>
      <c r="H731" s="14">
        <f>IF(B731="A",'Specifications (ICE)'!$M$12,IF(B731="G",'Specifications (ICE)'!$M$13))</f>
        <v>105.33879899999999</v>
      </c>
      <c r="I731" s="14">
        <f>'Specifications (ICE)'!$H$11-G731-H731-R731</f>
        <v>540.44185119107658</v>
      </c>
      <c r="J731" s="14">
        <f t="shared" si="267"/>
        <v>0.85399569113473717</v>
      </c>
      <c r="K731" s="14">
        <f>0.5*'Specifications (ICE)'!$E$16*E731^2</f>
        <v>48283.043975654393</v>
      </c>
      <c r="L731" s="14">
        <f>E731/'Specifications (ICE)'!$M$4</f>
        <v>46.93333333333333</v>
      </c>
      <c r="M731" s="14">
        <f t="shared" si="262"/>
        <v>3</v>
      </c>
      <c r="N731" s="14">
        <f>IF(M731=1,'Specifications (ICE)'!$M$19,IF(M731=2,'Specifications (ICE)'!$M$20,IF(M731=3,'Specifications (ICE)'!$M$21)))</f>
        <v>632.83908432016858</v>
      </c>
      <c r="O731" s="14">
        <f t="shared" si="263"/>
        <v>56.911309171706868</v>
      </c>
      <c r="P731" s="13">
        <f t="shared" si="264"/>
        <v>0.85399569113473717</v>
      </c>
      <c r="Q731" s="14">
        <v>0</v>
      </c>
      <c r="R731" s="17">
        <f>'Specifications (ICE)'!$E$16*9.81*SIN(Q731-Q730)</f>
        <v>0</v>
      </c>
      <c r="S731" s="14">
        <f t="shared" si="268"/>
        <v>0</v>
      </c>
      <c r="T731" s="12">
        <f t="shared" si="265"/>
        <v>840.33949246964119</v>
      </c>
      <c r="U731" s="3">
        <f t="shared" si="283"/>
        <v>18</v>
      </c>
      <c r="V731" s="19">
        <f t="shared" si="269"/>
        <v>13.422600000000001</v>
      </c>
      <c r="W731" s="14">
        <f>IF(M731=1,_xlfn.XLOOKUP(D731,' RPM (ICE)'!$E$3:$E$63,' RPM (ICE)'!$B$3:$B$63,,1),IF(M731=2,_xlfn.XLOOKUP(D731,' RPM (ICE)'!$F$3:$F$63,' RPM (ICE)'!$B$3:$B$63,,1),IF(M731=3,_xlfn.XLOOKUP(D731,' RPM (ICE)'!$G$3:$G$63,' RPM (ICE)'!$B$3:$B$63,,1))))</f>
        <v>6900</v>
      </c>
      <c r="X731" s="12">
        <f t="shared" si="270"/>
        <v>18.575322156521739</v>
      </c>
      <c r="Y731" s="3">
        <f t="shared" si="271"/>
        <v>19</v>
      </c>
      <c r="Z731" s="3">
        <f t="shared" si="278"/>
        <v>19</v>
      </c>
      <c r="AA731" s="3">
        <f t="shared" si="272"/>
        <v>19</v>
      </c>
      <c r="AB731" s="19"/>
      <c r="AC731" s="14">
        <f>IF(M731=1,_xlfn.XLOOKUP(D731,' RPM (ICE)'!$E$3:$E$63,' RPM (ICE)'!$C$3:$C$63,,-1),IF(M731=2,_xlfn.XLOOKUP(D731,' RPM (ICE)'!$F$3:$F$63,' RPM (ICE)'!$C$3:$C$63,,-1),IF(M731=3,_xlfn.XLOOKUP(D731,' RPM (ICE)'!$G$3:$G$63,' RPM (ICE)'!$C$3:$C$63,,-1))))</f>
        <v>13.483333333333301</v>
      </c>
      <c r="AD731" s="14">
        <f t="shared" si="273"/>
        <v>10.054521666666643</v>
      </c>
      <c r="AE731" s="14">
        <f t="shared" si="274"/>
        <v>13.914292245024122</v>
      </c>
      <c r="AF731" s="14" cm="1">
        <f t="array" ref="AF731">_xlfn.XLOOKUP(AE731,BSFC!$I$11:$I$33,_xlfn.XLOOKUP('Main Data (ICE)'!W731,BSFC!$J$10:$W$10,BSFC!$J$11:$W$33,,-1),,-1)</f>
        <v>450.79008974999994</v>
      </c>
      <c r="AG731" s="14">
        <f t="shared" si="275"/>
        <v>1.2590218679194376</v>
      </c>
      <c r="AH731" s="14">
        <f t="shared" si="279"/>
        <v>2.0825300384643382E-4</v>
      </c>
      <c r="AI731" s="14">
        <f t="shared" si="280"/>
        <v>9.3878390294640984E-2</v>
      </c>
      <c r="AJ731" s="14">
        <f t="shared" si="284"/>
        <v>85.558910453003406</v>
      </c>
      <c r="AK731" s="14">
        <f t="shared" si="281"/>
        <v>1.2434223880084896E-4</v>
      </c>
      <c r="AL731" s="14">
        <f t="shared" si="282"/>
        <v>0.11332306020265591</v>
      </c>
    </row>
    <row r="732" spans="1:38" ht="15.75" thickBot="1" x14ac:dyDescent="0.3">
      <c r="A732" s="14">
        <v>1</v>
      </c>
      <c r="B732" s="17" t="s">
        <v>31</v>
      </c>
      <c r="C732" s="14">
        <v>726</v>
      </c>
      <c r="D732" s="14">
        <f t="shared" si="276"/>
        <v>30.000049728</v>
      </c>
      <c r="E732" s="14">
        <f t="shared" si="266"/>
        <v>13.411199999999999</v>
      </c>
      <c r="F732" s="14">
        <f t="shared" si="277"/>
        <v>62.536126400495043</v>
      </c>
      <c r="G732" s="14">
        <f>0.5*('Specifications (ICE)'!$P$4*'Specifications (ICE)'!$P$3)*'Specifications (ICE)'!$P$5*E732^2</f>
        <v>56.217600027646043</v>
      </c>
      <c r="H732" s="14">
        <f>IF(B732="A",'Specifications (ICE)'!$M$12,IF(B732="G",'Specifications (ICE)'!$M$13))</f>
        <v>105.33879899999999</v>
      </c>
      <c r="I732" s="14">
        <f>'Specifications (ICE)'!$H$11-G732-H732-R732</f>
        <v>540.44185119107658</v>
      </c>
      <c r="J732" s="14">
        <f t="shared" si="267"/>
        <v>0.85399569113473717</v>
      </c>
      <c r="K732" s="14">
        <f>0.5*'Specifications (ICE)'!$E$16*E732^2</f>
        <v>48283.043975654393</v>
      </c>
      <c r="L732" s="14">
        <f>E732/'Specifications (ICE)'!$M$4</f>
        <v>46.93333333333333</v>
      </c>
      <c r="M732" s="14">
        <f t="shared" si="262"/>
        <v>3</v>
      </c>
      <c r="N732" s="14">
        <f>IF(M732=1,'Specifications (ICE)'!$M$19,IF(M732=2,'Specifications (ICE)'!$M$20,IF(M732=3,'Specifications (ICE)'!$M$21)))</f>
        <v>632.83908432016858</v>
      </c>
      <c r="O732" s="14">
        <f t="shared" si="263"/>
        <v>56.911309171706868</v>
      </c>
      <c r="P732" s="13">
        <f t="shared" si="264"/>
        <v>0.85399569113473717</v>
      </c>
      <c r="Q732" s="14">
        <v>0</v>
      </c>
      <c r="R732" s="17">
        <f>'Specifications (ICE)'!$E$16*9.81*SIN(Q732-Q731)</f>
        <v>0</v>
      </c>
      <c r="S732" s="14">
        <f t="shared" si="268"/>
        <v>0</v>
      </c>
      <c r="T732" s="12">
        <f t="shared" si="265"/>
        <v>840.33949246964119</v>
      </c>
      <c r="U732" s="3">
        <f t="shared" si="283"/>
        <v>18</v>
      </c>
      <c r="V732" s="19">
        <f t="shared" si="269"/>
        <v>13.422600000000001</v>
      </c>
      <c r="W732" s="14">
        <f>IF(M732=1,_xlfn.XLOOKUP(D732,' RPM (ICE)'!$E$3:$E$63,' RPM (ICE)'!$B$3:$B$63,,1),IF(M732=2,_xlfn.XLOOKUP(D732,' RPM (ICE)'!$F$3:$F$63,' RPM (ICE)'!$B$3:$B$63,,1),IF(M732=3,_xlfn.XLOOKUP(D732,' RPM (ICE)'!$G$3:$G$63,' RPM (ICE)'!$B$3:$B$63,,1))))</f>
        <v>6900</v>
      </c>
      <c r="X732" s="12">
        <f t="shared" si="270"/>
        <v>18.575322156521739</v>
      </c>
      <c r="Y732" s="3">
        <f t="shared" si="271"/>
        <v>19</v>
      </c>
      <c r="Z732" s="3">
        <f t="shared" si="278"/>
        <v>19</v>
      </c>
      <c r="AA732" s="3">
        <f t="shared" si="272"/>
        <v>19</v>
      </c>
      <c r="AB732" s="19"/>
      <c r="AC732" s="14">
        <f>IF(M732=1,_xlfn.XLOOKUP(D732,' RPM (ICE)'!$E$3:$E$63,' RPM (ICE)'!$C$3:$C$63,,-1),IF(M732=2,_xlfn.XLOOKUP(D732,' RPM (ICE)'!$F$3:$F$63,' RPM (ICE)'!$C$3:$C$63,,-1),IF(M732=3,_xlfn.XLOOKUP(D732,' RPM (ICE)'!$G$3:$G$63,' RPM (ICE)'!$C$3:$C$63,,-1))))</f>
        <v>13.483333333333301</v>
      </c>
      <c r="AD732" s="14">
        <f t="shared" si="273"/>
        <v>10.054521666666643</v>
      </c>
      <c r="AE732" s="14">
        <f t="shared" si="274"/>
        <v>13.914292245024122</v>
      </c>
      <c r="AF732" s="14" cm="1">
        <f t="array" ref="AF732">_xlfn.XLOOKUP(AE732,BSFC!$I$11:$I$33,_xlfn.XLOOKUP('Main Data (ICE)'!W732,BSFC!$J$10:$W$10,BSFC!$J$11:$W$33,,-1),,-1)</f>
        <v>450.79008974999994</v>
      </c>
      <c r="AG732" s="14">
        <f t="shared" si="275"/>
        <v>1.2590218679194376</v>
      </c>
      <c r="AH732" s="14">
        <f t="shared" si="279"/>
        <v>2.0825300384643382E-4</v>
      </c>
      <c r="AI732" s="14">
        <f t="shared" si="280"/>
        <v>9.3878390294640984E-2</v>
      </c>
      <c r="AJ732" s="14">
        <f t="shared" si="284"/>
        <v>85.65278884329804</v>
      </c>
      <c r="AK732" s="14">
        <f t="shared" si="281"/>
        <v>1.2434223880084896E-4</v>
      </c>
      <c r="AL732" s="14">
        <f t="shared" si="282"/>
        <v>0.11344740244145676</v>
      </c>
    </row>
    <row r="733" spans="1:38" ht="15.75" thickBot="1" x14ac:dyDescent="0.3">
      <c r="A733" s="14">
        <v>1</v>
      </c>
      <c r="B733" s="17" t="s">
        <v>31</v>
      </c>
      <c r="C733" s="14">
        <v>727</v>
      </c>
      <c r="D733" s="14">
        <f t="shared" si="276"/>
        <v>30.000049728</v>
      </c>
      <c r="E733" s="14">
        <f t="shared" si="266"/>
        <v>13.411199999999999</v>
      </c>
      <c r="F733" s="14">
        <f t="shared" si="277"/>
        <v>62.610690943563526</v>
      </c>
      <c r="G733" s="14">
        <f>0.5*('Specifications (ICE)'!$P$4*'Specifications (ICE)'!$P$3)*'Specifications (ICE)'!$P$5*E733^2</f>
        <v>56.217600027646043</v>
      </c>
      <c r="H733" s="14">
        <f>IF(B733="A",'Specifications (ICE)'!$M$12,IF(B733="G",'Specifications (ICE)'!$M$13))</f>
        <v>105.33879899999999</v>
      </c>
      <c r="I733" s="14">
        <f>'Specifications (ICE)'!$H$11-G733-H733-R733</f>
        <v>540.44185119107658</v>
      </c>
      <c r="J733" s="14">
        <f t="shared" si="267"/>
        <v>0.85399569113473717</v>
      </c>
      <c r="K733" s="14">
        <f>0.5*'Specifications (ICE)'!$E$16*E733^2</f>
        <v>48283.043975654393</v>
      </c>
      <c r="L733" s="14">
        <f>E733/'Specifications (ICE)'!$M$4</f>
        <v>46.93333333333333</v>
      </c>
      <c r="M733" s="14">
        <f t="shared" si="262"/>
        <v>3</v>
      </c>
      <c r="N733" s="14">
        <f>IF(M733=1,'Specifications (ICE)'!$M$19,IF(M733=2,'Specifications (ICE)'!$M$20,IF(M733=3,'Specifications (ICE)'!$M$21)))</f>
        <v>632.83908432016858</v>
      </c>
      <c r="O733" s="14">
        <f t="shared" si="263"/>
        <v>56.911309171706868</v>
      </c>
      <c r="P733" s="13">
        <f t="shared" si="264"/>
        <v>0.85399569113473717</v>
      </c>
      <c r="Q733" s="14">
        <v>0</v>
      </c>
      <c r="R733" s="17">
        <f>'Specifications (ICE)'!$E$16*9.81*SIN(Q733-Q732)</f>
        <v>0</v>
      </c>
      <c r="S733" s="14">
        <f t="shared" si="268"/>
        <v>0</v>
      </c>
      <c r="T733" s="12">
        <f t="shared" si="265"/>
        <v>840.33949246964119</v>
      </c>
      <c r="U733" s="3">
        <f t="shared" si="283"/>
        <v>18</v>
      </c>
      <c r="V733" s="19">
        <f t="shared" si="269"/>
        <v>13.422600000000001</v>
      </c>
      <c r="W733" s="14">
        <f>IF(M733=1,_xlfn.XLOOKUP(D733,' RPM (ICE)'!$E$3:$E$63,' RPM (ICE)'!$B$3:$B$63,,1),IF(M733=2,_xlfn.XLOOKUP(D733,' RPM (ICE)'!$F$3:$F$63,' RPM (ICE)'!$B$3:$B$63,,1),IF(M733=3,_xlfn.XLOOKUP(D733,' RPM (ICE)'!$G$3:$G$63,' RPM (ICE)'!$B$3:$B$63,,1))))</f>
        <v>6900</v>
      </c>
      <c r="X733" s="12">
        <f t="shared" si="270"/>
        <v>18.575322156521739</v>
      </c>
      <c r="Y733" s="3">
        <f t="shared" si="271"/>
        <v>19</v>
      </c>
      <c r="Z733" s="3">
        <f t="shared" si="278"/>
        <v>19</v>
      </c>
      <c r="AA733" s="3">
        <f t="shared" si="272"/>
        <v>19</v>
      </c>
      <c r="AB733" s="19"/>
      <c r="AC733" s="14">
        <f>IF(M733=1,_xlfn.XLOOKUP(D733,' RPM (ICE)'!$E$3:$E$63,' RPM (ICE)'!$C$3:$C$63,,-1),IF(M733=2,_xlfn.XLOOKUP(D733,' RPM (ICE)'!$F$3:$F$63,' RPM (ICE)'!$C$3:$C$63,,-1),IF(M733=3,_xlfn.XLOOKUP(D733,' RPM (ICE)'!$G$3:$G$63,' RPM (ICE)'!$C$3:$C$63,,-1))))</f>
        <v>13.483333333333301</v>
      </c>
      <c r="AD733" s="14">
        <f t="shared" si="273"/>
        <v>10.054521666666643</v>
      </c>
      <c r="AE733" s="14">
        <f t="shared" si="274"/>
        <v>13.914292245024122</v>
      </c>
      <c r="AF733" s="14" cm="1">
        <f t="array" ref="AF733">_xlfn.XLOOKUP(AE733,BSFC!$I$11:$I$33,_xlfn.XLOOKUP('Main Data (ICE)'!W733,BSFC!$J$10:$W$10,BSFC!$J$11:$W$33,,-1),,-1)</f>
        <v>450.79008974999994</v>
      </c>
      <c r="AG733" s="14">
        <f t="shared" si="275"/>
        <v>1.2590218679194376</v>
      </c>
      <c r="AH733" s="14">
        <f t="shared" si="279"/>
        <v>2.0825300384643382E-4</v>
      </c>
      <c r="AI733" s="14">
        <f t="shared" si="280"/>
        <v>9.3878390294640984E-2</v>
      </c>
      <c r="AJ733" s="14">
        <f t="shared" si="284"/>
        <v>85.746667233592675</v>
      </c>
      <c r="AK733" s="14">
        <f t="shared" si="281"/>
        <v>1.2434223880084896E-4</v>
      </c>
      <c r="AL733" s="14">
        <f t="shared" si="282"/>
        <v>0.11357174468025762</v>
      </c>
    </row>
    <row r="734" spans="1:38" ht="15.75" thickBot="1" x14ac:dyDescent="0.3">
      <c r="A734" s="14">
        <v>1</v>
      </c>
      <c r="B734" s="17" t="s">
        <v>31</v>
      </c>
      <c r="C734" s="14">
        <v>728</v>
      </c>
      <c r="D734" s="14">
        <f t="shared" si="276"/>
        <v>30.000049728</v>
      </c>
      <c r="E734" s="14">
        <f t="shared" si="266"/>
        <v>13.411199999999999</v>
      </c>
      <c r="F734" s="14">
        <f t="shared" si="277"/>
        <v>62.685255486632009</v>
      </c>
      <c r="G734" s="14">
        <f>0.5*('Specifications (ICE)'!$P$4*'Specifications (ICE)'!$P$3)*'Specifications (ICE)'!$P$5*E734^2</f>
        <v>56.217600027646043</v>
      </c>
      <c r="H734" s="14">
        <f>IF(B734="A",'Specifications (ICE)'!$M$12,IF(B734="G",'Specifications (ICE)'!$M$13))</f>
        <v>105.33879899999999</v>
      </c>
      <c r="I734" s="14">
        <f>'Specifications (ICE)'!$H$11-G734-H734-R734</f>
        <v>540.44185119107658</v>
      </c>
      <c r="J734" s="14">
        <f t="shared" si="267"/>
        <v>0.85399569113473717</v>
      </c>
      <c r="K734" s="14">
        <f>0.5*'Specifications (ICE)'!$E$16*E734^2</f>
        <v>48283.043975654393</v>
      </c>
      <c r="L734" s="14">
        <f>E734/'Specifications (ICE)'!$M$4</f>
        <v>46.93333333333333</v>
      </c>
      <c r="M734" s="14">
        <f t="shared" si="262"/>
        <v>3</v>
      </c>
      <c r="N734" s="14">
        <f>IF(M734=1,'Specifications (ICE)'!$M$19,IF(M734=2,'Specifications (ICE)'!$M$20,IF(M734=3,'Specifications (ICE)'!$M$21)))</f>
        <v>632.83908432016858</v>
      </c>
      <c r="O734" s="14">
        <f t="shared" si="263"/>
        <v>56.911309171706868</v>
      </c>
      <c r="P734" s="13">
        <f t="shared" si="264"/>
        <v>0.85399569113473717</v>
      </c>
      <c r="Q734" s="14">
        <v>0</v>
      </c>
      <c r="R734" s="17">
        <f>'Specifications (ICE)'!$E$16*9.81*SIN(Q734-Q733)</f>
        <v>0</v>
      </c>
      <c r="S734" s="14">
        <f t="shared" si="268"/>
        <v>0</v>
      </c>
      <c r="T734" s="12">
        <f t="shared" si="265"/>
        <v>840.33949246964119</v>
      </c>
      <c r="U734" s="3">
        <f t="shared" si="283"/>
        <v>18</v>
      </c>
      <c r="V734" s="19">
        <f t="shared" si="269"/>
        <v>13.422600000000001</v>
      </c>
      <c r="W734" s="14">
        <f>IF(M734=1,_xlfn.XLOOKUP(D734,' RPM (ICE)'!$E$3:$E$63,' RPM (ICE)'!$B$3:$B$63,,1),IF(M734=2,_xlfn.XLOOKUP(D734,' RPM (ICE)'!$F$3:$F$63,' RPM (ICE)'!$B$3:$B$63,,1),IF(M734=3,_xlfn.XLOOKUP(D734,' RPM (ICE)'!$G$3:$G$63,' RPM (ICE)'!$B$3:$B$63,,1))))</f>
        <v>6900</v>
      </c>
      <c r="X734" s="12">
        <f t="shared" si="270"/>
        <v>18.575322156521739</v>
      </c>
      <c r="Y734" s="3">
        <f t="shared" si="271"/>
        <v>19</v>
      </c>
      <c r="Z734" s="3">
        <f t="shared" si="278"/>
        <v>19</v>
      </c>
      <c r="AA734" s="3">
        <f t="shared" si="272"/>
        <v>19</v>
      </c>
      <c r="AB734" s="19"/>
      <c r="AC734" s="14">
        <f>IF(M734=1,_xlfn.XLOOKUP(D734,' RPM (ICE)'!$E$3:$E$63,' RPM (ICE)'!$C$3:$C$63,,-1),IF(M734=2,_xlfn.XLOOKUP(D734,' RPM (ICE)'!$F$3:$F$63,' RPM (ICE)'!$C$3:$C$63,,-1),IF(M734=3,_xlfn.XLOOKUP(D734,' RPM (ICE)'!$G$3:$G$63,' RPM (ICE)'!$C$3:$C$63,,-1))))</f>
        <v>13.483333333333301</v>
      </c>
      <c r="AD734" s="14">
        <f t="shared" si="273"/>
        <v>10.054521666666643</v>
      </c>
      <c r="AE734" s="14">
        <f t="shared" si="274"/>
        <v>13.914292245024122</v>
      </c>
      <c r="AF734" s="14" cm="1">
        <f t="array" ref="AF734">_xlfn.XLOOKUP(AE734,BSFC!$I$11:$I$33,_xlfn.XLOOKUP('Main Data (ICE)'!W734,BSFC!$J$10:$W$10,BSFC!$J$11:$W$33,,-1),,-1)</f>
        <v>450.79008974999994</v>
      </c>
      <c r="AG734" s="14">
        <f t="shared" si="275"/>
        <v>1.2590218679194376</v>
      </c>
      <c r="AH734" s="14">
        <f t="shared" si="279"/>
        <v>2.0825300384643382E-4</v>
      </c>
      <c r="AI734" s="14">
        <f t="shared" si="280"/>
        <v>9.3878390294640984E-2</v>
      </c>
      <c r="AJ734" s="14">
        <f t="shared" si="284"/>
        <v>85.840545623887309</v>
      </c>
      <c r="AK734" s="14">
        <f t="shared" si="281"/>
        <v>1.2434223880084896E-4</v>
      </c>
      <c r="AL734" s="14">
        <f t="shared" si="282"/>
        <v>0.11369608691905847</v>
      </c>
    </row>
    <row r="735" spans="1:38" ht="15.75" thickBot="1" x14ac:dyDescent="0.3">
      <c r="A735" s="14">
        <v>1</v>
      </c>
      <c r="B735" s="17" t="s">
        <v>31</v>
      </c>
      <c r="C735" s="14">
        <v>729</v>
      </c>
      <c r="D735" s="14">
        <f t="shared" si="276"/>
        <v>30.000049728</v>
      </c>
      <c r="E735" s="14">
        <f t="shared" si="266"/>
        <v>13.411199999999999</v>
      </c>
      <c r="F735" s="14">
        <f t="shared" si="277"/>
        <v>62.759820029700492</v>
      </c>
      <c r="G735" s="14">
        <f>0.5*('Specifications (ICE)'!$P$4*'Specifications (ICE)'!$P$3)*'Specifications (ICE)'!$P$5*E735^2</f>
        <v>56.217600027646043</v>
      </c>
      <c r="H735" s="14">
        <f>IF(B735="A",'Specifications (ICE)'!$M$12,IF(B735="G",'Specifications (ICE)'!$M$13))</f>
        <v>105.33879899999999</v>
      </c>
      <c r="I735" s="14">
        <f>'Specifications (ICE)'!$H$11-G735-H735-R735</f>
        <v>540.44185119107658</v>
      </c>
      <c r="J735" s="14">
        <f t="shared" si="267"/>
        <v>0.85399569113473717</v>
      </c>
      <c r="K735" s="14">
        <f>0.5*'Specifications (ICE)'!$E$16*E735^2</f>
        <v>48283.043975654393</v>
      </c>
      <c r="L735" s="14">
        <f>E735/'Specifications (ICE)'!$M$4</f>
        <v>46.93333333333333</v>
      </c>
      <c r="M735" s="14">
        <f t="shared" si="262"/>
        <v>3</v>
      </c>
      <c r="N735" s="14">
        <f>IF(M735=1,'Specifications (ICE)'!$M$19,IF(M735=2,'Specifications (ICE)'!$M$20,IF(M735=3,'Specifications (ICE)'!$M$21)))</f>
        <v>632.83908432016858</v>
      </c>
      <c r="O735" s="14">
        <f t="shared" si="263"/>
        <v>56.911309171706868</v>
      </c>
      <c r="P735" s="13">
        <f t="shared" si="264"/>
        <v>0.85399569113473717</v>
      </c>
      <c r="Q735" s="14">
        <v>0</v>
      </c>
      <c r="R735" s="17">
        <f>'Specifications (ICE)'!$E$16*9.81*SIN(Q735-Q734)</f>
        <v>0</v>
      </c>
      <c r="S735" s="14">
        <f t="shared" si="268"/>
        <v>0</v>
      </c>
      <c r="T735" s="12">
        <f t="shared" si="265"/>
        <v>840.33949246964119</v>
      </c>
      <c r="U735" s="3">
        <f t="shared" si="283"/>
        <v>18</v>
      </c>
      <c r="V735" s="19">
        <f t="shared" si="269"/>
        <v>13.422600000000001</v>
      </c>
      <c r="W735" s="14">
        <f>IF(M735=1,_xlfn.XLOOKUP(D735,' RPM (ICE)'!$E$3:$E$63,' RPM (ICE)'!$B$3:$B$63,,1),IF(M735=2,_xlfn.XLOOKUP(D735,' RPM (ICE)'!$F$3:$F$63,' RPM (ICE)'!$B$3:$B$63,,1),IF(M735=3,_xlfn.XLOOKUP(D735,' RPM (ICE)'!$G$3:$G$63,' RPM (ICE)'!$B$3:$B$63,,1))))</f>
        <v>6900</v>
      </c>
      <c r="X735" s="12">
        <f t="shared" si="270"/>
        <v>18.575322156521739</v>
      </c>
      <c r="Y735" s="3">
        <f t="shared" si="271"/>
        <v>19</v>
      </c>
      <c r="Z735" s="3">
        <f t="shared" si="278"/>
        <v>19</v>
      </c>
      <c r="AA735" s="3">
        <f t="shared" si="272"/>
        <v>19</v>
      </c>
      <c r="AB735" s="19"/>
      <c r="AC735" s="14">
        <f>IF(M735=1,_xlfn.XLOOKUP(D735,' RPM (ICE)'!$E$3:$E$63,' RPM (ICE)'!$C$3:$C$63,,-1),IF(M735=2,_xlfn.XLOOKUP(D735,' RPM (ICE)'!$F$3:$F$63,' RPM (ICE)'!$C$3:$C$63,,-1),IF(M735=3,_xlfn.XLOOKUP(D735,' RPM (ICE)'!$G$3:$G$63,' RPM (ICE)'!$C$3:$C$63,,-1))))</f>
        <v>13.483333333333301</v>
      </c>
      <c r="AD735" s="14">
        <f t="shared" si="273"/>
        <v>10.054521666666643</v>
      </c>
      <c r="AE735" s="14">
        <f t="shared" si="274"/>
        <v>13.914292245024122</v>
      </c>
      <c r="AF735" s="14" cm="1">
        <f t="array" ref="AF735">_xlfn.XLOOKUP(AE735,BSFC!$I$11:$I$33,_xlfn.XLOOKUP('Main Data (ICE)'!W735,BSFC!$J$10:$W$10,BSFC!$J$11:$W$33,,-1),,-1)</f>
        <v>450.79008974999994</v>
      </c>
      <c r="AG735" s="14">
        <f t="shared" si="275"/>
        <v>1.2590218679194376</v>
      </c>
      <c r="AH735" s="14">
        <f t="shared" si="279"/>
        <v>2.0825300384643382E-4</v>
      </c>
      <c r="AI735" s="14">
        <f t="shared" si="280"/>
        <v>9.3878390294640984E-2</v>
      </c>
      <c r="AJ735" s="14">
        <f t="shared" si="284"/>
        <v>85.934424014181943</v>
      </c>
      <c r="AK735" s="14">
        <f t="shared" si="281"/>
        <v>1.2434223880084896E-4</v>
      </c>
      <c r="AL735" s="14">
        <f t="shared" si="282"/>
        <v>0.11382042915785932</v>
      </c>
    </row>
    <row r="736" spans="1:38" ht="15.75" thickBot="1" x14ac:dyDescent="0.3">
      <c r="A736" s="14">
        <v>1</v>
      </c>
      <c r="B736" s="17" t="s">
        <v>31</v>
      </c>
      <c r="C736" s="14">
        <v>730</v>
      </c>
      <c r="D736" s="14">
        <f t="shared" si="276"/>
        <v>30.000049728</v>
      </c>
      <c r="E736" s="14">
        <f t="shared" si="266"/>
        <v>13.411199999999999</v>
      </c>
      <c r="F736" s="14">
        <f t="shared" si="277"/>
        <v>62.834384572768975</v>
      </c>
      <c r="G736" s="14">
        <f>0.5*('Specifications (ICE)'!$P$4*'Specifications (ICE)'!$P$3)*'Specifications (ICE)'!$P$5*E736^2</f>
        <v>56.217600027646043</v>
      </c>
      <c r="H736" s="14">
        <f>IF(B736="A",'Specifications (ICE)'!$M$12,IF(B736="G",'Specifications (ICE)'!$M$13))</f>
        <v>105.33879899999999</v>
      </c>
      <c r="I736" s="14">
        <f>'Specifications (ICE)'!$H$11-G736-H736-R736</f>
        <v>540.44185119107658</v>
      </c>
      <c r="J736" s="14">
        <f t="shared" si="267"/>
        <v>0.85399569113473717</v>
      </c>
      <c r="K736" s="14">
        <f>0.5*'Specifications (ICE)'!$E$16*E736^2</f>
        <v>48283.043975654393</v>
      </c>
      <c r="L736" s="14">
        <f>E736/'Specifications (ICE)'!$M$4</f>
        <v>46.93333333333333</v>
      </c>
      <c r="M736" s="14">
        <f t="shared" si="262"/>
        <v>3</v>
      </c>
      <c r="N736" s="14">
        <f>IF(M736=1,'Specifications (ICE)'!$M$19,IF(M736=2,'Specifications (ICE)'!$M$20,IF(M736=3,'Specifications (ICE)'!$M$21)))</f>
        <v>632.83908432016858</v>
      </c>
      <c r="O736" s="14">
        <f t="shared" si="263"/>
        <v>56.911309171706868</v>
      </c>
      <c r="P736" s="13">
        <f t="shared" si="264"/>
        <v>0.85399569113473717</v>
      </c>
      <c r="Q736" s="14">
        <v>0</v>
      </c>
      <c r="R736" s="17">
        <f>'Specifications (ICE)'!$E$16*9.81*SIN(Q736-Q735)</f>
        <v>0</v>
      </c>
      <c r="S736" s="14">
        <f t="shared" si="268"/>
        <v>0</v>
      </c>
      <c r="T736" s="12">
        <f t="shared" si="265"/>
        <v>840.33949246964119</v>
      </c>
      <c r="U736" s="3">
        <f t="shared" si="283"/>
        <v>18</v>
      </c>
      <c r="V736" s="19">
        <f t="shared" si="269"/>
        <v>13.422600000000001</v>
      </c>
      <c r="W736" s="14">
        <f>IF(M736=1,_xlfn.XLOOKUP(D736,' RPM (ICE)'!$E$3:$E$63,' RPM (ICE)'!$B$3:$B$63,,1),IF(M736=2,_xlfn.XLOOKUP(D736,' RPM (ICE)'!$F$3:$F$63,' RPM (ICE)'!$B$3:$B$63,,1),IF(M736=3,_xlfn.XLOOKUP(D736,' RPM (ICE)'!$G$3:$G$63,' RPM (ICE)'!$B$3:$B$63,,1))))</f>
        <v>6900</v>
      </c>
      <c r="X736" s="12">
        <f t="shared" si="270"/>
        <v>18.575322156521739</v>
      </c>
      <c r="Y736" s="3">
        <f t="shared" si="271"/>
        <v>19</v>
      </c>
      <c r="Z736" s="3">
        <f t="shared" si="278"/>
        <v>19</v>
      </c>
      <c r="AA736" s="3">
        <f t="shared" si="272"/>
        <v>19</v>
      </c>
      <c r="AB736" s="19"/>
      <c r="AC736" s="14">
        <f>IF(M736=1,_xlfn.XLOOKUP(D736,' RPM (ICE)'!$E$3:$E$63,' RPM (ICE)'!$C$3:$C$63,,-1),IF(M736=2,_xlfn.XLOOKUP(D736,' RPM (ICE)'!$F$3:$F$63,' RPM (ICE)'!$C$3:$C$63,,-1),IF(M736=3,_xlfn.XLOOKUP(D736,' RPM (ICE)'!$G$3:$G$63,' RPM (ICE)'!$C$3:$C$63,,-1))))</f>
        <v>13.483333333333301</v>
      </c>
      <c r="AD736" s="14">
        <f t="shared" si="273"/>
        <v>10.054521666666643</v>
      </c>
      <c r="AE736" s="14">
        <f t="shared" si="274"/>
        <v>13.914292245024122</v>
      </c>
      <c r="AF736" s="14" cm="1">
        <f t="array" ref="AF736">_xlfn.XLOOKUP(AE736,BSFC!$I$11:$I$33,_xlfn.XLOOKUP('Main Data (ICE)'!W736,BSFC!$J$10:$W$10,BSFC!$J$11:$W$33,,-1),,-1)</f>
        <v>450.79008974999994</v>
      </c>
      <c r="AG736" s="14">
        <f t="shared" si="275"/>
        <v>1.2590218679194376</v>
      </c>
      <c r="AH736" s="14">
        <f t="shared" si="279"/>
        <v>2.0825300384643382E-4</v>
      </c>
      <c r="AI736" s="14">
        <f t="shared" si="280"/>
        <v>9.3878390294640984E-2</v>
      </c>
      <c r="AJ736" s="14">
        <f t="shared" si="284"/>
        <v>86.028302404476577</v>
      </c>
      <c r="AK736" s="14">
        <f t="shared" si="281"/>
        <v>1.2434223880084896E-4</v>
      </c>
      <c r="AL736" s="14">
        <f t="shared" si="282"/>
        <v>0.11394477139666018</v>
      </c>
    </row>
    <row r="737" spans="1:38" ht="15.75" thickBot="1" x14ac:dyDescent="0.3">
      <c r="A737" s="14">
        <v>2</v>
      </c>
      <c r="B737" s="17" t="s">
        <v>31</v>
      </c>
      <c r="C737" s="14">
        <v>731</v>
      </c>
      <c r="D737" s="14">
        <f t="shared" si="276"/>
        <v>30.000049728</v>
      </c>
      <c r="E737" s="14">
        <f t="shared" si="266"/>
        <v>13.411199999999999</v>
      </c>
      <c r="F737" s="14">
        <f t="shared" si="277"/>
        <v>62.908949115837459</v>
      </c>
      <c r="G737" s="14">
        <f>0.5*('Specifications (ICE)'!$P$4*'Specifications (ICE)'!$P$3)*'Specifications (ICE)'!$P$5*E737^2</f>
        <v>56.217600027646043</v>
      </c>
      <c r="H737" s="14">
        <f>IF(B737="A",'Specifications (ICE)'!$M$12,IF(B737="G",'Specifications (ICE)'!$M$13))</f>
        <v>105.33879899999999</v>
      </c>
      <c r="I737" s="14">
        <f>'Specifications (ICE)'!$H$11-G737-H737-R737</f>
        <v>540.44185119107658</v>
      </c>
      <c r="J737" s="14">
        <f t="shared" si="267"/>
        <v>0.85399569113473717</v>
      </c>
      <c r="K737" s="14">
        <f>0.5*'Specifications (ICE)'!$E$16*E737^2</f>
        <v>48283.043975654393</v>
      </c>
      <c r="L737" s="14">
        <f>E737/'Specifications (ICE)'!$M$4</f>
        <v>46.93333333333333</v>
      </c>
      <c r="M737" s="14">
        <f t="shared" si="262"/>
        <v>3</v>
      </c>
      <c r="N737" s="14">
        <f>IF(M737=1,'Specifications (ICE)'!$M$19,IF(M737=2,'Specifications (ICE)'!$M$20,IF(M737=3,'Specifications (ICE)'!$M$21)))</f>
        <v>632.83908432016858</v>
      </c>
      <c r="O737" s="14">
        <f t="shared" si="263"/>
        <v>56.911309171706868</v>
      </c>
      <c r="P737" s="13">
        <f t="shared" si="264"/>
        <v>0</v>
      </c>
      <c r="Q737" s="14">
        <v>0</v>
      </c>
      <c r="R737" s="17">
        <f>'Specifications (ICE)'!$E$16*9.81*SIN(Q737-Q736)</f>
        <v>0</v>
      </c>
      <c r="S737" s="14">
        <f t="shared" si="268"/>
        <v>0</v>
      </c>
      <c r="T737" s="12">
        <f t="shared" si="265"/>
        <v>840.33949246964119</v>
      </c>
      <c r="U737" s="3">
        <f t="shared" si="283"/>
        <v>18</v>
      </c>
      <c r="V737" s="19">
        <f t="shared" si="269"/>
        <v>13.422600000000001</v>
      </c>
      <c r="W737" s="14">
        <f>IF(M737=1,_xlfn.XLOOKUP(D737,' RPM (ICE)'!$E$3:$E$63,' RPM (ICE)'!$B$3:$B$63,,1),IF(M737=2,_xlfn.XLOOKUP(D737,' RPM (ICE)'!$F$3:$F$63,' RPM (ICE)'!$B$3:$B$63,,1),IF(M737=3,_xlfn.XLOOKUP(D737,' RPM (ICE)'!$G$3:$G$63,' RPM (ICE)'!$B$3:$B$63,,1))))</f>
        <v>6900</v>
      </c>
      <c r="X737" s="12">
        <f t="shared" si="270"/>
        <v>18.575322156521739</v>
      </c>
      <c r="Y737" s="3">
        <f t="shared" si="271"/>
        <v>19</v>
      </c>
      <c r="Z737" s="3">
        <f t="shared" si="278"/>
        <v>19</v>
      </c>
      <c r="AA737" s="3">
        <f t="shared" si="272"/>
        <v>19</v>
      </c>
      <c r="AB737" s="19"/>
      <c r="AC737" s="14">
        <f>IF(M737=1,_xlfn.XLOOKUP(D737,' RPM (ICE)'!$E$3:$E$63,' RPM (ICE)'!$C$3:$C$63,,-1),IF(M737=2,_xlfn.XLOOKUP(D737,' RPM (ICE)'!$F$3:$F$63,' RPM (ICE)'!$C$3:$C$63,,-1),IF(M737=3,_xlfn.XLOOKUP(D737,' RPM (ICE)'!$G$3:$G$63,' RPM (ICE)'!$C$3:$C$63,,-1))))</f>
        <v>13.483333333333301</v>
      </c>
      <c r="AD737" s="14">
        <f t="shared" si="273"/>
        <v>10.054521666666643</v>
      </c>
      <c r="AE737" s="14">
        <f t="shared" si="274"/>
        <v>13.914292245024122</v>
      </c>
      <c r="AF737" s="14" cm="1">
        <f t="array" ref="AF737">_xlfn.XLOOKUP(AE737,BSFC!$I$11:$I$33,_xlfn.XLOOKUP('Main Data (ICE)'!W737,BSFC!$J$10:$W$10,BSFC!$J$11:$W$33,,-1),,-1)</f>
        <v>450.79008974999994</v>
      </c>
      <c r="AG737" s="14">
        <f t="shared" si="275"/>
        <v>1.2590218679194376</v>
      </c>
      <c r="AH737" s="14">
        <f t="shared" si="279"/>
        <v>2.0825300384643382E-4</v>
      </c>
      <c r="AI737" s="14">
        <f t="shared" si="280"/>
        <v>9.3878390294640984E-2</v>
      </c>
      <c r="AJ737" s="14">
        <f t="shared" si="284"/>
        <v>86.122180794771211</v>
      </c>
      <c r="AK737" s="14">
        <f t="shared" si="281"/>
        <v>1.2434223880084896E-4</v>
      </c>
      <c r="AL737" s="14">
        <f t="shared" si="282"/>
        <v>0.11406911363546103</v>
      </c>
    </row>
    <row r="738" spans="1:38" ht="15.75" thickBot="1" x14ac:dyDescent="0.3">
      <c r="A738" s="14">
        <v>2</v>
      </c>
      <c r="B738" s="17" t="s">
        <v>31</v>
      </c>
      <c r="C738" s="14">
        <v>732</v>
      </c>
      <c r="D738" s="14">
        <f t="shared" si="276"/>
        <v>30.000049728</v>
      </c>
      <c r="E738" s="14">
        <f t="shared" si="266"/>
        <v>13.411199999999999</v>
      </c>
      <c r="F738" s="14">
        <f t="shared" si="277"/>
        <v>62.983513658905942</v>
      </c>
      <c r="G738" s="14">
        <f>0.5*('Specifications (ICE)'!$P$4*'Specifications (ICE)'!$P$3)*'Specifications (ICE)'!$P$5*E738^2</f>
        <v>56.217600027646043</v>
      </c>
      <c r="H738" s="14">
        <f>IF(B738="A",'Specifications (ICE)'!$M$12,IF(B738="G",'Specifications (ICE)'!$M$13))</f>
        <v>105.33879899999999</v>
      </c>
      <c r="I738" s="14">
        <f>'Specifications (ICE)'!$H$11-G738-H738-R738</f>
        <v>540.44185119107658</v>
      </c>
      <c r="J738" s="14">
        <f t="shared" si="267"/>
        <v>0.85399569113473717</v>
      </c>
      <c r="K738" s="14">
        <f>0.5*'Specifications (ICE)'!$E$16*E738^2</f>
        <v>48283.043975654393</v>
      </c>
      <c r="L738" s="14">
        <f>E738/'Specifications (ICE)'!$M$4</f>
        <v>46.93333333333333</v>
      </c>
      <c r="M738" s="14">
        <f t="shared" si="262"/>
        <v>3</v>
      </c>
      <c r="N738" s="14">
        <f>IF(M738=1,'Specifications (ICE)'!$M$19,IF(M738=2,'Specifications (ICE)'!$M$20,IF(M738=3,'Specifications (ICE)'!$M$21)))</f>
        <v>632.83908432016858</v>
      </c>
      <c r="O738" s="14">
        <f t="shared" si="263"/>
        <v>56.911309171706868</v>
      </c>
      <c r="P738" s="13">
        <f t="shared" si="264"/>
        <v>0</v>
      </c>
      <c r="Q738" s="14">
        <v>0</v>
      </c>
      <c r="R738" s="17">
        <f>'Specifications (ICE)'!$E$16*9.81*SIN(Q738-Q737)</f>
        <v>0</v>
      </c>
      <c r="S738" s="14">
        <f t="shared" si="268"/>
        <v>0</v>
      </c>
      <c r="T738" s="12">
        <f t="shared" si="265"/>
        <v>840.33949246964119</v>
      </c>
      <c r="U738" s="3">
        <f t="shared" si="283"/>
        <v>18</v>
      </c>
      <c r="V738" s="19">
        <f t="shared" si="269"/>
        <v>13.422600000000001</v>
      </c>
      <c r="W738" s="14">
        <f>IF(M738=1,_xlfn.XLOOKUP(D738,' RPM (ICE)'!$E$3:$E$63,' RPM (ICE)'!$B$3:$B$63,,1),IF(M738=2,_xlfn.XLOOKUP(D738,' RPM (ICE)'!$F$3:$F$63,' RPM (ICE)'!$B$3:$B$63,,1),IF(M738=3,_xlfn.XLOOKUP(D738,' RPM (ICE)'!$G$3:$G$63,' RPM (ICE)'!$B$3:$B$63,,1))))</f>
        <v>6900</v>
      </c>
      <c r="X738" s="12">
        <f t="shared" si="270"/>
        <v>18.575322156521739</v>
      </c>
      <c r="Y738" s="3">
        <f t="shared" si="271"/>
        <v>19</v>
      </c>
      <c r="Z738" s="3">
        <f t="shared" si="278"/>
        <v>19</v>
      </c>
      <c r="AA738" s="3">
        <f t="shared" si="272"/>
        <v>19</v>
      </c>
      <c r="AB738" s="19"/>
      <c r="AC738" s="14">
        <f>IF(M738=1,_xlfn.XLOOKUP(D738,' RPM (ICE)'!$E$3:$E$63,' RPM (ICE)'!$C$3:$C$63,,-1),IF(M738=2,_xlfn.XLOOKUP(D738,' RPM (ICE)'!$F$3:$F$63,' RPM (ICE)'!$C$3:$C$63,,-1),IF(M738=3,_xlfn.XLOOKUP(D738,' RPM (ICE)'!$G$3:$G$63,' RPM (ICE)'!$C$3:$C$63,,-1))))</f>
        <v>13.483333333333301</v>
      </c>
      <c r="AD738" s="14">
        <f t="shared" si="273"/>
        <v>10.054521666666643</v>
      </c>
      <c r="AE738" s="14">
        <f t="shared" si="274"/>
        <v>13.914292245024122</v>
      </c>
      <c r="AF738" s="14" cm="1">
        <f t="array" ref="AF738">_xlfn.XLOOKUP(AE738,BSFC!$I$11:$I$33,_xlfn.XLOOKUP('Main Data (ICE)'!W738,BSFC!$J$10:$W$10,BSFC!$J$11:$W$33,,-1),,-1)</f>
        <v>450.79008974999994</v>
      </c>
      <c r="AG738" s="14">
        <f t="shared" si="275"/>
        <v>1.2590218679194376</v>
      </c>
      <c r="AH738" s="14">
        <f t="shared" si="279"/>
        <v>2.0825300384643382E-4</v>
      </c>
      <c r="AI738" s="14">
        <f t="shared" si="280"/>
        <v>9.3878390294640984E-2</v>
      </c>
      <c r="AJ738" s="14">
        <f t="shared" si="284"/>
        <v>86.216059185065845</v>
      </c>
      <c r="AK738" s="14">
        <f t="shared" si="281"/>
        <v>1.2434223880084896E-4</v>
      </c>
      <c r="AL738" s="14">
        <f t="shared" si="282"/>
        <v>0.11419345587426188</v>
      </c>
    </row>
    <row r="739" spans="1:38" ht="15.75" thickBot="1" x14ac:dyDescent="0.3">
      <c r="A739" s="14">
        <v>2</v>
      </c>
      <c r="B739" s="17" t="s">
        <v>31</v>
      </c>
      <c r="C739" s="14">
        <v>733</v>
      </c>
      <c r="D739" s="14">
        <f t="shared" si="276"/>
        <v>30.000049728</v>
      </c>
      <c r="E739" s="14">
        <f t="shared" si="266"/>
        <v>13.411199999999999</v>
      </c>
      <c r="F739" s="14">
        <f t="shared" si="277"/>
        <v>63.058078201974425</v>
      </c>
      <c r="G739" s="14">
        <f>0.5*('Specifications (ICE)'!$P$4*'Specifications (ICE)'!$P$3)*'Specifications (ICE)'!$P$5*E739^2</f>
        <v>56.217600027646043</v>
      </c>
      <c r="H739" s="14">
        <f>IF(B739="A",'Specifications (ICE)'!$M$12,IF(B739="G",'Specifications (ICE)'!$M$13))</f>
        <v>105.33879899999999</v>
      </c>
      <c r="I739" s="14">
        <f>'Specifications (ICE)'!$H$11-G739-H739-R739</f>
        <v>540.44185119107658</v>
      </c>
      <c r="J739" s="14">
        <f t="shared" si="267"/>
        <v>0.85399569113473717</v>
      </c>
      <c r="K739" s="14">
        <f>0.5*'Specifications (ICE)'!$E$16*E739^2</f>
        <v>48283.043975654393</v>
      </c>
      <c r="L739" s="14">
        <f>E739/'Specifications (ICE)'!$M$4</f>
        <v>46.93333333333333</v>
      </c>
      <c r="M739" s="14">
        <f t="shared" si="262"/>
        <v>3</v>
      </c>
      <c r="N739" s="14">
        <f>IF(M739=1,'Specifications (ICE)'!$M$19,IF(M739=2,'Specifications (ICE)'!$M$20,IF(M739=3,'Specifications (ICE)'!$M$21)))</f>
        <v>632.83908432016858</v>
      </c>
      <c r="O739" s="14">
        <f t="shared" si="263"/>
        <v>56.911309171706868</v>
      </c>
      <c r="P739" s="13">
        <f t="shared" si="264"/>
        <v>0</v>
      </c>
      <c r="Q739" s="14">
        <v>0</v>
      </c>
      <c r="R739" s="17">
        <f>'Specifications (ICE)'!$E$16*9.81*SIN(Q739-Q738)</f>
        <v>0</v>
      </c>
      <c r="S739" s="14">
        <f t="shared" si="268"/>
        <v>0</v>
      </c>
      <c r="T739" s="12">
        <f t="shared" si="265"/>
        <v>840.33949246964119</v>
      </c>
      <c r="U739" s="3">
        <f t="shared" si="283"/>
        <v>18</v>
      </c>
      <c r="V739" s="19">
        <f t="shared" si="269"/>
        <v>13.422600000000001</v>
      </c>
      <c r="W739" s="14">
        <f>IF(M739=1,_xlfn.XLOOKUP(D739,' RPM (ICE)'!$E$3:$E$63,' RPM (ICE)'!$B$3:$B$63,,1),IF(M739=2,_xlfn.XLOOKUP(D739,' RPM (ICE)'!$F$3:$F$63,' RPM (ICE)'!$B$3:$B$63,,1),IF(M739=3,_xlfn.XLOOKUP(D739,' RPM (ICE)'!$G$3:$G$63,' RPM (ICE)'!$B$3:$B$63,,1))))</f>
        <v>6900</v>
      </c>
      <c r="X739" s="12">
        <f t="shared" si="270"/>
        <v>18.575322156521739</v>
      </c>
      <c r="Y739" s="3">
        <f t="shared" si="271"/>
        <v>19</v>
      </c>
      <c r="Z739" s="3">
        <f t="shared" si="278"/>
        <v>19</v>
      </c>
      <c r="AA739" s="3">
        <f t="shared" si="272"/>
        <v>19</v>
      </c>
      <c r="AB739" s="19"/>
      <c r="AC739" s="14">
        <f>IF(M739=1,_xlfn.XLOOKUP(D739,' RPM (ICE)'!$E$3:$E$63,' RPM (ICE)'!$C$3:$C$63,,-1),IF(M739=2,_xlfn.XLOOKUP(D739,' RPM (ICE)'!$F$3:$F$63,' RPM (ICE)'!$C$3:$C$63,,-1),IF(M739=3,_xlfn.XLOOKUP(D739,' RPM (ICE)'!$G$3:$G$63,' RPM (ICE)'!$C$3:$C$63,,-1))))</f>
        <v>13.483333333333301</v>
      </c>
      <c r="AD739" s="14">
        <f t="shared" si="273"/>
        <v>10.054521666666643</v>
      </c>
      <c r="AE739" s="14">
        <f t="shared" si="274"/>
        <v>13.914292245024122</v>
      </c>
      <c r="AF739" s="14" cm="1">
        <f t="array" ref="AF739">_xlfn.XLOOKUP(AE739,BSFC!$I$11:$I$33,_xlfn.XLOOKUP('Main Data (ICE)'!W739,BSFC!$J$10:$W$10,BSFC!$J$11:$W$33,,-1),,-1)</f>
        <v>450.79008974999994</v>
      </c>
      <c r="AG739" s="14">
        <f t="shared" si="275"/>
        <v>1.2590218679194376</v>
      </c>
      <c r="AH739" s="14">
        <f t="shared" si="279"/>
        <v>2.0825300384643382E-4</v>
      </c>
      <c r="AI739" s="14">
        <f t="shared" si="280"/>
        <v>9.3878390294640984E-2</v>
      </c>
      <c r="AJ739" s="14">
        <f t="shared" si="284"/>
        <v>86.309937575360479</v>
      </c>
      <c r="AK739" s="14">
        <f t="shared" si="281"/>
        <v>1.2434223880084896E-4</v>
      </c>
      <c r="AL739" s="14">
        <f t="shared" si="282"/>
        <v>0.11431779811306274</v>
      </c>
    </row>
    <row r="740" spans="1:38" ht="15.75" thickBot="1" x14ac:dyDescent="0.3">
      <c r="A740" s="14">
        <v>2</v>
      </c>
      <c r="B740" s="17" t="s">
        <v>31</v>
      </c>
      <c r="C740" s="14">
        <v>734</v>
      </c>
      <c r="D740" s="14">
        <f t="shared" si="276"/>
        <v>30.000049728</v>
      </c>
      <c r="E740" s="14">
        <f t="shared" si="266"/>
        <v>13.411199999999999</v>
      </c>
      <c r="F740" s="14">
        <f t="shared" si="277"/>
        <v>63.132642745042908</v>
      </c>
      <c r="G740" s="14">
        <f>0.5*('Specifications (ICE)'!$P$4*'Specifications (ICE)'!$P$3)*'Specifications (ICE)'!$P$5*E740^2</f>
        <v>56.217600027646043</v>
      </c>
      <c r="H740" s="14">
        <f>IF(B740="A",'Specifications (ICE)'!$M$12,IF(B740="G",'Specifications (ICE)'!$M$13))</f>
        <v>105.33879899999999</v>
      </c>
      <c r="I740" s="14">
        <f>'Specifications (ICE)'!$H$11-G740-H740-R740</f>
        <v>540.44185119107658</v>
      </c>
      <c r="J740" s="14">
        <f t="shared" si="267"/>
        <v>0.85399569113473717</v>
      </c>
      <c r="K740" s="14">
        <f>0.5*'Specifications (ICE)'!$E$16*E740^2</f>
        <v>48283.043975654393</v>
      </c>
      <c r="L740" s="14">
        <f>E740/'Specifications (ICE)'!$M$4</f>
        <v>46.93333333333333</v>
      </c>
      <c r="M740" s="14">
        <f t="shared" si="262"/>
        <v>3</v>
      </c>
      <c r="N740" s="14">
        <f>IF(M740=1,'Specifications (ICE)'!$M$19,IF(M740=2,'Specifications (ICE)'!$M$20,IF(M740=3,'Specifications (ICE)'!$M$21)))</f>
        <v>632.83908432016858</v>
      </c>
      <c r="O740" s="14">
        <f t="shared" si="263"/>
        <v>56.911309171706868</v>
      </c>
      <c r="P740" s="13">
        <f t="shared" si="264"/>
        <v>0</v>
      </c>
      <c r="Q740" s="14">
        <v>0</v>
      </c>
      <c r="R740" s="17">
        <f>'Specifications (ICE)'!$E$16*9.81*SIN(Q740-Q739)</f>
        <v>0</v>
      </c>
      <c r="S740" s="14">
        <f t="shared" si="268"/>
        <v>0</v>
      </c>
      <c r="T740" s="12">
        <f t="shared" si="265"/>
        <v>840.33949246964119</v>
      </c>
      <c r="U740" s="3">
        <f t="shared" si="283"/>
        <v>18</v>
      </c>
      <c r="V740" s="19">
        <f t="shared" si="269"/>
        <v>13.422600000000001</v>
      </c>
      <c r="W740" s="14">
        <f>IF(M740=1,_xlfn.XLOOKUP(D740,' RPM (ICE)'!$E$3:$E$63,' RPM (ICE)'!$B$3:$B$63,,1),IF(M740=2,_xlfn.XLOOKUP(D740,' RPM (ICE)'!$F$3:$F$63,' RPM (ICE)'!$B$3:$B$63,,1),IF(M740=3,_xlfn.XLOOKUP(D740,' RPM (ICE)'!$G$3:$G$63,' RPM (ICE)'!$B$3:$B$63,,1))))</f>
        <v>6900</v>
      </c>
      <c r="X740" s="12">
        <f t="shared" si="270"/>
        <v>18.575322156521739</v>
      </c>
      <c r="Y740" s="3">
        <f t="shared" si="271"/>
        <v>19</v>
      </c>
      <c r="Z740" s="3">
        <f t="shared" si="278"/>
        <v>19</v>
      </c>
      <c r="AA740" s="3">
        <f t="shared" si="272"/>
        <v>19</v>
      </c>
      <c r="AB740" s="19"/>
      <c r="AC740" s="14">
        <f>IF(M740=1,_xlfn.XLOOKUP(D740,' RPM (ICE)'!$E$3:$E$63,' RPM (ICE)'!$C$3:$C$63,,-1),IF(M740=2,_xlfn.XLOOKUP(D740,' RPM (ICE)'!$F$3:$F$63,' RPM (ICE)'!$C$3:$C$63,,-1),IF(M740=3,_xlfn.XLOOKUP(D740,' RPM (ICE)'!$G$3:$G$63,' RPM (ICE)'!$C$3:$C$63,,-1))))</f>
        <v>13.483333333333301</v>
      </c>
      <c r="AD740" s="14">
        <f t="shared" si="273"/>
        <v>10.054521666666643</v>
      </c>
      <c r="AE740" s="14">
        <f t="shared" si="274"/>
        <v>13.914292245024122</v>
      </c>
      <c r="AF740" s="14" cm="1">
        <f t="array" ref="AF740">_xlfn.XLOOKUP(AE740,BSFC!$I$11:$I$33,_xlfn.XLOOKUP('Main Data (ICE)'!W740,BSFC!$J$10:$W$10,BSFC!$J$11:$W$33,,-1),,-1)</f>
        <v>450.79008974999994</v>
      </c>
      <c r="AG740" s="14">
        <f t="shared" si="275"/>
        <v>1.2590218679194376</v>
      </c>
      <c r="AH740" s="14">
        <f t="shared" si="279"/>
        <v>2.0825300384643382E-4</v>
      </c>
      <c r="AI740" s="14">
        <f t="shared" si="280"/>
        <v>9.3878390294640984E-2</v>
      </c>
      <c r="AJ740" s="14">
        <f t="shared" si="284"/>
        <v>86.403815965655113</v>
      </c>
      <c r="AK740" s="14">
        <f t="shared" si="281"/>
        <v>1.2434223880084896E-4</v>
      </c>
      <c r="AL740" s="14">
        <f t="shared" si="282"/>
        <v>0.11444214035186359</v>
      </c>
    </row>
    <row r="741" spans="1:38" ht="15.75" thickBot="1" x14ac:dyDescent="0.3">
      <c r="A741" s="14">
        <v>2</v>
      </c>
      <c r="B741" s="17" t="s">
        <v>31</v>
      </c>
      <c r="C741" s="14">
        <v>735</v>
      </c>
      <c r="D741" s="14">
        <f t="shared" si="276"/>
        <v>30.000049728</v>
      </c>
      <c r="E741" s="14">
        <f t="shared" si="266"/>
        <v>13.411199999999999</v>
      </c>
      <c r="F741" s="14">
        <f t="shared" si="277"/>
        <v>63.207207288111391</v>
      </c>
      <c r="G741" s="14">
        <f>0.5*('Specifications (ICE)'!$P$4*'Specifications (ICE)'!$P$3)*'Specifications (ICE)'!$P$5*E741^2</f>
        <v>56.217600027646043</v>
      </c>
      <c r="H741" s="14">
        <f>IF(B741="A",'Specifications (ICE)'!$M$12,IF(B741="G",'Specifications (ICE)'!$M$13))</f>
        <v>105.33879899999999</v>
      </c>
      <c r="I741" s="14">
        <f>'Specifications (ICE)'!$H$11-G741-H741-R741</f>
        <v>540.44185119107658</v>
      </c>
      <c r="J741" s="14">
        <f t="shared" si="267"/>
        <v>0.85399569113473717</v>
      </c>
      <c r="K741" s="14">
        <f>0.5*'Specifications (ICE)'!$E$16*E741^2</f>
        <v>48283.043975654393</v>
      </c>
      <c r="L741" s="14">
        <f>E741/'Specifications (ICE)'!$M$4</f>
        <v>46.93333333333333</v>
      </c>
      <c r="M741" s="14">
        <f t="shared" si="262"/>
        <v>3</v>
      </c>
      <c r="N741" s="14">
        <f>IF(M741=1,'Specifications (ICE)'!$M$19,IF(M741=2,'Specifications (ICE)'!$M$20,IF(M741=3,'Specifications (ICE)'!$M$21)))</f>
        <v>632.83908432016858</v>
      </c>
      <c r="O741" s="14">
        <f t="shared" si="263"/>
        <v>56.911309171706868</v>
      </c>
      <c r="P741" s="13">
        <f t="shared" si="264"/>
        <v>0</v>
      </c>
      <c r="Q741" s="14">
        <v>0</v>
      </c>
      <c r="R741" s="17">
        <f>'Specifications (ICE)'!$E$16*9.81*SIN(Q741-Q740)</f>
        <v>0</v>
      </c>
      <c r="S741" s="14">
        <f t="shared" si="268"/>
        <v>0</v>
      </c>
      <c r="T741" s="12">
        <f t="shared" si="265"/>
        <v>840.33949246964119</v>
      </c>
      <c r="U741" s="3">
        <f t="shared" si="283"/>
        <v>18</v>
      </c>
      <c r="V741" s="19">
        <f t="shared" si="269"/>
        <v>13.422600000000001</v>
      </c>
      <c r="W741" s="14">
        <f>IF(M741=1,_xlfn.XLOOKUP(D741,' RPM (ICE)'!$E$3:$E$63,' RPM (ICE)'!$B$3:$B$63,,1),IF(M741=2,_xlfn.XLOOKUP(D741,' RPM (ICE)'!$F$3:$F$63,' RPM (ICE)'!$B$3:$B$63,,1),IF(M741=3,_xlfn.XLOOKUP(D741,' RPM (ICE)'!$G$3:$G$63,' RPM (ICE)'!$B$3:$B$63,,1))))</f>
        <v>6900</v>
      </c>
      <c r="X741" s="12">
        <f t="shared" si="270"/>
        <v>18.575322156521739</v>
      </c>
      <c r="Y741" s="3">
        <f t="shared" si="271"/>
        <v>19</v>
      </c>
      <c r="Z741" s="3">
        <f t="shared" si="278"/>
        <v>19</v>
      </c>
      <c r="AA741" s="3">
        <f t="shared" si="272"/>
        <v>19</v>
      </c>
      <c r="AB741" s="19"/>
      <c r="AC741" s="14">
        <f>IF(M741=1,_xlfn.XLOOKUP(D741,' RPM (ICE)'!$E$3:$E$63,' RPM (ICE)'!$C$3:$C$63,,-1),IF(M741=2,_xlfn.XLOOKUP(D741,' RPM (ICE)'!$F$3:$F$63,' RPM (ICE)'!$C$3:$C$63,,-1),IF(M741=3,_xlfn.XLOOKUP(D741,' RPM (ICE)'!$G$3:$G$63,' RPM (ICE)'!$C$3:$C$63,,-1))))</f>
        <v>13.483333333333301</v>
      </c>
      <c r="AD741" s="14">
        <f t="shared" si="273"/>
        <v>10.054521666666643</v>
      </c>
      <c r="AE741" s="14">
        <f t="shared" si="274"/>
        <v>13.914292245024122</v>
      </c>
      <c r="AF741" s="14" cm="1">
        <f t="array" ref="AF741">_xlfn.XLOOKUP(AE741,BSFC!$I$11:$I$33,_xlfn.XLOOKUP('Main Data (ICE)'!W741,BSFC!$J$10:$W$10,BSFC!$J$11:$W$33,,-1),,-1)</f>
        <v>450.79008974999994</v>
      </c>
      <c r="AG741" s="14">
        <f t="shared" si="275"/>
        <v>1.2590218679194376</v>
      </c>
      <c r="AH741" s="14">
        <f t="shared" si="279"/>
        <v>2.0825300384643382E-4</v>
      </c>
      <c r="AI741" s="14">
        <f t="shared" si="280"/>
        <v>9.3878390294640984E-2</v>
      </c>
      <c r="AJ741" s="14">
        <f t="shared" si="284"/>
        <v>86.497694355949747</v>
      </c>
      <c r="AK741" s="14">
        <f t="shared" si="281"/>
        <v>1.2434223880084896E-4</v>
      </c>
      <c r="AL741" s="14">
        <f t="shared" si="282"/>
        <v>0.11456648259066445</v>
      </c>
    </row>
    <row r="742" spans="1:38" ht="15.75" thickBot="1" x14ac:dyDescent="0.3">
      <c r="A742" s="14">
        <v>2</v>
      </c>
      <c r="B742" s="17" t="s">
        <v>31</v>
      </c>
      <c r="C742" s="14">
        <v>736</v>
      </c>
      <c r="D742" s="14">
        <f t="shared" si="276"/>
        <v>30.000049728</v>
      </c>
      <c r="E742" s="14">
        <f t="shared" si="266"/>
        <v>13.411199999999999</v>
      </c>
      <c r="F742" s="14">
        <f t="shared" si="277"/>
        <v>63.281771831179874</v>
      </c>
      <c r="G742" s="14">
        <f>0.5*('Specifications (ICE)'!$P$4*'Specifications (ICE)'!$P$3)*'Specifications (ICE)'!$P$5*E742^2</f>
        <v>56.217600027646043</v>
      </c>
      <c r="H742" s="14">
        <f>IF(B742="A",'Specifications (ICE)'!$M$12,IF(B742="G",'Specifications (ICE)'!$M$13))</f>
        <v>105.33879899999999</v>
      </c>
      <c r="I742" s="14">
        <f>'Specifications (ICE)'!$H$11-G742-H742-R742</f>
        <v>540.44185119107658</v>
      </c>
      <c r="J742" s="14">
        <f t="shared" si="267"/>
        <v>0.85399569113473717</v>
      </c>
      <c r="K742" s="14">
        <f>0.5*'Specifications (ICE)'!$E$16*E742^2</f>
        <v>48283.043975654393</v>
      </c>
      <c r="L742" s="14">
        <f>E742/'Specifications (ICE)'!$M$4</f>
        <v>46.93333333333333</v>
      </c>
      <c r="M742" s="14">
        <f t="shared" si="262"/>
        <v>3</v>
      </c>
      <c r="N742" s="14">
        <f>IF(M742=1,'Specifications (ICE)'!$M$19,IF(M742=2,'Specifications (ICE)'!$M$20,IF(M742=3,'Specifications (ICE)'!$M$21)))</f>
        <v>632.83908432016858</v>
      </c>
      <c r="O742" s="14">
        <f t="shared" si="263"/>
        <v>56.911309171706868</v>
      </c>
      <c r="P742" s="13">
        <f t="shared" si="264"/>
        <v>0</v>
      </c>
      <c r="Q742" s="14">
        <v>0</v>
      </c>
      <c r="R742" s="17">
        <f>'Specifications (ICE)'!$E$16*9.81*SIN(Q742-Q741)</f>
        <v>0</v>
      </c>
      <c r="S742" s="14">
        <f t="shared" si="268"/>
        <v>0</v>
      </c>
      <c r="T742" s="12">
        <f t="shared" si="265"/>
        <v>840.33949246964119</v>
      </c>
      <c r="U742" s="3">
        <f t="shared" si="283"/>
        <v>18</v>
      </c>
      <c r="V742" s="19">
        <f t="shared" si="269"/>
        <v>13.422600000000001</v>
      </c>
      <c r="W742" s="14">
        <f>IF(M742=1,_xlfn.XLOOKUP(D742,' RPM (ICE)'!$E$3:$E$63,' RPM (ICE)'!$B$3:$B$63,,1),IF(M742=2,_xlfn.XLOOKUP(D742,' RPM (ICE)'!$F$3:$F$63,' RPM (ICE)'!$B$3:$B$63,,1),IF(M742=3,_xlfn.XLOOKUP(D742,' RPM (ICE)'!$G$3:$G$63,' RPM (ICE)'!$B$3:$B$63,,1))))</f>
        <v>6900</v>
      </c>
      <c r="X742" s="12">
        <f t="shared" si="270"/>
        <v>18.575322156521739</v>
      </c>
      <c r="Y742" s="3">
        <f t="shared" si="271"/>
        <v>19</v>
      </c>
      <c r="Z742" s="3">
        <f t="shared" si="278"/>
        <v>19</v>
      </c>
      <c r="AA742" s="3">
        <f t="shared" si="272"/>
        <v>19</v>
      </c>
      <c r="AB742" s="19"/>
      <c r="AC742" s="14">
        <f>IF(M742=1,_xlfn.XLOOKUP(D742,' RPM (ICE)'!$E$3:$E$63,' RPM (ICE)'!$C$3:$C$63,,-1),IF(M742=2,_xlfn.XLOOKUP(D742,' RPM (ICE)'!$F$3:$F$63,' RPM (ICE)'!$C$3:$C$63,,-1),IF(M742=3,_xlfn.XLOOKUP(D742,' RPM (ICE)'!$G$3:$G$63,' RPM (ICE)'!$C$3:$C$63,,-1))))</f>
        <v>13.483333333333301</v>
      </c>
      <c r="AD742" s="14">
        <f t="shared" si="273"/>
        <v>10.054521666666643</v>
      </c>
      <c r="AE742" s="14">
        <f t="shared" si="274"/>
        <v>13.914292245024122</v>
      </c>
      <c r="AF742" s="14" cm="1">
        <f t="array" ref="AF742">_xlfn.XLOOKUP(AE742,BSFC!$I$11:$I$33,_xlfn.XLOOKUP('Main Data (ICE)'!W742,BSFC!$J$10:$W$10,BSFC!$J$11:$W$33,,-1),,-1)</f>
        <v>450.79008974999994</v>
      </c>
      <c r="AG742" s="14">
        <f t="shared" si="275"/>
        <v>1.2590218679194376</v>
      </c>
      <c r="AH742" s="14">
        <f t="shared" si="279"/>
        <v>2.0825300384643382E-4</v>
      </c>
      <c r="AI742" s="14">
        <f t="shared" si="280"/>
        <v>9.3878390294640984E-2</v>
      </c>
      <c r="AJ742" s="14">
        <f t="shared" si="284"/>
        <v>86.591572746244381</v>
      </c>
      <c r="AK742" s="14">
        <f t="shared" si="281"/>
        <v>1.2434223880084896E-4</v>
      </c>
      <c r="AL742" s="14">
        <f t="shared" si="282"/>
        <v>0.1146908248294653</v>
      </c>
    </row>
    <row r="743" spans="1:38" ht="15.75" thickBot="1" x14ac:dyDescent="0.3">
      <c r="A743" s="14">
        <v>2</v>
      </c>
      <c r="B743" s="17" t="s">
        <v>31</v>
      </c>
      <c r="C743" s="14">
        <v>737</v>
      </c>
      <c r="D743" s="14">
        <f t="shared" si="276"/>
        <v>30.000049728</v>
      </c>
      <c r="E743" s="14">
        <f t="shared" si="266"/>
        <v>13.411199999999999</v>
      </c>
      <c r="F743" s="14">
        <f t="shared" si="277"/>
        <v>63.356336374248357</v>
      </c>
      <c r="G743" s="14">
        <f>0.5*('Specifications (ICE)'!$P$4*'Specifications (ICE)'!$P$3)*'Specifications (ICE)'!$P$5*E743^2</f>
        <v>56.217600027646043</v>
      </c>
      <c r="H743" s="14">
        <f>IF(B743="A",'Specifications (ICE)'!$M$12,IF(B743="G",'Specifications (ICE)'!$M$13))</f>
        <v>105.33879899999999</v>
      </c>
      <c r="I743" s="14">
        <f>'Specifications (ICE)'!$H$11-G743-H743-R743</f>
        <v>540.44185119107658</v>
      </c>
      <c r="J743" s="14">
        <f t="shared" si="267"/>
        <v>0.85399569113473717</v>
      </c>
      <c r="K743" s="14">
        <f>0.5*'Specifications (ICE)'!$E$16*E743^2</f>
        <v>48283.043975654393</v>
      </c>
      <c r="L743" s="14">
        <f>E743/'Specifications (ICE)'!$M$4</f>
        <v>46.93333333333333</v>
      </c>
      <c r="M743" s="14">
        <f t="shared" si="262"/>
        <v>3</v>
      </c>
      <c r="N743" s="14">
        <f>IF(M743=1,'Specifications (ICE)'!$M$19,IF(M743=2,'Specifications (ICE)'!$M$20,IF(M743=3,'Specifications (ICE)'!$M$21)))</f>
        <v>632.83908432016858</v>
      </c>
      <c r="O743" s="14">
        <f t="shared" si="263"/>
        <v>56.911309171706868</v>
      </c>
      <c r="P743" s="13">
        <f t="shared" si="264"/>
        <v>0</v>
      </c>
      <c r="Q743" s="14">
        <v>0</v>
      </c>
      <c r="R743" s="17">
        <f>'Specifications (ICE)'!$E$16*9.81*SIN(Q743-Q742)</f>
        <v>0</v>
      </c>
      <c r="S743" s="14">
        <f t="shared" si="268"/>
        <v>0</v>
      </c>
      <c r="T743" s="12">
        <f t="shared" si="265"/>
        <v>840.33949246964119</v>
      </c>
      <c r="U743" s="3">
        <f t="shared" si="283"/>
        <v>18</v>
      </c>
      <c r="V743" s="19">
        <f t="shared" si="269"/>
        <v>13.422600000000001</v>
      </c>
      <c r="W743" s="14">
        <f>IF(M743=1,_xlfn.XLOOKUP(D743,' RPM (ICE)'!$E$3:$E$63,' RPM (ICE)'!$B$3:$B$63,,1),IF(M743=2,_xlfn.XLOOKUP(D743,' RPM (ICE)'!$F$3:$F$63,' RPM (ICE)'!$B$3:$B$63,,1),IF(M743=3,_xlfn.XLOOKUP(D743,' RPM (ICE)'!$G$3:$G$63,' RPM (ICE)'!$B$3:$B$63,,1))))</f>
        <v>6900</v>
      </c>
      <c r="X743" s="12">
        <f t="shared" si="270"/>
        <v>18.575322156521739</v>
      </c>
      <c r="Y743" s="3">
        <f t="shared" si="271"/>
        <v>19</v>
      </c>
      <c r="Z743" s="3">
        <f t="shared" si="278"/>
        <v>19</v>
      </c>
      <c r="AA743" s="3">
        <f t="shared" si="272"/>
        <v>19</v>
      </c>
      <c r="AB743" s="19"/>
      <c r="AC743" s="14">
        <f>IF(M743=1,_xlfn.XLOOKUP(D743,' RPM (ICE)'!$E$3:$E$63,' RPM (ICE)'!$C$3:$C$63,,-1),IF(M743=2,_xlfn.XLOOKUP(D743,' RPM (ICE)'!$F$3:$F$63,' RPM (ICE)'!$C$3:$C$63,,-1),IF(M743=3,_xlfn.XLOOKUP(D743,' RPM (ICE)'!$G$3:$G$63,' RPM (ICE)'!$C$3:$C$63,,-1))))</f>
        <v>13.483333333333301</v>
      </c>
      <c r="AD743" s="14">
        <f t="shared" si="273"/>
        <v>10.054521666666643</v>
      </c>
      <c r="AE743" s="14">
        <f t="shared" si="274"/>
        <v>13.914292245024122</v>
      </c>
      <c r="AF743" s="14" cm="1">
        <f t="array" ref="AF743">_xlfn.XLOOKUP(AE743,BSFC!$I$11:$I$33,_xlfn.XLOOKUP('Main Data (ICE)'!W743,BSFC!$J$10:$W$10,BSFC!$J$11:$W$33,,-1),,-1)</f>
        <v>450.79008974999994</v>
      </c>
      <c r="AG743" s="14">
        <f t="shared" si="275"/>
        <v>1.2590218679194376</v>
      </c>
      <c r="AH743" s="14">
        <f t="shared" si="279"/>
        <v>2.0825300384643382E-4</v>
      </c>
      <c r="AI743" s="14">
        <f t="shared" si="280"/>
        <v>9.3878390294640984E-2</v>
      </c>
      <c r="AJ743" s="14">
        <f t="shared" si="284"/>
        <v>86.685451136539015</v>
      </c>
      <c r="AK743" s="14">
        <f t="shared" si="281"/>
        <v>1.2434223880084896E-4</v>
      </c>
      <c r="AL743" s="14">
        <f t="shared" si="282"/>
        <v>0.11481516706826615</v>
      </c>
    </row>
    <row r="744" spans="1:38" ht="15.75" thickBot="1" x14ac:dyDescent="0.3">
      <c r="A744" s="14">
        <v>2</v>
      </c>
      <c r="B744" s="17" t="s">
        <v>31</v>
      </c>
      <c r="C744" s="14">
        <v>738</v>
      </c>
      <c r="D744" s="14">
        <f t="shared" si="276"/>
        <v>30.000049728</v>
      </c>
      <c r="E744" s="14">
        <f t="shared" si="266"/>
        <v>13.411199999999999</v>
      </c>
      <c r="F744" s="14">
        <f t="shared" si="277"/>
        <v>63.430900917316841</v>
      </c>
      <c r="G744" s="14">
        <f>0.5*('Specifications (ICE)'!$P$4*'Specifications (ICE)'!$P$3)*'Specifications (ICE)'!$P$5*E744^2</f>
        <v>56.217600027646043</v>
      </c>
      <c r="H744" s="14">
        <f>IF(B744="A",'Specifications (ICE)'!$M$12,IF(B744="G",'Specifications (ICE)'!$M$13))</f>
        <v>105.33879899999999</v>
      </c>
      <c r="I744" s="14">
        <f>'Specifications (ICE)'!$H$11-G744-H744-R744</f>
        <v>540.44185119107658</v>
      </c>
      <c r="J744" s="14">
        <f t="shared" si="267"/>
        <v>0.85399569113473717</v>
      </c>
      <c r="K744" s="14">
        <f>0.5*'Specifications (ICE)'!$E$16*E744^2</f>
        <v>48283.043975654393</v>
      </c>
      <c r="L744" s="14">
        <f>E744/'Specifications (ICE)'!$M$4</f>
        <v>46.93333333333333</v>
      </c>
      <c r="M744" s="14">
        <f t="shared" si="262"/>
        <v>3</v>
      </c>
      <c r="N744" s="14">
        <f>IF(M744=1,'Specifications (ICE)'!$M$19,IF(M744=2,'Specifications (ICE)'!$M$20,IF(M744=3,'Specifications (ICE)'!$M$21)))</f>
        <v>632.83908432016858</v>
      </c>
      <c r="O744" s="14">
        <f t="shared" si="263"/>
        <v>56.911309171706868</v>
      </c>
      <c r="P744" s="13">
        <f t="shared" si="264"/>
        <v>0</v>
      </c>
      <c r="Q744" s="14">
        <v>0</v>
      </c>
      <c r="R744" s="17">
        <f>'Specifications (ICE)'!$E$16*9.81*SIN(Q744-Q743)</f>
        <v>0</v>
      </c>
      <c r="S744" s="14">
        <f t="shared" si="268"/>
        <v>0</v>
      </c>
      <c r="T744" s="12">
        <f t="shared" si="265"/>
        <v>840.33949246964119</v>
      </c>
      <c r="U744" s="3">
        <f t="shared" si="283"/>
        <v>18</v>
      </c>
      <c r="V744" s="19">
        <f t="shared" si="269"/>
        <v>13.422600000000001</v>
      </c>
      <c r="W744" s="14">
        <f>IF(M744=1,_xlfn.XLOOKUP(D744,' RPM (ICE)'!$E$3:$E$63,' RPM (ICE)'!$B$3:$B$63,,1),IF(M744=2,_xlfn.XLOOKUP(D744,' RPM (ICE)'!$F$3:$F$63,' RPM (ICE)'!$B$3:$B$63,,1),IF(M744=3,_xlfn.XLOOKUP(D744,' RPM (ICE)'!$G$3:$G$63,' RPM (ICE)'!$B$3:$B$63,,1))))</f>
        <v>6900</v>
      </c>
      <c r="X744" s="12">
        <f t="shared" si="270"/>
        <v>18.575322156521739</v>
      </c>
      <c r="Y744" s="3">
        <f t="shared" si="271"/>
        <v>19</v>
      </c>
      <c r="Z744" s="3">
        <f t="shared" si="278"/>
        <v>19</v>
      </c>
      <c r="AA744" s="3">
        <f t="shared" si="272"/>
        <v>19</v>
      </c>
      <c r="AB744" s="19"/>
      <c r="AC744" s="14">
        <f>IF(M744=1,_xlfn.XLOOKUP(D744,' RPM (ICE)'!$E$3:$E$63,' RPM (ICE)'!$C$3:$C$63,,-1),IF(M744=2,_xlfn.XLOOKUP(D744,' RPM (ICE)'!$F$3:$F$63,' RPM (ICE)'!$C$3:$C$63,,-1),IF(M744=3,_xlfn.XLOOKUP(D744,' RPM (ICE)'!$G$3:$G$63,' RPM (ICE)'!$C$3:$C$63,,-1))))</f>
        <v>13.483333333333301</v>
      </c>
      <c r="AD744" s="14">
        <f t="shared" si="273"/>
        <v>10.054521666666643</v>
      </c>
      <c r="AE744" s="14">
        <f t="shared" si="274"/>
        <v>13.914292245024122</v>
      </c>
      <c r="AF744" s="14" cm="1">
        <f t="array" ref="AF744">_xlfn.XLOOKUP(AE744,BSFC!$I$11:$I$33,_xlfn.XLOOKUP('Main Data (ICE)'!W744,BSFC!$J$10:$W$10,BSFC!$J$11:$W$33,,-1),,-1)</f>
        <v>450.79008974999994</v>
      </c>
      <c r="AG744" s="14">
        <f t="shared" si="275"/>
        <v>1.2590218679194376</v>
      </c>
      <c r="AH744" s="14">
        <f t="shared" si="279"/>
        <v>2.0825300384643382E-4</v>
      </c>
      <c r="AI744" s="14">
        <f t="shared" si="280"/>
        <v>9.3878390294640984E-2</v>
      </c>
      <c r="AJ744" s="14">
        <f t="shared" si="284"/>
        <v>86.779329526833649</v>
      </c>
      <c r="AK744" s="14">
        <f t="shared" si="281"/>
        <v>1.2434223880084896E-4</v>
      </c>
      <c r="AL744" s="14">
        <f t="shared" si="282"/>
        <v>0.11493950930706701</v>
      </c>
    </row>
    <row r="745" spans="1:38" ht="15.75" thickBot="1" x14ac:dyDescent="0.3">
      <c r="A745" s="14">
        <v>2</v>
      </c>
      <c r="B745" s="17" t="s">
        <v>31</v>
      </c>
      <c r="C745" s="14">
        <v>739</v>
      </c>
      <c r="D745" s="14">
        <f t="shared" si="276"/>
        <v>30.000049728</v>
      </c>
      <c r="E745" s="14">
        <f t="shared" si="266"/>
        <v>13.411199999999999</v>
      </c>
      <c r="F745" s="14">
        <f t="shared" si="277"/>
        <v>63.505465460385324</v>
      </c>
      <c r="G745" s="14">
        <f>0.5*('Specifications (ICE)'!$P$4*'Specifications (ICE)'!$P$3)*'Specifications (ICE)'!$P$5*E745^2</f>
        <v>56.217600027646043</v>
      </c>
      <c r="H745" s="14">
        <f>IF(B745="A",'Specifications (ICE)'!$M$12,IF(B745="G",'Specifications (ICE)'!$M$13))</f>
        <v>105.33879899999999</v>
      </c>
      <c r="I745" s="14">
        <f>'Specifications (ICE)'!$H$11-G745-H745-R745</f>
        <v>540.44185119107658</v>
      </c>
      <c r="J745" s="14">
        <f t="shared" si="267"/>
        <v>0.85399569113473717</v>
      </c>
      <c r="K745" s="14">
        <f>0.5*'Specifications (ICE)'!$E$16*E745^2</f>
        <v>48283.043975654393</v>
      </c>
      <c r="L745" s="14">
        <f>E745/'Specifications (ICE)'!$M$4</f>
        <v>46.93333333333333</v>
      </c>
      <c r="M745" s="14">
        <f t="shared" si="262"/>
        <v>3</v>
      </c>
      <c r="N745" s="14">
        <f>IF(M745=1,'Specifications (ICE)'!$M$19,IF(M745=2,'Specifications (ICE)'!$M$20,IF(M745=3,'Specifications (ICE)'!$M$21)))</f>
        <v>632.83908432016858</v>
      </c>
      <c r="O745" s="14">
        <f t="shared" si="263"/>
        <v>56.911309171706868</v>
      </c>
      <c r="P745" s="13">
        <f t="shared" si="264"/>
        <v>0</v>
      </c>
      <c r="Q745" s="14">
        <v>0</v>
      </c>
      <c r="R745" s="17">
        <f>'Specifications (ICE)'!$E$16*9.81*SIN(Q745-Q744)</f>
        <v>0</v>
      </c>
      <c r="S745" s="14">
        <f t="shared" si="268"/>
        <v>0</v>
      </c>
      <c r="T745" s="12">
        <f t="shared" si="265"/>
        <v>840.33949246964119</v>
      </c>
      <c r="U745" s="3">
        <f t="shared" si="283"/>
        <v>18</v>
      </c>
      <c r="V745" s="19">
        <f t="shared" si="269"/>
        <v>13.422600000000001</v>
      </c>
      <c r="W745" s="14">
        <f>IF(M745=1,_xlfn.XLOOKUP(D745,' RPM (ICE)'!$E$3:$E$63,' RPM (ICE)'!$B$3:$B$63,,1),IF(M745=2,_xlfn.XLOOKUP(D745,' RPM (ICE)'!$F$3:$F$63,' RPM (ICE)'!$B$3:$B$63,,1),IF(M745=3,_xlfn.XLOOKUP(D745,' RPM (ICE)'!$G$3:$G$63,' RPM (ICE)'!$B$3:$B$63,,1))))</f>
        <v>6900</v>
      </c>
      <c r="X745" s="12">
        <f t="shared" si="270"/>
        <v>18.575322156521739</v>
      </c>
      <c r="Y745" s="3">
        <f t="shared" si="271"/>
        <v>19</v>
      </c>
      <c r="Z745" s="3">
        <f t="shared" si="278"/>
        <v>19</v>
      </c>
      <c r="AA745" s="3">
        <f t="shared" si="272"/>
        <v>19</v>
      </c>
      <c r="AB745" s="19"/>
      <c r="AC745" s="14">
        <f>IF(M745=1,_xlfn.XLOOKUP(D745,' RPM (ICE)'!$E$3:$E$63,' RPM (ICE)'!$C$3:$C$63,,-1),IF(M745=2,_xlfn.XLOOKUP(D745,' RPM (ICE)'!$F$3:$F$63,' RPM (ICE)'!$C$3:$C$63,,-1),IF(M745=3,_xlfn.XLOOKUP(D745,' RPM (ICE)'!$G$3:$G$63,' RPM (ICE)'!$C$3:$C$63,,-1))))</f>
        <v>13.483333333333301</v>
      </c>
      <c r="AD745" s="14">
        <f t="shared" si="273"/>
        <v>10.054521666666643</v>
      </c>
      <c r="AE745" s="14">
        <f t="shared" si="274"/>
        <v>13.914292245024122</v>
      </c>
      <c r="AF745" s="14" cm="1">
        <f t="array" ref="AF745">_xlfn.XLOOKUP(AE745,BSFC!$I$11:$I$33,_xlfn.XLOOKUP('Main Data (ICE)'!W745,BSFC!$J$10:$W$10,BSFC!$J$11:$W$33,,-1),,-1)</f>
        <v>450.79008974999994</v>
      </c>
      <c r="AG745" s="14">
        <f t="shared" si="275"/>
        <v>1.2590218679194376</v>
      </c>
      <c r="AH745" s="14">
        <f t="shared" si="279"/>
        <v>2.0825300384643382E-4</v>
      </c>
      <c r="AI745" s="14">
        <f t="shared" si="280"/>
        <v>9.3878390294640984E-2</v>
      </c>
      <c r="AJ745" s="14">
        <f t="shared" si="284"/>
        <v>86.873207917128283</v>
      </c>
      <c r="AK745" s="14">
        <f t="shared" si="281"/>
        <v>1.2434223880084896E-4</v>
      </c>
      <c r="AL745" s="14">
        <f t="shared" si="282"/>
        <v>0.11506385154586786</v>
      </c>
    </row>
    <row r="746" spans="1:38" ht="15.75" thickBot="1" x14ac:dyDescent="0.3">
      <c r="A746" s="14">
        <v>2</v>
      </c>
      <c r="B746" s="17" t="s">
        <v>31</v>
      </c>
      <c r="C746" s="14">
        <v>740</v>
      </c>
      <c r="D746" s="14">
        <f t="shared" si="276"/>
        <v>30.000049728</v>
      </c>
      <c r="E746" s="14">
        <f t="shared" si="266"/>
        <v>13.411199999999999</v>
      </c>
      <c r="F746" s="14">
        <f t="shared" si="277"/>
        <v>63.580030003453807</v>
      </c>
      <c r="G746" s="14">
        <f>0.5*('Specifications (ICE)'!$P$4*'Specifications (ICE)'!$P$3)*'Specifications (ICE)'!$P$5*E746^2</f>
        <v>56.217600027646043</v>
      </c>
      <c r="H746" s="14">
        <f>IF(B746="A",'Specifications (ICE)'!$M$12,IF(B746="G",'Specifications (ICE)'!$M$13))</f>
        <v>105.33879899999999</v>
      </c>
      <c r="I746" s="14">
        <f>'Specifications (ICE)'!$H$11-G746-H746-R746</f>
        <v>540.44185119107658</v>
      </c>
      <c r="J746" s="14">
        <f t="shared" si="267"/>
        <v>0.85399569113473717</v>
      </c>
      <c r="K746" s="14">
        <f>0.5*'Specifications (ICE)'!$E$16*E746^2</f>
        <v>48283.043975654393</v>
      </c>
      <c r="L746" s="14">
        <f>E746/'Specifications (ICE)'!$M$4</f>
        <v>46.93333333333333</v>
      </c>
      <c r="M746" s="14">
        <f t="shared" si="262"/>
        <v>3</v>
      </c>
      <c r="N746" s="14">
        <f>IF(M746=1,'Specifications (ICE)'!$M$19,IF(M746=2,'Specifications (ICE)'!$M$20,IF(M746=3,'Specifications (ICE)'!$M$21)))</f>
        <v>632.83908432016858</v>
      </c>
      <c r="O746" s="14">
        <f t="shared" si="263"/>
        <v>56.911309171706868</v>
      </c>
      <c r="P746" s="13">
        <f t="shared" si="264"/>
        <v>0</v>
      </c>
      <c r="Q746" s="14">
        <v>0</v>
      </c>
      <c r="R746" s="17">
        <f>'Specifications (ICE)'!$E$16*9.81*SIN(Q746-Q745)</f>
        <v>0</v>
      </c>
      <c r="S746" s="14">
        <f t="shared" si="268"/>
        <v>0</v>
      </c>
      <c r="T746" s="12">
        <f t="shared" si="265"/>
        <v>840.33949246964119</v>
      </c>
      <c r="U746" s="3">
        <f t="shared" si="283"/>
        <v>18</v>
      </c>
      <c r="V746" s="19">
        <f t="shared" si="269"/>
        <v>13.422600000000001</v>
      </c>
      <c r="W746" s="14">
        <f>IF(M746=1,_xlfn.XLOOKUP(D746,' RPM (ICE)'!$E$3:$E$63,' RPM (ICE)'!$B$3:$B$63,,1),IF(M746=2,_xlfn.XLOOKUP(D746,' RPM (ICE)'!$F$3:$F$63,' RPM (ICE)'!$B$3:$B$63,,1),IF(M746=3,_xlfn.XLOOKUP(D746,' RPM (ICE)'!$G$3:$G$63,' RPM (ICE)'!$B$3:$B$63,,1))))</f>
        <v>6900</v>
      </c>
      <c r="X746" s="12">
        <f t="shared" si="270"/>
        <v>18.575322156521739</v>
      </c>
      <c r="Y746" s="3">
        <f t="shared" si="271"/>
        <v>19</v>
      </c>
      <c r="Z746" s="3">
        <f t="shared" si="278"/>
        <v>19</v>
      </c>
      <c r="AA746" s="3">
        <f t="shared" si="272"/>
        <v>19</v>
      </c>
      <c r="AB746" s="19"/>
      <c r="AC746" s="14">
        <f>IF(M746=1,_xlfn.XLOOKUP(D746,' RPM (ICE)'!$E$3:$E$63,' RPM (ICE)'!$C$3:$C$63,,-1),IF(M746=2,_xlfn.XLOOKUP(D746,' RPM (ICE)'!$F$3:$F$63,' RPM (ICE)'!$C$3:$C$63,,-1),IF(M746=3,_xlfn.XLOOKUP(D746,' RPM (ICE)'!$G$3:$G$63,' RPM (ICE)'!$C$3:$C$63,,-1))))</f>
        <v>13.483333333333301</v>
      </c>
      <c r="AD746" s="14">
        <f t="shared" si="273"/>
        <v>10.054521666666643</v>
      </c>
      <c r="AE746" s="14">
        <f t="shared" si="274"/>
        <v>13.914292245024122</v>
      </c>
      <c r="AF746" s="14" cm="1">
        <f t="array" ref="AF746">_xlfn.XLOOKUP(AE746,BSFC!$I$11:$I$33,_xlfn.XLOOKUP('Main Data (ICE)'!W746,BSFC!$J$10:$W$10,BSFC!$J$11:$W$33,,-1),,-1)</f>
        <v>450.79008974999994</v>
      </c>
      <c r="AG746" s="14">
        <f t="shared" si="275"/>
        <v>1.2590218679194376</v>
      </c>
      <c r="AH746" s="14">
        <f t="shared" si="279"/>
        <v>2.0825300384643382E-4</v>
      </c>
      <c r="AI746" s="14">
        <f t="shared" si="280"/>
        <v>9.3878390294640984E-2</v>
      </c>
      <c r="AJ746" s="14">
        <f t="shared" si="284"/>
        <v>86.967086307422917</v>
      </c>
      <c r="AK746" s="14">
        <f t="shared" si="281"/>
        <v>1.2434223880084896E-4</v>
      </c>
      <c r="AL746" s="14">
        <f t="shared" si="282"/>
        <v>0.11518819378466871</v>
      </c>
    </row>
    <row r="747" spans="1:38" ht="15.75" thickBot="1" x14ac:dyDescent="0.3">
      <c r="A747" s="14">
        <v>2</v>
      </c>
      <c r="B747" s="17" t="s">
        <v>31</v>
      </c>
      <c r="C747" s="14">
        <v>741</v>
      </c>
      <c r="D747" s="14">
        <f t="shared" si="276"/>
        <v>30.000049728</v>
      </c>
      <c r="E747" s="14">
        <f t="shared" si="266"/>
        <v>13.411199999999999</v>
      </c>
      <c r="F747" s="14">
        <f t="shared" si="277"/>
        <v>63.65459454652229</v>
      </c>
      <c r="G747" s="14">
        <f>0.5*('Specifications (ICE)'!$P$4*'Specifications (ICE)'!$P$3)*'Specifications (ICE)'!$P$5*E747^2</f>
        <v>56.217600027646043</v>
      </c>
      <c r="H747" s="14">
        <f>IF(B747="A",'Specifications (ICE)'!$M$12,IF(B747="G",'Specifications (ICE)'!$M$13))</f>
        <v>105.33879899999999</v>
      </c>
      <c r="I747" s="14">
        <f>'Specifications (ICE)'!$H$11-G747-H747-R747</f>
        <v>540.44185119107658</v>
      </c>
      <c r="J747" s="14">
        <f t="shared" si="267"/>
        <v>0.85399569113473717</v>
      </c>
      <c r="K747" s="14">
        <f>0.5*'Specifications (ICE)'!$E$16*E747^2</f>
        <v>48283.043975654393</v>
      </c>
      <c r="L747" s="14">
        <f>E747/'Specifications (ICE)'!$M$4</f>
        <v>46.93333333333333</v>
      </c>
      <c r="M747" s="14">
        <f t="shared" si="262"/>
        <v>3</v>
      </c>
      <c r="N747" s="14">
        <f>IF(M747=1,'Specifications (ICE)'!$M$19,IF(M747=2,'Specifications (ICE)'!$M$20,IF(M747=3,'Specifications (ICE)'!$M$21)))</f>
        <v>632.83908432016858</v>
      </c>
      <c r="O747" s="14">
        <f t="shared" si="263"/>
        <v>56.911309171706868</v>
      </c>
      <c r="P747" s="13">
        <f t="shared" si="264"/>
        <v>0</v>
      </c>
      <c r="Q747" s="14">
        <v>0</v>
      </c>
      <c r="R747" s="17">
        <f>'Specifications (ICE)'!$E$16*9.81*SIN(Q747-Q746)</f>
        <v>0</v>
      </c>
      <c r="S747" s="14">
        <f t="shared" si="268"/>
        <v>0</v>
      </c>
      <c r="T747" s="12">
        <f t="shared" si="265"/>
        <v>840.33949246964119</v>
      </c>
      <c r="U747" s="3">
        <f t="shared" si="283"/>
        <v>18</v>
      </c>
      <c r="V747" s="19">
        <f t="shared" si="269"/>
        <v>13.422600000000001</v>
      </c>
      <c r="W747" s="14">
        <f>IF(M747=1,_xlfn.XLOOKUP(D747,' RPM (ICE)'!$E$3:$E$63,' RPM (ICE)'!$B$3:$B$63,,1),IF(M747=2,_xlfn.XLOOKUP(D747,' RPM (ICE)'!$F$3:$F$63,' RPM (ICE)'!$B$3:$B$63,,1),IF(M747=3,_xlfn.XLOOKUP(D747,' RPM (ICE)'!$G$3:$G$63,' RPM (ICE)'!$B$3:$B$63,,1))))</f>
        <v>6900</v>
      </c>
      <c r="X747" s="12">
        <f t="shared" si="270"/>
        <v>18.575322156521739</v>
      </c>
      <c r="Y747" s="3">
        <f t="shared" si="271"/>
        <v>19</v>
      </c>
      <c r="Z747" s="3">
        <f t="shared" si="278"/>
        <v>19</v>
      </c>
      <c r="AA747" s="3">
        <f t="shared" si="272"/>
        <v>19</v>
      </c>
      <c r="AB747" s="19"/>
      <c r="AC747" s="14">
        <f>IF(M747=1,_xlfn.XLOOKUP(D747,' RPM (ICE)'!$E$3:$E$63,' RPM (ICE)'!$C$3:$C$63,,-1),IF(M747=2,_xlfn.XLOOKUP(D747,' RPM (ICE)'!$F$3:$F$63,' RPM (ICE)'!$C$3:$C$63,,-1),IF(M747=3,_xlfn.XLOOKUP(D747,' RPM (ICE)'!$G$3:$G$63,' RPM (ICE)'!$C$3:$C$63,,-1))))</f>
        <v>13.483333333333301</v>
      </c>
      <c r="AD747" s="14">
        <f t="shared" si="273"/>
        <v>10.054521666666643</v>
      </c>
      <c r="AE747" s="14">
        <f t="shared" si="274"/>
        <v>13.914292245024122</v>
      </c>
      <c r="AF747" s="14" cm="1">
        <f t="array" ref="AF747">_xlfn.XLOOKUP(AE747,BSFC!$I$11:$I$33,_xlfn.XLOOKUP('Main Data (ICE)'!W747,BSFC!$J$10:$W$10,BSFC!$J$11:$W$33,,-1),,-1)</f>
        <v>450.79008974999994</v>
      </c>
      <c r="AG747" s="14">
        <f t="shared" si="275"/>
        <v>1.2590218679194376</v>
      </c>
      <c r="AH747" s="14">
        <f t="shared" si="279"/>
        <v>2.0825300384643382E-4</v>
      </c>
      <c r="AI747" s="14">
        <f t="shared" si="280"/>
        <v>9.3878390294640984E-2</v>
      </c>
      <c r="AJ747" s="14">
        <f t="shared" si="284"/>
        <v>87.060964697717552</v>
      </c>
      <c r="AK747" s="14">
        <f t="shared" si="281"/>
        <v>1.2434223880084896E-4</v>
      </c>
      <c r="AL747" s="14">
        <f t="shared" si="282"/>
        <v>0.11531253602346957</v>
      </c>
    </row>
    <row r="748" spans="1:38" ht="15.75" thickBot="1" x14ac:dyDescent="0.3">
      <c r="A748" s="14">
        <v>2</v>
      </c>
      <c r="B748" s="17" t="s">
        <v>31</v>
      </c>
      <c r="C748" s="14">
        <v>742</v>
      </c>
      <c r="D748" s="14">
        <f t="shared" si="276"/>
        <v>30.000049728</v>
      </c>
      <c r="E748" s="14">
        <f t="shared" si="266"/>
        <v>13.411199999999999</v>
      </c>
      <c r="F748" s="14">
        <f t="shared" si="277"/>
        <v>63.729159089590773</v>
      </c>
      <c r="G748" s="14">
        <f>0.5*('Specifications (ICE)'!$P$4*'Specifications (ICE)'!$P$3)*'Specifications (ICE)'!$P$5*E748^2</f>
        <v>56.217600027646043</v>
      </c>
      <c r="H748" s="14">
        <f>IF(B748="A",'Specifications (ICE)'!$M$12,IF(B748="G",'Specifications (ICE)'!$M$13))</f>
        <v>105.33879899999999</v>
      </c>
      <c r="I748" s="14">
        <f>'Specifications (ICE)'!$H$11-G748-H748-R748</f>
        <v>540.44185119107658</v>
      </c>
      <c r="J748" s="14">
        <f t="shared" si="267"/>
        <v>0.85399569113473717</v>
      </c>
      <c r="K748" s="14">
        <f>0.5*'Specifications (ICE)'!$E$16*E748^2</f>
        <v>48283.043975654393</v>
      </c>
      <c r="L748" s="14">
        <f>E748/'Specifications (ICE)'!$M$4</f>
        <v>46.93333333333333</v>
      </c>
      <c r="M748" s="14">
        <f t="shared" si="262"/>
        <v>3</v>
      </c>
      <c r="N748" s="14">
        <f>IF(M748=1,'Specifications (ICE)'!$M$19,IF(M748=2,'Specifications (ICE)'!$M$20,IF(M748=3,'Specifications (ICE)'!$M$21)))</f>
        <v>632.83908432016858</v>
      </c>
      <c r="O748" s="14">
        <f t="shared" si="263"/>
        <v>56.911309171706868</v>
      </c>
      <c r="P748" s="13">
        <f t="shared" si="264"/>
        <v>0</v>
      </c>
      <c r="Q748" s="14">
        <v>0</v>
      </c>
      <c r="R748" s="17">
        <f>'Specifications (ICE)'!$E$16*9.81*SIN(Q748-Q747)</f>
        <v>0</v>
      </c>
      <c r="S748" s="14">
        <f t="shared" si="268"/>
        <v>0</v>
      </c>
      <c r="T748" s="12">
        <f t="shared" si="265"/>
        <v>840.33949246964119</v>
      </c>
      <c r="U748" s="3">
        <f t="shared" si="283"/>
        <v>18</v>
      </c>
      <c r="V748" s="19">
        <f t="shared" si="269"/>
        <v>13.422600000000001</v>
      </c>
      <c r="W748" s="14">
        <f>IF(M748=1,_xlfn.XLOOKUP(D748,' RPM (ICE)'!$E$3:$E$63,' RPM (ICE)'!$B$3:$B$63,,1),IF(M748=2,_xlfn.XLOOKUP(D748,' RPM (ICE)'!$F$3:$F$63,' RPM (ICE)'!$B$3:$B$63,,1),IF(M748=3,_xlfn.XLOOKUP(D748,' RPM (ICE)'!$G$3:$G$63,' RPM (ICE)'!$B$3:$B$63,,1))))</f>
        <v>6900</v>
      </c>
      <c r="X748" s="12">
        <f t="shared" si="270"/>
        <v>18.575322156521739</v>
      </c>
      <c r="Y748" s="3">
        <f t="shared" si="271"/>
        <v>19</v>
      </c>
      <c r="Z748" s="3">
        <f t="shared" si="278"/>
        <v>19</v>
      </c>
      <c r="AA748" s="3">
        <f t="shared" si="272"/>
        <v>19</v>
      </c>
      <c r="AB748" s="19"/>
      <c r="AC748" s="14">
        <f>IF(M748=1,_xlfn.XLOOKUP(D748,' RPM (ICE)'!$E$3:$E$63,' RPM (ICE)'!$C$3:$C$63,,-1),IF(M748=2,_xlfn.XLOOKUP(D748,' RPM (ICE)'!$F$3:$F$63,' RPM (ICE)'!$C$3:$C$63,,-1),IF(M748=3,_xlfn.XLOOKUP(D748,' RPM (ICE)'!$G$3:$G$63,' RPM (ICE)'!$C$3:$C$63,,-1))))</f>
        <v>13.483333333333301</v>
      </c>
      <c r="AD748" s="14">
        <f t="shared" si="273"/>
        <v>10.054521666666643</v>
      </c>
      <c r="AE748" s="14">
        <f t="shared" si="274"/>
        <v>13.914292245024122</v>
      </c>
      <c r="AF748" s="14" cm="1">
        <f t="array" ref="AF748">_xlfn.XLOOKUP(AE748,BSFC!$I$11:$I$33,_xlfn.XLOOKUP('Main Data (ICE)'!W748,BSFC!$J$10:$W$10,BSFC!$J$11:$W$33,,-1),,-1)</f>
        <v>450.79008974999994</v>
      </c>
      <c r="AG748" s="14">
        <f t="shared" si="275"/>
        <v>1.2590218679194376</v>
      </c>
      <c r="AH748" s="14">
        <f t="shared" si="279"/>
        <v>2.0825300384643382E-4</v>
      </c>
      <c r="AI748" s="14">
        <f t="shared" si="280"/>
        <v>9.3878390294640984E-2</v>
      </c>
      <c r="AJ748" s="14">
        <f t="shared" si="284"/>
        <v>87.154843088012186</v>
      </c>
      <c r="AK748" s="14">
        <f t="shared" si="281"/>
        <v>1.2434223880084896E-4</v>
      </c>
      <c r="AL748" s="14">
        <f t="shared" si="282"/>
        <v>0.11543687826227042</v>
      </c>
    </row>
    <row r="749" spans="1:38" ht="15.75" thickBot="1" x14ac:dyDescent="0.3">
      <c r="A749" s="14">
        <v>2</v>
      </c>
      <c r="B749" s="17" t="s">
        <v>31</v>
      </c>
      <c r="C749" s="14">
        <v>743</v>
      </c>
      <c r="D749" s="14">
        <f t="shared" si="276"/>
        <v>30.000049728</v>
      </c>
      <c r="E749" s="14">
        <f t="shared" si="266"/>
        <v>13.411199999999999</v>
      </c>
      <c r="F749" s="14">
        <f t="shared" si="277"/>
        <v>63.803723632659256</v>
      </c>
      <c r="G749" s="14">
        <f>0.5*('Specifications (ICE)'!$P$4*'Specifications (ICE)'!$P$3)*'Specifications (ICE)'!$P$5*E749^2</f>
        <v>56.217600027646043</v>
      </c>
      <c r="H749" s="14">
        <f>IF(B749="A",'Specifications (ICE)'!$M$12,IF(B749="G",'Specifications (ICE)'!$M$13))</f>
        <v>105.33879899999999</v>
      </c>
      <c r="I749" s="14">
        <f>'Specifications (ICE)'!$H$11-G749-H749-R749</f>
        <v>540.44185119107658</v>
      </c>
      <c r="J749" s="14">
        <f t="shared" si="267"/>
        <v>0.85399569113473717</v>
      </c>
      <c r="K749" s="14">
        <f>0.5*'Specifications (ICE)'!$E$16*E749^2</f>
        <v>48283.043975654393</v>
      </c>
      <c r="L749" s="14">
        <f>E749/'Specifications (ICE)'!$M$4</f>
        <v>46.93333333333333</v>
      </c>
      <c r="M749" s="14">
        <f t="shared" si="262"/>
        <v>3</v>
      </c>
      <c r="N749" s="14">
        <f>IF(M749=1,'Specifications (ICE)'!$M$19,IF(M749=2,'Specifications (ICE)'!$M$20,IF(M749=3,'Specifications (ICE)'!$M$21)))</f>
        <v>632.83908432016858</v>
      </c>
      <c r="O749" s="14">
        <f t="shared" si="263"/>
        <v>56.911309171706868</v>
      </c>
      <c r="P749" s="13">
        <f t="shared" si="264"/>
        <v>0</v>
      </c>
      <c r="Q749" s="14">
        <v>0</v>
      </c>
      <c r="R749" s="17">
        <f>'Specifications (ICE)'!$E$16*9.81*SIN(Q749-Q748)</f>
        <v>0</v>
      </c>
      <c r="S749" s="14">
        <f t="shared" si="268"/>
        <v>0</v>
      </c>
      <c r="T749" s="12">
        <f t="shared" si="265"/>
        <v>840.33949246964119</v>
      </c>
      <c r="U749" s="3">
        <f t="shared" si="283"/>
        <v>18</v>
      </c>
      <c r="V749" s="19">
        <f t="shared" si="269"/>
        <v>13.422600000000001</v>
      </c>
      <c r="W749" s="14">
        <f>IF(M749=1,_xlfn.XLOOKUP(D749,' RPM (ICE)'!$E$3:$E$63,' RPM (ICE)'!$B$3:$B$63,,1),IF(M749=2,_xlfn.XLOOKUP(D749,' RPM (ICE)'!$F$3:$F$63,' RPM (ICE)'!$B$3:$B$63,,1),IF(M749=3,_xlfn.XLOOKUP(D749,' RPM (ICE)'!$G$3:$G$63,' RPM (ICE)'!$B$3:$B$63,,1))))</f>
        <v>6900</v>
      </c>
      <c r="X749" s="12">
        <f t="shared" si="270"/>
        <v>18.575322156521739</v>
      </c>
      <c r="Y749" s="3">
        <f t="shared" si="271"/>
        <v>19</v>
      </c>
      <c r="Z749" s="3">
        <f t="shared" si="278"/>
        <v>19</v>
      </c>
      <c r="AA749" s="3">
        <f t="shared" si="272"/>
        <v>19</v>
      </c>
      <c r="AB749" s="19"/>
      <c r="AC749" s="14">
        <f>IF(M749=1,_xlfn.XLOOKUP(D749,' RPM (ICE)'!$E$3:$E$63,' RPM (ICE)'!$C$3:$C$63,,-1),IF(M749=2,_xlfn.XLOOKUP(D749,' RPM (ICE)'!$F$3:$F$63,' RPM (ICE)'!$C$3:$C$63,,-1),IF(M749=3,_xlfn.XLOOKUP(D749,' RPM (ICE)'!$G$3:$G$63,' RPM (ICE)'!$C$3:$C$63,,-1))))</f>
        <v>13.483333333333301</v>
      </c>
      <c r="AD749" s="14">
        <f t="shared" si="273"/>
        <v>10.054521666666643</v>
      </c>
      <c r="AE749" s="14">
        <f t="shared" si="274"/>
        <v>13.914292245024122</v>
      </c>
      <c r="AF749" s="14" cm="1">
        <f t="array" ref="AF749">_xlfn.XLOOKUP(AE749,BSFC!$I$11:$I$33,_xlfn.XLOOKUP('Main Data (ICE)'!W749,BSFC!$J$10:$W$10,BSFC!$J$11:$W$33,,-1),,-1)</f>
        <v>450.79008974999994</v>
      </c>
      <c r="AG749" s="14">
        <f t="shared" si="275"/>
        <v>1.2590218679194376</v>
      </c>
      <c r="AH749" s="14">
        <f t="shared" si="279"/>
        <v>2.0825300384643382E-4</v>
      </c>
      <c r="AI749" s="14">
        <f t="shared" si="280"/>
        <v>9.3878390294640984E-2</v>
      </c>
      <c r="AJ749" s="14">
        <f t="shared" si="284"/>
        <v>87.24872147830682</v>
      </c>
      <c r="AK749" s="14">
        <f t="shared" si="281"/>
        <v>1.2434223880084896E-4</v>
      </c>
      <c r="AL749" s="14">
        <f t="shared" si="282"/>
        <v>0.11556122050107127</v>
      </c>
    </row>
    <row r="750" spans="1:38" ht="15.75" thickBot="1" x14ac:dyDescent="0.3">
      <c r="A750" s="14">
        <v>2</v>
      </c>
      <c r="B750" s="17" t="s">
        <v>31</v>
      </c>
      <c r="C750" s="14">
        <v>744</v>
      </c>
      <c r="D750" s="14">
        <f t="shared" si="276"/>
        <v>30.000049728</v>
      </c>
      <c r="E750" s="14">
        <f t="shared" si="266"/>
        <v>13.411199999999999</v>
      </c>
      <c r="F750" s="14">
        <f t="shared" si="277"/>
        <v>63.878288175727739</v>
      </c>
      <c r="G750" s="14">
        <f>0.5*('Specifications (ICE)'!$P$4*'Specifications (ICE)'!$P$3)*'Specifications (ICE)'!$P$5*E750^2</f>
        <v>56.217600027646043</v>
      </c>
      <c r="H750" s="14">
        <f>IF(B750="A",'Specifications (ICE)'!$M$12,IF(B750="G",'Specifications (ICE)'!$M$13))</f>
        <v>105.33879899999999</v>
      </c>
      <c r="I750" s="14">
        <f>'Specifications (ICE)'!$H$11-G750-H750-R750</f>
        <v>540.44185119107658</v>
      </c>
      <c r="J750" s="14">
        <f t="shared" si="267"/>
        <v>0.85399569113473717</v>
      </c>
      <c r="K750" s="14">
        <f>0.5*'Specifications (ICE)'!$E$16*E750^2</f>
        <v>48283.043975654393</v>
      </c>
      <c r="L750" s="14">
        <f>E750/'Specifications (ICE)'!$M$4</f>
        <v>46.93333333333333</v>
      </c>
      <c r="M750" s="14">
        <f t="shared" si="262"/>
        <v>3</v>
      </c>
      <c r="N750" s="14">
        <f>IF(M750=1,'Specifications (ICE)'!$M$19,IF(M750=2,'Specifications (ICE)'!$M$20,IF(M750=3,'Specifications (ICE)'!$M$21)))</f>
        <v>632.83908432016858</v>
      </c>
      <c r="O750" s="14">
        <f t="shared" si="263"/>
        <v>56.911309171706868</v>
      </c>
      <c r="P750" s="13">
        <f t="shared" si="264"/>
        <v>0</v>
      </c>
      <c r="Q750" s="14">
        <v>0</v>
      </c>
      <c r="R750" s="17">
        <f>'Specifications (ICE)'!$E$16*9.81*SIN(Q750-Q749)</f>
        <v>0</v>
      </c>
      <c r="S750" s="14">
        <f t="shared" si="268"/>
        <v>0</v>
      </c>
      <c r="T750" s="12">
        <f t="shared" si="265"/>
        <v>840.33949246964119</v>
      </c>
      <c r="U750" s="3">
        <f t="shared" si="283"/>
        <v>18</v>
      </c>
      <c r="V750" s="19">
        <f t="shared" si="269"/>
        <v>13.422600000000001</v>
      </c>
      <c r="W750" s="14">
        <f>IF(M750=1,_xlfn.XLOOKUP(D750,' RPM (ICE)'!$E$3:$E$63,' RPM (ICE)'!$B$3:$B$63,,1),IF(M750=2,_xlfn.XLOOKUP(D750,' RPM (ICE)'!$F$3:$F$63,' RPM (ICE)'!$B$3:$B$63,,1),IF(M750=3,_xlfn.XLOOKUP(D750,' RPM (ICE)'!$G$3:$G$63,' RPM (ICE)'!$B$3:$B$63,,1))))</f>
        <v>6900</v>
      </c>
      <c r="X750" s="12">
        <f t="shared" si="270"/>
        <v>18.575322156521739</v>
      </c>
      <c r="Y750" s="3">
        <f t="shared" si="271"/>
        <v>19</v>
      </c>
      <c r="Z750" s="3">
        <f t="shared" si="278"/>
        <v>19</v>
      </c>
      <c r="AA750" s="3">
        <f t="shared" si="272"/>
        <v>19</v>
      </c>
      <c r="AB750" s="19"/>
      <c r="AC750" s="14">
        <f>IF(M750=1,_xlfn.XLOOKUP(D750,' RPM (ICE)'!$E$3:$E$63,' RPM (ICE)'!$C$3:$C$63,,-1),IF(M750=2,_xlfn.XLOOKUP(D750,' RPM (ICE)'!$F$3:$F$63,' RPM (ICE)'!$C$3:$C$63,,-1),IF(M750=3,_xlfn.XLOOKUP(D750,' RPM (ICE)'!$G$3:$G$63,' RPM (ICE)'!$C$3:$C$63,,-1))))</f>
        <v>13.483333333333301</v>
      </c>
      <c r="AD750" s="14">
        <f t="shared" si="273"/>
        <v>10.054521666666643</v>
      </c>
      <c r="AE750" s="14">
        <f t="shared" si="274"/>
        <v>13.914292245024122</v>
      </c>
      <c r="AF750" s="14" cm="1">
        <f t="array" ref="AF750">_xlfn.XLOOKUP(AE750,BSFC!$I$11:$I$33,_xlfn.XLOOKUP('Main Data (ICE)'!W750,BSFC!$J$10:$W$10,BSFC!$J$11:$W$33,,-1),,-1)</f>
        <v>450.79008974999994</v>
      </c>
      <c r="AG750" s="14">
        <f t="shared" si="275"/>
        <v>1.2590218679194376</v>
      </c>
      <c r="AH750" s="14">
        <f t="shared" si="279"/>
        <v>2.0825300384643382E-4</v>
      </c>
      <c r="AI750" s="14">
        <f t="shared" si="280"/>
        <v>9.3878390294640984E-2</v>
      </c>
      <c r="AJ750" s="14">
        <f t="shared" si="284"/>
        <v>87.342599868601454</v>
      </c>
      <c r="AK750" s="14">
        <f t="shared" si="281"/>
        <v>1.2434223880084896E-4</v>
      </c>
      <c r="AL750" s="14">
        <f t="shared" si="282"/>
        <v>0.11568556273987213</v>
      </c>
    </row>
    <row r="751" spans="1:38" ht="15.75" thickBot="1" x14ac:dyDescent="0.3">
      <c r="A751" s="14">
        <v>2</v>
      </c>
      <c r="B751" s="17" t="s">
        <v>31</v>
      </c>
      <c r="C751" s="14">
        <v>745</v>
      </c>
      <c r="D751" s="14">
        <f t="shared" si="276"/>
        <v>30.000049728</v>
      </c>
      <c r="E751" s="14">
        <f t="shared" si="266"/>
        <v>13.411199999999999</v>
      </c>
      <c r="F751" s="14">
        <f t="shared" si="277"/>
        <v>63.952852718796223</v>
      </c>
      <c r="G751" s="14">
        <f>0.5*('Specifications (ICE)'!$P$4*'Specifications (ICE)'!$P$3)*'Specifications (ICE)'!$P$5*E751^2</f>
        <v>56.217600027646043</v>
      </c>
      <c r="H751" s="14">
        <f>IF(B751="A",'Specifications (ICE)'!$M$12,IF(B751="G",'Specifications (ICE)'!$M$13))</f>
        <v>105.33879899999999</v>
      </c>
      <c r="I751" s="14">
        <f>'Specifications (ICE)'!$H$11-G751-H751-R751</f>
        <v>540.44185119107658</v>
      </c>
      <c r="J751" s="14">
        <f t="shared" si="267"/>
        <v>0.85399569113473717</v>
      </c>
      <c r="K751" s="14">
        <f>0.5*'Specifications (ICE)'!$E$16*E751^2</f>
        <v>48283.043975654393</v>
      </c>
      <c r="L751" s="14">
        <f>E751/'Specifications (ICE)'!$M$4</f>
        <v>46.93333333333333</v>
      </c>
      <c r="M751" s="14">
        <f t="shared" si="262"/>
        <v>3</v>
      </c>
      <c r="N751" s="14">
        <f>IF(M751=1,'Specifications (ICE)'!$M$19,IF(M751=2,'Specifications (ICE)'!$M$20,IF(M751=3,'Specifications (ICE)'!$M$21)))</f>
        <v>632.83908432016858</v>
      </c>
      <c r="O751" s="14">
        <f t="shared" si="263"/>
        <v>56.911309171706868</v>
      </c>
      <c r="P751" s="13">
        <f t="shared" si="264"/>
        <v>0</v>
      </c>
      <c r="Q751" s="14">
        <v>0</v>
      </c>
      <c r="R751" s="17">
        <f>'Specifications (ICE)'!$E$16*9.81*SIN(Q751-Q750)</f>
        <v>0</v>
      </c>
      <c r="S751" s="14">
        <f t="shared" si="268"/>
        <v>0</v>
      </c>
      <c r="T751" s="12">
        <f t="shared" si="265"/>
        <v>840.33949246964119</v>
      </c>
      <c r="U751" s="3">
        <f t="shared" si="283"/>
        <v>18</v>
      </c>
      <c r="V751" s="19">
        <f t="shared" si="269"/>
        <v>13.422600000000001</v>
      </c>
      <c r="W751" s="14">
        <f>IF(M751=1,_xlfn.XLOOKUP(D751,' RPM (ICE)'!$E$3:$E$63,' RPM (ICE)'!$B$3:$B$63,,1),IF(M751=2,_xlfn.XLOOKUP(D751,' RPM (ICE)'!$F$3:$F$63,' RPM (ICE)'!$B$3:$B$63,,1),IF(M751=3,_xlfn.XLOOKUP(D751,' RPM (ICE)'!$G$3:$G$63,' RPM (ICE)'!$B$3:$B$63,,1))))</f>
        <v>6900</v>
      </c>
      <c r="X751" s="12">
        <f t="shared" si="270"/>
        <v>18.575322156521739</v>
      </c>
      <c r="Y751" s="3">
        <f t="shared" si="271"/>
        <v>19</v>
      </c>
      <c r="Z751" s="3">
        <f t="shared" si="278"/>
        <v>19</v>
      </c>
      <c r="AA751" s="3">
        <f t="shared" si="272"/>
        <v>19</v>
      </c>
      <c r="AB751" s="19"/>
      <c r="AC751" s="14">
        <f>IF(M751=1,_xlfn.XLOOKUP(D751,' RPM (ICE)'!$E$3:$E$63,' RPM (ICE)'!$C$3:$C$63,,-1),IF(M751=2,_xlfn.XLOOKUP(D751,' RPM (ICE)'!$F$3:$F$63,' RPM (ICE)'!$C$3:$C$63,,-1),IF(M751=3,_xlfn.XLOOKUP(D751,' RPM (ICE)'!$G$3:$G$63,' RPM (ICE)'!$C$3:$C$63,,-1))))</f>
        <v>13.483333333333301</v>
      </c>
      <c r="AD751" s="14">
        <f t="shared" si="273"/>
        <v>10.054521666666643</v>
      </c>
      <c r="AE751" s="14">
        <f t="shared" si="274"/>
        <v>13.914292245024122</v>
      </c>
      <c r="AF751" s="14" cm="1">
        <f t="array" ref="AF751">_xlfn.XLOOKUP(AE751,BSFC!$I$11:$I$33,_xlfn.XLOOKUP('Main Data (ICE)'!W751,BSFC!$J$10:$W$10,BSFC!$J$11:$W$33,,-1),,-1)</f>
        <v>450.79008974999994</v>
      </c>
      <c r="AG751" s="14">
        <f t="shared" si="275"/>
        <v>1.2590218679194376</v>
      </c>
      <c r="AH751" s="14">
        <f t="shared" si="279"/>
        <v>2.0825300384643382E-4</v>
      </c>
      <c r="AI751" s="14">
        <f t="shared" si="280"/>
        <v>9.3878390294640984E-2</v>
      </c>
      <c r="AJ751" s="14">
        <f t="shared" si="284"/>
        <v>87.436478258896088</v>
      </c>
      <c r="AK751" s="14">
        <f t="shared" si="281"/>
        <v>1.2434223880084896E-4</v>
      </c>
      <c r="AL751" s="14">
        <f t="shared" si="282"/>
        <v>0.11580990497867298</v>
      </c>
    </row>
    <row r="752" spans="1:38" ht="15.75" thickBot="1" x14ac:dyDescent="0.3">
      <c r="A752" s="14">
        <v>2</v>
      </c>
      <c r="B752" s="17" t="s">
        <v>31</v>
      </c>
      <c r="C752" s="14">
        <v>746</v>
      </c>
      <c r="D752" s="14">
        <f t="shared" si="276"/>
        <v>30.000049728</v>
      </c>
      <c r="E752" s="14">
        <f t="shared" si="266"/>
        <v>13.411199999999999</v>
      </c>
      <c r="F752" s="14">
        <f t="shared" si="277"/>
        <v>64.027417261864699</v>
      </c>
      <c r="G752" s="14">
        <f>0.5*('Specifications (ICE)'!$P$4*'Specifications (ICE)'!$P$3)*'Specifications (ICE)'!$P$5*E752^2</f>
        <v>56.217600027646043</v>
      </c>
      <c r="H752" s="14">
        <f>IF(B752="A",'Specifications (ICE)'!$M$12,IF(B752="G",'Specifications (ICE)'!$M$13))</f>
        <v>105.33879899999999</v>
      </c>
      <c r="I752" s="14">
        <f>'Specifications (ICE)'!$H$11-G752-H752-R752</f>
        <v>540.44185119107658</v>
      </c>
      <c r="J752" s="14">
        <f t="shared" si="267"/>
        <v>0.85399569113473717</v>
      </c>
      <c r="K752" s="14">
        <f>0.5*'Specifications (ICE)'!$E$16*E752^2</f>
        <v>48283.043975654393</v>
      </c>
      <c r="L752" s="14">
        <f>E752/'Specifications (ICE)'!$M$4</f>
        <v>46.93333333333333</v>
      </c>
      <c r="M752" s="14">
        <f t="shared" si="262"/>
        <v>3</v>
      </c>
      <c r="N752" s="14">
        <f>IF(M752=1,'Specifications (ICE)'!$M$19,IF(M752=2,'Specifications (ICE)'!$M$20,IF(M752=3,'Specifications (ICE)'!$M$21)))</f>
        <v>632.83908432016858</v>
      </c>
      <c r="O752" s="14">
        <f t="shared" si="263"/>
        <v>56.911309171706868</v>
      </c>
      <c r="P752" s="13">
        <f t="shared" si="264"/>
        <v>0</v>
      </c>
      <c r="Q752" s="14">
        <v>0</v>
      </c>
      <c r="R752" s="17">
        <f>'Specifications (ICE)'!$E$16*9.81*SIN(Q752-Q751)</f>
        <v>0</v>
      </c>
      <c r="S752" s="14">
        <f t="shared" si="268"/>
        <v>0</v>
      </c>
      <c r="T752" s="12">
        <f t="shared" si="265"/>
        <v>840.33949246964119</v>
      </c>
      <c r="U752" s="3">
        <f t="shared" si="283"/>
        <v>18</v>
      </c>
      <c r="V752" s="19">
        <f t="shared" si="269"/>
        <v>13.422600000000001</v>
      </c>
      <c r="W752" s="14">
        <f>IF(M752=1,_xlfn.XLOOKUP(D752,' RPM (ICE)'!$E$3:$E$63,' RPM (ICE)'!$B$3:$B$63,,1),IF(M752=2,_xlfn.XLOOKUP(D752,' RPM (ICE)'!$F$3:$F$63,' RPM (ICE)'!$B$3:$B$63,,1),IF(M752=3,_xlfn.XLOOKUP(D752,' RPM (ICE)'!$G$3:$G$63,' RPM (ICE)'!$B$3:$B$63,,1))))</f>
        <v>6900</v>
      </c>
      <c r="X752" s="12">
        <f t="shared" si="270"/>
        <v>18.575322156521739</v>
      </c>
      <c r="Y752" s="3">
        <f t="shared" si="271"/>
        <v>19</v>
      </c>
      <c r="Z752" s="3">
        <f t="shared" si="278"/>
        <v>19</v>
      </c>
      <c r="AA752" s="3">
        <f t="shared" si="272"/>
        <v>19</v>
      </c>
      <c r="AB752" s="19"/>
      <c r="AC752" s="14">
        <f>IF(M752=1,_xlfn.XLOOKUP(D752,' RPM (ICE)'!$E$3:$E$63,' RPM (ICE)'!$C$3:$C$63,,-1),IF(M752=2,_xlfn.XLOOKUP(D752,' RPM (ICE)'!$F$3:$F$63,' RPM (ICE)'!$C$3:$C$63,,-1),IF(M752=3,_xlfn.XLOOKUP(D752,' RPM (ICE)'!$G$3:$G$63,' RPM (ICE)'!$C$3:$C$63,,-1))))</f>
        <v>13.483333333333301</v>
      </c>
      <c r="AD752" s="14">
        <f t="shared" si="273"/>
        <v>10.054521666666643</v>
      </c>
      <c r="AE752" s="14">
        <f t="shared" si="274"/>
        <v>13.914292245024122</v>
      </c>
      <c r="AF752" s="14" cm="1">
        <f t="array" ref="AF752">_xlfn.XLOOKUP(AE752,BSFC!$I$11:$I$33,_xlfn.XLOOKUP('Main Data (ICE)'!W752,BSFC!$J$10:$W$10,BSFC!$J$11:$W$33,,-1),,-1)</f>
        <v>450.79008974999994</v>
      </c>
      <c r="AG752" s="14">
        <f t="shared" si="275"/>
        <v>1.2590218679194376</v>
      </c>
      <c r="AH752" s="14">
        <f t="shared" si="279"/>
        <v>2.08253003846414E-4</v>
      </c>
      <c r="AI752" s="14">
        <f t="shared" si="280"/>
        <v>9.3878390294632047E-2</v>
      </c>
      <c r="AJ752" s="14">
        <f t="shared" si="284"/>
        <v>87.530356649190722</v>
      </c>
      <c r="AK752" s="14">
        <f t="shared" si="281"/>
        <v>1.2434223880083715E-4</v>
      </c>
      <c r="AL752" s="14">
        <f t="shared" si="282"/>
        <v>0.11593424721747382</v>
      </c>
    </row>
    <row r="753" spans="1:38" ht="15.75" thickBot="1" x14ac:dyDescent="0.3">
      <c r="A753" s="14">
        <v>2</v>
      </c>
      <c r="B753" s="17" t="s">
        <v>31</v>
      </c>
      <c r="C753" s="14">
        <v>747</v>
      </c>
      <c r="D753" s="14">
        <f t="shared" si="276"/>
        <v>30.000049728</v>
      </c>
      <c r="E753" s="14">
        <f t="shared" si="266"/>
        <v>13.411199999999999</v>
      </c>
      <c r="F753" s="14">
        <f t="shared" si="277"/>
        <v>64.101981804933175</v>
      </c>
      <c r="G753" s="14">
        <f>0.5*('Specifications (ICE)'!$P$4*'Specifications (ICE)'!$P$3)*'Specifications (ICE)'!$P$5*E753^2</f>
        <v>56.217600027646043</v>
      </c>
      <c r="H753" s="14">
        <f>IF(B753="A",'Specifications (ICE)'!$M$12,IF(B753="G",'Specifications (ICE)'!$M$13))</f>
        <v>105.33879899999999</v>
      </c>
      <c r="I753" s="14">
        <f>'Specifications (ICE)'!$H$11-G753-H753-R753</f>
        <v>540.44185119107658</v>
      </c>
      <c r="J753" s="14">
        <f t="shared" si="267"/>
        <v>0.85399569113473717</v>
      </c>
      <c r="K753" s="14">
        <f>0.5*'Specifications (ICE)'!$E$16*E753^2</f>
        <v>48283.043975654393</v>
      </c>
      <c r="L753" s="14">
        <f>E753/'Specifications (ICE)'!$M$4</f>
        <v>46.93333333333333</v>
      </c>
      <c r="M753" s="14">
        <f t="shared" si="262"/>
        <v>3</v>
      </c>
      <c r="N753" s="14">
        <f>IF(M753=1,'Specifications (ICE)'!$M$19,IF(M753=2,'Specifications (ICE)'!$M$20,IF(M753=3,'Specifications (ICE)'!$M$21)))</f>
        <v>632.83908432016858</v>
      </c>
      <c r="O753" s="14">
        <f t="shared" si="263"/>
        <v>56.911309171706868</v>
      </c>
      <c r="P753" s="13">
        <f t="shared" si="264"/>
        <v>0</v>
      </c>
      <c r="Q753" s="14">
        <v>0</v>
      </c>
      <c r="R753" s="17">
        <f>'Specifications (ICE)'!$E$16*9.81*SIN(Q753-Q752)</f>
        <v>0</v>
      </c>
      <c r="S753" s="14">
        <f t="shared" si="268"/>
        <v>0</v>
      </c>
      <c r="T753" s="12">
        <f t="shared" si="265"/>
        <v>840.33949246964119</v>
      </c>
      <c r="U753" s="3">
        <f t="shared" si="283"/>
        <v>18</v>
      </c>
      <c r="V753" s="19">
        <f t="shared" si="269"/>
        <v>13.422600000000001</v>
      </c>
      <c r="W753" s="14">
        <f>IF(M753=1,_xlfn.XLOOKUP(D753,' RPM (ICE)'!$E$3:$E$63,' RPM (ICE)'!$B$3:$B$63,,1),IF(M753=2,_xlfn.XLOOKUP(D753,' RPM (ICE)'!$F$3:$F$63,' RPM (ICE)'!$B$3:$B$63,,1),IF(M753=3,_xlfn.XLOOKUP(D753,' RPM (ICE)'!$G$3:$G$63,' RPM (ICE)'!$B$3:$B$63,,1))))</f>
        <v>6900</v>
      </c>
      <c r="X753" s="12">
        <f t="shared" si="270"/>
        <v>18.575322156521739</v>
      </c>
      <c r="Y753" s="3">
        <f t="shared" si="271"/>
        <v>19</v>
      </c>
      <c r="Z753" s="3">
        <f t="shared" si="278"/>
        <v>19</v>
      </c>
      <c r="AA753" s="3">
        <f t="shared" si="272"/>
        <v>19</v>
      </c>
      <c r="AB753" s="19"/>
      <c r="AC753" s="14">
        <f>IF(M753=1,_xlfn.XLOOKUP(D753,' RPM (ICE)'!$E$3:$E$63,' RPM (ICE)'!$C$3:$C$63,,-1),IF(M753=2,_xlfn.XLOOKUP(D753,' RPM (ICE)'!$F$3:$F$63,' RPM (ICE)'!$C$3:$C$63,,-1),IF(M753=3,_xlfn.XLOOKUP(D753,' RPM (ICE)'!$G$3:$G$63,' RPM (ICE)'!$C$3:$C$63,,-1))))</f>
        <v>13.483333333333301</v>
      </c>
      <c r="AD753" s="14">
        <f t="shared" si="273"/>
        <v>10.054521666666643</v>
      </c>
      <c r="AE753" s="14">
        <f t="shared" si="274"/>
        <v>13.914292245024122</v>
      </c>
      <c r="AF753" s="14" cm="1">
        <f t="array" ref="AF753">_xlfn.XLOOKUP(AE753,BSFC!$I$11:$I$33,_xlfn.XLOOKUP('Main Data (ICE)'!W753,BSFC!$J$10:$W$10,BSFC!$J$11:$W$33,,-1),,-1)</f>
        <v>450.79008974999994</v>
      </c>
      <c r="AG753" s="14">
        <f t="shared" si="275"/>
        <v>1.2590218679194376</v>
      </c>
      <c r="AH753" s="14">
        <f t="shared" si="279"/>
        <v>2.08253003846414E-4</v>
      </c>
      <c r="AI753" s="14">
        <f t="shared" si="280"/>
        <v>9.3878390294632047E-2</v>
      </c>
      <c r="AJ753" s="14">
        <f t="shared" si="284"/>
        <v>87.624235039485356</v>
      </c>
      <c r="AK753" s="14">
        <f t="shared" si="281"/>
        <v>1.2434223880083715E-4</v>
      </c>
      <c r="AL753" s="14">
        <f t="shared" si="282"/>
        <v>0.11605858945627466</v>
      </c>
    </row>
    <row r="754" spans="1:38" ht="15.75" thickBot="1" x14ac:dyDescent="0.3">
      <c r="A754" s="14">
        <v>2</v>
      </c>
      <c r="B754" s="17" t="s">
        <v>31</v>
      </c>
      <c r="C754" s="14">
        <v>748</v>
      </c>
      <c r="D754" s="14">
        <f t="shared" si="276"/>
        <v>30.000049728</v>
      </c>
      <c r="E754" s="14">
        <f t="shared" si="266"/>
        <v>13.411199999999999</v>
      </c>
      <c r="F754" s="14">
        <f t="shared" si="277"/>
        <v>64.176546348001651</v>
      </c>
      <c r="G754" s="14">
        <f>0.5*('Specifications (ICE)'!$P$4*'Specifications (ICE)'!$P$3)*'Specifications (ICE)'!$P$5*E754^2</f>
        <v>56.217600027646043</v>
      </c>
      <c r="H754" s="14">
        <f>IF(B754="A",'Specifications (ICE)'!$M$12,IF(B754="G",'Specifications (ICE)'!$M$13))</f>
        <v>105.33879899999999</v>
      </c>
      <c r="I754" s="14">
        <f>'Specifications (ICE)'!$H$11-G754-H754-R754</f>
        <v>540.44185119107658</v>
      </c>
      <c r="J754" s="14">
        <f t="shared" si="267"/>
        <v>0.85399569113473717</v>
      </c>
      <c r="K754" s="14">
        <f>0.5*'Specifications (ICE)'!$E$16*E754^2</f>
        <v>48283.043975654393</v>
      </c>
      <c r="L754" s="14">
        <f>E754/'Specifications (ICE)'!$M$4</f>
        <v>46.93333333333333</v>
      </c>
      <c r="M754" s="14">
        <f t="shared" si="262"/>
        <v>3</v>
      </c>
      <c r="N754" s="14">
        <f>IF(M754=1,'Specifications (ICE)'!$M$19,IF(M754=2,'Specifications (ICE)'!$M$20,IF(M754=3,'Specifications (ICE)'!$M$21)))</f>
        <v>632.83908432016858</v>
      </c>
      <c r="O754" s="14">
        <f t="shared" si="263"/>
        <v>56.911309171706868</v>
      </c>
      <c r="P754" s="13">
        <f t="shared" si="264"/>
        <v>0</v>
      </c>
      <c r="Q754" s="14">
        <v>0</v>
      </c>
      <c r="R754" s="17">
        <f>'Specifications (ICE)'!$E$16*9.81*SIN(Q754-Q753)</f>
        <v>0</v>
      </c>
      <c r="S754" s="14">
        <f t="shared" si="268"/>
        <v>0</v>
      </c>
      <c r="T754" s="12">
        <f t="shared" si="265"/>
        <v>840.33949246964119</v>
      </c>
      <c r="U754" s="3">
        <f t="shared" si="283"/>
        <v>18</v>
      </c>
      <c r="V754" s="19">
        <f t="shared" si="269"/>
        <v>13.422600000000001</v>
      </c>
      <c r="W754" s="14">
        <f>IF(M754=1,_xlfn.XLOOKUP(D754,' RPM (ICE)'!$E$3:$E$63,' RPM (ICE)'!$B$3:$B$63,,1),IF(M754=2,_xlfn.XLOOKUP(D754,' RPM (ICE)'!$F$3:$F$63,' RPM (ICE)'!$B$3:$B$63,,1),IF(M754=3,_xlfn.XLOOKUP(D754,' RPM (ICE)'!$G$3:$G$63,' RPM (ICE)'!$B$3:$B$63,,1))))</f>
        <v>6900</v>
      </c>
      <c r="X754" s="12">
        <f t="shared" si="270"/>
        <v>18.575322156521739</v>
      </c>
      <c r="Y754" s="3">
        <f t="shared" si="271"/>
        <v>19</v>
      </c>
      <c r="Z754" s="3">
        <f t="shared" si="278"/>
        <v>19</v>
      </c>
      <c r="AA754" s="3">
        <f t="shared" si="272"/>
        <v>19</v>
      </c>
      <c r="AB754" s="19"/>
      <c r="AC754" s="14">
        <f>IF(M754=1,_xlfn.XLOOKUP(D754,' RPM (ICE)'!$E$3:$E$63,' RPM (ICE)'!$C$3:$C$63,,-1),IF(M754=2,_xlfn.XLOOKUP(D754,' RPM (ICE)'!$F$3:$F$63,' RPM (ICE)'!$C$3:$C$63,,-1),IF(M754=3,_xlfn.XLOOKUP(D754,' RPM (ICE)'!$G$3:$G$63,' RPM (ICE)'!$C$3:$C$63,,-1))))</f>
        <v>13.483333333333301</v>
      </c>
      <c r="AD754" s="14">
        <f t="shared" si="273"/>
        <v>10.054521666666643</v>
      </c>
      <c r="AE754" s="14">
        <f t="shared" si="274"/>
        <v>13.914292245024122</v>
      </c>
      <c r="AF754" s="14" cm="1">
        <f t="array" ref="AF754">_xlfn.XLOOKUP(AE754,BSFC!$I$11:$I$33,_xlfn.XLOOKUP('Main Data (ICE)'!W754,BSFC!$J$10:$W$10,BSFC!$J$11:$W$33,,-1),,-1)</f>
        <v>450.79008974999994</v>
      </c>
      <c r="AG754" s="14">
        <f t="shared" si="275"/>
        <v>1.2590218679194376</v>
      </c>
      <c r="AH754" s="14">
        <f t="shared" si="279"/>
        <v>2.08253003846414E-4</v>
      </c>
      <c r="AI754" s="14">
        <f t="shared" si="280"/>
        <v>9.3878390294632047E-2</v>
      </c>
      <c r="AJ754" s="14">
        <f t="shared" si="284"/>
        <v>87.71811342977999</v>
      </c>
      <c r="AK754" s="14">
        <f t="shared" si="281"/>
        <v>1.2434223880083715E-4</v>
      </c>
      <c r="AL754" s="14">
        <f t="shared" si="282"/>
        <v>0.1161829316950755</v>
      </c>
    </row>
    <row r="755" spans="1:38" ht="15.75" thickBot="1" x14ac:dyDescent="0.3">
      <c r="A755" s="14">
        <v>2</v>
      </c>
      <c r="B755" s="17" t="s">
        <v>31</v>
      </c>
      <c r="C755" s="14">
        <v>749</v>
      </c>
      <c r="D755" s="14">
        <f t="shared" si="276"/>
        <v>30.000049728</v>
      </c>
      <c r="E755" s="14">
        <f t="shared" si="266"/>
        <v>13.411199999999999</v>
      </c>
      <c r="F755" s="14">
        <f t="shared" si="277"/>
        <v>64.251110891070127</v>
      </c>
      <c r="G755" s="14">
        <f>0.5*('Specifications (ICE)'!$P$4*'Specifications (ICE)'!$P$3)*'Specifications (ICE)'!$P$5*E755^2</f>
        <v>56.217600027646043</v>
      </c>
      <c r="H755" s="14">
        <f>IF(B755="A",'Specifications (ICE)'!$M$12,IF(B755="G",'Specifications (ICE)'!$M$13))</f>
        <v>105.33879899999999</v>
      </c>
      <c r="I755" s="14">
        <f>'Specifications (ICE)'!$H$11-G755-H755-R755</f>
        <v>540.44185119107658</v>
      </c>
      <c r="J755" s="14">
        <f t="shared" si="267"/>
        <v>0.85399569113473717</v>
      </c>
      <c r="K755" s="14">
        <f>0.5*'Specifications (ICE)'!$E$16*E755^2</f>
        <v>48283.043975654393</v>
      </c>
      <c r="L755" s="14">
        <f>E755/'Specifications (ICE)'!$M$4</f>
        <v>46.93333333333333</v>
      </c>
      <c r="M755" s="14">
        <f t="shared" si="262"/>
        <v>3</v>
      </c>
      <c r="N755" s="14">
        <f>IF(M755=1,'Specifications (ICE)'!$M$19,IF(M755=2,'Specifications (ICE)'!$M$20,IF(M755=3,'Specifications (ICE)'!$M$21)))</f>
        <v>632.83908432016858</v>
      </c>
      <c r="O755" s="14">
        <f t="shared" si="263"/>
        <v>56.911309171706868</v>
      </c>
      <c r="P755" s="13">
        <f t="shared" si="264"/>
        <v>0</v>
      </c>
      <c r="Q755" s="14">
        <v>0</v>
      </c>
      <c r="R755" s="17">
        <f>'Specifications (ICE)'!$E$16*9.81*SIN(Q755-Q754)</f>
        <v>0</v>
      </c>
      <c r="S755" s="14">
        <f t="shared" si="268"/>
        <v>0</v>
      </c>
      <c r="T755" s="12">
        <f t="shared" si="265"/>
        <v>840.33949246964119</v>
      </c>
      <c r="U755" s="3">
        <f t="shared" si="283"/>
        <v>18</v>
      </c>
      <c r="V755" s="19">
        <f t="shared" si="269"/>
        <v>13.422600000000001</v>
      </c>
      <c r="W755" s="14">
        <f>IF(M755=1,_xlfn.XLOOKUP(D755,' RPM (ICE)'!$E$3:$E$63,' RPM (ICE)'!$B$3:$B$63,,1),IF(M755=2,_xlfn.XLOOKUP(D755,' RPM (ICE)'!$F$3:$F$63,' RPM (ICE)'!$B$3:$B$63,,1),IF(M755=3,_xlfn.XLOOKUP(D755,' RPM (ICE)'!$G$3:$G$63,' RPM (ICE)'!$B$3:$B$63,,1))))</f>
        <v>6900</v>
      </c>
      <c r="X755" s="12">
        <f t="shared" si="270"/>
        <v>18.575322156521739</v>
      </c>
      <c r="Y755" s="3">
        <f t="shared" si="271"/>
        <v>19</v>
      </c>
      <c r="Z755" s="3">
        <f t="shared" si="278"/>
        <v>19</v>
      </c>
      <c r="AA755" s="3">
        <f t="shared" si="272"/>
        <v>19</v>
      </c>
      <c r="AB755" s="19"/>
      <c r="AC755" s="14">
        <f>IF(M755=1,_xlfn.XLOOKUP(D755,' RPM (ICE)'!$E$3:$E$63,' RPM (ICE)'!$C$3:$C$63,,-1),IF(M755=2,_xlfn.XLOOKUP(D755,' RPM (ICE)'!$F$3:$F$63,' RPM (ICE)'!$C$3:$C$63,,-1),IF(M755=3,_xlfn.XLOOKUP(D755,' RPM (ICE)'!$G$3:$G$63,' RPM (ICE)'!$C$3:$C$63,,-1))))</f>
        <v>13.483333333333301</v>
      </c>
      <c r="AD755" s="14">
        <f t="shared" si="273"/>
        <v>10.054521666666643</v>
      </c>
      <c r="AE755" s="14">
        <f t="shared" si="274"/>
        <v>13.914292245024122</v>
      </c>
      <c r="AF755" s="14" cm="1">
        <f t="array" ref="AF755">_xlfn.XLOOKUP(AE755,BSFC!$I$11:$I$33,_xlfn.XLOOKUP('Main Data (ICE)'!W755,BSFC!$J$10:$W$10,BSFC!$J$11:$W$33,,-1),,-1)</f>
        <v>450.79008974999994</v>
      </c>
      <c r="AG755" s="14">
        <f t="shared" si="275"/>
        <v>1.2590218679194376</v>
      </c>
      <c r="AH755" s="14">
        <f t="shared" si="279"/>
        <v>2.08253003846414E-4</v>
      </c>
      <c r="AI755" s="14">
        <f t="shared" si="280"/>
        <v>9.3878390294632047E-2</v>
      </c>
      <c r="AJ755" s="14">
        <f t="shared" si="284"/>
        <v>87.811991820074624</v>
      </c>
      <c r="AK755" s="14">
        <f t="shared" si="281"/>
        <v>1.2434223880083715E-4</v>
      </c>
      <c r="AL755" s="14">
        <f t="shared" si="282"/>
        <v>0.11630727393387634</v>
      </c>
    </row>
    <row r="756" spans="1:38" ht="15.75" thickBot="1" x14ac:dyDescent="0.3">
      <c r="A756" s="14">
        <v>2</v>
      </c>
      <c r="B756" s="17" t="s">
        <v>31</v>
      </c>
      <c r="C756" s="14">
        <v>750</v>
      </c>
      <c r="D756" s="14">
        <f t="shared" si="276"/>
        <v>30.000049728</v>
      </c>
      <c r="E756" s="14">
        <f t="shared" si="266"/>
        <v>13.411199999999999</v>
      </c>
      <c r="F756" s="14">
        <f t="shared" si="277"/>
        <v>64.325675434138603</v>
      </c>
      <c r="G756" s="14">
        <f>0.5*('Specifications (ICE)'!$P$4*'Specifications (ICE)'!$P$3)*'Specifications (ICE)'!$P$5*E756^2</f>
        <v>56.217600027646043</v>
      </c>
      <c r="H756" s="14">
        <f>IF(B756="A",'Specifications (ICE)'!$M$12,IF(B756="G",'Specifications (ICE)'!$M$13))</f>
        <v>105.33879899999999</v>
      </c>
      <c r="I756" s="14">
        <f>'Specifications (ICE)'!$H$11-G756-H756-R756</f>
        <v>540.44185119107658</v>
      </c>
      <c r="J756" s="14">
        <f t="shared" si="267"/>
        <v>0.85399569113473717</v>
      </c>
      <c r="K756" s="14">
        <f>0.5*'Specifications (ICE)'!$E$16*E756^2</f>
        <v>48283.043975654393</v>
      </c>
      <c r="L756" s="14">
        <f>E756/'Specifications (ICE)'!$M$4</f>
        <v>46.93333333333333</v>
      </c>
      <c r="M756" s="14">
        <f t="shared" si="262"/>
        <v>3</v>
      </c>
      <c r="N756" s="14">
        <f>IF(M756=1,'Specifications (ICE)'!$M$19,IF(M756=2,'Specifications (ICE)'!$M$20,IF(M756=3,'Specifications (ICE)'!$M$21)))</f>
        <v>632.83908432016858</v>
      </c>
      <c r="O756" s="14">
        <f t="shared" si="263"/>
        <v>56.911309171706868</v>
      </c>
      <c r="P756" s="13">
        <f t="shared" si="264"/>
        <v>0</v>
      </c>
      <c r="Q756" s="14">
        <v>0</v>
      </c>
      <c r="R756" s="17">
        <f>'Specifications (ICE)'!$E$16*9.81*SIN(Q756-Q755)</f>
        <v>0</v>
      </c>
      <c r="S756" s="14">
        <f t="shared" si="268"/>
        <v>0</v>
      </c>
      <c r="T756" s="12">
        <f t="shared" si="265"/>
        <v>840.33949246964119</v>
      </c>
      <c r="U756" s="3">
        <f t="shared" si="283"/>
        <v>18</v>
      </c>
      <c r="V756" s="19">
        <f t="shared" si="269"/>
        <v>13.422600000000001</v>
      </c>
      <c r="W756" s="14">
        <f>IF(M756=1,_xlfn.XLOOKUP(D756,' RPM (ICE)'!$E$3:$E$63,' RPM (ICE)'!$B$3:$B$63,,1),IF(M756=2,_xlfn.XLOOKUP(D756,' RPM (ICE)'!$F$3:$F$63,' RPM (ICE)'!$B$3:$B$63,,1),IF(M756=3,_xlfn.XLOOKUP(D756,' RPM (ICE)'!$G$3:$G$63,' RPM (ICE)'!$B$3:$B$63,,1))))</f>
        <v>6900</v>
      </c>
      <c r="X756" s="12">
        <f t="shared" si="270"/>
        <v>18.575322156521739</v>
      </c>
      <c r="Y756" s="3">
        <f t="shared" si="271"/>
        <v>19</v>
      </c>
      <c r="Z756" s="3">
        <f t="shared" si="278"/>
        <v>19</v>
      </c>
      <c r="AA756" s="3">
        <f t="shared" si="272"/>
        <v>19</v>
      </c>
      <c r="AB756" s="19"/>
      <c r="AC756" s="14">
        <f>IF(M756=1,_xlfn.XLOOKUP(D756,' RPM (ICE)'!$E$3:$E$63,' RPM (ICE)'!$C$3:$C$63,,-1),IF(M756=2,_xlfn.XLOOKUP(D756,' RPM (ICE)'!$F$3:$F$63,' RPM (ICE)'!$C$3:$C$63,,-1),IF(M756=3,_xlfn.XLOOKUP(D756,' RPM (ICE)'!$G$3:$G$63,' RPM (ICE)'!$C$3:$C$63,,-1))))</f>
        <v>13.483333333333301</v>
      </c>
      <c r="AD756" s="14">
        <f t="shared" si="273"/>
        <v>10.054521666666643</v>
      </c>
      <c r="AE756" s="14">
        <f t="shared" si="274"/>
        <v>13.914292245024122</v>
      </c>
      <c r="AF756" s="14" cm="1">
        <f t="array" ref="AF756">_xlfn.XLOOKUP(AE756,BSFC!$I$11:$I$33,_xlfn.XLOOKUP('Main Data (ICE)'!W756,BSFC!$J$10:$W$10,BSFC!$J$11:$W$33,,-1),,-1)</f>
        <v>450.79008974999994</v>
      </c>
      <c r="AG756" s="14">
        <f t="shared" si="275"/>
        <v>1.2590218679194376</v>
      </c>
      <c r="AH756" s="14">
        <f t="shared" si="279"/>
        <v>2.08253003846414E-4</v>
      </c>
      <c r="AI756" s="14">
        <f t="shared" si="280"/>
        <v>9.3878390294632047E-2</v>
      </c>
      <c r="AJ756" s="14">
        <f t="shared" si="284"/>
        <v>87.905870210369258</v>
      </c>
      <c r="AK756" s="14">
        <f t="shared" si="281"/>
        <v>1.2434223880083715E-4</v>
      </c>
      <c r="AL756" s="14">
        <f t="shared" si="282"/>
        <v>0.11643161617267718</v>
      </c>
    </row>
    <row r="757" spans="1:38" ht="15.75" thickBot="1" x14ac:dyDescent="0.3">
      <c r="A757" s="14">
        <v>2</v>
      </c>
      <c r="B757" s="17" t="s">
        <v>31</v>
      </c>
      <c r="C757" s="14">
        <v>751</v>
      </c>
      <c r="D757" s="14">
        <f t="shared" si="276"/>
        <v>30.000049728</v>
      </c>
      <c r="E757" s="14">
        <f t="shared" si="266"/>
        <v>13.411199999999999</v>
      </c>
      <c r="F757" s="14">
        <f t="shared" si="277"/>
        <v>64.400239977207079</v>
      </c>
      <c r="G757" s="14">
        <f>0.5*('Specifications (ICE)'!$P$4*'Specifications (ICE)'!$P$3)*'Specifications (ICE)'!$P$5*E757^2</f>
        <v>56.217600027646043</v>
      </c>
      <c r="H757" s="14">
        <f>IF(B757="A",'Specifications (ICE)'!$M$12,IF(B757="G",'Specifications (ICE)'!$M$13))</f>
        <v>105.33879899999999</v>
      </c>
      <c r="I757" s="14">
        <f>'Specifications (ICE)'!$H$11-G757-H757-R757</f>
        <v>540.44185119107658</v>
      </c>
      <c r="J757" s="14">
        <f t="shared" si="267"/>
        <v>0.85399569113473717</v>
      </c>
      <c r="K757" s="14">
        <f>0.5*'Specifications (ICE)'!$E$16*E757^2</f>
        <v>48283.043975654393</v>
      </c>
      <c r="L757" s="14">
        <f>E757/'Specifications (ICE)'!$M$4</f>
        <v>46.93333333333333</v>
      </c>
      <c r="M757" s="14">
        <f t="shared" si="262"/>
        <v>3</v>
      </c>
      <c r="N757" s="14">
        <f>IF(M757=1,'Specifications (ICE)'!$M$19,IF(M757=2,'Specifications (ICE)'!$M$20,IF(M757=3,'Specifications (ICE)'!$M$21)))</f>
        <v>632.83908432016858</v>
      </c>
      <c r="O757" s="14">
        <f t="shared" si="263"/>
        <v>56.911309171706868</v>
      </c>
      <c r="P757" s="13">
        <f t="shared" si="264"/>
        <v>0</v>
      </c>
      <c r="Q757" s="14">
        <v>0</v>
      </c>
      <c r="R757" s="17">
        <f>'Specifications (ICE)'!$E$16*9.81*SIN(Q757-Q756)</f>
        <v>0</v>
      </c>
      <c r="S757" s="14">
        <f t="shared" si="268"/>
        <v>0</v>
      </c>
      <c r="T757" s="12">
        <f t="shared" si="265"/>
        <v>840.33949246964119</v>
      </c>
      <c r="U757" s="3">
        <f t="shared" si="283"/>
        <v>18</v>
      </c>
      <c r="V757" s="19">
        <f t="shared" si="269"/>
        <v>13.422600000000001</v>
      </c>
      <c r="W757" s="14">
        <f>IF(M757=1,_xlfn.XLOOKUP(D757,' RPM (ICE)'!$E$3:$E$63,' RPM (ICE)'!$B$3:$B$63,,1),IF(M757=2,_xlfn.XLOOKUP(D757,' RPM (ICE)'!$F$3:$F$63,' RPM (ICE)'!$B$3:$B$63,,1),IF(M757=3,_xlfn.XLOOKUP(D757,' RPM (ICE)'!$G$3:$G$63,' RPM (ICE)'!$B$3:$B$63,,1))))</f>
        <v>6900</v>
      </c>
      <c r="X757" s="12">
        <f t="shared" si="270"/>
        <v>18.575322156521739</v>
      </c>
      <c r="Y757" s="3">
        <f t="shared" si="271"/>
        <v>19</v>
      </c>
      <c r="Z757" s="3">
        <f t="shared" si="278"/>
        <v>19</v>
      </c>
      <c r="AA757" s="3">
        <f t="shared" si="272"/>
        <v>19</v>
      </c>
      <c r="AB757" s="19"/>
      <c r="AC757" s="14">
        <f>IF(M757=1,_xlfn.XLOOKUP(D757,' RPM (ICE)'!$E$3:$E$63,' RPM (ICE)'!$C$3:$C$63,,-1),IF(M757=2,_xlfn.XLOOKUP(D757,' RPM (ICE)'!$F$3:$F$63,' RPM (ICE)'!$C$3:$C$63,,-1),IF(M757=3,_xlfn.XLOOKUP(D757,' RPM (ICE)'!$G$3:$G$63,' RPM (ICE)'!$C$3:$C$63,,-1))))</f>
        <v>13.483333333333301</v>
      </c>
      <c r="AD757" s="14">
        <f t="shared" si="273"/>
        <v>10.054521666666643</v>
      </c>
      <c r="AE757" s="14">
        <f t="shared" si="274"/>
        <v>13.914292245024122</v>
      </c>
      <c r="AF757" s="14" cm="1">
        <f t="array" ref="AF757">_xlfn.XLOOKUP(AE757,BSFC!$I$11:$I$33,_xlfn.XLOOKUP('Main Data (ICE)'!W757,BSFC!$J$10:$W$10,BSFC!$J$11:$W$33,,-1),,-1)</f>
        <v>450.79008974999994</v>
      </c>
      <c r="AG757" s="14">
        <f t="shared" si="275"/>
        <v>1.2590218679194376</v>
      </c>
      <c r="AH757" s="14">
        <f t="shared" si="279"/>
        <v>2.08253003846414E-4</v>
      </c>
      <c r="AI757" s="14">
        <f t="shared" si="280"/>
        <v>9.3878390294632047E-2</v>
      </c>
      <c r="AJ757" s="14">
        <f t="shared" si="284"/>
        <v>87.999748600663892</v>
      </c>
      <c r="AK757" s="14">
        <f t="shared" si="281"/>
        <v>1.2434223880083715E-4</v>
      </c>
      <c r="AL757" s="14">
        <f t="shared" si="282"/>
        <v>0.11655595841147802</v>
      </c>
    </row>
    <row r="758" spans="1:38" ht="15.75" thickBot="1" x14ac:dyDescent="0.3">
      <c r="A758" s="14">
        <v>2</v>
      </c>
      <c r="B758" s="17" t="s">
        <v>31</v>
      </c>
      <c r="C758" s="14">
        <v>752</v>
      </c>
      <c r="D758" s="14">
        <f t="shared" si="276"/>
        <v>30.000049728</v>
      </c>
      <c r="E758" s="14">
        <f t="shared" si="266"/>
        <v>13.411199999999999</v>
      </c>
      <c r="F758" s="14">
        <f t="shared" si="277"/>
        <v>64.474804520275555</v>
      </c>
      <c r="G758" s="14">
        <f>0.5*('Specifications (ICE)'!$P$4*'Specifications (ICE)'!$P$3)*'Specifications (ICE)'!$P$5*E758^2</f>
        <v>56.217600027646043</v>
      </c>
      <c r="H758" s="14">
        <f>IF(B758="A",'Specifications (ICE)'!$M$12,IF(B758="G",'Specifications (ICE)'!$M$13))</f>
        <v>105.33879899999999</v>
      </c>
      <c r="I758" s="14">
        <f>'Specifications (ICE)'!$H$11-G758-H758-R758</f>
        <v>540.44185119107658</v>
      </c>
      <c r="J758" s="14">
        <f t="shared" si="267"/>
        <v>0.85399569113473717</v>
      </c>
      <c r="K758" s="14">
        <f>0.5*'Specifications (ICE)'!$E$16*E758^2</f>
        <v>48283.043975654393</v>
      </c>
      <c r="L758" s="14">
        <f>E758/'Specifications (ICE)'!$M$4</f>
        <v>46.93333333333333</v>
      </c>
      <c r="M758" s="14">
        <f t="shared" si="262"/>
        <v>3</v>
      </c>
      <c r="N758" s="14">
        <f>IF(M758=1,'Specifications (ICE)'!$M$19,IF(M758=2,'Specifications (ICE)'!$M$20,IF(M758=3,'Specifications (ICE)'!$M$21)))</f>
        <v>632.83908432016858</v>
      </c>
      <c r="O758" s="14">
        <f t="shared" si="263"/>
        <v>56.911309171706868</v>
      </c>
      <c r="P758" s="13">
        <f t="shared" si="264"/>
        <v>0</v>
      </c>
      <c r="Q758" s="14">
        <v>0</v>
      </c>
      <c r="R758" s="17">
        <f>'Specifications (ICE)'!$E$16*9.81*SIN(Q758-Q757)</f>
        <v>0</v>
      </c>
      <c r="S758" s="14">
        <f t="shared" si="268"/>
        <v>0</v>
      </c>
      <c r="T758" s="12">
        <f t="shared" si="265"/>
        <v>840.33949246964119</v>
      </c>
      <c r="U758" s="3">
        <f t="shared" si="283"/>
        <v>18</v>
      </c>
      <c r="V758" s="19">
        <f t="shared" si="269"/>
        <v>13.422600000000001</v>
      </c>
      <c r="W758" s="14">
        <f>IF(M758=1,_xlfn.XLOOKUP(D758,' RPM (ICE)'!$E$3:$E$63,' RPM (ICE)'!$B$3:$B$63,,1),IF(M758=2,_xlfn.XLOOKUP(D758,' RPM (ICE)'!$F$3:$F$63,' RPM (ICE)'!$B$3:$B$63,,1),IF(M758=3,_xlfn.XLOOKUP(D758,' RPM (ICE)'!$G$3:$G$63,' RPM (ICE)'!$B$3:$B$63,,1))))</f>
        <v>6900</v>
      </c>
      <c r="X758" s="12">
        <f t="shared" si="270"/>
        <v>18.575322156521739</v>
      </c>
      <c r="Y758" s="3">
        <f t="shared" si="271"/>
        <v>19</v>
      </c>
      <c r="Z758" s="3">
        <f t="shared" si="278"/>
        <v>19</v>
      </c>
      <c r="AA758" s="3">
        <f t="shared" si="272"/>
        <v>19</v>
      </c>
      <c r="AB758" s="19"/>
      <c r="AC758" s="14">
        <f>IF(M758=1,_xlfn.XLOOKUP(D758,' RPM (ICE)'!$E$3:$E$63,' RPM (ICE)'!$C$3:$C$63,,-1),IF(M758=2,_xlfn.XLOOKUP(D758,' RPM (ICE)'!$F$3:$F$63,' RPM (ICE)'!$C$3:$C$63,,-1),IF(M758=3,_xlfn.XLOOKUP(D758,' RPM (ICE)'!$G$3:$G$63,' RPM (ICE)'!$C$3:$C$63,,-1))))</f>
        <v>13.483333333333301</v>
      </c>
      <c r="AD758" s="14">
        <f t="shared" si="273"/>
        <v>10.054521666666643</v>
      </c>
      <c r="AE758" s="14">
        <f t="shared" si="274"/>
        <v>13.914292245024122</v>
      </c>
      <c r="AF758" s="14" cm="1">
        <f t="array" ref="AF758">_xlfn.XLOOKUP(AE758,BSFC!$I$11:$I$33,_xlfn.XLOOKUP('Main Data (ICE)'!W758,BSFC!$J$10:$W$10,BSFC!$J$11:$W$33,,-1),,-1)</f>
        <v>450.79008974999994</v>
      </c>
      <c r="AG758" s="14">
        <f t="shared" si="275"/>
        <v>1.2590218679194376</v>
      </c>
      <c r="AH758" s="14">
        <f t="shared" si="279"/>
        <v>2.08253003846414E-4</v>
      </c>
      <c r="AI758" s="14">
        <f t="shared" si="280"/>
        <v>9.3878390294632047E-2</v>
      </c>
      <c r="AJ758" s="14">
        <f t="shared" si="284"/>
        <v>88.093626990958526</v>
      </c>
      <c r="AK758" s="14">
        <f t="shared" si="281"/>
        <v>1.2434223880083715E-4</v>
      </c>
      <c r="AL758" s="14">
        <f t="shared" si="282"/>
        <v>0.11668030065027886</v>
      </c>
    </row>
    <row r="759" spans="1:38" ht="15.75" thickBot="1" x14ac:dyDescent="0.3">
      <c r="A759" s="14">
        <v>2</v>
      </c>
      <c r="B759" s="17" t="s">
        <v>31</v>
      </c>
      <c r="C759" s="14">
        <v>753</v>
      </c>
      <c r="D759" s="14">
        <f t="shared" si="276"/>
        <v>30.000049728</v>
      </c>
      <c r="E759" s="14">
        <f t="shared" si="266"/>
        <v>13.411199999999999</v>
      </c>
      <c r="F759" s="14">
        <f t="shared" si="277"/>
        <v>64.549369063344031</v>
      </c>
      <c r="G759" s="14">
        <f>0.5*('Specifications (ICE)'!$P$4*'Specifications (ICE)'!$P$3)*'Specifications (ICE)'!$P$5*E759^2</f>
        <v>56.217600027646043</v>
      </c>
      <c r="H759" s="14">
        <f>IF(B759="A",'Specifications (ICE)'!$M$12,IF(B759="G",'Specifications (ICE)'!$M$13))</f>
        <v>105.33879899999999</v>
      </c>
      <c r="I759" s="14">
        <f>'Specifications (ICE)'!$H$11-G759-H759-R759</f>
        <v>540.44185119107658</v>
      </c>
      <c r="J759" s="14">
        <f t="shared" si="267"/>
        <v>0.85399569113473717</v>
      </c>
      <c r="K759" s="14">
        <f>0.5*'Specifications (ICE)'!$E$16*E759^2</f>
        <v>48283.043975654393</v>
      </c>
      <c r="L759" s="14">
        <f>E759/'Specifications (ICE)'!$M$4</f>
        <v>46.93333333333333</v>
      </c>
      <c r="M759" s="14">
        <f t="shared" si="262"/>
        <v>3</v>
      </c>
      <c r="N759" s="14">
        <f>IF(M759=1,'Specifications (ICE)'!$M$19,IF(M759=2,'Specifications (ICE)'!$M$20,IF(M759=3,'Specifications (ICE)'!$M$21)))</f>
        <v>632.83908432016858</v>
      </c>
      <c r="O759" s="14">
        <f t="shared" si="263"/>
        <v>56.911309171706868</v>
      </c>
      <c r="P759" s="13">
        <f t="shared" si="264"/>
        <v>0</v>
      </c>
      <c r="Q759" s="14">
        <v>0</v>
      </c>
      <c r="R759" s="17">
        <f>'Specifications (ICE)'!$E$16*9.81*SIN(Q759-Q758)</f>
        <v>0</v>
      </c>
      <c r="S759" s="14">
        <f t="shared" si="268"/>
        <v>0</v>
      </c>
      <c r="T759" s="12">
        <f t="shared" si="265"/>
        <v>840.33949246964119</v>
      </c>
      <c r="U759" s="3">
        <f t="shared" si="283"/>
        <v>18</v>
      </c>
      <c r="V759" s="19">
        <f t="shared" si="269"/>
        <v>13.422600000000001</v>
      </c>
      <c r="W759" s="14">
        <f>IF(M759=1,_xlfn.XLOOKUP(D759,' RPM (ICE)'!$E$3:$E$63,' RPM (ICE)'!$B$3:$B$63,,1),IF(M759=2,_xlfn.XLOOKUP(D759,' RPM (ICE)'!$F$3:$F$63,' RPM (ICE)'!$B$3:$B$63,,1),IF(M759=3,_xlfn.XLOOKUP(D759,' RPM (ICE)'!$G$3:$G$63,' RPM (ICE)'!$B$3:$B$63,,1))))</f>
        <v>6900</v>
      </c>
      <c r="X759" s="12">
        <f t="shared" si="270"/>
        <v>18.575322156521739</v>
      </c>
      <c r="Y759" s="3">
        <f t="shared" si="271"/>
        <v>19</v>
      </c>
      <c r="Z759" s="3">
        <f t="shared" si="278"/>
        <v>19</v>
      </c>
      <c r="AA759" s="3">
        <f t="shared" si="272"/>
        <v>19</v>
      </c>
      <c r="AB759" s="19"/>
      <c r="AC759" s="14">
        <f>IF(M759=1,_xlfn.XLOOKUP(D759,' RPM (ICE)'!$E$3:$E$63,' RPM (ICE)'!$C$3:$C$63,,-1),IF(M759=2,_xlfn.XLOOKUP(D759,' RPM (ICE)'!$F$3:$F$63,' RPM (ICE)'!$C$3:$C$63,,-1),IF(M759=3,_xlfn.XLOOKUP(D759,' RPM (ICE)'!$G$3:$G$63,' RPM (ICE)'!$C$3:$C$63,,-1))))</f>
        <v>13.483333333333301</v>
      </c>
      <c r="AD759" s="14">
        <f t="shared" si="273"/>
        <v>10.054521666666643</v>
      </c>
      <c r="AE759" s="14">
        <f t="shared" si="274"/>
        <v>13.914292245024122</v>
      </c>
      <c r="AF759" s="14" cm="1">
        <f t="array" ref="AF759">_xlfn.XLOOKUP(AE759,BSFC!$I$11:$I$33,_xlfn.XLOOKUP('Main Data (ICE)'!W759,BSFC!$J$10:$W$10,BSFC!$J$11:$W$33,,-1),,-1)</f>
        <v>450.79008974999994</v>
      </c>
      <c r="AG759" s="14">
        <f t="shared" si="275"/>
        <v>1.2590218679194376</v>
      </c>
      <c r="AH759" s="14">
        <f t="shared" si="279"/>
        <v>2.08253003846414E-4</v>
      </c>
      <c r="AI759" s="14">
        <f t="shared" si="280"/>
        <v>9.3878390294632047E-2</v>
      </c>
      <c r="AJ759" s="14">
        <f t="shared" si="284"/>
        <v>88.18750538125316</v>
      </c>
      <c r="AK759" s="14">
        <f t="shared" si="281"/>
        <v>1.2434223880083715E-4</v>
      </c>
      <c r="AL759" s="14">
        <f t="shared" si="282"/>
        <v>0.1168046428890797</v>
      </c>
    </row>
    <row r="760" spans="1:38" ht="15.75" thickBot="1" x14ac:dyDescent="0.3">
      <c r="A760" s="14">
        <v>2</v>
      </c>
      <c r="B760" s="17" t="s">
        <v>31</v>
      </c>
      <c r="C760" s="14">
        <v>754</v>
      </c>
      <c r="D760" s="14">
        <f t="shared" si="276"/>
        <v>30.000049728</v>
      </c>
      <c r="E760" s="14">
        <f t="shared" si="266"/>
        <v>13.411199999999999</v>
      </c>
      <c r="F760" s="14">
        <f t="shared" si="277"/>
        <v>64.623933606412507</v>
      </c>
      <c r="G760" s="14">
        <f>0.5*('Specifications (ICE)'!$P$4*'Specifications (ICE)'!$P$3)*'Specifications (ICE)'!$P$5*E760^2</f>
        <v>56.217600027646043</v>
      </c>
      <c r="H760" s="14">
        <f>IF(B760="A",'Specifications (ICE)'!$M$12,IF(B760="G",'Specifications (ICE)'!$M$13))</f>
        <v>105.33879899999999</v>
      </c>
      <c r="I760" s="14">
        <f>'Specifications (ICE)'!$H$11-G760-H760-R760</f>
        <v>540.44185119107658</v>
      </c>
      <c r="J760" s="14">
        <f t="shared" si="267"/>
        <v>0.85399569113473717</v>
      </c>
      <c r="K760" s="14">
        <f>0.5*'Specifications (ICE)'!$E$16*E760^2</f>
        <v>48283.043975654393</v>
      </c>
      <c r="L760" s="14">
        <f>E760/'Specifications (ICE)'!$M$4</f>
        <v>46.93333333333333</v>
      </c>
      <c r="M760" s="14">
        <f t="shared" si="262"/>
        <v>3</v>
      </c>
      <c r="N760" s="14">
        <f>IF(M760=1,'Specifications (ICE)'!$M$19,IF(M760=2,'Specifications (ICE)'!$M$20,IF(M760=3,'Specifications (ICE)'!$M$21)))</f>
        <v>632.83908432016858</v>
      </c>
      <c r="O760" s="14">
        <f t="shared" si="263"/>
        <v>56.911309171706868</v>
      </c>
      <c r="P760" s="13">
        <f t="shared" si="264"/>
        <v>0</v>
      </c>
      <c r="Q760" s="14">
        <v>0</v>
      </c>
      <c r="R760" s="17">
        <f>'Specifications (ICE)'!$E$16*9.81*SIN(Q760-Q759)</f>
        <v>0</v>
      </c>
      <c r="S760" s="14">
        <f t="shared" si="268"/>
        <v>0</v>
      </c>
      <c r="T760" s="12">
        <f t="shared" si="265"/>
        <v>840.33949246964119</v>
      </c>
      <c r="U760" s="3">
        <f t="shared" si="283"/>
        <v>18</v>
      </c>
      <c r="V760" s="19">
        <f t="shared" si="269"/>
        <v>13.422600000000001</v>
      </c>
      <c r="W760" s="14">
        <f>IF(M760=1,_xlfn.XLOOKUP(D760,' RPM (ICE)'!$E$3:$E$63,' RPM (ICE)'!$B$3:$B$63,,1),IF(M760=2,_xlfn.XLOOKUP(D760,' RPM (ICE)'!$F$3:$F$63,' RPM (ICE)'!$B$3:$B$63,,1),IF(M760=3,_xlfn.XLOOKUP(D760,' RPM (ICE)'!$G$3:$G$63,' RPM (ICE)'!$B$3:$B$63,,1))))</f>
        <v>6900</v>
      </c>
      <c r="X760" s="12">
        <f t="shared" si="270"/>
        <v>18.575322156521739</v>
      </c>
      <c r="Y760" s="3">
        <f t="shared" si="271"/>
        <v>19</v>
      </c>
      <c r="Z760" s="3">
        <f t="shared" si="278"/>
        <v>19</v>
      </c>
      <c r="AA760" s="3">
        <f t="shared" si="272"/>
        <v>19</v>
      </c>
      <c r="AB760" s="19"/>
      <c r="AC760" s="14">
        <f>IF(M760=1,_xlfn.XLOOKUP(D760,' RPM (ICE)'!$E$3:$E$63,' RPM (ICE)'!$C$3:$C$63,,-1),IF(M760=2,_xlfn.XLOOKUP(D760,' RPM (ICE)'!$F$3:$F$63,' RPM (ICE)'!$C$3:$C$63,,-1),IF(M760=3,_xlfn.XLOOKUP(D760,' RPM (ICE)'!$G$3:$G$63,' RPM (ICE)'!$C$3:$C$63,,-1))))</f>
        <v>13.483333333333301</v>
      </c>
      <c r="AD760" s="14">
        <f t="shared" si="273"/>
        <v>10.054521666666643</v>
      </c>
      <c r="AE760" s="14">
        <f t="shared" si="274"/>
        <v>13.914292245024122</v>
      </c>
      <c r="AF760" s="14" cm="1">
        <f t="array" ref="AF760">_xlfn.XLOOKUP(AE760,BSFC!$I$11:$I$33,_xlfn.XLOOKUP('Main Data (ICE)'!W760,BSFC!$J$10:$W$10,BSFC!$J$11:$W$33,,-1),,-1)</f>
        <v>450.79008974999994</v>
      </c>
      <c r="AG760" s="14">
        <f t="shared" si="275"/>
        <v>1.2590218679194376</v>
      </c>
      <c r="AH760" s="14">
        <f t="shared" si="279"/>
        <v>2.08253003846414E-4</v>
      </c>
      <c r="AI760" s="14">
        <f t="shared" si="280"/>
        <v>9.3878390294632047E-2</v>
      </c>
      <c r="AJ760" s="14">
        <f t="shared" si="284"/>
        <v>88.281383771547794</v>
      </c>
      <c r="AK760" s="14">
        <f t="shared" si="281"/>
        <v>1.2434223880083715E-4</v>
      </c>
      <c r="AL760" s="14">
        <f t="shared" si="282"/>
        <v>0.11692898512788054</v>
      </c>
    </row>
    <row r="761" spans="1:38" ht="15.75" thickBot="1" x14ac:dyDescent="0.3">
      <c r="A761" s="14">
        <v>2</v>
      </c>
      <c r="B761" s="17" t="s">
        <v>31</v>
      </c>
      <c r="C761" s="14">
        <v>755</v>
      </c>
      <c r="D761" s="14">
        <f t="shared" si="276"/>
        <v>30.000049728</v>
      </c>
      <c r="E761" s="14">
        <f t="shared" si="266"/>
        <v>13.411199999999999</v>
      </c>
      <c r="F761" s="14">
        <f t="shared" si="277"/>
        <v>64.698498149480983</v>
      </c>
      <c r="G761" s="14">
        <f>0.5*('Specifications (ICE)'!$P$4*'Specifications (ICE)'!$P$3)*'Specifications (ICE)'!$P$5*E761^2</f>
        <v>56.217600027646043</v>
      </c>
      <c r="H761" s="14">
        <f>IF(B761="A",'Specifications (ICE)'!$M$12,IF(B761="G",'Specifications (ICE)'!$M$13))</f>
        <v>105.33879899999999</v>
      </c>
      <c r="I761" s="14">
        <f>'Specifications (ICE)'!$H$11-G761-H761-R761</f>
        <v>540.44185119107658</v>
      </c>
      <c r="J761" s="14">
        <f t="shared" si="267"/>
        <v>0.85399569113473717</v>
      </c>
      <c r="K761" s="14">
        <f>0.5*'Specifications (ICE)'!$E$16*E761^2</f>
        <v>48283.043975654393</v>
      </c>
      <c r="L761" s="14">
        <f>E761/'Specifications (ICE)'!$M$4</f>
        <v>46.93333333333333</v>
      </c>
      <c r="M761" s="14">
        <f t="shared" si="262"/>
        <v>3</v>
      </c>
      <c r="N761" s="14">
        <f>IF(M761=1,'Specifications (ICE)'!$M$19,IF(M761=2,'Specifications (ICE)'!$M$20,IF(M761=3,'Specifications (ICE)'!$M$21)))</f>
        <v>632.83908432016858</v>
      </c>
      <c r="O761" s="14">
        <f t="shared" si="263"/>
        <v>56.911309171706868</v>
      </c>
      <c r="P761" s="13">
        <f t="shared" si="264"/>
        <v>0</v>
      </c>
      <c r="Q761" s="14">
        <v>0</v>
      </c>
      <c r="R761" s="17">
        <f>'Specifications (ICE)'!$E$16*9.81*SIN(Q761-Q760)</f>
        <v>0</v>
      </c>
      <c r="S761" s="14">
        <f t="shared" si="268"/>
        <v>0</v>
      </c>
      <c r="T761" s="12">
        <f t="shared" si="265"/>
        <v>840.33949246964119</v>
      </c>
      <c r="U761" s="3">
        <f t="shared" si="283"/>
        <v>18</v>
      </c>
      <c r="V761" s="19">
        <f t="shared" si="269"/>
        <v>13.422600000000001</v>
      </c>
      <c r="W761" s="14">
        <f>IF(M761=1,_xlfn.XLOOKUP(D761,' RPM (ICE)'!$E$3:$E$63,' RPM (ICE)'!$B$3:$B$63,,1),IF(M761=2,_xlfn.XLOOKUP(D761,' RPM (ICE)'!$F$3:$F$63,' RPM (ICE)'!$B$3:$B$63,,1),IF(M761=3,_xlfn.XLOOKUP(D761,' RPM (ICE)'!$G$3:$G$63,' RPM (ICE)'!$B$3:$B$63,,1))))</f>
        <v>6900</v>
      </c>
      <c r="X761" s="12">
        <f t="shared" si="270"/>
        <v>18.575322156521739</v>
      </c>
      <c r="Y761" s="3">
        <f t="shared" si="271"/>
        <v>19</v>
      </c>
      <c r="Z761" s="3">
        <f t="shared" si="278"/>
        <v>19</v>
      </c>
      <c r="AA761" s="3">
        <f t="shared" si="272"/>
        <v>19</v>
      </c>
      <c r="AB761" s="19"/>
      <c r="AC761" s="14">
        <f>IF(M761=1,_xlfn.XLOOKUP(D761,' RPM (ICE)'!$E$3:$E$63,' RPM (ICE)'!$C$3:$C$63,,-1),IF(M761=2,_xlfn.XLOOKUP(D761,' RPM (ICE)'!$F$3:$F$63,' RPM (ICE)'!$C$3:$C$63,,-1),IF(M761=3,_xlfn.XLOOKUP(D761,' RPM (ICE)'!$G$3:$G$63,' RPM (ICE)'!$C$3:$C$63,,-1))))</f>
        <v>13.483333333333301</v>
      </c>
      <c r="AD761" s="14">
        <f t="shared" si="273"/>
        <v>10.054521666666643</v>
      </c>
      <c r="AE761" s="14">
        <f t="shared" si="274"/>
        <v>13.914292245024122</v>
      </c>
      <c r="AF761" s="14" cm="1">
        <f t="array" ref="AF761">_xlfn.XLOOKUP(AE761,BSFC!$I$11:$I$33,_xlfn.XLOOKUP('Main Data (ICE)'!W761,BSFC!$J$10:$W$10,BSFC!$J$11:$W$33,,-1),,-1)</f>
        <v>450.79008974999994</v>
      </c>
      <c r="AG761" s="14">
        <f t="shared" si="275"/>
        <v>1.2590218679194376</v>
      </c>
      <c r="AH761" s="14">
        <f t="shared" si="279"/>
        <v>2.08253003846414E-4</v>
      </c>
      <c r="AI761" s="14">
        <f t="shared" si="280"/>
        <v>9.3878390294632047E-2</v>
      </c>
      <c r="AJ761" s="14">
        <f t="shared" si="284"/>
        <v>88.375262161842429</v>
      </c>
      <c r="AK761" s="14">
        <f t="shared" si="281"/>
        <v>1.2434223880083715E-4</v>
      </c>
      <c r="AL761" s="14">
        <f t="shared" si="282"/>
        <v>0.11705332736668138</v>
      </c>
    </row>
    <row r="762" spans="1:38" ht="15.75" thickBot="1" x14ac:dyDescent="0.3">
      <c r="A762" s="14">
        <v>2</v>
      </c>
      <c r="B762" s="17" t="s">
        <v>31</v>
      </c>
      <c r="C762" s="14">
        <v>756</v>
      </c>
      <c r="D762" s="14">
        <f t="shared" si="276"/>
        <v>30.000049728</v>
      </c>
      <c r="E762" s="14">
        <f t="shared" si="266"/>
        <v>13.411199999999999</v>
      </c>
      <c r="F762" s="14">
        <f t="shared" si="277"/>
        <v>64.773062692549459</v>
      </c>
      <c r="G762" s="14">
        <f>0.5*('Specifications (ICE)'!$P$4*'Specifications (ICE)'!$P$3)*'Specifications (ICE)'!$P$5*E762^2</f>
        <v>56.217600027646043</v>
      </c>
      <c r="H762" s="14">
        <f>IF(B762="A",'Specifications (ICE)'!$M$12,IF(B762="G",'Specifications (ICE)'!$M$13))</f>
        <v>105.33879899999999</v>
      </c>
      <c r="I762" s="14">
        <f>'Specifications (ICE)'!$H$11-G762-H762-R762</f>
        <v>540.44185119107658</v>
      </c>
      <c r="J762" s="14">
        <f t="shared" si="267"/>
        <v>0.85399569113473717</v>
      </c>
      <c r="K762" s="14">
        <f>0.5*'Specifications (ICE)'!$E$16*E762^2</f>
        <v>48283.043975654393</v>
      </c>
      <c r="L762" s="14">
        <f>E762/'Specifications (ICE)'!$M$4</f>
        <v>46.93333333333333</v>
      </c>
      <c r="M762" s="14">
        <f t="shared" si="262"/>
        <v>3</v>
      </c>
      <c r="N762" s="14">
        <f>IF(M762=1,'Specifications (ICE)'!$M$19,IF(M762=2,'Specifications (ICE)'!$M$20,IF(M762=3,'Specifications (ICE)'!$M$21)))</f>
        <v>632.83908432016858</v>
      </c>
      <c r="O762" s="14">
        <f t="shared" si="263"/>
        <v>56.911309171706868</v>
      </c>
      <c r="P762" s="13">
        <f t="shared" si="264"/>
        <v>0</v>
      </c>
      <c r="Q762" s="14">
        <v>0</v>
      </c>
      <c r="R762" s="17">
        <f>'Specifications (ICE)'!$E$16*9.81*SIN(Q762-Q761)</f>
        <v>0</v>
      </c>
      <c r="S762" s="14">
        <f t="shared" si="268"/>
        <v>0</v>
      </c>
      <c r="T762" s="12">
        <f t="shared" si="265"/>
        <v>840.33949246964119</v>
      </c>
      <c r="U762" s="3">
        <f t="shared" si="283"/>
        <v>18</v>
      </c>
      <c r="V762" s="19">
        <f t="shared" si="269"/>
        <v>13.422600000000001</v>
      </c>
      <c r="W762" s="14">
        <f>IF(M762=1,_xlfn.XLOOKUP(D762,' RPM (ICE)'!$E$3:$E$63,' RPM (ICE)'!$B$3:$B$63,,1),IF(M762=2,_xlfn.XLOOKUP(D762,' RPM (ICE)'!$F$3:$F$63,' RPM (ICE)'!$B$3:$B$63,,1),IF(M762=3,_xlfn.XLOOKUP(D762,' RPM (ICE)'!$G$3:$G$63,' RPM (ICE)'!$B$3:$B$63,,1))))</f>
        <v>6900</v>
      </c>
      <c r="X762" s="12">
        <f t="shared" si="270"/>
        <v>18.575322156521739</v>
      </c>
      <c r="Y762" s="3">
        <f t="shared" si="271"/>
        <v>19</v>
      </c>
      <c r="Z762" s="3">
        <f t="shared" si="278"/>
        <v>19</v>
      </c>
      <c r="AA762" s="3">
        <f t="shared" si="272"/>
        <v>19</v>
      </c>
      <c r="AB762" s="19"/>
      <c r="AC762" s="14">
        <f>IF(M762=1,_xlfn.XLOOKUP(D762,' RPM (ICE)'!$E$3:$E$63,' RPM (ICE)'!$C$3:$C$63,,-1),IF(M762=2,_xlfn.XLOOKUP(D762,' RPM (ICE)'!$F$3:$F$63,' RPM (ICE)'!$C$3:$C$63,,-1),IF(M762=3,_xlfn.XLOOKUP(D762,' RPM (ICE)'!$G$3:$G$63,' RPM (ICE)'!$C$3:$C$63,,-1))))</f>
        <v>13.483333333333301</v>
      </c>
      <c r="AD762" s="14">
        <f t="shared" si="273"/>
        <v>10.054521666666643</v>
      </c>
      <c r="AE762" s="14">
        <f t="shared" si="274"/>
        <v>13.914292245024122</v>
      </c>
      <c r="AF762" s="14" cm="1">
        <f t="array" ref="AF762">_xlfn.XLOOKUP(AE762,BSFC!$I$11:$I$33,_xlfn.XLOOKUP('Main Data (ICE)'!W762,BSFC!$J$10:$W$10,BSFC!$J$11:$W$33,,-1),,-1)</f>
        <v>450.79008974999994</v>
      </c>
      <c r="AG762" s="14">
        <f t="shared" si="275"/>
        <v>1.2590218679194376</v>
      </c>
      <c r="AH762" s="14">
        <f t="shared" si="279"/>
        <v>2.08253003846414E-4</v>
      </c>
      <c r="AI762" s="14">
        <f t="shared" si="280"/>
        <v>9.3878390294632047E-2</v>
      </c>
      <c r="AJ762" s="14">
        <f t="shared" si="284"/>
        <v>88.469140552137063</v>
      </c>
      <c r="AK762" s="14">
        <f t="shared" si="281"/>
        <v>1.2434223880083715E-4</v>
      </c>
      <c r="AL762" s="14">
        <f t="shared" si="282"/>
        <v>0.11717766960548222</v>
      </c>
    </row>
    <row r="763" spans="1:38" ht="15.75" thickBot="1" x14ac:dyDescent="0.3">
      <c r="A763" s="14">
        <v>2</v>
      </c>
      <c r="B763" s="17" t="s">
        <v>31</v>
      </c>
      <c r="C763" s="14">
        <v>757</v>
      </c>
      <c r="D763" s="14">
        <f t="shared" si="276"/>
        <v>30.000049728</v>
      </c>
      <c r="E763" s="14">
        <f t="shared" si="266"/>
        <v>13.411199999999999</v>
      </c>
      <c r="F763" s="14">
        <f t="shared" si="277"/>
        <v>64.847627235617935</v>
      </c>
      <c r="G763" s="14">
        <f>0.5*('Specifications (ICE)'!$P$4*'Specifications (ICE)'!$P$3)*'Specifications (ICE)'!$P$5*E763^2</f>
        <v>56.217600027646043</v>
      </c>
      <c r="H763" s="14">
        <f>IF(B763="A",'Specifications (ICE)'!$M$12,IF(B763="G",'Specifications (ICE)'!$M$13))</f>
        <v>105.33879899999999</v>
      </c>
      <c r="I763" s="14">
        <f>'Specifications (ICE)'!$H$11-G763-H763-R763</f>
        <v>540.44185119107658</v>
      </c>
      <c r="J763" s="14">
        <f t="shared" si="267"/>
        <v>0.85399569113473717</v>
      </c>
      <c r="K763" s="14">
        <f>0.5*'Specifications (ICE)'!$E$16*E763^2</f>
        <v>48283.043975654393</v>
      </c>
      <c r="L763" s="14">
        <f>E763/'Specifications (ICE)'!$M$4</f>
        <v>46.93333333333333</v>
      </c>
      <c r="M763" s="14">
        <f t="shared" si="262"/>
        <v>3</v>
      </c>
      <c r="N763" s="14">
        <f>IF(M763=1,'Specifications (ICE)'!$M$19,IF(M763=2,'Specifications (ICE)'!$M$20,IF(M763=3,'Specifications (ICE)'!$M$21)))</f>
        <v>632.83908432016858</v>
      </c>
      <c r="O763" s="14">
        <f t="shared" si="263"/>
        <v>56.911309171706868</v>
      </c>
      <c r="P763" s="13">
        <f t="shared" si="264"/>
        <v>0</v>
      </c>
      <c r="Q763" s="14">
        <v>0</v>
      </c>
      <c r="R763" s="17">
        <f>'Specifications (ICE)'!$E$16*9.81*SIN(Q763-Q762)</f>
        <v>0</v>
      </c>
      <c r="S763" s="14">
        <f t="shared" si="268"/>
        <v>0</v>
      </c>
      <c r="T763" s="12">
        <f t="shared" si="265"/>
        <v>840.33949246964119</v>
      </c>
      <c r="U763" s="3">
        <f t="shared" si="283"/>
        <v>18</v>
      </c>
      <c r="V763" s="19">
        <f t="shared" si="269"/>
        <v>13.422600000000001</v>
      </c>
      <c r="W763" s="14">
        <f>IF(M763=1,_xlfn.XLOOKUP(D763,' RPM (ICE)'!$E$3:$E$63,' RPM (ICE)'!$B$3:$B$63,,1),IF(M763=2,_xlfn.XLOOKUP(D763,' RPM (ICE)'!$F$3:$F$63,' RPM (ICE)'!$B$3:$B$63,,1),IF(M763=3,_xlfn.XLOOKUP(D763,' RPM (ICE)'!$G$3:$G$63,' RPM (ICE)'!$B$3:$B$63,,1))))</f>
        <v>6900</v>
      </c>
      <c r="X763" s="12">
        <f t="shared" si="270"/>
        <v>18.575322156521739</v>
      </c>
      <c r="Y763" s="3">
        <f t="shared" si="271"/>
        <v>19</v>
      </c>
      <c r="Z763" s="3">
        <f t="shared" si="278"/>
        <v>19</v>
      </c>
      <c r="AA763" s="3">
        <f t="shared" si="272"/>
        <v>19</v>
      </c>
      <c r="AB763" s="19"/>
      <c r="AC763" s="14">
        <f>IF(M763=1,_xlfn.XLOOKUP(D763,' RPM (ICE)'!$E$3:$E$63,' RPM (ICE)'!$C$3:$C$63,,-1),IF(M763=2,_xlfn.XLOOKUP(D763,' RPM (ICE)'!$F$3:$F$63,' RPM (ICE)'!$C$3:$C$63,,-1),IF(M763=3,_xlfn.XLOOKUP(D763,' RPM (ICE)'!$G$3:$G$63,' RPM (ICE)'!$C$3:$C$63,,-1))))</f>
        <v>13.483333333333301</v>
      </c>
      <c r="AD763" s="14">
        <f t="shared" si="273"/>
        <v>10.054521666666643</v>
      </c>
      <c r="AE763" s="14">
        <f t="shared" si="274"/>
        <v>13.914292245024122</v>
      </c>
      <c r="AF763" s="14" cm="1">
        <f t="array" ref="AF763">_xlfn.XLOOKUP(AE763,BSFC!$I$11:$I$33,_xlfn.XLOOKUP('Main Data (ICE)'!W763,BSFC!$J$10:$W$10,BSFC!$J$11:$W$33,,-1),,-1)</f>
        <v>450.79008974999994</v>
      </c>
      <c r="AG763" s="14">
        <f t="shared" si="275"/>
        <v>1.2590218679194376</v>
      </c>
      <c r="AH763" s="14">
        <f t="shared" si="279"/>
        <v>2.08253003846414E-4</v>
      </c>
      <c r="AI763" s="14">
        <f t="shared" si="280"/>
        <v>9.3878390294632047E-2</v>
      </c>
      <c r="AJ763" s="14">
        <f t="shared" si="284"/>
        <v>88.563018942431697</v>
      </c>
      <c r="AK763" s="14">
        <f t="shared" si="281"/>
        <v>1.2434223880083715E-4</v>
      </c>
      <c r="AL763" s="14">
        <f t="shared" si="282"/>
        <v>0.11730201184428306</v>
      </c>
    </row>
    <row r="764" spans="1:38" ht="15.75" thickBot="1" x14ac:dyDescent="0.3">
      <c r="A764" s="14">
        <v>2</v>
      </c>
      <c r="B764" s="17" t="s">
        <v>31</v>
      </c>
      <c r="C764" s="14">
        <v>758</v>
      </c>
      <c r="D764" s="14">
        <f t="shared" si="276"/>
        <v>30.000049728</v>
      </c>
      <c r="E764" s="14">
        <f t="shared" si="266"/>
        <v>13.411199999999999</v>
      </c>
      <c r="F764" s="14">
        <f t="shared" si="277"/>
        <v>64.922191778686411</v>
      </c>
      <c r="G764" s="14">
        <f>0.5*('Specifications (ICE)'!$P$4*'Specifications (ICE)'!$P$3)*'Specifications (ICE)'!$P$5*E764^2</f>
        <v>56.217600027646043</v>
      </c>
      <c r="H764" s="14">
        <f>IF(B764="A",'Specifications (ICE)'!$M$12,IF(B764="G",'Specifications (ICE)'!$M$13))</f>
        <v>105.33879899999999</v>
      </c>
      <c r="I764" s="14">
        <f>'Specifications (ICE)'!$H$11-G764-H764-R764</f>
        <v>540.44185119107658</v>
      </c>
      <c r="J764" s="14">
        <f t="shared" si="267"/>
        <v>0.85399569113473717</v>
      </c>
      <c r="K764" s="14">
        <f>0.5*'Specifications (ICE)'!$E$16*E764^2</f>
        <v>48283.043975654393</v>
      </c>
      <c r="L764" s="14">
        <f>E764/'Specifications (ICE)'!$M$4</f>
        <v>46.93333333333333</v>
      </c>
      <c r="M764" s="14">
        <f t="shared" si="262"/>
        <v>3</v>
      </c>
      <c r="N764" s="14">
        <f>IF(M764=1,'Specifications (ICE)'!$M$19,IF(M764=2,'Specifications (ICE)'!$M$20,IF(M764=3,'Specifications (ICE)'!$M$21)))</f>
        <v>632.83908432016858</v>
      </c>
      <c r="O764" s="14">
        <f t="shared" si="263"/>
        <v>56.911309171706868</v>
      </c>
      <c r="P764" s="13">
        <f t="shared" si="264"/>
        <v>0</v>
      </c>
      <c r="Q764" s="14">
        <v>0</v>
      </c>
      <c r="R764" s="17">
        <f>'Specifications (ICE)'!$E$16*9.81*SIN(Q764-Q763)</f>
        <v>0</v>
      </c>
      <c r="S764" s="14">
        <f t="shared" si="268"/>
        <v>0</v>
      </c>
      <c r="T764" s="12">
        <f t="shared" si="265"/>
        <v>840.33949246964119</v>
      </c>
      <c r="U764" s="3">
        <f t="shared" si="283"/>
        <v>18</v>
      </c>
      <c r="V764" s="19">
        <f t="shared" si="269"/>
        <v>13.422600000000001</v>
      </c>
      <c r="W764" s="14">
        <f>IF(M764=1,_xlfn.XLOOKUP(D764,' RPM (ICE)'!$E$3:$E$63,' RPM (ICE)'!$B$3:$B$63,,1),IF(M764=2,_xlfn.XLOOKUP(D764,' RPM (ICE)'!$F$3:$F$63,' RPM (ICE)'!$B$3:$B$63,,1),IF(M764=3,_xlfn.XLOOKUP(D764,' RPM (ICE)'!$G$3:$G$63,' RPM (ICE)'!$B$3:$B$63,,1))))</f>
        <v>6900</v>
      </c>
      <c r="X764" s="12">
        <f t="shared" si="270"/>
        <v>18.575322156521739</v>
      </c>
      <c r="Y764" s="3">
        <f t="shared" si="271"/>
        <v>19</v>
      </c>
      <c r="Z764" s="3">
        <f t="shared" si="278"/>
        <v>19</v>
      </c>
      <c r="AA764" s="3">
        <f t="shared" si="272"/>
        <v>19</v>
      </c>
      <c r="AB764" s="19"/>
      <c r="AC764" s="14">
        <f>IF(M764=1,_xlfn.XLOOKUP(D764,' RPM (ICE)'!$E$3:$E$63,' RPM (ICE)'!$C$3:$C$63,,-1),IF(M764=2,_xlfn.XLOOKUP(D764,' RPM (ICE)'!$F$3:$F$63,' RPM (ICE)'!$C$3:$C$63,,-1),IF(M764=3,_xlfn.XLOOKUP(D764,' RPM (ICE)'!$G$3:$G$63,' RPM (ICE)'!$C$3:$C$63,,-1))))</f>
        <v>13.483333333333301</v>
      </c>
      <c r="AD764" s="14">
        <f t="shared" si="273"/>
        <v>10.054521666666643</v>
      </c>
      <c r="AE764" s="14">
        <f t="shared" si="274"/>
        <v>13.914292245024122</v>
      </c>
      <c r="AF764" s="14" cm="1">
        <f t="array" ref="AF764">_xlfn.XLOOKUP(AE764,BSFC!$I$11:$I$33,_xlfn.XLOOKUP('Main Data (ICE)'!W764,BSFC!$J$10:$W$10,BSFC!$J$11:$W$33,,-1),,-1)</f>
        <v>450.79008974999994</v>
      </c>
      <c r="AG764" s="14">
        <f t="shared" si="275"/>
        <v>1.2590218679194376</v>
      </c>
      <c r="AH764" s="14">
        <f t="shared" si="279"/>
        <v>2.08253003846414E-4</v>
      </c>
      <c r="AI764" s="14">
        <f t="shared" si="280"/>
        <v>9.3878390294632047E-2</v>
      </c>
      <c r="AJ764" s="14">
        <f t="shared" si="284"/>
        <v>88.656897332726331</v>
      </c>
      <c r="AK764" s="14">
        <f t="shared" si="281"/>
        <v>1.2434223880083715E-4</v>
      </c>
      <c r="AL764" s="14">
        <f t="shared" si="282"/>
        <v>0.1174263540830839</v>
      </c>
    </row>
    <row r="765" spans="1:38" ht="15.75" thickBot="1" x14ac:dyDescent="0.3">
      <c r="A765" s="14">
        <v>2</v>
      </c>
      <c r="B765" s="17" t="s">
        <v>31</v>
      </c>
      <c r="C765" s="14">
        <v>759</v>
      </c>
      <c r="D765" s="14">
        <f t="shared" si="276"/>
        <v>30.000049728</v>
      </c>
      <c r="E765" s="14">
        <f t="shared" si="266"/>
        <v>13.411199999999999</v>
      </c>
      <c r="F765" s="14">
        <f t="shared" si="277"/>
        <v>64.996756321754887</v>
      </c>
      <c r="G765" s="14">
        <f>0.5*('Specifications (ICE)'!$P$4*'Specifications (ICE)'!$P$3)*'Specifications (ICE)'!$P$5*E765^2</f>
        <v>56.217600027646043</v>
      </c>
      <c r="H765" s="14">
        <f>IF(B765="A",'Specifications (ICE)'!$M$12,IF(B765="G",'Specifications (ICE)'!$M$13))</f>
        <v>105.33879899999999</v>
      </c>
      <c r="I765" s="14">
        <f>'Specifications (ICE)'!$H$11-G765-H765-R765</f>
        <v>540.44185119107658</v>
      </c>
      <c r="J765" s="14">
        <f t="shared" si="267"/>
        <v>0.85399569113473717</v>
      </c>
      <c r="K765" s="14">
        <f>0.5*'Specifications (ICE)'!$E$16*E765^2</f>
        <v>48283.043975654393</v>
      </c>
      <c r="L765" s="14">
        <f>E765/'Specifications (ICE)'!$M$4</f>
        <v>46.93333333333333</v>
      </c>
      <c r="M765" s="14">
        <f t="shared" si="262"/>
        <v>3</v>
      </c>
      <c r="N765" s="14">
        <f>IF(M765=1,'Specifications (ICE)'!$M$19,IF(M765=2,'Specifications (ICE)'!$M$20,IF(M765=3,'Specifications (ICE)'!$M$21)))</f>
        <v>632.83908432016858</v>
      </c>
      <c r="O765" s="14">
        <f t="shared" si="263"/>
        <v>56.911309171706868</v>
      </c>
      <c r="P765" s="13">
        <f t="shared" si="264"/>
        <v>0</v>
      </c>
      <c r="Q765" s="14">
        <v>0</v>
      </c>
      <c r="R765" s="17">
        <f>'Specifications (ICE)'!$E$16*9.81*SIN(Q765-Q764)</f>
        <v>0</v>
      </c>
      <c r="S765" s="14">
        <f t="shared" si="268"/>
        <v>0</v>
      </c>
      <c r="T765" s="12">
        <f t="shared" si="265"/>
        <v>840.33949246964119</v>
      </c>
      <c r="U765" s="3">
        <f t="shared" si="283"/>
        <v>18</v>
      </c>
      <c r="V765" s="19">
        <f t="shared" si="269"/>
        <v>13.422600000000001</v>
      </c>
      <c r="W765" s="14">
        <f>IF(M765=1,_xlfn.XLOOKUP(D765,' RPM (ICE)'!$E$3:$E$63,' RPM (ICE)'!$B$3:$B$63,,1),IF(M765=2,_xlfn.XLOOKUP(D765,' RPM (ICE)'!$F$3:$F$63,' RPM (ICE)'!$B$3:$B$63,,1),IF(M765=3,_xlfn.XLOOKUP(D765,' RPM (ICE)'!$G$3:$G$63,' RPM (ICE)'!$B$3:$B$63,,1))))</f>
        <v>6900</v>
      </c>
      <c r="X765" s="12">
        <f t="shared" si="270"/>
        <v>18.575322156521739</v>
      </c>
      <c r="Y765" s="3">
        <f t="shared" si="271"/>
        <v>19</v>
      </c>
      <c r="Z765" s="3">
        <f t="shared" si="278"/>
        <v>19</v>
      </c>
      <c r="AA765" s="3">
        <f t="shared" si="272"/>
        <v>19</v>
      </c>
      <c r="AB765" s="19"/>
      <c r="AC765" s="14">
        <f>IF(M765=1,_xlfn.XLOOKUP(D765,' RPM (ICE)'!$E$3:$E$63,' RPM (ICE)'!$C$3:$C$63,,-1),IF(M765=2,_xlfn.XLOOKUP(D765,' RPM (ICE)'!$F$3:$F$63,' RPM (ICE)'!$C$3:$C$63,,-1),IF(M765=3,_xlfn.XLOOKUP(D765,' RPM (ICE)'!$G$3:$G$63,' RPM (ICE)'!$C$3:$C$63,,-1))))</f>
        <v>13.483333333333301</v>
      </c>
      <c r="AD765" s="14">
        <f t="shared" si="273"/>
        <v>10.054521666666643</v>
      </c>
      <c r="AE765" s="14">
        <f t="shared" si="274"/>
        <v>13.914292245024122</v>
      </c>
      <c r="AF765" s="14" cm="1">
        <f t="array" ref="AF765">_xlfn.XLOOKUP(AE765,BSFC!$I$11:$I$33,_xlfn.XLOOKUP('Main Data (ICE)'!W765,BSFC!$J$10:$W$10,BSFC!$J$11:$W$33,,-1),,-1)</f>
        <v>450.79008974999994</v>
      </c>
      <c r="AG765" s="14">
        <f t="shared" si="275"/>
        <v>1.2590218679194376</v>
      </c>
      <c r="AH765" s="14">
        <f t="shared" si="279"/>
        <v>2.08253003846414E-4</v>
      </c>
      <c r="AI765" s="14">
        <f t="shared" si="280"/>
        <v>9.3878390294632047E-2</v>
      </c>
      <c r="AJ765" s="14">
        <f t="shared" si="284"/>
        <v>88.750775723020965</v>
      </c>
      <c r="AK765" s="14">
        <f t="shared" si="281"/>
        <v>1.2434223880083715E-4</v>
      </c>
      <c r="AL765" s="14">
        <f t="shared" si="282"/>
        <v>0.11755069632188474</v>
      </c>
    </row>
    <row r="766" spans="1:38" ht="15.75" thickBot="1" x14ac:dyDescent="0.3">
      <c r="A766" s="14">
        <v>2</v>
      </c>
      <c r="B766" s="17" t="s">
        <v>31</v>
      </c>
      <c r="C766" s="14">
        <v>760</v>
      </c>
      <c r="D766" s="14">
        <f t="shared" si="276"/>
        <v>30.000049728</v>
      </c>
      <c r="E766" s="14">
        <f t="shared" si="266"/>
        <v>13.411199999999999</v>
      </c>
      <c r="F766" s="14">
        <f t="shared" si="277"/>
        <v>65.071320864823363</v>
      </c>
      <c r="G766" s="14">
        <f>0.5*('Specifications (ICE)'!$P$4*'Specifications (ICE)'!$P$3)*'Specifications (ICE)'!$P$5*E766^2</f>
        <v>56.217600027646043</v>
      </c>
      <c r="H766" s="14">
        <f>IF(B766="A",'Specifications (ICE)'!$M$12,IF(B766="G",'Specifications (ICE)'!$M$13))</f>
        <v>105.33879899999999</v>
      </c>
      <c r="I766" s="14">
        <f>'Specifications (ICE)'!$H$11-G766-H766-R766</f>
        <v>540.44185119107658</v>
      </c>
      <c r="J766" s="14">
        <f t="shared" si="267"/>
        <v>0.85399569113473717</v>
      </c>
      <c r="K766" s="14">
        <f>0.5*'Specifications (ICE)'!$E$16*E766^2</f>
        <v>48283.043975654393</v>
      </c>
      <c r="L766" s="14">
        <f>E766/'Specifications (ICE)'!$M$4</f>
        <v>46.93333333333333</v>
      </c>
      <c r="M766" s="14">
        <f t="shared" si="262"/>
        <v>3</v>
      </c>
      <c r="N766" s="14">
        <f>IF(M766=1,'Specifications (ICE)'!$M$19,IF(M766=2,'Specifications (ICE)'!$M$20,IF(M766=3,'Specifications (ICE)'!$M$21)))</f>
        <v>632.83908432016858</v>
      </c>
      <c r="O766" s="14">
        <f t="shared" si="263"/>
        <v>56.911309171706868</v>
      </c>
      <c r="P766" s="13">
        <f t="shared" si="264"/>
        <v>0</v>
      </c>
      <c r="Q766" s="14">
        <v>0</v>
      </c>
      <c r="R766" s="17">
        <f>'Specifications (ICE)'!$E$16*9.81*SIN(Q766-Q765)</f>
        <v>0</v>
      </c>
      <c r="S766" s="14">
        <f t="shared" si="268"/>
        <v>0</v>
      </c>
      <c r="T766" s="12">
        <f t="shared" si="265"/>
        <v>840.33949246964119</v>
      </c>
      <c r="U766" s="3">
        <f t="shared" si="283"/>
        <v>18</v>
      </c>
      <c r="V766" s="19">
        <f t="shared" si="269"/>
        <v>13.422600000000001</v>
      </c>
      <c r="W766" s="14">
        <f>IF(M766=1,_xlfn.XLOOKUP(D766,' RPM (ICE)'!$E$3:$E$63,' RPM (ICE)'!$B$3:$B$63,,1),IF(M766=2,_xlfn.XLOOKUP(D766,' RPM (ICE)'!$F$3:$F$63,' RPM (ICE)'!$B$3:$B$63,,1),IF(M766=3,_xlfn.XLOOKUP(D766,' RPM (ICE)'!$G$3:$G$63,' RPM (ICE)'!$B$3:$B$63,,1))))</f>
        <v>6900</v>
      </c>
      <c r="X766" s="12">
        <f t="shared" si="270"/>
        <v>18.575322156521739</v>
      </c>
      <c r="Y766" s="3">
        <f t="shared" si="271"/>
        <v>19</v>
      </c>
      <c r="Z766" s="3">
        <f t="shared" si="278"/>
        <v>19</v>
      </c>
      <c r="AA766" s="3">
        <f t="shared" si="272"/>
        <v>19</v>
      </c>
      <c r="AB766" s="19"/>
      <c r="AC766" s="14">
        <f>IF(M766=1,_xlfn.XLOOKUP(D766,' RPM (ICE)'!$E$3:$E$63,' RPM (ICE)'!$C$3:$C$63,,-1),IF(M766=2,_xlfn.XLOOKUP(D766,' RPM (ICE)'!$F$3:$F$63,' RPM (ICE)'!$C$3:$C$63,,-1),IF(M766=3,_xlfn.XLOOKUP(D766,' RPM (ICE)'!$G$3:$G$63,' RPM (ICE)'!$C$3:$C$63,,-1))))</f>
        <v>13.483333333333301</v>
      </c>
      <c r="AD766" s="14">
        <f t="shared" si="273"/>
        <v>10.054521666666643</v>
      </c>
      <c r="AE766" s="14">
        <f t="shared" si="274"/>
        <v>13.914292245024122</v>
      </c>
      <c r="AF766" s="14" cm="1">
        <f t="array" ref="AF766">_xlfn.XLOOKUP(AE766,BSFC!$I$11:$I$33,_xlfn.XLOOKUP('Main Data (ICE)'!W766,BSFC!$J$10:$W$10,BSFC!$J$11:$W$33,,-1),,-1)</f>
        <v>450.79008974999994</v>
      </c>
      <c r="AG766" s="14">
        <f t="shared" si="275"/>
        <v>1.2590218679194376</v>
      </c>
      <c r="AH766" s="14">
        <f t="shared" si="279"/>
        <v>2.08253003846414E-4</v>
      </c>
      <c r="AI766" s="14">
        <f t="shared" si="280"/>
        <v>9.3878390294632047E-2</v>
      </c>
      <c r="AJ766" s="14">
        <f t="shared" si="284"/>
        <v>88.844654113315599</v>
      </c>
      <c r="AK766" s="14">
        <f t="shared" si="281"/>
        <v>1.2434223880083715E-4</v>
      </c>
      <c r="AL766" s="14">
        <f t="shared" si="282"/>
        <v>0.11767503856068558</v>
      </c>
    </row>
    <row r="767" spans="1:38" ht="15.75" thickBot="1" x14ac:dyDescent="0.3">
      <c r="A767" s="14">
        <v>2</v>
      </c>
      <c r="B767" s="17" t="s">
        <v>31</v>
      </c>
      <c r="C767" s="14">
        <v>761</v>
      </c>
      <c r="D767" s="14">
        <f t="shared" si="276"/>
        <v>30.000049728</v>
      </c>
      <c r="E767" s="14">
        <f t="shared" si="266"/>
        <v>13.411199999999999</v>
      </c>
      <c r="F767" s="14">
        <f t="shared" si="277"/>
        <v>65.145885407891839</v>
      </c>
      <c r="G767" s="14">
        <f>0.5*('Specifications (ICE)'!$P$4*'Specifications (ICE)'!$P$3)*'Specifications (ICE)'!$P$5*E767^2</f>
        <v>56.217600027646043</v>
      </c>
      <c r="H767" s="14">
        <f>IF(B767="A",'Specifications (ICE)'!$M$12,IF(B767="G",'Specifications (ICE)'!$M$13))</f>
        <v>105.33879899999999</v>
      </c>
      <c r="I767" s="14">
        <f>'Specifications (ICE)'!$H$11-G767-H767-R767</f>
        <v>540.44185119107658</v>
      </c>
      <c r="J767" s="14">
        <f t="shared" si="267"/>
        <v>0.85399569113473717</v>
      </c>
      <c r="K767" s="14">
        <f>0.5*'Specifications (ICE)'!$E$16*E767^2</f>
        <v>48283.043975654393</v>
      </c>
      <c r="L767" s="14">
        <f>E767/'Specifications (ICE)'!$M$4</f>
        <v>46.93333333333333</v>
      </c>
      <c r="M767" s="14">
        <f t="shared" si="262"/>
        <v>3</v>
      </c>
      <c r="N767" s="14">
        <f>IF(M767=1,'Specifications (ICE)'!$M$19,IF(M767=2,'Specifications (ICE)'!$M$20,IF(M767=3,'Specifications (ICE)'!$M$21)))</f>
        <v>632.83908432016858</v>
      </c>
      <c r="O767" s="14">
        <f t="shared" si="263"/>
        <v>56.911309171706868</v>
      </c>
      <c r="P767" s="13">
        <f t="shared" si="264"/>
        <v>0</v>
      </c>
      <c r="Q767" s="14">
        <v>0</v>
      </c>
      <c r="R767" s="17">
        <f>'Specifications (ICE)'!$E$16*9.81*SIN(Q767-Q766)</f>
        <v>0</v>
      </c>
      <c r="S767" s="14">
        <f t="shared" si="268"/>
        <v>0</v>
      </c>
      <c r="T767" s="12">
        <f t="shared" si="265"/>
        <v>840.33949246964119</v>
      </c>
      <c r="U767" s="3">
        <f t="shared" si="283"/>
        <v>18</v>
      </c>
      <c r="V767" s="19">
        <f t="shared" si="269"/>
        <v>13.422600000000001</v>
      </c>
      <c r="W767" s="14">
        <f>IF(M767=1,_xlfn.XLOOKUP(D767,' RPM (ICE)'!$E$3:$E$63,' RPM (ICE)'!$B$3:$B$63,,1),IF(M767=2,_xlfn.XLOOKUP(D767,' RPM (ICE)'!$F$3:$F$63,' RPM (ICE)'!$B$3:$B$63,,1),IF(M767=3,_xlfn.XLOOKUP(D767,' RPM (ICE)'!$G$3:$G$63,' RPM (ICE)'!$B$3:$B$63,,1))))</f>
        <v>6900</v>
      </c>
      <c r="X767" s="12">
        <f t="shared" si="270"/>
        <v>18.575322156521739</v>
      </c>
      <c r="Y767" s="3">
        <f t="shared" si="271"/>
        <v>19</v>
      </c>
      <c r="Z767" s="3">
        <f t="shared" si="278"/>
        <v>19</v>
      </c>
      <c r="AA767" s="3">
        <f t="shared" si="272"/>
        <v>19</v>
      </c>
      <c r="AB767" s="19"/>
      <c r="AC767" s="14">
        <f>IF(M767=1,_xlfn.XLOOKUP(D767,' RPM (ICE)'!$E$3:$E$63,' RPM (ICE)'!$C$3:$C$63,,-1),IF(M767=2,_xlfn.XLOOKUP(D767,' RPM (ICE)'!$F$3:$F$63,' RPM (ICE)'!$C$3:$C$63,,-1),IF(M767=3,_xlfn.XLOOKUP(D767,' RPM (ICE)'!$G$3:$G$63,' RPM (ICE)'!$C$3:$C$63,,-1))))</f>
        <v>13.483333333333301</v>
      </c>
      <c r="AD767" s="14">
        <f t="shared" si="273"/>
        <v>10.054521666666643</v>
      </c>
      <c r="AE767" s="14">
        <f t="shared" si="274"/>
        <v>13.914292245024122</v>
      </c>
      <c r="AF767" s="14" cm="1">
        <f t="array" ref="AF767">_xlfn.XLOOKUP(AE767,BSFC!$I$11:$I$33,_xlfn.XLOOKUP('Main Data (ICE)'!W767,BSFC!$J$10:$W$10,BSFC!$J$11:$W$33,,-1),,-1)</f>
        <v>450.79008974999994</v>
      </c>
      <c r="AG767" s="14">
        <f t="shared" si="275"/>
        <v>1.2590218679194376</v>
      </c>
      <c r="AH767" s="14">
        <f t="shared" si="279"/>
        <v>2.08253003846414E-4</v>
      </c>
      <c r="AI767" s="14">
        <f t="shared" si="280"/>
        <v>9.3878390294632047E-2</v>
      </c>
      <c r="AJ767" s="14">
        <f t="shared" si="284"/>
        <v>88.938532503610233</v>
      </c>
      <c r="AK767" s="14">
        <f t="shared" si="281"/>
        <v>1.2434223880083715E-4</v>
      </c>
      <c r="AL767" s="14">
        <f t="shared" si="282"/>
        <v>0.11779938079948642</v>
      </c>
    </row>
    <row r="768" spans="1:38" ht="15.75" thickBot="1" x14ac:dyDescent="0.3">
      <c r="A768" s="14">
        <v>2</v>
      </c>
      <c r="B768" s="17" t="s">
        <v>31</v>
      </c>
      <c r="C768" s="14">
        <v>762</v>
      </c>
      <c r="D768" s="14">
        <f t="shared" si="276"/>
        <v>30.000049728</v>
      </c>
      <c r="E768" s="14">
        <f t="shared" si="266"/>
        <v>13.411199999999999</v>
      </c>
      <c r="F768" s="14">
        <f t="shared" si="277"/>
        <v>65.220449950960315</v>
      </c>
      <c r="G768" s="14">
        <f>0.5*('Specifications (ICE)'!$P$4*'Specifications (ICE)'!$P$3)*'Specifications (ICE)'!$P$5*E768^2</f>
        <v>56.217600027646043</v>
      </c>
      <c r="H768" s="14">
        <f>IF(B768="A",'Specifications (ICE)'!$M$12,IF(B768="G",'Specifications (ICE)'!$M$13))</f>
        <v>105.33879899999999</v>
      </c>
      <c r="I768" s="14">
        <f>'Specifications (ICE)'!$H$11-G768-H768-R768</f>
        <v>540.44185119107658</v>
      </c>
      <c r="J768" s="14">
        <f t="shared" si="267"/>
        <v>0.85399569113473717</v>
      </c>
      <c r="K768" s="14">
        <f>0.5*'Specifications (ICE)'!$E$16*E768^2</f>
        <v>48283.043975654393</v>
      </c>
      <c r="L768" s="14">
        <f>E768/'Specifications (ICE)'!$M$4</f>
        <v>46.93333333333333</v>
      </c>
      <c r="M768" s="14">
        <f t="shared" si="262"/>
        <v>3</v>
      </c>
      <c r="N768" s="14">
        <f>IF(M768=1,'Specifications (ICE)'!$M$19,IF(M768=2,'Specifications (ICE)'!$M$20,IF(M768=3,'Specifications (ICE)'!$M$21)))</f>
        <v>632.83908432016858</v>
      </c>
      <c r="O768" s="14">
        <f t="shared" si="263"/>
        <v>56.911309171706868</v>
      </c>
      <c r="P768" s="13">
        <f t="shared" si="264"/>
        <v>0</v>
      </c>
      <c r="Q768" s="14">
        <v>0</v>
      </c>
      <c r="R768" s="17">
        <f>'Specifications (ICE)'!$E$16*9.81*SIN(Q768-Q767)</f>
        <v>0</v>
      </c>
      <c r="S768" s="14">
        <f t="shared" si="268"/>
        <v>0</v>
      </c>
      <c r="T768" s="12">
        <f t="shared" si="265"/>
        <v>840.33949246964119</v>
      </c>
      <c r="U768" s="3">
        <f t="shared" si="283"/>
        <v>18</v>
      </c>
      <c r="V768" s="19">
        <f t="shared" si="269"/>
        <v>13.422600000000001</v>
      </c>
      <c r="W768" s="14">
        <f>IF(M768=1,_xlfn.XLOOKUP(D768,' RPM (ICE)'!$E$3:$E$63,' RPM (ICE)'!$B$3:$B$63,,1),IF(M768=2,_xlfn.XLOOKUP(D768,' RPM (ICE)'!$F$3:$F$63,' RPM (ICE)'!$B$3:$B$63,,1),IF(M768=3,_xlfn.XLOOKUP(D768,' RPM (ICE)'!$G$3:$G$63,' RPM (ICE)'!$B$3:$B$63,,1))))</f>
        <v>6900</v>
      </c>
      <c r="X768" s="12">
        <f t="shared" si="270"/>
        <v>18.575322156521739</v>
      </c>
      <c r="Y768" s="3">
        <f t="shared" si="271"/>
        <v>19</v>
      </c>
      <c r="Z768" s="3">
        <f t="shared" si="278"/>
        <v>19</v>
      </c>
      <c r="AA768" s="3">
        <f t="shared" si="272"/>
        <v>19</v>
      </c>
      <c r="AB768" s="19"/>
      <c r="AC768" s="14">
        <f>IF(M768=1,_xlfn.XLOOKUP(D768,' RPM (ICE)'!$E$3:$E$63,' RPM (ICE)'!$C$3:$C$63,,-1),IF(M768=2,_xlfn.XLOOKUP(D768,' RPM (ICE)'!$F$3:$F$63,' RPM (ICE)'!$C$3:$C$63,,-1),IF(M768=3,_xlfn.XLOOKUP(D768,' RPM (ICE)'!$G$3:$G$63,' RPM (ICE)'!$C$3:$C$63,,-1))))</f>
        <v>13.483333333333301</v>
      </c>
      <c r="AD768" s="14">
        <f t="shared" si="273"/>
        <v>10.054521666666643</v>
      </c>
      <c r="AE768" s="14">
        <f t="shared" si="274"/>
        <v>13.914292245024122</v>
      </c>
      <c r="AF768" s="14" cm="1">
        <f t="array" ref="AF768">_xlfn.XLOOKUP(AE768,BSFC!$I$11:$I$33,_xlfn.XLOOKUP('Main Data (ICE)'!W768,BSFC!$J$10:$W$10,BSFC!$J$11:$W$33,,-1),,-1)</f>
        <v>450.79008974999994</v>
      </c>
      <c r="AG768" s="14">
        <f t="shared" si="275"/>
        <v>1.2590218679194376</v>
      </c>
      <c r="AH768" s="14">
        <f t="shared" si="279"/>
        <v>2.08253003846414E-4</v>
      </c>
      <c r="AI768" s="14">
        <f t="shared" si="280"/>
        <v>9.3878390294632047E-2</v>
      </c>
      <c r="AJ768" s="14">
        <f t="shared" si="284"/>
        <v>89.032410893904867</v>
      </c>
      <c r="AK768" s="14">
        <f t="shared" si="281"/>
        <v>1.2434223880083715E-4</v>
      </c>
      <c r="AL768" s="14">
        <f t="shared" si="282"/>
        <v>0.11792372303828726</v>
      </c>
    </row>
    <row r="769" spans="1:38" ht="15.75" thickBot="1" x14ac:dyDescent="0.3">
      <c r="A769" s="14">
        <v>2</v>
      </c>
      <c r="B769" s="17" t="s">
        <v>31</v>
      </c>
      <c r="C769" s="14">
        <v>763</v>
      </c>
      <c r="D769" s="14">
        <f t="shared" si="276"/>
        <v>30.000049728</v>
      </c>
      <c r="E769" s="14">
        <f t="shared" si="266"/>
        <v>13.411199999999999</v>
      </c>
      <c r="F769" s="14">
        <f t="shared" si="277"/>
        <v>65.295014494028791</v>
      </c>
      <c r="G769" s="14">
        <f>0.5*('Specifications (ICE)'!$P$4*'Specifications (ICE)'!$P$3)*'Specifications (ICE)'!$P$5*E769^2</f>
        <v>56.217600027646043</v>
      </c>
      <c r="H769" s="14">
        <f>IF(B769="A",'Specifications (ICE)'!$M$12,IF(B769="G",'Specifications (ICE)'!$M$13))</f>
        <v>105.33879899999999</v>
      </c>
      <c r="I769" s="14">
        <f>'Specifications (ICE)'!$H$11-G769-H769-R769</f>
        <v>540.44185119107658</v>
      </c>
      <c r="J769" s="14">
        <f t="shared" si="267"/>
        <v>0.85399569113473717</v>
      </c>
      <c r="K769" s="14">
        <f>0.5*'Specifications (ICE)'!$E$16*E769^2</f>
        <v>48283.043975654393</v>
      </c>
      <c r="L769" s="14">
        <f>E769/'Specifications (ICE)'!$M$4</f>
        <v>46.93333333333333</v>
      </c>
      <c r="M769" s="14">
        <f t="shared" si="262"/>
        <v>3</v>
      </c>
      <c r="N769" s="14">
        <f>IF(M769=1,'Specifications (ICE)'!$M$19,IF(M769=2,'Specifications (ICE)'!$M$20,IF(M769=3,'Specifications (ICE)'!$M$21)))</f>
        <v>632.83908432016858</v>
      </c>
      <c r="O769" s="14">
        <f t="shared" si="263"/>
        <v>56.911309171706868</v>
      </c>
      <c r="P769" s="13">
        <f t="shared" si="264"/>
        <v>0</v>
      </c>
      <c r="Q769" s="14">
        <v>0</v>
      </c>
      <c r="R769" s="17">
        <f>'Specifications (ICE)'!$E$16*9.81*SIN(Q769-Q768)</f>
        <v>0</v>
      </c>
      <c r="S769" s="14">
        <f t="shared" si="268"/>
        <v>0</v>
      </c>
      <c r="T769" s="12">
        <f t="shared" si="265"/>
        <v>840.33949246964119</v>
      </c>
      <c r="U769" s="3">
        <f t="shared" si="283"/>
        <v>18</v>
      </c>
      <c r="V769" s="19">
        <f t="shared" si="269"/>
        <v>13.422600000000001</v>
      </c>
      <c r="W769" s="14">
        <f>IF(M769=1,_xlfn.XLOOKUP(D769,' RPM (ICE)'!$E$3:$E$63,' RPM (ICE)'!$B$3:$B$63,,1),IF(M769=2,_xlfn.XLOOKUP(D769,' RPM (ICE)'!$F$3:$F$63,' RPM (ICE)'!$B$3:$B$63,,1),IF(M769=3,_xlfn.XLOOKUP(D769,' RPM (ICE)'!$G$3:$G$63,' RPM (ICE)'!$B$3:$B$63,,1))))</f>
        <v>6900</v>
      </c>
      <c r="X769" s="12">
        <f t="shared" si="270"/>
        <v>18.575322156521739</v>
      </c>
      <c r="Y769" s="3">
        <f t="shared" si="271"/>
        <v>19</v>
      </c>
      <c r="Z769" s="3">
        <f t="shared" si="278"/>
        <v>19</v>
      </c>
      <c r="AA769" s="3">
        <f t="shared" si="272"/>
        <v>19</v>
      </c>
      <c r="AB769" s="19"/>
      <c r="AC769" s="14">
        <f>IF(M769=1,_xlfn.XLOOKUP(D769,' RPM (ICE)'!$E$3:$E$63,' RPM (ICE)'!$C$3:$C$63,,-1),IF(M769=2,_xlfn.XLOOKUP(D769,' RPM (ICE)'!$F$3:$F$63,' RPM (ICE)'!$C$3:$C$63,,-1),IF(M769=3,_xlfn.XLOOKUP(D769,' RPM (ICE)'!$G$3:$G$63,' RPM (ICE)'!$C$3:$C$63,,-1))))</f>
        <v>13.483333333333301</v>
      </c>
      <c r="AD769" s="14">
        <f t="shared" si="273"/>
        <v>10.054521666666643</v>
      </c>
      <c r="AE769" s="14">
        <f t="shared" si="274"/>
        <v>13.914292245024122</v>
      </c>
      <c r="AF769" s="14" cm="1">
        <f t="array" ref="AF769">_xlfn.XLOOKUP(AE769,BSFC!$I$11:$I$33,_xlfn.XLOOKUP('Main Data (ICE)'!W769,BSFC!$J$10:$W$10,BSFC!$J$11:$W$33,,-1),,-1)</f>
        <v>450.79008974999994</v>
      </c>
      <c r="AG769" s="14">
        <f t="shared" si="275"/>
        <v>1.2590218679194376</v>
      </c>
      <c r="AH769" s="14">
        <f t="shared" si="279"/>
        <v>2.08253003846414E-4</v>
      </c>
      <c r="AI769" s="14">
        <f t="shared" si="280"/>
        <v>9.3878390294632047E-2</v>
      </c>
      <c r="AJ769" s="14">
        <f t="shared" si="284"/>
        <v>89.126289284199501</v>
      </c>
      <c r="AK769" s="14">
        <f t="shared" si="281"/>
        <v>1.2434223880083715E-4</v>
      </c>
      <c r="AL769" s="14">
        <f t="shared" si="282"/>
        <v>0.1180480652770881</v>
      </c>
    </row>
    <row r="770" spans="1:38" ht="15.75" thickBot="1" x14ac:dyDescent="0.3">
      <c r="A770" s="14">
        <v>2</v>
      </c>
      <c r="B770" s="17" t="s">
        <v>31</v>
      </c>
      <c r="C770" s="14">
        <v>764</v>
      </c>
      <c r="D770" s="14">
        <f t="shared" si="276"/>
        <v>30.000049728</v>
      </c>
      <c r="E770" s="14">
        <f t="shared" si="266"/>
        <v>13.411199999999999</v>
      </c>
      <c r="F770" s="14">
        <f t="shared" si="277"/>
        <v>65.369579037097267</v>
      </c>
      <c r="G770" s="14">
        <f>0.5*('Specifications (ICE)'!$P$4*'Specifications (ICE)'!$P$3)*'Specifications (ICE)'!$P$5*E770^2</f>
        <v>56.217600027646043</v>
      </c>
      <c r="H770" s="14">
        <f>IF(B770="A",'Specifications (ICE)'!$M$12,IF(B770="G",'Specifications (ICE)'!$M$13))</f>
        <v>105.33879899999999</v>
      </c>
      <c r="I770" s="14">
        <f>'Specifications (ICE)'!$H$11-G770-H770-R770</f>
        <v>540.44185119107658</v>
      </c>
      <c r="J770" s="14">
        <f t="shared" si="267"/>
        <v>0.85399569113473717</v>
      </c>
      <c r="K770" s="14">
        <f>0.5*'Specifications (ICE)'!$E$16*E770^2</f>
        <v>48283.043975654393</v>
      </c>
      <c r="L770" s="14">
        <f>E770/'Specifications (ICE)'!$M$4</f>
        <v>46.93333333333333</v>
      </c>
      <c r="M770" s="14">
        <f t="shared" si="262"/>
        <v>3</v>
      </c>
      <c r="N770" s="14">
        <f>IF(M770=1,'Specifications (ICE)'!$M$19,IF(M770=2,'Specifications (ICE)'!$M$20,IF(M770=3,'Specifications (ICE)'!$M$21)))</f>
        <v>632.83908432016858</v>
      </c>
      <c r="O770" s="14">
        <f t="shared" si="263"/>
        <v>56.911309171706868</v>
      </c>
      <c r="P770" s="13">
        <f t="shared" si="264"/>
        <v>0</v>
      </c>
      <c r="Q770" s="14">
        <v>0</v>
      </c>
      <c r="R770" s="17">
        <f>'Specifications (ICE)'!$E$16*9.81*SIN(Q770-Q769)</f>
        <v>0</v>
      </c>
      <c r="S770" s="14">
        <f t="shared" si="268"/>
        <v>0</v>
      </c>
      <c r="T770" s="12">
        <f t="shared" si="265"/>
        <v>840.33949246964119</v>
      </c>
      <c r="U770" s="3">
        <f t="shared" si="283"/>
        <v>18</v>
      </c>
      <c r="V770" s="19">
        <f t="shared" si="269"/>
        <v>13.422600000000001</v>
      </c>
      <c r="W770" s="14">
        <f>IF(M770=1,_xlfn.XLOOKUP(D770,' RPM (ICE)'!$E$3:$E$63,' RPM (ICE)'!$B$3:$B$63,,1),IF(M770=2,_xlfn.XLOOKUP(D770,' RPM (ICE)'!$F$3:$F$63,' RPM (ICE)'!$B$3:$B$63,,1),IF(M770=3,_xlfn.XLOOKUP(D770,' RPM (ICE)'!$G$3:$G$63,' RPM (ICE)'!$B$3:$B$63,,1))))</f>
        <v>6900</v>
      </c>
      <c r="X770" s="12">
        <f t="shared" si="270"/>
        <v>18.575322156521739</v>
      </c>
      <c r="Y770" s="3">
        <f t="shared" si="271"/>
        <v>19</v>
      </c>
      <c r="Z770" s="3">
        <f t="shared" si="278"/>
        <v>19</v>
      </c>
      <c r="AA770" s="3">
        <f t="shared" si="272"/>
        <v>19</v>
      </c>
      <c r="AB770" s="19"/>
      <c r="AC770" s="14">
        <f>IF(M770=1,_xlfn.XLOOKUP(D770,' RPM (ICE)'!$E$3:$E$63,' RPM (ICE)'!$C$3:$C$63,,-1),IF(M770=2,_xlfn.XLOOKUP(D770,' RPM (ICE)'!$F$3:$F$63,' RPM (ICE)'!$C$3:$C$63,,-1),IF(M770=3,_xlfn.XLOOKUP(D770,' RPM (ICE)'!$G$3:$G$63,' RPM (ICE)'!$C$3:$C$63,,-1))))</f>
        <v>13.483333333333301</v>
      </c>
      <c r="AD770" s="14">
        <f t="shared" si="273"/>
        <v>10.054521666666643</v>
      </c>
      <c r="AE770" s="14">
        <f t="shared" si="274"/>
        <v>13.914292245024122</v>
      </c>
      <c r="AF770" s="14" cm="1">
        <f t="array" ref="AF770">_xlfn.XLOOKUP(AE770,BSFC!$I$11:$I$33,_xlfn.XLOOKUP('Main Data (ICE)'!W770,BSFC!$J$10:$W$10,BSFC!$J$11:$W$33,,-1),,-1)</f>
        <v>450.79008974999994</v>
      </c>
      <c r="AG770" s="14">
        <f t="shared" si="275"/>
        <v>1.2590218679194376</v>
      </c>
      <c r="AH770" s="14">
        <f t="shared" si="279"/>
        <v>2.08253003846414E-4</v>
      </c>
      <c r="AI770" s="14">
        <f t="shared" si="280"/>
        <v>9.3878390294632047E-2</v>
      </c>
      <c r="AJ770" s="14">
        <f t="shared" si="284"/>
        <v>89.220167674494135</v>
      </c>
      <c r="AK770" s="14">
        <f t="shared" si="281"/>
        <v>1.2434223880083715E-4</v>
      </c>
      <c r="AL770" s="14">
        <f t="shared" si="282"/>
        <v>0.11817240751588894</v>
      </c>
    </row>
    <row r="771" spans="1:38" ht="15.75" thickBot="1" x14ac:dyDescent="0.3">
      <c r="A771" s="14">
        <v>2</v>
      </c>
      <c r="B771" s="17" t="s">
        <v>31</v>
      </c>
      <c r="C771" s="14">
        <v>765</v>
      </c>
      <c r="D771" s="14">
        <f t="shared" si="276"/>
        <v>30.000049728</v>
      </c>
      <c r="E771" s="14">
        <f t="shared" si="266"/>
        <v>13.411199999999999</v>
      </c>
      <c r="F771" s="14">
        <f t="shared" si="277"/>
        <v>65.444143580165743</v>
      </c>
      <c r="G771" s="14">
        <f>0.5*('Specifications (ICE)'!$P$4*'Specifications (ICE)'!$P$3)*'Specifications (ICE)'!$P$5*E771^2</f>
        <v>56.217600027646043</v>
      </c>
      <c r="H771" s="14">
        <f>IF(B771="A",'Specifications (ICE)'!$M$12,IF(B771="G",'Specifications (ICE)'!$M$13))</f>
        <v>105.33879899999999</v>
      </c>
      <c r="I771" s="14">
        <f>'Specifications (ICE)'!$H$11-G771-H771-R771</f>
        <v>540.44185119107658</v>
      </c>
      <c r="J771" s="14">
        <f t="shared" si="267"/>
        <v>0.85399569113473717</v>
      </c>
      <c r="K771" s="14">
        <f>0.5*'Specifications (ICE)'!$E$16*E771^2</f>
        <v>48283.043975654393</v>
      </c>
      <c r="L771" s="14">
        <f>E771/'Specifications (ICE)'!$M$4</f>
        <v>46.93333333333333</v>
      </c>
      <c r="M771" s="14">
        <f t="shared" si="262"/>
        <v>3</v>
      </c>
      <c r="N771" s="14">
        <f>IF(M771=1,'Specifications (ICE)'!$M$19,IF(M771=2,'Specifications (ICE)'!$M$20,IF(M771=3,'Specifications (ICE)'!$M$21)))</f>
        <v>632.83908432016858</v>
      </c>
      <c r="O771" s="14">
        <f t="shared" si="263"/>
        <v>56.911309171706868</v>
      </c>
      <c r="P771" s="13">
        <f t="shared" si="264"/>
        <v>0</v>
      </c>
      <c r="Q771" s="14">
        <v>0</v>
      </c>
      <c r="R771" s="17">
        <f>'Specifications (ICE)'!$E$16*9.81*SIN(Q771-Q770)</f>
        <v>0</v>
      </c>
      <c r="S771" s="14">
        <f t="shared" si="268"/>
        <v>0</v>
      </c>
      <c r="T771" s="12">
        <f t="shared" si="265"/>
        <v>840.33949246964119</v>
      </c>
      <c r="U771" s="3">
        <f t="shared" si="283"/>
        <v>18</v>
      </c>
      <c r="V771" s="19">
        <f t="shared" si="269"/>
        <v>13.422600000000001</v>
      </c>
      <c r="W771" s="14">
        <f>IF(M771=1,_xlfn.XLOOKUP(D771,' RPM (ICE)'!$E$3:$E$63,' RPM (ICE)'!$B$3:$B$63,,1),IF(M771=2,_xlfn.XLOOKUP(D771,' RPM (ICE)'!$F$3:$F$63,' RPM (ICE)'!$B$3:$B$63,,1),IF(M771=3,_xlfn.XLOOKUP(D771,' RPM (ICE)'!$G$3:$G$63,' RPM (ICE)'!$B$3:$B$63,,1))))</f>
        <v>6900</v>
      </c>
      <c r="X771" s="12">
        <f t="shared" si="270"/>
        <v>18.575322156521739</v>
      </c>
      <c r="Y771" s="3">
        <f t="shared" si="271"/>
        <v>19</v>
      </c>
      <c r="Z771" s="3">
        <f t="shared" si="278"/>
        <v>19</v>
      </c>
      <c r="AA771" s="3">
        <f t="shared" si="272"/>
        <v>19</v>
      </c>
      <c r="AB771" s="19"/>
      <c r="AC771" s="14">
        <f>IF(M771=1,_xlfn.XLOOKUP(D771,' RPM (ICE)'!$E$3:$E$63,' RPM (ICE)'!$C$3:$C$63,,-1),IF(M771=2,_xlfn.XLOOKUP(D771,' RPM (ICE)'!$F$3:$F$63,' RPM (ICE)'!$C$3:$C$63,,-1),IF(M771=3,_xlfn.XLOOKUP(D771,' RPM (ICE)'!$G$3:$G$63,' RPM (ICE)'!$C$3:$C$63,,-1))))</f>
        <v>13.483333333333301</v>
      </c>
      <c r="AD771" s="14">
        <f t="shared" si="273"/>
        <v>10.054521666666643</v>
      </c>
      <c r="AE771" s="14">
        <f t="shared" si="274"/>
        <v>13.914292245024122</v>
      </c>
      <c r="AF771" s="14" cm="1">
        <f t="array" ref="AF771">_xlfn.XLOOKUP(AE771,BSFC!$I$11:$I$33,_xlfn.XLOOKUP('Main Data (ICE)'!W771,BSFC!$J$10:$W$10,BSFC!$J$11:$W$33,,-1),,-1)</f>
        <v>450.79008974999994</v>
      </c>
      <c r="AG771" s="14">
        <f t="shared" si="275"/>
        <v>1.2590218679194376</v>
      </c>
      <c r="AH771" s="14">
        <f t="shared" si="279"/>
        <v>2.08253003846414E-4</v>
      </c>
      <c r="AI771" s="14">
        <f t="shared" si="280"/>
        <v>9.3878390294632047E-2</v>
      </c>
      <c r="AJ771" s="14">
        <f t="shared" si="284"/>
        <v>89.314046064788769</v>
      </c>
      <c r="AK771" s="14">
        <f t="shared" si="281"/>
        <v>1.2434223880083715E-4</v>
      </c>
      <c r="AL771" s="14">
        <f t="shared" si="282"/>
        <v>0.11829674975468978</v>
      </c>
    </row>
    <row r="772" spans="1:38" ht="15.75" thickBot="1" x14ac:dyDescent="0.3">
      <c r="A772" s="14">
        <v>2</v>
      </c>
      <c r="B772" s="17" t="s">
        <v>31</v>
      </c>
      <c r="C772" s="14">
        <v>766</v>
      </c>
      <c r="D772" s="14">
        <f t="shared" si="276"/>
        <v>30.000049728</v>
      </c>
      <c r="E772" s="14">
        <f t="shared" si="266"/>
        <v>13.411199999999999</v>
      </c>
      <c r="F772" s="14">
        <f t="shared" si="277"/>
        <v>65.518708123234219</v>
      </c>
      <c r="G772" s="14">
        <f>0.5*('Specifications (ICE)'!$P$4*'Specifications (ICE)'!$P$3)*'Specifications (ICE)'!$P$5*E772^2</f>
        <v>56.217600027646043</v>
      </c>
      <c r="H772" s="14">
        <f>IF(B772="A",'Specifications (ICE)'!$M$12,IF(B772="G",'Specifications (ICE)'!$M$13))</f>
        <v>105.33879899999999</v>
      </c>
      <c r="I772" s="14">
        <f>'Specifications (ICE)'!$H$11-G772-H772-R772</f>
        <v>540.44185119107658</v>
      </c>
      <c r="J772" s="14">
        <f t="shared" si="267"/>
        <v>0.85399569113473717</v>
      </c>
      <c r="K772" s="14">
        <f>0.5*'Specifications (ICE)'!$E$16*E772^2</f>
        <v>48283.043975654393</v>
      </c>
      <c r="L772" s="14">
        <f>E772/'Specifications (ICE)'!$M$4</f>
        <v>46.93333333333333</v>
      </c>
      <c r="M772" s="14">
        <f t="shared" si="262"/>
        <v>3</v>
      </c>
      <c r="N772" s="14">
        <f>IF(M772=1,'Specifications (ICE)'!$M$19,IF(M772=2,'Specifications (ICE)'!$M$20,IF(M772=3,'Specifications (ICE)'!$M$21)))</f>
        <v>632.83908432016858</v>
      </c>
      <c r="O772" s="14">
        <f t="shared" si="263"/>
        <v>56.911309171706868</v>
      </c>
      <c r="P772" s="13">
        <f t="shared" si="264"/>
        <v>0</v>
      </c>
      <c r="Q772" s="14">
        <v>0</v>
      </c>
      <c r="R772" s="17">
        <f>'Specifications (ICE)'!$E$16*9.81*SIN(Q772-Q771)</f>
        <v>0</v>
      </c>
      <c r="S772" s="14">
        <f t="shared" si="268"/>
        <v>0</v>
      </c>
      <c r="T772" s="12">
        <f t="shared" si="265"/>
        <v>840.33949246964119</v>
      </c>
      <c r="U772" s="3">
        <f t="shared" si="283"/>
        <v>18</v>
      </c>
      <c r="V772" s="19">
        <f t="shared" si="269"/>
        <v>13.422600000000001</v>
      </c>
      <c r="W772" s="14">
        <f>IF(M772=1,_xlfn.XLOOKUP(D772,' RPM (ICE)'!$E$3:$E$63,' RPM (ICE)'!$B$3:$B$63,,1),IF(M772=2,_xlfn.XLOOKUP(D772,' RPM (ICE)'!$F$3:$F$63,' RPM (ICE)'!$B$3:$B$63,,1),IF(M772=3,_xlfn.XLOOKUP(D772,' RPM (ICE)'!$G$3:$G$63,' RPM (ICE)'!$B$3:$B$63,,1))))</f>
        <v>6900</v>
      </c>
      <c r="X772" s="12">
        <f t="shared" si="270"/>
        <v>18.575322156521739</v>
      </c>
      <c r="Y772" s="3">
        <f t="shared" si="271"/>
        <v>19</v>
      </c>
      <c r="Z772" s="3">
        <f t="shared" si="278"/>
        <v>19</v>
      </c>
      <c r="AA772" s="3">
        <f t="shared" si="272"/>
        <v>19</v>
      </c>
      <c r="AB772" s="19"/>
      <c r="AC772" s="14">
        <f>IF(M772=1,_xlfn.XLOOKUP(D772,' RPM (ICE)'!$E$3:$E$63,' RPM (ICE)'!$C$3:$C$63,,-1),IF(M772=2,_xlfn.XLOOKUP(D772,' RPM (ICE)'!$F$3:$F$63,' RPM (ICE)'!$C$3:$C$63,,-1),IF(M772=3,_xlfn.XLOOKUP(D772,' RPM (ICE)'!$G$3:$G$63,' RPM (ICE)'!$C$3:$C$63,,-1))))</f>
        <v>13.483333333333301</v>
      </c>
      <c r="AD772" s="14">
        <f t="shared" si="273"/>
        <v>10.054521666666643</v>
      </c>
      <c r="AE772" s="14">
        <f t="shared" si="274"/>
        <v>13.914292245024122</v>
      </c>
      <c r="AF772" s="14" cm="1">
        <f t="array" ref="AF772">_xlfn.XLOOKUP(AE772,BSFC!$I$11:$I$33,_xlfn.XLOOKUP('Main Data (ICE)'!W772,BSFC!$J$10:$W$10,BSFC!$J$11:$W$33,,-1),,-1)</f>
        <v>450.79008974999994</v>
      </c>
      <c r="AG772" s="14">
        <f t="shared" si="275"/>
        <v>1.2590218679194376</v>
      </c>
      <c r="AH772" s="14">
        <f t="shared" si="279"/>
        <v>2.08253003846414E-4</v>
      </c>
      <c r="AI772" s="14">
        <f t="shared" si="280"/>
        <v>9.3878390294632047E-2</v>
      </c>
      <c r="AJ772" s="14">
        <f t="shared" si="284"/>
        <v>89.407924455083403</v>
      </c>
      <c r="AK772" s="14">
        <f t="shared" si="281"/>
        <v>1.2434223880083715E-4</v>
      </c>
      <c r="AL772" s="14">
        <f t="shared" si="282"/>
        <v>0.11842109199349062</v>
      </c>
    </row>
    <row r="773" spans="1:38" ht="15.75" thickBot="1" x14ac:dyDescent="0.3">
      <c r="A773" s="14">
        <v>2</v>
      </c>
      <c r="B773" s="17" t="s">
        <v>31</v>
      </c>
      <c r="C773" s="14">
        <v>767</v>
      </c>
      <c r="D773" s="14">
        <f t="shared" si="276"/>
        <v>30.000049728</v>
      </c>
      <c r="E773" s="14">
        <f t="shared" si="266"/>
        <v>13.411199999999999</v>
      </c>
      <c r="F773" s="14">
        <f t="shared" si="277"/>
        <v>65.593272666302695</v>
      </c>
      <c r="G773" s="14">
        <f>0.5*('Specifications (ICE)'!$P$4*'Specifications (ICE)'!$P$3)*'Specifications (ICE)'!$P$5*E773^2</f>
        <v>56.217600027646043</v>
      </c>
      <c r="H773" s="14">
        <f>IF(B773="A",'Specifications (ICE)'!$M$12,IF(B773="G",'Specifications (ICE)'!$M$13))</f>
        <v>105.33879899999999</v>
      </c>
      <c r="I773" s="14">
        <f>'Specifications (ICE)'!$H$11-G773-H773-R773</f>
        <v>540.44185119107658</v>
      </c>
      <c r="J773" s="14">
        <f t="shared" si="267"/>
        <v>0.85399569113473717</v>
      </c>
      <c r="K773" s="14">
        <f>0.5*'Specifications (ICE)'!$E$16*E773^2</f>
        <v>48283.043975654393</v>
      </c>
      <c r="L773" s="14">
        <f>E773/'Specifications (ICE)'!$M$4</f>
        <v>46.93333333333333</v>
      </c>
      <c r="M773" s="14">
        <f t="shared" si="262"/>
        <v>3</v>
      </c>
      <c r="N773" s="14">
        <f>IF(M773=1,'Specifications (ICE)'!$M$19,IF(M773=2,'Specifications (ICE)'!$M$20,IF(M773=3,'Specifications (ICE)'!$M$21)))</f>
        <v>632.83908432016858</v>
      </c>
      <c r="O773" s="14">
        <f t="shared" si="263"/>
        <v>56.911309171706868</v>
      </c>
      <c r="P773" s="13">
        <f t="shared" si="264"/>
        <v>0</v>
      </c>
      <c r="Q773" s="14">
        <v>0</v>
      </c>
      <c r="R773" s="17">
        <f>'Specifications (ICE)'!$E$16*9.81*SIN(Q773-Q772)</f>
        <v>0</v>
      </c>
      <c r="S773" s="14">
        <f t="shared" si="268"/>
        <v>0</v>
      </c>
      <c r="T773" s="12">
        <f t="shared" si="265"/>
        <v>840.33949246964119</v>
      </c>
      <c r="U773" s="3">
        <f t="shared" si="283"/>
        <v>18</v>
      </c>
      <c r="V773" s="19">
        <f t="shared" si="269"/>
        <v>13.422600000000001</v>
      </c>
      <c r="W773" s="14">
        <f>IF(M773=1,_xlfn.XLOOKUP(D773,' RPM (ICE)'!$E$3:$E$63,' RPM (ICE)'!$B$3:$B$63,,1),IF(M773=2,_xlfn.XLOOKUP(D773,' RPM (ICE)'!$F$3:$F$63,' RPM (ICE)'!$B$3:$B$63,,1),IF(M773=3,_xlfn.XLOOKUP(D773,' RPM (ICE)'!$G$3:$G$63,' RPM (ICE)'!$B$3:$B$63,,1))))</f>
        <v>6900</v>
      </c>
      <c r="X773" s="12">
        <f t="shared" si="270"/>
        <v>18.575322156521739</v>
      </c>
      <c r="Y773" s="3">
        <f t="shared" si="271"/>
        <v>19</v>
      </c>
      <c r="Z773" s="3">
        <f t="shared" si="278"/>
        <v>19</v>
      </c>
      <c r="AA773" s="3">
        <f t="shared" si="272"/>
        <v>19</v>
      </c>
      <c r="AB773" s="19"/>
      <c r="AC773" s="14">
        <f>IF(M773=1,_xlfn.XLOOKUP(D773,' RPM (ICE)'!$E$3:$E$63,' RPM (ICE)'!$C$3:$C$63,,-1),IF(M773=2,_xlfn.XLOOKUP(D773,' RPM (ICE)'!$F$3:$F$63,' RPM (ICE)'!$C$3:$C$63,,-1),IF(M773=3,_xlfn.XLOOKUP(D773,' RPM (ICE)'!$G$3:$G$63,' RPM (ICE)'!$C$3:$C$63,,-1))))</f>
        <v>13.483333333333301</v>
      </c>
      <c r="AD773" s="14">
        <f t="shared" si="273"/>
        <v>10.054521666666643</v>
      </c>
      <c r="AE773" s="14">
        <f t="shared" si="274"/>
        <v>13.914292245024122</v>
      </c>
      <c r="AF773" s="14" cm="1">
        <f t="array" ref="AF773">_xlfn.XLOOKUP(AE773,BSFC!$I$11:$I$33,_xlfn.XLOOKUP('Main Data (ICE)'!W773,BSFC!$J$10:$W$10,BSFC!$J$11:$W$33,,-1),,-1)</f>
        <v>450.79008974999994</v>
      </c>
      <c r="AG773" s="14">
        <f t="shared" si="275"/>
        <v>1.2590218679194376</v>
      </c>
      <c r="AH773" s="14">
        <f t="shared" si="279"/>
        <v>2.08253003846414E-4</v>
      </c>
      <c r="AI773" s="14">
        <f t="shared" si="280"/>
        <v>9.3878390294632047E-2</v>
      </c>
      <c r="AJ773" s="14">
        <f t="shared" si="284"/>
        <v>89.501802845378037</v>
      </c>
      <c r="AK773" s="14">
        <f t="shared" si="281"/>
        <v>1.2434223880083715E-4</v>
      </c>
      <c r="AL773" s="14">
        <f t="shared" si="282"/>
        <v>0.11854543423229146</v>
      </c>
    </row>
    <row r="774" spans="1:38" ht="15.75" thickBot="1" x14ac:dyDescent="0.3">
      <c r="A774" s="14">
        <v>2</v>
      </c>
      <c r="B774" s="17" t="s">
        <v>31</v>
      </c>
      <c r="C774" s="14">
        <v>768</v>
      </c>
      <c r="D774" s="14">
        <f t="shared" si="276"/>
        <v>30.000049728</v>
      </c>
      <c r="E774" s="14">
        <f t="shared" si="266"/>
        <v>13.411199999999999</v>
      </c>
      <c r="F774" s="14">
        <f t="shared" si="277"/>
        <v>65.667837209371172</v>
      </c>
      <c r="G774" s="14">
        <f>0.5*('Specifications (ICE)'!$P$4*'Specifications (ICE)'!$P$3)*'Specifications (ICE)'!$P$5*E774^2</f>
        <v>56.217600027646043</v>
      </c>
      <c r="H774" s="14">
        <f>IF(B774="A",'Specifications (ICE)'!$M$12,IF(B774="G",'Specifications (ICE)'!$M$13))</f>
        <v>105.33879899999999</v>
      </c>
      <c r="I774" s="14">
        <f>'Specifications (ICE)'!$H$11-G774-H774-R774</f>
        <v>540.44185119107658</v>
      </c>
      <c r="J774" s="14">
        <f t="shared" si="267"/>
        <v>0.85399569113473717</v>
      </c>
      <c r="K774" s="14">
        <f>0.5*'Specifications (ICE)'!$E$16*E774^2</f>
        <v>48283.043975654393</v>
      </c>
      <c r="L774" s="14">
        <f>E774/'Specifications (ICE)'!$M$4</f>
        <v>46.93333333333333</v>
      </c>
      <c r="M774" s="14">
        <f t="shared" ref="M774:M837" si="285">IF(D774&lt;11,1,IF(D774&lt;21,2,IF(D774&gt;21,3)))</f>
        <v>3</v>
      </c>
      <c r="N774" s="14">
        <f>IF(M774=1,'Specifications (ICE)'!$M$19,IF(M774=2,'Specifications (ICE)'!$M$20,IF(M774=3,'Specifications (ICE)'!$M$21)))</f>
        <v>632.83908432016858</v>
      </c>
      <c r="O774" s="14">
        <f t="shared" ref="O774:O837" si="286">(0.5*N774*E774^2)/1000</f>
        <v>56.911309171706868</v>
      </c>
      <c r="P774" s="13">
        <f t="shared" ref="P774:P837" si="287">IF(A774=1,(I774/N774),IF(A774=2,0,IF(A774=3,(1.2*(-I774/N774)))))</f>
        <v>0</v>
      </c>
      <c r="Q774" s="14">
        <v>0</v>
      </c>
      <c r="R774" s="17">
        <f>'Specifications (ICE)'!$E$16*9.81*SIN(Q774-Q773)</f>
        <v>0</v>
      </c>
      <c r="S774" s="14">
        <f t="shared" si="268"/>
        <v>0</v>
      </c>
      <c r="T774" s="12">
        <f t="shared" ref="T774:T837" si="288">((63360/(PI()*12)*D774))/60</f>
        <v>840.33949246964119</v>
      </c>
      <c r="U774" s="3">
        <f t="shared" si="283"/>
        <v>18</v>
      </c>
      <c r="V774" s="19">
        <f t="shared" si="269"/>
        <v>13.422600000000001</v>
      </c>
      <c r="W774" s="14">
        <f>IF(M774=1,_xlfn.XLOOKUP(D774,' RPM (ICE)'!$E$3:$E$63,' RPM (ICE)'!$B$3:$B$63,,1),IF(M774=2,_xlfn.XLOOKUP(D774,' RPM (ICE)'!$F$3:$F$63,' RPM (ICE)'!$B$3:$B$63,,1),IF(M774=3,_xlfn.XLOOKUP(D774,' RPM (ICE)'!$G$3:$G$63,' RPM (ICE)'!$B$3:$B$63,,1))))</f>
        <v>6900</v>
      </c>
      <c r="X774" s="12">
        <f t="shared" si="270"/>
        <v>18.575322156521739</v>
      </c>
      <c r="Y774" s="3">
        <f t="shared" si="271"/>
        <v>19</v>
      </c>
      <c r="Z774" s="3">
        <f t="shared" si="278"/>
        <v>19</v>
      </c>
      <c r="AA774" s="3">
        <f t="shared" si="272"/>
        <v>19</v>
      </c>
      <c r="AB774" s="19"/>
      <c r="AC774" s="14">
        <f>IF(M774=1,_xlfn.XLOOKUP(D774,' RPM (ICE)'!$E$3:$E$63,' RPM (ICE)'!$C$3:$C$63,,-1),IF(M774=2,_xlfn.XLOOKUP(D774,' RPM (ICE)'!$F$3:$F$63,' RPM (ICE)'!$C$3:$C$63,,-1),IF(M774=3,_xlfn.XLOOKUP(D774,' RPM (ICE)'!$G$3:$G$63,' RPM (ICE)'!$C$3:$C$63,,-1))))</f>
        <v>13.483333333333301</v>
      </c>
      <c r="AD774" s="14">
        <f t="shared" si="273"/>
        <v>10.054521666666643</v>
      </c>
      <c r="AE774" s="14">
        <f t="shared" si="274"/>
        <v>13.914292245024122</v>
      </c>
      <c r="AF774" s="14" cm="1">
        <f t="array" ref="AF774">_xlfn.XLOOKUP(AE774,BSFC!$I$11:$I$33,_xlfn.XLOOKUP('Main Data (ICE)'!W774,BSFC!$J$10:$W$10,BSFC!$J$11:$W$33,,-1),,-1)</f>
        <v>450.79008974999994</v>
      </c>
      <c r="AG774" s="14">
        <f t="shared" si="275"/>
        <v>1.2590218679194376</v>
      </c>
      <c r="AH774" s="14">
        <f t="shared" si="279"/>
        <v>2.08253003846414E-4</v>
      </c>
      <c r="AI774" s="14">
        <f t="shared" si="280"/>
        <v>9.3878390294632047E-2</v>
      </c>
      <c r="AJ774" s="14">
        <f t="shared" si="284"/>
        <v>89.595681235672672</v>
      </c>
      <c r="AK774" s="14">
        <f t="shared" si="281"/>
        <v>1.2434223880083715E-4</v>
      </c>
      <c r="AL774" s="14">
        <f t="shared" si="282"/>
        <v>0.11866977647109229</v>
      </c>
    </row>
    <row r="775" spans="1:38" ht="15.75" thickBot="1" x14ac:dyDescent="0.3">
      <c r="A775" s="14">
        <v>2</v>
      </c>
      <c r="B775" s="17" t="s">
        <v>31</v>
      </c>
      <c r="C775" s="14">
        <v>769</v>
      </c>
      <c r="D775" s="14">
        <f t="shared" si="276"/>
        <v>30.000049728</v>
      </c>
      <c r="E775" s="14">
        <f t="shared" ref="E775:E838" si="289">MIN(13.4112,(SQRT((E774^2)+2*P774*$C$7)))</f>
        <v>13.411199999999999</v>
      </c>
      <c r="F775" s="14">
        <f t="shared" si="277"/>
        <v>65.742401752439648</v>
      </c>
      <c r="G775" s="14">
        <f>0.5*('Specifications (ICE)'!$P$4*'Specifications (ICE)'!$P$3)*'Specifications (ICE)'!$P$5*E775^2</f>
        <v>56.217600027646043</v>
      </c>
      <c r="H775" s="14">
        <f>IF(B775="A",'Specifications (ICE)'!$M$12,IF(B775="G",'Specifications (ICE)'!$M$13))</f>
        <v>105.33879899999999</v>
      </c>
      <c r="I775" s="14">
        <f>'Specifications (ICE)'!$H$11-G775-H775-R775</f>
        <v>540.44185119107658</v>
      </c>
      <c r="J775" s="14">
        <f t="shared" ref="J775:J838" si="290">I775/N775</f>
        <v>0.85399569113473717</v>
      </c>
      <c r="K775" s="14">
        <f>0.5*'Specifications (ICE)'!$E$16*E775^2</f>
        <v>48283.043975654393</v>
      </c>
      <c r="L775" s="14">
        <f>E775/'Specifications (ICE)'!$M$4</f>
        <v>46.93333333333333</v>
      </c>
      <c r="M775" s="14">
        <f t="shared" si="285"/>
        <v>3</v>
      </c>
      <c r="N775" s="14">
        <f>IF(M775=1,'Specifications (ICE)'!$M$19,IF(M775=2,'Specifications (ICE)'!$M$20,IF(M775=3,'Specifications (ICE)'!$M$21)))</f>
        <v>632.83908432016858</v>
      </c>
      <c r="O775" s="14">
        <f t="shared" si="286"/>
        <v>56.911309171706868</v>
      </c>
      <c r="P775" s="13">
        <f t="shared" si="287"/>
        <v>0</v>
      </c>
      <c r="Q775" s="14">
        <v>0</v>
      </c>
      <c r="R775" s="17">
        <f>'Specifications (ICE)'!$E$16*9.81*SIN(Q775-Q774)</f>
        <v>0</v>
      </c>
      <c r="S775" s="14">
        <f t="shared" ref="S775:S838" si="291">RADIANS(Q775)</f>
        <v>0</v>
      </c>
      <c r="T775" s="12">
        <f t="shared" si="288"/>
        <v>840.33949246964119</v>
      </c>
      <c r="U775" s="3">
        <f t="shared" si="283"/>
        <v>18</v>
      </c>
      <c r="V775" s="19">
        <f t="shared" ref="V775:V838" si="292">U775*0.7457</f>
        <v>13.422600000000001</v>
      </c>
      <c r="W775" s="14">
        <f>IF(M775=1,_xlfn.XLOOKUP(D775,' RPM (ICE)'!$E$3:$E$63,' RPM (ICE)'!$B$3:$B$63,,1),IF(M775=2,_xlfn.XLOOKUP(D775,' RPM (ICE)'!$F$3:$F$63,' RPM (ICE)'!$B$3:$B$63,,1),IF(M775=3,_xlfn.XLOOKUP(D775,' RPM (ICE)'!$G$3:$G$63,' RPM (ICE)'!$B$3:$B$63,,1))))</f>
        <v>6900</v>
      </c>
      <c r="X775" s="12">
        <f t="shared" ref="X775:X838" si="293">(9548.8*V775)/W775</f>
        <v>18.575322156521739</v>
      </c>
      <c r="Y775" s="3">
        <f t="shared" ref="Y775:Y838" si="294">ROUND(X775,0)</f>
        <v>19</v>
      </c>
      <c r="Z775" s="3">
        <f t="shared" si="278"/>
        <v>19</v>
      </c>
      <c r="AA775" s="3">
        <f t="shared" ref="AA775:AA838" si="295">IF(Z775&gt;22,22,Z775)</f>
        <v>19</v>
      </c>
      <c r="AB775" s="19"/>
      <c r="AC775" s="14">
        <f>IF(M775=1,_xlfn.XLOOKUP(D775,' RPM (ICE)'!$E$3:$E$63,' RPM (ICE)'!$C$3:$C$63,,-1),IF(M775=2,_xlfn.XLOOKUP(D775,' RPM (ICE)'!$F$3:$F$63,' RPM (ICE)'!$C$3:$C$63,,-1),IF(M775=3,_xlfn.XLOOKUP(D775,' RPM (ICE)'!$G$3:$G$63,' RPM (ICE)'!$C$3:$C$63,,-1))))</f>
        <v>13.483333333333301</v>
      </c>
      <c r="AD775" s="14">
        <f t="shared" ref="AD775:AD838" si="296">AC775*0.7457</f>
        <v>10.054521666666643</v>
      </c>
      <c r="AE775" s="14">
        <f t="shared" ref="AE775:AE838" si="297">(9548.8*AD775)/W775</f>
        <v>13.914292245024122</v>
      </c>
      <c r="AF775" s="14" cm="1">
        <f t="array" ref="AF775">_xlfn.XLOOKUP(AE775,BSFC!$I$11:$I$33,_xlfn.XLOOKUP('Main Data (ICE)'!W775,BSFC!$J$10:$W$10,BSFC!$J$11:$W$33,,-1),,-1)</f>
        <v>450.79008974999994</v>
      </c>
      <c r="AG775" s="14">
        <f t="shared" ref="AG775:AG838" si="298">(AF775*AD775)/(60*60)</f>
        <v>1.2590218679194376</v>
      </c>
      <c r="AH775" s="14">
        <f t="shared" si="279"/>
        <v>2.08253003846414E-4</v>
      </c>
      <c r="AI775" s="14">
        <f t="shared" si="280"/>
        <v>9.3878390294632047E-2</v>
      </c>
      <c r="AJ775" s="14">
        <f t="shared" si="284"/>
        <v>89.689559625967306</v>
      </c>
      <c r="AK775" s="14">
        <f t="shared" si="281"/>
        <v>1.2434223880083715E-4</v>
      </c>
      <c r="AL775" s="14">
        <f t="shared" si="282"/>
        <v>0.11879411870989313</v>
      </c>
    </row>
    <row r="776" spans="1:38" ht="15.75" thickBot="1" x14ac:dyDescent="0.3">
      <c r="A776" s="14">
        <v>2</v>
      </c>
      <c r="B776" s="17" t="s">
        <v>31</v>
      </c>
      <c r="C776" s="14">
        <v>770</v>
      </c>
      <c r="D776" s="14">
        <f t="shared" ref="D776:D839" si="299">E776*2.23694</f>
        <v>30.000049728</v>
      </c>
      <c r="E776" s="14">
        <f t="shared" si="289"/>
        <v>13.411199999999999</v>
      </c>
      <c r="F776" s="14">
        <f t="shared" ref="F776:F839" si="300">($C$7/E776)+F775</f>
        <v>65.816966295508124</v>
      </c>
      <c r="G776" s="14">
        <f>0.5*('Specifications (ICE)'!$P$4*'Specifications (ICE)'!$P$3)*'Specifications (ICE)'!$P$5*E776^2</f>
        <v>56.217600027646043</v>
      </c>
      <c r="H776" s="14">
        <f>IF(B776="A",'Specifications (ICE)'!$M$12,IF(B776="G",'Specifications (ICE)'!$M$13))</f>
        <v>105.33879899999999</v>
      </c>
      <c r="I776" s="14">
        <f>'Specifications (ICE)'!$H$11-G776-H776-R776</f>
        <v>540.44185119107658</v>
      </c>
      <c r="J776" s="14">
        <f t="shared" si="290"/>
        <v>0.85399569113473717</v>
      </c>
      <c r="K776" s="14">
        <f>0.5*'Specifications (ICE)'!$E$16*E776^2</f>
        <v>48283.043975654393</v>
      </c>
      <c r="L776" s="14">
        <f>E776/'Specifications (ICE)'!$M$4</f>
        <v>46.93333333333333</v>
      </c>
      <c r="M776" s="14">
        <f t="shared" si="285"/>
        <v>3</v>
      </c>
      <c r="N776" s="14">
        <f>IF(M776=1,'Specifications (ICE)'!$M$19,IF(M776=2,'Specifications (ICE)'!$M$20,IF(M776=3,'Specifications (ICE)'!$M$21)))</f>
        <v>632.83908432016858</v>
      </c>
      <c r="O776" s="14">
        <f t="shared" si="286"/>
        <v>56.911309171706868</v>
      </c>
      <c r="P776" s="13">
        <f t="shared" si="287"/>
        <v>0</v>
      </c>
      <c r="Q776" s="14">
        <v>0</v>
      </c>
      <c r="R776" s="17">
        <f>'Specifications (ICE)'!$E$16*9.81*SIN(Q776-Q775)</f>
        <v>0</v>
      </c>
      <c r="S776" s="14">
        <f t="shared" si="291"/>
        <v>0</v>
      </c>
      <c r="T776" s="12">
        <f t="shared" si="288"/>
        <v>840.33949246964119</v>
      </c>
      <c r="U776" s="3">
        <f t="shared" si="283"/>
        <v>18</v>
      </c>
      <c r="V776" s="19">
        <f t="shared" si="292"/>
        <v>13.422600000000001</v>
      </c>
      <c r="W776" s="14">
        <f>IF(M776=1,_xlfn.XLOOKUP(D776,' RPM (ICE)'!$E$3:$E$63,' RPM (ICE)'!$B$3:$B$63,,1),IF(M776=2,_xlfn.XLOOKUP(D776,' RPM (ICE)'!$F$3:$F$63,' RPM (ICE)'!$B$3:$B$63,,1),IF(M776=3,_xlfn.XLOOKUP(D776,' RPM (ICE)'!$G$3:$G$63,' RPM (ICE)'!$B$3:$B$63,,1))))</f>
        <v>6900</v>
      </c>
      <c r="X776" s="12">
        <f t="shared" si="293"/>
        <v>18.575322156521739</v>
      </c>
      <c r="Y776" s="3">
        <f t="shared" si="294"/>
        <v>19</v>
      </c>
      <c r="Z776" s="3">
        <f t="shared" ref="Z776:Z839" si="301">IF(Y776&lt;0,0,Y776)</f>
        <v>19</v>
      </c>
      <c r="AA776" s="3">
        <f t="shared" si="295"/>
        <v>19</v>
      </c>
      <c r="AB776" s="19"/>
      <c r="AC776" s="14">
        <f>IF(M776=1,_xlfn.XLOOKUP(D776,' RPM (ICE)'!$E$3:$E$63,' RPM (ICE)'!$C$3:$C$63,,-1),IF(M776=2,_xlfn.XLOOKUP(D776,' RPM (ICE)'!$F$3:$F$63,' RPM (ICE)'!$C$3:$C$63,,-1),IF(M776=3,_xlfn.XLOOKUP(D776,' RPM (ICE)'!$G$3:$G$63,' RPM (ICE)'!$C$3:$C$63,,-1))))</f>
        <v>13.483333333333301</v>
      </c>
      <c r="AD776" s="14">
        <f t="shared" si="296"/>
        <v>10.054521666666643</v>
      </c>
      <c r="AE776" s="14">
        <f t="shared" si="297"/>
        <v>13.914292245024122</v>
      </c>
      <c r="AF776" s="14" cm="1">
        <f t="array" ref="AF776">_xlfn.XLOOKUP(AE776,BSFC!$I$11:$I$33,_xlfn.XLOOKUP('Main Data (ICE)'!W776,BSFC!$J$10:$W$10,BSFC!$J$11:$W$33,,-1),,-1)</f>
        <v>450.79008974999994</v>
      </c>
      <c r="AG776" s="14">
        <f t="shared" si="298"/>
        <v>1.2590218679194376</v>
      </c>
      <c r="AH776" s="14">
        <f t="shared" ref="AH776:AH839" si="302">((F776-F775)/3600)*AD776</f>
        <v>2.08253003846414E-4</v>
      </c>
      <c r="AI776" s="14">
        <f t="shared" ref="AI776:AI839" si="303">AH776*AF776</f>
        <v>9.3878390294632047E-2</v>
      </c>
      <c r="AJ776" s="14">
        <f t="shared" si="284"/>
        <v>89.78343801626194</v>
      </c>
      <c r="AK776" s="14">
        <f t="shared" ref="AK776:AK839" si="304">((AF776*AH776)/1000)/0.755</f>
        <v>1.2434223880083715E-4</v>
      </c>
      <c r="AL776" s="14">
        <f t="shared" ref="AL776:AL839" si="305">AL775+AK776</f>
        <v>0.11891846094869397</v>
      </c>
    </row>
    <row r="777" spans="1:38" ht="15.75" thickBot="1" x14ac:dyDescent="0.3">
      <c r="A777" s="14">
        <v>2</v>
      </c>
      <c r="B777" s="17" t="s">
        <v>31</v>
      </c>
      <c r="C777" s="14">
        <v>771</v>
      </c>
      <c r="D777" s="14">
        <f t="shared" si="299"/>
        <v>30.000049728</v>
      </c>
      <c r="E777" s="14">
        <f t="shared" si="289"/>
        <v>13.411199999999999</v>
      </c>
      <c r="F777" s="14">
        <f t="shared" si="300"/>
        <v>65.8915308385766</v>
      </c>
      <c r="G777" s="14">
        <f>0.5*('Specifications (ICE)'!$P$4*'Specifications (ICE)'!$P$3)*'Specifications (ICE)'!$P$5*E777^2</f>
        <v>56.217600027646043</v>
      </c>
      <c r="H777" s="14">
        <f>IF(B777="A",'Specifications (ICE)'!$M$12,IF(B777="G",'Specifications (ICE)'!$M$13))</f>
        <v>105.33879899999999</v>
      </c>
      <c r="I777" s="14">
        <f>'Specifications (ICE)'!$H$11-G777-H777-R777</f>
        <v>540.44185119107658</v>
      </c>
      <c r="J777" s="14">
        <f t="shared" si="290"/>
        <v>0.85399569113473717</v>
      </c>
      <c r="K777" s="14">
        <f>0.5*'Specifications (ICE)'!$E$16*E777^2</f>
        <v>48283.043975654393</v>
      </c>
      <c r="L777" s="14">
        <f>E777/'Specifications (ICE)'!$M$4</f>
        <v>46.93333333333333</v>
      </c>
      <c r="M777" s="14">
        <f t="shared" si="285"/>
        <v>3</v>
      </c>
      <c r="N777" s="14">
        <f>IF(M777=1,'Specifications (ICE)'!$M$19,IF(M777=2,'Specifications (ICE)'!$M$20,IF(M777=3,'Specifications (ICE)'!$M$21)))</f>
        <v>632.83908432016858</v>
      </c>
      <c r="O777" s="14">
        <f t="shared" si="286"/>
        <v>56.911309171706868</v>
      </c>
      <c r="P777" s="13">
        <f t="shared" si="287"/>
        <v>0</v>
      </c>
      <c r="Q777" s="14">
        <v>0</v>
      </c>
      <c r="R777" s="17">
        <f>'Specifications (ICE)'!$E$16*9.81*SIN(Q777-Q776)</f>
        <v>0</v>
      </c>
      <c r="S777" s="14">
        <f t="shared" si="291"/>
        <v>0</v>
      </c>
      <c r="T777" s="12">
        <f t="shared" si="288"/>
        <v>840.33949246964119</v>
      </c>
      <c r="U777" s="3">
        <f t="shared" ref="U777:U840" si="306">IF((ABS(I777)*D777)/746&gt;18,18,(ABS(I777)*D777)/746)</f>
        <v>18</v>
      </c>
      <c r="V777" s="19">
        <f t="shared" si="292"/>
        <v>13.422600000000001</v>
      </c>
      <c r="W777" s="14">
        <f>IF(M777=1,_xlfn.XLOOKUP(D777,' RPM (ICE)'!$E$3:$E$63,' RPM (ICE)'!$B$3:$B$63,,1),IF(M777=2,_xlfn.XLOOKUP(D777,' RPM (ICE)'!$F$3:$F$63,' RPM (ICE)'!$B$3:$B$63,,1),IF(M777=3,_xlfn.XLOOKUP(D777,' RPM (ICE)'!$G$3:$G$63,' RPM (ICE)'!$B$3:$B$63,,1))))</f>
        <v>6900</v>
      </c>
      <c r="X777" s="12">
        <f t="shared" si="293"/>
        <v>18.575322156521739</v>
      </c>
      <c r="Y777" s="3">
        <f t="shared" si="294"/>
        <v>19</v>
      </c>
      <c r="Z777" s="3">
        <f t="shared" si="301"/>
        <v>19</v>
      </c>
      <c r="AA777" s="3">
        <f t="shared" si="295"/>
        <v>19</v>
      </c>
      <c r="AB777" s="19"/>
      <c r="AC777" s="14">
        <f>IF(M777=1,_xlfn.XLOOKUP(D777,' RPM (ICE)'!$E$3:$E$63,' RPM (ICE)'!$C$3:$C$63,,-1),IF(M777=2,_xlfn.XLOOKUP(D777,' RPM (ICE)'!$F$3:$F$63,' RPM (ICE)'!$C$3:$C$63,,-1),IF(M777=3,_xlfn.XLOOKUP(D777,' RPM (ICE)'!$G$3:$G$63,' RPM (ICE)'!$C$3:$C$63,,-1))))</f>
        <v>13.483333333333301</v>
      </c>
      <c r="AD777" s="14">
        <f t="shared" si="296"/>
        <v>10.054521666666643</v>
      </c>
      <c r="AE777" s="14">
        <f t="shared" si="297"/>
        <v>13.914292245024122</v>
      </c>
      <c r="AF777" s="14" cm="1">
        <f t="array" ref="AF777">_xlfn.XLOOKUP(AE777,BSFC!$I$11:$I$33,_xlfn.XLOOKUP('Main Data (ICE)'!W777,BSFC!$J$10:$W$10,BSFC!$J$11:$W$33,,-1),,-1)</f>
        <v>450.79008974999994</v>
      </c>
      <c r="AG777" s="14">
        <f t="shared" si="298"/>
        <v>1.2590218679194376</v>
      </c>
      <c r="AH777" s="14">
        <f t="shared" si="302"/>
        <v>2.08253003846414E-4</v>
      </c>
      <c r="AI777" s="14">
        <f t="shared" si="303"/>
        <v>9.3878390294632047E-2</v>
      </c>
      <c r="AJ777" s="14">
        <f t="shared" ref="AJ777:AJ840" si="307">AI777+AJ776</f>
        <v>89.877316406556574</v>
      </c>
      <c r="AK777" s="14">
        <f t="shared" si="304"/>
        <v>1.2434223880083715E-4</v>
      </c>
      <c r="AL777" s="14">
        <f t="shared" si="305"/>
        <v>0.11904280318749481</v>
      </c>
    </row>
    <row r="778" spans="1:38" ht="15.75" thickBot="1" x14ac:dyDescent="0.3">
      <c r="A778" s="14">
        <v>2</v>
      </c>
      <c r="B778" s="17" t="s">
        <v>31</v>
      </c>
      <c r="C778" s="14">
        <v>772</v>
      </c>
      <c r="D778" s="14">
        <f t="shared" si="299"/>
        <v>30.000049728</v>
      </c>
      <c r="E778" s="14">
        <f t="shared" si="289"/>
        <v>13.411199999999999</v>
      </c>
      <c r="F778" s="14">
        <f t="shared" si="300"/>
        <v>65.966095381645076</v>
      </c>
      <c r="G778" s="14">
        <f>0.5*('Specifications (ICE)'!$P$4*'Specifications (ICE)'!$P$3)*'Specifications (ICE)'!$P$5*E778^2</f>
        <v>56.217600027646043</v>
      </c>
      <c r="H778" s="14">
        <f>IF(B778="A",'Specifications (ICE)'!$M$12,IF(B778="G",'Specifications (ICE)'!$M$13))</f>
        <v>105.33879899999999</v>
      </c>
      <c r="I778" s="14">
        <f>'Specifications (ICE)'!$H$11-G778-H778-R778</f>
        <v>540.44185119107658</v>
      </c>
      <c r="J778" s="14">
        <f t="shared" si="290"/>
        <v>0.85399569113473717</v>
      </c>
      <c r="K778" s="14">
        <f>0.5*'Specifications (ICE)'!$E$16*E778^2</f>
        <v>48283.043975654393</v>
      </c>
      <c r="L778" s="14">
        <f>E778/'Specifications (ICE)'!$M$4</f>
        <v>46.93333333333333</v>
      </c>
      <c r="M778" s="14">
        <f t="shared" si="285"/>
        <v>3</v>
      </c>
      <c r="N778" s="14">
        <f>IF(M778=1,'Specifications (ICE)'!$M$19,IF(M778=2,'Specifications (ICE)'!$M$20,IF(M778=3,'Specifications (ICE)'!$M$21)))</f>
        <v>632.83908432016858</v>
      </c>
      <c r="O778" s="14">
        <f t="shared" si="286"/>
        <v>56.911309171706868</v>
      </c>
      <c r="P778" s="13">
        <f t="shared" si="287"/>
        <v>0</v>
      </c>
      <c r="Q778" s="14">
        <v>0</v>
      </c>
      <c r="R778" s="17">
        <f>'Specifications (ICE)'!$E$16*9.81*SIN(Q778-Q777)</f>
        <v>0</v>
      </c>
      <c r="S778" s="14">
        <f t="shared" si="291"/>
        <v>0</v>
      </c>
      <c r="T778" s="12">
        <f t="shared" si="288"/>
        <v>840.33949246964119</v>
      </c>
      <c r="U778" s="3">
        <f t="shared" si="306"/>
        <v>18</v>
      </c>
      <c r="V778" s="19">
        <f t="shared" si="292"/>
        <v>13.422600000000001</v>
      </c>
      <c r="W778" s="14">
        <f>IF(M778=1,_xlfn.XLOOKUP(D778,' RPM (ICE)'!$E$3:$E$63,' RPM (ICE)'!$B$3:$B$63,,1),IF(M778=2,_xlfn.XLOOKUP(D778,' RPM (ICE)'!$F$3:$F$63,' RPM (ICE)'!$B$3:$B$63,,1),IF(M778=3,_xlfn.XLOOKUP(D778,' RPM (ICE)'!$G$3:$G$63,' RPM (ICE)'!$B$3:$B$63,,1))))</f>
        <v>6900</v>
      </c>
      <c r="X778" s="12">
        <f t="shared" si="293"/>
        <v>18.575322156521739</v>
      </c>
      <c r="Y778" s="3">
        <f t="shared" si="294"/>
        <v>19</v>
      </c>
      <c r="Z778" s="3">
        <f t="shared" si="301"/>
        <v>19</v>
      </c>
      <c r="AA778" s="3">
        <f t="shared" si="295"/>
        <v>19</v>
      </c>
      <c r="AB778" s="19"/>
      <c r="AC778" s="14">
        <f>IF(M778=1,_xlfn.XLOOKUP(D778,' RPM (ICE)'!$E$3:$E$63,' RPM (ICE)'!$C$3:$C$63,,-1),IF(M778=2,_xlfn.XLOOKUP(D778,' RPM (ICE)'!$F$3:$F$63,' RPM (ICE)'!$C$3:$C$63,,-1),IF(M778=3,_xlfn.XLOOKUP(D778,' RPM (ICE)'!$G$3:$G$63,' RPM (ICE)'!$C$3:$C$63,,-1))))</f>
        <v>13.483333333333301</v>
      </c>
      <c r="AD778" s="14">
        <f t="shared" si="296"/>
        <v>10.054521666666643</v>
      </c>
      <c r="AE778" s="14">
        <f t="shared" si="297"/>
        <v>13.914292245024122</v>
      </c>
      <c r="AF778" s="14" cm="1">
        <f t="array" ref="AF778">_xlfn.XLOOKUP(AE778,BSFC!$I$11:$I$33,_xlfn.XLOOKUP('Main Data (ICE)'!W778,BSFC!$J$10:$W$10,BSFC!$J$11:$W$33,,-1),,-1)</f>
        <v>450.79008974999994</v>
      </c>
      <c r="AG778" s="14">
        <f t="shared" si="298"/>
        <v>1.2590218679194376</v>
      </c>
      <c r="AH778" s="14">
        <f t="shared" si="302"/>
        <v>2.08253003846414E-4</v>
      </c>
      <c r="AI778" s="14">
        <f t="shared" si="303"/>
        <v>9.3878390294632047E-2</v>
      </c>
      <c r="AJ778" s="14">
        <f t="shared" si="307"/>
        <v>89.971194796851208</v>
      </c>
      <c r="AK778" s="14">
        <f t="shared" si="304"/>
        <v>1.2434223880083715E-4</v>
      </c>
      <c r="AL778" s="14">
        <f t="shared" si="305"/>
        <v>0.11916714542629565</v>
      </c>
    </row>
    <row r="779" spans="1:38" ht="15.75" thickBot="1" x14ac:dyDescent="0.3">
      <c r="A779" s="14">
        <v>2</v>
      </c>
      <c r="B779" s="17" t="s">
        <v>31</v>
      </c>
      <c r="C779" s="14">
        <v>773</v>
      </c>
      <c r="D779" s="14">
        <f t="shared" si="299"/>
        <v>30.000049728</v>
      </c>
      <c r="E779" s="14">
        <f t="shared" si="289"/>
        <v>13.411199999999999</v>
      </c>
      <c r="F779" s="14">
        <f t="shared" si="300"/>
        <v>66.040659924713552</v>
      </c>
      <c r="G779" s="14">
        <f>0.5*('Specifications (ICE)'!$P$4*'Specifications (ICE)'!$P$3)*'Specifications (ICE)'!$P$5*E779^2</f>
        <v>56.217600027646043</v>
      </c>
      <c r="H779" s="14">
        <f>IF(B779="A",'Specifications (ICE)'!$M$12,IF(B779="G",'Specifications (ICE)'!$M$13))</f>
        <v>105.33879899999999</v>
      </c>
      <c r="I779" s="14">
        <f>'Specifications (ICE)'!$H$11-G779-H779-R779</f>
        <v>540.44185119107658</v>
      </c>
      <c r="J779" s="14">
        <f t="shared" si="290"/>
        <v>0.85399569113473717</v>
      </c>
      <c r="K779" s="14">
        <f>0.5*'Specifications (ICE)'!$E$16*E779^2</f>
        <v>48283.043975654393</v>
      </c>
      <c r="L779" s="14">
        <f>E779/'Specifications (ICE)'!$M$4</f>
        <v>46.93333333333333</v>
      </c>
      <c r="M779" s="14">
        <f t="shared" si="285"/>
        <v>3</v>
      </c>
      <c r="N779" s="14">
        <f>IF(M779=1,'Specifications (ICE)'!$M$19,IF(M779=2,'Specifications (ICE)'!$M$20,IF(M779=3,'Specifications (ICE)'!$M$21)))</f>
        <v>632.83908432016858</v>
      </c>
      <c r="O779" s="14">
        <f t="shared" si="286"/>
        <v>56.911309171706868</v>
      </c>
      <c r="P779" s="13">
        <f t="shared" si="287"/>
        <v>0</v>
      </c>
      <c r="Q779" s="14">
        <v>0</v>
      </c>
      <c r="R779" s="17">
        <f>'Specifications (ICE)'!$E$16*9.81*SIN(Q779-Q778)</f>
        <v>0</v>
      </c>
      <c r="S779" s="14">
        <f t="shared" si="291"/>
        <v>0</v>
      </c>
      <c r="T779" s="12">
        <f t="shared" si="288"/>
        <v>840.33949246964119</v>
      </c>
      <c r="U779" s="3">
        <f t="shared" si="306"/>
        <v>18</v>
      </c>
      <c r="V779" s="19">
        <f t="shared" si="292"/>
        <v>13.422600000000001</v>
      </c>
      <c r="W779" s="14">
        <f>IF(M779=1,_xlfn.XLOOKUP(D779,' RPM (ICE)'!$E$3:$E$63,' RPM (ICE)'!$B$3:$B$63,,1),IF(M779=2,_xlfn.XLOOKUP(D779,' RPM (ICE)'!$F$3:$F$63,' RPM (ICE)'!$B$3:$B$63,,1),IF(M779=3,_xlfn.XLOOKUP(D779,' RPM (ICE)'!$G$3:$G$63,' RPM (ICE)'!$B$3:$B$63,,1))))</f>
        <v>6900</v>
      </c>
      <c r="X779" s="12">
        <f t="shared" si="293"/>
        <v>18.575322156521739</v>
      </c>
      <c r="Y779" s="3">
        <f t="shared" si="294"/>
        <v>19</v>
      </c>
      <c r="Z779" s="3">
        <f t="shared" si="301"/>
        <v>19</v>
      </c>
      <c r="AA779" s="3">
        <f t="shared" si="295"/>
        <v>19</v>
      </c>
      <c r="AB779" s="19"/>
      <c r="AC779" s="14">
        <f>IF(M779=1,_xlfn.XLOOKUP(D779,' RPM (ICE)'!$E$3:$E$63,' RPM (ICE)'!$C$3:$C$63,,-1),IF(M779=2,_xlfn.XLOOKUP(D779,' RPM (ICE)'!$F$3:$F$63,' RPM (ICE)'!$C$3:$C$63,,-1),IF(M779=3,_xlfn.XLOOKUP(D779,' RPM (ICE)'!$G$3:$G$63,' RPM (ICE)'!$C$3:$C$63,,-1))))</f>
        <v>13.483333333333301</v>
      </c>
      <c r="AD779" s="14">
        <f t="shared" si="296"/>
        <v>10.054521666666643</v>
      </c>
      <c r="AE779" s="14">
        <f t="shared" si="297"/>
        <v>13.914292245024122</v>
      </c>
      <c r="AF779" s="14" cm="1">
        <f t="array" ref="AF779">_xlfn.XLOOKUP(AE779,BSFC!$I$11:$I$33,_xlfn.XLOOKUP('Main Data (ICE)'!W779,BSFC!$J$10:$W$10,BSFC!$J$11:$W$33,,-1),,-1)</f>
        <v>450.79008974999994</v>
      </c>
      <c r="AG779" s="14">
        <f t="shared" si="298"/>
        <v>1.2590218679194376</v>
      </c>
      <c r="AH779" s="14">
        <f t="shared" si="302"/>
        <v>2.08253003846414E-4</v>
      </c>
      <c r="AI779" s="14">
        <f t="shared" si="303"/>
        <v>9.3878390294632047E-2</v>
      </c>
      <c r="AJ779" s="14">
        <f t="shared" si="307"/>
        <v>90.065073187145842</v>
      </c>
      <c r="AK779" s="14">
        <f t="shared" si="304"/>
        <v>1.2434223880083715E-4</v>
      </c>
      <c r="AL779" s="14">
        <f t="shared" si="305"/>
        <v>0.11929148766509649</v>
      </c>
    </row>
    <row r="780" spans="1:38" ht="15.75" thickBot="1" x14ac:dyDescent="0.3">
      <c r="A780" s="14">
        <v>2</v>
      </c>
      <c r="B780" s="17" t="s">
        <v>31</v>
      </c>
      <c r="C780" s="14">
        <v>774</v>
      </c>
      <c r="D780" s="14">
        <f t="shared" si="299"/>
        <v>30.000049728</v>
      </c>
      <c r="E780" s="14">
        <f t="shared" si="289"/>
        <v>13.411199999999999</v>
      </c>
      <c r="F780" s="14">
        <f t="shared" si="300"/>
        <v>66.115224467782028</v>
      </c>
      <c r="G780" s="14">
        <f>0.5*('Specifications (ICE)'!$P$4*'Specifications (ICE)'!$P$3)*'Specifications (ICE)'!$P$5*E780^2</f>
        <v>56.217600027646043</v>
      </c>
      <c r="H780" s="14">
        <f>IF(B780="A",'Specifications (ICE)'!$M$12,IF(B780="G",'Specifications (ICE)'!$M$13))</f>
        <v>105.33879899999999</v>
      </c>
      <c r="I780" s="14">
        <f>'Specifications (ICE)'!$H$11-G780-H780-R780</f>
        <v>540.44185119107658</v>
      </c>
      <c r="J780" s="14">
        <f t="shared" si="290"/>
        <v>0.85399569113473717</v>
      </c>
      <c r="K780" s="14">
        <f>0.5*'Specifications (ICE)'!$E$16*E780^2</f>
        <v>48283.043975654393</v>
      </c>
      <c r="L780" s="14">
        <f>E780/'Specifications (ICE)'!$M$4</f>
        <v>46.93333333333333</v>
      </c>
      <c r="M780" s="14">
        <f t="shared" si="285"/>
        <v>3</v>
      </c>
      <c r="N780" s="14">
        <f>IF(M780=1,'Specifications (ICE)'!$M$19,IF(M780=2,'Specifications (ICE)'!$M$20,IF(M780=3,'Specifications (ICE)'!$M$21)))</f>
        <v>632.83908432016858</v>
      </c>
      <c r="O780" s="14">
        <f t="shared" si="286"/>
        <v>56.911309171706868</v>
      </c>
      <c r="P780" s="13">
        <f t="shared" si="287"/>
        <v>0</v>
      </c>
      <c r="Q780" s="14">
        <v>0</v>
      </c>
      <c r="R780" s="17">
        <f>'Specifications (ICE)'!$E$16*9.81*SIN(Q780-Q779)</f>
        <v>0</v>
      </c>
      <c r="S780" s="14">
        <f t="shared" si="291"/>
        <v>0</v>
      </c>
      <c r="T780" s="12">
        <f t="shared" si="288"/>
        <v>840.33949246964119</v>
      </c>
      <c r="U780" s="3">
        <f t="shared" si="306"/>
        <v>18</v>
      </c>
      <c r="V780" s="19">
        <f t="shared" si="292"/>
        <v>13.422600000000001</v>
      </c>
      <c r="W780" s="14">
        <f>IF(M780=1,_xlfn.XLOOKUP(D780,' RPM (ICE)'!$E$3:$E$63,' RPM (ICE)'!$B$3:$B$63,,1),IF(M780=2,_xlfn.XLOOKUP(D780,' RPM (ICE)'!$F$3:$F$63,' RPM (ICE)'!$B$3:$B$63,,1),IF(M780=3,_xlfn.XLOOKUP(D780,' RPM (ICE)'!$G$3:$G$63,' RPM (ICE)'!$B$3:$B$63,,1))))</f>
        <v>6900</v>
      </c>
      <c r="X780" s="12">
        <f t="shared" si="293"/>
        <v>18.575322156521739</v>
      </c>
      <c r="Y780" s="3">
        <f t="shared" si="294"/>
        <v>19</v>
      </c>
      <c r="Z780" s="3">
        <f t="shared" si="301"/>
        <v>19</v>
      </c>
      <c r="AA780" s="3">
        <f t="shared" si="295"/>
        <v>19</v>
      </c>
      <c r="AB780" s="19"/>
      <c r="AC780" s="14">
        <f>IF(M780=1,_xlfn.XLOOKUP(D780,' RPM (ICE)'!$E$3:$E$63,' RPM (ICE)'!$C$3:$C$63,,-1),IF(M780=2,_xlfn.XLOOKUP(D780,' RPM (ICE)'!$F$3:$F$63,' RPM (ICE)'!$C$3:$C$63,,-1),IF(M780=3,_xlfn.XLOOKUP(D780,' RPM (ICE)'!$G$3:$G$63,' RPM (ICE)'!$C$3:$C$63,,-1))))</f>
        <v>13.483333333333301</v>
      </c>
      <c r="AD780" s="14">
        <f t="shared" si="296"/>
        <v>10.054521666666643</v>
      </c>
      <c r="AE780" s="14">
        <f t="shared" si="297"/>
        <v>13.914292245024122</v>
      </c>
      <c r="AF780" s="14" cm="1">
        <f t="array" ref="AF780">_xlfn.XLOOKUP(AE780,BSFC!$I$11:$I$33,_xlfn.XLOOKUP('Main Data (ICE)'!W780,BSFC!$J$10:$W$10,BSFC!$J$11:$W$33,,-1),,-1)</f>
        <v>450.79008974999994</v>
      </c>
      <c r="AG780" s="14">
        <f t="shared" si="298"/>
        <v>1.2590218679194376</v>
      </c>
      <c r="AH780" s="14">
        <f t="shared" si="302"/>
        <v>2.08253003846414E-4</v>
      </c>
      <c r="AI780" s="14">
        <f t="shared" si="303"/>
        <v>9.3878390294632047E-2</v>
      </c>
      <c r="AJ780" s="14">
        <f t="shared" si="307"/>
        <v>90.158951577440476</v>
      </c>
      <c r="AK780" s="14">
        <f t="shared" si="304"/>
        <v>1.2434223880083715E-4</v>
      </c>
      <c r="AL780" s="14">
        <f t="shared" si="305"/>
        <v>0.11941582990389733</v>
      </c>
    </row>
    <row r="781" spans="1:38" ht="15.75" thickBot="1" x14ac:dyDescent="0.3">
      <c r="A781" s="14">
        <v>2</v>
      </c>
      <c r="B781" s="17" t="s">
        <v>31</v>
      </c>
      <c r="C781" s="14">
        <v>775</v>
      </c>
      <c r="D781" s="14">
        <f t="shared" si="299"/>
        <v>30.000049728</v>
      </c>
      <c r="E781" s="14">
        <f t="shared" si="289"/>
        <v>13.411199999999999</v>
      </c>
      <c r="F781" s="14">
        <f t="shared" si="300"/>
        <v>66.189789010850504</v>
      </c>
      <c r="G781" s="14">
        <f>0.5*('Specifications (ICE)'!$P$4*'Specifications (ICE)'!$P$3)*'Specifications (ICE)'!$P$5*E781^2</f>
        <v>56.217600027646043</v>
      </c>
      <c r="H781" s="14">
        <f>IF(B781="A",'Specifications (ICE)'!$M$12,IF(B781="G",'Specifications (ICE)'!$M$13))</f>
        <v>105.33879899999999</v>
      </c>
      <c r="I781" s="14">
        <f>'Specifications (ICE)'!$H$11-G781-H781-R781</f>
        <v>540.44185119107658</v>
      </c>
      <c r="J781" s="14">
        <f t="shared" si="290"/>
        <v>0.85399569113473717</v>
      </c>
      <c r="K781" s="14">
        <f>0.5*'Specifications (ICE)'!$E$16*E781^2</f>
        <v>48283.043975654393</v>
      </c>
      <c r="L781" s="14">
        <f>E781/'Specifications (ICE)'!$M$4</f>
        <v>46.93333333333333</v>
      </c>
      <c r="M781" s="14">
        <f t="shared" si="285"/>
        <v>3</v>
      </c>
      <c r="N781" s="14">
        <f>IF(M781=1,'Specifications (ICE)'!$M$19,IF(M781=2,'Specifications (ICE)'!$M$20,IF(M781=3,'Specifications (ICE)'!$M$21)))</f>
        <v>632.83908432016858</v>
      </c>
      <c r="O781" s="14">
        <f t="shared" si="286"/>
        <v>56.911309171706868</v>
      </c>
      <c r="P781" s="13">
        <f t="shared" si="287"/>
        <v>0</v>
      </c>
      <c r="Q781" s="14">
        <v>0</v>
      </c>
      <c r="R781" s="17">
        <f>'Specifications (ICE)'!$E$16*9.81*SIN(Q781-Q780)</f>
        <v>0</v>
      </c>
      <c r="S781" s="14">
        <f t="shared" si="291"/>
        <v>0</v>
      </c>
      <c r="T781" s="12">
        <f t="shared" si="288"/>
        <v>840.33949246964119</v>
      </c>
      <c r="U781" s="3">
        <f t="shared" si="306"/>
        <v>18</v>
      </c>
      <c r="V781" s="19">
        <f t="shared" si="292"/>
        <v>13.422600000000001</v>
      </c>
      <c r="W781" s="14">
        <f>IF(M781=1,_xlfn.XLOOKUP(D781,' RPM (ICE)'!$E$3:$E$63,' RPM (ICE)'!$B$3:$B$63,,1),IF(M781=2,_xlfn.XLOOKUP(D781,' RPM (ICE)'!$F$3:$F$63,' RPM (ICE)'!$B$3:$B$63,,1),IF(M781=3,_xlfn.XLOOKUP(D781,' RPM (ICE)'!$G$3:$G$63,' RPM (ICE)'!$B$3:$B$63,,1))))</f>
        <v>6900</v>
      </c>
      <c r="X781" s="12">
        <f t="shared" si="293"/>
        <v>18.575322156521739</v>
      </c>
      <c r="Y781" s="3">
        <f t="shared" si="294"/>
        <v>19</v>
      </c>
      <c r="Z781" s="3">
        <f t="shared" si="301"/>
        <v>19</v>
      </c>
      <c r="AA781" s="3">
        <f t="shared" si="295"/>
        <v>19</v>
      </c>
      <c r="AB781" s="19"/>
      <c r="AC781" s="14">
        <f>IF(M781=1,_xlfn.XLOOKUP(D781,' RPM (ICE)'!$E$3:$E$63,' RPM (ICE)'!$C$3:$C$63,,-1),IF(M781=2,_xlfn.XLOOKUP(D781,' RPM (ICE)'!$F$3:$F$63,' RPM (ICE)'!$C$3:$C$63,,-1),IF(M781=3,_xlfn.XLOOKUP(D781,' RPM (ICE)'!$G$3:$G$63,' RPM (ICE)'!$C$3:$C$63,,-1))))</f>
        <v>13.483333333333301</v>
      </c>
      <c r="AD781" s="14">
        <f t="shared" si="296"/>
        <v>10.054521666666643</v>
      </c>
      <c r="AE781" s="14">
        <f t="shared" si="297"/>
        <v>13.914292245024122</v>
      </c>
      <c r="AF781" s="14" cm="1">
        <f t="array" ref="AF781">_xlfn.XLOOKUP(AE781,BSFC!$I$11:$I$33,_xlfn.XLOOKUP('Main Data (ICE)'!W781,BSFC!$J$10:$W$10,BSFC!$J$11:$W$33,,-1),,-1)</f>
        <v>450.79008974999994</v>
      </c>
      <c r="AG781" s="14">
        <f t="shared" si="298"/>
        <v>1.2590218679194376</v>
      </c>
      <c r="AH781" s="14">
        <f t="shared" si="302"/>
        <v>2.08253003846414E-4</v>
      </c>
      <c r="AI781" s="14">
        <f t="shared" si="303"/>
        <v>9.3878390294632047E-2</v>
      </c>
      <c r="AJ781" s="14">
        <f t="shared" si="307"/>
        <v>90.25282996773511</v>
      </c>
      <c r="AK781" s="14">
        <f t="shared" si="304"/>
        <v>1.2434223880083715E-4</v>
      </c>
      <c r="AL781" s="14">
        <f t="shared" si="305"/>
        <v>0.11954017214269817</v>
      </c>
    </row>
    <row r="782" spans="1:38" ht="15.75" thickBot="1" x14ac:dyDescent="0.3">
      <c r="A782" s="14">
        <v>2</v>
      </c>
      <c r="B782" s="17" t="s">
        <v>31</v>
      </c>
      <c r="C782" s="14">
        <v>776</v>
      </c>
      <c r="D782" s="14">
        <f t="shared" si="299"/>
        <v>30.000049728</v>
      </c>
      <c r="E782" s="14">
        <f t="shared" si="289"/>
        <v>13.411199999999999</v>
      </c>
      <c r="F782" s="14">
        <f t="shared" si="300"/>
        <v>66.26435355391898</v>
      </c>
      <c r="G782" s="14">
        <f>0.5*('Specifications (ICE)'!$P$4*'Specifications (ICE)'!$P$3)*'Specifications (ICE)'!$P$5*E782^2</f>
        <v>56.217600027646043</v>
      </c>
      <c r="H782" s="14">
        <f>IF(B782="A",'Specifications (ICE)'!$M$12,IF(B782="G",'Specifications (ICE)'!$M$13))</f>
        <v>105.33879899999999</v>
      </c>
      <c r="I782" s="14">
        <f>'Specifications (ICE)'!$H$11-G782-H782-R782</f>
        <v>540.44185119107658</v>
      </c>
      <c r="J782" s="14">
        <f t="shared" si="290"/>
        <v>0.85399569113473717</v>
      </c>
      <c r="K782" s="14">
        <f>0.5*'Specifications (ICE)'!$E$16*E782^2</f>
        <v>48283.043975654393</v>
      </c>
      <c r="L782" s="14">
        <f>E782/'Specifications (ICE)'!$M$4</f>
        <v>46.93333333333333</v>
      </c>
      <c r="M782" s="14">
        <f t="shared" si="285"/>
        <v>3</v>
      </c>
      <c r="N782" s="14">
        <f>IF(M782=1,'Specifications (ICE)'!$M$19,IF(M782=2,'Specifications (ICE)'!$M$20,IF(M782=3,'Specifications (ICE)'!$M$21)))</f>
        <v>632.83908432016858</v>
      </c>
      <c r="O782" s="14">
        <f t="shared" si="286"/>
        <v>56.911309171706868</v>
      </c>
      <c r="P782" s="13">
        <f t="shared" si="287"/>
        <v>0</v>
      </c>
      <c r="Q782" s="14">
        <v>0</v>
      </c>
      <c r="R782" s="17">
        <f>'Specifications (ICE)'!$E$16*9.81*SIN(Q782-Q781)</f>
        <v>0</v>
      </c>
      <c r="S782" s="14">
        <f t="shared" si="291"/>
        <v>0</v>
      </c>
      <c r="T782" s="12">
        <f t="shared" si="288"/>
        <v>840.33949246964119</v>
      </c>
      <c r="U782" s="3">
        <f t="shared" si="306"/>
        <v>18</v>
      </c>
      <c r="V782" s="19">
        <f t="shared" si="292"/>
        <v>13.422600000000001</v>
      </c>
      <c r="W782" s="14">
        <f>IF(M782=1,_xlfn.XLOOKUP(D782,' RPM (ICE)'!$E$3:$E$63,' RPM (ICE)'!$B$3:$B$63,,1),IF(M782=2,_xlfn.XLOOKUP(D782,' RPM (ICE)'!$F$3:$F$63,' RPM (ICE)'!$B$3:$B$63,,1),IF(M782=3,_xlfn.XLOOKUP(D782,' RPM (ICE)'!$G$3:$G$63,' RPM (ICE)'!$B$3:$B$63,,1))))</f>
        <v>6900</v>
      </c>
      <c r="X782" s="12">
        <f t="shared" si="293"/>
        <v>18.575322156521739</v>
      </c>
      <c r="Y782" s="3">
        <f t="shared" si="294"/>
        <v>19</v>
      </c>
      <c r="Z782" s="3">
        <f t="shared" si="301"/>
        <v>19</v>
      </c>
      <c r="AA782" s="3">
        <f t="shared" si="295"/>
        <v>19</v>
      </c>
      <c r="AB782" s="19"/>
      <c r="AC782" s="14">
        <f>IF(M782=1,_xlfn.XLOOKUP(D782,' RPM (ICE)'!$E$3:$E$63,' RPM (ICE)'!$C$3:$C$63,,-1),IF(M782=2,_xlfn.XLOOKUP(D782,' RPM (ICE)'!$F$3:$F$63,' RPM (ICE)'!$C$3:$C$63,,-1),IF(M782=3,_xlfn.XLOOKUP(D782,' RPM (ICE)'!$G$3:$G$63,' RPM (ICE)'!$C$3:$C$63,,-1))))</f>
        <v>13.483333333333301</v>
      </c>
      <c r="AD782" s="14">
        <f t="shared" si="296"/>
        <v>10.054521666666643</v>
      </c>
      <c r="AE782" s="14">
        <f t="shared" si="297"/>
        <v>13.914292245024122</v>
      </c>
      <c r="AF782" s="14" cm="1">
        <f t="array" ref="AF782">_xlfn.XLOOKUP(AE782,BSFC!$I$11:$I$33,_xlfn.XLOOKUP('Main Data (ICE)'!W782,BSFC!$J$10:$W$10,BSFC!$J$11:$W$33,,-1),,-1)</f>
        <v>450.79008974999994</v>
      </c>
      <c r="AG782" s="14">
        <f t="shared" si="298"/>
        <v>1.2590218679194376</v>
      </c>
      <c r="AH782" s="14">
        <f t="shared" si="302"/>
        <v>2.08253003846414E-4</v>
      </c>
      <c r="AI782" s="14">
        <f t="shared" si="303"/>
        <v>9.3878390294632047E-2</v>
      </c>
      <c r="AJ782" s="14">
        <f t="shared" si="307"/>
        <v>90.346708358029744</v>
      </c>
      <c r="AK782" s="14">
        <f t="shared" si="304"/>
        <v>1.2434223880083715E-4</v>
      </c>
      <c r="AL782" s="14">
        <f t="shared" si="305"/>
        <v>0.11966451438149901</v>
      </c>
    </row>
    <row r="783" spans="1:38" ht="15.75" thickBot="1" x14ac:dyDescent="0.3">
      <c r="A783" s="14">
        <v>2</v>
      </c>
      <c r="B783" s="17" t="s">
        <v>31</v>
      </c>
      <c r="C783" s="14">
        <v>777</v>
      </c>
      <c r="D783" s="14">
        <f t="shared" si="299"/>
        <v>30.000049728</v>
      </c>
      <c r="E783" s="14">
        <f t="shared" si="289"/>
        <v>13.411199999999999</v>
      </c>
      <c r="F783" s="14">
        <f t="shared" si="300"/>
        <v>66.338918096987456</v>
      </c>
      <c r="G783" s="14">
        <f>0.5*('Specifications (ICE)'!$P$4*'Specifications (ICE)'!$P$3)*'Specifications (ICE)'!$P$5*E783^2</f>
        <v>56.217600027646043</v>
      </c>
      <c r="H783" s="14">
        <f>IF(B783="A",'Specifications (ICE)'!$M$12,IF(B783="G",'Specifications (ICE)'!$M$13))</f>
        <v>105.33879899999999</v>
      </c>
      <c r="I783" s="14">
        <f>'Specifications (ICE)'!$H$11-G783-H783-R783</f>
        <v>540.44185119107658</v>
      </c>
      <c r="J783" s="14">
        <f t="shared" si="290"/>
        <v>0.85399569113473717</v>
      </c>
      <c r="K783" s="14">
        <f>0.5*'Specifications (ICE)'!$E$16*E783^2</f>
        <v>48283.043975654393</v>
      </c>
      <c r="L783" s="14">
        <f>E783/'Specifications (ICE)'!$M$4</f>
        <v>46.93333333333333</v>
      </c>
      <c r="M783" s="14">
        <f t="shared" si="285"/>
        <v>3</v>
      </c>
      <c r="N783" s="14">
        <f>IF(M783=1,'Specifications (ICE)'!$M$19,IF(M783=2,'Specifications (ICE)'!$M$20,IF(M783=3,'Specifications (ICE)'!$M$21)))</f>
        <v>632.83908432016858</v>
      </c>
      <c r="O783" s="14">
        <f t="shared" si="286"/>
        <v>56.911309171706868</v>
      </c>
      <c r="P783" s="13">
        <f t="shared" si="287"/>
        <v>0</v>
      </c>
      <c r="Q783" s="14">
        <v>0</v>
      </c>
      <c r="R783" s="17">
        <f>'Specifications (ICE)'!$E$16*9.81*SIN(Q783-Q782)</f>
        <v>0</v>
      </c>
      <c r="S783" s="14">
        <f t="shared" si="291"/>
        <v>0</v>
      </c>
      <c r="T783" s="12">
        <f t="shared" si="288"/>
        <v>840.33949246964119</v>
      </c>
      <c r="U783" s="3">
        <f t="shared" si="306"/>
        <v>18</v>
      </c>
      <c r="V783" s="19">
        <f t="shared" si="292"/>
        <v>13.422600000000001</v>
      </c>
      <c r="W783" s="14">
        <f>IF(M783=1,_xlfn.XLOOKUP(D783,' RPM (ICE)'!$E$3:$E$63,' RPM (ICE)'!$B$3:$B$63,,1),IF(M783=2,_xlfn.XLOOKUP(D783,' RPM (ICE)'!$F$3:$F$63,' RPM (ICE)'!$B$3:$B$63,,1),IF(M783=3,_xlfn.XLOOKUP(D783,' RPM (ICE)'!$G$3:$G$63,' RPM (ICE)'!$B$3:$B$63,,1))))</f>
        <v>6900</v>
      </c>
      <c r="X783" s="12">
        <f t="shared" si="293"/>
        <v>18.575322156521739</v>
      </c>
      <c r="Y783" s="3">
        <f t="shared" si="294"/>
        <v>19</v>
      </c>
      <c r="Z783" s="3">
        <f t="shared" si="301"/>
        <v>19</v>
      </c>
      <c r="AA783" s="3">
        <f t="shared" si="295"/>
        <v>19</v>
      </c>
      <c r="AB783" s="19"/>
      <c r="AC783" s="14">
        <f>IF(M783=1,_xlfn.XLOOKUP(D783,' RPM (ICE)'!$E$3:$E$63,' RPM (ICE)'!$C$3:$C$63,,-1),IF(M783=2,_xlfn.XLOOKUP(D783,' RPM (ICE)'!$F$3:$F$63,' RPM (ICE)'!$C$3:$C$63,,-1),IF(M783=3,_xlfn.XLOOKUP(D783,' RPM (ICE)'!$G$3:$G$63,' RPM (ICE)'!$C$3:$C$63,,-1))))</f>
        <v>13.483333333333301</v>
      </c>
      <c r="AD783" s="14">
        <f t="shared" si="296"/>
        <v>10.054521666666643</v>
      </c>
      <c r="AE783" s="14">
        <f t="shared" si="297"/>
        <v>13.914292245024122</v>
      </c>
      <c r="AF783" s="14" cm="1">
        <f t="array" ref="AF783">_xlfn.XLOOKUP(AE783,BSFC!$I$11:$I$33,_xlfn.XLOOKUP('Main Data (ICE)'!W783,BSFC!$J$10:$W$10,BSFC!$J$11:$W$33,,-1),,-1)</f>
        <v>450.79008974999994</v>
      </c>
      <c r="AG783" s="14">
        <f t="shared" si="298"/>
        <v>1.2590218679194376</v>
      </c>
      <c r="AH783" s="14">
        <f t="shared" si="302"/>
        <v>2.08253003846414E-4</v>
      </c>
      <c r="AI783" s="14">
        <f t="shared" si="303"/>
        <v>9.3878390294632047E-2</v>
      </c>
      <c r="AJ783" s="14">
        <f t="shared" si="307"/>
        <v>90.440586748324378</v>
      </c>
      <c r="AK783" s="14">
        <f t="shared" si="304"/>
        <v>1.2434223880083715E-4</v>
      </c>
      <c r="AL783" s="14">
        <f t="shared" si="305"/>
        <v>0.11978885662029985</v>
      </c>
    </row>
    <row r="784" spans="1:38" ht="15.75" thickBot="1" x14ac:dyDescent="0.3">
      <c r="A784" s="14">
        <v>2</v>
      </c>
      <c r="B784" s="17" t="s">
        <v>31</v>
      </c>
      <c r="C784" s="14">
        <v>778</v>
      </c>
      <c r="D784" s="14">
        <f t="shared" si="299"/>
        <v>30.000049728</v>
      </c>
      <c r="E784" s="14">
        <f t="shared" si="289"/>
        <v>13.411199999999999</v>
      </c>
      <c r="F784" s="14">
        <f t="shared" si="300"/>
        <v>66.413482640055932</v>
      </c>
      <c r="G784" s="14">
        <f>0.5*('Specifications (ICE)'!$P$4*'Specifications (ICE)'!$P$3)*'Specifications (ICE)'!$P$5*E784^2</f>
        <v>56.217600027646043</v>
      </c>
      <c r="H784" s="14">
        <f>IF(B784="A",'Specifications (ICE)'!$M$12,IF(B784="G",'Specifications (ICE)'!$M$13))</f>
        <v>105.33879899999999</v>
      </c>
      <c r="I784" s="14">
        <f>'Specifications (ICE)'!$H$11-G784-H784-R784</f>
        <v>540.44185119107658</v>
      </c>
      <c r="J784" s="14">
        <f t="shared" si="290"/>
        <v>0.85399569113473717</v>
      </c>
      <c r="K784" s="14">
        <f>0.5*'Specifications (ICE)'!$E$16*E784^2</f>
        <v>48283.043975654393</v>
      </c>
      <c r="L784" s="14">
        <f>E784/'Specifications (ICE)'!$M$4</f>
        <v>46.93333333333333</v>
      </c>
      <c r="M784" s="14">
        <f t="shared" si="285"/>
        <v>3</v>
      </c>
      <c r="N784" s="14">
        <f>IF(M784=1,'Specifications (ICE)'!$M$19,IF(M784=2,'Specifications (ICE)'!$M$20,IF(M784=3,'Specifications (ICE)'!$M$21)))</f>
        <v>632.83908432016858</v>
      </c>
      <c r="O784" s="14">
        <f t="shared" si="286"/>
        <v>56.911309171706868</v>
      </c>
      <c r="P784" s="13">
        <f t="shared" si="287"/>
        <v>0</v>
      </c>
      <c r="Q784" s="14">
        <v>0</v>
      </c>
      <c r="R784" s="17">
        <f>'Specifications (ICE)'!$E$16*9.81*SIN(Q784-Q783)</f>
        <v>0</v>
      </c>
      <c r="S784" s="14">
        <f t="shared" si="291"/>
        <v>0</v>
      </c>
      <c r="T784" s="12">
        <f t="shared" si="288"/>
        <v>840.33949246964119</v>
      </c>
      <c r="U784" s="3">
        <f t="shared" si="306"/>
        <v>18</v>
      </c>
      <c r="V784" s="19">
        <f t="shared" si="292"/>
        <v>13.422600000000001</v>
      </c>
      <c r="W784" s="14">
        <f>IF(M784=1,_xlfn.XLOOKUP(D784,' RPM (ICE)'!$E$3:$E$63,' RPM (ICE)'!$B$3:$B$63,,1),IF(M784=2,_xlfn.XLOOKUP(D784,' RPM (ICE)'!$F$3:$F$63,' RPM (ICE)'!$B$3:$B$63,,1),IF(M784=3,_xlfn.XLOOKUP(D784,' RPM (ICE)'!$G$3:$G$63,' RPM (ICE)'!$B$3:$B$63,,1))))</f>
        <v>6900</v>
      </c>
      <c r="X784" s="12">
        <f t="shared" si="293"/>
        <v>18.575322156521739</v>
      </c>
      <c r="Y784" s="3">
        <f t="shared" si="294"/>
        <v>19</v>
      </c>
      <c r="Z784" s="3">
        <f t="shared" si="301"/>
        <v>19</v>
      </c>
      <c r="AA784" s="3">
        <f t="shared" si="295"/>
        <v>19</v>
      </c>
      <c r="AB784" s="19"/>
      <c r="AC784" s="14">
        <f>IF(M784=1,_xlfn.XLOOKUP(D784,' RPM (ICE)'!$E$3:$E$63,' RPM (ICE)'!$C$3:$C$63,,-1),IF(M784=2,_xlfn.XLOOKUP(D784,' RPM (ICE)'!$F$3:$F$63,' RPM (ICE)'!$C$3:$C$63,,-1),IF(M784=3,_xlfn.XLOOKUP(D784,' RPM (ICE)'!$G$3:$G$63,' RPM (ICE)'!$C$3:$C$63,,-1))))</f>
        <v>13.483333333333301</v>
      </c>
      <c r="AD784" s="14">
        <f t="shared" si="296"/>
        <v>10.054521666666643</v>
      </c>
      <c r="AE784" s="14">
        <f t="shared" si="297"/>
        <v>13.914292245024122</v>
      </c>
      <c r="AF784" s="14" cm="1">
        <f t="array" ref="AF784">_xlfn.XLOOKUP(AE784,BSFC!$I$11:$I$33,_xlfn.XLOOKUP('Main Data (ICE)'!W784,BSFC!$J$10:$W$10,BSFC!$J$11:$W$33,,-1),,-1)</f>
        <v>450.79008974999994</v>
      </c>
      <c r="AG784" s="14">
        <f t="shared" si="298"/>
        <v>1.2590218679194376</v>
      </c>
      <c r="AH784" s="14">
        <f t="shared" si="302"/>
        <v>2.08253003846414E-4</v>
      </c>
      <c r="AI784" s="14">
        <f t="shared" si="303"/>
        <v>9.3878390294632047E-2</v>
      </c>
      <c r="AJ784" s="14">
        <f t="shared" si="307"/>
        <v>90.534465138619012</v>
      </c>
      <c r="AK784" s="14">
        <f t="shared" si="304"/>
        <v>1.2434223880083715E-4</v>
      </c>
      <c r="AL784" s="14">
        <f t="shared" si="305"/>
        <v>0.11991319885910069</v>
      </c>
    </row>
    <row r="785" spans="1:38" ht="15.75" thickBot="1" x14ac:dyDescent="0.3">
      <c r="A785" s="14">
        <v>2</v>
      </c>
      <c r="B785" s="17" t="s">
        <v>31</v>
      </c>
      <c r="C785" s="14">
        <v>779</v>
      </c>
      <c r="D785" s="14">
        <f t="shared" si="299"/>
        <v>30.000049728</v>
      </c>
      <c r="E785" s="14">
        <f t="shared" si="289"/>
        <v>13.411199999999999</v>
      </c>
      <c r="F785" s="14">
        <f t="shared" si="300"/>
        <v>66.488047183124408</v>
      </c>
      <c r="G785" s="14">
        <f>0.5*('Specifications (ICE)'!$P$4*'Specifications (ICE)'!$P$3)*'Specifications (ICE)'!$P$5*E785^2</f>
        <v>56.217600027646043</v>
      </c>
      <c r="H785" s="14">
        <f>IF(B785="A",'Specifications (ICE)'!$M$12,IF(B785="G",'Specifications (ICE)'!$M$13))</f>
        <v>105.33879899999999</v>
      </c>
      <c r="I785" s="14">
        <f>'Specifications (ICE)'!$H$11-G785-H785-R785</f>
        <v>540.44185119107658</v>
      </c>
      <c r="J785" s="14">
        <f t="shared" si="290"/>
        <v>0.85399569113473717</v>
      </c>
      <c r="K785" s="14">
        <f>0.5*'Specifications (ICE)'!$E$16*E785^2</f>
        <v>48283.043975654393</v>
      </c>
      <c r="L785" s="14">
        <f>E785/'Specifications (ICE)'!$M$4</f>
        <v>46.93333333333333</v>
      </c>
      <c r="M785" s="14">
        <f t="shared" si="285"/>
        <v>3</v>
      </c>
      <c r="N785" s="14">
        <f>IF(M785=1,'Specifications (ICE)'!$M$19,IF(M785=2,'Specifications (ICE)'!$M$20,IF(M785=3,'Specifications (ICE)'!$M$21)))</f>
        <v>632.83908432016858</v>
      </c>
      <c r="O785" s="14">
        <f t="shared" si="286"/>
        <v>56.911309171706868</v>
      </c>
      <c r="P785" s="13">
        <f t="shared" si="287"/>
        <v>0</v>
      </c>
      <c r="Q785" s="14">
        <v>0</v>
      </c>
      <c r="R785" s="17">
        <f>'Specifications (ICE)'!$E$16*9.81*SIN(Q785-Q784)</f>
        <v>0</v>
      </c>
      <c r="S785" s="14">
        <f t="shared" si="291"/>
        <v>0</v>
      </c>
      <c r="T785" s="12">
        <f t="shared" si="288"/>
        <v>840.33949246964119</v>
      </c>
      <c r="U785" s="3">
        <f t="shared" si="306"/>
        <v>18</v>
      </c>
      <c r="V785" s="19">
        <f t="shared" si="292"/>
        <v>13.422600000000001</v>
      </c>
      <c r="W785" s="14">
        <f>IF(M785=1,_xlfn.XLOOKUP(D785,' RPM (ICE)'!$E$3:$E$63,' RPM (ICE)'!$B$3:$B$63,,1),IF(M785=2,_xlfn.XLOOKUP(D785,' RPM (ICE)'!$F$3:$F$63,' RPM (ICE)'!$B$3:$B$63,,1),IF(M785=3,_xlfn.XLOOKUP(D785,' RPM (ICE)'!$G$3:$G$63,' RPM (ICE)'!$B$3:$B$63,,1))))</f>
        <v>6900</v>
      </c>
      <c r="X785" s="12">
        <f t="shared" si="293"/>
        <v>18.575322156521739</v>
      </c>
      <c r="Y785" s="3">
        <f t="shared" si="294"/>
        <v>19</v>
      </c>
      <c r="Z785" s="3">
        <f t="shared" si="301"/>
        <v>19</v>
      </c>
      <c r="AA785" s="3">
        <f t="shared" si="295"/>
        <v>19</v>
      </c>
      <c r="AB785" s="19"/>
      <c r="AC785" s="14">
        <f>IF(M785=1,_xlfn.XLOOKUP(D785,' RPM (ICE)'!$E$3:$E$63,' RPM (ICE)'!$C$3:$C$63,,-1),IF(M785=2,_xlfn.XLOOKUP(D785,' RPM (ICE)'!$F$3:$F$63,' RPM (ICE)'!$C$3:$C$63,,-1),IF(M785=3,_xlfn.XLOOKUP(D785,' RPM (ICE)'!$G$3:$G$63,' RPM (ICE)'!$C$3:$C$63,,-1))))</f>
        <v>13.483333333333301</v>
      </c>
      <c r="AD785" s="14">
        <f t="shared" si="296"/>
        <v>10.054521666666643</v>
      </c>
      <c r="AE785" s="14">
        <f t="shared" si="297"/>
        <v>13.914292245024122</v>
      </c>
      <c r="AF785" s="14" cm="1">
        <f t="array" ref="AF785">_xlfn.XLOOKUP(AE785,BSFC!$I$11:$I$33,_xlfn.XLOOKUP('Main Data (ICE)'!W785,BSFC!$J$10:$W$10,BSFC!$J$11:$W$33,,-1),,-1)</f>
        <v>450.79008974999994</v>
      </c>
      <c r="AG785" s="14">
        <f t="shared" si="298"/>
        <v>1.2590218679194376</v>
      </c>
      <c r="AH785" s="14">
        <f t="shared" si="302"/>
        <v>2.08253003846414E-4</v>
      </c>
      <c r="AI785" s="14">
        <f t="shared" si="303"/>
        <v>9.3878390294632047E-2</v>
      </c>
      <c r="AJ785" s="14">
        <f t="shared" si="307"/>
        <v>90.628343528913646</v>
      </c>
      <c r="AK785" s="14">
        <f t="shared" si="304"/>
        <v>1.2434223880083715E-4</v>
      </c>
      <c r="AL785" s="14">
        <f t="shared" si="305"/>
        <v>0.12003754109790153</v>
      </c>
    </row>
    <row r="786" spans="1:38" ht="15.75" thickBot="1" x14ac:dyDescent="0.3">
      <c r="A786" s="14">
        <v>2</v>
      </c>
      <c r="B786" s="17" t="s">
        <v>31</v>
      </c>
      <c r="C786" s="14">
        <v>780</v>
      </c>
      <c r="D786" s="14">
        <f t="shared" si="299"/>
        <v>30.000049728</v>
      </c>
      <c r="E786" s="14">
        <f t="shared" si="289"/>
        <v>13.411199999999999</v>
      </c>
      <c r="F786" s="14">
        <f t="shared" si="300"/>
        <v>66.562611726192884</v>
      </c>
      <c r="G786" s="14">
        <f>0.5*('Specifications (ICE)'!$P$4*'Specifications (ICE)'!$P$3)*'Specifications (ICE)'!$P$5*E786^2</f>
        <v>56.217600027646043</v>
      </c>
      <c r="H786" s="14">
        <f>IF(B786="A",'Specifications (ICE)'!$M$12,IF(B786="G",'Specifications (ICE)'!$M$13))</f>
        <v>105.33879899999999</v>
      </c>
      <c r="I786" s="14">
        <f>'Specifications (ICE)'!$H$11-G786-H786-R786</f>
        <v>540.44185119107658</v>
      </c>
      <c r="J786" s="14">
        <f t="shared" si="290"/>
        <v>0.85399569113473717</v>
      </c>
      <c r="K786" s="14">
        <f>0.5*'Specifications (ICE)'!$E$16*E786^2</f>
        <v>48283.043975654393</v>
      </c>
      <c r="L786" s="14">
        <f>E786/'Specifications (ICE)'!$M$4</f>
        <v>46.93333333333333</v>
      </c>
      <c r="M786" s="14">
        <f t="shared" si="285"/>
        <v>3</v>
      </c>
      <c r="N786" s="14">
        <f>IF(M786=1,'Specifications (ICE)'!$M$19,IF(M786=2,'Specifications (ICE)'!$M$20,IF(M786=3,'Specifications (ICE)'!$M$21)))</f>
        <v>632.83908432016858</v>
      </c>
      <c r="O786" s="14">
        <f t="shared" si="286"/>
        <v>56.911309171706868</v>
      </c>
      <c r="P786" s="13">
        <f t="shared" si="287"/>
        <v>0</v>
      </c>
      <c r="Q786" s="14">
        <v>0</v>
      </c>
      <c r="R786" s="17">
        <f>'Specifications (ICE)'!$E$16*9.81*SIN(Q786-Q785)</f>
        <v>0</v>
      </c>
      <c r="S786" s="14">
        <f t="shared" si="291"/>
        <v>0</v>
      </c>
      <c r="T786" s="12">
        <f t="shared" si="288"/>
        <v>840.33949246964119</v>
      </c>
      <c r="U786" s="3">
        <f t="shared" si="306"/>
        <v>18</v>
      </c>
      <c r="V786" s="19">
        <f t="shared" si="292"/>
        <v>13.422600000000001</v>
      </c>
      <c r="W786" s="14">
        <f>IF(M786=1,_xlfn.XLOOKUP(D786,' RPM (ICE)'!$E$3:$E$63,' RPM (ICE)'!$B$3:$B$63,,1),IF(M786=2,_xlfn.XLOOKUP(D786,' RPM (ICE)'!$F$3:$F$63,' RPM (ICE)'!$B$3:$B$63,,1),IF(M786=3,_xlfn.XLOOKUP(D786,' RPM (ICE)'!$G$3:$G$63,' RPM (ICE)'!$B$3:$B$63,,1))))</f>
        <v>6900</v>
      </c>
      <c r="X786" s="12">
        <f t="shared" si="293"/>
        <v>18.575322156521739</v>
      </c>
      <c r="Y786" s="3">
        <f t="shared" si="294"/>
        <v>19</v>
      </c>
      <c r="Z786" s="3">
        <f t="shared" si="301"/>
        <v>19</v>
      </c>
      <c r="AA786" s="3">
        <f t="shared" si="295"/>
        <v>19</v>
      </c>
      <c r="AB786" s="19"/>
      <c r="AC786" s="14">
        <f>IF(M786=1,_xlfn.XLOOKUP(D786,' RPM (ICE)'!$E$3:$E$63,' RPM (ICE)'!$C$3:$C$63,,-1),IF(M786=2,_xlfn.XLOOKUP(D786,' RPM (ICE)'!$F$3:$F$63,' RPM (ICE)'!$C$3:$C$63,,-1),IF(M786=3,_xlfn.XLOOKUP(D786,' RPM (ICE)'!$G$3:$G$63,' RPM (ICE)'!$C$3:$C$63,,-1))))</f>
        <v>13.483333333333301</v>
      </c>
      <c r="AD786" s="14">
        <f t="shared" si="296"/>
        <v>10.054521666666643</v>
      </c>
      <c r="AE786" s="14">
        <f t="shared" si="297"/>
        <v>13.914292245024122</v>
      </c>
      <c r="AF786" s="14" cm="1">
        <f t="array" ref="AF786">_xlfn.XLOOKUP(AE786,BSFC!$I$11:$I$33,_xlfn.XLOOKUP('Main Data (ICE)'!W786,BSFC!$J$10:$W$10,BSFC!$J$11:$W$33,,-1),,-1)</f>
        <v>450.79008974999994</v>
      </c>
      <c r="AG786" s="14">
        <f t="shared" si="298"/>
        <v>1.2590218679194376</v>
      </c>
      <c r="AH786" s="14">
        <f t="shared" si="302"/>
        <v>2.08253003846414E-4</v>
      </c>
      <c r="AI786" s="14">
        <f t="shared" si="303"/>
        <v>9.3878390294632047E-2</v>
      </c>
      <c r="AJ786" s="14">
        <f t="shared" si="307"/>
        <v>90.72222191920828</v>
      </c>
      <c r="AK786" s="14">
        <f t="shared" si="304"/>
        <v>1.2434223880083715E-4</v>
      </c>
      <c r="AL786" s="14">
        <f t="shared" si="305"/>
        <v>0.12016188333670237</v>
      </c>
    </row>
    <row r="787" spans="1:38" ht="15.75" thickBot="1" x14ac:dyDescent="0.3">
      <c r="A787" s="14">
        <v>2</v>
      </c>
      <c r="B787" s="17" t="s">
        <v>31</v>
      </c>
      <c r="C787" s="14">
        <v>781</v>
      </c>
      <c r="D787" s="14">
        <f t="shared" si="299"/>
        <v>30.000049728</v>
      </c>
      <c r="E787" s="14">
        <f t="shared" si="289"/>
        <v>13.411199999999999</v>
      </c>
      <c r="F787" s="14">
        <f t="shared" si="300"/>
        <v>66.63717626926136</v>
      </c>
      <c r="G787" s="14">
        <f>0.5*('Specifications (ICE)'!$P$4*'Specifications (ICE)'!$P$3)*'Specifications (ICE)'!$P$5*E787^2</f>
        <v>56.217600027646043</v>
      </c>
      <c r="H787" s="14">
        <f>IF(B787="A",'Specifications (ICE)'!$M$12,IF(B787="G",'Specifications (ICE)'!$M$13))</f>
        <v>105.33879899999999</v>
      </c>
      <c r="I787" s="14">
        <f>'Specifications (ICE)'!$H$11-G787-H787-R787</f>
        <v>540.44185119107658</v>
      </c>
      <c r="J787" s="14">
        <f t="shared" si="290"/>
        <v>0.85399569113473717</v>
      </c>
      <c r="K787" s="14">
        <f>0.5*'Specifications (ICE)'!$E$16*E787^2</f>
        <v>48283.043975654393</v>
      </c>
      <c r="L787" s="14">
        <f>E787/'Specifications (ICE)'!$M$4</f>
        <v>46.93333333333333</v>
      </c>
      <c r="M787" s="14">
        <f t="shared" si="285"/>
        <v>3</v>
      </c>
      <c r="N787" s="14">
        <f>IF(M787=1,'Specifications (ICE)'!$M$19,IF(M787=2,'Specifications (ICE)'!$M$20,IF(M787=3,'Specifications (ICE)'!$M$21)))</f>
        <v>632.83908432016858</v>
      </c>
      <c r="O787" s="14">
        <f t="shared" si="286"/>
        <v>56.911309171706868</v>
      </c>
      <c r="P787" s="13">
        <f t="shared" si="287"/>
        <v>0</v>
      </c>
      <c r="Q787" s="14">
        <v>0</v>
      </c>
      <c r="R787" s="17">
        <f>'Specifications (ICE)'!$E$16*9.81*SIN(Q787-Q786)</f>
        <v>0</v>
      </c>
      <c r="S787" s="14">
        <f t="shared" si="291"/>
        <v>0</v>
      </c>
      <c r="T787" s="12">
        <f t="shared" si="288"/>
        <v>840.33949246964119</v>
      </c>
      <c r="U787" s="3">
        <f t="shared" si="306"/>
        <v>18</v>
      </c>
      <c r="V787" s="19">
        <f t="shared" si="292"/>
        <v>13.422600000000001</v>
      </c>
      <c r="W787" s="14">
        <f>IF(M787=1,_xlfn.XLOOKUP(D787,' RPM (ICE)'!$E$3:$E$63,' RPM (ICE)'!$B$3:$B$63,,1),IF(M787=2,_xlfn.XLOOKUP(D787,' RPM (ICE)'!$F$3:$F$63,' RPM (ICE)'!$B$3:$B$63,,1),IF(M787=3,_xlfn.XLOOKUP(D787,' RPM (ICE)'!$G$3:$G$63,' RPM (ICE)'!$B$3:$B$63,,1))))</f>
        <v>6900</v>
      </c>
      <c r="X787" s="12">
        <f t="shared" si="293"/>
        <v>18.575322156521739</v>
      </c>
      <c r="Y787" s="3">
        <f t="shared" si="294"/>
        <v>19</v>
      </c>
      <c r="Z787" s="3">
        <f t="shared" si="301"/>
        <v>19</v>
      </c>
      <c r="AA787" s="3">
        <f t="shared" si="295"/>
        <v>19</v>
      </c>
      <c r="AB787" s="19"/>
      <c r="AC787" s="14">
        <f>IF(M787=1,_xlfn.XLOOKUP(D787,' RPM (ICE)'!$E$3:$E$63,' RPM (ICE)'!$C$3:$C$63,,-1),IF(M787=2,_xlfn.XLOOKUP(D787,' RPM (ICE)'!$F$3:$F$63,' RPM (ICE)'!$C$3:$C$63,,-1),IF(M787=3,_xlfn.XLOOKUP(D787,' RPM (ICE)'!$G$3:$G$63,' RPM (ICE)'!$C$3:$C$63,,-1))))</f>
        <v>13.483333333333301</v>
      </c>
      <c r="AD787" s="14">
        <f t="shared" si="296"/>
        <v>10.054521666666643</v>
      </c>
      <c r="AE787" s="14">
        <f t="shared" si="297"/>
        <v>13.914292245024122</v>
      </c>
      <c r="AF787" s="14" cm="1">
        <f t="array" ref="AF787">_xlfn.XLOOKUP(AE787,BSFC!$I$11:$I$33,_xlfn.XLOOKUP('Main Data (ICE)'!W787,BSFC!$J$10:$W$10,BSFC!$J$11:$W$33,,-1),,-1)</f>
        <v>450.79008974999994</v>
      </c>
      <c r="AG787" s="14">
        <f t="shared" si="298"/>
        <v>1.2590218679194376</v>
      </c>
      <c r="AH787" s="14">
        <f t="shared" si="302"/>
        <v>2.08253003846414E-4</v>
      </c>
      <c r="AI787" s="14">
        <f t="shared" si="303"/>
        <v>9.3878390294632047E-2</v>
      </c>
      <c r="AJ787" s="14">
        <f t="shared" si="307"/>
        <v>90.816100309502914</v>
      </c>
      <c r="AK787" s="14">
        <f t="shared" si="304"/>
        <v>1.2434223880083715E-4</v>
      </c>
      <c r="AL787" s="14">
        <f t="shared" si="305"/>
        <v>0.12028622557550321</v>
      </c>
    </row>
    <row r="788" spans="1:38" ht="15.75" thickBot="1" x14ac:dyDescent="0.3">
      <c r="A788" s="14">
        <v>2</v>
      </c>
      <c r="B788" s="17" t="s">
        <v>31</v>
      </c>
      <c r="C788" s="14">
        <v>782</v>
      </c>
      <c r="D788" s="14">
        <f t="shared" si="299"/>
        <v>30.000049728</v>
      </c>
      <c r="E788" s="14">
        <f t="shared" si="289"/>
        <v>13.411199999999999</v>
      </c>
      <c r="F788" s="14">
        <f t="shared" si="300"/>
        <v>66.711740812329836</v>
      </c>
      <c r="G788" s="14">
        <f>0.5*('Specifications (ICE)'!$P$4*'Specifications (ICE)'!$P$3)*'Specifications (ICE)'!$P$5*E788^2</f>
        <v>56.217600027646043</v>
      </c>
      <c r="H788" s="14">
        <f>IF(B788="A",'Specifications (ICE)'!$M$12,IF(B788="G",'Specifications (ICE)'!$M$13))</f>
        <v>105.33879899999999</v>
      </c>
      <c r="I788" s="14">
        <f>'Specifications (ICE)'!$H$11-G788-H788-R788</f>
        <v>540.44185119107658</v>
      </c>
      <c r="J788" s="14">
        <f t="shared" si="290"/>
        <v>0.85399569113473717</v>
      </c>
      <c r="K788" s="14">
        <f>0.5*'Specifications (ICE)'!$E$16*E788^2</f>
        <v>48283.043975654393</v>
      </c>
      <c r="L788" s="14">
        <f>E788/'Specifications (ICE)'!$M$4</f>
        <v>46.93333333333333</v>
      </c>
      <c r="M788" s="14">
        <f t="shared" si="285"/>
        <v>3</v>
      </c>
      <c r="N788" s="14">
        <f>IF(M788=1,'Specifications (ICE)'!$M$19,IF(M788=2,'Specifications (ICE)'!$M$20,IF(M788=3,'Specifications (ICE)'!$M$21)))</f>
        <v>632.83908432016858</v>
      </c>
      <c r="O788" s="14">
        <f t="shared" si="286"/>
        <v>56.911309171706868</v>
      </c>
      <c r="P788" s="13">
        <f t="shared" si="287"/>
        <v>0</v>
      </c>
      <c r="Q788" s="14">
        <v>0</v>
      </c>
      <c r="R788" s="17">
        <f>'Specifications (ICE)'!$E$16*9.81*SIN(Q788-Q787)</f>
        <v>0</v>
      </c>
      <c r="S788" s="14">
        <f t="shared" si="291"/>
        <v>0</v>
      </c>
      <c r="T788" s="12">
        <f t="shared" si="288"/>
        <v>840.33949246964119</v>
      </c>
      <c r="U788" s="3">
        <f t="shared" si="306"/>
        <v>18</v>
      </c>
      <c r="V788" s="19">
        <f t="shared" si="292"/>
        <v>13.422600000000001</v>
      </c>
      <c r="W788" s="14">
        <f>IF(M788=1,_xlfn.XLOOKUP(D788,' RPM (ICE)'!$E$3:$E$63,' RPM (ICE)'!$B$3:$B$63,,1),IF(M788=2,_xlfn.XLOOKUP(D788,' RPM (ICE)'!$F$3:$F$63,' RPM (ICE)'!$B$3:$B$63,,1),IF(M788=3,_xlfn.XLOOKUP(D788,' RPM (ICE)'!$G$3:$G$63,' RPM (ICE)'!$B$3:$B$63,,1))))</f>
        <v>6900</v>
      </c>
      <c r="X788" s="12">
        <f t="shared" si="293"/>
        <v>18.575322156521739</v>
      </c>
      <c r="Y788" s="3">
        <f t="shared" si="294"/>
        <v>19</v>
      </c>
      <c r="Z788" s="3">
        <f t="shared" si="301"/>
        <v>19</v>
      </c>
      <c r="AA788" s="3">
        <f t="shared" si="295"/>
        <v>19</v>
      </c>
      <c r="AB788" s="19"/>
      <c r="AC788" s="14">
        <f>IF(M788=1,_xlfn.XLOOKUP(D788,' RPM (ICE)'!$E$3:$E$63,' RPM (ICE)'!$C$3:$C$63,,-1),IF(M788=2,_xlfn.XLOOKUP(D788,' RPM (ICE)'!$F$3:$F$63,' RPM (ICE)'!$C$3:$C$63,,-1),IF(M788=3,_xlfn.XLOOKUP(D788,' RPM (ICE)'!$G$3:$G$63,' RPM (ICE)'!$C$3:$C$63,,-1))))</f>
        <v>13.483333333333301</v>
      </c>
      <c r="AD788" s="14">
        <f t="shared" si="296"/>
        <v>10.054521666666643</v>
      </c>
      <c r="AE788" s="14">
        <f t="shared" si="297"/>
        <v>13.914292245024122</v>
      </c>
      <c r="AF788" s="14" cm="1">
        <f t="array" ref="AF788">_xlfn.XLOOKUP(AE788,BSFC!$I$11:$I$33,_xlfn.XLOOKUP('Main Data (ICE)'!W788,BSFC!$J$10:$W$10,BSFC!$J$11:$W$33,,-1),,-1)</f>
        <v>450.79008974999994</v>
      </c>
      <c r="AG788" s="14">
        <f t="shared" si="298"/>
        <v>1.2590218679194376</v>
      </c>
      <c r="AH788" s="14">
        <f t="shared" si="302"/>
        <v>2.08253003846414E-4</v>
      </c>
      <c r="AI788" s="14">
        <f t="shared" si="303"/>
        <v>9.3878390294632047E-2</v>
      </c>
      <c r="AJ788" s="14">
        <f t="shared" si="307"/>
        <v>90.909978699797549</v>
      </c>
      <c r="AK788" s="14">
        <f t="shared" si="304"/>
        <v>1.2434223880083715E-4</v>
      </c>
      <c r="AL788" s="14">
        <f t="shared" si="305"/>
        <v>0.12041056781430405</v>
      </c>
    </row>
    <row r="789" spans="1:38" ht="15.75" thickBot="1" x14ac:dyDescent="0.3">
      <c r="A789" s="14">
        <v>2</v>
      </c>
      <c r="B789" s="17" t="s">
        <v>31</v>
      </c>
      <c r="C789" s="14">
        <v>783</v>
      </c>
      <c r="D789" s="14">
        <f t="shared" si="299"/>
        <v>30.000049728</v>
      </c>
      <c r="E789" s="14">
        <f t="shared" si="289"/>
        <v>13.411199999999999</v>
      </c>
      <c r="F789" s="14">
        <f t="shared" si="300"/>
        <v>66.786305355398312</v>
      </c>
      <c r="G789" s="14">
        <f>0.5*('Specifications (ICE)'!$P$4*'Specifications (ICE)'!$P$3)*'Specifications (ICE)'!$P$5*E789^2</f>
        <v>56.217600027646043</v>
      </c>
      <c r="H789" s="14">
        <f>IF(B789="A",'Specifications (ICE)'!$M$12,IF(B789="G",'Specifications (ICE)'!$M$13))</f>
        <v>105.33879899999999</v>
      </c>
      <c r="I789" s="14">
        <f>'Specifications (ICE)'!$H$11-G789-H789-R789</f>
        <v>540.44185119107658</v>
      </c>
      <c r="J789" s="14">
        <f t="shared" si="290"/>
        <v>0.85399569113473717</v>
      </c>
      <c r="K789" s="14">
        <f>0.5*'Specifications (ICE)'!$E$16*E789^2</f>
        <v>48283.043975654393</v>
      </c>
      <c r="L789" s="14">
        <f>E789/'Specifications (ICE)'!$M$4</f>
        <v>46.93333333333333</v>
      </c>
      <c r="M789" s="14">
        <f t="shared" si="285"/>
        <v>3</v>
      </c>
      <c r="N789" s="14">
        <f>IF(M789=1,'Specifications (ICE)'!$M$19,IF(M789=2,'Specifications (ICE)'!$M$20,IF(M789=3,'Specifications (ICE)'!$M$21)))</f>
        <v>632.83908432016858</v>
      </c>
      <c r="O789" s="14">
        <f t="shared" si="286"/>
        <v>56.911309171706868</v>
      </c>
      <c r="P789" s="13">
        <f t="shared" si="287"/>
        <v>0</v>
      </c>
      <c r="Q789" s="14">
        <v>0</v>
      </c>
      <c r="R789" s="17">
        <f>'Specifications (ICE)'!$E$16*9.81*SIN(Q789-Q788)</f>
        <v>0</v>
      </c>
      <c r="S789" s="14">
        <f t="shared" si="291"/>
        <v>0</v>
      </c>
      <c r="T789" s="12">
        <f t="shared" si="288"/>
        <v>840.33949246964119</v>
      </c>
      <c r="U789" s="3">
        <f t="shared" si="306"/>
        <v>18</v>
      </c>
      <c r="V789" s="19">
        <f t="shared" si="292"/>
        <v>13.422600000000001</v>
      </c>
      <c r="W789" s="14">
        <f>IF(M789=1,_xlfn.XLOOKUP(D789,' RPM (ICE)'!$E$3:$E$63,' RPM (ICE)'!$B$3:$B$63,,1),IF(M789=2,_xlfn.XLOOKUP(D789,' RPM (ICE)'!$F$3:$F$63,' RPM (ICE)'!$B$3:$B$63,,1),IF(M789=3,_xlfn.XLOOKUP(D789,' RPM (ICE)'!$G$3:$G$63,' RPM (ICE)'!$B$3:$B$63,,1))))</f>
        <v>6900</v>
      </c>
      <c r="X789" s="12">
        <f t="shared" si="293"/>
        <v>18.575322156521739</v>
      </c>
      <c r="Y789" s="3">
        <f t="shared" si="294"/>
        <v>19</v>
      </c>
      <c r="Z789" s="3">
        <f t="shared" si="301"/>
        <v>19</v>
      </c>
      <c r="AA789" s="3">
        <f t="shared" si="295"/>
        <v>19</v>
      </c>
      <c r="AB789" s="19"/>
      <c r="AC789" s="14">
        <f>IF(M789=1,_xlfn.XLOOKUP(D789,' RPM (ICE)'!$E$3:$E$63,' RPM (ICE)'!$C$3:$C$63,,-1),IF(M789=2,_xlfn.XLOOKUP(D789,' RPM (ICE)'!$F$3:$F$63,' RPM (ICE)'!$C$3:$C$63,,-1),IF(M789=3,_xlfn.XLOOKUP(D789,' RPM (ICE)'!$G$3:$G$63,' RPM (ICE)'!$C$3:$C$63,,-1))))</f>
        <v>13.483333333333301</v>
      </c>
      <c r="AD789" s="14">
        <f t="shared" si="296"/>
        <v>10.054521666666643</v>
      </c>
      <c r="AE789" s="14">
        <f t="shared" si="297"/>
        <v>13.914292245024122</v>
      </c>
      <c r="AF789" s="14" cm="1">
        <f t="array" ref="AF789">_xlfn.XLOOKUP(AE789,BSFC!$I$11:$I$33,_xlfn.XLOOKUP('Main Data (ICE)'!W789,BSFC!$J$10:$W$10,BSFC!$J$11:$W$33,,-1),,-1)</f>
        <v>450.79008974999994</v>
      </c>
      <c r="AG789" s="14">
        <f t="shared" si="298"/>
        <v>1.2590218679194376</v>
      </c>
      <c r="AH789" s="14">
        <f t="shared" si="302"/>
        <v>2.08253003846414E-4</v>
      </c>
      <c r="AI789" s="14">
        <f t="shared" si="303"/>
        <v>9.3878390294632047E-2</v>
      </c>
      <c r="AJ789" s="14">
        <f t="shared" si="307"/>
        <v>91.003857090092183</v>
      </c>
      <c r="AK789" s="14">
        <f t="shared" si="304"/>
        <v>1.2434223880083715E-4</v>
      </c>
      <c r="AL789" s="14">
        <f t="shared" si="305"/>
        <v>0.12053491005310489</v>
      </c>
    </row>
    <row r="790" spans="1:38" ht="15.75" thickBot="1" x14ac:dyDescent="0.3">
      <c r="A790" s="14">
        <v>2</v>
      </c>
      <c r="B790" s="17" t="s">
        <v>31</v>
      </c>
      <c r="C790" s="14">
        <v>784</v>
      </c>
      <c r="D790" s="14">
        <f t="shared" si="299"/>
        <v>30.000049728</v>
      </c>
      <c r="E790" s="14">
        <f t="shared" si="289"/>
        <v>13.411199999999999</v>
      </c>
      <c r="F790" s="14">
        <f t="shared" si="300"/>
        <v>66.860869898466788</v>
      </c>
      <c r="G790" s="14">
        <f>0.5*('Specifications (ICE)'!$P$4*'Specifications (ICE)'!$P$3)*'Specifications (ICE)'!$P$5*E790^2</f>
        <v>56.217600027646043</v>
      </c>
      <c r="H790" s="14">
        <f>IF(B790="A",'Specifications (ICE)'!$M$12,IF(B790="G",'Specifications (ICE)'!$M$13))</f>
        <v>105.33879899999999</v>
      </c>
      <c r="I790" s="14">
        <f>'Specifications (ICE)'!$H$11-G790-H790-R790</f>
        <v>540.44185119107658</v>
      </c>
      <c r="J790" s="14">
        <f t="shared" si="290"/>
        <v>0.85399569113473717</v>
      </c>
      <c r="K790" s="14">
        <f>0.5*'Specifications (ICE)'!$E$16*E790^2</f>
        <v>48283.043975654393</v>
      </c>
      <c r="L790" s="14">
        <f>E790/'Specifications (ICE)'!$M$4</f>
        <v>46.93333333333333</v>
      </c>
      <c r="M790" s="14">
        <f t="shared" si="285"/>
        <v>3</v>
      </c>
      <c r="N790" s="14">
        <f>IF(M790=1,'Specifications (ICE)'!$M$19,IF(M790=2,'Specifications (ICE)'!$M$20,IF(M790=3,'Specifications (ICE)'!$M$21)))</f>
        <v>632.83908432016858</v>
      </c>
      <c r="O790" s="14">
        <f t="shared" si="286"/>
        <v>56.911309171706868</v>
      </c>
      <c r="P790" s="13">
        <f t="shared" si="287"/>
        <v>0</v>
      </c>
      <c r="Q790" s="14">
        <v>0</v>
      </c>
      <c r="R790" s="17">
        <f>'Specifications (ICE)'!$E$16*9.81*SIN(Q790-Q789)</f>
        <v>0</v>
      </c>
      <c r="S790" s="14">
        <f t="shared" si="291"/>
        <v>0</v>
      </c>
      <c r="T790" s="12">
        <f t="shared" si="288"/>
        <v>840.33949246964119</v>
      </c>
      <c r="U790" s="3">
        <f t="shared" si="306"/>
        <v>18</v>
      </c>
      <c r="V790" s="19">
        <f t="shared" si="292"/>
        <v>13.422600000000001</v>
      </c>
      <c r="W790" s="14">
        <f>IF(M790=1,_xlfn.XLOOKUP(D790,' RPM (ICE)'!$E$3:$E$63,' RPM (ICE)'!$B$3:$B$63,,1),IF(M790=2,_xlfn.XLOOKUP(D790,' RPM (ICE)'!$F$3:$F$63,' RPM (ICE)'!$B$3:$B$63,,1),IF(M790=3,_xlfn.XLOOKUP(D790,' RPM (ICE)'!$G$3:$G$63,' RPM (ICE)'!$B$3:$B$63,,1))))</f>
        <v>6900</v>
      </c>
      <c r="X790" s="12">
        <f t="shared" si="293"/>
        <v>18.575322156521739</v>
      </c>
      <c r="Y790" s="3">
        <f t="shared" si="294"/>
        <v>19</v>
      </c>
      <c r="Z790" s="3">
        <f t="shared" si="301"/>
        <v>19</v>
      </c>
      <c r="AA790" s="3">
        <f t="shared" si="295"/>
        <v>19</v>
      </c>
      <c r="AB790" s="19"/>
      <c r="AC790" s="14">
        <f>IF(M790=1,_xlfn.XLOOKUP(D790,' RPM (ICE)'!$E$3:$E$63,' RPM (ICE)'!$C$3:$C$63,,-1),IF(M790=2,_xlfn.XLOOKUP(D790,' RPM (ICE)'!$F$3:$F$63,' RPM (ICE)'!$C$3:$C$63,,-1),IF(M790=3,_xlfn.XLOOKUP(D790,' RPM (ICE)'!$G$3:$G$63,' RPM (ICE)'!$C$3:$C$63,,-1))))</f>
        <v>13.483333333333301</v>
      </c>
      <c r="AD790" s="14">
        <f t="shared" si="296"/>
        <v>10.054521666666643</v>
      </c>
      <c r="AE790" s="14">
        <f t="shared" si="297"/>
        <v>13.914292245024122</v>
      </c>
      <c r="AF790" s="14" cm="1">
        <f t="array" ref="AF790">_xlfn.XLOOKUP(AE790,BSFC!$I$11:$I$33,_xlfn.XLOOKUP('Main Data (ICE)'!W790,BSFC!$J$10:$W$10,BSFC!$J$11:$W$33,,-1),,-1)</f>
        <v>450.79008974999994</v>
      </c>
      <c r="AG790" s="14">
        <f t="shared" si="298"/>
        <v>1.2590218679194376</v>
      </c>
      <c r="AH790" s="14">
        <f t="shared" si="302"/>
        <v>2.08253003846414E-4</v>
      </c>
      <c r="AI790" s="14">
        <f t="shared" si="303"/>
        <v>9.3878390294632047E-2</v>
      </c>
      <c r="AJ790" s="14">
        <f t="shared" si="307"/>
        <v>91.097735480386817</v>
      </c>
      <c r="AK790" s="14">
        <f t="shared" si="304"/>
        <v>1.2434223880083715E-4</v>
      </c>
      <c r="AL790" s="14">
        <f t="shared" si="305"/>
        <v>0.12065925229190573</v>
      </c>
    </row>
    <row r="791" spans="1:38" ht="15.75" thickBot="1" x14ac:dyDescent="0.3">
      <c r="A791" s="14">
        <v>2</v>
      </c>
      <c r="B791" s="17" t="s">
        <v>31</v>
      </c>
      <c r="C791" s="14">
        <v>785</v>
      </c>
      <c r="D791" s="14">
        <f t="shared" si="299"/>
        <v>30.000049728</v>
      </c>
      <c r="E791" s="14">
        <f t="shared" si="289"/>
        <v>13.411199999999999</v>
      </c>
      <c r="F791" s="14">
        <f t="shared" si="300"/>
        <v>66.935434441535264</v>
      </c>
      <c r="G791" s="14">
        <f>0.5*('Specifications (ICE)'!$P$4*'Specifications (ICE)'!$P$3)*'Specifications (ICE)'!$P$5*E791^2</f>
        <v>56.217600027646043</v>
      </c>
      <c r="H791" s="14">
        <f>IF(B791="A",'Specifications (ICE)'!$M$12,IF(B791="G",'Specifications (ICE)'!$M$13))</f>
        <v>105.33879899999999</v>
      </c>
      <c r="I791" s="14">
        <f>'Specifications (ICE)'!$H$11-G791-H791-R791</f>
        <v>540.44185119107658</v>
      </c>
      <c r="J791" s="14">
        <f t="shared" si="290"/>
        <v>0.85399569113473717</v>
      </c>
      <c r="K791" s="14">
        <f>0.5*'Specifications (ICE)'!$E$16*E791^2</f>
        <v>48283.043975654393</v>
      </c>
      <c r="L791" s="14">
        <f>E791/'Specifications (ICE)'!$M$4</f>
        <v>46.93333333333333</v>
      </c>
      <c r="M791" s="14">
        <f t="shared" si="285"/>
        <v>3</v>
      </c>
      <c r="N791" s="14">
        <f>IF(M791=1,'Specifications (ICE)'!$M$19,IF(M791=2,'Specifications (ICE)'!$M$20,IF(M791=3,'Specifications (ICE)'!$M$21)))</f>
        <v>632.83908432016858</v>
      </c>
      <c r="O791" s="14">
        <f t="shared" si="286"/>
        <v>56.911309171706868</v>
      </c>
      <c r="P791" s="13">
        <f t="shared" si="287"/>
        <v>0</v>
      </c>
      <c r="Q791" s="14">
        <v>0</v>
      </c>
      <c r="R791" s="17">
        <f>'Specifications (ICE)'!$E$16*9.81*SIN(Q791-Q790)</f>
        <v>0</v>
      </c>
      <c r="S791" s="14">
        <f t="shared" si="291"/>
        <v>0</v>
      </c>
      <c r="T791" s="12">
        <f t="shared" si="288"/>
        <v>840.33949246964119</v>
      </c>
      <c r="U791" s="3">
        <f t="shared" si="306"/>
        <v>18</v>
      </c>
      <c r="V791" s="19">
        <f t="shared" si="292"/>
        <v>13.422600000000001</v>
      </c>
      <c r="W791" s="14">
        <f>IF(M791=1,_xlfn.XLOOKUP(D791,' RPM (ICE)'!$E$3:$E$63,' RPM (ICE)'!$B$3:$B$63,,1),IF(M791=2,_xlfn.XLOOKUP(D791,' RPM (ICE)'!$F$3:$F$63,' RPM (ICE)'!$B$3:$B$63,,1),IF(M791=3,_xlfn.XLOOKUP(D791,' RPM (ICE)'!$G$3:$G$63,' RPM (ICE)'!$B$3:$B$63,,1))))</f>
        <v>6900</v>
      </c>
      <c r="X791" s="12">
        <f t="shared" si="293"/>
        <v>18.575322156521739</v>
      </c>
      <c r="Y791" s="3">
        <f t="shared" si="294"/>
        <v>19</v>
      </c>
      <c r="Z791" s="3">
        <f t="shared" si="301"/>
        <v>19</v>
      </c>
      <c r="AA791" s="3">
        <f t="shared" si="295"/>
        <v>19</v>
      </c>
      <c r="AB791" s="19"/>
      <c r="AC791" s="14">
        <f>IF(M791=1,_xlfn.XLOOKUP(D791,' RPM (ICE)'!$E$3:$E$63,' RPM (ICE)'!$C$3:$C$63,,-1),IF(M791=2,_xlfn.XLOOKUP(D791,' RPM (ICE)'!$F$3:$F$63,' RPM (ICE)'!$C$3:$C$63,,-1),IF(M791=3,_xlfn.XLOOKUP(D791,' RPM (ICE)'!$G$3:$G$63,' RPM (ICE)'!$C$3:$C$63,,-1))))</f>
        <v>13.483333333333301</v>
      </c>
      <c r="AD791" s="14">
        <f t="shared" si="296"/>
        <v>10.054521666666643</v>
      </c>
      <c r="AE791" s="14">
        <f t="shared" si="297"/>
        <v>13.914292245024122</v>
      </c>
      <c r="AF791" s="14" cm="1">
        <f t="array" ref="AF791">_xlfn.XLOOKUP(AE791,BSFC!$I$11:$I$33,_xlfn.XLOOKUP('Main Data (ICE)'!W791,BSFC!$J$10:$W$10,BSFC!$J$11:$W$33,,-1),,-1)</f>
        <v>450.79008974999994</v>
      </c>
      <c r="AG791" s="14">
        <f t="shared" si="298"/>
        <v>1.2590218679194376</v>
      </c>
      <c r="AH791" s="14">
        <f t="shared" si="302"/>
        <v>2.08253003846414E-4</v>
      </c>
      <c r="AI791" s="14">
        <f t="shared" si="303"/>
        <v>9.3878390294632047E-2</v>
      </c>
      <c r="AJ791" s="14">
        <f t="shared" si="307"/>
        <v>91.191613870681451</v>
      </c>
      <c r="AK791" s="14">
        <f t="shared" si="304"/>
        <v>1.2434223880083715E-4</v>
      </c>
      <c r="AL791" s="14">
        <f t="shared" si="305"/>
        <v>0.12078359453070657</v>
      </c>
    </row>
    <row r="792" spans="1:38" ht="15.75" thickBot="1" x14ac:dyDescent="0.3">
      <c r="A792" s="14">
        <v>2</v>
      </c>
      <c r="B792" s="17" t="s">
        <v>31</v>
      </c>
      <c r="C792" s="14">
        <v>786</v>
      </c>
      <c r="D792" s="14">
        <f t="shared" si="299"/>
        <v>30.000049728</v>
      </c>
      <c r="E792" s="14">
        <f t="shared" si="289"/>
        <v>13.411199999999999</v>
      </c>
      <c r="F792" s="14">
        <f t="shared" si="300"/>
        <v>67.00999898460374</v>
      </c>
      <c r="G792" s="14">
        <f>0.5*('Specifications (ICE)'!$P$4*'Specifications (ICE)'!$P$3)*'Specifications (ICE)'!$P$5*E792^2</f>
        <v>56.217600027646043</v>
      </c>
      <c r="H792" s="14">
        <f>IF(B792="A",'Specifications (ICE)'!$M$12,IF(B792="G",'Specifications (ICE)'!$M$13))</f>
        <v>105.33879899999999</v>
      </c>
      <c r="I792" s="14">
        <f>'Specifications (ICE)'!$H$11-G792-H792-R792</f>
        <v>540.44185119107658</v>
      </c>
      <c r="J792" s="14">
        <f t="shared" si="290"/>
        <v>0.85399569113473717</v>
      </c>
      <c r="K792" s="14">
        <f>0.5*'Specifications (ICE)'!$E$16*E792^2</f>
        <v>48283.043975654393</v>
      </c>
      <c r="L792" s="14">
        <f>E792/'Specifications (ICE)'!$M$4</f>
        <v>46.93333333333333</v>
      </c>
      <c r="M792" s="14">
        <f t="shared" si="285"/>
        <v>3</v>
      </c>
      <c r="N792" s="14">
        <f>IF(M792=1,'Specifications (ICE)'!$M$19,IF(M792=2,'Specifications (ICE)'!$M$20,IF(M792=3,'Specifications (ICE)'!$M$21)))</f>
        <v>632.83908432016858</v>
      </c>
      <c r="O792" s="14">
        <f t="shared" si="286"/>
        <v>56.911309171706868</v>
      </c>
      <c r="P792" s="13">
        <f t="shared" si="287"/>
        <v>0</v>
      </c>
      <c r="Q792" s="14">
        <v>0</v>
      </c>
      <c r="R792" s="17">
        <f>'Specifications (ICE)'!$E$16*9.81*SIN(Q792-Q791)</f>
        <v>0</v>
      </c>
      <c r="S792" s="14">
        <f t="shared" si="291"/>
        <v>0</v>
      </c>
      <c r="T792" s="12">
        <f t="shared" si="288"/>
        <v>840.33949246964119</v>
      </c>
      <c r="U792" s="3">
        <f t="shared" si="306"/>
        <v>18</v>
      </c>
      <c r="V792" s="19">
        <f t="shared" si="292"/>
        <v>13.422600000000001</v>
      </c>
      <c r="W792" s="14">
        <f>IF(M792=1,_xlfn.XLOOKUP(D792,' RPM (ICE)'!$E$3:$E$63,' RPM (ICE)'!$B$3:$B$63,,1),IF(M792=2,_xlfn.XLOOKUP(D792,' RPM (ICE)'!$F$3:$F$63,' RPM (ICE)'!$B$3:$B$63,,1),IF(M792=3,_xlfn.XLOOKUP(D792,' RPM (ICE)'!$G$3:$G$63,' RPM (ICE)'!$B$3:$B$63,,1))))</f>
        <v>6900</v>
      </c>
      <c r="X792" s="12">
        <f t="shared" si="293"/>
        <v>18.575322156521739</v>
      </c>
      <c r="Y792" s="3">
        <f t="shared" si="294"/>
        <v>19</v>
      </c>
      <c r="Z792" s="3">
        <f t="shared" si="301"/>
        <v>19</v>
      </c>
      <c r="AA792" s="3">
        <f t="shared" si="295"/>
        <v>19</v>
      </c>
      <c r="AB792" s="19"/>
      <c r="AC792" s="14">
        <f>IF(M792=1,_xlfn.XLOOKUP(D792,' RPM (ICE)'!$E$3:$E$63,' RPM (ICE)'!$C$3:$C$63,,-1),IF(M792=2,_xlfn.XLOOKUP(D792,' RPM (ICE)'!$F$3:$F$63,' RPM (ICE)'!$C$3:$C$63,,-1),IF(M792=3,_xlfn.XLOOKUP(D792,' RPM (ICE)'!$G$3:$G$63,' RPM (ICE)'!$C$3:$C$63,,-1))))</f>
        <v>13.483333333333301</v>
      </c>
      <c r="AD792" s="14">
        <f t="shared" si="296"/>
        <v>10.054521666666643</v>
      </c>
      <c r="AE792" s="14">
        <f t="shared" si="297"/>
        <v>13.914292245024122</v>
      </c>
      <c r="AF792" s="14" cm="1">
        <f t="array" ref="AF792">_xlfn.XLOOKUP(AE792,BSFC!$I$11:$I$33,_xlfn.XLOOKUP('Main Data (ICE)'!W792,BSFC!$J$10:$W$10,BSFC!$J$11:$W$33,,-1),,-1)</f>
        <v>450.79008974999994</v>
      </c>
      <c r="AG792" s="14">
        <f t="shared" si="298"/>
        <v>1.2590218679194376</v>
      </c>
      <c r="AH792" s="14">
        <f t="shared" si="302"/>
        <v>2.08253003846414E-4</v>
      </c>
      <c r="AI792" s="14">
        <f t="shared" si="303"/>
        <v>9.3878390294632047E-2</v>
      </c>
      <c r="AJ792" s="14">
        <f t="shared" si="307"/>
        <v>91.285492260976085</v>
      </c>
      <c r="AK792" s="14">
        <f t="shared" si="304"/>
        <v>1.2434223880083715E-4</v>
      </c>
      <c r="AL792" s="14">
        <f t="shared" si="305"/>
        <v>0.12090793676950741</v>
      </c>
    </row>
    <row r="793" spans="1:38" ht="15.75" thickBot="1" x14ac:dyDescent="0.3">
      <c r="A793" s="14">
        <v>2</v>
      </c>
      <c r="B793" s="17" t="s">
        <v>31</v>
      </c>
      <c r="C793" s="14">
        <v>787</v>
      </c>
      <c r="D793" s="14">
        <f t="shared" si="299"/>
        <v>30.000049728</v>
      </c>
      <c r="E793" s="14">
        <f t="shared" si="289"/>
        <v>13.411199999999999</v>
      </c>
      <c r="F793" s="14">
        <f t="shared" si="300"/>
        <v>67.084563527672216</v>
      </c>
      <c r="G793" s="14">
        <f>0.5*('Specifications (ICE)'!$P$4*'Specifications (ICE)'!$P$3)*'Specifications (ICE)'!$P$5*E793^2</f>
        <v>56.217600027646043</v>
      </c>
      <c r="H793" s="14">
        <f>IF(B793="A",'Specifications (ICE)'!$M$12,IF(B793="G",'Specifications (ICE)'!$M$13))</f>
        <v>105.33879899999999</v>
      </c>
      <c r="I793" s="14">
        <f>'Specifications (ICE)'!$H$11-G793-H793-R793</f>
        <v>540.44185119107658</v>
      </c>
      <c r="J793" s="14">
        <f t="shared" si="290"/>
        <v>0.85399569113473717</v>
      </c>
      <c r="K793" s="14">
        <f>0.5*'Specifications (ICE)'!$E$16*E793^2</f>
        <v>48283.043975654393</v>
      </c>
      <c r="L793" s="14">
        <f>E793/'Specifications (ICE)'!$M$4</f>
        <v>46.93333333333333</v>
      </c>
      <c r="M793" s="14">
        <f t="shared" si="285"/>
        <v>3</v>
      </c>
      <c r="N793" s="14">
        <f>IF(M793=1,'Specifications (ICE)'!$M$19,IF(M793=2,'Specifications (ICE)'!$M$20,IF(M793=3,'Specifications (ICE)'!$M$21)))</f>
        <v>632.83908432016858</v>
      </c>
      <c r="O793" s="14">
        <f t="shared" si="286"/>
        <v>56.911309171706868</v>
      </c>
      <c r="P793" s="13">
        <f t="shared" si="287"/>
        <v>0</v>
      </c>
      <c r="Q793" s="14">
        <v>0</v>
      </c>
      <c r="R793" s="17">
        <f>'Specifications (ICE)'!$E$16*9.81*SIN(Q793-Q792)</f>
        <v>0</v>
      </c>
      <c r="S793" s="14">
        <f t="shared" si="291"/>
        <v>0</v>
      </c>
      <c r="T793" s="12">
        <f t="shared" si="288"/>
        <v>840.33949246964119</v>
      </c>
      <c r="U793" s="3">
        <f t="shared" si="306"/>
        <v>18</v>
      </c>
      <c r="V793" s="19">
        <f t="shared" si="292"/>
        <v>13.422600000000001</v>
      </c>
      <c r="W793" s="14">
        <f>IF(M793=1,_xlfn.XLOOKUP(D793,' RPM (ICE)'!$E$3:$E$63,' RPM (ICE)'!$B$3:$B$63,,1),IF(M793=2,_xlfn.XLOOKUP(D793,' RPM (ICE)'!$F$3:$F$63,' RPM (ICE)'!$B$3:$B$63,,1),IF(M793=3,_xlfn.XLOOKUP(D793,' RPM (ICE)'!$G$3:$G$63,' RPM (ICE)'!$B$3:$B$63,,1))))</f>
        <v>6900</v>
      </c>
      <c r="X793" s="12">
        <f t="shared" si="293"/>
        <v>18.575322156521739</v>
      </c>
      <c r="Y793" s="3">
        <f t="shared" si="294"/>
        <v>19</v>
      </c>
      <c r="Z793" s="3">
        <f t="shared" si="301"/>
        <v>19</v>
      </c>
      <c r="AA793" s="3">
        <f t="shared" si="295"/>
        <v>19</v>
      </c>
      <c r="AB793" s="19"/>
      <c r="AC793" s="14">
        <f>IF(M793=1,_xlfn.XLOOKUP(D793,' RPM (ICE)'!$E$3:$E$63,' RPM (ICE)'!$C$3:$C$63,,-1),IF(M793=2,_xlfn.XLOOKUP(D793,' RPM (ICE)'!$F$3:$F$63,' RPM (ICE)'!$C$3:$C$63,,-1),IF(M793=3,_xlfn.XLOOKUP(D793,' RPM (ICE)'!$G$3:$G$63,' RPM (ICE)'!$C$3:$C$63,,-1))))</f>
        <v>13.483333333333301</v>
      </c>
      <c r="AD793" s="14">
        <f t="shared" si="296"/>
        <v>10.054521666666643</v>
      </c>
      <c r="AE793" s="14">
        <f t="shared" si="297"/>
        <v>13.914292245024122</v>
      </c>
      <c r="AF793" s="14" cm="1">
        <f t="array" ref="AF793">_xlfn.XLOOKUP(AE793,BSFC!$I$11:$I$33,_xlfn.XLOOKUP('Main Data (ICE)'!W793,BSFC!$J$10:$W$10,BSFC!$J$11:$W$33,,-1),,-1)</f>
        <v>450.79008974999994</v>
      </c>
      <c r="AG793" s="14">
        <f t="shared" si="298"/>
        <v>1.2590218679194376</v>
      </c>
      <c r="AH793" s="14">
        <f t="shared" si="302"/>
        <v>2.08253003846414E-4</v>
      </c>
      <c r="AI793" s="14">
        <f t="shared" si="303"/>
        <v>9.3878390294632047E-2</v>
      </c>
      <c r="AJ793" s="14">
        <f t="shared" si="307"/>
        <v>91.379370651270719</v>
      </c>
      <c r="AK793" s="14">
        <f t="shared" si="304"/>
        <v>1.2434223880083715E-4</v>
      </c>
      <c r="AL793" s="14">
        <f t="shared" si="305"/>
        <v>0.12103227900830825</v>
      </c>
    </row>
    <row r="794" spans="1:38" ht="15.75" thickBot="1" x14ac:dyDescent="0.3">
      <c r="A794" s="14">
        <v>2</v>
      </c>
      <c r="B794" s="17" t="s">
        <v>31</v>
      </c>
      <c r="C794" s="14">
        <v>788</v>
      </c>
      <c r="D794" s="14">
        <f t="shared" si="299"/>
        <v>30.000049728</v>
      </c>
      <c r="E794" s="14">
        <f t="shared" si="289"/>
        <v>13.411199999999999</v>
      </c>
      <c r="F794" s="14">
        <f t="shared" si="300"/>
        <v>67.159128070740692</v>
      </c>
      <c r="G794" s="14">
        <f>0.5*('Specifications (ICE)'!$P$4*'Specifications (ICE)'!$P$3)*'Specifications (ICE)'!$P$5*E794^2</f>
        <v>56.217600027646043</v>
      </c>
      <c r="H794" s="14">
        <f>IF(B794="A",'Specifications (ICE)'!$M$12,IF(B794="G",'Specifications (ICE)'!$M$13))</f>
        <v>105.33879899999999</v>
      </c>
      <c r="I794" s="14">
        <f>'Specifications (ICE)'!$H$11-G794-H794-R794</f>
        <v>540.44185119107658</v>
      </c>
      <c r="J794" s="14">
        <f t="shared" si="290"/>
        <v>0.85399569113473717</v>
      </c>
      <c r="K794" s="14">
        <f>0.5*'Specifications (ICE)'!$E$16*E794^2</f>
        <v>48283.043975654393</v>
      </c>
      <c r="L794" s="14">
        <f>E794/'Specifications (ICE)'!$M$4</f>
        <v>46.93333333333333</v>
      </c>
      <c r="M794" s="14">
        <f t="shared" si="285"/>
        <v>3</v>
      </c>
      <c r="N794" s="14">
        <f>IF(M794=1,'Specifications (ICE)'!$M$19,IF(M794=2,'Specifications (ICE)'!$M$20,IF(M794=3,'Specifications (ICE)'!$M$21)))</f>
        <v>632.83908432016858</v>
      </c>
      <c r="O794" s="14">
        <f t="shared" si="286"/>
        <v>56.911309171706868</v>
      </c>
      <c r="P794" s="13">
        <f t="shared" si="287"/>
        <v>0</v>
      </c>
      <c r="Q794" s="14">
        <v>0</v>
      </c>
      <c r="R794" s="17">
        <f>'Specifications (ICE)'!$E$16*9.81*SIN(Q794-Q793)</f>
        <v>0</v>
      </c>
      <c r="S794" s="14">
        <f t="shared" si="291"/>
        <v>0</v>
      </c>
      <c r="T794" s="12">
        <f t="shared" si="288"/>
        <v>840.33949246964119</v>
      </c>
      <c r="U794" s="3">
        <f t="shared" si="306"/>
        <v>18</v>
      </c>
      <c r="V794" s="19">
        <f t="shared" si="292"/>
        <v>13.422600000000001</v>
      </c>
      <c r="W794" s="14">
        <f>IF(M794=1,_xlfn.XLOOKUP(D794,' RPM (ICE)'!$E$3:$E$63,' RPM (ICE)'!$B$3:$B$63,,1),IF(M794=2,_xlfn.XLOOKUP(D794,' RPM (ICE)'!$F$3:$F$63,' RPM (ICE)'!$B$3:$B$63,,1),IF(M794=3,_xlfn.XLOOKUP(D794,' RPM (ICE)'!$G$3:$G$63,' RPM (ICE)'!$B$3:$B$63,,1))))</f>
        <v>6900</v>
      </c>
      <c r="X794" s="12">
        <f t="shared" si="293"/>
        <v>18.575322156521739</v>
      </c>
      <c r="Y794" s="3">
        <f t="shared" si="294"/>
        <v>19</v>
      </c>
      <c r="Z794" s="3">
        <f t="shared" si="301"/>
        <v>19</v>
      </c>
      <c r="AA794" s="3">
        <f t="shared" si="295"/>
        <v>19</v>
      </c>
      <c r="AB794" s="19"/>
      <c r="AC794" s="14">
        <f>IF(M794=1,_xlfn.XLOOKUP(D794,' RPM (ICE)'!$E$3:$E$63,' RPM (ICE)'!$C$3:$C$63,,-1),IF(M794=2,_xlfn.XLOOKUP(D794,' RPM (ICE)'!$F$3:$F$63,' RPM (ICE)'!$C$3:$C$63,,-1),IF(M794=3,_xlfn.XLOOKUP(D794,' RPM (ICE)'!$G$3:$G$63,' RPM (ICE)'!$C$3:$C$63,,-1))))</f>
        <v>13.483333333333301</v>
      </c>
      <c r="AD794" s="14">
        <f t="shared" si="296"/>
        <v>10.054521666666643</v>
      </c>
      <c r="AE794" s="14">
        <f t="shared" si="297"/>
        <v>13.914292245024122</v>
      </c>
      <c r="AF794" s="14" cm="1">
        <f t="array" ref="AF794">_xlfn.XLOOKUP(AE794,BSFC!$I$11:$I$33,_xlfn.XLOOKUP('Main Data (ICE)'!W794,BSFC!$J$10:$W$10,BSFC!$J$11:$W$33,,-1),,-1)</f>
        <v>450.79008974999994</v>
      </c>
      <c r="AG794" s="14">
        <f t="shared" si="298"/>
        <v>1.2590218679194376</v>
      </c>
      <c r="AH794" s="14">
        <f t="shared" si="302"/>
        <v>2.08253003846414E-4</v>
      </c>
      <c r="AI794" s="14">
        <f t="shared" si="303"/>
        <v>9.3878390294632047E-2</v>
      </c>
      <c r="AJ794" s="14">
        <f t="shared" si="307"/>
        <v>91.473249041565353</v>
      </c>
      <c r="AK794" s="14">
        <f t="shared" si="304"/>
        <v>1.2434223880083715E-4</v>
      </c>
      <c r="AL794" s="14">
        <f t="shared" si="305"/>
        <v>0.12115662124710909</v>
      </c>
    </row>
    <row r="795" spans="1:38" ht="15.75" thickBot="1" x14ac:dyDescent="0.3">
      <c r="A795" s="14">
        <v>2</v>
      </c>
      <c r="B795" s="17" t="s">
        <v>31</v>
      </c>
      <c r="C795" s="14">
        <v>789</v>
      </c>
      <c r="D795" s="14">
        <f t="shared" si="299"/>
        <v>30.000049728</v>
      </c>
      <c r="E795" s="14">
        <f t="shared" si="289"/>
        <v>13.411199999999999</v>
      </c>
      <c r="F795" s="14">
        <f t="shared" si="300"/>
        <v>67.233692613809168</v>
      </c>
      <c r="G795" s="14">
        <f>0.5*('Specifications (ICE)'!$P$4*'Specifications (ICE)'!$P$3)*'Specifications (ICE)'!$P$5*E795^2</f>
        <v>56.217600027646043</v>
      </c>
      <c r="H795" s="14">
        <f>IF(B795="A",'Specifications (ICE)'!$M$12,IF(B795="G",'Specifications (ICE)'!$M$13))</f>
        <v>105.33879899999999</v>
      </c>
      <c r="I795" s="14">
        <f>'Specifications (ICE)'!$H$11-G795-H795-R795</f>
        <v>540.44185119107658</v>
      </c>
      <c r="J795" s="14">
        <f t="shared" si="290"/>
        <v>0.85399569113473717</v>
      </c>
      <c r="K795" s="14">
        <f>0.5*'Specifications (ICE)'!$E$16*E795^2</f>
        <v>48283.043975654393</v>
      </c>
      <c r="L795" s="14">
        <f>E795/'Specifications (ICE)'!$M$4</f>
        <v>46.93333333333333</v>
      </c>
      <c r="M795" s="14">
        <f t="shared" si="285"/>
        <v>3</v>
      </c>
      <c r="N795" s="14">
        <f>IF(M795=1,'Specifications (ICE)'!$M$19,IF(M795=2,'Specifications (ICE)'!$M$20,IF(M795=3,'Specifications (ICE)'!$M$21)))</f>
        <v>632.83908432016858</v>
      </c>
      <c r="O795" s="14">
        <f t="shared" si="286"/>
        <v>56.911309171706868</v>
      </c>
      <c r="P795" s="13">
        <f t="shared" si="287"/>
        <v>0</v>
      </c>
      <c r="Q795" s="14">
        <v>0</v>
      </c>
      <c r="R795" s="17">
        <f>'Specifications (ICE)'!$E$16*9.81*SIN(Q795-Q794)</f>
        <v>0</v>
      </c>
      <c r="S795" s="14">
        <f t="shared" si="291"/>
        <v>0</v>
      </c>
      <c r="T795" s="12">
        <f t="shared" si="288"/>
        <v>840.33949246964119</v>
      </c>
      <c r="U795" s="3">
        <f t="shared" si="306"/>
        <v>18</v>
      </c>
      <c r="V795" s="19">
        <f t="shared" si="292"/>
        <v>13.422600000000001</v>
      </c>
      <c r="W795" s="14">
        <f>IF(M795=1,_xlfn.XLOOKUP(D795,' RPM (ICE)'!$E$3:$E$63,' RPM (ICE)'!$B$3:$B$63,,1),IF(M795=2,_xlfn.XLOOKUP(D795,' RPM (ICE)'!$F$3:$F$63,' RPM (ICE)'!$B$3:$B$63,,1),IF(M795=3,_xlfn.XLOOKUP(D795,' RPM (ICE)'!$G$3:$G$63,' RPM (ICE)'!$B$3:$B$63,,1))))</f>
        <v>6900</v>
      </c>
      <c r="X795" s="12">
        <f t="shared" si="293"/>
        <v>18.575322156521739</v>
      </c>
      <c r="Y795" s="3">
        <f t="shared" si="294"/>
        <v>19</v>
      </c>
      <c r="Z795" s="3">
        <f t="shared" si="301"/>
        <v>19</v>
      </c>
      <c r="AA795" s="3">
        <f t="shared" si="295"/>
        <v>19</v>
      </c>
      <c r="AB795" s="19"/>
      <c r="AC795" s="14">
        <f>IF(M795=1,_xlfn.XLOOKUP(D795,' RPM (ICE)'!$E$3:$E$63,' RPM (ICE)'!$C$3:$C$63,,-1),IF(M795=2,_xlfn.XLOOKUP(D795,' RPM (ICE)'!$F$3:$F$63,' RPM (ICE)'!$C$3:$C$63,,-1),IF(M795=3,_xlfn.XLOOKUP(D795,' RPM (ICE)'!$G$3:$G$63,' RPM (ICE)'!$C$3:$C$63,,-1))))</f>
        <v>13.483333333333301</v>
      </c>
      <c r="AD795" s="14">
        <f t="shared" si="296"/>
        <v>10.054521666666643</v>
      </c>
      <c r="AE795" s="14">
        <f t="shared" si="297"/>
        <v>13.914292245024122</v>
      </c>
      <c r="AF795" s="14" cm="1">
        <f t="array" ref="AF795">_xlfn.XLOOKUP(AE795,BSFC!$I$11:$I$33,_xlfn.XLOOKUP('Main Data (ICE)'!W795,BSFC!$J$10:$W$10,BSFC!$J$11:$W$33,,-1),,-1)</f>
        <v>450.79008974999994</v>
      </c>
      <c r="AG795" s="14">
        <f t="shared" si="298"/>
        <v>1.2590218679194376</v>
      </c>
      <c r="AH795" s="14">
        <f t="shared" si="302"/>
        <v>2.08253003846414E-4</v>
      </c>
      <c r="AI795" s="14">
        <f t="shared" si="303"/>
        <v>9.3878390294632047E-2</v>
      </c>
      <c r="AJ795" s="14">
        <f t="shared" si="307"/>
        <v>91.567127431859987</v>
      </c>
      <c r="AK795" s="14">
        <f t="shared" si="304"/>
        <v>1.2434223880083715E-4</v>
      </c>
      <c r="AL795" s="14">
        <f t="shared" si="305"/>
        <v>0.12128096348590993</v>
      </c>
    </row>
    <row r="796" spans="1:38" ht="15.75" thickBot="1" x14ac:dyDescent="0.3">
      <c r="A796" s="14">
        <v>2</v>
      </c>
      <c r="B796" s="17" t="s">
        <v>31</v>
      </c>
      <c r="C796" s="14">
        <v>790</v>
      </c>
      <c r="D796" s="14">
        <f t="shared" si="299"/>
        <v>30.000049728</v>
      </c>
      <c r="E796" s="14">
        <f t="shared" si="289"/>
        <v>13.411199999999999</v>
      </c>
      <c r="F796" s="14">
        <f t="shared" si="300"/>
        <v>67.308257156877644</v>
      </c>
      <c r="G796" s="14">
        <f>0.5*('Specifications (ICE)'!$P$4*'Specifications (ICE)'!$P$3)*'Specifications (ICE)'!$P$5*E796^2</f>
        <v>56.217600027646043</v>
      </c>
      <c r="H796" s="14">
        <f>IF(B796="A",'Specifications (ICE)'!$M$12,IF(B796="G",'Specifications (ICE)'!$M$13))</f>
        <v>105.33879899999999</v>
      </c>
      <c r="I796" s="14">
        <f>'Specifications (ICE)'!$H$11-G796-H796-R796</f>
        <v>540.44185119107658</v>
      </c>
      <c r="J796" s="14">
        <f t="shared" si="290"/>
        <v>0.85399569113473717</v>
      </c>
      <c r="K796" s="14">
        <f>0.5*'Specifications (ICE)'!$E$16*E796^2</f>
        <v>48283.043975654393</v>
      </c>
      <c r="L796" s="14">
        <f>E796/'Specifications (ICE)'!$M$4</f>
        <v>46.93333333333333</v>
      </c>
      <c r="M796" s="14">
        <f t="shared" si="285"/>
        <v>3</v>
      </c>
      <c r="N796" s="14">
        <f>IF(M796=1,'Specifications (ICE)'!$M$19,IF(M796=2,'Specifications (ICE)'!$M$20,IF(M796=3,'Specifications (ICE)'!$M$21)))</f>
        <v>632.83908432016858</v>
      </c>
      <c r="O796" s="14">
        <f t="shared" si="286"/>
        <v>56.911309171706868</v>
      </c>
      <c r="P796" s="13">
        <f t="shared" si="287"/>
        <v>0</v>
      </c>
      <c r="Q796" s="14">
        <v>0</v>
      </c>
      <c r="R796" s="17">
        <f>'Specifications (ICE)'!$E$16*9.81*SIN(Q796-Q795)</f>
        <v>0</v>
      </c>
      <c r="S796" s="14">
        <f t="shared" si="291"/>
        <v>0</v>
      </c>
      <c r="T796" s="12">
        <f t="shared" si="288"/>
        <v>840.33949246964119</v>
      </c>
      <c r="U796" s="3">
        <f t="shared" si="306"/>
        <v>18</v>
      </c>
      <c r="V796" s="19">
        <f t="shared" si="292"/>
        <v>13.422600000000001</v>
      </c>
      <c r="W796" s="14">
        <f>IF(M796=1,_xlfn.XLOOKUP(D796,' RPM (ICE)'!$E$3:$E$63,' RPM (ICE)'!$B$3:$B$63,,1),IF(M796=2,_xlfn.XLOOKUP(D796,' RPM (ICE)'!$F$3:$F$63,' RPM (ICE)'!$B$3:$B$63,,1),IF(M796=3,_xlfn.XLOOKUP(D796,' RPM (ICE)'!$G$3:$G$63,' RPM (ICE)'!$B$3:$B$63,,1))))</f>
        <v>6900</v>
      </c>
      <c r="X796" s="12">
        <f t="shared" si="293"/>
        <v>18.575322156521739</v>
      </c>
      <c r="Y796" s="3">
        <f t="shared" si="294"/>
        <v>19</v>
      </c>
      <c r="Z796" s="3">
        <f t="shared" si="301"/>
        <v>19</v>
      </c>
      <c r="AA796" s="3">
        <f t="shared" si="295"/>
        <v>19</v>
      </c>
      <c r="AB796" s="19"/>
      <c r="AC796" s="14">
        <f>IF(M796=1,_xlfn.XLOOKUP(D796,' RPM (ICE)'!$E$3:$E$63,' RPM (ICE)'!$C$3:$C$63,,-1),IF(M796=2,_xlfn.XLOOKUP(D796,' RPM (ICE)'!$F$3:$F$63,' RPM (ICE)'!$C$3:$C$63,,-1),IF(M796=3,_xlfn.XLOOKUP(D796,' RPM (ICE)'!$G$3:$G$63,' RPM (ICE)'!$C$3:$C$63,,-1))))</f>
        <v>13.483333333333301</v>
      </c>
      <c r="AD796" s="14">
        <f t="shared" si="296"/>
        <v>10.054521666666643</v>
      </c>
      <c r="AE796" s="14">
        <f t="shared" si="297"/>
        <v>13.914292245024122</v>
      </c>
      <c r="AF796" s="14" cm="1">
        <f t="array" ref="AF796">_xlfn.XLOOKUP(AE796,BSFC!$I$11:$I$33,_xlfn.XLOOKUP('Main Data (ICE)'!W796,BSFC!$J$10:$W$10,BSFC!$J$11:$W$33,,-1),,-1)</f>
        <v>450.79008974999994</v>
      </c>
      <c r="AG796" s="14">
        <f t="shared" si="298"/>
        <v>1.2590218679194376</v>
      </c>
      <c r="AH796" s="14">
        <f t="shared" si="302"/>
        <v>2.08253003846414E-4</v>
      </c>
      <c r="AI796" s="14">
        <f t="shared" si="303"/>
        <v>9.3878390294632047E-2</v>
      </c>
      <c r="AJ796" s="14">
        <f t="shared" si="307"/>
        <v>91.661005822154621</v>
      </c>
      <c r="AK796" s="14">
        <f t="shared" si="304"/>
        <v>1.2434223880083715E-4</v>
      </c>
      <c r="AL796" s="14">
        <f t="shared" si="305"/>
        <v>0.12140530572471077</v>
      </c>
    </row>
    <row r="797" spans="1:38" ht="15.75" thickBot="1" x14ac:dyDescent="0.3">
      <c r="A797" s="14">
        <v>2</v>
      </c>
      <c r="B797" s="17" t="s">
        <v>31</v>
      </c>
      <c r="C797" s="14">
        <v>791</v>
      </c>
      <c r="D797" s="14">
        <f t="shared" si="299"/>
        <v>30.000049728</v>
      </c>
      <c r="E797" s="14">
        <f t="shared" si="289"/>
        <v>13.411199999999999</v>
      </c>
      <c r="F797" s="14">
        <f t="shared" si="300"/>
        <v>67.38282169994612</v>
      </c>
      <c r="G797" s="14">
        <f>0.5*('Specifications (ICE)'!$P$4*'Specifications (ICE)'!$P$3)*'Specifications (ICE)'!$P$5*E797^2</f>
        <v>56.217600027646043</v>
      </c>
      <c r="H797" s="14">
        <f>IF(B797="A",'Specifications (ICE)'!$M$12,IF(B797="G",'Specifications (ICE)'!$M$13))</f>
        <v>105.33879899999999</v>
      </c>
      <c r="I797" s="14">
        <f>'Specifications (ICE)'!$H$11-G797-H797-R797</f>
        <v>540.44185119107658</v>
      </c>
      <c r="J797" s="14">
        <f t="shared" si="290"/>
        <v>0.85399569113473717</v>
      </c>
      <c r="K797" s="14">
        <f>0.5*'Specifications (ICE)'!$E$16*E797^2</f>
        <v>48283.043975654393</v>
      </c>
      <c r="L797" s="14">
        <f>E797/'Specifications (ICE)'!$M$4</f>
        <v>46.93333333333333</v>
      </c>
      <c r="M797" s="14">
        <f t="shared" si="285"/>
        <v>3</v>
      </c>
      <c r="N797" s="14">
        <f>IF(M797=1,'Specifications (ICE)'!$M$19,IF(M797=2,'Specifications (ICE)'!$M$20,IF(M797=3,'Specifications (ICE)'!$M$21)))</f>
        <v>632.83908432016858</v>
      </c>
      <c r="O797" s="14">
        <f t="shared" si="286"/>
        <v>56.911309171706868</v>
      </c>
      <c r="P797" s="13">
        <f t="shared" si="287"/>
        <v>0</v>
      </c>
      <c r="Q797" s="14">
        <v>0</v>
      </c>
      <c r="R797" s="17">
        <f>'Specifications (ICE)'!$E$16*9.81*SIN(Q797-Q796)</f>
        <v>0</v>
      </c>
      <c r="S797" s="14">
        <f t="shared" si="291"/>
        <v>0</v>
      </c>
      <c r="T797" s="12">
        <f t="shared" si="288"/>
        <v>840.33949246964119</v>
      </c>
      <c r="U797" s="3">
        <f t="shared" si="306"/>
        <v>18</v>
      </c>
      <c r="V797" s="19">
        <f t="shared" si="292"/>
        <v>13.422600000000001</v>
      </c>
      <c r="W797" s="14">
        <f>IF(M797=1,_xlfn.XLOOKUP(D797,' RPM (ICE)'!$E$3:$E$63,' RPM (ICE)'!$B$3:$B$63,,1),IF(M797=2,_xlfn.XLOOKUP(D797,' RPM (ICE)'!$F$3:$F$63,' RPM (ICE)'!$B$3:$B$63,,1),IF(M797=3,_xlfn.XLOOKUP(D797,' RPM (ICE)'!$G$3:$G$63,' RPM (ICE)'!$B$3:$B$63,,1))))</f>
        <v>6900</v>
      </c>
      <c r="X797" s="12">
        <f t="shared" si="293"/>
        <v>18.575322156521739</v>
      </c>
      <c r="Y797" s="3">
        <f t="shared" si="294"/>
        <v>19</v>
      </c>
      <c r="Z797" s="3">
        <f t="shared" si="301"/>
        <v>19</v>
      </c>
      <c r="AA797" s="3">
        <f t="shared" si="295"/>
        <v>19</v>
      </c>
      <c r="AB797" s="19"/>
      <c r="AC797" s="14">
        <f>IF(M797=1,_xlfn.XLOOKUP(D797,' RPM (ICE)'!$E$3:$E$63,' RPM (ICE)'!$C$3:$C$63,,-1),IF(M797=2,_xlfn.XLOOKUP(D797,' RPM (ICE)'!$F$3:$F$63,' RPM (ICE)'!$C$3:$C$63,,-1),IF(M797=3,_xlfn.XLOOKUP(D797,' RPM (ICE)'!$G$3:$G$63,' RPM (ICE)'!$C$3:$C$63,,-1))))</f>
        <v>13.483333333333301</v>
      </c>
      <c r="AD797" s="14">
        <f t="shared" si="296"/>
        <v>10.054521666666643</v>
      </c>
      <c r="AE797" s="14">
        <f t="shared" si="297"/>
        <v>13.914292245024122</v>
      </c>
      <c r="AF797" s="14" cm="1">
        <f t="array" ref="AF797">_xlfn.XLOOKUP(AE797,BSFC!$I$11:$I$33,_xlfn.XLOOKUP('Main Data (ICE)'!W797,BSFC!$J$10:$W$10,BSFC!$J$11:$W$33,,-1),,-1)</f>
        <v>450.79008974999994</v>
      </c>
      <c r="AG797" s="14">
        <f t="shared" si="298"/>
        <v>1.2590218679194376</v>
      </c>
      <c r="AH797" s="14">
        <f t="shared" si="302"/>
        <v>2.08253003846414E-4</v>
      </c>
      <c r="AI797" s="14">
        <f t="shared" si="303"/>
        <v>9.3878390294632047E-2</v>
      </c>
      <c r="AJ797" s="14">
        <f t="shared" si="307"/>
        <v>91.754884212449255</v>
      </c>
      <c r="AK797" s="14">
        <f t="shared" si="304"/>
        <v>1.2434223880083715E-4</v>
      </c>
      <c r="AL797" s="14">
        <f t="shared" si="305"/>
        <v>0.12152964796351161</v>
      </c>
    </row>
    <row r="798" spans="1:38" ht="15.75" thickBot="1" x14ac:dyDescent="0.3">
      <c r="A798" s="14">
        <v>2</v>
      </c>
      <c r="B798" s="17" t="s">
        <v>31</v>
      </c>
      <c r="C798" s="14">
        <v>792</v>
      </c>
      <c r="D798" s="14">
        <f t="shared" si="299"/>
        <v>30.000049728</v>
      </c>
      <c r="E798" s="14">
        <f t="shared" si="289"/>
        <v>13.411199999999999</v>
      </c>
      <c r="F798" s="14">
        <f t="shared" si="300"/>
        <v>67.457386243014597</v>
      </c>
      <c r="G798" s="14">
        <f>0.5*('Specifications (ICE)'!$P$4*'Specifications (ICE)'!$P$3)*'Specifications (ICE)'!$P$5*E798^2</f>
        <v>56.217600027646043</v>
      </c>
      <c r="H798" s="14">
        <f>IF(B798="A",'Specifications (ICE)'!$M$12,IF(B798="G",'Specifications (ICE)'!$M$13))</f>
        <v>105.33879899999999</v>
      </c>
      <c r="I798" s="14">
        <f>'Specifications (ICE)'!$H$11-G798-H798-R798</f>
        <v>540.44185119107658</v>
      </c>
      <c r="J798" s="14">
        <f t="shared" si="290"/>
        <v>0.85399569113473717</v>
      </c>
      <c r="K798" s="14">
        <f>0.5*'Specifications (ICE)'!$E$16*E798^2</f>
        <v>48283.043975654393</v>
      </c>
      <c r="L798" s="14">
        <f>E798/'Specifications (ICE)'!$M$4</f>
        <v>46.93333333333333</v>
      </c>
      <c r="M798" s="14">
        <f t="shared" si="285"/>
        <v>3</v>
      </c>
      <c r="N798" s="14">
        <f>IF(M798=1,'Specifications (ICE)'!$M$19,IF(M798=2,'Specifications (ICE)'!$M$20,IF(M798=3,'Specifications (ICE)'!$M$21)))</f>
        <v>632.83908432016858</v>
      </c>
      <c r="O798" s="14">
        <f t="shared" si="286"/>
        <v>56.911309171706868</v>
      </c>
      <c r="P798" s="13">
        <f t="shared" si="287"/>
        <v>0</v>
      </c>
      <c r="Q798" s="14">
        <v>0</v>
      </c>
      <c r="R798" s="17">
        <f>'Specifications (ICE)'!$E$16*9.81*SIN(Q798-Q797)</f>
        <v>0</v>
      </c>
      <c r="S798" s="14">
        <f t="shared" si="291"/>
        <v>0</v>
      </c>
      <c r="T798" s="12">
        <f t="shared" si="288"/>
        <v>840.33949246964119</v>
      </c>
      <c r="U798" s="3">
        <f t="shared" si="306"/>
        <v>18</v>
      </c>
      <c r="V798" s="19">
        <f t="shared" si="292"/>
        <v>13.422600000000001</v>
      </c>
      <c r="W798" s="14">
        <f>IF(M798=1,_xlfn.XLOOKUP(D798,' RPM (ICE)'!$E$3:$E$63,' RPM (ICE)'!$B$3:$B$63,,1),IF(M798=2,_xlfn.XLOOKUP(D798,' RPM (ICE)'!$F$3:$F$63,' RPM (ICE)'!$B$3:$B$63,,1),IF(M798=3,_xlfn.XLOOKUP(D798,' RPM (ICE)'!$G$3:$G$63,' RPM (ICE)'!$B$3:$B$63,,1))))</f>
        <v>6900</v>
      </c>
      <c r="X798" s="12">
        <f t="shared" si="293"/>
        <v>18.575322156521739</v>
      </c>
      <c r="Y798" s="3">
        <f t="shared" si="294"/>
        <v>19</v>
      </c>
      <c r="Z798" s="3">
        <f t="shared" si="301"/>
        <v>19</v>
      </c>
      <c r="AA798" s="3">
        <f t="shared" si="295"/>
        <v>19</v>
      </c>
      <c r="AB798" s="19"/>
      <c r="AC798" s="14">
        <f>IF(M798=1,_xlfn.XLOOKUP(D798,' RPM (ICE)'!$E$3:$E$63,' RPM (ICE)'!$C$3:$C$63,,-1),IF(M798=2,_xlfn.XLOOKUP(D798,' RPM (ICE)'!$F$3:$F$63,' RPM (ICE)'!$C$3:$C$63,,-1),IF(M798=3,_xlfn.XLOOKUP(D798,' RPM (ICE)'!$G$3:$G$63,' RPM (ICE)'!$C$3:$C$63,,-1))))</f>
        <v>13.483333333333301</v>
      </c>
      <c r="AD798" s="14">
        <f t="shared" si="296"/>
        <v>10.054521666666643</v>
      </c>
      <c r="AE798" s="14">
        <f t="shared" si="297"/>
        <v>13.914292245024122</v>
      </c>
      <c r="AF798" s="14" cm="1">
        <f t="array" ref="AF798">_xlfn.XLOOKUP(AE798,BSFC!$I$11:$I$33,_xlfn.XLOOKUP('Main Data (ICE)'!W798,BSFC!$J$10:$W$10,BSFC!$J$11:$W$33,,-1),,-1)</f>
        <v>450.79008974999994</v>
      </c>
      <c r="AG798" s="14">
        <f t="shared" si="298"/>
        <v>1.2590218679194376</v>
      </c>
      <c r="AH798" s="14">
        <f t="shared" si="302"/>
        <v>2.08253003846414E-4</v>
      </c>
      <c r="AI798" s="14">
        <f t="shared" si="303"/>
        <v>9.3878390294632047E-2</v>
      </c>
      <c r="AJ798" s="14">
        <f t="shared" si="307"/>
        <v>91.848762602743889</v>
      </c>
      <c r="AK798" s="14">
        <f t="shared" si="304"/>
        <v>1.2434223880083715E-4</v>
      </c>
      <c r="AL798" s="14">
        <f t="shared" si="305"/>
        <v>0.12165399020231245</v>
      </c>
    </row>
    <row r="799" spans="1:38" ht="15.75" thickBot="1" x14ac:dyDescent="0.3">
      <c r="A799" s="14">
        <v>2</v>
      </c>
      <c r="B799" s="17" t="s">
        <v>31</v>
      </c>
      <c r="C799" s="14">
        <v>793</v>
      </c>
      <c r="D799" s="14">
        <f t="shared" si="299"/>
        <v>30.000049728</v>
      </c>
      <c r="E799" s="14">
        <f t="shared" si="289"/>
        <v>13.411199999999999</v>
      </c>
      <c r="F799" s="14">
        <f t="shared" si="300"/>
        <v>67.531950786083073</v>
      </c>
      <c r="G799" s="14">
        <f>0.5*('Specifications (ICE)'!$P$4*'Specifications (ICE)'!$P$3)*'Specifications (ICE)'!$P$5*E799^2</f>
        <v>56.217600027646043</v>
      </c>
      <c r="H799" s="14">
        <f>IF(B799="A",'Specifications (ICE)'!$M$12,IF(B799="G",'Specifications (ICE)'!$M$13))</f>
        <v>105.33879899999999</v>
      </c>
      <c r="I799" s="14">
        <f>'Specifications (ICE)'!$H$11-G799-H799-R799</f>
        <v>540.44185119107658</v>
      </c>
      <c r="J799" s="14">
        <f t="shared" si="290"/>
        <v>0.85399569113473717</v>
      </c>
      <c r="K799" s="14">
        <f>0.5*'Specifications (ICE)'!$E$16*E799^2</f>
        <v>48283.043975654393</v>
      </c>
      <c r="L799" s="14">
        <f>E799/'Specifications (ICE)'!$M$4</f>
        <v>46.93333333333333</v>
      </c>
      <c r="M799" s="14">
        <f t="shared" si="285"/>
        <v>3</v>
      </c>
      <c r="N799" s="14">
        <f>IF(M799=1,'Specifications (ICE)'!$M$19,IF(M799=2,'Specifications (ICE)'!$M$20,IF(M799=3,'Specifications (ICE)'!$M$21)))</f>
        <v>632.83908432016858</v>
      </c>
      <c r="O799" s="14">
        <f t="shared" si="286"/>
        <v>56.911309171706868</v>
      </c>
      <c r="P799" s="13">
        <f t="shared" si="287"/>
        <v>0</v>
      </c>
      <c r="Q799" s="14">
        <v>0</v>
      </c>
      <c r="R799" s="17">
        <f>'Specifications (ICE)'!$E$16*9.81*SIN(Q799-Q798)</f>
        <v>0</v>
      </c>
      <c r="S799" s="14">
        <f t="shared" si="291"/>
        <v>0</v>
      </c>
      <c r="T799" s="12">
        <f t="shared" si="288"/>
        <v>840.33949246964119</v>
      </c>
      <c r="U799" s="3">
        <f t="shared" si="306"/>
        <v>18</v>
      </c>
      <c r="V799" s="19">
        <f t="shared" si="292"/>
        <v>13.422600000000001</v>
      </c>
      <c r="W799" s="14">
        <f>IF(M799=1,_xlfn.XLOOKUP(D799,' RPM (ICE)'!$E$3:$E$63,' RPM (ICE)'!$B$3:$B$63,,1),IF(M799=2,_xlfn.XLOOKUP(D799,' RPM (ICE)'!$F$3:$F$63,' RPM (ICE)'!$B$3:$B$63,,1),IF(M799=3,_xlfn.XLOOKUP(D799,' RPM (ICE)'!$G$3:$G$63,' RPM (ICE)'!$B$3:$B$63,,1))))</f>
        <v>6900</v>
      </c>
      <c r="X799" s="12">
        <f t="shared" si="293"/>
        <v>18.575322156521739</v>
      </c>
      <c r="Y799" s="3">
        <f t="shared" si="294"/>
        <v>19</v>
      </c>
      <c r="Z799" s="3">
        <f t="shared" si="301"/>
        <v>19</v>
      </c>
      <c r="AA799" s="3">
        <f t="shared" si="295"/>
        <v>19</v>
      </c>
      <c r="AB799" s="19"/>
      <c r="AC799" s="14">
        <f>IF(M799=1,_xlfn.XLOOKUP(D799,' RPM (ICE)'!$E$3:$E$63,' RPM (ICE)'!$C$3:$C$63,,-1),IF(M799=2,_xlfn.XLOOKUP(D799,' RPM (ICE)'!$F$3:$F$63,' RPM (ICE)'!$C$3:$C$63,,-1),IF(M799=3,_xlfn.XLOOKUP(D799,' RPM (ICE)'!$G$3:$G$63,' RPM (ICE)'!$C$3:$C$63,,-1))))</f>
        <v>13.483333333333301</v>
      </c>
      <c r="AD799" s="14">
        <f t="shared" si="296"/>
        <v>10.054521666666643</v>
      </c>
      <c r="AE799" s="14">
        <f t="shared" si="297"/>
        <v>13.914292245024122</v>
      </c>
      <c r="AF799" s="14" cm="1">
        <f t="array" ref="AF799">_xlfn.XLOOKUP(AE799,BSFC!$I$11:$I$33,_xlfn.XLOOKUP('Main Data (ICE)'!W799,BSFC!$J$10:$W$10,BSFC!$J$11:$W$33,,-1),,-1)</f>
        <v>450.79008974999994</v>
      </c>
      <c r="AG799" s="14">
        <f t="shared" si="298"/>
        <v>1.2590218679194376</v>
      </c>
      <c r="AH799" s="14">
        <f t="shared" si="302"/>
        <v>2.08253003846414E-4</v>
      </c>
      <c r="AI799" s="14">
        <f t="shared" si="303"/>
        <v>9.3878390294632047E-2</v>
      </c>
      <c r="AJ799" s="14">
        <f t="shared" si="307"/>
        <v>91.942640993038523</v>
      </c>
      <c r="AK799" s="14">
        <f t="shared" si="304"/>
        <v>1.2434223880083715E-4</v>
      </c>
      <c r="AL799" s="14">
        <f t="shared" si="305"/>
        <v>0.12177833244111329</v>
      </c>
    </row>
    <row r="800" spans="1:38" ht="15.75" thickBot="1" x14ac:dyDescent="0.3">
      <c r="A800" s="14">
        <v>2</v>
      </c>
      <c r="B800" s="17" t="s">
        <v>31</v>
      </c>
      <c r="C800" s="14">
        <v>794</v>
      </c>
      <c r="D800" s="14">
        <f t="shared" si="299"/>
        <v>30.000049728</v>
      </c>
      <c r="E800" s="14">
        <f t="shared" si="289"/>
        <v>13.411199999999999</v>
      </c>
      <c r="F800" s="14">
        <f t="shared" si="300"/>
        <v>67.606515329151549</v>
      </c>
      <c r="G800" s="14">
        <f>0.5*('Specifications (ICE)'!$P$4*'Specifications (ICE)'!$P$3)*'Specifications (ICE)'!$P$5*E800^2</f>
        <v>56.217600027646043</v>
      </c>
      <c r="H800" s="14">
        <f>IF(B800="A",'Specifications (ICE)'!$M$12,IF(B800="G",'Specifications (ICE)'!$M$13))</f>
        <v>105.33879899999999</v>
      </c>
      <c r="I800" s="14">
        <f>'Specifications (ICE)'!$H$11-G800-H800-R800</f>
        <v>540.44185119107658</v>
      </c>
      <c r="J800" s="14">
        <f t="shared" si="290"/>
        <v>0.85399569113473717</v>
      </c>
      <c r="K800" s="14">
        <f>0.5*'Specifications (ICE)'!$E$16*E800^2</f>
        <v>48283.043975654393</v>
      </c>
      <c r="L800" s="14">
        <f>E800/'Specifications (ICE)'!$M$4</f>
        <v>46.93333333333333</v>
      </c>
      <c r="M800" s="14">
        <f t="shared" si="285"/>
        <v>3</v>
      </c>
      <c r="N800" s="14">
        <f>IF(M800=1,'Specifications (ICE)'!$M$19,IF(M800=2,'Specifications (ICE)'!$M$20,IF(M800=3,'Specifications (ICE)'!$M$21)))</f>
        <v>632.83908432016858</v>
      </c>
      <c r="O800" s="14">
        <f t="shared" si="286"/>
        <v>56.911309171706868</v>
      </c>
      <c r="P800" s="13">
        <f t="shared" si="287"/>
        <v>0</v>
      </c>
      <c r="Q800" s="14">
        <v>0</v>
      </c>
      <c r="R800" s="17">
        <f>'Specifications (ICE)'!$E$16*9.81*SIN(Q800-Q799)</f>
        <v>0</v>
      </c>
      <c r="S800" s="14">
        <f t="shared" si="291"/>
        <v>0</v>
      </c>
      <c r="T800" s="12">
        <f t="shared" si="288"/>
        <v>840.33949246964119</v>
      </c>
      <c r="U800" s="3">
        <f t="shared" si="306"/>
        <v>18</v>
      </c>
      <c r="V800" s="19">
        <f t="shared" si="292"/>
        <v>13.422600000000001</v>
      </c>
      <c r="W800" s="14">
        <f>IF(M800=1,_xlfn.XLOOKUP(D800,' RPM (ICE)'!$E$3:$E$63,' RPM (ICE)'!$B$3:$B$63,,1),IF(M800=2,_xlfn.XLOOKUP(D800,' RPM (ICE)'!$F$3:$F$63,' RPM (ICE)'!$B$3:$B$63,,1),IF(M800=3,_xlfn.XLOOKUP(D800,' RPM (ICE)'!$G$3:$G$63,' RPM (ICE)'!$B$3:$B$63,,1))))</f>
        <v>6900</v>
      </c>
      <c r="X800" s="12">
        <f t="shared" si="293"/>
        <v>18.575322156521739</v>
      </c>
      <c r="Y800" s="3">
        <f t="shared" si="294"/>
        <v>19</v>
      </c>
      <c r="Z800" s="3">
        <f t="shared" si="301"/>
        <v>19</v>
      </c>
      <c r="AA800" s="3">
        <f t="shared" si="295"/>
        <v>19</v>
      </c>
      <c r="AB800" s="19"/>
      <c r="AC800" s="14">
        <f>IF(M800=1,_xlfn.XLOOKUP(D800,' RPM (ICE)'!$E$3:$E$63,' RPM (ICE)'!$C$3:$C$63,,-1),IF(M800=2,_xlfn.XLOOKUP(D800,' RPM (ICE)'!$F$3:$F$63,' RPM (ICE)'!$C$3:$C$63,,-1),IF(M800=3,_xlfn.XLOOKUP(D800,' RPM (ICE)'!$G$3:$G$63,' RPM (ICE)'!$C$3:$C$63,,-1))))</f>
        <v>13.483333333333301</v>
      </c>
      <c r="AD800" s="14">
        <f t="shared" si="296"/>
        <v>10.054521666666643</v>
      </c>
      <c r="AE800" s="14">
        <f t="shared" si="297"/>
        <v>13.914292245024122</v>
      </c>
      <c r="AF800" s="14" cm="1">
        <f t="array" ref="AF800">_xlfn.XLOOKUP(AE800,BSFC!$I$11:$I$33,_xlfn.XLOOKUP('Main Data (ICE)'!W800,BSFC!$J$10:$W$10,BSFC!$J$11:$W$33,,-1),,-1)</f>
        <v>450.79008974999994</v>
      </c>
      <c r="AG800" s="14">
        <f t="shared" si="298"/>
        <v>1.2590218679194376</v>
      </c>
      <c r="AH800" s="14">
        <f t="shared" si="302"/>
        <v>2.08253003846414E-4</v>
      </c>
      <c r="AI800" s="14">
        <f t="shared" si="303"/>
        <v>9.3878390294632047E-2</v>
      </c>
      <c r="AJ800" s="14">
        <f t="shared" si="307"/>
        <v>92.036519383333157</v>
      </c>
      <c r="AK800" s="14">
        <f t="shared" si="304"/>
        <v>1.2434223880083715E-4</v>
      </c>
      <c r="AL800" s="14">
        <f t="shared" si="305"/>
        <v>0.12190267467991413</v>
      </c>
    </row>
    <row r="801" spans="1:38" ht="15.75" thickBot="1" x14ac:dyDescent="0.3">
      <c r="A801" s="14">
        <v>2</v>
      </c>
      <c r="B801" s="17" t="s">
        <v>31</v>
      </c>
      <c r="C801" s="14">
        <v>795</v>
      </c>
      <c r="D801" s="14">
        <f t="shared" si="299"/>
        <v>30.000049728</v>
      </c>
      <c r="E801" s="14">
        <f t="shared" si="289"/>
        <v>13.411199999999999</v>
      </c>
      <c r="F801" s="14">
        <f t="shared" si="300"/>
        <v>67.681079872220025</v>
      </c>
      <c r="G801" s="14">
        <f>0.5*('Specifications (ICE)'!$P$4*'Specifications (ICE)'!$P$3)*'Specifications (ICE)'!$P$5*E801^2</f>
        <v>56.217600027646043</v>
      </c>
      <c r="H801" s="14">
        <f>IF(B801="A",'Specifications (ICE)'!$M$12,IF(B801="G",'Specifications (ICE)'!$M$13))</f>
        <v>105.33879899999999</v>
      </c>
      <c r="I801" s="14">
        <f>'Specifications (ICE)'!$H$11-G801-H801-R801</f>
        <v>540.44185119107658</v>
      </c>
      <c r="J801" s="14">
        <f t="shared" si="290"/>
        <v>0.85399569113473717</v>
      </c>
      <c r="K801" s="14">
        <f>0.5*'Specifications (ICE)'!$E$16*E801^2</f>
        <v>48283.043975654393</v>
      </c>
      <c r="L801" s="14">
        <f>E801/'Specifications (ICE)'!$M$4</f>
        <v>46.93333333333333</v>
      </c>
      <c r="M801" s="14">
        <f t="shared" si="285"/>
        <v>3</v>
      </c>
      <c r="N801" s="14">
        <f>IF(M801=1,'Specifications (ICE)'!$M$19,IF(M801=2,'Specifications (ICE)'!$M$20,IF(M801=3,'Specifications (ICE)'!$M$21)))</f>
        <v>632.83908432016858</v>
      </c>
      <c r="O801" s="14">
        <f t="shared" si="286"/>
        <v>56.911309171706868</v>
      </c>
      <c r="P801" s="13">
        <f t="shared" si="287"/>
        <v>0</v>
      </c>
      <c r="Q801" s="14">
        <v>0</v>
      </c>
      <c r="R801" s="17">
        <f>'Specifications (ICE)'!$E$16*9.81*SIN(Q801-Q800)</f>
        <v>0</v>
      </c>
      <c r="S801" s="14">
        <f t="shared" si="291"/>
        <v>0</v>
      </c>
      <c r="T801" s="12">
        <f t="shared" si="288"/>
        <v>840.33949246964119</v>
      </c>
      <c r="U801" s="3">
        <f t="shared" si="306"/>
        <v>18</v>
      </c>
      <c r="V801" s="19">
        <f t="shared" si="292"/>
        <v>13.422600000000001</v>
      </c>
      <c r="W801" s="14">
        <f>IF(M801=1,_xlfn.XLOOKUP(D801,' RPM (ICE)'!$E$3:$E$63,' RPM (ICE)'!$B$3:$B$63,,1),IF(M801=2,_xlfn.XLOOKUP(D801,' RPM (ICE)'!$F$3:$F$63,' RPM (ICE)'!$B$3:$B$63,,1),IF(M801=3,_xlfn.XLOOKUP(D801,' RPM (ICE)'!$G$3:$G$63,' RPM (ICE)'!$B$3:$B$63,,1))))</f>
        <v>6900</v>
      </c>
      <c r="X801" s="12">
        <f t="shared" si="293"/>
        <v>18.575322156521739</v>
      </c>
      <c r="Y801" s="3">
        <f t="shared" si="294"/>
        <v>19</v>
      </c>
      <c r="Z801" s="3">
        <f t="shared" si="301"/>
        <v>19</v>
      </c>
      <c r="AA801" s="3">
        <f t="shared" si="295"/>
        <v>19</v>
      </c>
      <c r="AB801" s="19"/>
      <c r="AC801" s="14">
        <f>IF(M801=1,_xlfn.XLOOKUP(D801,' RPM (ICE)'!$E$3:$E$63,' RPM (ICE)'!$C$3:$C$63,,-1),IF(M801=2,_xlfn.XLOOKUP(D801,' RPM (ICE)'!$F$3:$F$63,' RPM (ICE)'!$C$3:$C$63,,-1),IF(M801=3,_xlfn.XLOOKUP(D801,' RPM (ICE)'!$G$3:$G$63,' RPM (ICE)'!$C$3:$C$63,,-1))))</f>
        <v>13.483333333333301</v>
      </c>
      <c r="AD801" s="14">
        <f t="shared" si="296"/>
        <v>10.054521666666643</v>
      </c>
      <c r="AE801" s="14">
        <f t="shared" si="297"/>
        <v>13.914292245024122</v>
      </c>
      <c r="AF801" s="14" cm="1">
        <f t="array" ref="AF801">_xlfn.XLOOKUP(AE801,BSFC!$I$11:$I$33,_xlfn.XLOOKUP('Main Data (ICE)'!W801,BSFC!$J$10:$W$10,BSFC!$J$11:$W$33,,-1),,-1)</f>
        <v>450.79008974999994</v>
      </c>
      <c r="AG801" s="14">
        <f t="shared" si="298"/>
        <v>1.2590218679194376</v>
      </c>
      <c r="AH801" s="14">
        <f t="shared" si="302"/>
        <v>2.08253003846414E-4</v>
      </c>
      <c r="AI801" s="14">
        <f t="shared" si="303"/>
        <v>9.3878390294632047E-2</v>
      </c>
      <c r="AJ801" s="14">
        <f t="shared" si="307"/>
        <v>92.130397773627791</v>
      </c>
      <c r="AK801" s="14">
        <f t="shared" si="304"/>
        <v>1.2434223880083715E-4</v>
      </c>
      <c r="AL801" s="14">
        <f t="shared" si="305"/>
        <v>0.12202701691871497</v>
      </c>
    </row>
    <row r="802" spans="1:38" ht="15.75" thickBot="1" x14ac:dyDescent="0.3">
      <c r="A802" s="14">
        <v>2</v>
      </c>
      <c r="B802" s="17" t="s">
        <v>31</v>
      </c>
      <c r="C802" s="14">
        <v>796</v>
      </c>
      <c r="D802" s="14">
        <f t="shared" si="299"/>
        <v>30.000049728</v>
      </c>
      <c r="E802" s="14">
        <f t="shared" si="289"/>
        <v>13.411199999999999</v>
      </c>
      <c r="F802" s="14">
        <f t="shared" si="300"/>
        <v>67.755644415288501</v>
      </c>
      <c r="G802" s="14">
        <f>0.5*('Specifications (ICE)'!$P$4*'Specifications (ICE)'!$P$3)*'Specifications (ICE)'!$P$5*E802^2</f>
        <v>56.217600027646043</v>
      </c>
      <c r="H802" s="14">
        <f>IF(B802="A",'Specifications (ICE)'!$M$12,IF(B802="G",'Specifications (ICE)'!$M$13))</f>
        <v>105.33879899999999</v>
      </c>
      <c r="I802" s="14">
        <f>'Specifications (ICE)'!$H$11-G802-H802-R802</f>
        <v>540.44185119107658</v>
      </c>
      <c r="J802" s="14">
        <f t="shared" si="290"/>
        <v>0.85399569113473717</v>
      </c>
      <c r="K802" s="14">
        <f>0.5*'Specifications (ICE)'!$E$16*E802^2</f>
        <v>48283.043975654393</v>
      </c>
      <c r="L802" s="14">
        <f>E802/'Specifications (ICE)'!$M$4</f>
        <v>46.93333333333333</v>
      </c>
      <c r="M802" s="14">
        <f t="shared" si="285"/>
        <v>3</v>
      </c>
      <c r="N802" s="14">
        <f>IF(M802=1,'Specifications (ICE)'!$M$19,IF(M802=2,'Specifications (ICE)'!$M$20,IF(M802=3,'Specifications (ICE)'!$M$21)))</f>
        <v>632.83908432016858</v>
      </c>
      <c r="O802" s="14">
        <f t="shared" si="286"/>
        <v>56.911309171706868</v>
      </c>
      <c r="P802" s="13">
        <f t="shared" si="287"/>
        <v>0</v>
      </c>
      <c r="Q802" s="14">
        <v>0</v>
      </c>
      <c r="R802" s="17">
        <f>'Specifications (ICE)'!$E$16*9.81*SIN(Q802-Q801)</f>
        <v>0</v>
      </c>
      <c r="S802" s="14">
        <f t="shared" si="291"/>
        <v>0</v>
      </c>
      <c r="T802" s="12">
        <f t="shared" si="288"/>
        <v>840.33949246964119</v>
      </c>
      <c r="U802" s="3">
        <f t="shared" si="306"/>
        <v>18</v>
      </c>
      <c r="V802" s="19">
        <f t="shared" si="292"/>
        <v>13.422600000000001</v>
      </c>
      <c r="W802" s="14">
        <f>IF(M802=1,_xlfn.XLOOKUP(D802,' RPM (ICE)'!$E$3:$E$63,' RPM (ICE)'!$B$3:$B$63,,1),IF(M802=2,_xlfn.XLOOKUP(D802,' RPM (ICE)'!$F$3:$F$63,' RPM (ICE)'!$B$3:$B$63,,1),IF(M802=3,_xlfn.XLOOKUP(D802,' RPM (ICE)'!$G$3:$G$63,' RPM (ICE)'!$B$3:$B$63,,1))))</f>
        <v>6900</v>
      </c>
      <c r="X802" s="12">
        <f t="shared" si="293"/>
        <v>18.575322156521739</v>
      </c>
      <c r="Y802" s="3">
        <f t="shared" si="294"/>
        <v>19</v>
      </c>
      <c r="Z802" s="3">
        <f t="shared" si="301"/>
        <v>19</v>
      </c>
      <c r="AA802" s="3">
        <f t="shared" si="295"/>
        <v>19</v>
      </c>
      <c r="AB802" s="19"/>
      <c r="AC802" s="14">
        <f>IF(M802=1,_xlfn.XLOOKUP(D802,' RPM (ICE)'!$E$3:$E$63,' RPM (ICE)'!$C$3:$C$63,,-1),IF(M802=2,_xlfn.XLOOKUP(D802,' RPM (ICE)'!$F$3:$F$63,' RPM (ICE)'!$C$3:$C$63,,-1),IF(M802=3,_xlfn.XLOOKUP(D802,' RPM (ICE)'!$G$3:$G$63,' RPM (ICE)'!$C$3:$C$63,,-1))))</f>
        <v>13.483333333333301</v>
      </c>
      <c r="AD802" s="14">
        <f t="shared" si="296"/>
        <v>10.054521666666643</v>
      </c>
      <c r="AE802" s="14">
        <f t="shared" si="297"/>
        <v>13.914292245024122</v>
      </c>
      <c r="AF802" s="14" cm="1">
        <f t="array" ref="AF802">_xlfn.XLOOKUP(AE802,BSFC!$I$11:$I$33,_xlfn.XLOOKUP('Main Data (ICE)'!W802,BSFC!$J$10:$W$10,BSFC!$J$11:$W$33,,-1),,-1)</f>
        <v>450.79008974999994</v>
      </c>
      <c r="AG802" s="14">
        <f t="shared" si="298"/>
        <v>1.2590218679194376</v>
      </c>
      <c r="AH802" s="14">
        <f t="shared" si="302"/>
        <v>2.08253003846414E-4</v>
      </c>
      <c r="AI802" s="14">
        <f t="shared" si="303"/>
        <v>9.3878390294632047E-2</v>
      </c>
      <c r="AJ802" s="14">
        <f t="shared" si="307"/>
        <v>92.224276163922426</v>
      </c>
      <c r="AK802" s="14">
        <f t="shared" si="304"/>
        <v>1.2434223880083715E-4</v>
      </c>
      <c r="AL802" s="14">
        <f t="shared" si="305"/>
        <v>0.12215135915751581</v>
      </c>
    </row>
    <row r="803" spans="1:38" ht="15.75" thickBot="1" x14ac:dyDescent="0.3">
      <c r="A803" s="14">
        <v>2</v>
      </c>
      <c r="B803" s="17" t="s">
        <v>31</v>
      </c>
      <c r="C803" s="14">
        <v>797</v>
      </c>
      <c r="D803" s="14">
        <f t="shared" si="299"/>
        <v>30.000049728</v>
      </c>
      <c r="E803" s="14">
        <f t="shared" si="289"/>
        <v>13.411199999999999</v>
      </c>
      <c r="F803" s="14">
        <f t="shared" si="300"/>
        <v>67.830208958356977</v>
      </c>
      <c r="G803" s="14">
        <f>0.5*('Specifications (ICE)'!$P$4*'Specifications (ICE)'!$P$3)*'Specifications (ICE)'!$P$5*E803^2</f>
        <v>56.217600027646043</v>
      </c>
      <c r="H803" s="14">
        <f>IF(B803="A",'Specifications (ICE)'!$M$12,IF(B803="G",'Specifications (ICE)'!$M$13))</f>
        <v>105.33879899999999</v>
      </c>
      <c r="I803" s="14">
        <f>'Specifications (ICE)'!$H$11-G803-H803-R803</f>
        <v>540.44185119107658</v>
      </c>
      <c r="J803" s="14">
        <f t="shared" si="290"/>
        <v>0.85399569113473717</v>
      </c>
      <c r="K803" s="14">
        <f>0.5*'Specifications (ICE)'!$E$16*E803^2</f>
        <v>48283.043975654393</v>
      </c>
      <c r="L803" s="14">
        <f>E803/'Specifications (ICE)'!$M$4</f>
        <v>46.93333333333333</v>
      </c>
      <c r="M803" s="14">
        <f t="shared" si="285"/>
        <v>3</v>
      </c>
      <c r="N803" s="14">
        <f>IF(M803=1,'Specifications (ICE)'!$M$19,IF(M803=2,'Specifications (ICE)'!$M$20,IF(M803=3,'Specifications (ICE)'!$M$21)))</f>
        <v>632.83908432016858</v>
      </c>
      <c r="O803" s="14">
        <f t="shared" si="286"/>
        <v>56.911309171706868</v>
      </c>
      <c r="P803" s="13">
        <f t="shared" si="287"/>
        <v>0</v>
      </c>
      <c r="Q803" s="14">
        <v>0</v>
      </c>
      <c r="R803" s="17">
        <f>'Specifications (ICE)'!$E$16*9.81*SIN(Q803-Q802)</f>
        <v>0</v>
      </c>
      <c r="S803" s="14">
        <f t="shared" si="291"/>
        <v>0</v>
      </c>
      <c r="T803" s="12">
        <f t="shared" si="288"/>
        <v>840.33949246964119</v>
      </c>
      <c r="U803" s="3">
        <f t="shared" si="306"/>
        <v>18</v>
      </c>
      <c r="V803" s="19">
        <f t="shared" si="292"/>
        <v>13.422600000000001</v>
      </c>
      <c r="W803" s="14">
        <f>IF(M803=1,_xlfn.XLOOKUP(D803,' RPM (ICE)'!$E$3:$E$63,' RPM (ICE)'!$B$3:$B$63,,1),IF(M803=2,_xlfn.XLOOKUP(D803,' RPM (ICE)'!$F$3:$F$63,' RPM (ICE)'!$B$3:$B$63,,1),IF(M803=3,_xlfn.XLOOKUP(D803,' RPM (ICE)'!$G$3:$G$63,' RPM (ICE)'!$B$3:$B$63,,1))))</f>
        <v>6900</v>
      </c>
      <c r="X803" s="12">
        <f t="shared" si="293"/>
        <v>18.575322156521739</v>
      </c>
      <c r="Y803" s="3">
        <f t="shared" si="294"/>
        <v>19</v>
      </c>
      <c r="Z803" s="3">
        <f t="shared" si="301"/>
        <v>19</v>
      </c>
      <c r="AA803" s="3">
        <f t="shared" si="295"/>
        <v>19</v>
      </c>
      <c r="AB803" s="19"/>
      <c r="AC803" s="14">
        <f>IF(M803=1,_xlfn.XLOOKUP(D803,' RPM (ICE)'!$E$3:$E$63,' RPM (ICE)'!$C$3:$C$63,,-1),IF(M803=2,_xlfn.XLOOKUP(D803,' RPM (ICE)'!$F$3:$F$63,' RPM (ICE)'!$C$3:$C$63,,-1),IF(M803=3,_xlfn.XLOOKUP(D803,' RPM (ICE)'!$G$3:$G$63,' RPM (ICE)'!$C$3:$C$63,,-1))))</f>
        <v>13.483333333333301</v>
      </c>
      <c r="AD803" s="14">
        <f t="shared" si="296"/>
        <v>10.054521666666643</v>
      </c>
      <c r="AE803" s="14">
        <f t="shared" si="297"/>
        <v>13.914292245024122</v>
      </c>
      <c r="AF803" s="14" cm="1">
        <f t="array" ref="AF803">_xlfn.XLOOKUP(AE803,BSFC!$I$11:$I$33,_xlfn.XLOOKUP('Main Data (ICE)'!W803,BSFC!$J$10:$W$10,BSFC!$J$11:$W$33,,-1),,-1)</f>
        <v>450.79008974999994</v>
      </c>
      <c r="AG803" s="14">
        <f t="shared" si="298"/>
        <v>1.2590218679194376</v>
      </c>
      <c r="AH803" s="14">
        <f t="shared" si="302"/>
        <v>2.08253003846414E-4</v>
      </c>
      <c r="AI803" s="14">
        <f t="shared" si="303"/>
        <v>9.3878390294632047E-2</v>
      </c>
      <c r="AJ803" s="14">
        <f t="shared" si="307"/>
        <v>92.31815455421706</v>
      </c>
      <c r="AK803" s="14">
        <f t="shared" si="304"/>
        <v>1.2434223880083715E-4</v>
      </c>
      <c r="AL803" s="14">
        <f t="shared" si="305"/>
        <v>0.12227570139631665</v>
      </c>
    </row>
    <row r="804" spans="1:38" ht="15.75" thickBot="1" x14ac:dyDescent="0.3">
      <c r="A804" s="14">
        <v>2</v>
      </c>
      <c r="B804" s="17" t="s">
        <v>31</v>
      </c>
      <c r="C804" s="14">
        <v>798</v>
      </c>
      <c r="D804" s="14">
        <f t="shared" si="299"/>
        <v>30.000049728</v>
      </c>
      <c r="E804" s="14">
        <f t="shared" si="289"/>
        <v>13.411199999999999</v>
      </c>
      <c r="F804" s="14">
        <f t="shared" si="300"/>
        <v>67.904773501425453</v>
      </c>
      <c r="G804" s="14">
        <f>0.5*('Specifications (ICE)'!$P$4*'Specifications (ICE)'!$P$3)*'Specifications (ICE)'!$P$5*E804^2</f>
        <v>56.217600027646043</v>
      </c>
      <c r="H804" s="14">
        <f>IF(B804="A",'Specifications (ICE)'!$M$12,IF(B804="G",'Specifications (ICE)'!$M$13))</f>
        <v>105.33879899999999</v>
      </c>
      <c r="I804" s="14">
        <f>'Specifications (ICE)'!$H$11-G804-H804-R804</f>
        <v>540.44185119107658</v>
      </c>
      <c r="J804" s="14">
        <f t="shared" si="290"/>
        <v>0.85399569113473717</v>
      </c>
      <c r="K804" s="14">
        <f>0.5*'Specifications (ICE)'!$E$16*E804^2</f>
        <v>48283.043975654393</v>
      </c>
      <c r="L804" s="14">
        <f>E804/'Specifications (ICE)'!$M$4</f>
        <v>46.93333333333333</v>
      </c>
      <c r="M804" s="14">
        <f t="shared" si="285"/>
        <v>3</v>
      </c>
      <c r="N804" s="14">
        <f>IF(M804=1,'Specifications (ICE)'!$M$19,IF(M804=2,'Specifications (ICE)'!$M$20,IF(M804=3,'Specifications (ICE)'!$M$21)))</f>
        <v>632.83908432016858</v>
      </c>
      <c r="O804" s="14">
        <f t="shared" si="286"/>
        <v>56.911309171706868</v>
      </c>
      <c r="P804" s="13">
        <f t="shared" si="287"/>
        <v>0</v>
      </c>
      <c r="Q804" s="14">
        <v>0</v>
      </c>
      <c r="R804" s="17">
        <f>'Specifications (ICE)'!$E$16*9.81*SIN(Q804-Q803)</f>
        <v>0</v>
      </c>
      <c r="S804" s="14">
        <f t="shared" si="291"/>
        <v>0</v>
      </c>
      <c r="T804" s="12">
        <f t="shared" si="288"/>
        <v>840.33949246964119</v>
      </c>
      <c r="U804" s="3">
        <f t="shared" si="306"/>
        <v>18</v>
      </c>
      <c r="V804" s="19">
        <f t="shared" si="292"/>
        <v>13.422600000000001</v>
      </c>
      <c r="W804" s="14">
        <f>IF(M804=1,_xlfn.XLOOKUP(D804,' RPM (ICE)'!$E$3:$E$63,' RPM (ICE)'!$B$3:$B$63,,1),IF(M804=2,_xlfn.XLOOKUP(D804,' RPM (ICE)'!$F$3:$F$63,' RPM (ICE)'!$B$3:$B$63,,1),IF(M804=3,_xlfn.XLOOKUP(D804,' RPM (ICE)'!$G$3:$G$63,' RPM (ICE)'!$B$3:$B$63,,1))))</f>
        <v>6900</v>
      </c>
      <c r="X804" s="12">
        <f t="shared" si="293"/>
        <v>18.575322156521739</v>
      </c>
      <c r="Y804" s="3">
        <f t="shared" si="294"/>
        <v>19</v>
      </c>
      <c r="Z804" s="3">
        <f t="shared" si="301"/>
        <v>19</v>
      </c>
      <c r="AA804" s="3">
        <f t="shared" si="295"/>
        <v>19</v>
      </c>
      <c r="AB804" s="19"/>
      <c r="AC804" s="14">
        <f>IF(M804=1,_xlfn.XLOOKUP(D804,' RPM (ICE)'!$E$3:$E$63,' RPM (ICE)'!$C$3:$C$63,,-1),IF(M804=2,_xlfn.XLOOKUP(D804,' RPM (ICE)'!$F$3:$F$63,' RPM (ICE)'!$C$3:$C$63,,-1),IF(M804=3,_xlfn.XLOOKUP(D804,' RPM (ICE)'!$G$3:$G$63,' RPM (ICE)'!$C$3:$C$63,,-1))))</f>
        <v>13.483333333333301</v>
      </c>
      <c r="AD804" s="14">
        <f t="shared" si="296"/>
        <v>10.054521666666643</v>
      </c>
      <c r="AE804" s="14">
        <f t="shared" si="297"/>
        <v>13.914292245024122</v>
      </c>
      <c r="AF804" s="14" cm="1">
        <f t="array" ref="AF804">_xlfn.XLOOKUP(AE804,BSFC!$I$11:$I$33,_xlfn.XLOOKUP('Main Data (ICE)'!W804,BSFC!$J$10:$W$10,BSFC!$J$11:$W$33,,-1),,-1)</f>
        <v>450.79008974999994</v>
      </c>
      <c r="AG804" s="14">
        <f t="shared" si="298"/>
        <v>1.2590218679194376</v>
      </c>
      <c r="AH804" s="14">
        <f t="shared" si="302"/>
        <v>2.08253003846414E-4</v>
      </c>
      <c r="AI804" s="14">
        <f t="shared" si="303"/>
        <v>9.3878390294632047E-2</v>
      </c>
      <c r="AJ804" s="14">
        <f t="shared" si="307"/>
        <v>92.412032944511694</v>
      </c>
      <c r="AK804" s="14">
        <f t="shared" si="304"/>
        <v>1.2434223880083715E-4</v>
      </c>
      <c r="AL804" s="14">
        <f t="shared" si="305"/>
        <v>0.12240004363511749</v>
      </c>
    </row>
    <row r="805" spans="1:38" ht="15.75" thickBot="1" x14ac:dyDescent="0.3">
      <c r="A805" s="14">
        <v>2</v>
      </c>
      <c r="B805" s="17" t="s">
        <v>31</v>
      </c>
      <c r="C805" s="14">
        <v>799</v>
      </c>
      <c r="D805" s="14">
        <f t="shared" si="299"/>
        <v>30.000049728</v>
      </c>
      <c r="E805" s="14">
        <f t="shared" si="289"/>
        <v>13.411199999999999</v>
      </c>
      <c r="F805" s="14">
        <f t="shared" si="300"/>
        <v>67.979338044493929</v>
      </c>
      <c r="G805" s="14">
        <f>0.5*('Specifications (ICE)'!$P$4*'Specifications (ICE)'!$P$3)*'Specifications (ICE)'!$P$5*E805^2</f>
        <v>56.217600027646043</v>
      </c>
      <c r="H805" s="14">
        <f>IF(B805="A",'Specifications (ICE)'!$M$12,IF(B805="G",'Specifications (ICE)'!$M$13))</f>
        <v>105.33879899999999</v>
      </c>
      <c r="I805" s="14">
        <f>'Specifications (ICE)'!$H$11-G805-H805-R805</f>
        <v>540.44185119107658</v>
      </c>
      <c r="J805" s="14">
        <f t="shared" si="290"/>
        <v>0.85399569113473717</v>
      </c>
      <c r="K805" s="14">
        <f>0.5*'Specifications (ICE)'!$E$16*E805^2</f>
        <v>48283.043975654393</v>
      </c>
      <c r="L805" s="14">
        <f>E805/'Specifications (ICE)'!$M$4</f>
        <v>46.93333333333333</v>
      </c>
      <c r="M805" s="14">
        <f t="shared" si="285"/>
        <v>3</v>
      </c>
      <c r="N805" s="14">
        <f>IF(M805=1,'Specifications (ICE)'!$M$19,IF(M805=2,'Specifications (ICE)'!$M$20,IF(M805=3,'Specifications (ICE)'!$M$21)))</f>
        <v>632.83908432016858</v>
      </c>
      <c r="O805" s="14">
        <f t="shared" si="286"/>
        <v>56.911309171706868</v>
      </c>
      <c r="P805" s="13">
        <f t="shared" si="287"/>
        <v>0</v>
      </c>
      <c r="Q805" s="14">
        <v>0</v>
      </c>
      <c r="R805" s="17">
        <f>'Specifications (ICE)'!$E$16*9.81*SIN(Q805-Q804)</f>
        <v>0</v>
      </c>
      <c r="S805" s="14">
        <f t="shared" si="291"/>
        <v>0</v>
      </c>
      <c r="T805" s="12">
        <f t="shared" si="288"/>
        <v>840.33949246964119</v>
      </c>
      <c r="U805" s="3">
        <f t="shared" si="306"/>
        <v>18</v>
      </c>
      <c r="V805" s="19">
        <f t="shared" si="292"/>
        <v>13.422600000000001</v>
      </c>
      <c r="W805" s="14">
        <f>IF(M805=1,_xlfn.XLOOKUP(D805,' RPM (ICE)'!$E$3:$E$63,' RPM (ICE)'!$B$3:$B$63,,1),IF(M805=2,_xlfn.XLOOKUP(D805,' RPM (ICE)'!$F$3:$F$63,' RPM (ICE)'!$B$3:$B$63,,1),IF(M805=3,_xlfn.XLOOKUP(D805,' RPM (ICE)'!$G$3:$G$63,' RPM (ICE)'!$B$3:$B$63,,1))))</f>
        <v>6900</v>
      </c>
      <c r="X805" s="12">
        <f t="shared" si="293"/>
        <v>18.575322156521739</v>
      </c>
      <c r="Y805" s="3">
        <f t="shared" si="294"/>
        <v>19</v>
      </c>
      <c r="Z805" s="3">
        <f t="shared" si="301"/>
        <v>19</v>
      </c>
      <c r="AA805" s="3">
        <f t="shared" si="295"/>
        <v>19</v>
      </c>
      <c r="AB805" s="19"/>
      <c r="AC805" s="14">
        <f>IF(M805=1,_xlfn.XLOOKUP(D805,' RPM (ICE)'!$E$3:$E$63,' RPM (ICE)'!$C$3:$C$63,,-1),IF(M805=2,_xlfn.XLOOKUP(D805,' RPM (ICE)'!$F$3:$F$63,' RPM (ICE)'!$C$3:$C$63,,-1),IF(M805=3,_xlfn.XLOOKUP(D805,' RPM (ICE)'!$G$3:$G$63,' RPM (ICE)'!$C$3:$C$63,,-1))))</f>
        <v>13.483333333333301</v>
      </c>
      <c r="AD805" s="14">
        <f t="shared" si="296"/>
        <v>10.054521666666643</v>
      </c>
      <c r="AE805" s="14">
        <f t="shared" si="297"/>
        <v>13.914292245024122</v>
      </c>
      <c r="AF805" s="14" cm="1">
        <f t="array" ref="AF805">_xlfn.XLOOKUP(AE805,BSFC!$I$11:$I$33,_xlfn.XLOOKUP('Main Data (ICE)'!W805,BSFC!$J$10:$W$10,BSFC!$J$11:$W$33,,-1),,-1)</f>
        <v>450.79008974999994</v>
      </c>
      <c r="AG805" s="14">
        <f t="shared" si="298"/>
        <v>1.2590218679194376</v>
      </c>
      <c r="AH805" s="14">
        <f t="shared" si="302"/>
        <v>2.08253003846414E-4</v>
      </c>
      <c r="AI805" s="14">
        <f t="shared" si="303"/>
        <v>9.3878390294632047E-2</v>
      </c>
      <c r="AJ805" s="14">
        <f t="shared" si="307"/>
        <v>92.505911334806328</v>
      </c>
      <c r="AK805" s="14">
        <f t="shared" si="304"/>
        <v>1.2434223880083715E-4</v>
      </c>
      <c r="AL805" s="14">
        <f t="shared" si="305"/>
        <v>0.12252438587391833</v>
      </c>
    </row>
    <row r="806" spans="1:38" ht="15.75" thickBot="1" x14ac:dyDescent="0.3">
      <c r="A806" s="14">
        <v>2</v>
      </c>
      <c r="B806" s="17" t="s">
        <v>31</v>
      </c>
      <c r="C806" s="14">
        <v>800</v>
      </c>
      <c r="D806" s="14">
        <f t="shared" si="299"/>
        <v>30.000049728</v>
      </c>
      <c r="E806" s="14">
        <f t="shared" si="289"/>
        <v>13.411199999999999</v>
      </c>
      <c r="F806" s="14">
        <f t="shared" si="300"/>
        <v>68.053902587562405</v>
      </c>
      <c r="G806" s="14">
        <f>0.5*('Specifications (ICE)'!$P$4*'Specifications (ICE)'!$P$3)*'Specifications (ICE)'!$P$5*E806^2</f>
        <v>56.217600027646043</v>
      </c>
      <c r="H806" s="14">
        <f>IF(B806="A",'Specifications (ICE)'!$M$12,IF(B806="G",'Specifications (ICE)'!$M$13))</f>
        <v>105.33879899999999</v>
      </c>
      <c r="I806" s="14">
        <f>'Specifications (ICE)'!$H$11-G806-H806-R806</f>
        <v>540.44185119107658</v>
      </c>
      <c r="J806" s="14">
        <f t="shared" si="290"/>
        <v>0.85399569113473717</v>
      </c>
      <c r="K806" s="14">
        <f>0.5*'Specifications (ICE)'!$E$16*E806^2</f>
        <v>48283.043975654393</v>
      </c>
      <c r="L806" s="14">
        <f>E806/'Specifications (ICE)'!$M$4</f>
        <v>46.93333333333333</v>
      </c>
      <c r="M806" s="14">
        <f t="shared" si="285"/>
        <v>3</v>
      </c>
      <c r="N806" s="14">
        <f>IF(M806=1,'Specifications (ICE)'!$M$19,IF(M806=2,'Specifications (ICE)'!$M$20,IF(M806=3,'Specifications (ICE)'!$M$21)))</f>
        <v>632.83908432016858</v>
      </c>
      <c r="O806" s="14">
        <f t="shared" si="286"/>
        <v>56.911309171706868</v>
      </c>
      <c r="P806" s="13">
        <f t="shared" si="287"/>
        <v>0</v>
      </c>
      <c r="Q806" s="14">
        <v>0</v>
      </c>
      <c r="R806" s="17">
        <f>'Specifications (ICE)'!$E$16*9.81*SIN(Q806-Q805)</f>
        <v>0</v>
      </c>
      <c r="S806" s="14">
        <f t="shared" si="291"/>
        <v>0</v>
      </c>
      <c r="T806" s="12">
        <f t="shared" si="288"/>
        <v>840.33949246964119</v>
      </c>
      <c r="U806" s="3">
        <f t="shared" si="306"/>
        <v>18</v>
      </c>
      <c r="V806" s="19">
        <f t="shared" si="292"/>
        <v>13.422600000000001</v>
      </c>
      <c r="W806" s="14">
        <f>IF(M806=1,_xlfn.XLOOKUP(D806,' RPM (ICE)'!$E$3:$E$63,' RPM (ICE)'!$B$3:$B$63,,1),IF(M806=2,_xlfn.XLOOKUP(D806,' RPM (ICE)'!$F$3:$F$63,' RPM (ICE)'!$B$3:$B$63,,1),IF(M806=3,_xlfn.XLOOKUP(D806,' RPM (ICE)'!$G$3:$G$63,' RPM (ICE)'!$B$3:$B$63,,1))))</f>
        <v>6900</v>
      </c>
      <c r="X806" s="12">
        <f t="shared" si="293"/>
        <v>18.575322156521739</v>
      </c>
      <c r="Y806" s="3">
        <f t="shared" si="294"/>
        <v>19</v>
      </c>
      <c r="Z806" s="3">
        <f t="shared" si="301"/>
        <v>19</v>
      </c>
      <c r="AA806" s="3">
        <f t="shared" si="295"/>
        <v>19</v>
      </c>
      <c r="AB806" s="19"/>
      <c r="AC806" s="14">
        <f>IF(M806=1,_xlfn.XLOOKUP(D806,' RPM (ICE)'!$E$3:$E$63,' RPM (ICE)'!$C$3:$C$63,,-1),IF(M806=2,_xlfn.XLOOKUP(D806,' RPM (ICE)'!$F$3:$F$63,' RPM (ICE)'!$C$3:$C$63,,-1),IF(M806=3,_xlfn.XLOOKUP(D806,' RPM (ICE)'!$G$3:$G$63,' RPM (ICE)'!$C$3:$C$63,,-1))))</f>
        <v>13.483333333333301</v>
      </c>
      <c r="AD806" s="14">
        <f t="shared" si="296"/>
        <v>10.054521666666643</v>
      </c>
      <c r="AE806" s="14">
        <f t="shared" si="297"/>
        <v>13.914292245024122</v>
      </c>
      <c r="AF806" s="14" cm="1">
        <f t="array" ref="AF806">_xlfn.XLOOKUP(AE806,BSFC!$I$11:$I$33,_xlfn.XLOOKUP('Main Data (ICE)'!W806,BSFC!$J$10:$W$10,BSFC!$J$11:$W$33,,-1),,-1)</f>
        <v>450.79008974999994</v>
      </c>
      <c r="AG806" s="14">
        <f t="shared" si="298"/>
        <v>1.2590218679194376</v>
      </c>
      <c r="AH806" s="14">
        <f t="shared" si="302"/>
        <v>2.08253003846414E-4</v>
      </c>
      <c r="AI806" s="14">
        <f t="shared" si="303"/>
        <v>9.3878390294632047E-2</v>
      </c>
      <c r="AJ806" s="14">
        <f t="shared" si="307"/>
        <v>92.599789725100962</v>
      </c>
      <c r="AK806" s="14">
        <f t="shared" si="304"/>
        <v>1.2434223880083715E-4</v>
      </c>
      <c r="AL806" s="14">
        <f t="shared" si="305"/>
        <v>0.12264872811271917</v>
      </c>
    </row>
    <row r="807" spans="1:38" ht="15.75" thickBot="1" x14ac:dyDescent="0.3">
      <c r="A807" s="14">
        <v>2</v>
      </c>
      <c r="B807" s="17" t="s">
        <v>31</v>
      </c>
      <c r="C807" s="14">
        <v>801</v>
      </c>
      <c r="D807" s="14">
        <f t="shared" si="299"/>
        <v>30.000049728</v>
      </c>
      <c r="E807" s="14">
        <f t="shared" si="289"/>
        <v>13.411199999999999</v>
      </c>
      <c r="F807" s="14">
        <f t="shared" si="300"/>
        <v>68.128467130630881</v>
      </c>
      <c r="G807" s="14">
        <f>0.5*('Specifications (ICE)'!$P$4*'Specifications (ICE)'!$P$3)*'Specifications (ICE)'!$P$5*E807^2</f>
        <v>56.217600027646043</v>
      </c>
      <c r="H807" s="14">
        <f>IF(B807="A",'Specifications (ICE)'!$M$12,IF(B807="G",'Specifications (ICE)'!$M$13))</f>
        <v>105.33879899999999</v>
      </c>
      <c r="I807" s="14">
        <f>'Specifications (ICE)'!$H$11-G807-H807-R807</f>
        <v>540.44185119107658</v>
      </c>
      <c r="J807" s="14">
        <f t="shared" si="290"/>
        <v>0.85399569113473717</v>
      </c>
      <c r="K807" s="14">
        <f>0.5*'Specifications (ICE)'!$E$16*E807^2</f>
        <v>48283.043975654393</v>
      </c>
      <c r="L807" s="14">
        <f>E807/'Specifications (ICE)'!$M$4</f>
        <v>46.93333333333333</v>
      </c>
      <c r="M807" s="14">
        <f t="shared" si="285"/>
        <v>3</v>
      </c>
      <c r="N807" s="14">
        <f>IF(M807=1,'Specifications (ICE)'!$M$19,IF(M807=2,'Specifications (ICE)'!$M$20,IF(M807=3,'Specifications (ICE)'!$M$21)))</f>
        <v>632.83908432016858</v>
      </c>
      <c r="O807" s="14">
        <f t="shared" si="286"/>
        <v>56.911309171706868</v>
      </c>
      <c r="P807" s="13">
        <f t="shared" si="287"/>
        <v>0</v>
      </c>
      <c r="Q807" s="14">
        <v>0</v>
      </c>
      <c r="R807" s="17">
        <f>'Specifications (ICE)'!$E$16*9.81*SIN(Q807-Q806)</f>
        <v>0</v>
      </c>
      <c r="S807" s="14">
        <f t="shared" si="291"/>
        <v>0</v>
      </c>
      <c r="T807" s="12">
        <f t="shared" si="288"/>
        <v>840.33949246964119</v>
      </c>
      <c r="U807" s="3">
        <f t="shared" si="306"/>
        <v>18</v>
      </c>
      <c r="V807" s="19">
        <f t="shared" si="292"/>
        <v>13.422600000000001</v>
      </c>
      <c r="W807" s="14">
        <f>IF(M807=1,_xlfn.XLOOKUP(D807,' RPM (ICE)'!$E$3:$E$63,' RPM (ICE)'!$B$3:$B$63,,1),IF(M807=2,_xlfn.XLOOKUP(D807,' RPM (ICE)'!$F$3:$F$63,' RPM (ICE)'!$B$3:$B$63,,1),IF(M807=3,_xlfn.XLOOKUP(D807,' RPM (ICE)'!$G$3:$G$63,' RPM (ICE)'!$B$3:$B$63,,1))))</f>
        <v>6900</v>
      </c>
      <c r="X807" s="12">
        <f t="shared" si="293"/>
        <v>18.575322156521739</v>
      </c>
      <c r="Y807" s="3">
        <f t="shared" si="294"/>
        <v>19</v>
      </c>
      <c r="Z807" s="3">
        <f t="shared" si="301"/>
        <v>19</v>
      </c>
      <c r="AA807" s="3">
        <f t="shared" si="295"/>
        <v>19</v>
      </c>
      <c r="AB807" s="19"/>
      <c r="AC807" s="14">
        <f>IF(M807=1,_xlfn.XLOOKUP(D807,' RPM (ICE)'!$E$3:$E$63,' RPM (ICE)'!$C$3:$C$63,,-1),IF(M807=2,_xlfn.XLOOKUP(D807,' RPM (ICE)'!$F$3:$F$63,' RPM (ICE)'!$C$3:$C$63,,-1),IF(M807=3,_xlfn.XLOOKUP(D807,' RPM (ICE)'!$G$3:$G$63,' RPM (ICE)'!$C$3:$C$63,,-1))))</f>
        <v>13.483333333333301</v>
      </c>
      <c r="AD807" s="14">
        <f t="shared" si="296"/>
        <v>10.054521666666643</v>
      </c>
      <c r="AE807" s="14">
        <f t="shared" si="297"/>
        <v>13.914292245024122</v>
      </c>
      <c r="AF807" s="14" cm="1">
        <f t="array" ref="AF807">_xlfn.XLOOKUP(AE807,BSFC!$I$11:$I$33,_xlfn.XLOOKUP('Main Data (ICE)'!W807,BSFC!$J$10:$W$10,BSFC!$J$11:$W$33,,-1),,-1)</f>
        <v>450.79008974999994</v>
      </c>
      <c r="AG807" s="14">
        <f t="shared" si="298"/>
        <v>1.2590218679194376</v>
      </c>
      <c r="AH807" s="14">
        <f t="shared" si="302"/>
        <v>2.08253003846414E-4</v>
      </c>
      <c r="AI807" s="14">
        <f t="shared" si="303"/>
        <v>9.3878390294632047E-2</v>
      </c>
      <c r="AJ807" s="14">
        <f t="shared" si="307"/>
        <v>92.693668115395596</v>
      </c>
      <c r="AK807" s="14">
        <f t="shared" si="304"/>
        <v>1.2434223880083715E-4</v>
      </c>
      <c r="AL807" s="14">
        <f t="shared" si="305"/>
        <v>0.12277307035152001</v>
      </c>
    </row>
    <row r="808" spans="1:38" ht="15.75" thickBot="1" x14ac:dyDescent="0.3">
      <c r="A808" s="14">
        <v>2</v>
      </c>
      <c r="B808" s="17" t="s">
        <v>31</v>
      </c>
      <c r="C808" s="14">
        <v>802</v>
      </c>
      <c r="D808" s="14">
        <f t="shared" si="299"/>
        <v>30.000049728</v>
      </c>
      <c r="E808" s="14">
        <f t="shared" si="289"/>
        <v>13.411199999999999</v>
      </c>
      <c r="F808" s="14">
        <f t="shared" si="300"/>
        <v>68.203031673699357</v>
      </c>
      <c r="G808" s="14">
        <f>0.5*('Specifications (ICE)'!$P$4*'Specifications (ICE)'!$P$3)*'Specifications (ICE)'!$P$5*E808^2</f>
        <v>56.217600027646043</v>
      </c>
      <c r="H808" s="14">
        <f>IF(B808="A",'Specifications (ICE)'!$M$12,IF(B808="G",'Specifications (ICE)'!$M$13))</f>
        <v>105.33879899999999</v>
      </c>
      <c r="I808" s="14">
        <f>'Specifications (ICE)'!$H$11-G808-H808-R808</f>
        <v>540.44185119107658</v>
      </c>
      <c r="J808" s="14">
        <f t="shared" si="290"/>
        <v>0.85399569113473717</v>
      </c>
      <c r="K808" s="14">
        <f>0.5*'Specifications (ICE)'!$E$16*E808^2</f>
        <v>48283.043975654393</v>
      </c>
      <c r="L808" s="14">
        <f>E808/'Specifications (ICE)'!$M$4</f>
        <v>46.93333333333333</v>
      </c>
      <c r="M808" s="14">
        <f t="shared" si="285"/>
        <v>3</v>
      </c>
      <c r="N808" s="14">
        <f>IF(M808=1,'Specifications (ICE)'!$M$19,IF(M808=2,'Specifications (ICE)'!$M$20,IF(M808=3,'Specifications (ICE)'!$M$21)))</f>
        <v>632.83908432016858</v>
      </c>
      <c r="O808" s="14">
        <f t="shared" si="286"/>
        <v>56.911309171706868</v>
      </c>
      <c r="P808" s="13">
        <f t="shared" si="287"/>
        <v>0</v>
      </c>
      <c r="Q808" s="14">
        <v>0</v>
      </c>
      <c r="R808" s="17">
        <f>'Specifications (ICE)'!$E$16*9.81*SIN(Q808-Q807)</f>
        <v>0</v>
      </c>
      <c r="S808" s="14">
        <f t="shared" si="291"/>
        <v>0</v>
      </c>
      <c r="T808" s="12">
        <f t="shared" si="288"/>
        <v>840.33949246964119</v>
      </c>
      <c r="U808" s="3">
        <f t="shared" si="306"/>
        <v>18</v>
      </c>
      <c r="V808" s="19">
        <f t="shared" si="292"/>
        <v>13.422600000000001</v>
      </c>
      <c r="W808" s="14">
        <f>IF(M808=1,_xlfn.XLOOKUP(D808,' RPM (ICE)'!$E$3:$E$63,' RPM (ICE)'!$B$3:$B$63,,1),IF(M808=2,_xlfn.XLOOKUP(D808,' RPM (ICE)'!$F$3:$F$63,' RPM (ICE)'!$B$3:$B$63,,1),IF(M808=3,_xlfn.XLOOKUP(D808,' RPM (ICE)'!$G$3:$G$63,' RPM (ICE)'!$B$3:$B$63,,1))))</f>
        <v>6900</v>
      </c>
      <c r="X808" s="12">
        <f t="shared" si="293"/>
        <v>18.575322156521739</v>
      </c>
      <c r="Y808" s="3">
        <f t="shared" si="294"/>
        <v>19</v>
      </c>
      <c r="Z808" s="3">
        <f t="shared" si="301"/>
        <v>19</v>
      </c>
      <c r="AA808" s="3">
        <f t="shared" si="295"/>
        <v>19</v>
      </c>
      <c r="AB808" s="19"/>
      <c r="AC808" s="14">
        <f>IF(M808=1,_xlfn.XLOOKUP(D808,' RPM (ICE)'!$E$3:$E$63,' RPM (ICE)'!$C$3:$C$63,,-1),IF(M808=2,_xlfn.XLOOKUP(D808,' RPM (ICE)'!$F$3:$F$63,' RPM (ICE)'!$C$3:$C$63,,-1),IF(M808=3,_xlfn.XLOOKUP(D808,' RPM (ICE)'!$G$3:$G$63,' RPM (ICE)'!$C$3:$C$63,,-1))))</f>
        <v>13.483333333333301</v>
      </c>
      <c r="AD808" s="14">
        <f t="shared" si="296"/>
        <v>10.054521666666643</v>
      </c>
      <c r="AE808" s="14">
        <f t="shared" si="297"/>
        <v>13.914292245024122</v>
      </c>
      <c r="AF808" s="14" cm="1">
        <f t="array" ref="AF808">_xlfn.XLOOKUP(AE808,BSFC!$I$11:$I$33,_xlfn.XLOOKUP('Main Data (ICE)'!W808,BSFC!$J$10:$W$10,BSFC!$J$11:$W$33,,-1),,-1)</f>
        <v>450.79008974999994</v>
      </c>
      <c r="AG808" s="14">
        <f t="shared" si="298"/>
        <v>1.2590218679194376</v>
      </c>
      <c r="AH808" s="14">
        <f t="shared" si="302"/>
        <v>2.08253003846414E-4</v>
      </c>
      <c r="AI808" s="14">
        <f t="shared" si="303"/>
        <v>9.3878390294632047E-2</v>
      </c>
      <c r="AJ808" s="14">
        <f t="shared" si="307"/>
        <v>92.78754650569023</v>
      </c>
      <c r="AK808" s="14">
        <f t="shared" si="304"/>
        <v>1.2434223880083715E-4</v>
      </c>
      <c r="AL808" s="14">
        <f t="shared" si="305"/>
        <v>0.12289741259032085</v>
      </c>
    </row>
    <row r="809" spans="1:38" ht="15.75" thickBot="1" x14ac:dyDescent="0.3">
      <c r="A809" s="14">
        <v>2</v>
      </c>
      <c r="B809" s="17" t="s">
        <v>31</v>
      </c>
      <c r="C809" s="14">
        <v>803</v>
      </c>
      <c r="D809" s="14">
        <f t="shared" si="299"/>
        <v>30.000049728</v>
      </c>
      <c r="E809" s="14">
        <f t="shared" si="289"/>
        <v>13.411199999999999</v>
      </c>
      <c r="F809" s="14">
        <f t="shared" si="300"/>
        <v>68.277596216767833</v>
      </c>
      <c r="G809" s="14">
        <f>0.5*('Specifications (ICE)'!$P$4*'Specifications (ICE)'!$P$3)*'Specifications (ICE)'!$P$5*E809^2</f>
        <v>56.217600027646043</v>
      </c>
      <c r="H809" s="14">
        <f>IF(B809="A",'Specifications (ICE)'!$M$12,IF(B809="G",'Specifications (ICE)'!$M$13))</f>
        <v>105.33879899999999</v>
      </c>
      <c r="I809" s="14">
        <f>'Specifications (ICE)'!$H$11-G809-H809-R809</f>
        <v>540.44185119107658</v>
      </c>
      <c r="J809" s="14">
        <f t="shared" si="290"/>
        <v>0.85399569113473717</v>
      </c>
      <c r="K809" s="14">
        <f>0.5*'Specifications (ICE)'!$E$16*E809^2</f>
        <v>48283.043975654393</v>
      </c>
      <c r="L809" s="14">
        <f>E809/'Specifications (ICE)'!$M$4</f>
        <v>46.93333333333333</v>
      </c>
      <c r="M809" s="14">
        <f t="shared" si="285"/>
        <v>3</v>
      </c>
      <c r="N809" s="14">
        <f>IF(M809=1,'Specifications (ICE)'!$M$19,IF(M809=2,'Specifications (ICE)'!$M$20,IF(M809=3,'Specifications (ICE)'!$M$21)))</f>
        <v>632.83908432016858</v>
      </c>
      <c r="O809" s="14">
        <f t="shared" si="286"/>
        <v>56.911309171706868</v>
      </c>
      <c r="P809" s="13">
        <f t="shared" si="287"/>
        <v>0</v>
      </c>
      <c r="Q809" s="14">
        <v>0</v>
      </c>
      <c r="R809" s="17">
        <f>'Specifications (ICE)'!$E$16*9.81*SIN(Q809-Q808)</f>
        <v>0</v>
      </c>
      <c r="S809" s="14">
        <f t="shared" si="291"/>
        <v>0</v>
      </c>
      <c r="T809" s="12">
        <f t="shared" si="288"/>
        <v>840.33949246964119</v>
      </c>
      <c r="U809" s="3">
        <f t="shared" si="306"/>
        <v>18</v>
      </c>
      <c r="V809" s="19">
        <f t="shared" si="292"/>
        <v>13.422600000000001</v>
      </c>
      <c r="W809" s="14">
        <f>IF(M809=1,_xlfn.XLOOKUP(D809,' RPM (ICE)'!$E$3:$E$63,' RPM (ICE)'!$B$3:$B$63,,1),IF(M809=2,_xlfn.XLOOKUP(D809,' RPM (ICE)'!$F$3:$F$63,' RPM (ICE)'!$B$3:$B$63,,1),IF(M809=3,_xlfn.XLOOKUP(D809,' RPM (ICE)'!$G$3:$G$63,' RPM (ICE)'!$B$3:$B$63,,1))))</f>
        <v>6900</v>
      </c>
      <c r="X809" s="12">
        <f t="shared" si="293"/>
        <v>18.575322156521739</v>
      </c>
      <c r="Y809" s="3">
        <f t="shared" si="294"/>
        <v>19</v>
      </c>
      <c r="Z809" s="3">
        <f t="shared" si="301"/>
        <v>19</v>
      </c>
      <c r="AA809" s="3">
        <f t="shared" si="295"/>
        <v>19</v>
      </c>
      <c r="AB809" s="19"/>
      <c r="AC809" s="14">
        <f>IF(M809=1,_xlfn.XLOOKUP(D809,' RPM (ICE)'!$E$3:$E$63,' RPM (ICE)'!$C$3:$C$63,,-1),IF(M809=2,_xlfn.XLOOKUP(D809,' RPM (ICE)'!$F$3:$F$63,' RPM (ICE)'!$C$3:$C$63,,-1),IF(M809=3,_xlfn.XLOOKUP(D809,' RPM (ICE)'!$G$3:$G$63,' RPM (ICE)'!$C$3:$C$63,,-1))))</f>
        <v>13.483333333333301</v>
      </c>
      <c r="AD809" s="14">
        <f t="shared" si="296"/>
        <v>10.054521666666643</v>
      </c>
      <c r="AE809" s="14">
        <f t="shared" si="297"/>
        <v>13.914292245024122</v>
      </c>
      <c r="AF809" s="14" cm="1">
        <f t="array" ref="AF809">_xlfn.XLOOKUP(AE809,BSFC!$I$11:$I$33,_xlfn.XLOOKUP('Main Data (ICE)'!W809,BSFC!$J$10:$W$10,BSFC!$J$11:$W$33,,-1),,-1)</f>
        <v>450.79008974999994</v>
      </c>
      <c r="AG809" s="14">
        <f t="shared" si="298"/>
        <v>1.2590218679194376</v>
      </c>
      <c r="AH809" s="14">
        <f t="shared" si="302"/>
        <v>2.08253003846414E-4</v>
      </c>
      <c r="AI809" s="14">
        <f t="shared" si="303"/>
        <v>9.3878390294632047E-2</v>
      </c>
      <c r="AJ809" s="14">
        <f t="shared" si="307"/>
        <v>92.881424895984864</v>
      </c>
      <c r="AK809" s="14">
        <f t="shared" si="304"/>
        <v>1.2434223880083715E-4</v>
      </c>
      <c r="AL809" s="14">
        <f t="shared" si="305"/>
        <v>0.12302175482912169</v>
      </c>
    </row>
    <row r="810" spans="1:38" ht="15.75" thickBot="1" x14ac:dyDescent="0.3">
      <c r="A810" s="14">
        <v>2</v>
      </c>
      <c r="B810" s="17" t="s">
        <v>31</v>
      </c>
      <c r="C810" s="14">
        <v>804</v>
      </c>
      <c r="D810" s="14">
        <f t="shared" si="299"/>
        <v>30.000049728</v>
      </c>
      <c r="E810" s="14">
        <f t="shared" si="289"/>
        <v>13.411199999999999</v>
      </c>
      <c r="F810" s="14">
        <f t="shared" si="300"/>
        <v>68.352160759836309</v>
      </c>
      <c r="G810" s="14">
        <f>0.5*('Specifications (ICE)'!$P$4*'Specifications (ICE)'!$P$3)*'Specifications (ICE)'!$P$5*E810^2</f>
        <v>56.217600027646043</v>
      </c>
      <c r="H810" s="14">
        <f>IF(B810="A",'Specifications (ICE)'!$M$12,IF(B810="G",'Specifications (ICE)'!$M$13))</f>
        <v>105.33879899999999</v>
      </c>
      <c r="I810" s="14">
        <f>'Specifications (ICE)'!$H$11-G810-H810-R810</f>
        <v>540.44185119107658</v>
      </c>
      <c r="J810" s="14">
        <f t="shared" si="290"/>
        <v>0.85399569113473717</v>
      </c>
      <c r="K810" s="14">
        <f>0.5*'Specifications (ICE)'!$E$16*E810^2</f>
        <v>48283.043975654393</v>
      </c>
      <c r="L810" s="14">
        <f>E810/'Specifications (ICE)'!$M$4</f>
        <v>46.93333333333333</v>
      </c>
      <c r="M810" s="14">
        <f t="shared" si="285"/>
        <v>3</v>
      </c>
      <c r="N810" s="14">
        <f>IF(M810=1,'Specifications (ICE)'!$M$19,IF(M810=2,'Specifications (ICE)'!$M$20,IF(M810=3,'Specifications (ICE)'!$M$21)))</f>
        <v>632.83908432016858</v>
      </c>
      <c r="O810" s="14">
        <f t="shared" si="286"/>
        <v>56.911309171706868</v>
      </c>
      <c r="P810" s="13">
        <f t="shared" si="287"/>
        <v>0</v>
      </c>
      <c r="Q810" s="14">
        <v>0</v>
      </c>
      <c r="R810" s="17">
        <f>'Specifications (ICE)'!$E$16*9.81*SIN(Q810-Q809)</f>
        <v>0</v>
      </c>
      <c r="S810" s="14">
        <f t="shared" si="291"/>
        <v>0</v>
      </c>
      <c r="T810" s="12">
        <f t="shared" si="288"/>
        <v>840.33949246964119</v>
      </c>
      <c r="U810" s="3">
        <f t="shared" si="306"/>
        <v>18</v>
      </c>
      <c r="V810" s="19">
        <f t="shared" si="292"/>
        <v>13.422600000000001</v>
      </c>
      <c r="W810" s="14">
        <f>IF(M810=1,_xlfn.XLOOKUP(D810,' RPM (ICE)'!$E$3:$E$63,' RPM (ICE)'!$B$3:$B$63,,1),IF(M810=2,_xlfn.XLOOKUP(D810,' RPM (ICE)'!$F$3:$F$63,' RPM (ICE)'!$B$3:$B$63,,1),IF(M810=3,_xlfn.XLOOKUP(D810,' RPM (ICE)'!$G$3:$G$63,' RPM (ICE)'!$B$3:$B$63,,1))))</f>
        <v>6900</v>
      </c>
      <c r="X810" s="12">
        <f t="shared" si="293"/>
        <v>18.575322156521739</v>
      </c>
      <c r="Y810" s="3">
        <f t="shared" si="294"/>
        <v>19</v>
      </c>
      <c r="Z810" s="3">
        <f t="shared" si="301"/>
        <v>19</v>
      </c>
      <c r="AA810" s="3">
        <f t="shared" si="295"/>
        <v>19</v>
      </c>
      <c r="AB810" s="19"/>
      <c r="AC810" s="14">
        <f>IF(M810=1,_xlfn.XLOOKUP(D810,' RPM (ICE)'!$E$3:$E$63,' RPM (ICE)'!$C$3:$C$63,,-1),IF(M810=2,_xlfn.XLOOKUP(D810,' RPM (ICE)'!$F$3:$F$63,' RPM (ICE)'!$C$3:$C$63,,-1),IF(M810=3,_xlfn.XLOOKUP(D810,' RPM (ICE)'!$G$3:$G$63,' RPM (ICE)'!$C$3:$C$63,,-1))))</f>
        <v>13.483333333333301</v>
      </c>
      <c r="AD810" s="14">
        <f t="shared" si="296"/>
        <v>10.054521666666643</v>
      </c>
      <c r="AE810" s="14">
        <f t="shared" si="297"/>
        <v>13.914292245024122</v>
      </c>
      <c r="AF810" s="14" cm="1">
        <f t="array" ref="AF810">_xlfn.XLOOKUP(AE810,BSFC!$I$11:$I$33,_xlfn.XLOOKUP('Main Data (ICE)'!W810,BSFC!$J$10:$W$10,BSFC!$J$11:$W$33,,-1),,-1)</f>
        <v>450.79008974999994</v>
      </c>
      <c r="AG810" s="14">
        <f t="shared" si="298"/>
        <v>1.2590218679194376</v>
      </c>
      <c r="AH810" s="14">
        <f t="shared" si="302"/>
        <v>2.08253003846414E-4</v>
      </c>
      <c r="AI810" s="14">
        <f t="shared" si="303"/>
        <v>9.3878390294632047E-2</v>
      </c>
      <c r="AJ810" s="14">
        <f t="shared" si="307"/>
        <v>92.975303286279498</v>
      </c>
      <c r="AK810" s="14">
        <f t="shared" si="304"/>
        <v>1.2434223880083715E-4</v>
      </c>
      <c r="AL810" s="14">
        <f t="shared" si="305"/>
        <v>0.12314609706792252</v>
      </c>
    </row>
    <row r="811" spans="1:38" ht="15.75" thickBot="1" x14ac:dyDescent="0.3">
      <c r="A811" s="14">
        <v>2</v>
      </c>
      <c r="B811" s="17" t="s">
        <v>31</v>
      </c>
      <c r="C811" s="14">
        <v>805</v>
      </c>
      <c r="D811" s="14">
        <f t="shared" si="299"/>
        <v>30.000049728</v>
      </c>
      <c r="E811" s="14">
        <f t="shared" si="289"/>
        <v>13.411199999999999</v>
      </c>
      <c r="F811" s="14">
        <f t="shared" si="300"/>
        <v>68.426725302904785</v>
      </c>
      <c r="G811" s="14">
        <f>0.5*('Specifications (ICE)'!$P$4*'Specifications (ICE)'!$P$3)*'Specifications (ICE)'!$P$5*E811^2</f>
        <v>56.217600027646043</v>
      </c>
      <c r="H811" s="14">
        <f>IF(B811="A",'Specifications (ICE)'!$M$12,IF(B811="G",'Specifications (ICE)'!$M$13))</f>
        <v>105.33879899999999</v>
      </c>
      <c r="I811" s="14">
        <f>'Specifications (ICE)'!$H$11-G811-H811-R811</f>
        <v>540.44185119107658</v>
      </c>
      <c r="J811" s="14">
        <f t="shared" si="290"/>
        <v>0.85399569113473717</v>
      </c>
      <c r="K811" s="14">
        <f>0.5*'Specifications (ICE)'!$E$16*E811^2</f>
        <v>48283.043975654393</v>
      </c>
      <c r="L811" s="14">
        <f>E811/'Specifications (ICE)'!$M$4</f>
        <v>46.93333333333333</v>
      </c>
      <c r="M811" s="14">
        <f t="shared" si="285"/>
        <v>3</v>
      </c>
      <c r="N811" s="14">
        <f>IF(M811=1,'Specifications (ICE)'!$M$19,IF(M811=2,'Specifications (ICE)'!$M$20,IF(M811=3,'Specifications (ICE)'!$M$21)))</f>
        <v>632.83908432016858</v>
      </c>
      <c r="O811" s="14">
        <f t="shared" si="286"/>
        <v>56.911309171706868</v>
      </c>
      <c r="P811" s="13">
        <f t="shared" si="287"/>
        <v>0</v>
      </c>
      <c r="Q811" s="14">
        <v>0</v>
      </c>
      <c r="R811" s="17">
        <f>'Specifications (ICE)'!$E$16*9.81*SIN(Q811-Q810)</f>
        <v>0</v>
      </c>
      <c r="S811" s="14">
        <f t="shared" si="291"/>
        <v>0</v>
      </c>
      <c r="T811" s="12">
        <f t="shared" si="288"/>
        <v>840.33949246964119</v>
      </c>
      <c r="U811" s="3">
        <f t="shared" si="306"/>
        <v>18</v>
      </c>
      <c r="V811" s="19">
        <f t="shared" si="292"/>
        <v>13.422600000000001</v>
      </c>
      <c r="W811" s="14">
        <f>IF(M811=1,_xlfn.XLOOKUP(D811,' RPM (ICE)'!$E$3:$E$63,' RPM (ICE)'!$B$3:$B$63,,1),IF(M811=2,_xlfn.XLOOKUP(D811,' RPM (ICE)'!$F$3:$F$63,' RPM (ICE)'!$B$3:$B$63,,1),IF(M811=3,_xlfn.XLOOKUP(D811,' RPM (ICE)'!$G$3:$G$63,' RPM (ICE)'!$B$3:$B$63,,1))))</f>
        <v>6900</v>
      </c>
      <c r="X811" s="12">
        <f t="shared" si="293"/>
        <v>18.575322156521739</v>
      </c>
      <c r="Y811" s="3">
        <f t="shared" si="294"/>
        <v>19</v>
      </c>
      <c r="Z811" s="3">
        <f t="shared" si="301"/>
        <v>19</v>
      </c>
      <c r="AA811" s="3">
        <f t="shared" si="295"/>
        <v>19</v>
      </c>
      <c r="AB811" s="19"/>
      <c r="AC811" s="14">
        <f>IF(M811=1,_xlfn.XLOOKUP(D811,' RPM (ICE)'!$E$3:$E$63,' RPM (ICE)'!$C$3:$C$63,,-1),IF(M811=2,_xlfn.XLOOKUP(D811,' RPM (ICE)'!$F$3:$F$63,' RPM (ICE)'!$C$3:$C$63,,-1),IF(M811=3,_xlfn.XLOOKUP(D811,' RPM (ICE)'!$G$3:$G$63,' RPM (ICE)'!$C$3:$C$63,,-1))))</f>
        <v>13.483333333333301</v>
      </c>
      <c r="AD811" s="14">
        <f t="shared" si="296"/>
        <v>10.054521666666643</v>
      </c>
      <c r="AE811" s="14">
        <f t="shared" si="297"/>
        <v>13.914292245024122</v>
      </c>
      <c r="AF811" s="14" cm="1">
        <f t="array" ref="AF811">_xlfn.XLOOKUP(AE811,BSFC!$I$11:$I$33,_xlfn.XLOOKUP('Main Data (ICE)'!W811,BSFC!$J$10:$W$10,BSFC!$J$11:$W$33,,-1),,-1)</f>
        <v>450.79008974999994</v>
      </c>
      <c r="AG811" s="14">
        <f t="shared" si="298"/>
        <v>1.2590218679194376</v>
      </c>
      <c r="AH811" s="14">
        <f t="shared" si="302"/>
        <v>2.08253003846414E-4</v>
      </c>
      <c r="AI811" s="14">
        <f t="shared" si="303"/>
        <v>9.3878390294632047E-2</v>
      </c>
      <c r="AJ811" s="14">
        <f t="shared" si="307"/>
        <v>93.069181676574132</v>
      </c>
      <c r="AK811" s="14">
        <f t="shared" si="304"/>
        <v>1.2434223880083715E-4</v>
      </c>
      <c r="AL811" s="14">
        <f t="shared" si="305"/>
        <v>0.12327043930672336</v>
      </c>
    </row>
    <row r="812" spans="1:38" ht="15.75" thickBot="1" x14ac:dyDescent="0.3">
      <c r="A812" s="14">
        <v>2</v>
      </c>
      <c r="B812" s="17" t="s">
        <v>31</v>
      </c>
      <c r="C812" s="14">
        <v>806</v>
      </c>
      <c r="D812" s="14">
        <f t="shared" si="299"/>
        <v>30.000049728</v>
      </c>
      <c r="E812" s="14">
        <f t="shared" si="289"/>
        <v>13.411199999999999</v>
      </c>
      <c r="F812" s="14">
        <f t="shared" si="300"/>
        <v>68.501289845973261</v>
      </c>
      <c r="G812" s="14">
        <f>0.5*('Specifications (ICE)'!$P$4*'Specifications (ICE)'!$P$3)*'Specifications (ICE)'!$P$5*E812^2</f>
        <v>56.217600027646043</v>
      </c>
      <c r="H812" s="14">
        <f>IF(B812="A",'Specifications (ICE)'!$M$12,IF(B812="G",'Specifications (ICE)'!$M$13))</f>
        <v>105.33879899999999</v>
      </c>
      <c r="I812" s="14">
        <f>'Specifications (ICE)'!$H$11-G812-H812-R812</f>
        <v>540.44185119107658</v>
      </c>
      <c r="J812" s="14">
        <f t="shared" si="290"/>
        <v>0.85399569113473717</v>
      </c>
      <c r="K812" s="14">
        <f>0.5*'Specifications (ICE)'!$E$16*E812^2</f>
        <v>48283.043975654393</v>
      </c>
      <c r="L812" s="14">
        <f>E812/'Specifications (ICE)'!$M$4</f>
        <v>46.93333333333333</v>
      </c>
      <c r="M812" s="14">
        <f t="shared" si="285"/>
        <v>3</v>
      </c>
      <c r="N812" s="14">
        <f>IF(M812=1,'Specifications (ICE)'!$M$19,IF(M812=2,'Specifications (ICE)'!$M$20,IF(M812=3,'Specifications (ICE)'!$M$21)))</f>
        <v>632.83908432016858</v>
      </c>
      <c r="O812" s="14">
        <f t="shared" si="286"/>
        <v>56.911309171706868</v>
      </c>
      <c r="P812" s="13">
        <f t="shared" si="287"/>
        <v>0</v>
      </c>
      <c r="Q812" s="14">
        <v>0</v>
      </c>
      <c r="R812" s="17">
        <f>'Specifications (ICE)'!$E$16*9.81*SIN(Q812-Q811)</f>
        <v>0</v>
      </c>
      <c r="S812" s="14">
        <f t="shared" si="291"/>
        <v>0</v>
      </c>
      <c r="T812" s="12">
        <f t="shared" si="288"/>
        <v>840.33949246964119</v>
      </c>
      <c r="U812" s="3">
        <f t="shared" si="306"/>
        <v>18</v>
      </c>
      <c r="V812" s="19">
        <f t="shared" si="292"/>
        <v>13.422600000000001</v>
      </c>
      <c r="W812" s="14">
        <f>IF(M812=1,_xlfn.XLOOKUP(D812,' RPM (ICE)'!$E$3:$E$63,' RPM (ICE)'!$B$3:$B$63,,1),IF(M812=2,_xlfn.XLOOKUP(D812,' RPM (ICE)'!$F$3:$F$63,' RPM (ICE)'!$B$3:$B$63,,1),IF(M812=3,_xlfn.XLOOKUP(D812,' RPM (ICE)'!$G$3:$G$63,' RPM (ICE)'!$B$3:$B$63,,1))))</f>
        <v>6900</v>
      </c>
      <c r="X812" s="12">
        <f t="shared" si="293"/>
        <v>18.575322156521739</v>
      </c>
      <c r="Y812" s="3">
        <f t="shared" si="294"/>
        <v>19</v>
      </c>
      <c r="Z812" s="3">
        <f t="shared" si="301"/>
        <v>19</v>
      </c>
      <c r="AA812" s="3">
        <f t="shared" si="295"/>
        <v>19</v>
      </c>
      <c r="AB812" s="19"/>
      <c r="AC812" s="14">
        <f>IF(M812=1,_xlfn.XLOOKUP(D812,' RPM (ICE)'!$E$3:$E$63,' RPM (ICE)'!$C$3:$C$63,,-1),IF(M812=2,_xlfn.XLOOKUP(D812,' RPM (ICE)'!$F$3:$F$63,' RPM (ICE)'!$C$3:$C$63,,-1),IF(M812=3,_xlfn.XLOOKUP(D812,' RPM (ICE)'!$G$3:$G$63,' RPM (ICE)'!$C$3:$C$63,,-1))))</f>
        <v>13.483333333333301</v>
      </c>
      <c r="AD812" s="14">
        <f t="shared" si="296"/>
        <v>10.054521666666643</v>
      </c>
      <c r="AE812" s="14">
        <f t="shared" si="297"/>
        <v>13.914292245024122</v>
      </c>
      <c r="AF812" s="14" cm="1">
        <f t="array" ref="AF812">_xlfn.XLOOKUP(AE812,BSFC!$I$11:$I$33,_xlfn.XLOOKUP('Main Data (ICE)'!W812,BSFC!$J$10:$W$10,BSFC!$J$11:$W$33,,-1),,-1)</f>
        <v>450.79008974999994</v>
      </c>
      <c r="AG812" s="14">
        <f t="shared" si="298"/>
        <v>1.2590218679194376</v>
      </c>
      <c r="AH812" s="14">
        <f t="shared" si="302"/>
        <v>2.08253003846414E-4</v>
      </c>
      <c r="AI812" s="14">
        <f t="shared" si="303"/>
        <v>9.3878390294632047E-2</v>
      </c>
      <c r="AJ812" s="14">
        <f t="shared" si="307"/>
        <v>93.163060066868766</v>
      </c>
      <c r="AK812" s="14">
        <f t="shared" si="304"/>
        <v>1.2434223880083715E-4</v>
      </c>
      <c r="AL812" s="14">
        <f t="shared" si="305"/>
        <v>0.1233947815455242</v>
      </c>
    </row>
    <row r="813" spans="1:38" ht="15.75" thickBot="1" x14ac:dyDescent="0.3">
      <c r="A813" s="14">
        <v>2</v>
      </c>
      <c r="B813" s="17" t="s">
        <v>31</v>
      </c>
      <c r="C813" s="14">
        <v>807</v>
      </c>
      <c r="D813" s="14">
        <f t="shared" si="299"/>
        <v>30.000049728</v>
      </c>
      <c r="E813" s="14">
        <f t="shared" si="289"/>
        <v>13.411199999999999</v>
      </c>
      <c r="F813" s="14">
        <f t="shared" si="300"/>
        <v>68.575854389041737</v>
      </c>
      <c r="G813" s="14">
        <f>0.5*('Specifications (ICE)'!$P$4*'Specifications (ICE)'!$P$3)*'Specifications (ICE)'!$P$5*E813^2</f>
        <v>56.217600027646043</v>
      </c>
      <c r="H813" s="14">
        <f>IF(B813="A",'Specifications (ICE)'!$M$12,IF(B813="G",'Specifications (ICE)'!$M$13))</f>
        <v>105.33879899999999</v>
      </c>
      <c r="I813" s="14">
        <f>'Specifications (ICE)'!$H$11-G813-H813-R813</f>
        <v>540.44185119107658</v>
      </c>
      <c r="J813" s="14">
        <f t="shared" si="290"/>
        <v>0.85399569113473717</v>
      </c>
      <c r="K813" s="14">
        <f>0.5*'Specifications (ICE)'!$E$16*E813^2</f>
        <v>48283.043975654393</v>
      </c>
      <c r="L813" s="14">
        <f>E813/'Specifications (ICE)'!$M$4</f>
        <v>46.93333333333333</v>
      </c>
      <c r="M813" s="14">
        <f t="shared" si="285"/>
        <v>3</v>
      </c>
      <c r="N813" s="14">
        <f>IF(M813=1,'Specifications (ICE)'!$M$19,IF(M813=2,'Specifications (ICE)'!$M$20,IF(M813=3,'Specifications (ICE)'!$M$21)))</f>
        <v>632.83908432016858</v>
      </c>
      <c r="O813" s="14">
        <f t="shared" si="286"/>
        <v>56.911309171706868</v>
      </c>
      <c r="P813" s="13">
        <f t="shared" si="287"/>
        <v>0</v>
      </c>
      <c r="Q813" s="14">
        <v>0</v>
      </c>
      <c r="R813" s="17">
        <f>'Specifications (ICE)'!$E$16*9.81*SIN(Q813-Q812)</f>
        <v>0</v>
      </c>
      <c r="S813" s="14">
        <f t="shared" si="291"/>
        <v>0</v>
      </c>
      <c r="T813" s="12">
        <f t="shared" si="288"/>
        <v>840.33949246964119</v>
      </c>
      <c r="U813" s="3">
        <f t="shared" si="306"/>
        <v>18</v>
      </c>
      <c r="V813" s="19">
        <f t="shared" si="292"/>
        <v>13.422600000000001</v>
      </c>
      <c r="W813" s="14">
        <f>IF(M813=1,_xlfn.XLOOKUP(D813,' RPM (ICE)'!$E$3:$E$63,' RPM (ICE)'!$B$3:$B$63,,1),IF(M813=2,_xlfn.XLOOKUP(D813,' RPM (ICE)'!$F$3:$F$63,' RPM (ICE)'!$B$3:$B$63,,1),IF(M813=3,_xlfn.XLOOKUP(D813,' RPM (ICE)'!$G$3:$G$63,' RPM (ICE)'!$B$3:$B$63,,1))))</f>
        <v>6900</v>
      </c>
      <c r="X813" s="12">
        <f t="shared" si="293"/>
        <v>18.575322156521739</v>
      </c>
      <c r="Y813" s="3">
        <f t="shared" si="294"/>
        <v>19</v>
      </c>
      <c r="Z813" s="3">
        <f t="shared" si="301"/>
        <v>19</v>
      </c>
      <c r="AA813" s="3">
        <f t="shared" si="295"/>
        <v>19</v>
      </c>
      <c r="AB813" s="19"/>
      <c r="AC813" s="14">
        <f>IF(M813=1,_xlfn.XLOOKUP(D813,' RPM (ICE)'!$E$3:$E$63,' RPM (ICE)'!$C$3:$C$63,,-1),IF(M813=2,_xlfn.XLOOKUP(D813,' RPM (ICE)'!$F$3:$F$63,' RPM (ICE)'!$C$3:$C$63,,-1),IF(M813=3,_xlfn.XLOOKUP(D813,' RPM (ICE)'!$G$3:$G$63,' RPM (ICE)'!$C$3:$C$63,,-1))))</f>
        <v>13.483333333333301</v>
      </c>
      <c r="AD813" s="14">
        <f t="shared" si="296"/>
        <v>10.054521666666643</v>
      </c>
      <c r="AE813" s="14">
        <f t="shared" si="297"/>
        <v>13.914292245024122</v>
      </c>
      <c r="AF813" s="14" cm="1">
        <f t="array" ref="AF813">_xlfn.XLOOKUP(AE813,BSFC!$I$11:$I$33,_xlfn.XLOOKUP('Main Data (ICE)'!W813,BSFC!$J$10:$W$10,BSFC!$J$11:$W$33,,-1),,-1)</f>
        <v>450.79008974999994</v>
      </c>
      <c r="AG813" s="14">
        <f t="shared" si="298"/>
        <v>1.2590218679194376</v>
      </c>
      <c r="AH813" s="14">
        <f t="shared" si="302"/>
        <v>2.08253003846414E-4</v>
      </c>
      <c r="AI813" s="14">
        <f t="shared" si="303"/>
        <v>9.3878390294632047E-2</v>
      </c>
      <c r="AJ813" s="14">
        <f t="shared" si="307"/>
        <v>93.2569384571634</v>
      </c>
      <c r="AK813" s="14">
        <f t="shared" si="304"/>
        <v>1.2434223880083715E-4</v>
      </c>
      <c r="AL813" s="14">
        <f t="shared" si="305"/>
        <v>0.12351912378432504</v>
      </c>
    </row>
    <row r="814" spans="1:38" ht="15.75" thickBot="1" x14ac:dyDescent="0.3">
      <c r="A814" s="14">
        <v>2</v>
      </c>
      <c r="B814" s="17" t="s">
        <v>31</v>
      </c>
      <c r="C814" s="14">
        <v>808</v>
      </c>
      <c r="D814" s="14">
        <f t="shared" si="299"/>
        <v>30.000049728</v>
      </c>
      <c r="E814" s="14">
        <f t="shared" si="289"/>
        <v>13.411199999999999</v>
      </c>
      <c r="F814" s="14">
        <f t="shared" si="300"/>
        <v>68.650418932110213</v>
      </c>
      <c r="G814" s="14">
        <f>0.5*('Specifications (ICE)'!$P$4*'Specifications (ICE)'!$P$3)*'Specifications (ICE)'!$P$5*E814^2</f>
        <v>56.217600027646043</v>
      </c>
      <c r="H814" s="14">
        <f>IF(B814="A",'Specifications (ICE)'!$M$12,IF(B814="G",'Specifications (ICE)'!$M$13))</f>
        <v>105.33879899999999</v>
      </c>
      <c r="I814" s="14">
        <f>'Specifications (ICE)'!$H$11-G814-H814-R814</f>
        <v>540.44185119107658</v>
      </c>
      <c r="J814" s="14">
        <f t="shared" si="290"/>
        <v>0.85399569113473717</v>
      </c>
      <c r="K814" s="14">
        <f>0.5*'Specifications (ICE)'!$E$16*E814^2</f>
        <v>48283.043975654393</v>
      </c>
      <c r="L814" s="14">
        <f>E814/'Specifications (ICE)'!$M$4</f>
        <v>46.93333333333333</v>
      </c>
      <c r="M814" s="14">
        <f t="shared" si="285"/>
        <v>3</v>
      </c>
      <c r="N814" s="14">
        <f>IF(M814=1,'Specifications (ICE)'!$M$19,IF(M814=2,'Specifications (ICE)'!$M$20,IF(M814=3,'Specifications (ICE)'!$M$21)))</f>
        <v>632.83908432016858</v>
      </c>
      <c r="O814" s="14">
        <f t="shared" si="286"/>
        <v>56.911309171706868</v>
      </c>
      <c r="P814" s="13">
        <f t="shared" si="287"/>
        <v>0</v>
      </c>
      <c r="Q814" s="14">
        <v>0</v>
      </c>
      <c r="R814" s="17">
        <f>'Specifications (ICE)'!$E$16*9.81*SIN(Q814-Q813)</f>
        <v>0</v>
      </c>
      <c r="S814" s="14">
        <f t="shared" si="291"/>
        <v>0</v>
      </c>
      <c r="T814" s="12">
        <f t="shared" si="288"/>
        <v>840.33949246964119</v>
      </c>
      <c r="U814" s="3">
        <f t="shared" si="306"/>
        <v>18</v>
      </c>
      <c r="V814" s="19">
        <f t="shared" si="292"/>
        <v>13.422600000000001</v>
      </c>
      <c r="W814" s="14">
        <f>IF(M814=1,_xlfn.XLOOKUP(D814,' RPM (ICE)'!$E$3:$E$63,' RPM (ICE)'!$B$3:$B$63,,1),IF(M814=2,_xlfn.XLOOKUP(D814,' RPM (ICE)'!$F$3:$F$63,' RPM (ICE)'!$B$3:$B$63,,1),IF(M814=3,_xlfn.XLOOKUP(D814,' RPM (ICE)'!$G$3:$G$63,' RPM (ICE)'!$B$3:$B$63,,1))))</f>
        <v>6900</v>
      </c>
      <c r="X814" s="12">
        <f t="shared" si="293"/>
        <v>18.575322156521739</v>
      </c>
      <c r="Y814" s="3">
        <f t="shared" si="294"/>
        <v>19</v>
      </c>
      <c r="Z814" s="3">
        <f t="shared" si="301"/>
        <v>19</v>
      </c>
      <c r="AA814" s="3">
        <f t="shared" si="295"/>
        <v>19</v>
      </c>
      <c r="AB814" s="19"/>
      <c r="AC814" s="14">
        <f>IF(M814=1,_xlfn.XLOOKUP(D814,' RPM (ICE)'!$E$3:$E$63,' RPM (ICE)'!$C$3:$C$63,,-1),IF(M814=2,_xlfn.XLOOKUP(D814,' RPM (ICE)'!$F$3:$F$63,' RPM (ICE)'!$C$3:$C$63,,-1),IF(M814=3,_xlfn.XLOOKUP(D814,' RPM (ICE)'!$G$3:$G$63,' RPM (ICE)'!$C$3:$C$63,,-1))))</f>
        <v>13.483333333333301</v>
      </c>
      <c r="AD814" s="14">
        <f t="shared" si="296"/>
        <v>10.054521666666643</v>
      </c>
      <c r="AE814" s="14">
        <f t="shared" si="297"/>
        <v>13.914292245024122</v>
      </c>
      <c r="AF814" s="14" cm="1">
        <f t="array" ref="AF814">_xlfn.XLOOKUP(AE814,BSFC!$I$11:$I$33,_xlfn.XLOOKUP('Main Data (ICE)'!W814,BSFC!$J$10:$W$10,BSFC!$J$11:$W$33,,-1),,-1)</f>
        <v>450.79008974999994</v>
      </c>
      <c r="AG814" s="14">
        <f t="shared" si="298"/>
        <v>1.2590218679194376</v>
      </c>
      <c r="AH814" s="14">
        <f t="shared" si="302"/>
        <v>2.08253003846414E-4</v>
      </c>
      <c r="AI814" s="14">
        <f t="shared" si="303"/>
        <v>9.3878390294632047E-2</v>
      </c>
      <c r="AJ814" s="14">
        <f t="shared" si="307"/>
        <v>93.350816847458034</v>
      </c>
      <c r="AK814" s="14">
        <f t="shared" si="304"/>
        <v>1.2434223880083715E-4</v>
      </c>
      <c r="AL814" s="14">
        <f t="shared" si="305"/>
        <v>0.12364346602312588</v>
      </c>
    </row>
    <row r="815" spans="1:38" ht="15.75" thickBot="1" x14ac:dyDescent="0.3">
      <c r="A815" s="14">
        <v>2</v>
      </c>
      <c r="B815" s="17" t="s">
        <v>31</v>
      </c>
      <c r="C815" s="14">
        <v>809</v>
      </c>
      <c r="D815" s="14">
        <f t="shared" si="299"/>
        <v>30.000049728</v>
      </c>
      <c r="E815" s="14">
        <f t="shared" si="289"/>
        <v>13.411199999999999</v>
      </c>
      <c r="F815" s="14">
        <f t="shared" si="300"/>
        <v>68.724983475178689</v>
      </c>
      <c r="G815" s="14">
        <f>0.5*('Specifications (ICE)'!$P$4*'Specifications (ICE)'!$P$3)*'Specifications (ICE)'!$P$5*E815^2</f>
        <v>56.217600027646043</v>
      </c>
      <c r="H815" s="14">
        <f>IF(B815="A",'Specifications (ICE)'!$M$12,IF(B815="G",'Specifications (ICE)'!$M$13))</f>
        <v>105.33879899999999</v>
      </c>
      <c r="I815" s="14">
        <f>'Specifications (ICE)'!$H$11-G815-H815-R815</f>
        <v>540.44185119107658</v>
      </c>
      <c r="J815" s="14">
        <f t="shared" si="290"/>
        <v>0.85399569113473717</v>
      </c>
      <c r="K815" s="14">
        <f>0.5*'Specifications (ICE)'!$E$16*E815^2</f>
        <v>48283.043975654393</v>
      </c>
      <c r="L815" s="14">
        <f>E815/'Specifications (ICE)'!$M$4</f>
        <v>46.93333333333333</v>
      </c>
      <c r="M815" s="14">
        <f t="shared" si="285"/>
        <v>3</v>
      </c>
      <c r="N815" s="14">
        <f>IF(M815=1,'Specifications (ICE)'!$M$19,IF(M815=2,'Specifications (ICE)'!$M$20,IF(M815=3,'Specifications (ICE)'!$M$21)))</f>
        <v>632.83908432016858</v>
      </c>
      <c r="O815" s="14">
        <f t="shared" si="286"/>
        <v>56.911309171706868</v>
      </c>
      <c r="P815" s="13">
        <f t="shared" si="287"/>
        <v>0</v>
      </c>
      <c r="Q815" s="14">
        <v>0</v>
      </c>
      <c r="R815" s="17">
        <f>'Specifications (ICE)'!$E$16*9.81*SIN(Q815-Q814)</f>
        <v>0</v>
      </c>
      <c r="S815" s="14">
        <f t="shared" si="291"/>
        <v>0</v>
      </c>
      <c r="T815" s="12">
        <f t="shared" si="288"/>
        <v>840.33949246964119</v>
      </c>
      <c r="U815" s="3">
        <f t="shared" si="306"/>
        <v>18</v>
      </c>
      <c r="V815" s="19">
        <f t="shared" si="292"/>
        <v>13.422600000000001</v>
      </c>
      <c r="W815" s="14">
        <f>IF(M815=1,_xlfn.XLOOKUP(D815,' RPM (ICE)'!$E$3:$E$63,' RPM (ICE)'!$B$3:$B$63,,1),IF(M815=2,_xlfn.XLOOKUP(D815,' RPM (ICE)'!$F$3:$F$63,' RPM (ICE)'!$B$3:$B$63,,1),IF(M815=3,_xlfn.XLOOKUP(D815,' RPM (ICE)'!$G$3:$G$63,' RPM (ICE)'!$B$3:$B$63,,1))))</f>
        <v>6900</v>
      </c>
      <c r="X815" s="12">
        <f t="shared" si="293"/>
        <v>18.575322156521739</v>
      </c>
      <c r="Y815" s="3">
        <f t="shared" si="294"/>
        <v>19</v>
      </c>
      <c r="Z815" s="3">
        <f t="shared" si="301"/>
        <v>19</v>
      </c>
      <c r="AA815" s="3">
        <f t="shared" si="295"/>
        <v>19</v>
      </c>
      <c r="AB815" s="19"/>
      <c r="AC815" s="14">
        <f>IF(M815=1,_xlfn.XLOOKUP(D815,' RPM (ICE)'!$E$3:$E$63,' RPM (ICE)'!$C$3:$C$63,,-1),IF(M815=2,_xlfn.XLOOKUP(D815,' RPM (ICE)'!$F$3:$F$63,' RPM (ICE)'!$C$3:$C$63,,-1),IF(M815=3,_xlfn.XLOOKUP(D815,' RPM (ICE)'!$G$3:$G$63,' RPM (ICE)'!$C$3:$C$63,,-1))))</f>
        <v>13.483333333333301</v>
      </c>
      <c r="AD815" s="14">
        <f t="shared" si="296"/>
        <v>10.054521666666643</v>
      </c>
      <c r="AE815" s="14">
        <f t="shared" si="297"/>
        <v>13.914292245024122</v>
      </c>
      <c r="AF815" s="14" cm="1">
        <f t="array" ref="AF815">_xlfn.XLOOKUP(AE815,BSFC!$I$11:$I$33,_xlfn.XLOOKUP('Main Data (ICE)'!W815,BSFC!$J$10:$W$10,BSFC!$J$11:$W$33,,-1),,-1)</f>
        <v>450.79008974999994</v>
      </c>
      <c r="AG815" s="14">
        <f t="shared" si="298"/>
        <v>1.2590218679194376</v>
      </c>
      <c r="AH815" s="14">
        <f t="shared" si="302"/>
        <v>2.08253003846414E-4</v>
      </c>
      <c r="AI815" s="14">
        <f t="shared" si="303"/>
        <v>9.3878390294632047E-2</v>
      </c>
      <c r="AJ815" s="14">
        <f t="shared" si="307"/>
        <v>93.444695237752669</v>
      </c>
      <c r="AK815" s="14">
        <f t="shared" si="304"/>
        <v>1.2434223880083715E-4</v>
      </c>
      <c r="AL815" s="14">
        <f t="shared" si="305"/>
        <v>0.12376780826192672</v>
      </c>
    </row>
    <row r="816" spans="1:38" ht="15.75" thickBot="1" x14ac:dyDescent="0.3">
      <c r="A816" s="14">
        <v>2</v>
      </c>
      <c r="B816" s="17" t="s">
        <v>31</v>
      </c>
      <c r="C816" s="14">
        <v>810</v>
      </c>
      <c r="D816" s="14">
        <f t="shared" si="299"/>
        <v>30.000049728</v>
      </c>
      <c r="E816" s="14">
        <f t="shared" si="289"/>
        <v>13.411199999999999</v>
      </c>
      <c r="F816" s="14">
        <f t="shared" si="300"/>
        <v>68.799548018247165</v>
      </c>
      <c r="G816" s="14">
        <f>0.5*('Specifications (ICE)'!$P$4*'Specifications (ICE)'!$P$3)*'Specifications (ICE)'!$P$5*E816^2</f>
        <v>56.217600027646043</v>
      </c>
      <c r="H816" s="14">
        <f>IF(B816="A",'Specifications (ICE)'!$M$12,IF(B816="G",'Specifications (ICE)'!$M$13))</f>
        <v>105.33879899999999</v>
      </c>
      <c r="I816" s="14">
        <f>'Specifications (ICE)'!$H$11-G816-H816-R816</f>
        <v>540.44185119107658</v>
      </c>
      <c r="J816" s="14">
        <f t="shared" si="290"/>
        <v>0.85399569113473717</v>
      </c>
      <c r="K816" s="14">
        <f>0.5*'Specifications (ICE)'!$E$16*E816^2</f>
        <v>48283.043975654393</v>
      </c>
      <c r="L816" s="14">
        <f>E816/'Specifications (ICE)'!$M$4</f>
        <v>46.93333333333333</v>
      </c>
      <c r="M816" s="14">
        <f t="shared" si="285"/>
        <v>3</v>
      </c>
      <c r="N816" s="14">
        <f>IF(M816=1,'Specifications (ICE)'!$M$19,IF(M816=2,'Specifications (ICE)'!$M$20,IF(M816=3,'Specifications (ICE)'!$M$21)))</f>
        <v>632.83908432016858</v>
      </c>
      <c r="O816" s="14">
        <f t="shared" si="286"/>
        <v>56.911309171706868</v>
      </c>
      <c r="P816" s="13">
        <f t="shared" si="287"/>
        <v>0</v>
      </c>
      <c r="Q816" s="14">
        <v>0</v>
      </c>
      <c r="R816" s="17">
        <f>'Specifications (ICE)'!$E$16*9.81*SIN(Q816-Q815)</f>
        <v>0</v>
      </c>
      <c r="S816" s="14">
        <f t="shared" si="291"/>
        <v>0</v>
      </c>
      <c r="T816" s="12">
        <f t="shared" si="288"/>
        <v>840.33949246964119</v>
      </c>
      <c r="U816" s="3">
        <f t="shared" si="306"/>
        <v>18</v>
      </c>
      <c r="V816" s="19">
        <f t="shared" si="292"/>
        <v>13.422600000000001</v>
      </c>
      <c r="W816" s="14">
        <f>IF(M816=1,_xlfn.XLOOKUP(D816,' RPM (ICE)'!$E$3:$E$63,' RPM (ICE)'!$B$3:$B$63,,1),IF(M816=2,_xlfn.XLOOKUP(D816,' RPM (ICE)'!$F$3:$F$63,' RPM (ICE)'!$B$3:$B$63,,1),IF(M816=3,_xlfn.XLOOKUP(D816,' RPM (ICE)'!$G$3:$G$63,' RPM (ICE)'!$B$3:$B$63,,1))))</f>
        <v>6900</v>
      </c>
      <c r="X816" s="12">
        <f t="shared" si="293"/>
        <v>18.575322156521739</v>
      </c>
      <c r="Y816" s="3">
        <f t="shared" si="294"/>
        <v>19</v>
      </c>
      <c r="Z816" s="3">
        <f t="shared" si="301"/>
        <v>19</v>
      </c>
      <c r="AA816" s="3">
        <f t="shared" si="295"/>
        <v>19</v>
      </c>
      <c r="AB816" s="19"/>
      <c r="AC816" s="14">
        <f>IF(M816=1,_xlfn.XLOOKUP(D816,' RPM (ICE)'!$E$3:$E$63,' RPM (ICE)'!$C$3:$C$63,,-1),IF(M816=2,_xlfn.XLOOKUP(D816,' RPM (ICE)'!$F$3:$F$63,' RPM (ICE)'!$C$3:$C$63,,-1),IF(M816=3,_xlfn.XLOOKUP(D816,' RPM (ICE)'!$G$3:$G$63,' RPM (ICE)'!$C$3:$C$63,,-1))))</f>
        <v>13.483333333333301</v>
      </c>
      <c r="AD816" s="14">
        <f t="shared" si="296"/>
        <v>10.054521666666643</v>
      </c>
      <c r="AE816" s="14">
        <f t="shared" si="297"/>
        <v>13.914292245024122</v>
      </c>
      <c r="AF816" s="14" cm="1">
        <f t="array" ref="AF816">_xlfn.XLOOKUP(AE816,BSFC!$I$11:$I$33,_xlfn.XLOOKUP('Main Data (ICE)'!W816,BSFC!$J$10:$W$10,BSFC!$J$11:$W$33,,-1),,-1)</f>
        <v>450.79008974999994</v>
      </c>
      <c r="AG816" s="14">
        <f t="shared" si="298"/>
        <v>1.2590218679194376</v>
      </c>
      <c r="AH816" s="14">
        <f t="shared" si="302"/>
        <v>2.08253003846414E-4</v>
      </c>
      <c r="AI816" s="14">
        <f t="shared" si="303"/>
        <v>9.3878390294632047E-2</v>
      </c>
      <c r="AJ816" s="14">
        <f t="shared" si="307"/>
        <v>93.538573628047303</v>
      </c>
      <c r="AK816" s="14">
        <f t="shared" si="304"/>
        <v>1.2434223880083715E-4</v>
      </c>
      <c r="AL816" s="14">
        <f t="shared" si="305"/>
        <v>0.12389215050072756</v>
      </c>
    </row>
    <row r="817" spans="1:38" ht="15.75" thickBot="1" x14ac:dyDescent="0.3">
      <c r="A817" s="14">
        <v>2</v>
      </c>
      <c r="B817" s="17" t="s">
        <v>31</v>
      </c>
      <c r="C817" s="14">
        <v>811</v>
      </c>
      <c r="D817" s="14">
        <f t="shared" si="299"/>
        <v>30.000049728</v>
      </c>
      <c r="E817" s="14">
        <f t="shared" si="289"/>
        <v>13.411199999999999</v>
      </c>
      <c r="F817" s="14">
        <f t="shared" si="300"/>
        <v>68.874112561315641</v>
      </c>
      <c r="G817" s="14">
        <f>0.5*('Specifications (ICE)'!$P$4*'Specifications (ICE)'!$P$3)*'Specifications (ICE)'!$P$5*E817^2</f>
        <v>56.217600027646043</v>
      </c>
      <c r="H817" s="14">
        <f>IF(B817="A",'Specifications (ICE)'!$M$12,IF(B817="G",'Specifications (ICE)'!$M$13))</f>
        <v>105.33879899999999</v>
      </c>
      <c r="I817" s="14">
        <f>'Specifications (ICE)'!$H$11-G817-H817-R817</f>
        <v>540.44185119107658</v>
      </c>
      <c r="J817" s="14">
        <f t="shared" si="290"/>
        <v>0.85399569113473717</v>
      </c>
      <c r="K817" s="14">
        <f>0.5*'Specifications (ICE)'!$E$16*E817^2</f>
        <v>48283.043975654393</v>
      </c>
      <c r="L817" s="14">
        <f>E817/'Specifications (ICE)'!$M$4</f>
        <v>46.93333333333333</v>
      </c>
      <c r="M817" s="14">
        <f t="shared" si="285"/>
        <v>3</v>
      </c>
      <c r="N817" s="14">
        <f>IF(M817=1,'Specifications (ICE)'!$M$19,IF(M817=2,'Specifications (ICE)'!$M$20,IF(M817=3,'Specifications (ICE)'!$M$21)))</f>
        <v>632.83908432016858</v>
      </c>
      <c r="O817" s="14">
        <f t="shared" si="286"/>
        <v>56.911309171706868</v>
      </c>
      <c r="P817" s="13">
        <f t="shared" si="287"/>
        <v>0</v>
      </c>
      <c r="Q817" s="14">
        <v>0</v>
      </c>
      <c r="R817" s="17">
        <f>'Specifications (ICE)'!$E$16*9.81*SIN(Q817-Q816)</f>
        <v>0</v>
      </c>
      <c r="S817" s="14">
        <f t="shared" si="291"/>
        <v>0</v>
      </c>
      <c r="T817" s="12">
        <f t="shared" si="288"/>
        <v>840.33949246964119</v>
      </c>
      <c r="U817" s="3">
        <f t="shared" si="306"/>
        <v>18</v>
      </c>
      <c r="V817" s="19">
        <f t="shared" si="292"/>
        <v>13.422600000000001</v>
      </c>
      <c r="W817" s="14">
        <f>IF(M817=1,_xlfn.XLOOKUP(D817,' RPM (ICE)'!$E$3:$E$63,' RPM (ICE)'!$B$3:$B$63,,1),IF(M817=2,_xlfn.XLOOKUP(D817,' RPM (ICE)'!$F$3:$F$63,' RPM (ICE)'!$B$3:$B$63,,1),IF(M817=3,_xlfn.XLOOKUP(D817,' RPM (ICE)'!$G$3:$G$63,' RPM (ICE)'!$B$3:$B$63,,1))))</f>
        <v>6900</v>
      </c>
      <c r="X817" s="12">
        <f t="shared" si="293"/>
        <v>18.575322156521739</v>
      </c>
      <c r="Y817" s="3">
        <f t="shared" si="294"/>
        <v>19</v>
      </c>
      <c r="Z817" s="3">
        <f t="shared" si="301"/>
        <v>19</v>
      </c>
      <c r="AA817" s="3">
        <f t="shared" si="295"/>
        <v>19</v>
      </c>
      <c r="AB817" s="19"/>
      <c r="AC817" s="14">
        <f>IF(M817=1,_xlfn.XLOOKUP(D817,' RPM (ICE)'!$E$3:$E$63,' RPM (ICE)'!$C$3:$C$63,,-1),IF(M817=2,_xlfn.XLOOKUP(D817,' RPM (ICE)'!$F$3:$F$63,' RPM (ICE)'!$C$3:$C$63,,-1),IF(M817=3,_xlfn.XLOOKUP(D817,' RPM (ICE)'!$G$3:$G$63,' RPM (ICE)'!$C$3:$C$63,,-1))))</f>
        <v>13.483333333333301</v>
      </c>
      <c r="AD817" s="14">
        <f t="shared" si="296"/>
        <v>10.054521666666643</v>
      </c>
      <c r="AE817" s="14">
        <f t="shared" si="297"/>
        <v>13.914292245024122</v>
      </c>
      <c r="AF817" s="14" cm="1">
        <f t="array" ref="AF817">_xlfn.XLOOKUP(AE817,BSFC!$I$11:$I$33,_xlfn.XLOOKUP('Main Data (ICE)'!W817,BSFC!$J$10:$W$10,BSFC!$J$11:$W$33,,-1),,-1)</f>
        <v>450.79008974999994</v>
      </c>
      <c r="AG817" s="14">
        <f t="shared" si="298"/>
        <v>1.2590218679194376</v>
      </c>
      <c r="AH817" s="14">
        <f t="shared" si="302"/>
        <v>2.08253003846414E-4</v>
      </c>
      <c r="AI817" s="14">
        <f t="shared" si="303"/>
        <v>9.3878390294632047E-2</v>
      </c>
      <c r="AJ817" s="14">
        <f t="shared" si="307"/>
        <v>93.632452018341937</v>
      </c>
      <c r="AK817" s="14">
        <f t="shared" si="304"/>
        <v>1.2434223880083715E-4</v>
      </c>
      <c r="AL817" s="14">
        <f t="shared" si="305"/>
        <v>0.1240164927395284</v>
      </c>
    </row>
    <row r="818" spans="1:38" ht="15.75" thickBot="1" x14ac:dyDescent="0.3">
      <c r="A818" s="14">
        <v>2</v>
      </c>
      <c r="B818" s="17" t="s">
        <v>31</v>
      </c>
      <c r="C818" s="14">
        <v>812</v>
      </c>
      <c r="D818" s="14">
        <f t="shared" si="299"/>
        <v>30.000049728</v>
      </c>
      <c r="E818" s="14">
        <f t="shared" si="289"/>
        <v>13.411199999999999</v>
      </c>
      <c r="F818" s="14">
        <f t="shared" si="300"/>
        <v>68.948677104384117</v>
      </c>
      <c r="G818" s="14">
        <f>0.5*('Specifications (ICE)'!$P$4*'Specifications (ICE)'!$P$3)*'Specifications (ICE)'!$P$5*E818^2</f>
        <v>56.217600027646043</v>
      </c>
      <c r="H818" s="14">
        <f>IF(B818="A",'Specifications (ICE)'!$M$12,IF(B818="G",'Specifications (ICE)'!$M$13))</f>
        <v>105.33879899999999</v>
      </c>
      <c r="I818" s="14">
        <f>'Specifications (ICE)'!$H$11-G818-H818-R818</f>
        <v>540.44185119107658</v>
      </c>
      <c r="J818" s="14">
        <f t="shared" si="290"/>
        <v>0.85399569113473717</v>
      </c>
      <c r="K818" s="14">
        <f>0.5*'Specifications (ICE)'!$E$16*E818^2</f>
        <v>48283.043975654393</v>
      </c>
      <c r="L818" s="14">
        <f>E818/'Specifications (ICE)'!$M$4</f>
        <v>46.93333333333333</v>
      </c>
      <c r="M818" s="14">
        <f t="shared" si="285"/>
        <v>3</v>
      </c>
      <c r="N818" s="14">
        <f>IF(M818=1,'Specifications (ICE)'!$M$19,IF(M818=2,'Specifications (ICE)'!$M$20,IF(M818=3,'Specifications (ICE)'!$M$21)))</f>
        <v>632.83908432016858</v>
      </c>
      <c r="O818" s="14">
        <f t="shared" si="286"/>
        <v>56.911309171706868</v>
      </c>
      <c r="P818" s="13">
        <f t="shared" si="287"/>
        <v>0</v>
      </c>
      <c r="Q818" s="14">
        <v>0</v>
      </c>
      <c r="R818" s="17">
        <f>'Specifications (ICE)'!$E$16*9.81*SIN(Q818-Q817)</f>
        <v>0</v>
      </c>
      <c r="S818" s="14">
        <f t="shared" si="291"/>
        <v>0</v>
      </c>
      <c r="T818" s="12">
        <f t="shared" si="288"/>
        <v>840.33949246964119</v>
      </c>
      <c r="U818" s="3">
        <f t="shared" si="306"/>
        <v>18</v>
      </c>
      <c r="V818" s="19">
        <f t="shared" si="292"/>
        <v>13.422600000000001</v>
      </c>
      <c r="W818" s="14">
        <f>IF(M818=1,_xlfn.XLOOKUP(D818,' RPM (ICE)'!$E$3:$E$63,' RPM (ICE)'!$B$3:$B$63,,1),IF(M818=2,_xlfn.XLOOKUP(D818,' RPM (ICE)'!$F$3:$F$63,' RPM (ICE)'!$B$3:$B$63,,1),IF(M818=3,_xlfn.XLOOKUP(D818,' RPM (ICE)'!$G$3:$G$63,' RPM (ICE)'!$B$3:$B$63,,1))))</f>
        <v>6900</v>
      </c>
      <c r="X818" s="12">
        <f t="shared" si="293"/>
        <v>18.575322156521739</v>
      </c>
      <c r="Y818" s="3">
        <f t="shared" si="294"/>
        <v>19</v>
      </c>
      <c r="Z818" s="3">
        <f t="shared" si="301"/>
        <v>19</v>
      </c>
      <c r="AA818" s="3">
        <f t="shared" si="295"/>
        <v>19</v>
      </c>
      <c r="AB818" s="19"/>
      <c r="AC818" s="14">
        <f>IF(M818=1,_xlfn.XLOOKUP(D818,' RPM (ICE)'!$E$3:$E$63,' RPM (ICE)'!$C$3:$C$63,,-1),IF(M818=2,_xlfn.XLOOKUP(D818,' RPM (ICE)'!$F$3:$F$63,' RPM (ICE)'!$C$3:$C$63,,-1),IF(M818=3,_xlfn.XLOOKUP(D818,' RPM (ICE)'!$G$3:$G$63,' RPM (ICE)'!$C$3:$C$63,,-1))))</f>
        <v>13.483333333333301</v>
      </c>
      <c r="AD818" s="14">
        <f t="shared" si="296"/>
        <v>10.054521666666643</v>
      </c>
      <c r="AE818" s="14">
        <f t="shared" si="297"/>
        <v>13.914292245024122</v>
      </c>
      <c r="AF818" s="14" cm="1">
        <f t="array" ref="AF818">_xlfn.XLOOKUP(AE818,BSFC!$I$11:$I$33,_xlfn.XLOOKUP('Main Data (ICE)'!W818,BSFC!$J$10:$W$10,BSFC!$J$11:$W$33,,-1),,-1)</f>
        <v>450.79008974999994</v>
      </c>
      <c r="AG818" s="14">
        <f t="shared" si="298"/>
        <v>1.2590218679194376</v>
      </c>
      <c r="AH818" s="14">
        <f t="shared" si="302"/>
        <v>2.08253003846414E-4</v>
      </c>
      <c r="AI818" s="14">
        <f t="shared" si="303"/>
        <v>9.3878390294632047E-2</v>
      </c>
      <c r="AJ818" s="14">
        <f t="shared" si="307"/>
        <v>93.726330408636571</v>
      </c>
      <c r="AK818" s="14">
        <f t="shared" si="304"/>
        <v>1.2434223880083715E-4</v>
      </c>
      <c r="AL818" s="14">
        <f t="shared" si="305"/>
        <v>0.12414083497832924</v>
      </c>
    </row>
    <row r="819" spans="1:38" ht="15.75" thickBot="1" x14ac:dyDescent="0.3">
      <c r="A819" s="14">
        <v>2</v>
      </c>
      <c r="B819" s="17" t="s">
        <v>31</v>
      </c>
      <c r="C819" s="14">
        <v>813</v>
      </c>
      <c r="D819" s="14">
        <f t="shared" si="299"/>
        <v>30.000049728</v>
      </c>
      <c r="E819" s="14">
        <f t="shared" si="289"/>
        <v>13.411199999999999</v>
      </c>
      <c r="F819" s="14">
        <f t="shared" si="300"/>
        <v>69.023241647452593</v>
      </c>
      <c r="G819" s="14">
        <f>0.5*('Specifications (ICE)'!$P$4*'Specifications (ICE)'!$P$3)*'Specifications (ICE)'!$P$5*E819^2</f>
        <v>56.217600027646043</v>
      </c>
      <c r="H819" s="14">
        <f>IF(B819="A",'Specifications (ICE)'!$M$12,IF(B819="G",'Specifications (ICE)'!$M$13))</f>
        <v>105.33879899999999</v>
      </c>
      <c r="I819" s="14">
        <f>'Specifications (ICE)'!$H$11-G819-H819-R819</f>
        <v>540.44185119107658</v>
      </c>
      <c r="J819" s="14">
        <f t="shared" si="290"/>
        <v>0.85399569113473717</v>
      </c>
      <c r="K819" s="14">
        <f>0.5*'Specifications (ICE)'!$E$16*E819^2</f>
        <v>48283.043975654393</v>
      </c>
      <c r="L819" s="14">
        <f>E819/'Specifications (ICE)'!$M$4</f>
        <v>46.93333333333333</v>
      </c>
      <c r="M819" s="14">
        <f t="shared" si="285"/>
        <v>3</v>
      </c>
      <c r="N819" s="14">
        <f>IF(M819=1,'Specifications (ICE)'!$M$19,IF(M819=2,'Specifications (ICE)'!$M$20,IF(M819=3,'Specifications (ICE)'!$M$21)))</f>
        <v>632.83908432016858</v>
      </c>
      <c r="O819" s="14">
        <f t="shared" si="286"/>
        <v>56.911309171706868</v>
      </c>
      <c r="P819" s="13">
        <f t="shared" si="287"/>
        <v>0</v>
      </c>
      <c r="Q819" s="14">
        <v>0</v>
      </c>
      <c r="R819" s="17">
        <f>'Specifications (ICE)'!$E$16*9.81*SIN(Q819-Q818)</f>
        <v>0</v>
      </c>
      <c r="S819" s="14">
        <f t="shared" si="291"/>
        <v>0</v>
      </c>
      <c r="T819" s="12">
        <f t="shared" si="288"/>
        <v>840.33949246964119</v>
      </c>
      <c r="U819" s="3">
        <f t="shared" si="306"/>
        <v>18</v>
      </c>
      <c r="V819" s="19">
        <f t="shared" si="292"/>
        <v>13.422600000000001</v>
      </c>
      <c r="W819" s="14">
        <f>IF(M819=1,_xlfn.XLOOKUP(D819,' RPM (ICE)'!$E$3:$E$63,' RPM (ICE)'!$B$3:$B$63,,1),IF(M819=2,_xlfn.XLOOKUP(D819,' RPM (ICE)'!$F$3:$F$63,' RPM (ICE)'!$B$3:$B$63,,1),IF(M819=3,_xlfn.XLOOKUP(D819,' RPM (ICE)'!$G$3:$G$63,' RPM (ICE)'!$B$3:$B$63,,1))))</f>
        <v>6900</v>
      </c>
      <c r="X819" s="12">
        <f t="shared" si="293"/>
        <v>18.575322156521739</v>
      </c>
      <c r="Y819" s="3">
        <f t="shared" si="294"/>
        <v>19</v>
      </c>
      <c r="Z819" s="3">
        <f t="shared" si="301"/>
        <v>19</v>
      </c>
      <c r="AA819" s="3">
        <f t="shared" si="295"/>
        <v>19</v>
      </c>
      <c r="AB819" s="19"/>
      <c r="AC819" s="14">
        <f>IF(M819=1,_xlfn.XLOOKUP(D819,' RPM (ICE)'!$E$3:$E$63,' RPM (ICE)'!$C$3:$C$63,,-1),IF(M819=2,_xlfn.XLOOKUP(D819,' RPM (ICE)'!$F$3:$F$63,' RPM (ICE)'!$C$3:$C$63,,-1),IF(M819=3,_xlfn.XLOOKUP(D819,' RPM (ICE)'!$G$3:$G$63,' RPM (ICE)'!$C$3:$C$63,,-1))))</f>
        <v>13.483333333333301</v>
      </c>
      <c r="AD819" s="14">
        <f t="shared" si="296"/>
        <v>10.054521666666643</v>
      </c>
      <c r="AE819" s="14">
        <f t="shared" si="297"/>
        <v>13.914292245024122</v>
      </c>
      <c r="AF819" s="14" cm="1">
        <f t="array" ref="AF819">_xlfn.XLOOKUP(AE819,BSFC!$I$11:$I$33,_xlfn.XLOOKUP('Main Data (ICE)'!W819,BSFC!$J$10:$W$10,BSFC!$J$11:$W$33,,-1),,-1)</f>
        <v>450.79008974999994</v>
      </c>
      <c r="AG819" s="14">
        <f t="shared" si="298"/>
        <v>1.2590218679194376</v>
      </c>
      <c r="AH819" s="14">
        <f t="shared" si="302"/>
        <v>2.08253003846414E-4</v>
      </c>
      <c r="AI819" s="14">
        <f t="shared" si="303"/>
        <v>9.3878390294632047E-2</v>
      </c>
      <c r="AJ819" s="14">
        <f t="shared" si="307"/>
        <v>93.820208798931205</v>
      </c>
      <c r="AK819" s="14">
        <f t="shared" si="304"/>
        <v>1.2434223880083715E-4</v>
      </c>
      <c r="AL819" s="14">
        <f t="shared" si="305"/>
        <v>0.12426517721713008</v>
      </c>
    </row>
    <row r="820" spans="1:38" ht="15.75" thickBot="1" x14ac:dyDescent="0.3">
      <c r="A820" s="14">
        <v>2</v>
      </c>
      <c r="B820" s="17" t="s">
        <v>31</v>
      </c>
      <c r="C820" s="14">
        <v>814</v>
      </c>
      <c r="D820" s="14">
        <f t="shared" si="299"/>
        <v>30.000049728</v>
      </c>
      <c r="E820" s="14">
        <f t="shared" si="289"/>
        <v>13.411199999999999</v>
      </c>
      <c r="F820" s="14">
        <f t="shared" si="300"/>
        <v>69.097806190521069</v>
      </c>
      <c r="G820" s="14">
        <f>0.5*('Specifications (ICE)'!$P$4*'Specifications (ICE)'!$P$3)*'Specifications (ICE)'!$P$5*E820^2</f>
        <v>56.217600027646043</v>
      </c>
      <c r="H820" s="14">
        <f>IF(B820="A",'Specifications (ICE)'!$M$12,IF(B820="G",'Specifications (ICE)'!$M$13))</f>
        <v>105.33879899999999</v>
      </c>
      <c r="I820" s="14">
        <f>'Specifications (ICE)'!$H$11-G820-H820-R820</f>
        <v>540.44185119107658</v>
      </c>
      <c r="J820" s="14">
        <f t="shared" si="290"/>
        <v>0.85399569113473717</v>
      </c>
      <c r="K820" s="14">
        <f>0.5*'Specifications (ICE)'!$E$16*E820^2</f>
        <v>48283.043975654393</v>
      </c>
      <c r="L820" s="14">
        <f>E820/'Specifications (ICE)'!$M$4</f>
        <v>46.93333333333333</v>
      </c>
      <c r="M820" s="14">
        <f t="shared" si="285"/>
        <v>3</v>
      </c>
      <c r="N820" s="14">
        <f>IF(M820=1,'Specifications (ICE)'!$M$19,IF(M820=2,'Specifications (ICE)'!$M$20,IF(M820=3,'Specifications (ICE)'!$M$21)))</f>
        <v>632.83908432016858</v>
      </c>
      <c r="O820" s="14">
        <f t="shared" si="286"/>
        <v>56.911309171706868</v>
      </c>
      <c r="P820" s="13">
        <f t="shared" si="287"/>
        <v>0</v>
      </c>
      <c r="Q820" s="14">
        <v>0</v>
      </c>
      <c r="R820" s="17">
        <f>'Specifications (ICE)'!$E$16*9.81*SIN(Q820-Q819)</f>
        <v>0</v>
      </c>
      <c r="S820" s="14">
        <f t="shared" si="291"/>
        <v>0</v>
      </c>
      <c r="T820" s="12">
        <f t="shared" si="288"/>
        <v>840.33949246964119</v>
      </c>
      <c r="U820" s="3">
        <f t="shared" si="306"/>
        <v>18</v>
      </c>
      <c r="V820" s="19">
        <f t="shared" si="292"/>
        <v>13.422600000000001</v>
      </c>
      <c r="W820" s="14">
        <f>IF(M820=1,_xlfn.XLOOKUP(D820,' RPM (ICE)'!$E$3:$E$63,' RPM (ICE)'!$B$3:$B$63,,1),IF(M820=2,_xlfn.XLOOKUP(D820,' RPM (ICE)'!$F$3:$F$63,' RPM (ICE)'!$B$3:$B$63,,1),IF(M820=3,_xlfn.XLOOKUP(D820,' RPM (ICE)'!$G$3:$G$63,' RPM (ICE)'!$B$3:$B$63,,1))))</f>
        <v>6900</v>
      </c>
      <c r="X820" s="12">
        <f t="shared" si="293"/>
        <v>18.575322156521739</v>
      </c>
      <c r="Y820" s="3">
        <f t="shared" si="294"/>
        <v>19</v>
      </c>
      <c r="Z820" s="3">
        <f t="shared" si="301"/>
        <v>19</v>
      </c>
      <c r="AA820" s="3">
        <f t="shared" si="295"/>
        <v>19</v>
      </c>
      <c r="AB820" s="19"/>
      <c r="AC820" s="14">
        <f>IF(M820=1,_xlfn.XLOOKUP(D820,' RPM (ICE)'!$E$3:$E$63,' RPM (ICE)'!$C$3:$C$63,,-1),IF(M820=2,_xlfn.XLOOKUP(D820,' RPM (ICE)'!$F$3:$F$63,' RPM (ICE)'!$C$3:$C$63,,-1),IF(M820=3,_xlfn.XLOOKUP(D820,' RPM (ICE)'!$G$3:$G$63,' RPM (ICE)'!$C$3:$C$63,,-1))))</f>
        <v>13.483333333333301</v>
      </c>
      <c r="AD820" s="14">
        <f t="shared" si="296"/>
        <v>10.054521666666643</v>
      </c>
      <c r="AE820" s="14">
        <f t="shared" si="297"/>
        <v>13.914292245024122</v>
      </c>
      <c r="AF820" s="14" cm="1">
        <f t="array" ref="AF820">_xlfn.XLOOKUP(AE820,BSFC!$I$11:$I$33,_xlfn.XLOOKUP('Main Data (ICE)'!W820,BSFC!$J$10:$W$10,BSFC!$J$11:$W$33,,-1),,-1)</f>
        <v>450.79008974999994</v>
      </c>
      <c r="AG820" s="14">
        <f t="shared" si="298"/>
        <v>1.2590218679194376</v>
      </c>
      <c r="AH820" s="14">
        <f t="shared" si="302"/>
        <v>2.08253003846414E-4</v>
      </c>
      <c r="AI820" s="14">
        <f t="shared" si="303"/>
        <v>9.3878390294632047E-2</v>
      </c>
      <c r="AJ820" s="14">
        <f t="shared" si="307"/>
        <v>93.914087189225839</v>
      </c>
      <c r="AK820" s="14">
        <f t="shared" si="304"/>
        <v>1.2434223880083715E-4</v>
      </c>
      <c r="AL820" s="14">
        <f t="shared" si="305"/>
        <v>0.12438951945593092</v>
      </c>
    </row>
    <row r="821" spans="1:38" ht="15.75" thickBot="1" x14ac:dyDescent="0.3">
      <c r="A821" s="14">
        <v>2</v>
      </c>
      <c r="B821" s="17" t="s">
        <v>31</v>
      </c>
      <c r="C821" s="14">
        <v>815</v>
      </c>
      <c r="D821" s="14">
        <f t="shared" si="299"/>
        <v>30.000049728</v>
      </c>
      <c r="E821" s="14">
        <f t="shared" si="289"/>
        <v>13.411199999999999</v>
      </c>
      <c r="F821" s="14">
        <f t="shared" si="300"/>
        <v>69.172370733589545</v>
      </c>
      <c r="G821" s="14">
        <f>0.5*('Specifications (ICE)'!$P$4*'Specifications (ICE)'!$P$3)*'Specifications (ICE)'!$P$5*E821^2</f>
        <v>56.217600027646043</v>
      </c>
      <c r="H821" s="14">
        <f>IF(B821="A",'Specifications (ICE)'!$M$12,IF(B821="G",'Specifications (ICE)'!$M$13))</f>
        <v>105.33879899999999</v>
      </c>
      <c r="I821" s="14">
        <f>'Specifications (ICE)'!$H$11-G821-H821-R821</f>
        <v>540.44185119107658</v>
      </c>
      <c r="J821" s="14">
        <f t="shared" si="290"/>
        <v>0.85399569113473717</v>
      </c>
      <c r="K821" s="14">
        <f>0.5*'Specifications (ICE)'!$E$16*E821^2</f>
        <v>48283.043975654393</v>
      </c>
      <c r="L821" s="14">
        <f>E821/'Specifications (ICE)'!$M$4</f>
        <v>46.93333333333333</v>
      </c>
      <c r="M821" s="14">
        <f t="shared" si="285"/>
        <v>3</v>
      </c>
      <c r="N821" s="14">
        <f>IF(M821=1,'Specifications (ICE)'!$M$19,IF(M821=2,'Specifications (ICE)'!$M$20,IF(M821=3,'Specifications (ICE)'!$M$21)))</f>
        <v>632.83908432016858</v>
      </c>
      <c r="O821" s="14">
        <f t="shared" si="286"/>
        <v>56.911309171706868</v>
      </c>
      <c r="P821" s="13">
        <f t="shared" si="287"/>
        <v>0</v>
      </c>
      <c r="Q821" s="14">
        <v>0</v>
      </c>
      <c r="R821" s="17">
        <f>'Specifications (ICE)'!$E$16*9.81*SIN(Q821-Q820)</f>
        <v>0</v>
      </c>
      <c r="S821" s="14">
        <f t="shared" si="291"/>
        <v>0</v>
      </c>
      <c r="T821" s="12">
        <f t="shared" si="288"/>
        <v>840.33949246964119</v>
      </c>
      <c r="U821" s="3">
        <f t="shared" si="306"/>
        <v>18</v>
      </c>
      <c r="V821" s="19">
        <f t="shared" si="292"/>
        <v>13.422600000000001</v>
      </c>
      <c r="W821" s="14">
        <f>IF(M821=1,_xlfn.XLOOKUP(D821,' RPM (ICE)'!$E$3:$E$63,' RPM (ICE)'!$B$3:$B$63,,1),IF(M821=2,_xlfn.XLOOKUP(D821,' RPM (ICE)'!$F$3:$F$63,' RPM (ICE)'!$B$3:$B$63,,1),IF(M821=3,_xlfn.XLOOKUP(D821,' RPM (ICE)'!$G$3:$G$63,' RPM (ICE)'!$B$3:$B$63,,1))))</f>
        <v>6900</v>
      </c>
      <c r="X821" s="12">
        <f t="shared" si="293"/>
        <v>18.575322156521739</v>
      </c>
      <c r="Y821" s="3">
        <f t="shared" si="294"/>
        <v>19</v>
      </c>
      <c r="Z821" s="3">
        <f t="shared" si="301"/>
        <v>19</v>
      </c>
      <c r="AA821" s="3">
        <f t="shared" si="295"/>
        <v>19</v>
      </c>
      <c r="AB821" s="19"/>
      <c r="AC821" s="14">
        <f>IF(M821=1,_xlfn.XLOOKUP(D821,' RPM (ICE)'!$E$3:$E$63,' RPM (ICE)'!$C$3:$C$63,,-1),IF(M821=2,_xlfn.XLOOKUP(D821,' RPM (ICE)'!$F$3:$F$63,' RPM (ICE)'!$C$3:$C$63,,-1),IF(M821=3,_xlfn.XLOOKUP(D821,' RPM (ICE)'!$G$3:$G$63,' RPM (ICE)'!$C$3:$C$63,,-1))))</f>
        <v>13.483333333333301</v>
      </c>
      <c r="AD821" s="14">
        <f t="shared" si="296"/>
        <v>10.054521666666643</v>
      </c>
      <c r="AE821" s="14">
        <f t="shared" si="297"/>
        <v>13.914292245024122</v>
      </c>
      <c r="AF821" s="14" cm="1">
        <f t="array" ref="AF821">_xlfn.XLOOKUP(AE821,BSFC!$I$11:$I$33,_xlfn.XLOOKUP('Main Data (ICE)'!W821,BSFC!$J$10:$W$10,BSFC!$J$11:$W$33,,-1),,-1)</f>
        <v>450.79008974999994</v>
      </c>
      <c r="AG821" s="14">
        <f t="shared" si="298"/>
        <v>1.2590218679194376</v>
      </c>
      <c r="AH821" s="14">
        <f t="shared" si="302"/>
        <v>2.08253003846414E-4</v>
      </c>
      <c r="AI821" s="14">
        <f t="shared" si="303"/>
        <v>9.3878390294632047E-2</v>
      </c>
      <c r="AJ821" s="14">
        <f t="shared" si="307"/>
        <v>94.007965579520473</v>
      </c>
      <c r="AK821" s="14">
        <f t="shared" si="304"/>
        <v>1.2434223880083715E-4</v>
      </c>
      <c r="AL821" s="14">
        <f t="shared" si="305"/>
        <v>0.12451386169473176</v>
      </c>
    </row>
    <row r="822" spans="1:38" ht="15.75" thickBot="1" x14ac:dyDescent="0.3">
      <c r="A822" s="14">
        <v>2</v>
      </c>
      <c r="B822" s="17" t="s">
        <v>31</v>
      </c>
      <c r="C822" s="14">
        <v>816</v>
      </c>
      <c r="D822" s="14">
        <f t="shared" si="299"/>
        <v>30.000049728</v>
      </c>
      <c r="E822" s="14">
        <f t="shared" si="289"/>
        <v>13.411199999999999</v>
      </c>
      <c r="F822" s="14">
        <f t="shared" si="300"/>
        <v>69.246935276658022</v>
      </c>
      <c r="G822" s="14">
        <f>0.5*('Specifications (ICE)'!$P$4*'Specifications (ICE)'!$P$3)*'Specifications (ICE)'!$P$5*E822^2</f>
        <v>56.217600027646043</v>
      </c>
      <c r="H822" s="14">
        <f>IF(B822="A",'Specifications (ICE)'!$M$12,IF(B822="G",'Specifications (ICE)'!$M$13))</f>
        <v>105.33879899999999</v>
      </c>
      <c r="I822" s="14">
        <f>'Specifications (ICE)'!$H$11-G822-H822-R822</f>
        <v>540.44185119107658</v>
      </c>
      <c r="J822" s="14">
        <f t="shared" si="290"/>
        <v>0.85399569113473717</v>
      </c>
      <c r="K822" s="14">
        <f>0.5*'Specifications (ICE)'!$E$16*E822^2</f>
        <v>48283.043975654393</v>
      </c>
      <c r="L822" s="14">
        <f>E822/'Specifications (ICE)'!$M$4</f>
        <v>46.93333333333333</v>
      </c>
      <c r="M822" s="14">
        <f t="shared" si="285"/>
        <v>3</v>
      </c>
      <c r="N822" s="14">
        <f>IF(M822=1,'Specifications (ICE)'!$M$19,IF(M822=2,'Specifications (ICE)'!$M$20,IF(M822=3,'Specifications (ICE)'!$M$21)))</f>
        <v>632.83908432016858</v>
      </c>
      <c r="O822" s="14">
        <f t="shared" si="286"/>
        <v>56.911309171706868</v>
      </c>
      <c r="P822" s="13">
        <f t="shared" si="287"/>
        <v>0</v>
      </c>
      <c r="Q822" s="14">
        <v>0</v>
      </c>
      <c r="R822" s="17">
        <f>'Specifications (ICE)'!$E$16*9.81*SIN(Q822-Q821)</f>
        <v>0</v>
      </c>
      <c r="S822" s="14">
        <f t="shared" si="291"/>
        <v>0</v>
      </c>
      <c r="T822" s="12">
        <f t="shared" si="288"/>
        <v>840.33949246964119</v>
      </c>
      <c r="U822" s="3">
        <f t="shared" si="306"/>
        <v>18</v>
      </c>
      <c r="V822" s="19">
        <f t="shared" si="292"/>
        <v>13.422600000000001</v>
      </c>
      <c r="W822" s="14">
        <f>IF(M822=1,_xlfn.XLOOKUP(D822,' RPM (ICE)'!$E$3:$E$63,' RPM (ICE)'!$B$3:$B$63,,1),IF(M822=2,_xlfn.XLOOKUP(D822,' RPM (ICE)'!$F$3:$F$63,' RPM (ICE)'!$B$3:$B$63,,1),IF(M822=3,_xlfn.XLOOKUP(D822,' RPM (ICE)'!$G$3:$G$63,' RPM (ICE)'!$B$3:$B$63,,1))))</f>
        <v>6900</v>
      </c>
      <c r="X822" s="12">
        <f t="shared" si="293"/>
        <v>18.575322156521739</v>
      </c>
      <c r="Y822" s="3">
        <f t="shared" si="294"/>
        <v>19</v>
      </c>
      <c r="Z822" s="3">
        <f t="shared" si="301"/>
        <v>19</v>
      </c>
      <c r="AA822" s="3">
        <f t="shared" si="295"/>
        <v>19</v>
      </c>
      <c r="AB822" s="19"/>
      <c r="AC822" s="14">
        <f>IF(M822=1,_xlfn.XLOOKUP(D822,' RPM (ICE)'!$E$3:$E$63,' RPM (ICE)'!$C$3:$C$63,,-1),IF(M822=2,_xlfn.XLOOKUP(D822,' RPM (ICE)'!$F$3:$F$63,' RPM (ICE)'!$C$3:$C$63,,-1),IF(M822=3,_xlfn.XLOOKUP(D822,' RPM (ICE)'!$G$3:$G$63,' RPM (ICE)'!$C$3:$C$63,,-1))))</f>
        <v>13.483333333333301</v>
      </c>
      <c r="AD822" s="14">
        <f t="shared" si="296"/>
        <v>10.054521666666643</v>
      </c>
      <c r="AE822" s="14">
        <f t="shared" si="297"/>
        <v>13.914292245024122</v>
      </c>
      <c r="AF822" s="14" cm="1">
        <f t="array" ref="AF822">_xlfn.XLOOKUP(AE822,BSFC!$I$11:$I$33,_xlfn.XLOOKUP('Main Data (ICE)'!W822,BSFC!$J$10:$W$10,BSFC!$J$11:$W$33,,-1),,-1)</f>
        <v>450.79008974999994</v>
      </c>
      <c r="AG822" s="14">
        <f t="shared" si="298"/>
        <v>1.2590218679194376</v>
      </c>
      <c r="AH822" s="14">
        <f t="shared" si="302"/>
        <v>2.08253003846414E-4</v>
      </c>
      <c r="AI822" s="14">
        <f t="shared" si="303"/>
        <v>9.3878390294632047E-2</v>
      </c>
      <c r="AJ822" s="14">
        <f t="shared" si="307"/>
        <v>94.101843969815107</v>
      </c>
      <c r="AK822" s="14">
        <f t="shared" si="304"/>
        <v>1.2434223880083715E-4</v>
      </c>
      <c r="AL822" s="14">
        <f t="shared" si="305"/>
        <v>0.1246382039335326</v>
      </c>
    </row>
    <row r="823" spans="1:38" ht="15.75" thickBot="1" x14ac:dyDescent="0.3">
      <c r="A823" s="14">
        <v>2</v>
      </c>
      <c r="B823" s="17" t="s">
        <v>31</v>
      </c>
      <c r="C823" s="14">
        <v>817</v>
      </c>
      <c r="D823" s="14">
        <f t="shared" si="299"/>
        <v>30.000049728</v>
      </c>
      <c r="E823" s="14">
        <f t="shared" si="289"/>
        <v>13.411199999999999</v>
      </c>
      <c r="F823" s="14">
        <f t="shared" si="300"/>
        <v>69.321499819726498</v>
      </c>
      <c r="G823" s="14">
        <f>0.5*('Specifications (ICE)'!$P$4*'Specifications (ICE)'!$P$3)*'Specifications (ICE)'!$P$5*E823^2</f>
        <v>56.217600027646043</v>
      </c>
      <c r="H823" s="14">
        <f>IF(B823="A",'Specifications (ICE)'!$M$12,IF(B823="G",'Specifications (ICE)'!$M$13))</f>
        <v>105.33879899999999</v>
      </c>
      <c r="I823" s="14">
        <f>'Specifications (ICE)'!$H$11-G823-H823-R823</f>
        <v>540.44185119107658</v>
      </c>
      <c r="J823" s="14">
        <f t="shared" si="290"/>
        <v>0.85399569113473717</v>
      </c>
      <c r="K823" s="14">
        <f>0.5*'Specifications (ICE)'!$E$16*E823^2</f>
        <v>48283.043975654393</v>
      </c>
      <c r="L823" s="14">
        <f>E823/'Specifications (ICE)'!$M$4</f>
        <v>46.93333333333333</v>
      </c>
      <c r="M823" s="14">
        <f t="shared" si="285"/>
        <v>3</v>
      </c>
      <c r="N823" s="14">
        <f>IF(M823=1,'Specifications (ICE)'!$M$19,IF(M823=2,'Specifications (ICE)'!$M$20,IF(M823=3,'Specifications (ICE)'!$M$21)))</f>
        <v>632.83908432016858</v>
      </c>
      <c r="O823" s="14">
        <f t="shared" si="286"/>
        <v>56.911309171706868</v>
      </c>
      <c r="P823" s="13">
        <f t="shared" si="287"/>
        <v>0</v>
      </c>
      <c r="Q823" s="14">
        <v>0</v>
      </c>
      <c r="R823" s="17">
        <f>'Specifications (ICE)'!$E$16*9.81*SIN(Q823-Q822)</f>
        <v>0</v>
      </c>
      <c r="S823" s="14">
        <f t="shared" si="291"/>
        <v>0</v>
      </c>
      <c r="T823" s="12">
        <f t="shared" si="288"/>
        <v>840.33949246964119</v>
      </c>
      <c r="U823" s="3">
        <f t="shared" si="306"/>
        <v>18</v>
      </c>
      <c r="V823" s="19">
        <f t="shared" si="292"/>
        <v>13.422600000000001</v>
      </c>
      <c r="W823" s="14">
        <f>IF(M823=1,_xlfn.XLOOKUP(D823,' RPM (ICE)'!$E$3:$E$63,' RPM (ICE)'!$B$3:$B$63,,1),IF(M823=2,_xlfn.XLOOKUP(D823,' RPM (ICE)'!$F$3:$F$63,' RPM (ICE)'!$B$3:$B$63,,1),IF(M823=3,_xlfn.XLOOKUP(D823,' RPM (ICE)'!$G$3:$G$63,' RPM (ICE)'!$B$3:$B$63,,1))))</f>
        <v>6900</v>
      </c>
      <c r="X823" s="12">
        <f t="shared" si="293"/>
        <v>18.575322156521739</v>
      </c>
      <c r="Y823" s="3">
        <f t="shared" si="294"/>
        <v>19</v>
      </c>
      <c r="Z823" s="3">
        <f t="shared" si="301"/>
        <v>19</v>
      </c>
      <c r="AA823" s="3">
        <f t="shared" si="295"/>
        <v>19</v>
      </c>
      <c r="AB823" s="19"/>
      <c r="AC823" s="14">
        <f>IF(M823=1,_xlfn.XLOOKUP(D823,' RPM (ICE)'!$E$3:$E$63,' RPM (ICE)'!$C$3:$C$63,,-1),IF(M823=2,_xlfn.XLOOKUP(D823,' RPM (ICE)'!$F$3:$F$63,' RPM (ICE)'!$C$3:$C$63,,-1),IF(M823=3,_xlfn.XLOOKUP(D823,' RPM (ICE)'!$G$3:$G$63,' RPM (ICE)'!$C$3:$C$63,,-1))))</f>
        <v>13.483333333333301</v>
      </c>
      <c r="AD823" s="14">
        <f t="shared" si="296"/>
        <v>10.054521666666643</v>
      </c>
      <c r="AE823" s="14">
        <f t="shared" si="297"/>
        <v>13.914292245024122</v>
      </c>
      <c r="AF823" s="14" cm="1">
        <f t="array" ref="AF823">_xlfn.XLOOKUP(AE823,BSFC!$I$11:$I$33,_xlfn.XLOOKUP('Main Data (ICE)'!W823,BSFC!$J$10:$W$10,BSFC!$J$11:$W$33,,-1),,-1)</f>
        <v>450.79008974999994</v>
      </c>
      <c r="AG823" s="14">
        <f t="shared" si="298"/>
        <v>1.2590218679194376</v>
      </c>
      <c r="AH823" s="14">
        <f t="shared" si="302"/>
        <v>2.08253003846414E-4</v>
      </c>
      <c r="AI823" s="14">
        <f t="shared" si="303"/>
        <v>9.3878390294632047E-2</v>
      </c>
      <c r="AJ823" s="14">
        <f t="shared" si="307"/>
        <v>94.195722360109741</v>
      </c>
      <c r="AK823" s="14">
        <f t="shared" si="304"/>
        <v>1.2434223880083715E-4</v>
      </c>
      <c r="AL823" s="14">
        <f t="shared" si="305"/>
        <v>0.12476254617233344</v>
      </c>
    </row>
    <row r="824" spans="1:38" ht="15.75" thickBot="1" x14ac:dyDescent="0.3">
      <c r="A824" s="14">
        <v>2</v>
      </c>
      <c r="B824" s="17" t="s">
        <v>31</v>
      </c>
      <c r="C824" s="14">
        <v>818</v>
      </c>
      <c r="D824" s="14">
        <f t="shared" si="299"/>
        <v>30.000049728</v>
      </c>
      <c r="E824" s="14">
        <f t="shared" si="289"/>
        <v>13.411199999999999</v>
      </c>
      <c r="F824" s="14">
        <f t="shared" si="300"/>
        <v>69.396064362794974</v>
      </c>
      <c r="G824" s="14">
        <f>0.5*('Specifications (ICE)'!$P$4*'Specifications (ICE)'!$P$3)*'Specifications (ICE)'!$P$5*E824^2</f>
        <v>56.217600027646043</v>
      </c>
      <c r="H824" s="14">
        <f>IF(B824="A",'Specifications (ICE)'!$M$12,IF(B824="G",'Specifications (ICE)'!$M$13))</f>
        <v>105.33879899999999</v>
      </c>
      <c r="I824" s="14">
        <f>'Specifications (ICE)'!$H$11-G824-H824-R824</f>
        <v>540.44185119107658</v>
      </c>
      <c r="J824" s="14">
        <f t="shared" si="290"/>
        <v>0.85399569113473717</v>
      </c>
      <c r="K824" s="14">
        <f>0.5*'Specifications (ICE)'!$E$16*E824^2</f>
        <v>48283.043975654393</v>
      </c>
      <c r="L824" s="14">
        <f>E824/'Specifications (ICE)'!$M$4</f>
        <v>46.93333333333333</v>
      </c>
      <c r="M824" s="14">
        <f t="shared" si="285"/>
        <v>3</v>
      </c>
      <c r="N824" s="14">
        <f>IF(M824=1,'Specifications (ICE)'!$M$19,IF(M824=2,'Specifications (ICE)'!$M$20,IF(M824=3,'Specifications (ICE)'!$M$21)))</f>
        <v>632.83908432016858</v>
      </c>
      <c r="O824" s="14">
        <f t="shared" si="286"/>
        <v>56.911309171706868</v>
      </c>
      <c r="P824" s="13">
        <f t="shared" si="287"/>
        <v>0</v>
      </c>
      <c r="Q824" s="14">
        <v>0</v>
      </c>
      <c r="R824" s="17">
        <f>'Specifications (ICE)'!$E$16*9.81*SIN(Q824-Q823)</f>
        <v>0</v>
      </c>
      <c r="S824" s="14">
        <f t="shared" si="291"/>
        <v>0</v>
      </c>
      <c r="T824" s="12">
        <f t="shared" si="288"/>
        <v>840.33949246964119</v>
      </c>
      <c r="U824" s="3">
        <f t="shared" si="306"/>
        <v>18</v>
      </c>
      <c r="V824" s="19">
        <f t="shared" si="292"/>
        <v>13.422600000000001</v>
      </c>
      <c r="W824" s="14">
        <f>IF(M824=1,_xlfn.XLOOKUP(D824,' RPM (ICE)'!$E$3:$E$63,' RPM (ICE)'!$B$3:$B$63,,1),IF(M824=2,_xlfn.XLOOKUP(D824,' RPM (ICE)'!$F$3:$F$63,' RPM (ICE)'!$B$3:$B$63,,1),IF(M824=3,_xlfn.XLOOKUP(D824,' RPM (ICE)'!$G$3:$G$63,' RPM (ICE)'!$B$3:$B$63,,1))))</f>
        <v>6900</v>
      </c>
      <c r="X824" s="12">
        <f t="shared" si="293"/>
        <v>18.575322156521739</v>
      </c>
      <c r="Y824" s="3">
        <f t="shared" si="294"/>
        <v>19</v>
      </c>
      <c r="Z824" s="3">
        <f t="shared" si="301"/>
        <v>19</v>
      </c>
      <c r="AA824" s="3">
        <f t="shared" si="295"/>
        <v>19</v>
      </c>
      <c r="AB824" s="19"/>
      <c r="AC824" s="14">
        <f>IF(M824=1,_xlfn.XLOOKUP(D824,' RPM (ICE)'!$E$3:$E$63,' RPM (ICE)'!$C$3:$C$63,,-1),IF(M824=2,_xlfn.XLOOKUP(D824,' RPM (ICE)'!$F$3:$F$63,' RPM (ICE)'!$C$3:$C$63,,-1),IF(M824=3,_xlfn.XLOOKUP(D824,' RPM (ICE)'!$G$3:$G$63,' RPM (ICE)'!$C$3:$C$63,,-1))))</f>
        <v>13.483333333333301</v>
      </c>
      <c r="AD824" s="14">
        <f t="shared" si="296"/>
        <v>10.054521666666643</v>
      </c>
      <c r="AE824" s="14">
        <f t="shared" si="297"/>
        <v>13.914292245024122</v>
      </c>
      <c r="AF824" s="14" cm="1">
        <f t="array" ref="AF824">_xlfn.XLOOKUP(AE824,BSFC!$I$11:$I$33,_xlfn.XLOOKUP('Main Data (ICE)'!W824,BSFC!$J$10:$W$10,BSFC!$J$11:$W$33,,-1),,-1)</f>
        <v>450.79008974999994</v>
      </c>
      <c r="AG824" s="14">
        <f t="shared" si="298"/>
        <v>1.2590218679194376</v>
      </c>
      <c r="AH824" s="14">
        <f t="shared" si="302"/>
        <v>2.08253003846414E-4</v>
      </c>
      <c r="AI824" s="14">
        <f t="shared" si="303"/>
        <v>9.3878390294632047E-2</v>
      </c>
      <c r="AJ824" s="14">
        <f t="shared" si="307"/>
        <v>94.289600750404375</v>
      </c>
      <c r="AK824" s="14">
        <f t="shared" si="304"/>
        <v>1.2434223880083715E-4</v>
      </c>
      <c r="AL824" s="14">
        <f t="shared" si="305"/>
        <v>0.12488688841113428</v>
      </c>
    </row>
    <row r="825" spans="1:38" ht="15.75" thickBot="1" x14ac:dyDescent="0.3">
      <c r="A825" s="14">
        <v>2</v>
      </c>
      <c r="B825" s="17" t="s">
        <v>31</v>
      </c>
      <c r="C825" s="14">
        <v>819</v>
      </c>
      <c r="D825" s="14">
        <f t="shared" si="299"/>
        <v>30.000049728</v>
      </c>
      <c r="E825" s="14">
        <f t="shared" si="289"/>
        <v>13.411199999999999</v>
      </c>
      <c r="F825" s="14">
        <f t="shared" si="300"/>
        <v>69.47062890586345</v>
      </c>
      <c r="G825" s="14">
        <f>0.5*('Specifications (ICE)'!$P$4*'Specifications (ICE)'!$P$3)*'Specifications (ICE)'!$P$5*E825^2</f>
        <v>56.217600027646043</v>
      </c>
      <c r="H825" s="14">
        <f>IF(B825="A",'Specifications (ICE)'!$M$12,IF(B825="G",'Specifications (ICE)'!$M$13))</f>
        <v>105.33879899999999</v>
      </c>
      <c r="I825" s="14">
        <f>'Specifications (ICE)'!$H$11-G825-H825-R825</f>
        <v>540.44185119107658</v>
      </c>
      <c r="J825" s="14">
        <f t="shared" si="290"/>
        <v>0.85399569113473717</v>
      </c>
      <c r="K825" s="14">
        <f>0.5*'Specifications (ICE)'!$E$16*E825^2</f>
        <v>48283.043975654393</v>
      </c>
      <c r="L825" s="14">
        <f>E825/'Specifications (ICE)'!$M$4</f>
        <v>46.93333333333333</v>
      </c>
      <c r="M825" s="14">
        <f t="shared" si="285"/>
        <v>3</v>
      </c>
      <c r="N825" s="14">
        <f>IF(M825=1,'Specifications (ICE)'!$M$19,IF(M825=2,'Specifications (ICE)'!$M$20,IF(M825=3,'Specifications (ICE)'!$M$21)))</f>
        <v>632.83908432016858</v>
      </c>
      <c r="O825" s="14">
        <f t="shared" si="286"/>
        <v>56.911309171706868</v>
      </c>
      <c r="P825" s="13">
        <f t="shared" si="287"/>
        <v>0</v>
      </c>
      <c r="Q825" s="14">
        <v>0</v>
      </c>
      <c r="R825" s="17">
        <f>'Specifications (ICE)'!$E$16*9.81*SIN(Q825-Q824)</f>
        <v>0</v>
      </c>
      <c r="S825" s="14">
        <f t="shared" si="291"/>
        <v>0</v>
      </c>
      <c r="T825" s="12">
        <f t="shared" si="288"/>
        <v>840.33949246964119</v>
      </c>
      <c r="U825" s="3">
        <f t="shared" si="306"/>
        <v>18</v>
      </c>
      <c r="V825" s="19">
        <f t="shared" si="292"/>
        <v>13.422600000000001</v>
      </c>
      <c r="W825" s="14">
        <f>IF(M825=1,_xlfn.XLOOKUP(D825,' RPM (ICE)'!$E$3:$E$63,' RPM (ICE)'!$B$3:$B$63,,1),IF(M825=2,_xlfn.XLOOKUP(D825,' RPM (ICE)'!$F$3:$F$63,' RPM (ICE)'!$B$3:$B$63,,1),IF(M825=3,_xlfn.XLOOKUP(D825,' RPM (ICE)'!$G$3:$G$63,' RPM (ICE)'!$B$3:$B$63,,1))))</f>
        <v>6900</v>
      </c>
      <c r="X825" s="12">
        <f t="shared" si="293"/>
        <v>18.575322156521739</v>
      </c>
      <c r="Y825" s="3">
        <f t="shared" si="294"/>
        <v>19</v>
      </c>
      <c r="Z825" s="3">
        <f t="shared" si="301"/>
        <v>19</v>
      </c>
      <c r="AA825" s="3">
        <f t="shared" si="295"/>
        <v>19</v>
      </c>
      <c r="AB825" s="19"/>
      <c r="AC825" s="14">
        <f>IF(M825=1,_xlfn.XLOOKUP(D825,' RPM (ICE)'!$E$3:$E$63,' RPM (ICE)'!$C$3:$C$63,,-1),IF(M825=2,_xlfn.XLOOKUP(D825,' RPM (ICE)'!$F$3:$F$63,' RPM (ICE)'!$C$3:$C$63,,-1),IF(M825=3,_xlfn.XLOOKUP(D825,' RPM (ICE)'!$G$3:$G$63,' RPM (ICE)'!$C$3:$C$63,,-1))))</f>
        <v>13.483333333333301</v>
      </c>
      <c r="AD825" s="14">
        <f t="shared" si="296"/>
        <v>10.054521666666643</v>
      </c>
      <c r="AE825" s="14">
        <f t="shared" si="297"/>
        <v>13.914292245024122</v>
      </c>
      <c r="AF825" s="14" cm="1">
        <f t="array" ref="AF825">_xlfn.XLOOKUP(AE825,BSFC!$I$11:$I$33,_xlfn.XLOOKUP('Main Data (ICE)'!W825,BSFC!$J$10:$W$10,BSFC!$J$11:$W$33,,-1),,-1)</f>
        <v>450.79008974999994</v>
      </c>
      <c r="AG825" s="14">
        <f t="shared" si="298"/>
        <v>1.2590218679194376</v>
      </c>
      <c r="AH825" s="14">
        <f t="shared" si="302"/>
        <v>2.08253003846414E-4</v>
      </c>
      <c r="AI825" s="14">
        <f t="shared" si="303"/>
        <v>9.3878390294632047E-2</v>
      </c>
      <c r="AJ825" s="14">
        <f t="shared" si="307"/>
        <v>94.383479140699009</v>
      </c>
      <c r="AK825" s="14">
        <f t="shared" si="304"/>
        <v>1.2434223880083715E-4</v>
      </c>
      <c r="AL825" s="14">
        <f t="shared" si="305"/>
        <v>0.12501123064993511</v>
      </c>
    </row>
    <row r="826" spans="1:38" ht="15.75" thickBot="1" x14ac:dyDescent="0.3">
      <c r="A826" s="14">
        <v>2</v>
      </c>
      <c r="B826" s="17" t="s">
        <v>31</v>
      </c>
      <c r="C826" s="14">
        <v>820</v>
      </c>
      <c r="D826" s="14">
        <f t="shared" si="299"/>
        <v>30.000049728</v>
      </c>
      <c r="E826" s="14">
        <f t="shared" si="289"/>
        <v>13.411199999999999</v>
      </c>
      <c r="F826" s="14">
        <f t="shared" si="300"/>
        <v>69.545193448931926</v>
      </c>
      <c r="G826" s="14">
        <f>0.5*('Specifications (ICE)'!$P$4*'Specifications (ICE)'!$P$3)*'Specifications (ICE)'!$P$5*E826^2</f>
        <v>56.217600027646043</v>
      </c>
      <c r="H826" s="14">
        <f>IF(B826="A",'Specifications (ICE)'!$M$12,IF(B826="G",'Specifications (ICE)'!$M$13))</f>
        <v>105.33879899999999</v>
      </c>
      <c r="I826" s="14">
        <f>'Specifications (ICE)'!$H$11-G826-H826-R826</f>
        <v>540.44185119107658</v>
      </c>
      <c r="J826" s="14">
        <f t="shared" si="290"/>
        <v>0.85399569113473717</v>
      </c>
      <c r="K826" s="14">
        <f>0.5*'Specifications (ICE)'!$E$16*E826^2</f>
        <v>48283.043975654393</v>
      </c>
      <c r="L826" s="14">
        <f>E826/'Specifications (ICE)'!$M$4</f>
        <v>46.93333333333333</v>
      </c>
      <c r="M826" s="14">
        <f t="shared" si="285"/>
        <v>3</v>
      </c>
      <c r="N826" s="14">
        <f>IF(M826=1,'Specifications (ICE)'!$M$19,IF(M826=2,'Specifications (ICE)'!$M$20,IF(M826=3,'Specifications (ICE)'!$M$21)))</f>
        <v>632.83908432016858</v>
      </c>
      <c r="O826" s="14">
        <f t="shared" si="286"/>
        <v>56.911309171706868</v>
      </c>
      <c r="P826" s="13">
        <f t="shared" si="287"/>
        <v>0</v>
      </c>
      <c r="Q826" s="14">
        <v>0</v>
      </c>
      <c r="R826" s="17">
        <f>'Specifications (ICE)'!$E$16*9.81*SIN(Q826-Q825)</f>
        <v>0</v>
      </c>
      <c r="S826" s="14">
        <f t="shared" si="291"/>
        <v>0</v>
      </c>
      <c r="T826" s="12">
        <f t="shared" si="288"/>
        <v>840.33949246964119</v>
      </c>
      <c r="U826" s="3">
        <f t="shared" si="306"/>
        <v>18</v>
      </c>
      <c r="V826" s="19">
        <f t="shared" si="292"/>
        <v>13.422600000000001</v>
      </c>
      <c r="W826" s="14">
        <f>IF(M826=1,_xlfn.XLOOKUP(D826,' RPM (ICE)'!$E$3:$E$63,' RPM (ICE)'!$B$3:$B$63,,1),IF(M826=2,_xlfn.XLOOKUP(D826,' RPM (ICE)'!$F$3:$F$63,' RPM (ICE)'!$B$3:$B$63,,1),IF(M826=3,_xlfn.XLOOKUP(D826,' RPM (ICE)'!$G$3:$G$63,' RPM (ICE)'!$B$3:$B$63,,1))))</f>
        <v>6900</v>
      </c>
      <c r="X826" s="12">
        <f t="shared" si="293"/>
        <v>18.575322156521739</v>
      </c>
      <c r="Y826" s="3">
        <f t="shared" si="294"/>
        <v>19</v>
      </c>
      <c r="Z826" s="3">
        <f t="shared" si="301"/>
        <v>19</v>
      </c>
      <c r="AA826" s="3">
        <f t="shared" si="295"/>
        <v>19</v>
      </c>
      <c r="AB826" s="19"/>
      <c r="AC826" s="14">
        <f>IF(M826=1,_xlfn.XLOOKUP(D826,' RPM (ICE)'!$E$3:$E$63,' RPM (ICE)'!$C$3:$C$63,,-1),IF(M826=2,_xlfn.XLOOKUP(D826,' RPM (ICE)'!$F$3:$F$63,' RPM (ICE)'!$C$3:$C$63,,-1),IF(M826=3,_xlfn.XLOOKUP(D826,' RPM (ICE)'!$G$3:$G$63,' RPM (ICE)'!$C$3:$C$63,,-1))))</f>
        <v>13.483333333333301</v>
      </c>
      <c r="AD826" s="14">
        <f t="shared" si="296"/>
        <v>10.054521666666643</v>
      </c>
      <c r="AE826" s="14">
        <f t="shared" si="297"/>
        <v>13.914292245024122</v>
      </c>
      <c r="AF826" s="14" cm="1">
        <f t="array" ref="AF826">_xlfn.XLOOKUP(AE826,BSFC!$I$11:$I$33,_xlfn.XLOOKUP('Main Data (ICE)'!W826,BSFC!$J$10:$W$10,BSFC!$J$11:$W$33,,-1),,-1)</f>
        <v>450.79008974999994</v>
      </c>
      <c r="AG826" s="14">
        <f t="shared" si="298"/>
        <v>1.2590218679194376</v>
      </c>
      <c r="AH826" s="14">
        <f t="shared" si="302"/>
        <v>2.08253003846414E-4</v>
      </c>
      <c r="AI826" s="14">
        <f t="shared" si="303"/>
        <v>9.3878390294632047E-2</v>
      </c>
      <c r="AJ826" s="14">
        <f t="shared" si="307"/>
        <v>94.477357530993643</v>
      </c>
      <c r="AK826" s="14">
        <f t="shared" si="304"/>
        <v>1.2434223880083715E-4</v>
      </c>
      <c r="AL826" s="14">
        <f t="shared" si="305"/>
        <v>0.12513557288873595</v>
      </c>
    </row>
    <row r="827" spans="1:38" ht="15.75" thickBot="1" x14ac:dyDescent="0.3">
      <c r="A827" s="14">
        <v>2</v>
      </c>
      <c r="B827" s="17" t="s">
        <v>31</v>
      </c>
      <c r="C827" s="14">
        <v>821</v>
      </c>
      <c r="D827" s="14">
        <f t="shared" si="299"/>
        <v>30.000049728</v>
      </c>
      <c r="E827" s="14">
        <f t="shared" si="289"/>
        <v>13.411199999999999</v>
      </c>
      <c r="F827" s="14">
        <f t="shared" si="300"/>
        <v>69.619757992000402</v>
      </c>
      <c r="G827" s="14">
        <f>0.5*('Specifications (ICE)'!$P$4*'Specifications (ICE)'!$P$3)*'Specifications (ICE)'!$P$5*E827^2</f>
        <v>56.217600027646043</v>
      </c>
      <c r="H827" s="14">
        <f>IF(B827="A",'Specifications (ICE)'!$M$12,IF(B827="G",'Specifications (ICE)'!$M$13))</f>
        <v>105.33879899999999</v>
      </c>
      <c r="I827" s="14">
        <f>'Specifications (ICE)'!$H$11-G827-H827-R827</f>
        <v>540.44185119107658</v>
      </c>
      <c r="J827" s="14">
        <f t="shared" si="290"/>
        <v>0.85399569113473717</v>
      </c>
      <c r="K827" s="14">
        <f>0.5*'Specifications (ICE)'!$E$16*E827^2</f>
        <v>48283.043975654393</v>
      </c>
      <c r="L827" s="14">
        <f>E827/'Specifications (ICE)'!$M$4</f>
        <v>46.93333333333333</v>
      </c>
      <c r="M827" s="14">
        <f t="shared" si="285"/>
        <v>3</v>
      </c>
      <c r="N827" s="14">
        <f>IF(M827=1,'Specifications (ICE)'!$M$19,IF(M827=2,'Specifications (ICE)'!$M$20,IF(M827=3,'Specifications (ICE)'!$M$21)))</f>
        <v>632.83908432016858</v>
      </c>
      <c r="O827" s="14">
        <f t="shared" si="286"/>
        <v>56.911309171706868</v>
      </c>
      <c r="P827" s="13">
        <f t="shared" si="287"/>
        <v>0</v>
      </c>
      <c r="Q827" s="14">
        <v>0</v>
      </c>
      <c r="R827" s="17">
        <f>'Specifications (ICE)'!$E$16*9.81*SIN(Q827-Q826)</f>
        <v>0</v>
      </c>
      <c r="S827" s="14">
        <f t="shared" si="291"/>
        <v>0</v>
      </c>
      <c r="T827" s="12">
        <f t="shared" si="288"/>
        <v>840.33949246964119</v>
      </c>
      <c r="U827" s="3">
        <f t="shared" si="306"/>
        <v>18</v>
      </c>
      <c r="V827" s="19">
        <f t="shared" si="292"/>
        <v>13.422600000000001</v>
      </c>
      <c r="W827" s="14">
        <f>IF(M827=1,_xlfn.XLOOKUP(D827,' RPM (ICE)'!$E$3:$E$63,' RPM (ICE)'!$B$3:$B$63,,1),IF(M827=2,_xlfn.XLOOKUP(D827,' RPM (ICE)'!$F$3:$F$63,' RPM (ICE)'!$B$3:$B$63,,1),IF(M827=3,_xlfn.XLOOKUP(D827,' RPM (ICE)'!$G$3:$G$63,' RPM (ICE)'!$B$3:$B$63,,1))))</f>
        <v>6900</v>
      </c>
      <c r="X827" s="12">
        <f t="shared" si="293"/>
        <v>18.575322156521739</v>
      </c>
      <c r="Y827" s="3">
        <f t="shared" si="294"/>
        <v>19</v>
      </c>
      <c r="Z827" s="3">
        <f t="shared" si="301"/>
        <v>19</v>
      </c>
      <c r="AA827" s="3">
        <f t="shared" si="295"/>
        <v>19</v>
      </c>
      <c r="AB827" s="19"/>
      <c r="AC827" s="14">
        <f>IF(M827=1,_xlfn.XLOOKUP(D827,' RPM (ICE)'!$E$3:$E$63,' RPM (ICE)'!$C$3:$C$63,,-1),IF(M827=2,_xlfn.XLOOKUP(D827,' RPM (ICE)'!$F$3:$F$63,' RPM (ICE)'!$C$3:$C$63,,-1),IF(M827=3,_xlfn.XLOOKUP(D827,' RPM (ICE)'!$G$3:$G$63,' RPM (ICE)'!$C$3:$C$63,,-1))))</f>
        <v>13.483333333333301</v>
      </c>
      <c r="AD827" s="14">
        <f t="shared" si="296"/>
        <v>10.054521666666643</v>
      </c>
      <c r="AE827" s="14">
        <f t="shared" si="297"/>
        <v>13.914292245024122</v>
      </c>
      <c r="AF827" s="14" cm="1">
        <f t="array" ref="AF827">_xlfn.XLOOKUP(AE827,BSFC!$I$11:$I$33,_xlfn.XLOOKUP('Main Data (ICE)'!W827,BSFC!$J$10:$W$10,BSFC!$J$11:$W$33,,-1),,-1)</f>
        <v>450.79008974999994</v>
      </c>
      <c r="AG827" s="14">
        <f t="shared" si="298"/>
        <v>1.2590218679194376</v>
      </c>
      <c r="AH827" s="14">
        <f t="shared" si="302"/>
        <v>2.08253003846414E-4</v>
      </c>
      <c r="AI827" s="14">
        <f t="shared" si="303"/>
        <v>9.3878390294632047E-2</v>
      </c>
      <c r="AJ827" s="14">
        <f t="shared" si="307"/>
        <v>94.571235921288277</v>
      </c>
      <c r="AK827" s="14">
        <f t="shared" si="304"/>
        <v>1.2434223880083715E-4</v>
      </c>
      <c r="AL827" s="14">
        <f t="shared" si="305"/>
        <v>0.12525991512753679</v>
      </c>
    </row>
    <row r="828" spans="1:38" ht="15.75" thickBot="1" x14ac:dyDescent="0.3">
      <c r="A828" s="14">
        <v>2</v>
      </c>
      <c r="B828" s="17" t="s">
        <v>31</v>
      </c>
      <c r="C828" s="14">
        <v>822</v>
      </c>
      <c r="D828" s="14">
        <f t="shared" si="299"/>
        <v>30.000049728</v>
      </c>
      <c r="E828" s="14">
        <f t="shared" si="289"/>
        <v>13.411199999999999</v>
      </c>
      <c r="F828" s="14">
        <f t="shared" si="300"/>
        <v>69.694322535068878</v>
      </c>
      <c r="G828" s="14">
        <f>0.5*('Specifications (ICE)'!$P$4*'Specifications (ICE)'!$P$3)*'Specifications (ICE)'!$P$5*E828^2</f>
        <v>56.217600027646043</v>
      </c>
      <c r="H828" s="14">
        <f>IF(B828="A",'Specifications (ICE)'!$M$12,IF(B828="G",'Specifications (ICE)'!$M$13))</f>
        <v>105.33879899999999</v>
      </c>
      <c r="I828" s="14">
        <f>'Specifications (ICE)'!$H$11-G828-H828-R828</f>
        <v>540.44185119107658</v>
      </c>
      <c r="J828" s="14">
        <f t="shared" si="290"/>
        <v>0.85399569113473717</v>
      </c>
      <c r="K828" s="14">
        <f>0.5*'Specifications (ICE)'!$E$16*E828^2</f>
        <v>48283.043975654393</v>
      </c>
      <c r="L828" s="14">
        <f>E828/'Specifications (ICE)'!$M$4</f>
        <v>46.93333333333333</v>
      </c>
      <c r="M828" s="14">
        <f t="shared" si="285"/>
        <v>3</v>
      </c>
      <c r="N828" s="14">
        <f>IF(M828=1,'Specifications (ICE)'!$M$19,IF(M828=2,'Specifications (ICE)'!$M$20,IF(M828=3,'Specifications (ICE)'!$M$21)))</f>
        <v>632.83908432016858</v>
      </c>
      <c r="O828" s="14">
        <f t="shared" si="286"/>
        <v>56.911309171706868</v>
      </c>
      <c r="P828" s="13">
        <f t="shared" si="287"/>
        <v>0</v>
      </c>
      <c r="Q828" s="14">
        <v>0</v>
      </c>
      <c r="R828" s="17">
        <f>'Specifications (ICE)'!$E$16*9.81*SIN(Q828-Q827)</f>
        <v>0</v>
      </c>
      <c r="S828" s="14">
        <f t="shared" si="291"/>
        <v>0</v>
      </c>
      <c r="T828" s="12">
        <f t="shared" si="288"/>
        <v>840.33949246964119</v>
      </c>
      <c r="U828" s="3">
        <f t="shared" si="306"/>
        <v>18</v>
      </c>
      <c r="V828" s="19">
        <f t="shared" si="292"/>
        <v>13.422600000000001</v>
      </c>
      <c r="W828" s="14">
        <f>IF(M828=1,_xlfn.XLOOKUP(D828,' RPM (ICE)'!$E$3:$E$63,' RPM (ICE)'!$B$3:$B$63,,1),IF(M828=2,_xlfn.XLOOKUP(D828,' RPM (ICE)'!$F$3:$F$63,' RPM (ICE)'!$B$3:$B$63,,1),IF(M828=3,_xlfn.XLOOKUP(D828,' RPM (ICE)'!$G$3:$G$63,' RPM (ICE)'!$B$3:$B$63,,1))))</f>
        <v>6900</v>
      </c>
      <c r="X828" s="12">
        <f t="shared" si="293"/>
        <v>18.575322156521739</v>
      </c>
      <c r="Y828" s="3">
        <f t="shared" si="294"/>
        <v>19</v>
      </c>
      <c r="Z828" s="3">
        <f t="shared" si="301"/>
        <v>19</v>
      </c>
      <c r="AA828" s="3">
        <f t="shared" si="295"/>
        <v>19</v>
      </c>
      <c r="AB828" s="19"/>
      <c r="AC828" s="14">
        <f>IF(M828=1,_xlfn.XLOOKUP(D828,' RPM (ICE)'!$E$3:$E$63,' RPM (ICE)'!$C$3:$C$63,,-1),IF(M828=2,_xlfn.XLOOKUP(D828,' RPM (ICE)'!$F$3:$F$63,' RPM (ICE)'!$C$3:$C$63,,-1),IF(M828=3,_xlfn.XLOOKUP(D828,' RPM (ICE)'!$G$3:$G$63,' RPM (ICE)'!$C$3:$C$63,,-1))))</f>
        <v>13.483333333333301</v>
      </c>
      <c r="AD828" s="14">
        <f t="shared" si="296"/>
        <v>10.054521666666643</v>
      </c>
      <c r="AE828" s="14">
        <f t="shared" si="297"/>
        <v>13.914292245024122</v>
      </c>
      <c r="AF828" s="14" cm="1">
        <f t="array" ref="AF828">_xlfn.XLOOKUP(AE828,BSFC!$I$11:$I$33,_xlfn.XLOOKUP('Main Data (ICE)'!W828,BSFC!$J$10:$W$10,BSFC!$J$11:$W$33,,-1),,-1)</f>
        <v>450.79008974999994</v>
      </c>
      <c r="AG828" s="14">
        <f t="shared" si="298"/>
        <v>1.2590218679194376</v>
      </c>
      <c r="AH828" s="14">
        <f t="shared" si="302"/>
        <v>2.08253003846414E-4</v>
      </c>
      <c r="AI828" s="14">
        <f t="shared" si="303"/>
        <v>9.3878390294632047E-2</v>
      </c>
      <c r="AJ828" s="14">
        <f t="shared" si="307"/>
        <v>94.665114311582911</v>
      </c>
      <c r="AK828" s="14">
        <f t="shared" si="304"/>
        <v>1.2434223880083715E-4</v>
      </c>
      <c r="AL828" s="14">
        <f t="shared" si="305"/>
        <v>0.12538425736633763</v>
      </c>
    </row>
    <row r="829" spans="1:38" ht="15.75" thickBot="1" x14ac:dyDescent="0.3">
      <c r="A829" s="14">
        <v>2</v>
      </c>
      <c r="B829" s="17" t="s">
        <v>31</v>
      </c>
      <c r="C829" s="14">
        <v>823</v>
      </c>
      <c r="D829" s="14">
        <f t="shared" si="299"/>
        <v>30.000049728</v>
      </c>
      <c r="E829" s="14">
        <f t="shared" si="289"/>
        <v>13.411199999999999</v>
      </c>
      <c r="F829" s="14">
        <f t="shared" si="300"/>
        <v>69.768887078137354</v>
      </c>
      <c r="G829" s="14">
        <f>0.5*('Specifications (ICE)'!$P$4*'Specifications (ICE)'!$P$3)*'Specifications (ICE)'!$P$5*E829^2</f>
        <v>56.217600027646043</v>
      </c>
      <c r="H829" s="14">
        <f>IF(B829="A",'Specifications (ICE)'!$M$12,IF(B829="G",'Specifications (ICE)'!$M$13))</f>
        <v>105.33879899999999</v>
      </c>
      <c r="I829" s="14">
        <f>'Specifications (ICE)'!$H$11-G829-H829-R829</f>
        <v>540.44185119107658</v>
      </c>
      <c r="J829" s="14">
        <f t="shared" si="290"/>
        <v>0.85399569113473717</v>
      </c>
      <c r="K829" s="14">
        <f>0.5*'Specifications (ICE)'!$E$16*E829^2</f>
        <v>48283.043975654393</v>
      </c>
      <c r="L829" s="14">
        <f>E829/'Specifications (ICE)'!$M$4</f>
        <v>46.93333333333333</v>
      </c>
      <c r="M829" s="14">
        <f t="shared" si="285"/>
        <v>3</v>
      </c>
      <c r="N829" s="14">
        <f>IF(M829=1,'Specifications (ICE)'!$M$19,IF(M829=2,'Specifications (ICE)'!$M$20,IF(M829=3,'Specifications (ICE)'!$M$21)))</f>
        <v>632.83908432016858</v>
      </c>
      <c r="O829" s="14">
        <f t="shared" si="286"/>
        <v>56.911309171706868</v>
      </c>
      <c r="P829" s="13">
        <f t="shared" si="287"/>
        <v>0</v>
      </c>
      <c r="Q829" s="14">
        <v>0</v>
      </c>
      <c r="R829" s="17">
        <f>'Specifications (ICE)'!$E$16*9.81*SIN(Q829-Q828)</f>
        <v>0</v>
      </c>
      <c r="S829" s="14">
        <f t="shared" si="291"/>
        <v>0</v>
      </c>
      <c r="T829" s="12">
        <f t="shared" si="288"/>
        <v>840.33949246964119</v>
      </c>
      <c r="U829" s="3">
        <f t="shared" si="306"/>
        <v>18</v>
      </c>
      <c r="V829" s="19">
        <f t="shared" si="292"/>
        <v>13.422600000000001</v>
      </c>
      <c r="W829" s="14">
        <f>IF(M829=1,_xlfn.XLOOKUP(D829,' RPM (ICE)'!$E$3:$E$63,' RPM (ICE)'!$B$3:$B$63,,1),IF(M829=2,_xlfn.XLOOKUP(D829,' RPM (ICE)'!$F$3:$F$63,' RPM (ICE)'!$B$3:$B$63,,1),IF(M829=3,_xlfn.XLOOKUP(D829,' RPM (ICE)'!$G$3:$G$63,' RPM (ICE)'!$B$3:$B$63,,1))))</f>
        <v>6900</v>
      </c>
      <c r="X829" s="12">
        <f t="shared" si="293"/>
        <v>18.575322156521739</v>
      </c>
      <c r="Y829" s="3">
        <f t="shared" si="294"/>
        <v>19</v>
      </c>
      <c r="Z829" s="3">
        <f t="shared" si="301"/>
        <v>19</v>
      </c>
      <c r="AA829" s="3">
        <f t="shared" si="295"/>
        <v>19</v>
      </c>
      <c r="AB829" s="19"/>
      <c r="AC829" s="14">
        <f>IF(M829=1,_xlfn.XLOOKUP(D829,' RPM (ICE)'!$E$3:$E$63,' RPM (ICE)'!$C$3:$C$63,,-1),IF(M829=2,_xlfn.XLOOKUP(D829,' RPM (ICE)'!$F$3:$F$63,' RPM (ICE)'!$C$3:$C$63,,-1),IF(M829=3,_xlfn.XLOOKUP(D829,' RPM (ICE)'!$G$3:$G$63,' RPM (ICE)'!$C$3:$C$63,,-1))))</f>
        <v>13.483333333333301</v>
      </c>
      <c r="AD829" s="14">
        <f t="shared" si="296"/>
        <v>10.054521666666643</v>
      </c>
      <c r="AE829" s="14">
        <f t="shared" si="297"/>
        <v>13.914292245024122</v>
      </c>
      <c r="AF829" s="14" cm="1">
        <f t="array" ref="AF829">_xlfn.XLOOKUP(AE829,BSFC!$I$11:$I$33,_xlfn.XLOOKUP('Main Data (ICE)'!W829,BSFC!$J$10:$W$10,BSFC!$J$11:$W$33,,-1),,-1)</f>
        <v>450.79008974999994</v>
      </c>
      <c r="AG829" s="14">
        <f t="shared" si="298"/>
        <v>1.2590218679194376</v>
      </c>
      <c r="AH829" s="14">
        <f t="shared" si="302"/>
        <v>2.08253003846414E-4</v>
      </c>
      <c r="AI829" s="14">
        <f t="shared" si="303"/>
        <v>9.3878390294632047E-2</v>
      </c>
      <c r="AJ829" s="14">
        <f t="shared" si="307"/>
        <v>94.758992701877546</v>
      </c>
      <c r="AK829" s="14">
        <f t="shared" si="304"/>
        <v>1.2434223880083715E-4</v>
      </c>
      <c r="AL829" s="14">
        <f t="shared" si="305"/>
        <v>0.12550859960513847</v>
      </c>
    </row>
    <row r="830" spans="1:38" ht="15.75" thickBot="1" x14ac:dyDescent="0.3">
      <c r="A830" s="14">
        <v>2</v>
      </c>
      <c r="B830" s="17" t="s">
        <v>31</v>
      </c>
      <c r="C830" s="14">
        <v>824</v>
      </c>
      <c r="D830" s="14">
        <f t="shared" si="299"/>
        <v>30.000049728</v>
      </c>
      <c r="E830" s="14">
        <f t="shared" si="289"/>
        <v>13.411199999999999</v>
      </c>
      <c r="F830" s="14">
        <f t="shared" si="300"/>
        <v>69.84345162120583</v>
      </c>
      <c r="G830" s="14">
        <f>0.5*('Specifications (ICE)'!$P$4*'Specifications (ICE)'!$P$3)*'Specifications (ICE)'!$P$5*E830^2</f>
        <v>56.217600027646043</v>
      </c>
      <c r="H830" s="14">
        <f>IF(B830="A",'Specifications (ICE)'!$M$12,IF(B830="G",'Specifications (ICE)'!$M$13))</f>
        <v>105.33879899999999</v>
      </c>
      <c r="I830" s="14">
        <f>'Specifications (ICE)'!$H$11-G830-H830-R830</f>
        <v>540.44185119107658</v>
      </c>
      <c r="J830" s="14">
        <f t="shared" si="290"/>
        <v>0.85399569113473717</v>
      </c>
      <c r="K830" s="14">
        <f>0.5*'Specifications (ICE)'!$E$16*E830^2</f>
        <v>48283.043975654393</v>
      </c>
      <c r="L830" s="14">
        <f>E830/'Specifications (ICE)'!$M$4</f>
        <v>46.93333333333333</v>
      </c>
      <c r="M830" s="14">
        <f t="shared" si="285"/>
        <v>3</v>
      </c>
      <c r="N830" s="14">
        <f>IF(M830=1,'Specifications (ICE)'!$M$19,IF(M830=2,'Specifications (ICE)'!$M$20,IF(M830=3,'Specifications (ICE)'!$M$21)))</f>
        <v>632.83908432016858</v>
      </c>
      <c r="O830" s="14">
        <f t="shared" si="286"/>
        <v>56.911309171706868</v>
      </c>
      <c r="P830" s="13">
        <f t="shared" si="287"/>
        <v>0</v>
      </c>
      <c r="Q830" s="14">
        <v>0</v>
      </c>
      <c r="R830" s="17">
        <f>'Specifications (ICE)'!$E$16*9.81*SIN(Q830-Q829)</f>
        <v>0</v>
      </c>
      <c r="S830" s="14">
        <f t="shared" si="291"/>
        <v>0</v>
      </c>
      <c r="T830" s="12">
        <f t="shared" si="288"/>
        <v>840.33949246964119</v>
      </c>
      <c r="U830" s="3">
        <f t="shared" si="306"/>
        <v>18</v>
      </c>
      <c r="V830" s="19">
        <f t="shared" si="292"/>
        <v>13.422600000000001</v>
      </c>
      <c r="W830" s="14">
        <f>IF(M830=1,_xlfn.XLOOKUP(D830,' RPM (ICE)'!$E$3:$E$63,' RPM (ICE)'!$B$3:$B$63,,1),IF(M830=2,_xlfn.XLOOKUP(D830,' RPM (ICE)'!$F$3:$F$63,' RPM (ICE)'!$B$3:$B$63,,1),IF(M830=3,_xlfn.XLOOKUP(D830,' RPM (ICE)'!$G$3:$G$63,' RPM (ICE)'!$B$3:$B$63,,1))))</f>
        <v>6900</v>
      </c>
      <c r="X830" s="12">
        <f t="shared" si="293"/>
        <v>18.575322156521739</v>
      </c>
      <c r="Y830" s="3">
        <f t="shared" si="294"/>
        <v>19</v>
      </c>
      <c r="Z830" s="3">
        <f t="shared" si="301"/>
        <v>19</v>
      </c>
      <c r="AA830" s="3">
        <f t="shared" si="295"/>
        <v>19</v>
      </c>
      <c r="AB830" s="19"/>
      <c r="AC830" s="14">
        <f>IF(M830=1,_xlfn.XLOOKUP(D830,' RPM (ICE)'!$E$3:$E$63,' RPM (ICE)'!$C$3:$C$63,,-1),IF(M830=2,_xlfn.XLOOKUP(D830,' RPM (ICE)'!$F$3:$F$63,' RPM (ICE)'!$C$3:$C$63,,-1),IF(M830=3,_xlfn.XLOOKUP(D830,' RPM (ICE)'!$G$3:$G$63,' RPM (ICE)'!$C$3:$C$63,,-1))))</f>
        <v>13.483333333333301</v>
      </c>
      <c r="AD830" s="14">
        <f t="shared" si="296"/>
        <v>10.054521666666643</v>
      </c>
      <c r="AE830" s="14">
        <f t="shared" si="297"/>
        <v>13.914292245024122</v>
      </c>
      <c r="AF830" s="14" cm="1">
        <f t="array" ref="AF830">_xlfn.XLOOKUP(AE830,BSFC!$I$11:$I$33,_xlfn.XLOOKUP('Main Data (ICE)'!W830,BSFC!$J$10:$W$10,BSFC!$J$11:$W$33,,-1),,-1)</f>
        <v>450.79008974999994</v>
      </c>
      <c r="AG830" s="14">
        <f t="shared" si="298"/>
        <v>1.2590218679194376</v>
      </c>
      <c r="AH830" s="14">
        <f t="shared" si="302"/>
        <v>2.08253003846414E-4</v>
      </c>
      <c r="AI830" s="14">
        <f t="shared" si="303"/>
        <v>9.3878390294632047E-2</v>
      </c>
      <c r="AJ830" s="14">
        <f t="shared" si="307"/>
        <v>94.85287109217218</v>
      </c>
      <c r="AK830" s="14">
        <f t="shared" si="304"/>
        <v>1.2434223880083715E-4</v>
      </c>
      <c r="AL830" s="14">
        <f t="shared" si="305"/>
        <v>0.12563294184393931</v>
      </c>
    </row>
    <row r="831" spans="1:38" ht="15.75" thickBot="1" x14ac:dyDescent="0.3">
      <c r="A831" s="14">
        <v>2</v>
      </c>
      <c r="B831" s="17" t="s">
        <v>31</v>
      </c>
      <c r="C831" s="14">
        <v>825</v>
      </c>
      <c r="D831" s="14">
        <f t="shared" si="299"/>
        <v>30.000049728</v>
      </c>
      <c r="E831" s="14">
        <f t="shared" si="289"/>
        <v>13.411199999999999</v>
      </c>
      <c r="F831" s="14">
        <f t="shared" si="300"/>
        <v>69.918016164274306</v>
      </c>
      <c r="G831" s="14">
        <f>0.5*('Specifications (ICE)'!$P$4*'Specifications (ICE)'!$P$3)*'Specifications (ICE)'!$P$5*E831^2</f>
        <v>56.217600027646043</v>
      </c>
      <c r="H831" s="14">
        <f>IF(B831="A",'Specifications (ICE)'!$M$12,IF(B831="G",'Specifications (ICE)'!$M$13))</f>
        <v>105.33879899999999</v>
      </c>
      <c r="I831" s="14">
        <f>'Specifications (ICE)'!$H$11-G831-H831-R831</f>
        <v>540.44185119107658</v>
      </c>
      <c r="J831" s="14">
        <f t="shared" si="290"/>
        <v>0.85399569113473717</v>
      </c>
      <c r="K831" s="14">
        <f>0.5*'Specifications (ICE)'!$E$16*E831^2</f>
        <v>48283.043975654393</v>
      </c>
      <c r="L831" s="14">
        <f>E831/'Specifications (ICE)'!$M$4</f>
        <v>46.93333333333333</v>
      </c>
      <c r="M831" s="14">
        <f t="shared" si="285"/>
        <v>3</v>
      </c>
      <c r="N831" s="14">
        <f>IF(M831=1,'Specifications (ICE)'!$M$19,IF(M831=2,'Specifications (ICE)'!$M$20,IF(M831=3,'Specifications (ICE)'!$M$21)))</f>
        <v>632.83908432016858</v>
      </c>
      <c r="O831" s="14">
        <f t="shared" si="286"/>
        <v>56.911309171706868</v>
      </c>
      <c r="P831" s="13">
        <f t="shared" si="287"/>
        <v>0</v>
      </c>
      <c r="Q831" s="14">
        <v>0</v>
      </c>
      <c r="R831" s="17">
        <f>'Specifications (ICE)'!$E$16*9.81*SIN(Q831-Q830)</f>
        <v>0</v>
      </c>
      <c r="S831" s="14">
        <f t="shared" si="291"/>
        <v>0</v>
      </c>
      <c r="T831" s="12">
        <f t="shared" si="288"/>
        <v>840.33949246964119</v>
      </c>
      <c r="U831" s="3">
        <f t="shared" si="306"/>
        <v>18</v>
      </c>
      <c r="V831" s="19">
        <f t="shared" si="292"/>
        <v>13.422600000000001</v>
      </c>
      <c r="W831" s="14">
        <f>IF(M831=1,_xlfn.XLOOKUP(D831,' RPM (ICE)'!$E$3:$E$63,' RPM (ICE)'!$B$3:$B$63,,1),IF(M831=2,_xlfn.XLOOKUP(D831,' RPM (ICE)'!$F$3:$F$63,' RPM (ICE)'!$B$3:$B$63,,1),IF(M831=3,_xlfn.XLOOKUP(D831,' RPM (ICE)'!$G$3:$G$63,' RPM (ICE)'!$B$3:$B$63,,1))))</f>
        <v>6900</v>
      </c>
      <c r="X831" s="12">
        <f t="shared" si="293"/>
        <v>18.575322156521739</v>
      </c>
      <c r="Y831" s="3">
        <f t="shared" si="294"/>
        <v>19</v>
      </c>
      <c r="Z831" s="3">
        <f t="shared" si="301"/>
        <v>19</v>
      </c>
      <c r="AA831" s="3">
        <f t="shared" si="295"/>
        <v>19</v>
      </c>
      <c r="AB831" s="19"/>
      <c r="AC831" s="14">
        <f>IF(M831=1,_xlfn.XLOOKUP(D831,' RPM (ICE)'!$E$3:$E$63,' RPM (ICE)'!$C$3:$C$63,,-1),IF(M831=2,_xlfn.XLOOKUP(D831,' RPM (ICE)'!$F$3:$F$63,' RPM (ICE)'!$C$3:$C$63,,-1),IF(M831=3,_xlfn.XLOOKUP(D831,' RPM (ICE)'!$G$3:$G$63,' RPM (ICE)'!$C$3:$C$63,,-1))))</f>
        <v>13.483333333333301</v>
      </c>
      <c r="AD831" s="14">
        <f t="shared" si="296"/>
        <v>10.054521666666643</v>
      </c>
      <c r="AE831" s="14">
        <f t="shared" si="297"/>
        <v>13.914292245024122</v>
      </c>
      <c r="AF831" s="14" cm="1">
        <f t="array" ref="AF831">_xlfn.XLOOKUP(AE831,BSFC!$I$11:$I$33,_xlfn.XLOOKUP('Main Data (ICE)'!W831,BSFC!$J$10:$W$10,BSFC!$J$11:$W$33,,-1),,-1)</f>
        <v>450.79008974999994</v>
      </c>
      <c r="AG831" s="14">
        <f t="shared" si="298"/>
        <v>1.2590218679194376</v>
      </c>
      <c r="AH831" s="14">
        <f t="shared" si="302"/>
        <v>2.08253003846414E-4</v>
      </c>
      <c r="AI831" s="14">
        <f t="shared" si="303"/>
        <v>9.3878390294632047E-2</v>
      </c>
      <c r="AJ831" s="14">
        <f t="shared" si="307"/>
        <v>94.946749482466814</v>
      </c>
      <c r="AK831" s="14">
        <f t="shared" si="304"/>
        <v>1.2434223880083715E-4</v>
      </c>
      <c r="AL831" s="14">
        <f t="shared" si="305"/>
        <v>0.12575728408274015</v>
      </c>
    </row>
    <row r="832" spans="1:38" ht="15.75" thickBot="1" x14ac:dyDescent="0.3">
      <c r="A832" s="14">
        <v>2</v>
      </c>
      <c r="B832" s="17" t="s">
        <v>31</v>
      </c>
      <c r="C832" s="14">
        <v>826</v>
      </c>
      <c r="D832" s="14">
        <f t="shared" si="299"/>
        <v>30.000049728</v>
      </c>
      <c r="E832" s="14">
        <f t="shared" si="289"/>
        <v>13.411199999999999</v>
      </c>
      <c r="F832" s="14">
        <f t="shared" si="300"/>
        <v>69.992580707342782</v>
      </c>
      <c r="G832" s="14">
        <f>0.5*('Specifications (ICE)'!$P$4*'Specifications (ICE)'!$P$3)*'Specifications (ICE)'!$P$5*E832^2</f>
        <v>56.217600027646043</v>
      </c>
      <c r="H832" s="14">
        <f>IF(B832="A",'Specifications (ICE)'!$M$12,IF(B832="G",'Specifications (ICE)'!$M$13))</f>
        <v>105.33879899999999</v>
      </c>
      <c r="I832" s="14">
        <f>'Specifications (ICE)'!$H$11-G832-H832-R832</f>
        <v>540.44185119107658</v>
      </c>
      <c r="J832" s="14">
        <f t="shared" si="290"/>
        <v>0.85399569113473717</v>
      </c>
      <c r="K832" s="14">
        <f>0.5*'Specifications (ICE)'!$E$16*E832^2</f>
        <v>48283.043975654393</v>
      </c>
      <c r="L832" s="14">
        <f>E832/'Specifications (ICE)'!$M$4</f>
        <v>46.93333333333333</v>
      </c>
      <c r="M832" s="14">
        <f t="shared" si="285"/>
        <v>3</v>
      </c>
      <c r="N832" s="14">
        <f>IF(M832=1,'Specifications (ICE)'!$M$19,IF(M832=2,'Specifications (ICE)'!$M$20,IF(M832=3,'Specifications (ICE)'!$M$21)))</f>
        <v>632.83908432016858</v>
      </c>
      <c r="O832" s="14">
        <f t="shared" si="286"/>
        <v>56.911309171706868</v>
      </c>
      <c r="P832" s="13">
        <f t="shared" si="287"/>
        <v>0</v>
      </c>
      <c r="Q832" s="14">
        <v>0</v>
      </c>
      <c r="R832" s="17">
        <f>'Specifications (ICE)'!$E$16*9.81*SIN(Q832-Q831)</f>
        <v>0</v>
      </c>
      <c r="S832" s="14">
        <f t="shared" si="291"/>
        <v>0</v>
      </c>
      <c r="T832" s="12">
        <f t="shared" si="288"/>
        <v>840.33949246964119</v>
      </c>
      <c r="U832" s="3">
        <f t="shared" si="306"/>
        <v>18</v>
      </c>
      <c r="V832" s="19">
        <f t="shared" si="292"/>
        <v>13.422600000000001</v>
      </c>
      <c r="W832" s="14">
        <f>IF(M832=1,_xlfn.XLOOKUP(D832,' RPM (ICE)'!$E$3:$E$63,' RPM (ICE)'!$B$3:$B$63,,1),IF(M832=2,_xlfn.XLOOKUP(D832,' RPM (ICE)'!$F$3:$F$63,' RPM (ICE)'!$B$3:$B$63,,1),IF(M832=3,_xlfn.XLOOKUP(D832,' RPM (ICE)'!$G$3:$G$63,' RPM (ICE)'!$B$3:$B$63,,1))))</f>
        <v>6900</v>
      </c>
      <c r="X832" s="12">
        <f t="shared" si="293"/>
        <v>18.575322156521739</v>
      </c>
      <c r="Y832" s="3">
        <f t="shared" si="294"/>
        <v>19</v>
      </c>
      <c r="Z832" s="3">
        <f t="shared" si="301"/>
        <v>19</v>
      </c>
      <c r="AA832" s="3">
        <f t="shared" si="295"/>
        <v>19</v>
      </c>
      <c r="AB832" s="19"/>
      <c r="AC832" s="14">
        <f>IF(M832=1,_xlfn.XLOOKUP(D832,' RPM (ICE)'!$E$3:$E$63,' RPM (ICE)'!$C$3:$C$63,,-1),IF(M832=2,_xlfn.XLOOKUP(D832,' RPM (ICE)'!$F$3:$F$63,' RPM (ICE)'!$C$3:$C$63,,-1),IF(M832=3,_xlfn.XLOOKUP(D832,' RPM (ICE)'!$G$3:$G$63,' RPM (ICE)'!$C$3:$C$63,,-1))))</f>
        <v>13.483333333333301</v>
      </c>
      <c r="AD832" s="14">
        <f t="shared" si="296"/>
        <v>10.054521666666643</v>
      </c>
      <c r="AE832" s="14">
        <f t="shared" si="297"/>
        <v>13.914292245024122</v>
      </c>
      <c r="AF832" s="14" cm="1">
        <f t="array" ref="AF832">_xlfn.XLOOKUP(AE832,BSFC!$I$11:$I$33,_xlfn.XLOOKUP('Main Data (ICE)'!W832,BSFC!$J$10:$W$10,BSFC!$J$11:$W$33,,-1),,-1)</f>
        <v>450.79008974999994</v>
      </c>
      <c r="AG832" s="14">
        <f t="shared" si="298"/>
        <v>1.2590218679194376</v>
      </c>
      <c r="AH832" s="14">
        <f t="shared" si="302"/>
        <v>2.08253003846414E-4</v>
      </c>
      <c r="AI832" s="14">
        <f t="shared" si="303"/>
        <v>9.3878390294632047E-2</v>
      </c>
      <c r="AJ832" s="14">
        <f t="shared" si="307"/>
        <v>95.040627872761448</v>
      </c>
      <c r="AK832" s="14">
        <f t="shared" si="304"/>
        <v>1.2434223880083715E-4</v>
      </c>
      <c r="AL832" s="14">
        <f t="shared" si="305"/>
        <v>0.12588162632154098</v>
      </c>
    </row>
    <row r="833" spans="1:38" ht="15.75" thickBot="1" x14ac:dyDescent="0.3">
      <c r="A833" s="14">
        <v>2</v>
      </c>
      <c r="B833" s="17" t="s">
        <v>31</v>
      </c>
      <c r="C833" s="14">
        <v>827</v>
      </c>
      <c r="D833" s="14">
        <f t="shared" si="299"/>
        <v>30.000049728</v>
      </c>
      <c r="E833" s="14">
        <f t="shared" si="289"/>
        <v>13.411199999999999</v>
      </c>
      <c r="F833" s="14">
        <f t="shared" si="300"/>
        <v>70.067145250411258</v>
      </c>
      <c r="G833" s="14">
        <f>0.5*('Specifications (ICE)'!$P$4*'Specifications (ICE)'!$P$3)*'Specifications (ICE)'!$P$5*E833^2</f>
        <v>56.217600027646043</v>
      </c>
      <c r="H833" s="14">
        <f>IF(B833="A",'Specifications (ICE)'!$M$12,IF(B833="G",'Specifications (ICE)'!$M$13))</f>
        <v>105.33879899999999</v>
      </c>
      <c r="I833" s="14">
        <f>'Specifications (ICE)'!$H$11-G833-H833-R833</f>
        <v>540.44185119107658</v>
      </c>
      <c r="J833" s="14">
        <f t="shared" si="290"/>
        <v>0.85399569113473717</v>
      </c>
      <c r="K833" s="14">
        <f>0.5*'Specifications (ICE)'!$E$16*E833^2</f>
        <v>48283.043975654393</v>
      </c>
      <c r="L833" s="14">
        <f>E833/'Specifications (ICE)'!$M$4</f>
        <v>46.93333333333333</v>
      </c>
      <c r="M833" s="14">
        <f t="shared" si="285"/>
        <v>3</v>
      </c>
      <c r="N833" s="14">
        <f>IF(M833=1,'Specifications (ICE)'!$M$19,IF(M833=2,'Specifications (ICE)'!$M$20,IF(M833=3,'Specifications (ICE)'!$M$21)))</f>
        <v>632.83908432016858</v>
      </c>
      <c r="O833" s="14">
        <f t="shared" si="286"/>
        <v>56.911309171706868</v>
      </c>
      <c r="P833" s="13">
        <f t="shared" si="287"/>
        <v>0</v>
      </c>
      <c r="Q833" s="14">
        <v>0</v>
      </c>
      <c r="R833" s="17">
        <f>'Specifications (ICE)'!$E$16*9.81*SIN(Q833-Q832)</f>
        <v>0</v>
      </c>
      <c r="S833" s="14">
        <f t="shared" si="291"/>
        <v>0</v>
      </c>
      <c r="T833" s="12">
        <f t="shared" si="288"/>
        <v>840.33949246964119</v>
      </c>
      <c r="U833" s="3">
        <f t="shared" si="306"/>
        <v>18</v>
      </c>
      <c r="V833" s="19">
        <f t="shared" si="292"/>
        <v>13.422600000000001</v>
      </c>
      <c r="W833" s="14">
        <f>IF(M833=1,_xlfn.XLOOKUP(D833,' RPM (ICE)'!$E$3:$E$63,' RPM (ICE)'!$B$3:$B$63,,1),IF(M833=2,_xlfn.XLOOKUP(D833,' RPM (ICE)'!$F$3:$F$63,' RPM (ICE)'!$B$3:$B$63,,1),IF(M833=3,_xlfn.XLOOKUP(D833,' RPM (ICE)'!$G$3:$G$63,' RPM (ICE)'!$B$3:$B$63,,1))))</f>
        <v>6900</v>
      </c>
      <c r="X833" s="12">
        <f t="shared" si="293"/>
        <v>18.575322156521739</v>
      </c>
      <c r="Y833" s="3">
        <f t="shared" si="294"/>
        <v>19</v>
      </c>
      <c r="Z833" s="3">
        <f t="shared" si="301"/>
        <v>19</v>
      </c>
      <c r="AA833" s="3">
        <f t="shared" si="295"/>
        <v>19</v>
      </c>
      <c r="AB833" s="19"/>
      <c r="AC833" s="14">
        <f>IF(M833=1,_xlfn.XLOOKUP(D833,' RPM (ICE)'!$E$3:$E$63,' RPM (ICE)'!$C$3:$C$63,,-1),IF(M833=2,_xlfn.XLOOKUP(D833,' RPM (ICE)'!$F$3:$F$63,' RPM (ICE)'!$C$3:$C$63,,-1),IF(M833=3,_xlfn.XLOOKUP(D833,' RPM (ICE)'!$G$3:$G$63,' RPM (ICE)'!$C$3:$C$63,,-1))))</f>
        <v>13.483333333333301</v>
      </c>
      <c r="AD833" s="14">
        <f t="shared" si="296"/>
        <v>10.054521666666643</v>
      </c>
      <c r="AE833" s="14">
        <f t="shared" si="297"/>
        <v>13.914292245024122</v>
      </c>
      <c r="AF833" s="14" cm="1">
        <f t="array" ref="AF833">_xlfn.XLOOKUP(AE833,BSFC!$I$11:$I$33,_xlfn.XLOOKUP('Main Data (ICE)'!W833,BSFC!$J$10:$W$10,BSFC!$J$11:$W$33,,-1),,-1)</f>
        <v>450.79008974999994</v>
      </c>
      <c r="AG833" s="14">
        <f t="shared" si="298"/>
        <v>1.2590218679194376</v>
      </c>
      <c r="AH833" s="14">
        <f t="shared" si="302"/>
        <v>2.08253003846414E-4</v>
      </c>
      <c r="AI833" s="14">
        <f t="shared" si="303"/>
        <v>9.3878390294632047E-2</v>
      </c>
      <c r="AJ833" s="14">
        <f t="shared" si="307"/>
        <v>95.134506263056082</v>
      </c>
      <c r="AK833" s="14">
        <f t="shared" si="304"/>
        <v>1.2434223880083715E-4</v>
      </c>
      <c r="AL833" s="14">
        <f t="shared" si="305"/>
        <v>0.12600596856034182</v>
      </c>
    </row>
    <row r="834" spans="1:38" ht="15.75" thickBot="1" x14ac:dyDescent="0.3">
      <c r="A834" s="14">
        <v>2</v>
      </c>
      <c r="B834" s="17" t="s">
        <v>31</v>
      </c>
      <c r="C834" s="14">
        <v>828</v>
      </c>
      <c r="D834" s="14">
        <f t="shared" si="299"/>
        <v>30.000049728</v>
      </c>
      <c r="E834" s="14">
        <f t="shared" si="289"/>
        <v>13.411199999999999</v>
      </c>
      <c r="F834" s="14">
        <f t="shared" si="300"/>
        <v>70.141709793479734</v>
      </c>
      <c r="G834" s="14">
        <f>0.5*('Specifications (ICE)'!$P$4*'Specifications (ICE)'!$P$3)*'Specifications (ICE)'!$P$5*E834^2</f>
        <v>56.217600027646043</v>
      </c>
      <c r="H834" s="14">
        <f>IF(B834="A",'Specifications (ICE)'!$M$12,IF(B834="G",'Specifications (ICE)'!$M$13))</f>
        <v>105.33879899999999</v>
      </c>
      <c r="I834" s="14">
        <f>'Specifications (ICE)'!$H$11-G834-H834-R834</f>
        <v>540.44185119107658</v>
      </c>
      <c r="J834" s="14">
        <f t="shared" si="290"/>
        <v>0.85399569113473717</v>
      </c>
      <c r="K834" s="14">
        <f>0.5*'Specifications (ICE)'!$E$16*E834^2</f>
        <v>48283.043975654393</v>
      </c>
      <c r="L834" s="14">
        <f>E834/'Specifications (ICE)'!$M$4</f>
        <v>46.93333333333333</v>
      </c>
      <c r="M834" s="14">
        <f t="shared" si="285"/>
        <v>3</v>
      </c>
      <c r="N834" s="14">
        <f>IF(M834=1,'Specifications (ICE)'!$M$19,IF(M834=2,'Specifications (ICE)'!$M$20,IF(M834=3,'Specifications (ICE)'!$M$21)))</f>
        <v>632.83908432016858</v>
      </c>
      <c r="O834" s="14">
        <f t="shared" si="286"/>
        <v>56.911309171706868</v>
      </c>
      <c r="P834" s="13">
        <f t="shared" si="287"/>
        <v>0</v>
      </c>
      <c r="Q834" s="14">
        <v>0</v>
      </c>
      <c r="R834" s="17">
        <f>'Specifications (ICE)'!$E$16*9.81*SIN(Q834-Q833)</f>
        <v>0</v>
      </c>
      <c r="S834" s="14">
        <f t="shared" si="291"/>
        <v>0</v>
      </c>
      <c r="T834" s="12">
        <f t="shared" si="288"/>
        <v>840.33949246964119</v>
      </c>
      <c r="U834" s="3">
        <f t="shared" si="306"/>
        <v>18</v>
      </c>
      <c r="V834" s="19">
        <f t="shared" si="292"/>
        <v>13.422600000000001</v>
      </c>
      <c r="W834" s="14">
        <f>IF(M834=1,_xlfn.XLOOKUP(D834,' RPM (ICE)'!$E$3:$E$63,' RPM (ICE)'!$B$3:$B$63,,1),IF(M834=2,_xlfn.XLOOKUP(D834,' RPM (ICE)'!$F$3:$F$63,' RPM (ICE)'!$B$3:$B$63,,1),IF(M834=3,_xlfn.XLOOKUP(D834,' RPM (ICE)'!$G$3:$G$63,' RPM (ICE)'!$B$3:$B$63,,1))))</f>
        <v>6900</v>
      </c>
      <c r="X834" s="12">
        <f t="shared" si="293"/>
        <v>18.575322156521739</v>
      </c>
      <c r="Y834" s="3">
        <f t="shared" si="294"/>
        <v>19</v>
      </c>
      <c r="Z834" s="3">
        <f t="shared" si="301"/>
        <v>19</v>
      </c>
      <c r="AA834" s="3">
        <f t="shared" si="295"/>
        <v>19</v>
      </c>
      <c r="AB834" s="19"/>
      <c r="AC834" s="14">
        <f>IF(M834=1,_xlfn.XLOOKUP(D834,' RPM (ICE)'!$E$3:$E$63,' RPM (ICE)'!$C$3:$C$63,,-1),IF(M834=2,_xlfn.XLOOKUP(D834,' RPM (ICE)'!$F$3:$F$63,' RPM (ICE)'!$C$3:$C$63,,-1),IF(M834=3,_xlfn.XLOOKUP(D834,' RPM (ICE)'!$G$3:$G$63,' RPM (ICE)'!$C$3:$C$63,,-1))))</f>
        <v>13.483333333333301</v>
      </c>
      <c r="AD834" s="14">
        <f t="shared" si="296"/>
        <v>10.054521666666643</v>
      </c>
      <c r="AE834" s="14">
        <f t="shared" si="297"/>
        <v>13.914292245024122</v>
      </c>
      <c r="AF834" s="14" cm="1">
        <f t="array" ref="AF834">_xlfn.XLOOKUP(AE834,BSFC!$I$11:$I$33,_xlfn.XLOOKUP('Main Data (ICE)'!W834,BSFC!$J$10:$W$10,BSFC!$J$11:$W$33,,-1),,-1)</f>
        <v>450.79008974999994</v>
      </c>
      <c r="AG834" s="14">
        <f t="shared" si="298"/>
        <v>1.2590218679194376</v>
      </c>
      <c r="AH834" s="14">
        <f t="shared" si="302"/>
        <v>2.08253003846414E-4</v>
      </c>
      <c r="AI834" s="14">
        <f t="shared" si="303"/>
        <v>9.3878390294632047E-2</v>
      </c>
      <c r="AJ834" s="14">
        <f t="shared" si="307"/>
        <v>95.228384653350716</v>
      </c>
      <c r="AK834" s="14">
        <f t="shared" si="304"/>
        <v>1.2434223880083715E-4</v>
      </c>
      <c r="AL834" s="14">
        <f t="shared" si="305"/>
        <v>0.12613031079914266</v>
      </c>
    </row>
    <row r="835" spans="1:38" ht="15.75" thickBot="1" x14ac:dyDescent="0.3">
      <c r="A835" s="14">
        <v>2</v>
      </c>
      <c r="B835" s="17" t="s">
        <v>31</v>
      </c>
      <c r="C835" s="14">
        <v>829</v>
      </c>
      <c r="D835" s="14">
        <f t="shared" si="299"/>
        <v>30.000049728</v>
      </c>
      <c r="E835" s="14">
        <f t="shared" si="289"/>
        <v>13.411199999999999</v>
      </c>
      <c r="F835" s="14">
        <f t="shared" si="300"/>
        <v>70.21627433654821</v>
      </c>
      <c r="G835" s="14">
        <f>0.5*('Specifications (ICE)'!$P$4*'Specifications (ICE)'!$P$3)*'Specifications (ICE)'!$P$5*E835^2</f>
        <v>56.217600027646043</v>
      </c>
      <c r="H835" s="14">
        <f>IF(B835="A",'Specifications (ICE)'!$M$12,IF(B835="G",'Specifications (ICE)'!$M$13))</f>
        <v>105.33879899999999</v>
      </c>
      <c r="I835" s="14">
        <f>'Specifications (ICE)'!$H$11-G835-H835-R835</f>
        <v>540.44185119107658</v>
      </c>
      <c r="J835" s="14">
        <f t="shared" si="290"/>
        <v>0.85399569113473717</v>
      </c>
      <c r="K835" s="14">
        <f>0.5*'Specifications (ICE)'!$E$16*E835^2</f>
        <v>48283.043975654393</v>
      </c>
      <c r="L835" s="14">
        <f>E835/'Specifications (ICE)'!$M$4</f>
        <v>46.93333333333333</v>
      </c>
      <c r="M835" s="14">
        <f t="shared" si="285"/>
        <v>3</v>
      </c>
      <c r="N835" s="14">
        <f>IF(M835=1,'Specifications (ICE)'!$M$19,IF(M835=2,'Specifications (ICE)'!$M$20,IF(M835=3,'Specifications (ICE)'!$M$21)))</f>
        <v>632.83908432016858</v>
      </c>
      <c r="O835" s="14">
        <f t="shared" si="286"/>
        <v>56.911309171706868</v>
      </c>
      <c r="P835" s="13">
        <f t="shared" si="287"/>
        <v>0</v>
      </c>
      <c r="Q835" s="14">
        <v>0</v>
      </c>
      <c r="R835" s="17">
        <f>'Specifications (ICE)'!$E$16*9.81*SIN(Q835-Q834)</f>
        <v>0</v>
      </c>
      <c r="S835" s="14">
        <f t="shared" si="291"/>
        <v>0</v>
      </c>
      <c r="T835" s="12">
        <f t="shared" si="288"/>
        <v>840.33949246964119</v>
      </c>
      <c r="U835" s="3">
        <f t="shared" si="306"/>
        <v>18</v>
      </c>
      <c r="V835" s="19">
        <f t="shared" si="292"/>
        <v>13.422600000000001</v>
      </c>
      <c r="W835" s="14">
        <f>IF(M835=1,_xlfn.XLOOKUP(D835,' RPM (ICE)'!$E$3:$E$63,' RPM (ICE)'!$B$3:$B$63,,1),IF(M835=2,_xlfn.XLOOKUP(D835,' RPM (ICE)'!$F$3:$F$63,' RPM (ICE)'!$B$3:$B$63,,1),IF(M835=3,_xlfn.XLOOKUP(D835,' RPM (ICE)'!$G$3:$G$63,' RPM (ICE)'!$B$3:$B$63,,1))))</f>
        <v>6900</v>
      </c>
      <c r="X835" s="12">
        <f t="shared" si="293"/>
        <v>18.575322156521739</v>
      </c>
      <c r="Y835" s="3">
        <f t="shared" si="294"/>
        <v>19</v>
      </c>
      <c r="Z835" s="3">
        <f t="shared" si="301"/>
        <v>19</v>
      </c>
      <c r="AA835" s="3">
        <f t="shared" si="295"/>
        <v>19</v>
      </c>
      <c r="AB835" s="19"/>
      <c r="AC835" s="14">
        <f>IF(M835=1,_xlfn.XLOOKUP(D835,' RPM (ICE)'!$E$3:$E$63,' RPM (ICE)'!$C$3:$C$63,,-1),IF(M835=2,_xlfn.XLOOKUP(D835,' RPM (ICE)'!$F$3:$F$63,' RPM (ICE)'!$C$3:$C$63,,-1),IF(M835=3,_xlfn.XLOOKUP(D835,' RPM (ICE)'!$G$3:$G$63,' RPM (ICE)'!$C$3:$C$63,,-1))))</f>
        <v>13.483333333333301</v>
      </c>
      <c r="AD835" s="14">
        <f t="shared" si="296"/>
        <v>10.054521666666643</v>
      </c>
      <c r="AE835" s="14">
        <f t="shared" si="297"/>
        <v>13.914292245024122</v>
      </c>
      <c r="AF835" s="14" cm="1">
        <f t="array" ref="AF835">_xlfn.XLOOKUP(AE835,BSFC!$I$11:$I$33,_xlfn.XLOOKUP('Main Data (ICE)'!W835,BSFC!$J$10:$W$10,BSFC!$J$11:$W$33,,-1),,-1)</f>
        <v>450.79008974999994</v>
      </c>
      <c r="AG835" s="14">
        <f t="shared" si="298"/>
        <v>1.2590218679194376</v>
      </c>
      <c r="AH835" s="14">
        <f t="shared" si="302"/>
        <v>2.08253003846414E-4</v>
      </c>
      <c r="AI835" s="14">
        <f t="shared" si="303"/>
        <v>9.3878390294632047E-2</v>
      </c>
      <c r="AJ835" s="14">
        <f t="shared" si="307"/>
        <v>95.32226304364535</v>
      </c>
      <c r="AK835" s="14">
        <f t="shared" si="304"/>
        <v>1.2434223880083715E-4</v>
      </c>
      <c r="AL835" s="14">
        <f t="shared" si="305"/>
        <v>0.1262546530379435</v>
      </c>
    </row>
    <row r="836" spans="1:38" ht="15.75" thickBot="1" x14ac:dyDescent="0.3">
      <c r="A836" s="14">
        <v>2</v>
      </c>
      <c r="B836" s="17" t="s">
        <v>31</v>
      </c>
      <c r="C836" s="14">
        <v>830</v>
      </c>
      <c r="D836" s="14">
        <f t="shared" si="299"/>
        <v>30.000049728</v>
      </c>
      <c r="E836" s="14">
        <f t="shared" si="289"/>
        <v>13.411199999999999</v>
      </c>
      <c r="F836" s="14">
        <f t="shared" si="300"/>
        <v>70.290838879616686</v>
      </c>
      <c r="G836" s="14">
        <f>0.5*('Specifications (ICE)'!$P$4*'Specifications (ICE)'!$P$3)*'Specifications (ICE)'!$P$5*E836^2</f>
        <v>56.217600027646043</v>
      </c>
      <c r="H836" s="14">
        <f>IF(B836="A",'Specifications (ICE)'!$M$12,IF(B836="G",'Specifications (ICE)'!$M$13))</f>
        <v>105.33879899999999</v>
      </c>
      <c r="I836" s="14">
        <f>'Specifications (ICE)'!$H$11-G836-H836-R836</f>
        <v>540.44185119107658</v>
      </c>
      <c r="J836" s="14">
        <f t="shared" si="290"/>
        <v>0.85399569113473717</v>
      </c>
      <c r="K836" s="14">
        <f>0.5*'Specifications (ICE)'!$E$16*E836^2</f>
        <v>48283.043975654393</v>
      </c>
      <c r="L836" s="14">
        <f>E836/'Specifications (ICE)'!$M$4</f>
        <v>46.93333333333333</v>
      </c>
      <c r="M836" s="14">
        <f t="shared" si="285"/>
        <v>3</v>
      </c>
      <c r="N836" s="14">
        <f>IF(M836=1,'Specifications (ICE)'!$M$19,IF(M836=2,'Specifications (ICE)'!$M$20,IF(M836=3,'Specifications (ICE)'!$M$21)))</f>
        <v>632.83908432016858</v>
      </c>
      <c r="O836" s="14">
        <f t="shared" si="286"/>
        <v>56.911309171706868</v>
      </c>
      <c r="P836" s="13">
        <f t="shared" si="287"/>
        <v>0</v>
      </c>
      <c r="Q836" s="14">
        <v>0</v>
      </c>
      <c r="R836" s="17">
        <f>'Specifications (ICE)'!$E$16*9.81*SIN(Q836-Q835)</f>
        <v>0</v>
      </c>
      <c r="S836" s="14">
        <f t="shared" si="291"/>
        <v>0</v>
      </c>
      <c r="T836" s="12">
        <f t="shared" si="288"/>
        <v>840.33949246964119</v>
      </c>
      <c r="U836" s="3">
        <f t="shared" si="306"/>
        <v>18</v>
      </c>
      <c r="V836" s="19">
        <f t="shared" si="292"/>
        <v>13.422600000000001</v>
      </c>
      <c r="W836" s="14">
        <f>IF(M836=1,_xlfn.XLOOKUP(D836,' RPM (ICE)'!$E$3:$E$63,' RPM (ICE)'!$B$3:$B$63,,1),IF(M836=2,_xlfn.XLOOKUP(D836,' RPM (ICE)'!$F$3:$F$63,' RPM (ICE)'!$B$3:$B$63,,1),IF(M836=3,_xlfn.XLOOKUP(D836,' RPM (ICE)'!$G$3:$G$63,' RPM (ICE)'!$B$3:$B$63,,1))))</f>
        <v>6900</v>
      </c>
      <c r="X836" s="12">
        <f t="shared" si="293"/>
        <v>18.575322156521739</v>
      </c>
      <c r="Y836" s="3">
        <f t="shared" si="294"/>
        <v>19</v>
      </c>
      <c r="Z836" s="3">
        <f t="shared" si="301"/>
        <v>19</v>
      </c>
      <c r="AA836" s="3">
        <f t="shared" si="295"/>
        <v>19</v>
      </c>
      <c r="AB836" s="19"/>
      <c r="AC836" s="14">
        <f>IF(M836=1,_xlfn.XLOOKUP(D836,' RPM (ICE)'!$E$3:$E$63,' RPM (ICE)'!$C$3:$C$63,,-1),IF(M836=2,_xlfn.XLOOKUP(D836,' RPM (ICE)'!$F$3:$F$63,' RPM (ICE)'!$C$3:$C$63,,-1),IF(M836=3,_xlfn.XLOOKUP(D836,' RPM (ICE)'!$G$3:$G$63,' RPM (ICE)'!$C$3:$C$63,,-1))))</f>
        <v>13.483333333333301</v>
      </c>
      <c r="AD836" s="14">
        <f t="shared" si="296"/>
        <v>10.054521666666643</v>
      </c>
      <c r="AE836" s="14">
        <f t="shared" si="297"/>
        <v>13.914292245024122</v>
      </c>
      <c r="AF836" s="14" cm="1">
        <f t="array" ref="AF836">_xlfn.XLOOKUP(AE836,BSFC!$I$11:$I$33,_xlfn.XLOOKUP('Main Data (ICE)'!W836,BSFC!$J$10:$W$10,BSFC!$J$11:$W$33,,-1),,-1)</f>
        <v>450.79008974999994</v>
      </c>
      <c r="AG836" s="14">
        <f t="shared" si="298"/>
        <v>1.2590218679194376</v>
      </c>
      <c r="AH836" s="14">
        <f t="shared" si="302"/>
        <v>2.08253003846414E-4</v>
      </c>
      <c r="AI836" s="14">
        <f t="shared" si="303"/>
        <v>9.3878390294632047E-2</v>
      </c>
      <c r="AJ836" s="14">
        <f t="shared" si="307"/>
        <v>95.416141433939984</v>
      </c>
      <c r="AK836" s="14">
        <f t="shared" si="304"/>
        <v>1.2434223880083715E-4</v>
      </c>
      <c r="AL836" s="14">
        <f t="shared" si="305"/>
        <v>0.12637899527674434</v>
      </c>
    </row>
    <row r="837" spans="1:38" ht="15.75" thickBot="1" x14ac:dyDescent="0.3">
      <c r="A837" s="14">
        <v>2</v>
      </c>
      <c r="B837" s="17" t="s">
        <v>31</v>
      </c>
      <c r="C837" s="14">
        <v>831</v>
      </c>
      <c r="D837" s="14">
        <f t="shared" si="299"/>
        <v>30.000049728</v>
      </c>
      <c r="E837" s="14">
        <f t="shared" si="289"/>
        <v>13.411199999999999</v>
      </c>
      <c r="F837" s="14">
        <f t="shared" si="300"/>
        <v>70.365403422685162</v>
      </c>
      <c r="G837" s="14">
        <f>0.5*('Specifications (ICE)'!$P$4*'Specifications (ICE)'!$P$3)*'Specifications (ICE)'!$P$5*E837^2</f>
        <v>56.217600027646043</v>
      </c>
      <c r="H837" s="14">
        <f>IF(B837="A",'Specifications (ICE)'!$M$12,IF(B837="G",'Specifications (ICE)'!$M$13))</f>
        <v>105.33879899999999</v>
      </c>
      <c r="I837" s="14">
        <f>'Specifications (ICE)'!$H$11-G837-H837-R837</f>
        <v>540.44185119107658</v>
      </c>
      <c r="J837" s="14">
        <f t="shared" si="290"/>
        <v>0.85399569113473717</v>
      </c>
      <c r="K837" s="14">
        <f>0.5*'Specifications (ICE)'!$E$16*E837^2</f>
        <v>48283.043975654393</v>
      </c>
      <c r="L837" s="14">
        <f>E837/'Specifications (ICE)'!$M$4</f>
        <v>46.93333333333333</v>
      </c>
      <c r="M837" s="14">
        <f t="shared" si="285"/>
        <v>3</v>
      </c>
      <c r="N837" s="14">
        <f>IF(M837=1,'Specifications (ICE)'!$M$19,IF(M837=2,'Specifications (ICE)'!$M$20,IF(M837=3,'Specifications (ICE)'!$M$21)))</f>
        <v>632.83908432016858</v>
      </c>
      <c r="O837" s="14">
        <f t="shared" si="286"/>
        <v>56.911309171706868</v>
      </c>
      <c r="P837" s="13">
        <f t="shared" si="287"/>
        <v>0</v>
      </c>
      <c r="Q837" s="14">
        <v>0</v>
      </c>
      <c r="R837" s="17">
        <f>'Specifications (ICE)'!$E$16*9.81*SIN(Q837-Q836)</f>
        <v>0</v>
      </c>
      <c r="S837" s="14">
        <f t="shared" si="291"/>
        <v>0</v>
      </c>
      <c r="T837" s="12">
        <f t="shared" si="288"/>
        <v>840.33949246964119</v>
      </c>
      <c r="U837" s="3">
        <f t="shared" si="306"/>
        <v>18</v>
      </c>
      <c r="V837" s="19">
        <f t="shared" si="292"/>
        <v>13.422600000000001</v>
      </c>
      <c r="W837" s="14">
        <f>IF(M837=1,_xlfn.XLOOKUP(D837,' RPM (ICE)'!$E$3:$E$63,' RPM (ICE)'!$B$3:$B$63,,1),IF(M837=2,_xlfn.XLOOKUP(D837,' RPM (ICE)'!$F$3:$F$63,' RPM (ICE)'!$B$3:$B$63,,1),IF(M837=3,_xlfn.XLOOKUP(D837,' RPM (ICE)'!$G$3:$G$63,' RPM (ICE)'!$B$3:$B$63,,1))))</f>
        <v>6900</v>
      </c>
      <c r="X837" s="12">
        <f t="shared" si="293"/>
        <v>18.575322156521739</v>
      </c>
      <c r="Y837" s="3">
        <f t="shared" si="294"/>
        <v>19</v>
      </c>
      <c r="Z837" s="3">
        <f t="shared" si="301"/>
        <v>19</v>
      </c>
      <c r="AA837" s="3">
        <f t="shared" si="295"/>
        <v>19</v>
      </c>
      <c r="AB837" s="19"/>
      <c r="AC837" s="14">
        <f>IF(M837=1,_xlfn.XLOOKUP(D837,' RPM (ICE)'!$E$3:$E$63,' RPM (ICE)'!$C$3:$C$63,,-1),IF(M837=2,_xlfn.XLOOKUP(D837,' RPM (ICE)'!$F$3:$F$63,' RPM (ICE)'!$C$3:$C$63,,-1),IF(M837=3,_xlfn.XLOOKUP(D837,' RPM (ICE)'!$G$3:$G$63,' RPM (ICE)'!$C$3:$C$63,,-1))))</f>
        <v>13.483333333333301</v>
      </c>
      <c r="AD837" s="14">
        <f t="shared" si="296"/>
        <v>10.054521666666643</v>
      </c>
      <c r="AE837" s="14">
        <f t="shared" si="297"/>
        <v>13.914292245024122</v>
      </c>
      <c r="AF837" s="14" cm="1">
        <f t="array" ref="AF837">_xlfn.XLOOKUP(AE837,BSFC!$I$11:$I$33,_xlfn.XLOOKUP('Main Data (ICE)'!W837,BSFC!$J$10:$W$10,BSFC!$J$11:$W$33,,-1),,-1)</f>
        <v>450.79008974999994</v>
      </c>
      <c r="AG837" s="14">
        <f t="shared" si="298"/>
        <v>1.2590218679194376</v>
      </c>
      <c r="AH837" s="14">
        <f t="shared" si="302"/>
        <v>2.08253003846414E-4</v>
      </c>
      <c r="AI837" s="14">
        <f t="shared" si="303"/>
        <v>9.3878390294632047E-2</v>
      </c>
      <c r="AJ837" s="14">
        <f t="shared" si="307"/>
        <v>95.510019824234618</v>
      </c>
      <c r="AK837" s="14">
        <f t="shared" si="304"/>
        <v>1.2434223880083715E-4</v>
      </c>
      <c r="AL837" s="14">
        <f t="shared" si="305"/>
        <v>0.12650333751554518</v>
      </c>
    </row>
    <row r="838" spans="1:38" ht="15.75" thickBot="1" x14ac:dyDescent="0.3">
      <c r="A838" s="14">
        <v>2</v>
      </c>
      <c r="B838" s="17" t="s">
        <v>31</v>
      </c>
      <c r="C838" s="14">
        <v>832</v>
      </c>
      <c r="D838" s="14">
        <f t="shared" si="299"/>
        <v>30.000049728</v>
      </c>
      <c r="E838" s="14">
        <f t="shared" si="289"/>
        <v>13.411199999999999</v>
      </c>
      <c r="F838" s="14">
        <f t="shared" si="300"/>
        <v>70.439967965753638</v>
      </c>
      <c r="G838" s="14">
        <f>0.5*('Specifications (ICE)'!$P$4*'Specifications (ICE)'!$P$3)*'Specifications (ICE)'!$P$5*E838^2</f>
        <v>56.217600027646043</v>
      </c>
      <c r="H838" s="14">
        <f>IF(B838="A",'Specifications (ICE)'!$M$12,IF(B838="G",'Specifications (ICE)'!$M$13))</f>
        <v>105.33879899999999</v>
      </c>
      <c r="I838" s="14">
        <f>'Specifications (ICE)'!$H$11-G838-H838-R838</f>
        <v>540.44185119107658</v>
      </c>
      <c r="J838" s="14">
        <f t="shared" si="290"/>
        <v>0.85399569113473717</v>
      </c>
      <c r="K838" s="14">
        <f>0.5*'Specifications (ICE)'!$E$16*E838^2</f>
        <v>48283.043975654393</v>
      </c>
      <c r="L838" s="14">
        <f>E838/'Specifications (ICE)'!$M$4</f>
        <v>46.93333333333333</v>
      </c>
      <c r="M838" s="14">
        <f t="shared" ref="M838:M901" si="308">IF(D838&lt;11,1,IF(D838&lt;21,2,IF(D838&gt;21,3)))</f>
        <v>3</v>
      </c>
      <c r="N838" s="14">
        <f>IF(M838=1,'Specifications (ICE)'!$M$19,IF(M838=2,'Specifications (ICE)'!$M$20,IF(M838=3,'Specifications (ICE)'!$M$21)))</f>
        <v>632.83908432016858</v>
      </c>
      <c r="O838" s="14">
        <f t="shared" ref="O838:O901" si="309">(0.5*N838*E838^2)/1000</f>
        <v>56.911309171706868</v>
      </c>
      <c r="P838" s="13">
        <f t="shared" ref="P838:P901" si="310">IF(A838=1,(I838/N838),IF(A838=2,0,IF(A838=3,(1.2*(-I838/N838)))))</f>
        <v>0</v>
      </c>
      <c r="Q838" s="14">
        <v>0</v>
      </c>
      <c r="R838" s="17">
        <f>'Specifications (ICE)'!$E$16*9.81*SIN(Q838-Q837)</f>
        <v>0</v>
      </c>
      <c r="S838" s="14">
        <f t="shared" si="291"/>
        <v>0</v>
      </c>
      <c r="T838" s="12">
        <f t="shared" ref="T838:T901" si="311">((63360/(PI()*12)*D838))/60</f>
        <v>840.33949246964119</v>
      </c>
      <c r="U838" s="3">
        <f t="shared" si="306"/>
        <v>18</v>
      </c>
      <c r="V838" s="19">
        <f t="shared" si="292"/>
        <v>13.422600000000001</v>
      </c>
      <c r="W838" s="14">
        <f>IF(M838=1,_xlfn.XLOOKUP(D838,' RPM (ICE)'!$E$3:$E$63,' RPM (ICE)'!$B$3:$B$63,,1),IF(M838=2,_xlfn.XLOOKUP(D838,' RPM (ICE)'!$F$3:$F$63,' RPM (ICE)'!$B$3:$B$63,,1),IF(M838=3,_xlfn.XLOOKUP(D838,' RPM (ICE)'!$G$3:$G$63,' RPM (ICE)'!$B$3:$B$63,,1))))</f>
        <v>6900</v>
      </c>
      <c r="X838" s="12">
        <f t="shared" si="293"/>
        <v>18.575322156521739</v>
      </c>
      <c r="Y838" s="3">
        <f t="shared" si="294"/>
        <v>19</v>
      </c>
      <c r="Z838" s="3">
        <f t="shared" si="301"/>
        <v>19</v>
      </c>
      <c r="AA838" s="3">
        <f t="shared" si="295"/>
        <v>19</v>
      </c>
      <c r="AB838" s="19"/>
      <c r="AC838" s="14">
        <f>IF(M838=1,_xlfn.XLOOKUP(D838,' RPM (ICE)'!$E$3:$E$63,' RPM (ICE)'!$C$3:$C$63,,-1),IF(M838=2,_xlfn.XLOOKUP(D838,' RPM (ICE)'!$F$3:$F$63,' RPM (ICE)'!$C$3:$C$63,,-1),IF(M838=3,_xlfn.XLOOKUP(D838,' RPM (ICE)'!$G$3:$G$63,' RPM (ICE)'!$C$3:$C$63,,-1))))</f>
        <v>13.483333333333301</v>
      </c>
      <c r="AD838" s="14">
        <f t="shared" si="296"/>
        <v>10.054521666666643</v>
      </c>
      <c r="AE838" s="14">
        <f t="shared" si="297"/>
        <v>13.914292245024122</v>
      </c>
      <c r="AF838" s="14" cm="1">
        <f t="array" ref="AF838">_xlfn.XLOOKUP(AE838,BSFC!$I$11:$I$33,_xlfn.XLOOKUP('Main Data (ICE)'!W838,BSFC!$J$10:$W$10,BSFC!$J$11:$W$33,,-1),,-1)</f>
        <v>450.79008974999994</v>
      </c>
      <c r="AG838" s="14">
        <f t="shared" si="298"/>
        <v>1.2590218679194376</v>
      </c>
      <c r="AH838" s="14">
        <f t="shared" si="302"/>
        <v>2.08253003846414E-4</v>
      </c>
      <c r="AI838" s="14">
        <f t="shared" si="303"/>
        <v>9.3878390294632047E-2</v>
      </c>
      <c r="AJ838" s="14">
        <f t="shared" si="307"/>
        <v>95.603898214529252</v>
      </c>
      <c r="AK838" s="14">
        <f t="shared" si="304"/>
        <v>1.2434223880083715E-4</v>
      </c>
      <c r="AL838" s="14">
        <f t="shared" si="305"/>
        <v>0.12662767975434602</v>
      </c>
    </row>
    <row r="839" spans="1:38" ht="15.75" thickBot="1" x14ac:dyDescent="0.3">
      <c r="A839" s="14">
        <v>2</v>
      </c>
      <c r="B839" s="17" t="s">
        <v>31</v>
      </c>
      <c r="C839" s="14">
        <v>833</v>
      </c>
      <c r="D839" s="14">
        <f t="shared" si="299"/>
        <v>30.000049728</v>
      </c>
      <c r="E839" s="14">
        <f t="shared" ref="E839:E902" si="312">MIN(13.4112,(SQRT((E838^2)+2*P838*$C$7)))</f>
        <v>13.411199999999999</v>
      </c>
      <c r="F839" s="14">
        <f t="shared" si="300"/>
        <v>70.514532508822114</v>
      </c>
      <c r="G839" s="14">
        <f>0.5*('Specifications (ICE)'!$P$4*'Specifications (ICE)'!$P$3)*'Specifications (ICE)'!$P$5*E839^2</f>
        <v>56.217600027646043</v>
      </c>
      <c r="H839" s="14">
        <f>IF(B839="A",'Specifications (ICE)'!$M$12,IF(B839="G",'Specifications (ICE)'!$M$13))</f>
        <v>105.33879899999999</v>
      </c>
      <c r="I839" s="14">
        <f>'Specifications (ICE)'!$H$11-G839-H839-R839</f>
        <v>540.44185119107658</v>
      </c>
      <c r="J839" s="14">
        <f t="shared" ref="J839:J902" si="313">I839/N839</f>
        <v>0.85399569113473717</v>
      </c>
      <c r="K839" s="14">
        <f>0.5*'Specifications (ICE)'!$E$16*E839^2</f>
        <v>48283.043975654393</v>
      </c>
      <c r="L839" s="14">
        <f>E839/'Specifications (ICE)'!$M$4</f>
        <v>46.93333333333333</v>
      </c>
      <c r="M839" s="14">
        <f t="shared" si="308"/>
        <v>3</v>
      </c>
      <c r="N839" s="14">
        <f>IF(M839=1,'Specifications (ICE)'!$M$19,IF(M839=2,'Specifications (ICE)'!$M$20,IF(M839=3,'Specifications (ICE)'!$M$21)))</f>
        <v>632.83908432016858</v>
      </c>
      <c r="O839" s="14">
        <f t="shared" si="309"/>
        <v>56.911309171706868</v>
      </c>
      <c r="P839" s="13">
        <f t="shared" si="310"/>
        <v>0</v>
      </c>
      <c r="Q839" s="14">
        <v>0</v>
      </c>
      <c r="R839" s="17">
        <f>'Specifications (ICE)'!$E$16*9.81*SIN(Q839-Q838)</f>
        <v>0</v>
      </c>
      <c r="S839" s="14">
        <f t="shared" ref="S839:S902" si="314">RADIANS(Q839)</f>
        <v>0</v>
      </c>
      <c r="T839" s="12">
        <f t="shared" si="311"/>
        <v>840.33949246964119</v>
      </c>
      <c r="U839" s="3">
        <f t="shared" si="306"/>
        <v>18</v>
      </c>
      <c r="V839" s="19">
        <f t="shared" ref="V839:V902" si="315">U839*0.7457</f>
        <v>13.422600000000001</v>
      </c>
      <c r="W839" s="14">
        <f>IF(M839=1,_xlfn.XLOOKUP(D839,' RPM (ICE)'!$E$3:$E$63,' RPM (ICE)'!$B$3:$B$63,,1),IF(M839=2,_xlfn.XLOOKUP(D839,' RPM (ICE)'!$F$3:$F$63,' RPM (ICE)'!$B$3:$B$63,,1),IF(M839=3,_xlfn.XLOOKUP(D839,' RPM (ICE)'!$G$3:$G$63,' RPM (ICE)'!$B$3:$B$63,,1))))</f>
        <v>6900</v>
      </c>
      <c r="X839" s="12">
        <f t="shared" ref="X839:X902" si="316">(9548.8*V839)/W839</f>
        <v>18.575322156521739</v>
      </c>
      <c r="Y839" s="3">
        <f t="shared" ref="Y839:Y902" si="317">ROUND(X839,0)</f>
        <v>19</v>
      </c>
      <c r="Z839" s="3">
        <f t="shared" si="301"/>
        <v>19</v>
      </c>
      <c r="AA839" s="3">
        <f t="shared" ref="AA839:AA902" si="318">IF(Z839&gt;22,22,Z839)</f>
        <v>19</v>
      </c>
      <c r="AB839" s="19"/>
      <c r="AC839" s="14">
        <f>IF(M839=1,_xlfn.XLOOKUP(D839,' RPM (ICE)'!$E$3:$E$63,' RPM (ICE)'!$C$3:$C$63,,-1),IF(M839=2,_xlfn.XLOOKUP(D839,' RPM (ICE)'!$F$3:$F$63,' RPM (ICE)'!$C$3:$C$63,,-1),IF(M839=3,_xlfn.XLOOKUP(D839,' RPM (ICE)'!$G$3:$G$63,' RPM (ICE)'!$C$3:$C$63,,-1))))</f>
        <v>13.483333333333301</v>
      </c>
      <c r="AD839" s="14">
        <f t="shared" ref="AD839:AD902" si="319">AC839*0.7457</f>
        <v>10.054521666666643</v>
      </c>
      <c r="AE839" s="14">
        <f t="shared" ref="AE839:AE902" si="320">(9548.8*AD839)/W839</f>
        <v>13.914292245024122</v>
      </c>
      <c r="AF839" s="14" cm="1">
        <f t="array" ref="AF839">_xlfn.XLOOKUP(AE839,BSFC!$I$11:$I$33,_xlfn.XLOOKUP('Main Data (ICE)'!W839,BSFC!$J$10:$W$10,BSFC!$J$11:$W$33,,-1),,-1)</f>
        <v>450.79008974999994</v>
      </c>
      <c r="AG839" s="14">
        <f t="shared" ref="AG839:AG902" si="321">(AF839*AD839)/(60*60)</f>
        <v>1.2590218679194376</v>
      </c>
      <c r="AH839" s="14">
        <f t="shared" si="302"/>
        <v>2.08253003846414E-4</v>
      </c>
      <c r="AI839" s="14">
        <f t="shared" si="303"/>
        <v>9.3878390294632047E-2</v>
      </c>
      <c r="AJ839" s="14">
        <f t="shared" si="307"/>
        <v>95.697776604823886</v>
      </c>
      <c r="AK839" s="14">
        <f t="shared" si="304"/>
        <v>1.2434223880083715E-4</v>
      </c>
      <c r="AL839" s="14">
        <f t="shared" si="305"/>
        <v>0.12675202199314686</v>
      </c>
    </row>
    <row r="840" spans="1:38" ht="15.75" thickBot="1" x14ac:dyDescent="0.3">
      <c r="A840" s="14">
        <v>2</v>
      </c>
      <c r="B840" s="17" t="s">
        <v>31</v>
      </c>
      <c r="C840" s="14">
        <v>834</v>
      </c>
      <c r="D840" s="14">
        <f t="shared" ref="D840:D903" si="322">E840*2.23694</f>
        <v>30.000049728</v>
      </c>
      <c r="E840" s="14">
        <f t="shared" si="312"/>
        <v>13.411199999999999</v>
      </c>
      <c r="F840" s="14">
        <f t="shared" ref="F840:F903" si="323">($C$7/E840)+F839</f>
        <v>70.58909705189059</v>
      </c>
      <c r="G840" s="14">
        <f>0.5*('Specifications (ICE)'!$P$4*'Specifications (ICE)'!$P$3)*'Specifications (ICE)'!$P$5*E840^2</f>
        <v>56.217600027646043</v>
      </c>
      <c r="H840" s="14">
        <f>IF(B840="A",'Specifications (ICE)'!$M$12,IF(B840="G",'Specifications (ICE)'!$M$13))</f>
        <v>105.33879899999999</v>
      </c>
      <c r="I840" s="14">
        <f>'Specifications (ICE)'!$H$11-G840-H840-R840</f>
        <v>540.44185119107658</v>
      </c>
      <c r="J840" s="14">
        <f t="shared" si="313"/>
        <v>0.85399569113473717</v>
      </c>
      <c r="K840" s="14">
        <f>0.5*'Specifications (ICE)'!$E$16*E840^2</f>
        <v>48283.043975654393</v>
      </c>
      <c r="L840" s="14">
        <f>E840/'Specifications (ICE)'!$M$4</f>
        <v>46.93333333333333</v>
      </c>
      <c r="M840" s="14">
        <f t="shared" si="308"/>
        <v>3</v>
      </c>
      <c r="N840" s="14">
        <f>IF(M840=1,'Specifications (ICE)'!$M$19,IF(M840=2,'Specifications (ICE)'!$M$20,IF(M840=3,'Specifications (ICE)'!$M$21)))</f>
        <v>632.83908432016858</v>
      </c>
      <c r="O840" s="14">
        <f t="shared" si="309"/>
        <v>56.911309171706868</v>
      </c>
      <c r="P840" s="13">
        <f t="shared" si="310"/>
        <v>0</v>
      </c>
      <c r="Q840" s="14">
        <v>0</v>
      </c>
      <c r="R840" s="17">
        <f>'Specifications (ICE)'!$E$16*9.81*SIN(Q840-Q839)</f>
        <v>0</v>
      </c>
      <c r="S840" s="14">
        <f t="shared" si="314"/>
        <v>0</v>
      </c>
      <c r="T840" s="12">
        <f t="shared" si="311"/>
        <v>840.33949246964119</v>
      </c>
      <c r="U840" s="3">
        <f t="shared" si="306"/>
        <v>18</v>
      </c>
      <c r="V840" s="19">
        <f t="shared" si="315"/>
        <v>13.422600000000001</v>
      </c>
      <c r="W840" s="14">
        <f>IF(M840=1,_xlfn.XLOOKUP(D840,' RPM (ICE)'!$E$3:$E$63,' RPM (ICE)'!$B$3:$B$63,,1),IF(M840=2,_xlfn.XLOOKUP(D840,' RPM (ICE)'!$F$3:$F$63,' RPM (ICE)'!$B$3:$B$63,,1),IF(M840=3,_xlfn.XLOOKUP(D840,' RPM (ICE)'!$G$3:$G$63,' RPM (ICE)'!$B$3:$B$63,,1))))</f>
        <v>6900</v>
      </c>
      <c r="X840" s="12">
        <f t="shared" si="316"/>
        <v>18.575322156521739</v>
      </c>
      <c r="Y840" s="3">
        <f t="shared" si="317"/>
        <v>19</v>
      </c>
      <c r="Z840" s="3">
        <f t="shared" ref="Z840:Z903" si="324">IF(Y840&lt;0,0,Y840)</f>
        <v>19</v>
      </c>
      <c r="AA840" s="3">
        <f t="shared" si="318"/>
        <v>19</v>
      </c>
      <c r="AB840" s="19"/>
      <c r="AC840" s="14">
        <f>IF(M840=1,_xlfn.XLOOKUP(D840,' RPM (ICE)'!$E$3:$E$63,' RPM (ICE)'!$C$3:$C$63,,-1),IF(M840=2,_xlfn.XLOOKUP(D840,' RPM (ICE)'!$F$3:$F$63,' RPM (ICE)'!$C$3:$C$63,,-1),IF(M840=3,_xlfn.XLOOKUP(D840,' RPM (ICE)'!$G$3:$G$63,' RPM (ICE)'!$C$3:$C$63,,-1))))</f>
        <v>13.483333333333301</v>
      </c>
      <c r="AD840" s="14">
        <f t="shared" si="319"/>
        <v>10.054521666666643</v>
      </c>
      <c r="AE840" s="14">
        <f t="shared" si="320"/>
        <v>13.914292245024122</v>
      </c>
      <c r="AF840" s="14" cm="1">
        <f t="array" ref="AF840">_xlfn.XLOOKUP(AE840,BSFC!$I$11:$I$33,_xlfn.XLOOKUP('Main Data (ICE)'!W840,BSFC!$J$10:$W$10,BSFC!$J$11:$W$33,,-1),,-1)</f>
        <v>450.79008974999994</v>
      </c>
      <c r="AG840" s="14">
        <f t="shared" si="321"/>
        <v>1.2590218679194376</v>
      </c>
      <c r="AH840" s="14">
        <f t="shared" ref="AH840:AH903" si="325">((F840-F839)/3600)*AD840</f>
        <v>2.08253003846414E-4</v>
      </c>
      <c r="AI840" s="14">
        <f t="shared" ref="AI840:AI903" si="326">AH840*AF840</f>
        <v>9.3878390294632047E-2</v>
      </c>
      <c r="AJ840" s="14">
        <f t="shared" si="307"/>
        <v>95.79165499511852</v>
      </c>
      <c r="AK840" s="14">
        <f t="shared" ref="AK840:AK903" si="327">((AF840*AH840)/1000)/0.755</f>
        <v>1.2434223880083715E-4</v>
      </c>
      <c r="AL840" s="14">
        <f t="shared" ref="AL840:AL903" si="328">AL839+AK840</f>
        <v>0.1268763642319477</v>
      </c>
    </row>
    <row r="841" spans="1:38" ht="15.75" thickBot="1" x14ac:dyDescent="0.3">
      <c r="A841" s="14">
        <v>2</v>
      </c>
      <c r="B841" s="17" t="s">
        <v>31</v>
      </c>
      <c r="C841" s="14">
        <v>835</v>
      </c>
      <c r="D841" s="14">
        <f t="shared" si="322"/>
        <v>30.000049728</v>
      </c>
      <c r="E841" s="14">
        <f t="shared" si="312"/>
        <v>13.411199999999999</v>
      </c>
      <c r="F841" s="14">
        <f t="shared" si="323"/>
        <v>70.663661594959066</v>
      </c>
      <c r="G841" s="14">
        <f>0.5*('Specifications (ICE)'!$P$4*'Specifications (ICE)'!$P$3)*'Specifications (ICE)'!$P$5*E841^2</f>
        <v>56.217600027646043</v>
      </c>
      <c r="H841" s="14">
        <f>IF(B841="A",'Specifications (ICE)'!$M$12,IF(B841="G",'Specifications (ICE)'!$M$13))</f>
        <v>105.33879899999999</v>
      </c>
      <c r="I841" s="14">
        <f>'Specifications (ICE)'!$H$11-G841-H841-R841</f>
        <v>1586.8212863953499</v>
      </c>
      <c r="J841" s="14">
        <f t="shared" si="313"/>
        <v>2.507464102189584</v>
      </c>
      <c r="K841" s="14">
        <f>0.5*'Specifications (ICE)'!$E$16*E841^2</f>
        <v>48283.043975654393</v>
      </c>
      <c r="L841" s="14">
        <f>E841/'Specifications (ICE)'!$M$4</f>
        <v>46.93333333333333</v>
      </c>
      <c r="M841" s="14">
        <f t="shared" si="308"/>
        <v>3</v>
      </c>
      <c r="N841" s="14">
        <f>IF(M841=1,'Specifications (ICE)'!$M$19,IF(M841=2,'Specifications (ICE)'!$M$20,IF(M841=3,'Specifications (ICE)'!$M$21)))</f>
        <v>632.83908432016858</v>
      </c>
      <c r="O841" s="14">
        <f t="shared" si="309"/>
        <v>56.911309171706868</v>
      </c>
      <c r="P841" s="13">
        <f t="shared" si="310"/>
        <v>0</v>
      </c>
      <c r="Q841" s="14">
        <v>-0.2</v>
      </c>
      <c r="R841" s="17">
        <f>'Specifications (ICE)'!$E$16*9.81*SIN(Q841-Q840)</f>
        <v>-1046.3794352042732</v>
      </c>
      <c r="S841" s="14">
        <f t="shared" si="314"/>
        <v>-3.4906585039886592E-3</v>
      </c>
      <c r="T841" s="12">
        <f t="shared" si="311"/>
        <v>840.33949246964119</v>
      </c>
      <c r="U841" s="3">
        <f t="shared" ref="U841:U904" si="329">IF((ABS(I841)*D841)/746&gt;18,18,(ABS(I841)*D841)/746)</f>
        <v>18</v>
      </c>
      <c r="V841" s="19">
        <f t="shared" si="315"/>
        <v>13.422600000000001</v>
      </c>
      <c r="W841" s="14">
        <f>IF(M841=1,_xlfn.XLOOKUP(D841,' RPM (ICE)'!$E$3:$E$63,' RPM (ICE)'!$B$3:$B$63,,1),IF(M841=2,_xlfn.XLOOKUP(D841,' RPM (ICE)'!$F$3:$F$63,' RPM (ICE)'!$B$3:$B$63,,1),IF(M841=3,_xlfn.XLOOKUP(D841,' RPM (ICE)'!$G$3:$G$63,' RPM (ICE)'!$B$3:$B$63,,1))))</f>
        <v>6900</v>
      </c>
      <c r="X841" s="12">
        <f t="shared" si="316"/>
        <v>18.575322156521739</v>
      </c>
      <c r="Y841" s="3">
        <f t="shared" si="317"/>
        <v>19</v>
      </c>
      <c r="Z841" s="3">
        <f t="shared" si="324"/>
        <v>19</v>
      </c>
      <c r="AA841" s="3">
        <f t="shared" si="318"/>
        <v>19</v>
      </c>
      <c r="AB841" s="19"/>
      <c r="AC841" s="14">
        <f>IF(M841=1,_xlfn.XLOOKUP(D841,' RPM (ICE)'!$E$3:$E$63,' RPM (ICE)'!$C$3:$C$63,,-1),IF(M841=2,_xlfn.XLOOKUP(D841,' RPM (ICE)'!$F$3:$F$63,' RPM (ICE)'!$C$3:$C$63,,-1),IF(M841=3,_xlfn.XLOOKUP(D841,' RPM (ICE)'!$G$3:$G$63,' RPM (ICE)'!$C$3:$C$63,,-1))))</f>
        <v>13.483333333333301</v>
      </c>
      <c r="AD841" s="14">
        <f t="shared" si="319"/>
        <v>10.054521666666643</v>
      </c>
      <c r="AE841" s="14">
        <f t="shared" si="320"/>
        <v>13.914292245024122</v>
      </c>
      <c r="AF841" s="14" cm="1">
        <f t="array" ref="AF841">_xlfn.XLOOKUP(AE841,BSFC!$I$11:$I$33,_xlfn.XLOOKUP('Main Data (ICE)'!W841,BSFC!$J$10:$W$10,BSFC!$J$11:$W$33,,-1),,-1)</f>
        <v>450.79008974999994</v>
      </c>
      <c r="AG841" s="14">
        <f t="shared" si="321"/>
        <v>1.2590218679194376</v>
      </c>
      <c r="AH841" s="14">
        <f t="shared" si="325"/>
        <v>2.08253003846414E-4</v>
      </c>
      <c r="AI841" s="14">
        <f t="shared" si="326"/>
        <v>9.3878390294632047E-2</v>
      </c>
      <c r="AJ841" s="14">
        <f t="shared" ref="AJ841:AJ904" si="330">AI841+AJ840</f>
        <v>95.885533385413154</v>
      </c>
      <c r="AK841" s="14">
        <f t="shared" si="327"/>
        <v>1.2434223880083715E-4</v>
      </c>
      <c r="AL841" s="14">
        <f t="shared" si="328"/>
        <v>0.12700070647074854</v>
      </c>
    </row>
    <row r="842" spans="1:38" ht="15.75" thickBot="1" x14ac:dyDescent="0.3">
      <c r="A842" s="14">
        <v>2</v>
      </c>
      <c r="B842" s="17" t="s">
        <v>31</v>
      </c>
      <c r="C842" s="14">
        <v>836</v>
      </c>
      <c r="D842" s="14">
        <f t="shared" si="322"/>
        <v>30.000049728</v>
      </c>
      <c r="E842" s="14">
        <f t="shared" si="312"/>
        <v>13.411199999999999</v>
      </c>
      <c r="F842" s="14">
        <f t="shared" si="323"/>
        <v>70.738226138027542</v>
      </c>
      <c r="G842" s="14">
        <f>0.5*('Specifications (ICE)'!$P$4*'Specifications (ICE)'!$P$3)*'Specifications (ICE)'!$P$5*E842^2</f>
        <v>56.217600027646043</v>
      </c>
      <c r="H842" s="14">
        <f>IF(B842="A",'Specifications (ICE)'!$M$12,IF(B842="G",'Specifications (ICE)'!$M$13))</f>
        <v>105.33879899999999</v>
      </c>
      <c r="I842" s="14">
        <f>'Specifications (ICE)'!$H$11-G842-H842-R842</f>
        <v>1586.8212863953499</v>
      </c>
      <c r="J842" s="14">
        <f t="shared" si="313"/>
        <v>2.507464102189584</v>
      </c>
      <c r="K842" s="14">
        <f>0.5*'Specifications (ICE)'!$E$16*E842^2</f>
        <v>48283.043975654393</v>
      </c>
      <c r="L842" s="14">
        <f>E842/'Specifications (ICE)'!$M$4</f>
        <v>46.93333333333333</v>
      </c>
      <c r="M842" s="14">
        <f t="shared" si="308"/>
        <v>3</v>
      </c>
      <c r="N842" s="14">
        <f>IF(M842=1,'Specifications (ICE)'!$M$19,IF(M842=2,'Specifications (ICE)'!$M$20,IF(M842=3,'Specifications (ICE)'!$M$21)))</f>
        <v>632.83908432016858</v>
      </c>
      <c r="O842" s="14">
        <f t="shared" si="309"/>
        <v>56.911309171706868</v>
      </c>
      <c r="P842" s="13">
        <f t="shared" si="310"/>
        <v>0</v>
      </c>
      <c r="Q842" s="14">
        <v>-0.4</v>
      </c>
      <c r="R842" s="17">
        <f>'Specifications (ICE)'!$E$16*9.81*SIN(Q842-Q841)</f>
        <v>-1046.3794352042732</v>
      </c>
      <c r="S842" s="14">
        <f t="shared" si="314"/>
        <v>-6.9813170079773184E-3</v>
      </c>
      <c r="T842" s="12">
        <f t="shared" si="311"/>
        <v>840.33949246964119</v>
      </c>
      <c r="U842" s="3">
        <f t="shared" si="329"/>
        <v>18</v>
      </c>
      <c r="V842" s="19">
        <f t="shared" si="315"/>
        <v>13.422600000000001</v>
      </c>
      <c r="W842" s="14">
        <f>IF(M842=1,_xlfn.XLOOKUP(D842,' RPM (ICE)'!$E$3:$E$63,' RPM (ICE)'!$B$3:$B$63,,1),IF(M842=2,_xlfn.XLOOKUP(D842,' RPM (ICE)'!$F$3:$F$63,' RPM (ICE)'!$B$3:$B$63,,1),IF(M842=3,_xlfn.XLOOKUP(D842,' RPM (ICE)'!$G$3:$G$63,' RPM (ICE)'!$B$3:$B$63,,1))))</f>
        <v>6900</v>
      </c>
      <c r="X842" s="12">
        <f t="shared" si="316"/>
        <v>18.575322156521739</v>
      </c>
      <c r="Y842" s="3">
        <f t="shared" si="317"/>
        <v>19</v>
      </c>
      <c r="Z842" s="3">
        <f t="shared" si="324"/>
        <v>19</v>
      </c>
      <c r="AA842" s="3">
        <f t="shared" si="318"/>
        <v>19</v>
      </c>
      <c r="AB842" s="19"/>
      <c r="AC842" s="14">
        <f>IF(M842=1,_xlfn.XLOOKUP(D842,' RPM (ICE)'!$E$3:$E$63,' RPM (ICE)'!$C$3:$C$63,,-1),IF(M842=2,_xlfn.XLOOKUP(D842,' RPM (ICE)'!$F$3:$F$63,' RPM (ICE)'!$C$3:$C$63,,-1),IF(M842=3,_xlfn.XLOOKUP(D842,' RPM (ICE)'!$G$3:$G$63,' RPM (ICE)'!$C$3:$C$63,,-1))))</f>
        <v>13.483333333333301</v>
      </c>
      <c r="AD842" s="14">
        <f t="shared" si="319"/>
        <v>10.054521666666643</v>
      </c>
      <c r="AE842" s="14">
        <f t="shared" si="320"/>
        <v>13.914292245024122</v>
      </c>
      <c r="AF842" s="14" cm="1">
        <f t="array" ref="AF842">_xlfn.XLOOKUP(AE842,BSFC!$I$11:$I$33,_xlfn.XLOOKUP('Main Data (ICE)'!W842,BSFC!$J$10:$W$10,BSFC!$J$11:$W$33,,-1),,-1)</f>
        <v>450.79008974999994</v>
      </c>
      <c r="AG842" s="14">
        <f t="shared" si="321"/>
        <v>1.2590218679194376</v>
      </c>
      <c r="AH842" s="14">
        <f t="shared" si="325"/>
        <v>2.08253003846414E-4</v>
      </c>
      <c r="AI842" s="14">
        <f t="shared" si="326"/>
        <v>9.3878390294632047E-2</v>
      </c>
      <c r="AJ842" s="14">
        <f t="shared" si="330"/>
        <v>95.979411775707788</v>
      </c>
      <c r="AK842" s="14">
        <f t="shared" si="327"/>
        <v>1.2434223880083715E-4</v>
      </c>
      <c r="AL842" s="14">
        <f t="shared" si="328"/>
        <v>0.12712504870954938</v>
      </c>
    </row>
    <row r="843" spans="1:38" ht="15.75" thickBot="1" x14ac:dyDescent="0.3">
      <c r="A843" s="14">
        <v>2</v>
      </c>
      <c r="B843" s="17" t="s">
        <v>31</v>
      </c>
      <c r="C843" s="14">
        <v>837</v>
      </c>
      <c r="D843" s="14">
        <f t="shared" si="322"/>
        <v>30.000049728</v>
      </c>
      <c r="E843" s="14">
        <f t="shared" si="312"/>
        <v>13.411199999999999</v>
      </c>
      <c r="F843" s="14">
        <f t="shared" si="323"/>
        <v>70.812790681096018</v>
      </c>
      <c r="G843" s="14">
        <f>0.5*('Specifications (ICE)'!$P$4*'Specifications (ICE)'!$P$3)*'Specifications (ICE)'!$P$5*E843^2</f>
        <v>56.217600027646043</v>
      </c>
      <c r="H843" s="14">
        <f>IF(B843="A",'Specifications (ICE)'!$M$12,IF(B843="G",'Specifications (ICE)'!$M$13))</f>
        <v>105.33879899999999</v>
      </c>
      <c r="I843" s="14">
        <f>'Specifications (ICE)'!$H$11-G843-H843-R843</f>
        <v>1586.8212863953495</v>
      </c>
      <c r="J843" s="14">
        <f t="shared" si="313"/>
        <v>2.5074641021895832</v>
      </c>
      <c r="K843" s="14">
        <f>0.5*'Specifications (ICE)'!$E$16*E843^2</f>
        <v>48283.043975654393</v>
      </c>
      <c r="L843" s="14">
        <f>E843/'Specifications (ICE)'!$M$4</f>
        <v>46.93333333333333</v>
      </c>
      <c r="M843" s="14">
        <f t="shared" si="308"/>
        <v>3</v>
      </c>
      <c r="N843" s="14">
        <f>IF(M843=1,'Specifications (ICE)'!$M$19,IF(M843=2,'Specifications (ICE)'!$M$20,IF(M843=3,'Specifications (ICE)'!$M$21)))</f>
        <v>632.83908432016858</v>
      </c>
      <c r="O843" s="14">
        <f t="shared" si="309"/>
        <v>56.911309171706868</v>
      </c>
      <c r="P843" s="13">
        <f t="shared" si="310"/>
        <v>0</v>
      </c>
      <c r="Q843" s="14">
        <v>-0.6</v>
      </c>
      <c r="R843" s="17">
        <f>'Specifications (ICE)'!$E$16*9.81*SIN(Q843-Q842)</f>
        <v>-1046.3794352042728</v>
      </c>
      <c r="S843" s="14">
        <f t="shared" si="314"/>
        <v>-1.0471975511965976E-2</v>
      </c>
      <c r="T843" s="12">
        <f t="shared" si="311"/>
        <v>840.33949246964119</v>
      </c>
      <c r="U843" s="3">
        <f t="shared" si="329"/>
        <v>18</v>
      </c>
      <c r="V843" s="19">
        <f t="shared" si="315"/>
        <v>13.422600000000001</v>
      </c>
      <c r="W843" s="14">
        <f>IF(M843=1,_xlfn.XLOOKUP(D843,' RPM (ICE)'!$E$3:$E$63,' RPM (ICE)'!$B$3:$B$63,,1),IF(M843=2,_xlfn.XLOOKUP(D843,' RPM (ICE)'!$F$3:$F$63,' RPM (ICE)'!$B$3:$B$63,,1),IF(M843=3,_xlfn.XLOOKUP(D843,' RPM (ICE)'!$G$3:$G$63,' RPM (ICE)'!$B$3:$B$63,,1))))</f>
        <v>6900</v>
      </c>
      <c r="X843" s="12">
        <f t="shared" si="316"/>
        <v>18.575322156521739</v>
      </c>
      <c r="Y843" s="3">
        <f t="shared" si="317"/>
        <v>19</v>
      </c>
      <c r="Z843" s="3">
        <f t="shared" si="324"/>
        <v>19</v>
      </c>
      <c r="AA843" s="3">
        <f t="shared" si="318"/>
        <v>19</v>
      </c>
      <c r="AB843" s="19"/>
      <c r="AC843" s="14">
        <f>IF(M843=1,_xlfn.XLOOKUP(D843,' RPM (ICE)'!$E$3:$E$63,' RPM (ICE)'!$C$3:$C$63,,-1),IF(M843=2,_xlfn.XLOOKUP(D843,' RPM (ICE)'!$F$3:$F$63,' RPM (ICE)'!$C$3:$C$63,,-1),IF(M843=3,_xlfn.XLOOKUP(D843,' RPM (ICE)'!$G$3:$G$63,' RPM (ICE)'!$C$3:$C$63,,-1))))</f>
        <v>13.483333333333301</v>
      </c>
      <c r="AD843" s="14">
        <f t="shared" si="319"/>
        <v>10.054521666666643</v>
      </c>
      <c r="AE843" s="14">
        <f t="shared" si="320"/>
        <v>13.914292245024122</v>
      </c>
      <c r="AF843" s="14" cm="1">
        <f t="array" ref="AF843">_xlfn.XLOOKUP(AE843,BSFC!$I$11:$I$33,_xlfn.XLOOKUP('Main Data (ICE)'!W843,BSFC!$J$10:$W$10,BSFC!$J$11:$W$33,,-1),,-1)</f>
        <v>450.79008974999994</v>
      </c>
      <c r="AG843" s="14">
        <f t="shared" si="321"/>
        <v>1.2590218679194376</v>
      </c>
      <c r="AH843" s="14">
        <f t="shared" si="325"/>
        <v>2.08253003846414E-4</v>
      </c>
      <c r="AI843" s="14">
        <f t="shared" si="326"/>
        <v>9.3878390294632047E-2</v>
      </c>
      <c r="AJ843" s="14">
        <f t="shared" si="330"/>
        <v>96.073290166002423</v>
      </c>
      <c r="AK843" s="14">
        <f t="shared" si="327"/>
        <v>1.2434223880083715E-4</v>
      </c>
      <c r="AL843" s="14">
        <f t="shared" si="328"/>
        <v>0.12724939094835022</v>
      </c>
    </row>
    <row r="844" spans="1:38" ht="15.75" thickBot="1" x14ac:dyDescent="0.3">
      <c r="A844" s="14">
        <v>2</v>
      </c>
      <c r="B844" s="17" t="s">
        <v>31</v>
      </c>
      <c r="C844" s="14">
        <v>838</v>
      </c>
      <c r="D844" s="14">
        <f t="shared" si="322"/>
        <v>30.000049728</v>
      </c>
      <c r="E844" s="14">
        <f t="shared" si="312"/>
        <v>13.411199999999999</v>
      </c>
      <c r="F844" s="14">
        <f t="shared" si="323"/>
        <v>70.887355224164494</v>
      </c>
      <c r="G844" s="14">
        <f>0.5*('Specifications (ICE)'!$P$4*'Specifications (ICE)'!$P$3)*'Specifications (ICE)'!$P$5*E844^2</f>
        <v>56.217600027646043</v>
      </c>
      <c r="H844" s="14">
        <f>IF(B844="A",'Specifications (ICE)'!$M$12,IF(B844="G",'Specifications (ICE)'!$M$13))</f>
        <v>105.33879899999999</v>
      </c>
      <c r="I844" s="14">
        <f>'Specifications (ICE)'!$H$11-G844-H844-R844</f>
        <v>1586.8212863953499</v>
      </c>
      <c r="J844" s="14">
        <f t="shared" si="313"/>
        <v>2.507464102189584</v>
      </c>
      <c r="K844" s="14">
        <f>0.5*'Specifications (ICE)'!$E$16*E844^2</f>
        <v>48283.043975654393</v>
      </c>
      <c r="L844" s="14">
        <f>E844/'Specifications (ICE)'!$M$4</f>
        <v>46.93333333333333</v>
      </c>
      <c r="M844" s="14">
        <f t="shared" si="308"/>
        <v>3</v>
      </c>
      <c r="N844" s="14">
        <f>IF(M844=1,'Specifications (ICE)'!$M$19,IF(M844=2,'Specifications (ICE)'!$M$20,IF(M844=3,'Specifications (ICE)'!$M$21)))</f>
        <v>632.83908432016858</v>
      </c>
      <c r="O844" s="14">
        <f t="shared" si="309"/>
        <v>56.911309171706868</v>
      </c>
      <c r="P844" s="13">
        <f t="shared" si="310"/>
        <v>0</v>
      </c>
      <c r="Q844" s="14">
        <v>-0.8</v>
      </c>
      <c r="R844" s="17">
        <f>'Specifications (ICE)'!$E$16*9.81*SIN(Q844-Q843)</f>
        <v>-1046.3794352042735</v>
      </c>
      <c r="S844" s="14">
        <f t="shared" si="314"/>
        <v>-1.3962634015954637E-2</v>
      </c>
      <c r="T844" s="12">
        <f t="shared" si="311"/>
        <v>840.33949246964119</v>
      </c>
      <c r="U844" s="3">
        <f t="shared" si="329"/>
        <v>18</v>
      </c>
      <c r="V844" s="19">
        <f t="shared" si="315"/>
        <v>13.422600000000001</v>
      </c>
      <c r="W844" s="14">
        <f>IF(M844=1,_xlfn.XLOOKUP(D844,' RPM (ICE)'!$E$3:$E$63,' RPM (ICE)'!$B$3:$B$63,,1),IF(M844=2,_xlfn.XLOOKUP(D844,' RPM (ICE)'!$F$3:$F$63,' RPM (ICE)'!$B$3:$B$63,,1),IF(M844=3,_xlfn.XLOOKUP(D844,' RPM (ICE)'!$G$3:$G$63,' RPM (ICE)'!$B$3:$B$63,,1))))</f>
        <v>6900</v>
      </c>
      <c r="X844" s="12">
        <f t="shared" si="316"/>
        <v>18.575322156521739</v>
      </c>
      <c r="Y844" s="3">
        <f t="shared" si="317"/>
        <v>19</v>
      </c>
      <c r="Z844" s="3">
        <f t="shared" si="324"/>
        <v>19</v>
      </c>
      <c r="AA844" s="3">
        <f t="shared" si="318"/>
        <v>19</v>
      </c>
      <c r="AB844" s="19"/>
      <c r="AC844" s="14">
        <f>IF(M844=1,_xlfn.XLOOKUP(D844,' RPM (ICE)'!$E$3:$E$63,' RPM (ICE)'!$C$3:$C$63,,-1),IF(M844=2,_xlfn.XLOOKUP(D844,' RPM (ICE)'!$F$3:$F$63,' RPM (ICE)'!$C$3:$C$63,,-1),IF(M844=3,_xlfn.XLOOKUP(D844,' RPM (ICE)'!$G$3:$G$63,' RPM (ICE)'!$C$3:$C$63,,-1))))</f>
        <v>13.483333333333301</v>
      </c>
      <c r="AD844" s="14">
        <f t="shared" si="319"/>
        <v>10.054521666666643</v>
      </c>
      <c r="AE844" s="14">
        <f t="shared" si="320"/>
        <v>13.914292245024122</v>
      </c>
      <c r="AF844" s="14" cm="1">
        <f t="array" ref="AF844">_xlfn.XLOOKUP(AE844,BSFC!$I$11:$I$33,_xlfn.XLOOKUP('Main Data (ICE)'!W844,BSFC!$J$10:$W$10,BSFC!$J$11:$W$33,,-1),,-1)</f>
        <v>450.79008974999994</v>
      </c>
      <c r="AG844" s="14">
        <f t="shared" si="321"/>
        <v>1.2590218679194376</v>
      </c>
      <c r="AH844" s="14">
        <f t="shared" si="325"/>
        <v>2.08253003846414E-4</v>
      </c>
      <c r="AI844" s="14">
        <f t="shared" si="326"/>
        <v>9.3878390294632047E-2</v>
      </c>
      <c r="AJ844" s="14">
        <f t="shared" si="330"/>
        <v>96.167168556297057</v>
      </c>
      <c r="AK844" s="14">
        <f t="shared" si="327"/>
        <v>1.2434223880083715E-4</v>
      </c>
      <c r="AL844" s="14">
        <f t="shared" si="328"/>
        <v>0.12737373318715106</v>
      </c>
    </row>
    <row r="845" spans="1:38" ht="15.75" thickBot="1" x14ac:dyDescent="0.3">
      <c r="A845" s="14">
        <v>2</v>
      </c>
      <c r="B845" s="17" t="s">
        <v>31</v>
      </c>
      <c r="C845" s="14">
        <v>839</v>
      </c>
      <c r="D845" s="14">
        <f t="shared" si="322"/>
        <v>30.000049728</v>
      </c>
      <c r="E845" s="14">
        <f t="shared" si="312"/>
        <v>13.411199999999999</v>
      </c>
      <c r="F845" s="14">
        <f t="shared" si="323"/>
        <v>70.96191976723297</v>
      </c>
      <c r="G845" s="14">
        <f>0.5*('Specifications (ICE)'!$P$4*'Specifications (ICE)'!$P$3)*'Specifications (ICE)'!$P$5*E845^2</f>
        <v>56.217600027646043</v>
      </c>
      <c r="H845" s="14">
        <f>IF(B845="A",'Specifications (ICE)'!$M$12,IF(B845="G",'Specifications (ICE)'!$M$13))</f>
        <v>105.33879899999999</v>
      </c>
      <c r="I845" s="14">
        <f>'Specifications (ICE)'!$H$11-G845-H845-R845</f>
        <v>1586.8212863953495</v>
      </c>
      <c r="J845" s="14">
        <f t="shared" si="313"/>
        <v>2.5074641021895832</v>
      </c>
      <c r="K845" s="14">
        <f>0.5*'Specifications (ICE)'!$E$16*E845^2</f>
        <v>48283.043975654393</v>
      </c>
      <c r="L845" s="14">
        <f>E845/'Specifications (ICE)'!$M$4</f>
        <v>46.93333333333333</v>
      </c>
      <c r="M845" s="14">
        <f t="shared" si="308"/>
        <v>3</v>
      </c>
      <c r="N845" s="14">
        <f>IF(M845=1,'Specifications (ICE)'!$M$19,IF(M845=2,'Specifications (ICE)'!$M$20,IF(M845=3,'Specifications (ICE)'!$M$21)))</f>
        <v>632.83908432016858</v>
      </c>
      <c r="O845" s="14">
        <f t="shared" si="309"/>
        <v>56.911309171706868</v>
      </c>
      <c r="P845" s="13">
        <f t="shared" si="310"/>
        <v>0</v>
      </c>
      <c r="Q845" s="14">
        <v>-1</v>
      </c>
      <c r="R845" s="17">
        <f>'Specifications (ICE)'!$E$16*9.81*SIN(Q845-Q844)</f>
        <v>-1046.3794352042728</v>
      </c>
      <c r="S845" s="14">
        <f t="shared" si="314"/>
        <v>-1.7453292519943295E-2</v>
      </c>
      <c r="T845" s="12">
        <f t="shared" si="311"/>
        <v>840.33949246964119</v>
      </c>
      <c r="U845" s="3">
        <f t="shared" si="329"/>
        <v>18</v>
      </c>
      <c r="V845" s="19">
        <f t="shared" si="315"/>
        <v>13.422600000000001</v>
      </c>
      <c r="W845" s="14">
        <f>IF(M845=1,_xlfn.XLOOKUP(D845,' RPM (ICE)'!$E$3:$E$63,' RPM (ICE)'!$B$3:$B$63,,1),IF(M845=2,_xlfn.XLOOKUP(D845,' RPM (ICE)'!$F$3:$F$63,' RPM (ICE)'!$B$3:$B$63,,1),IF(M845=3,_xlfn.XLOOKUP(D845,' RPM (ICE)'!$G$3:$G$63,' RPM (ICE)'!$B$3:$B$63,,1))))</f>
        <v>6900</v>
      </c>
      <c r="X845" s="12">
        <f t="shared" si="316"/>
        <v>18.575322156521739</v>
      </c>
      <c r="Y845" s="3">
        <f t="shared" si="317"/>
        <v>19</v>
      </c>
      <c r="Z845" s="3">
        <f t="shared" si="324"/>
        <v>19</v>
      </c>
      <c r="AA845" s="3">
        <f t="shared" si="318"/>
        <v>19</v>
      </c>
      <c r="AB845" s="19"/>
      <c r="AC845" s="14">
        <f>IF(M845=1,_xlfn.XLOOKUP(D845,' RPM (ICE)'!$E$3:$E$63,' RPM (ICE)'!$C$3:$C$63,,-1),IF(M845=2,_xlfn.XLOOKUP(D845,' RPM (ICE)'!$F$3:$F$63,' RPM (ICE)'!$C$3:$C$63,,-1),IF(M845=3,_xlfn.XLOOKUP(D845,' RPM (ICE)'!$G$3:$G$63,' RPM (ICE)'!$C$3:$C$63,,-1))))</f>
        <v>13.483333333333301</v>
      </c>
      <c r="AD845" s="14">
        <f t="shared" si="319"/>
        <v>10.054521666666643</v>
      </c>
      <c r="AE845" s="14">
        <f t="shared" si="320"/>
        <v>13.914292245024122</v>
      </c>
      <c r="AF845" s="14" cm="1">
        <f t="array" ref="AF845">_xlfn.XLOOKUP(AE845,BSFC!$I$11:$I$33,_xlfn.XLOOKUP('Main Data (ICE)'!W845,BSFC!$J$10:$W$10,BSFC!$J$11:$W$33,,-1),,-1)</f>
        <v>450.79008974999994</v>
      </c>
      <c r="AG845" s="14">
        <f t="shared" si="321"/>
        <v>1.2590218679194376</v>
      </c>
      <c r="AH845" s="14">
        <f t="shared" si="325"/>
        <v>2.08253003846414E-4</v>
      </c>
      <c r="AI845" s="14">
        <f t="shared" si="326"/>
        <v>9.3878390294632047E-2</v>
      </c>
      <c r="AJ845" s="14">
        <f t="shared" si="330"/>
        <v>96.261046946591691</v>
      </c>
      <c r="AK845" s="14">
        <f t="shared" si="327"/>
        <v>1.2434223880083715E-4</v>
      </c>
      <c r="AL845" s="14">
        <f t="shared" si="328"/>
        <v>0.1274980754259519</v>
      </c>
    </row>
    <row r="846" spans="1:38" ht="15.75" thickBot="1" x14ac:dyDescent="0.3">
      <c r="A846" s="14">
        <v>2</v>
      </c>
      <c r="B846" s="17" t="s">
        <v>31</v>
      </c>
      <c r="C846" s="14">
        <v>840</v>
      </c>
      <c r="D846" s="14">
        <f t="shared" si="322"/>
        <v>30.000049728</v>
      </c>
      <c r="E846" s="14">
        <f t="shared" si="312"/>
        <v>13.411199999999999</v>
      </c>
      <c r="F846" s="14">
        <f t="shared" si="323"/>
        <v>71.036484310301446</v>
      </c>
      <c r="G846" s="14">
        <f>0.5*('Specifications (ICE)'!$P$4*'Specifications (ICE)'!$P$3)*'Specifications (ICE)'!$P$5*E846^2</f>
        <v>56.217600027646043</v>
      </c>
      <c r="H846" s="14">
        <f>IF(B846="A",'Specifications (ICE)'!$M$12,IF(B846="G",'Specifications (ICE)'!$M$13))</f>
        <v>105.33879899999999</v>
      </c>
      <c r="I846" s="14">
        <f>'Specifications (ICE)'!$H$11-G846-H846-R846</f>
        <v>1586.8212863953495</v>
      </c>
      <c r="J846" s="14">
        <f t="shared" si="313"/>
        <v>2.5074641021895832</v>
      </c>
      <c r="K846" s="14">
        <f>0.5*'Specifications (ICE)'!$E$16*E846^2</f>
        <v>48283.043975654393</v>
      </c>
      <c r="L846" s="14">
        <f>E846/'Specifications (ICE)'!$M$4</f>
        <v>46.93333333333333</v>
      </c>
      <c r="M846" s="14">
        <f t="shared" si="308"/>
        <v>3</v>
      </c>
      <c r="N846" s="14">
        <f>IF(M846=1,'Specifications (ICE)'!$M$19,IF(M846=2,'Specifications (ICE)'!$M$20,IF(M846=3,'Specifications (ICE)'!$M$21)))</f>
        <v>632.83908432016858</v>
      </c>
      <c r="O846" s="14">
        <f t="shared" si="309"/>
        <v>56.911309171706868</v>
      </c>
      <c r="P846" s="13">
        <f t="shared" si="310"/>
        <v>0</v>
      </c>
      <c r="Q846" s="14">
        <v>-1.2</v>
      </c>
      <c r="R846" s="17">
        <f>'Specifications (ICE)'!$E$16*9.81*SIN(Q846-Q845)</f>
        <v>-1046.3794352042728</v>
      </c>
      <c r="S846" s="14">
        <f t="shared" si="314"/>
        <v>-2.0943951023931952E-2</v>
      </c>
      <c r="T846" s="12">
        <f t="shared" si="311"/>
        <v>840.33949246964119</v>
      </c>
      <c r="U846" s="3">
        <f t="shared" si="329"/>
        <v>18</v>
      </c>
      <c r="V846" s="19">
        <f t="shared" si="315"/>
        <v>13.422600000000001</v>
      </c>
      <c r="W846" s="14">
        <f>IF(M846=1,_xlfn.XLOOKUP(D846,' RPM (ICE)'!$E$3:$E$63,' RPM (ICE)'!$B$3:$B$63,,1),IF(M846=2,_xlfn.XLOOKUP(D846,' RPM (ICE)'!$F$3:$F$63,' RPM (ICE)'!$B$3:$B$63,,1),IF(M846=3,_xlfn.XLOOKUP(D846,' RPM (ICE)'!$G$3:$G$63,' RPM (ICE)'!$B$3:$B$63,,1))))</f>
        <v>6900</v>
      </c>
      <c r="X846" s="12">
        <f t="shared" si="316"/>
        <v>18.575322156521739</v>
      </c>
      <c r="Y846" s="3">
        <f t="shared" si="317"/>
        <v>19</v>
      </c>
      <c r="Z846" s="3">
        <f t="shared" si="324"/>
        <v>19</v>
      </c>
      <c r="AA846" s="3">
        <f t="shared" si="318"/>
        <v>19</v>
      </c>
      <c r="AB846" s="19"/>
      <c r="AC846" s="14">
        <f>IF(M846=1,_xlfn.XLOOKUP(D846,' RPM (ICE)'!$E$3:$E$63,' RPM (ICE)'!$C$3:$C$63,,-1),IF(M846=2,_xlfn.XLOOKUP(D846,' RPM (ICE)'!$F$3:$F$63,' RPM (ICE)'!$C$3:$C$63,,-1),IF(M846=3,_xlfn.XLOOKUP(D846,' RPM (ICE)'!$G$3:$G$63,' RPM (ICE)'!$C$3:$C$63,,-1))))</f>
        <v>13.483333333333301</v>
      </c>
      <c r="AD846" s="14">
        <f t="shared" si="319"/>
        <v>10.054521666666643</v>
      </c>
      <c r="AE846" s="14">
        <f t="shared" si="320"/>
        <v>13.914292245024122</v>
      </c>
      <c r="AF846" s="14" cm="1">
        <f t="array" ref="AF846">_xlfn.XLOOKUP(AE846,BSFC!$I$11:$I$33,_xlfn.XLOOKUP('Main Data (ICE)'!W846,BSFC!$J$10:$W$10,BSFC!$J$11:$W$33,,-1),,-1)</f>
        <v>450.79008974999994</v>
      </c>
      <c r="AG846" s="14">
        <f t="shared" si="321"/>
        <v>1.2590218679194376</v>
      </c>
      <c r="AH846" s="14">
        <f t="shared" si="325"/>
        <v>2.08253003846414E-4</v>
      </c>
      <c r="AI846" s="14">
        <f t="shared" si="326"/>
        <v>9.3878390294632047E-2</v>
      </c>
      <c r="AJ846" s="14">
        <f t="shared" si="330"/>
        <v>96.354925336886325</v>
      </c>
      <c r="AK846" s="14">
        <f t="shared" si="327"/>
        <v>1.2434223880083715E-4</v>
      </c>
      <c r="AL846" s="14">
        <f t="shared" si="328"/>
        <v>0.12762241766475274</v>
      </c>
    </row>
    <row r="847" spans="1:38" ht="15.75" thickBot="1" x14ac:dyDescent="0.3">
      <c r="A847" s="14">
        <v>2</v>
      </c>
      <c r="B847" s="17" t="s">
        <v>31</v>
      </c>
      <c r="C847" s="14">
        <v>841</v>
      </c>
      <c r="D847" s="14">
        <f t="shared" si="322"/>
        <v>30.000049728</v>
      </c>
      <c r="E847" s="14">
        <f t="shared" si="312"/>
        <v>13.411199999999999</v>
      </c>
      <c r="F847" s="14">
        <f t="shared" si="323"/>
        <v>71.111048853369923</v>
      </c>
      <c r="G847" s="14">
        <f>0.5*('Specifications (ICE)'!$P$4*'Specifications (ICE)'!$P$3)*'Specifications (ICE)'!$P$5*E847^2</f>
        <v>56.217600027646043</v>
      </c>
      <c r="H847" s="14">
        <f>IF(B847="A",'Specifications (ICE)'!$M$12,IF(B847="G",'Specifications (ICE)'!$M$13))</f>
        <v>105.33879899999999</v>
      </c>
      <c r="I847" s="14">
        <f>'Specifications (ICE)'!$H$11-G847-H847-R847</f>
        <v>1586.8212863953495</v>
      </c>
      <c r="J847" s="14">
        <f t="shared" si="313"/>
        <v>2.5074641021895832</v>
      </c>
      <c r="K847" s="14">
        <f>0.5*'Specifications (ICE)'!$E$16*E847^2</f>
        <v>48283.043975654393</v>
      </c>
      <c r="L847" s="14">
        <f>E847/'Specifications (ICE)'!$M$4</f>
        <v>46.93333333333333</v>
      </c>
      <c r="M847" s="14">
        <f t="shared" si="308"/>
        <v>3</v>
      </c>
      <c r="N847" s="14">
        <f>IF(M847=1,'Specifications (ICE)'!$M$19,IF(M847=2,'Specifications (ICE)'!$M$20,IF(M847=3,'Specifications (ICE)'!$M$21)))</f>
        <v>632.83908432016858</v>
      </c>
      <c r="O847" s="14">
        <f t="shared" si="309"/>
        <v>56.911309171706868</v>
      </c>
      <c r="P847" s="13">
        <f t="shared" si="310"/>
        <v>0</v>
      </c>
      <c r="Q847" s="14">
        <v>-1.4</v>
      </c>
      <c r="R847" s="17">
        <f>'Specifications (ICE)'!$E$16*9.81*SIN(Q847-Q846)</f>
        <v>-1046.3794352042728</v>
      </c>
      <c r="S847" s="14">
        <f t="shared" si="314"/>
        <v>-2.4434609527920613E-2</v>
      </c>
      <c r="T847" s="12">
        <f t="shared" si="311"/>
        <v>840.33949246964119</v>
      </c>
      <c r="U847" s="3">
        <f t="shared" si="329"/>
        <v>18</v>
      </c>
      <c r="V847" s="19">
        <f t="shared" si="315"/>
        <v>13.422600000000001</v>
      </c>
      <c r="W847" s="14">
        <f>IF(M847=1,_xlfn.XLOOKUP(D847,' RPM (ICE)'!$E$3:$E$63,' RPM (ICE)'!$B$3:$B$63,,1),IF(M847=2,_xlfn.XLOOKUP(D847,' RPM (ICE)'!$F$3:$F$63,' RPM (ICE)'!$B$3:$B$63,,1),IF(M847=3,_xlfn.XLOOKUP(D847,' RPM (ICE)'!$G$3:$G$63,' RPM (ICE)'!$B$3:$B$63,,1))))</f>
        <v>6900</v>
      </c>
      <c r="X847" s="12">
        <f t="shared" si="316"/>
        <v>18.575322156521739</v>
      </c>
      <c r="Y847" s="3">
        <f t="shared" si="317"/>
        <v>19</v>
      </c>
      <c r="Z847" s="3">
        <f t="shared" si="324"/>
        <v>19</v>
      </c>
      <c r="AA847" s="3">
        <f t="shared" si="318"/>
        <v>19</v>
      </c>
      <c r="AB847" s="19"/>
      <c r="AC847" s="14">
        <f>IF(M847=1,_xlfn.XLOOKUP(D847,' RPM (ICE)'!$E$3:$E$63,' RPM (ICE)'!$C$3:$C$63,,-1),IF(M847=2,_xlfn.XLOOKUP(D847,' RPM (ICE)'!$F$3:$F$63,' RPM (ICE)'!$C$3:$C$63,,-1),IF(M847=3,_xlfn.XLOOKUP(D847,' RPM (ICE)'!$G$3:$G$63,' RPM (ICE)'!$C$3:$C$63,,-1))))</f>
        <v>13.483333333333301</v>
      </c>
      <c r="AD847" s="14">
        <f t="shared" si="319"/>
        <v>10.054521666666643</v>
      </c>
      <c r="AE847" s="14">
        <f t="shared" si="320"/>
        <v>13.914292245024122</v>
      </c>
      <c r="AF847" s="14" cm="1">
        <f t="array" ref="AF847">_xlfn.XLOOKUP(AE847,BSFC!$I$11:$I$33,_xlfn.XLOOKUP('Main Data (ICE)'!W847,BSFC!$J$10:$W$10,BSFC!$J$11:$W$33,,-1),,-1)</f>
        <v>450.79008974999994</v>
      </c>
      <c r="AG847" s="14">
        <f t="shared" si="321"/>
        <v>1.2590218679194376</v>
      </c>
      <c r="AH847" s="14">
        <f t="shared" si="325"/>
        <v>2.08253003846414E-4</v>
      </c>
      <c r="AI847" s="14">
        <f t="shared" si="326"/>
        <v>9.3878390294632047E-2</v>
      </c>
      <c r="AJ847" s="14">
        <f t="shared" si="330"/>
        <v>96.448803727180959</v>
      </c>
      <c r="AK847" s="14">
        <f t="shared" si="327"/>
        <v>1.2434223880083715E-4</v>
      </c>
      <c r="AL847" s="14">
        <f t="shared" si="328"/>
        <v>0.12774675990355358</v>
      </c>
    </row>
    <row r="848" spans="1:38" ht="15.75" thickBot="1" x14ac:dyDescent="0.3">
      <c r="A848" s="14">
        <v>2</v>
      </c>
      <c r="B848" s="17" t="s">
        <v>31</v>
      </c>
      <c r="C848" s="14">
        <v>842</v>
      </c>
      <c r="D848" s="14">
        <f t="shared" si="322"/>
        <v>30.000049728</v>
      </c>
      <c r="E848" s="14">
        <f t="shared" si="312"/>
        <v>13.411199999999999</v>
      </c>
      <c r="F848" s="14">
        <f t="shared" si="323"/>
        <v>71.185613396438399</v>
      </c>
      <c r="G848" s="14">
        <f>0.5*('Specifications (ICE)'!$P$4*'Specifications (ICE)'!$P$3)*'Specifications (ICE)'!$P$5*E848^2</f>
        <v>56.217600027646043</v>
      </c>
      <c r="H848" s="14">
        <f>IF(B848="A",'Specifications (ICE)'!$M$12,IF(B848="G",'Specifications (ICE)'!$M$13))</f>
        <v>105.33879899999999</v>
      </c>
      <c r="I848" s="14">
        <f>'Specifications (ICE)'!$H$11-G848-H848-R848</f>
        <v>1586.8212863953509</v>
      </c>
      <c r="J848" s="14">
        <f t="shared" si="313"/>
        <v>2.5074641021895854</v>
      </c>
      <c r="K848" s="14">
        <f>0.5*'Specifications (ICE)'!$E$16*E848^2</f>
        <v>48283.043975654393</v>
      </c>
      <c r="L848" s="14">
        <f>E848/'Specifications (ICE)'!$M$4</f>
        <v>46.93333333333333</v>
      </c>
      <c r="M848" s="14">
        <f t="shared" si="308"/>
        <v>3</v>
      </c>
      <c r="N848" s="14">
        <f>IF(M848=1,'Specifications (ICE)'!$M$19,IF(M848=2,'Specifications (ICE)'!$M$20,IF(M848=3,'Specifications (ICE)'!$M$21)))</f>
        <v>632.83908432016858</v>
      </c>
      <c r="O848" s="14">
        <f t="shared" si="309"/>
        <v>56.911309171706868</v>
      </c>
      <c r="P848" s="13">
        <f t="shared" si="310"/>
        <v>0</v>
      </c>
      <c r="Q848" s="14">
        <v>-1.6</v>
      </c>
      <c r="R848" s="17">
        <f>'Specifications (ICE)'!$E$16*9.81*SIN(Q848-Q847)</f>
        <v>-1046.3794352042742</v>
      </c>
      <c r="S848" s="14">
        <f t="shared" si="314"/>
        <v>-2.7925268031909273E-2</v>
      </c>
      <c r="T848" s="12">
        <f t="shared" si="311"/>
        <v>840.33949246964119</v>
      </c>
      <c r="U848" s="3">
        <f t="shared" si="329"/>
        <v>18</v>
      </c>
      <c r="V848" s="19">
        <f t="shared" si="315"/>
        <v>13.422600000000001</v>
      </c>
      <c r="W848" s="14">
        <f>IF(M848=1,_xlfn.XLOOKUP(D848,' RPM (ICE)'!$E$3:$E$63,' RPM (ICE)'!$B$3:$B$63,,1),IF(M848=2,_xlfn.XLOOKUP(D848,' RPM (ICE)'!$F$3:$F$63,' RPM (ICE)'!$B$3:$B$63,,1),IF(M848=3,_xlfn.XLOOKUP(D848,' RPM (ICE)'!$G$3:$G$63,' RPM (ICE)'!$B$3:$B$63,,1))))</f>
        <v>6900</v>
      </c>
      <c r="X848" s="12">
        <f t="shared" si="316"/>
        <v>18.575322156521739</v>
      </c>
      <c r="Y848" s="3">
        <f t="shared" si="317"/>
        <v>19</v>
      </c>
      <c r="Z848" s="3">
        <f t="shared" si="324"/>
        <v>19</v>
      </c>
      <c r="AA848" s="3">
        <f t="shared" si="318"/>
        <v>19</v>
      </c>
      <c r="AB848" s="19"/>
      <c r="AC848" s="14">
        <f>IF(M848=1,_xlfn.XLOOKUP(D848,' RPM (ICE)'!$E$3:$E$63,' RPM (ICE)'!$C$3:$C$63,,-1),IF(M848=2,_xlfn.XLOOKUP(D848,' RPM (ICE)'!$F$3:$F$63,' RPM (ICE)'!$C$3:$C$63,,-1),IF(M848=3,_xlfn.XLOOKUP(D848,' RPM (ICE)'!$G$3:$G$63,' RPM (ICE)'!$C$3:$C$63,,-1))))</f>
        <v>13.483333333333301</v>
      </c>
      <c r="AD848" s="14">
        <f t="shared" si="319"/>
        <v>10.054521666666643</v>
      </c>
      <c r="AE848" s="14">
        <f t="shared" si="320"/>
        <v>13.914292245024122</v>
      </c>
      <c r="AF848" s="14" cm="1">
        <f t="array" ref="AF848">_xlfn.XLOOKUP(AE848,BSFC!$I$11:$I$33,_xlfn.XLOOKUP('Main Data (ICE)'!W848,BSFC!$J$10:$W$10,BSFC!$J$11:$W$33,,-1),,-1)</f>
        <v>450.79008974999994</v>
      </c>
      <c r="AG848" s="14">
        <f t="shared" si="321"/>
        <v>1.2590218679194376</v>
      </c>
      <c r="AH848" s="14">
        <f t="shared" si="325"/>
        <v>2.08253003846414E-4</v>
      </c>
      <c r="AI848" s="14">
        <f t="shared" si="326"/>
        <v>9.3878390294632047E-2</v>
      </c>
      <c r="AJ848" s="14">
        <f t="shared" si="330"/>
        <v>96.542682117475593</v>
      </c>
      <c r="AK848" s="14">
        <f t="shared" si="327"/>
        <v>1.2434223880083715E-4</v>
      </c>
      <c r="AL848" s="14">
        <f t="shared" si="328"/>
        <v>0.12787110214235442</v>
      </c>
    </row>
    <row r="849" spans="1:38" ht="15.75" thickBot="1" x14ac:dyDescent="0.3">
      <c r="A849" s="14">
        <v>2</v>
      </c>
      <c r="B849" s="17" t="s">
        <v>31</v>
      </c>
      <c r="C849" s="14">
        <v>843</v>
      </c>
      <c r="D849" s="14">
        <f t="shared" si="322"/>
        <v>30.000049728</v>
      </c>
      <c r="E849" s="14">
        <f t="shared" si="312"/>
        <v>13.411199999999999</v>
      </c>
      <c r="F849" s="14">
        <f t="shared" si="323"/>
        <v>71.260177939506875</v>
      </c>
      <c r="G849" s="14">
        <f>0.5*('Specifications (ICE)'!$P$4*'Specifications (ICE)'!$P$3)*'Specifications (ICE)'!$P$5*E849^2</f>
        <v>56.217600027646043</v>
      </c>
      <c r="H849" s="14">
        <f>IF(B849="A",'Specifications (ICE)'!$M$12,IF(B849="G",'Specifications (ICE)'!$M$13))</f>
        <v>105.33879899999999</v>
      </c>
      <c r="I849" s="14">
        <f>'Specifications (ICE)'!$H$11-G849-H849-R849</f>
        <v>1586.8212863953495</v>
      </c>
      <c r="J849" s="14">
        <f t="shared" si="313"/>
        <v>2.5074641021895832</v>
      </c>
      <c r="K849" s="14">
        <f>0.5*'Specifications (ICE)'!$E$16*E849^2</f>
        <v>48283.043975654393</v>
      </c>
      <c r="L849" s="14">
        <f>E849/'Specifications (ICE)'!$M$4</f>
        <v>46.93333333333333</v>
      </c>
      <c r="M849" s="14">
        <f t="shared" si="308"/>
        <v>3</v>
      </c>
      <c r="N849" s="14">
        <f>IF(M849=1,'Specifications (ICE)'!$M$19,IF(M849=2,'Specifications (ICE)'!$M$20,IF(M849=3,'Specifications (ICE)'!$M$21)))</f>
        <v>632.83908432016858</v>
      </c>
      <c r="O849" s="14">
        <f t="shared" si="309"/>
        <v>56.911309171706868</v>
      </c>
      <c r="P849" s="13">
        <f t="shared" si="310"/>
        <v>0</v>
      </c>
      <c r="Q849" s="14">
        <v>-1.8</v>
      </c>
      <c r="R849" s="17">
        <f>'Specifications (ICE)'!$E$16*9.81*SIN(Q849-Q848)</f>
        <v>-1046.3794352042728</v>
      </c>
      <c r="S849" s="14">
        <f t="shared" si="314"/>
        <v>-3.1415926535897934E-2</v>
      </c>
      <c r="T849" s="12">
        <f t="shared" si="311"/>
        <v>840.33949246964119</v>
      </c>
      <c r="U849" s="3">
        <f t="shared" si="329"/>
        <v>18</v>
      </c>
      <c r="V849" s="19">
        <f t="shared" si="315"/>
        <v>13.422600000000001</v>
      </c>
      <c r="W849" s="14">
        <f>IF(M849=1,_xlfn.XLOOKUP(D849,' RPM (ICE)'!$E$3:$E$63,' RPM (ICE)'!$B$3:$B$63,,1),IF(M849=2,_xlfn.XLOOKUP(D849,' RPM (ICE)'!$F$3:$F$63,' RPM (ICE)'!$B$3:$B$63,,1),IF(M849=3,_xlfn.XLOOKUP(D849,' RPM (ICE)'!$G$3:$G$63,' RPM (ICE)'!$B$3:$B$63,,1))))</f>
        <v>6900</v>
      </c>
      <c r="X849" s="12">
        <f t="shared" si="316"/>
        <v>18.575322156521739</v>
      </c>
      <c r="Y849" s="3">
        <f t="shared" si="317"/>
        <v>19</v>
      </c>
      <c r="Z849" s="3">
        <f t="shared" si="324"/>
        <v>19</v>
      </c>
      <c r="AA849" s="3">
        <f t="shared" si="318"/>
        <v>19</v>
      </c>
      <c r="AB849" s="19"/>
      <c r="AC849" s="14">
        <f>IF(M849=1,_xlfn.XLOOKUP(D849,' RPM (ICE)'!$E$3:$E$63,' RPM (ICE)'!$C$3:$C$63,,-1),IF(M849=2,_xlfn.XLOOKUP(D849,' RPM (ICE)'!$F$3:$F$63,' RPM (ICE)'!$C$3:$C$63,,-1),IF(M849=3,_xlfn.XLOOKUP(D849,' RPM (ICE)'!$G$3:$G$63,' RPM (ICE)'!$C$3:$C$63,,-1))))</f>
        <v>13.483333333333301</v>
      </c>
      <c r="AD849" s="14">
        <f t="shared" si="319"/>
        <v>10.054521666666643</v>
      </c>
      <c r="AE849" s="14">
        <f t="shared" si="320"/>
        <v>13.914292245024122</v>
      </c>
      <c r="AF849" s="14" cm="1">
        <f t="array" ref="AF849">_xlfn.XLOOKUP(AE849,BSFC!$I$11:$I$33,_xlfn.XLOOKUP('Main Data (ICE)'!W849,BSFC!$J$10:$W$10,BSFC!$J$11:$W$33,,-1),,-1)</f>
        <v>450.79008974999994</v>
      </c>
      <c r="AG849" s="14">
        <f t="shared" si="321"/>
        <v>1.2590218679194376</v>
      </c>
      <c r="AH849" s="14">
        <f t="shared" si="325"/>
        <v>2.08253003846414E-4</v>
      </c>
      <c r="AI849" s="14">
        <f t="shared" si="326"/>
        <v>9.3878390294632047E-2</v>
      </c>
      <c r="AJ849" s="14">
        <f t="shared" si="330"/>
        <v>96.636560507770227</v>
      </c>
      <c r="AK849" s="14">
        <f t="shared" si="327"/>
        <v>1.2434223880083715E-4</v>
      </c>
      <c r="AL849" s="14">
        <f t="shared" si="328"/>
        <v>0.12799544438115526</v>
      </c>
    </row>
    <row r="850" spans="1:38" ht="15.75" thickBot="1" x14ac:dyDescent="0.3">
      <c r="A850" s="14">
        <v>2</v>
      </c>
      <c r="B850" s="17" t="s">
        <v>31</v>
      </c>
      <c r="C850" s="14">
        <v>844</v>
      </c>
      <c r="D850" s="14">
        <f t="shared" si="322"/>
        <v>30.000049728</v>
      </c>
      <c r="E850" s="14">
        <f t="shared" si="312"/>
        <v>13.411199999999999</v>
      </c>
      <c r="F850" s="14">
        <f t="shared" si="323"/>
        <v>71.334742482575351</v>
      </c>
      <c r="G850" s="14">
        <f>0.5*('Specifications (ICE)'!$P$4*'Specifications (ICE)'!$P$3)*'Specifications (ICE)'!$P$5*E850^2</f>
        <v>56.217600027646043</v>
      </c>
      <c r="H850" s="14">
        <f>IF(B850="A",'Specifications (ICE)'!$M$12,IF(B850="G",'Specifications (ICE)'!$M$13))</f>
        <v>105.33879899999999</v>
      </c>
      <c r="I850" s="14">
        <f>'Specifications (ICE)'!$H$11-G850-H850-R850</f>
        <v>1586.8212863953495</v>
      </c>
      <c r="J850" s="14">
        <f t="shared" si="313"/>
        <v>2.5074641021895832</v>
      </c>
      <c r="K850" s="14">
        <f>0.5*'Specifications (ICE)'!$E$16*E850^2</f>
        <v>48283.043975654393</v>
      </c>
      <c r="L850" s="14">
        <f>E850/'Specifications (ICE)'!$M$4</f>
        <v>46.93333333333333</v>
      </c>
      <c r="M850" s="14">
        <f t="shared" si="308"/>
        <v>3</v>
      </c>
      <c r="N850" s="14">
        <f>IF(M850=1,'Specifications (ICE)'!$M$19,IF(M850=2,'Specifications (ICE)'!$M$20,IF(M850=3,'Specifications (ICE)'!$M$21)))</f>
        <v>632.83908432016858</v>
      </c>
      <c r="O850" s="14">
        <f t="shared" si="309"/>
        <v>56.911309171706868</v>
      </c>
      <c r="P850" s="13">
        <f t="shared" si="310"/>
        <v>0</v>
      </c>
      <c r="Q850" s="14">
        <v>-2</v>
      </c>
      <c r="R850" s="17">
        <f>'Specifications (ICE)'!$E$16*9.81*SIN(Q850-Q849)</f>
        <v>-1046.3794352042728</v>
      </c>
      <c r="S850" s="14">
        <f t="shared" si="314"/>
        <v>-3.4906585039886591E-2</v>
      </c>
      <c r="T850" s="12">
        <f t="shared" si="311"/>
        <v>840.33949246964119</v>
      </c>
      <c r="U850" s="3">
        <f t="shared" si="329"/>
        <v>18</v>
      </c>
      <c r="V850" s="19">
        <f t="shared" si="315"/>
        <v>13.422600000000001</v>
      </c>
      <c r="W850" s="14">
        <f>IF(M850=1,_xlfn.XLOOKUP(D850,' RPM (ICE)'!$E$3:$E$63,' RPM (ICE)'!$B$3:$B$63,,1),IF(M850=2,_xlfn.XLOOKUP(D850,' RPM (ICE)'!$F$3:$F$63,' RPM (ICE)'!$B$3:$B$63,,1),IF(M850=3,_xlfn.XLOOKUP(D850,' RPM (ICE)'!$G$3:$G$63,' RPM (ICE)'!$B$3:$B$63,,1))))</f>
        <v>6900</v>
      </c>
      <c r="X850" s="12">
        <f t="shared" si="316"/>
        <v>18.575322156521739</v>
      </c>
      <c r="Y850" s="3">
        <f t="shared" si="317"/>
        <v>19</v>
      </c>
      <c r="Z850" s="3">
        <f t="shared" si="324"/>
        <v>19</v>
      </c>
      <c r="AA850" s="3">
        <f t="shared" si="318"/>
        <v>19</v>
      </c>
      <c r="AB850" s="19"/>
      <c r="AC850" s="14">
        <f>IF(M850=1,_xlfn.XLOOKUP(D850,' RPM (ICE)'!$E$3:$E$63,' RPM (ICE)'!$C$3:$C$63,,-1),IF(M850=2,_xlfn.XLOOKUP(D850,' RPM (ICE)'!$F$3:$F$63,' RPM (ICE)'!$C$3:$C$63,,-1),IF(M850=3,_xlfn.XLOOKUP(D850,' RPM (ICE)'!$G$3:$G$63,' RPM (ICE)'!$C$3:$C$63,,-1))))</f>
        <v>13.483333333333301</v>
      </c>
      <c r="AD850" s="14">
        <f t="shared" si="319"/>
        <v>10.054521666666643</v>
      </c>
      <c r="AE850" s="14">
        <f t="shared" si="320"/>
        <v>13.914292245024122</v>
      </c>
      <c r="AF850" s="14" cm="1">
        <f t="array" ref="AF850">_xlfn.XLOOKUP(AE850,BSFC!$I$11:$I$33,_xlfn.XLOOKUP('Main Data (ICE)'!W850,BSFC!$J$10:$W$10,BSFC!$J$11:$W$33,,-1),,-1)</f>
        <v>450.79008974999994</v>
      </c>
      <c r="AG850" s="14">
        <f t="shared" si="321"/>
        <v>1.2590218679194376</v>
      </c>
      <c r="AH850" s="14">
        <f t="shared" si="325"/>
        <v>2.08253003846414E-4</v>
      </c>
      <c r="AI850" s="14">
        <f t="shared" si="326"/>
        <v>9.3878390294632047E-2</v>
      </c>
      <c r="AJ850" s="14">
        <f t="shared" si="330"/>
        <v>96.730438898064861</v>
      </c>
      <c r="AK850" s="14">
        <f t="shared" si="327"/>
        <v>1.2434223880083715E-4</v>
      </c>
      <c r="AL850" s="14">
        <f t="shared" si="328"/>
        <v>0.1281197866199561</v>
      </c>
    </row>
    <row r="851" spans="1:38" ht="15.75" thickBot="1" x14ac:dyDescent="0.3">
      <c r="A851" s="14">
        <v>2</v>
      </c>
      <c r="B851" s="17" t="s">
        <v>31</v>
      </c>
      <c r="C851" s="14">
        <v>845</v>
      </c>
      <c r="D851" s="14">
        <f t="shared" si="322"/>
        <v>30.000049728</v>
      </c>
      <c r="E851" s="14">
        <f t="shared" si="312"/>
        <v>13.411199999999999</v>
      </c>
      <c r="F851" s="14">
        <f t="shared" si="323"/>
        <v>71.409307025643827</v>
      </c>
      <c r="G851" s="14">
        <f>0.5*('Specifications (ICE)'!$P$4*'Specifications (ICE)'!$P$3)*'Specifications (ICE)'!$P$5*E851^2</f>
        <v>56.217600027646043</v>
      </c>
      <c r="H851" s="14">
        <f>IF(B851="A",'Specifications (ICE)'!$M$12,IF(B851="G",'Specifications (ICE)'!$M$13))</f>
        <v>105.33879899999999</v>
      </c>
      <c r="I851" s="14">
        <f>'Specifications (ICE)'!$H$11-G851-H851-R851</f>
        <v>1586.8212863953509</v>
      </c>
      <c r="J851" s="14">
        <f t="shared" si="313"/>
        <v>2.5074641021895854</v>
      </c>
      <c r="K851" s="14">
        <f>0.5*'Specifications (ICE)'!$E$16*E851^2</f>
        <v>48283.043975654393</v>
      </c>
      <c r="L851" s="14">
        <f>E851/'Specifications (ICE)'!$M$4</f>
        <v>46.93333333333333</v>
      </c>
      <c r="M851" s="14">
        <f t="shared" si="308"/>
        <v>3</v>
      </c>
      <c r="N851" s="14">
        <f>IF(M851=1,'Specifications (ICE)'!$M$19,IF(M851=2,'Specifications (ICE)'!$M$20,IF(M851=3,'Specifications (ICE)'!$M$21)))</f>
        <v>632.83908432016858</v>
      </c>
      <c r="O851" s="14">
        <f t="shared" si="309"/>
        <v>56.911309171706868</v>
      </c>
      <c r="P851" s="13">
        <f t="shared" si="310"/>
        <v>0</v>
      </c>
      <c r="Q851" s="14">
        <v>-2.2000000000000002</v>
      </c>
      <c r="R851" s="17">
        <f>'Specifications (ICE)'!$E$16*9.81*SIN(Q851-Q850)</f>
        <v>-1046.3794352042742</v>
      </c>
      <c r="S851" s="14">
        <f t="shared" si="314"/>
        <v>-3.8397243543875255E-2</v>
      </c>
      <c r="T851" s="12">
        <f t="shared" si="311"/>
        <v>840.33949246964119</v>
      </c>
      <c r="U851" s="3">
        <f t="shared" si="329"/>
        <v>18</v>
      </c>
      <c r="V851" s="19">
        <f t="shared" si="315"/>
        <v>13.422600000000001</v>
      </c>
      <c r="W851" s="14">
        <f>IF(M851=1,_xlfn.XLOOKUP(D851,' RPM (ICE)'!$E$3:$E$63,' RPM (ICE)'!$B$3:$B$63,,1),IF(M851=2,_xlfn.XLOOKUP(D851,' RPM (ICE)'!$F$3:$F$63,' RPM (ICE)'!$B$3:$B$63,,1),IF(M851=3,_xlfn.XLOOKUP(D851,' RPM (ICE)'!$G$3:$G$63,' RPM (ICE)'!$B$3:$B$63,,1))))</f>
        <v>6900</v>
      </c>
      <c r="X851" s="12">
        <f t="shared" si="316"/>
        <v>18.575322156521739</v>
      </c>
      <c r="Y851" s="3">
        <f t="shared" si="317"/>
        <v>19</v>
      </c>
      <c r="Z851" s="3">
        <f t="shared" si="324"/>
        <v>19</v>
      </c>
      <c r="AA851" s="3">
        <f t="shared" si="318"/>
        <v>19</v>
      </c>
      <c r="AB851" s="19"/>
      <c r="AC851" s="14">
        <f>IF(M851=1,_xlfn.XLOOKUP(D851,' RPM (ICE)'!$E$3:$E$63,' RPM (ICE)'!$C$3:$C$63,,-1),IF(M851=2,_xlfn.XLOOKUP(D851,' RPM (ICE)'!$F$3:$F$63,' RPM (ICE)'!$C$3:$C$63,,-1),IF(M851=3,_xlfn.XLOOKUP(D851,' RPM (ICE)'!$G$3:$G$63,' RPM (ICE)'!$C$3:$C$63,,-1))))</f>
        <v>13.483333333333301</v>
      </c>
      <c r="AD851" s="14">
        <f t="shared" si="319"/>
        <v>10.054521666666643</v>
      </c>
      <c r="AE851" s="14">
        <f t="shared" si="320"/>
        <v>13.914292245024122</v>
      </c>
      <c r="AF851" s="14" cm="1">
        <f t="array" ref="AF851">_xlfn.XLOOKUP(AE851,BSFC!$I$11:$I$33,_xlfn.XLOOKUP('Main Data (ICE)'!W851,BSFC!$J$10:$W$10,BSFC!$J$11:$W$33,,-1),,-1)</f>
        <v>450.79008974999994</v>
      </c>
      <c r="AG851" s="14">
        <f t="shared" si="321"/>
        <v>1.2590218679194376</v>
      </c>
      <c r="AH851" s="14">
        <f t="shared" si="325"/>
        <v>2.08253003846414E-4</v>
      </c>
      <c r="AI851" s="14">
        <f t="shared" si="326"/>
        <v>9.3878390294632047E-2</v>
      </c>
      <c r="AJ851" s="14">
        <f t="shared" si="330"/>
        <v>96.824317288359495</v>
      </c>
      <c r="AK851" s="14">
        <f t="shared" si="327"/>
        <v>1.2434223880083715E-4</v>
      </c>
      <c r="AL851" s="14">
        <f t="shared" si="328"/>
        <v>0.12824412885875694</v>
      </c>
    </row>
    <row r="852" spans="1:38" ht="15.75" thickBot="1" x14ac:dyDescent="0.3">
      <c r="A852" s="14">
        <v>2</v>
      </c>
      <c r="B852" s="17" t="s">
        <v>31</v>
      </c>
      <c r="C852" s="14">
        <v>846</v>
      </c>
      <c r="D852" s="14">
        <f t="shared" si="322"/>
        <v>30.000049728</v>
      </c>
      <c r="E852" s="14">
        <f t="shared" si="312"/>
        <v>13.411199999999999</v>
      </c>
      <c r="F852" s="14">
        <f t="shared" si="323"/>
        <v>71.483871568712303</v>
      </c>
      <c r="G852" s="14">
        <f>0.5*('Specifications (ICE)'!$P$4*'Specifications (ICE)'!$P$3)*'Specifications (ICE)'!$P$5*E852^2</f>
        <v>56.217600027646043</v>
      </c>
      <c r="H852" s="14">
        <f>IF(B852="A",'Specifications (ICE)'!$M$12,IF(B852="G",'Specifications (ICE)'!$M$13))</f>
        <v>105.33879899999999</v>
      </c>
      <c r="I852" s="14">
        <f>'Specifications (ICE)'!$H$11-G852-H852-R852</f>
        <v>1586.8212863953486</v>
      </c>
      <c r="J852" s="14">
        <f t="shared" si="313"/>
        <v>2.5074641021895818</v>
      </c>
      <c r="K852" s="14">
        <f>0.5*'Specifications (ICE)'!$E$16*E852^2</f>
        <v>48283.043975654393</v>
      </c>
      <c r="L852" s="14">
        <f>E852/'Specifications (ICE)'!$M$4</f>
        <v>46.93333333333333</v>
      </c>
      <c r="M852" s="14">
        <f t="shared" si="308"/>
        <v>3</v>
      </c>
      <c r="N852" s="14">
        <f>IF(M852=1,'Specifications (ICE)'!$M$19,IF(M852=2,'Specifications (ICE)'!$M$20,IF(M852=3,'Specifications (ICE)'!$M$21)))</f>
        <v>632.83908432016858</v>
      </c>
      <c r="O852" s="14">
        <f t="shared" si="309"/>
        <v>56.911309171706868</v>
      </c>
      <c r="P852" s="13">
        <f t="shared" si="310"/>
        <v>0</v>
      </c>
      <c r="Q852" s="14">
        <v>-2.4</v>
      </c>
      <c r="R852" s="17">
        <f>'Specifications (ICE)'!$E$16*9.81*SIN(Q852-Q851)</f>
        <v>-1046.3794352042719</v>
      </c>
      <c r="S852" s="14">
        <f t="shared" si="314"/>
        <v>-4.1887902047863905E-2</v>
      </c>
      <c r="T852" s="12">
        <f t="shared" si="311"/>
        <v>840.33949246964119</v>
      </c>
      <c r="U852" s="3">
        <f t="shared" si="329"/>
        <v>18</v>
      </c>
      <c r="V852" s="19">
        <f t="shared" si="315"/>
        <v>13.422600000000001</v>
      </c>
      <c r="W852" s="14">
        <f>IF(M852=1,_xlfn.XLOOKUP(D852,' RPM (ICE)'!$E$3:$E$63,' RPM (ICE)'!$B$3:$B$63,,1),IF(M852=2,_xlfn.XLOOKUP(D852,' RPM (ICE)'!$F$3:$F$63,' RPM (ICE)'!$B$3:$B$63,,1),IF(M852=3,_xlfn.XLOOKUP(D852,' RPM (ICE)'!$G$3:$G$63,' RPM (ICE)'!$B$3:$B$63,,1))))</f>
        <v>6900</v>
      </c>
      <c r="X852" s="12">
        <f t="shared" si="316"/>
        <v>18.575322156521739</v>
      </c>
      <c r="Y852" s="3">
        <f t="shared" si="317"/>
        <v>19</v>
      </c>
      <c r="Z852" s="3">
        <f t="shared" si="324"/>
        <v>19</v>
      </c>
      <c r="AA852" s="3">
        <f t="shared" si="318"/>
        <v>19</v>
      </c>
      <c r="AB852" s="19"/>
      <c r="AC852" s="14">
        <f>IF(M852=1,_xlfn.XLOOKUP(D852,' RPM (ICE)'!$E$3:$E$63,' RPM (ICE)'!$C$3:$C$63,,-1),IF(M852=2,_xlfn.XLOOKUP(D852,' RPM (ICE)'!$F$3:$F$63,' RPM (ICE)'!$C$3:$C$63,,-1),IF(M852=3,_xlfn.XLOOKUP(D852,' RPM (ICE)'!$G$3:$G$63,' RPM (ICE)'!$C$3:$C$63,,-1))))</f>
        <v>13.483333333333301</v>
      </c>
      <c r="AD852" s="14">
        <f t="shared" si="319"/>
        <v>10.054521666666643</v>
      </c>
      <c r="AE852" s="14">
        <f t="shared" si="320"/>
        <v>13.914292245024122</v>
      </c>
      <c r="AF852" s="14" cm="1">
        <f t="array" ref="AF852">_xlfn.XLOOKUP(AE852,BSFC!$I$11:$I$33,_xlfn.XLOOKUP('Main Data (ICE)'!W852,BSFC!$J$10:$W$10,BSFC!$J$11:$W$33,,-1),,-1)</f>
        <v>450.79008974999994</v>
      </c>
      <c r="AG852" s="14">
        <f t="shared" si="321"/>
        <v>1.2590218679194376</v>
      </c>
      <c r="AH852" s="14">
        <f t="shared" si="325"/>
        <v>2.08253003846414E-4</v>
      </c>
      <c r="AI852" s="14">
        <f t="shared" si="326"/>
        <v>9.3878390294632047E-2</v>
      </c>
      <c r="AJ852" s="14">
        <f t="shared" si="330"/>
        <v>96.918195678654129</v>
      </c>
      <c r="AK852" s="14">
        <f t="shared" si="327"/>
        <v>1.2434223880083715E-4</v>
      </c>
      <c r="AL852" s="14">
        <f t="shared" si="328"/>
        <v>0.12836847109755778</v>
      </c>
    </row>
    <row r="853" spans="1:38" ht="15.75" thickBot="1" x14ac:dyDescent="0.3">
      <c r="A853" s="14">
        <v>2</v>
      </c>
      <c r="B853" s="17" t="s">
        <v>31</v>
      </c>
      <c r="C853" s="14">
        <v>847</v>
      </c>
      <c r="D853" s="14">
        <f t="shared" si="322"/>
        <v>30.000049728</v>
      </c>
      <c r="E853" s="14">
        <f t="shared" si="312"/>
        <v>13.411199999999999</v>
      </c>
      <c r="F853" s="14">
        <f t="shared" si="323"/>
        <v>71.558436111780779</v>
      </c>
      <c r="G853" s="14">
        <f>0.5*('Specifications (ICE)'!$P$4*'Specifications (ICE)'!$P$3)*'Specifications (ICE)'!$P$5*E853^2</f>
        <v>56.217600027646043</v>
      </c>
      <c r="H853" s="14">
        <f>IF(B853="A",'Specifications (ICE)'!$M$12,IF(B853="G",'Specifications (ICE)'!$M$13))</f>
        <v>105.33879899999999</v>
      </c>
      <c r="I853" s="14">
        <f>'Specifications (ICE)'!$H$11-G853-H853-R853</f>
        <v>1586.8212863953509</v>
      </c>
      <c r="J853" s="14">
        <f t="shared" si="313"/>
        <v>2.5074641021895854</v>
      </c>
      <c r="K853" s="14">
        <f>0.5*'Specifications (ICE)'!$E$16*E853^2</f>
        <v>48283.043975654393</v>
      </c>
      <c r="L853" s="14">
        <f>E853/'Specifications (ICE)'!$M$4</f>
        <v>46.93333333333333</v>
      </c>
      <c r="M853" s="14">
        <f t="shared" si="308"/>
        <v>3</v>
      </c>
      <c r="N853" s="14">
        <f>IF(M853=1,'Specifications (ICE)'!$M$19,IF(M853=2,'Specifications (ICE)'!$M$20,IF(M853=3,'Specifications (ICE)'!$M$21)))</f>
        <v>632.83908432016858</v>
      </c>
      <c r="O853" s="14">
        <f t="shared" si="309"/>
        <v>56.911309171706868</v>
      </c>
      <c r="P853" s="13">
        <f t="shared" si="310"/>
        <v>0</v>
      </c>
      <c r="Q853" s="14">
        <v>-2.6</v>
      </c>
      <c r="R853" s="17">
        <f>'Specifications (ICE)'!$E$16*9.81*SIN(Q853-Q852)</f>
        <v>-1046.3794352042742</v>
      </c>
      <c r="S853" s="14">
        <f t="shared" si="314"/>
        <v>-4.5378560551852569E-2</v>
      </c>
      <c r="T853" s="12">
        <f t="shared" si="311"/>
        <v>840.33949246964119</v>
      </c>
      <c r="U853" s="3">
        <f t="shared" si="329"/>
        <v>18</v>
      </c>
      <c r="V853" s="19">
        <f t="shared" si="315"/>
        <v>13.422600000000001</v>
      </c>
      <c r="W853" s="14">
        <f>IF(M853=1,_xlfn.XLOOKUP(D853,' RPM (ICE)'!$E$3:$E$63,' RPM (ICE)'!$B$3:$B$63,,1),IF(M853=2,_xlfn.XLOOKUP(D853,' RPM (ICE)'!$F$3:$F$63,' RPM (ICE)'!$B$3:$B$63,,1),IF(M853=3,_xlfn.XLOOKUP(D853,' RPM (ICE)'!$G$3:$G$63,' RPM (ICE)'!$B$3:$B$63,,1))))</f>
        <v>6900</v>
      </c>
      <c r="X853" s="12">
        <f t="shared" si="316"/>
        <v>18.575322156521739</v>
      </c>
      <c r="Y853" s="3">
        <f t="shared" si="317"/>
        <v>19</v>
      </c>
      <c r="Z853" s="3">
        <f t="shared" si="324"/>
        <v>19</v>
      </c>
      <c r="AA853" s="3">
        <f t="shared" si="318"/>
        <v>19</v>
      </c>
      <c r="AB853" s="19"/>
      <c r="AC853" s="14">
        <f>IF(M853=1,_xlfn.XLOOKUP(D853,' RPM (ICE)'!$E$3:$E$63,' RPM (ICE)'!$C$3:$C$63,,-1),IF(M853=2,_xlfn.XLOOKUP(D853,' RPM (ICE)'!$F$3:$F$63,' RPM (ICE)'!$C$3:$C$63,,-1),IF(M853=3,_xlfn.XLOOKUP(D853,' RPM (ICE)'!$G$3:$G$63,' RPM (ICE)'!$C$3:$C$63,,-1))))</f>
        <v>13.483333333333301</v>
      </c>
      <c r="AD853" s="14">
        <f t="shared" si="319"/>
        <v>10.054521666666643</v>
      </c>
      <c r="AE853" s="14">
        <f t="shared" si="320"/>
        <v>13.914292245024122</v>
      </c>
      <c r="AF853" s="14" cm="1">
        <f t="array" ref="AF853">_xlfn.XLOOKUP(AE853,BSFC!$I$11:$I$33,_xlfn.XLOOKUP('Main Data (ICE)'!W853,BSFC!$J$10:$W$10,BSFC!$J$11:$W$33,,-1),,-1)</f>
        <v>450.79008974999994</v>
      </c>
      <c r="AG853" s="14">
        <f t="shared" si="321"/>
        <v>1.2590218679194376</v>
      </c>
      <c r="AH853" s="14">
        <f t="shared" si="325"/>
        <v>2.08253003846414E-4</v>
      </c>
      <c r="AI853" s="14">
        <f t="shared" si="326"/>
        <v>9.3878390294632047E-2</v>
      </c>
      <c r="AJ853" s="14">
        <f t="shared" si="330"/>
        <v>97.012074068948763</v>
      </c>
      <c r="AK853" s="14">
        <f t="shared" si="327"/>
        <v>1.2434223880083715E-4</v>
      </c>
      <c r="AL853" s="14">
        <f t="shared" si="328"/>
        <v>0.12849281333635862</v>
      </c>
    </row>
    <row r="854" spans="1:38" ht="15.75" thickBot="1" x14ac:dyDescent="0.3">
      <c r="A854" s="14">
        <v>2</v>
      </c>
      <c r="B854" s="17" t="s">
        <v>31</v>
      </c>
      <c r="C854" s="14">
        <v>848</v>
      </c>
      <c r="D854" s="14">
        <f t="shared" si="322"/>
        <v>30.000049728</v>
      </c>
      <c r="E854" s="14">
        <f t="shared" si="312"/>
        <v>13.411199999999999</v>
      </c>
      <c r="F854" s="14">
        <f t="shared" si="323"/>
        <v>71.633000654849255</v>
      </c>
      <c r="G854" s="14">
        <f>0.5*('Specifications (ICE)'!$P$4*'Specifications (ICE)'!$P$3)*'Specifications (ICE)'!$P$5*E854^2</f>
        <v>56.217600027646043</v>
      </c>
      <c r="H854" s="14">
        <f>IF(B854="A",'Specifications (ICE)'!$M$12,IF(B854="G",'Specifications (ICE)'!$M$13))</f>
        <v>105.33879899999999</v>
      </c>
      <c r="I854" s="14">
        <f>'Specifications (ICE)'!$H$11-G854-H854-R854</f>
        <v>1586.8212863953486</v>
      </c>
      <c r="J854" s="14">
        <f t="shared" si="313"/>
        <v>2.5074641021895818</v>
      </c>
      <c r="K854" s="14">
        <f>0.5*'Specifications (ICE)'!$E$16*E854^2</f>
        <v>48283.043975654393</v>
      </c>
      <c r="L854" s="14">
        <f>E854/'Specifications (ICE)'!$M$4</f>
        <v>46.93333333333333</v>
      </c>
      <c r="M854" s="14">
        <f t="shared" si="308"/>
        <v>3</v>
      </c>
      <c r="N854" s="14">
        <f>IF(M854=1,'Specifications (ICE)'!$M$19,IF(M854=2,'Specifications (ICE)'!$M$20,IF(M854=3,'Specifications (ICE)'!$M$21)))</f>
        <v>632.83908432016858</v>
      </c>
      <c r="O854" s="14">
        <f t="shared" si="309"/>
        <v>56.911309171706868</v>
      </c>
      <c r="P854" s="13">
        <f t="shared" si="310"/>
        <v>0</v>
      </c>
      <c r="Q854" s="14">
        <v>-2.8</v>
      </c>
      <c r="R854" s="17">
        <f>'Specifications (ICE)'!$E$16*9.81*SIN(Q854-Q853)</f>
        <v>-1046.3794352042719</v>
      </c>
      <c r="S854" s="14">
        <f t="shared" si="314"/>
        <v>-4.8869219055841226E-2</v>
      </c>
      <c r="T854" s="12">
        <f t="shared" si="311"/>
        <v>840.33949246964119</v>
      </c>
      <c r="U854" s="3">
        <f t="shared" si="329"/>
        <v>18</v>
      </c>
      <c r="V854" s="19">
        <f t="shared" si="315"/>
        <v>13.422600000000001</v>
      </c>
      <c r="W854" s="14">
        <f>IF(M854=1,_xlfn.XLOOKUP(D854,' RPM (ICE)'!$E$3:$E$63,' RPM (ICE)'!$B$3:$B$63,,1),IF(M854=2,_xlfn.XLOOKUP(D854,' RPM (ICE)'!$F$3:$F$63,' RPM (ICE)'!$B$3:$B$63,,1),IF(M854=3,_xlfn.XLOOKUP(D854,' RPM (ICE)'!$G$3:$G$63,' RPM (ICE)'!$B$3:$B$63,,1))))</f>
        <v>6900</v>
      </c>
      <c r="X854" s="12">
        <f t="shared" si="316"/>
        <v>18.575322156521739</v>
      </c>
      <c r="Y854" s="3">
        <f t="shared" si="317"/>
        <v>19</v>
      </c>
      <c r="Z854" s="3">
        <f t="shared" si="324"/>
        <v>19</v>
      </c>
      <c r="AA854" s="3">
        <f t="shared" si="318"/>
        <v>19</v>
      </c>
      <c r="AB854" s="19"/>
      <c r="AC854" s="14">
        <f>IF(M854=1,_xlfn.XLOOKUP(D854,' RPM (ICE)'!$E$3:$E$63,' RPM (ICE)'!$C$3:$C$63,,-1),IF(M854=2,_xlfn.XLOOKUP(D854,' RPM (ICE)'!$F$3:$F$63,' RPM (ICE)'!$C$3:$C$63,,-1),IF(M854=3,_xlfn.XLOOKUP(D854,' RPM (ICE)'!$G$3:$G$63,' RPM (ICE)'!$C$3:$C$63,,-1))))</f>
        <v>13.483333333333301</v>
      </c>
      <c r="AD854" s="14">
        <f t="shared" si="319"/>
        <v>10.054521666666643</v>
      </c>
      <c r="AE854" s="14">
        <f t="shared" si="320"/>
        <v>13.914292245024122</v>
      </c>
      <c r="AF854" s="14" cm="1">
        <f t="array" ref="AF854">_xlfn.XLOOKUP(AE854,BSFC!$I$11:$I$33,_xlfn.XLOOKUP('Main Data (ICE)'!W854,BSFC!$J$10:$W$10,BSFC!$J$11:$W$33,,-1),,-1)</f>
        <v>450.79008974999994</v>
      </c>
      <c r="AG854" s="14">
        <f t="shared" si="321"/>
        <v>1.2590218679194376</v>
      </c>
      <c r="AH854" s="14">
        <f t="shared" si="325"/>
        <v>2.08253003846414E-4</v>
      </c>
      <c r="AI854" s="14">
        <f t="shared" si="326"/>
        <v>9.3878390294632047E-2</v>
      </c>
      <c r="AJ854" s="14">
        <f t="shared" si="330"/>
        <v>97.105952459243397</v>
      </c>
      <c r="AK854" s="14">
        <f t="shared" si="327"/>
        <v>1.2434223880083715E-4</v>
      </c>
      <c r="AL854" s="14">
        <f t="shared" si="328"/>
        <v>0.12861715557515946</v>
      </c>
    </row>
    <row r="855" spans="1:38" ht="15.75" thickBot="1" x14ac:dyDescent="0.3">
      <c r="A855" s="14">
        <v>2</v>
      </c>
      <c r="B855" s="17" t="s">
        <v>31</v>
      </c>
      <c r="C855" s="14">
        <v>849</v>
      </c>
      <c r="D855" s="14">
        <f t="shared" si="322"/>
        <v>30.000049728</v>
      </c>
      <c r="E855" s="14">
        <f t="shared" si="312"/>
        <v>13.411199999999999</v>
      </c>
      <c r="F855" s="14">
        <f t="shared" si="323"/>
        <v>71.707565197917731</v>
      </c>
      <c r="G855" s="14">
        <f>0.5*('Specifications (ICE)'!$P$4*'Specifications (ICE)'!$P$3)*'Specifications (ICE)'!$P$5*E855^2</f>
        <v>56.217600027646043</v>
      </c>
      <c r="H855" s="14">
        <f>IF(B855="A",'Specifications (ICE)'!$M$12,IF(B855="G",'Specifications (ICE)'!$M$13))</f>
        <v>105.33879899999999</v>
      </c>
      <c r="I855" s="14">
        <f>'Specifications (ICE)'!$H$11-G855-H855-R855</f>
        <v>1586.8212863953509</v>
      </c>
      <c r="J855" s="14">
        <f t="shared" si="313"/>
        <v>2.5074641021895854</v>
      </c>
      <c r="K855" s="14">
        <f>0.5*'Specifications (ICE)'!$E$16*E855^2</f>
        <v>48283.043975654393</v>
      </c>
      <c r="L855" s="14">
        <f>E855/'Specifications (ICE)'!$M$4</f>
        <v>46.93333333333333</v>
      </c>
      <c r="M855" s="14">
        <f t="shared" si="308"/>
        <v>3</v>
      </c>
      <c r="N855" s="14">
        <f>IF(M855=1,'Specifications (ICE)'!$M$19,IF(M855=2,'Specifications (ICE)'!$M$20,IF(M855=3,'Specifications (ICE)'!$M$21)))</f>
        <v>632.83908432016858</v>
      </c>
      <c r="O855" s="14">
        <f t="shared" si="309"/>
        <v>56.911309171706868</v>
      </c>
      <c r="P855" s="13">
        <f t="shared" si="310"/>
        <v>0</v>
      </c>
      <c r="Q855" s="14">
        <v>-3</v>
      </c>
      <c r="R855" s="17">
        <f>'Specifications (ICE)'!$E$16*9.81*SIN(Q855-Q854)</f>
        <v>-1046.3794352042742</v>
      </c>
      <c r="S855" s="14">
        <f t="shared" si="314"/>
        <v>-5.235987755982989E-2</v>
      </c>
      <c r="T855" s="12">
        <f t="shared" si="311"/>
        <v>840.33949246964119</v>
      </c>
      <c r="U855" s="3">
        <f t="shared" si="329"/>
        <v>18</v>
      </c>
      <c r="V855" s="19">
        <f t="shared" si="315"/>
        <v>13.422600000000001</v>
      </c>
      <c r="W855" s="14">
        <f>IF(M855=1,_xlfn.XLOOKUP(D855,' RPM (ICE)'!$E$3:$E$63,' RPM (ICE)'!$B$3:$B$63,,1),IF(M855=2,_xlfn.XLOOKUP(D855,' RPM (ICE)'!$F$3:$F$63,' RPM (ICE)'!$B$3:$B$63,,1),IF(M855=3,_xlfn.XLOOKUP(D855,' RPM (ICE)'!$G$3:$G$63,' RPM (ICE)'!$B$3:$B$63,,1))))</f>
        <v>6900</v>
      </c>
      <c r="X855" s="12">
        <f t="shared" si="316"/>
        <v>18.575322156521739</v>
      </c>
      <c r="Y855" s="3">
        <f t="shared" si="317"/>
        <v>19</v>
      </c>
      <c r="Z855" s="3">
        <f t="shared" si="324"/>
        <v>19</v>
      </c>
      <c r="AA855" s="3">
        <f t="shared" si="318"/>
        <v>19</v>
      </c>
      <c r="AB855" s="19"/>
      <c r="AC855" s="14">
        <f>IF(M855=1,_xlfn.XLOOKUP(D855,' RPM (ICE)'!$E$3:$E$63,' RPM (ICE)'!$C$3:$C$63,,-1),IF(M855=2,_xlfn.XLOOKUP(D855,' RPM (ICE)'!$F$3:$F$63,' RPM (ICE)'!$C$3:$C$63,,-1),IF(M855=3,_xlfn.XLOOKUP(D855,' RPM (ICE)'!$G$3:$G$63,' RPM (ICE)'!$C$3:$C$63,,-1))))</f>
        <v>13.483333333333301</v>
      </c>
      <c r="AD855" s="14">
        <f t="shared" si="319"/>
        <v>10.054521666666643</v>
      </c>
      <c r="AE855" s="14">
        <f t="shared" si="320"/>
        <v>13.914292245024122</v>
      </c>
      <c r="AF855" s="14" cm="1">
        <f t="array" ref="AF855">_xlfn.XLOOKUP(AE855,BSFC!$I$11:$I$33,_xlfn.XLOOKUP('Main Data (ICE)'!W855,BSFC!$J$10:$W$10,BSFC!$J$11:$W$33,,-1),,-1)</f>
        <v>450.79008974999994</v>
      </c>
      <c r="AG855" s="14">
        <f t="shared" si="321"/>
        <v>1.2590218679194376</v>
      </c>
      <c r="AH855" s="14">
        <f t="shared" si="325"/>
        <v>2.08253003846414E-4</v>
      </c>
      <c r="AI855" s="14">
        <f t="shared" si="326"/>
        <v>9.3878390294632047E-2</v>
      </c>
      <c r="AJ855" s="14">
        <f t="shared" si="330"/>
        <v>97.199830849538031</v>
      </c>
      <c r="AK855" s="14">
        <f t="shared" si="327"/>
        <v>1.2434223880083715E-4</v>
      </c>
      <c r="AL855" s="14">
        <f t="shared" si="328"/>
        <v>0.1287414978139603</v>
      </c>
    </row>
    <row r="856" spans="1:38" ht="15.75" thickBot="1" x14ac:dyDescent="0.3">
      <c r="A856" s="14">
        <v>2</v>
      </c>
      <c r="B856" s="17" t="s">
        <v>31</v>
      </c>
      <c r="C856" s="14">
        <v>850</v>
      </c>
      <c r="D856" s="14">
        <f t="shared" si="322"/>
        <v>30.000049728</v>
      </c>
      <c r="E856" s="14">
        <f t="shared" si="312"/>
        <v>13.411199999999999</v>
      </c>
      <c r="F856" s="14">
        <f t="shared" si="323"/>
        <v>71.782129740986207</v>
      </c>
      <c r="G856" s="14">
        <f>0.5*('Specifications (ICE)'!$P$4*'Specifications (ICE)'!$P$3)*'Specifications (ICE)'!$P$5*E856^2</f>
        <v>56.217600027646043</v>
      </c>
      <c r="H856" s="14">
        <f>IF(B856="A",'Specifications (ICE)'!$M$12,IF(B856="G",'Specifications (ICE)'!$M$13))</f>
        <v>105.33879899999999</v>
      </c>
      <c r="I856" s="14">
        <f>'Specifications (ICE)'!$H$11-G856-H856-R856</f>
        <v>1586.8212863953509</v>
      </c>
      <c r="J856" s="14">
        <f t="shared" si="313"/>
        <v>2.5074641021895854</v>
      </c>
      <c r="K856" s="14">
        <f>0.5*'Specifications (ICE)'!$E$16*E856^2</f>
        <v>48283.043975654393</v>
      </c>
      <c r="L856" s="14">
        <f>E856/'Specifications (ICE)'!$M$4</f>
        <v>46.93333333333333</v>
      </c>
      <c r="M856" s="14">
        <f t="shared" si="308"/>
        <v>3</v>
      </c>
      <c r="N856" s="14">
        <f>IF(M856=1,'Specifications (ICE)'!$M$19,IF(M856=2,'Specifications (ICE)'!$M$20,IF(M856=3,'Specifications (ICE)'!$M$21)))</f>
        <v>632.83908432016858</v>
      </c>
      <c r="O856" s="14">
        <f t="shared" si="309"/>
        <v>56.911309171706868</v>
      </c>
      <c r="P856" s="13">
        <f t="shared" si="310"/>
        <v>0</v>
      </c>
      <c r="Q856" s="14">
        <v>-3.2</v>
      </c>
      <c r="R856" s="17">
        <f>'Specifications (ICE)'!$E$16*9.81*SIN(Q856-Q855)</f>
        <v>-1046.3794352042742</v>
      </c>
      <c r="S856" s="14">
        <f t="shared" si="314"/>
        <v>-5.5850536063818547E-2</v>
      </c>
      <c r="T856" s="12">
        <f t="shared" si="311"/>
        <v>840.33949246964119</v>
      </c>
      <c r="U856" s="3">
        <f t="shared" si="329"/>
        <v>18</v>
      </c>
      <c r="V856" s="19">
        <f t="shared" si="315"/>
        <v>13.422600000000001</v>
      </c>
      <c r="W856" s="14">
        <f>IF(M856=1,_xlfn.XLOOKUP(D856,' RPM (ICE)'!$E$3:$E$63,' RPM (ICE)'!$B$3:$B$63,,1),IF(M856=2,_xlfn.XLOOKUP(D856,' RPM (ICE)'!$F$3:$F$63,' RPM (ICE)'!$B$3:$B$63,,1),IF(M856=3,_xlfn.XLOOKUP(D856,' RPM (ICE)'!$G$3:$G$63,' RPM (ICE)'!$B$3:$B$63,,1))))</f>
        <v>6900</v>
      </c>
      <c r="X856" s="12">
        <f t="shared" si="316"/>
        <v>18.575322156521739</v>
      </c>
      <c r="Y856" s="3">
        <f t="shared" si="317"/>
        <v>19</v>
      </c>
      <c r="Z856" s="3">
        <f t="shared" si="324"/>
        <v>19</v>
      </c>
      <c r="AA856" s="3">
        <f t="shared" si="318"/>
        <v>19</v>
      </c>
      <c r="AB856" s="19"/>
      <c r="AC856" s="14">
        <f>IF(M856=1,_xlfn.XLOOKUP(D856,' RPM (ICE)'!$E$3:$E$63,' RPM (ICE)'!$C$3:$C$63,,-1),IF(M856=2,_xlfn.XLOOKUP(D856,' RPM (ICE)'!$F$3:$F$63,' RPM (ICE)'!$C$3:$C$63,,-1),IF(M856=3,_xlfn.XLOOKUP(D856,' RPM (ICE)'!$G$3:$G$63,' RPM (ICE)'!$C$3:$C$63,,-1))))</f>
        <v>13.483333333333301</v>
      </c>
      <c r="AD856" s="14">
        <f t="shared" si="319"/>
        <v>10.054521666666643</v>
      </c>
      <c r="AE856" s="14">
        <f t="shared" si="320"/>
        <v>13.914292245024122</v>
      </c>
      <c r="AF856" s="14" cm="1">
        <f t="array" ref="AF856">_xlfn.XLOOKUP(AE856,BSFC!$I$11:$I$33,_xlfn.XLOOKUP('Main Data (ICE)'!W856,BSFC!$J$10:$W$10,BSFC!$J$11:$W$33,,-1),,-1)</f>
        <v>450.79008974999994</v>
      </c>
      <c r="AG856" s="14">
        <f t="shared" si="321"/>
        <v>1.2590218679194376</v>
      </c>
      <c r="AH856" s="14">
        <f t="shared" si="325"/>
        <v>2.08253003846414E-4</v>
      </c>
      <c r="AI856" s="14">
        <f t="shared" si="326"/>
        <v>9.3878390294632047E-2</v>
      </c>
      <c r="AJ856" s="14">
        <f t="shared" si="330"/>
        <v>97.293709239832666</v>
      </c>
      <c r="AK856" s="14">
        <f t="shared" si="327"/>
        <v>1.2434223880083715E-4</v>
      </c>
      <c r="AL856" s="14">
        <f t="shared" si="328"/>
        <v>0.12886584005276114</v>
      </c>
    </row>
    <row r="857" spans="1:38" ht="15.75" thickBot="1" x14ac:dyDescent="0.3">
      <c r="A857" s="14">
        <v>2</v>
      </c>
      <c r="B857" s="17" t="s">
        <v>31</v>
      </c>
      <c r="C857" s="14">
        <v>851</v>
      </c>
      <c r="D857" s="14">
        <f t="shared" si="322"/>
        <v>30.000049728</v>
      </c>
      <c r="E857" s="14">
        <f t="shared" si="312"/>
        <v>13.411199999999999</v>
      </c>
      <c r="F857" s="14">
        <f t="shared" si="323"/>
        <v>71.856694284054683</v>
      </c>
      <c r="G857" s="14">
        <f>0.5*('Specifications (ICE)'!$P$4*'Specifications (ICE)'!$P$3)*'Specifications (ICE)'!$P$5*E857^2</f>
        <v>56.217600027646043</v>
      </c>
      <c r="H857" s="14">
        <f>IF(B857="A",'Specifications (ICE)'!$M$12,IF(B857="G",'Specifications (ICE)'!$M$13))</f>
        <v>105.33879899999999</v>
      </c>
      <c r="I857" s="14">
        <f>'Specifications (ICE)'!$H$11-G857-H857-R857</f>
        <v>1586.8212863953486</v>
      </c>
      <c r="J857" s="14">
        <f t="shared" si="313"/>
        <v>2.5074641021895818</v>
      </c>
      <c r="K857" s="14">
        <f>0.5*'Specifications (ICE)'!$E$16*E857^2</f>
        <v>48283.043975654393</v>
      </c>
      <c r="L857" s="14">
        <f>E857/'Specifications (ICE)'!$M$4</f>
        <v>46.93333333333333</v>
      </c>
      <c r="M857" s="14">
        <f t="shared" si="308"/>
        <v>3</v>
      </c>
      <c r="N857" s="14">
        <f>IF(M857=1,'Specifications (ICE)'!$M$19,IF(M857=2,'Specifications (ICE)'!$M$20,IF(M857=3,'Specifications (ICE)'!$M$21)))</f>
        <v>632.83908432016858</v>
      </c>
      <c r="O857" s="14">
        <f t="shared" si="309"/>
        <v>56.911309171706868</v>
      </c>
      <c r="P857" s="13">
        <f t="shared" si="310"/>
        <v>0</v>
      </c>
      <c r="Q857" s="14">
        <v>-3.4</v>
      </c>
      <c r="R857" s="17">
        <f>'Specifications (ICE)'!$E$16*9.81*SIN(Q857-Q856)</f>
        <v>-1046.3794352042719</v>
      </c>
      <c r="S857" s="14">
        <f t="shared" si="314"/>
        <v>-5.9341194567807204E-2</v>
      </c>
      <c r="T857" s="12">
        <f t="shared" si="311"/>
        <v>840.33949246964119</v>
      </c>
      <c r="U857" s="3">
        <f t="shared" si="329"/>
        <v>18</v>
      </c>
      <c r="V857" s="19">
        <f t="shared" si="315"/>
        <v>13.422600000000001</v>
      </c>
      <c r="W857" s="14">
        <f>IF(M857=1,_xlfn.XLOOKUP(D857,' RPM (ICE)'!$E$3:$E$63,' RPM (ICE)'!$B$3:$B$63,,1),IF(M857=2,_xlfn.XLOOKUP(D857,' RPM (ICE)'!$F$3:$F$63,' RPM (ICE)'!$B$3:$B$63,,1),IF(M857=3,_xlfn.XLOOKUP(D857,' RPM (ICE)'!$G$3:$G$63,' RPM (ICE)'!$B$3:$B$63,,1))))</f>
        <v>6900</v>
      </c>
      <c r="X857" s="12">
        <f t="shared" si="316"/>
        <v>18.575322156521739</v>
      </c>
      <c r="Y857" s="3">
        <f t="shared" si="317"/>
        <v>19</v>
      </c>
      <c r="Z857" s="3">
        <f t="shared" si="324"/>
        <v>19</v>
      </c>
      <c r="AA857" s="3">
        <f t="shared" si="318"/>
        <v>19</v>
      </c>
      <c r="AB857" s="19"/>
      <c r="AC857" s="14">
        <f>IF(M857=1,_xlfn.XLOOKUP(D857,' RPM (ICE)'!$E$3:$E$63,' RPM (ICE)'!$C$3:$C$63,,-1),IF(M857=2,_xlfn.XLOOKUP(D857,' RPM (ICE)'!$F$3:$F$63,' RPM (ICE)'!$C$3:$C$63,,-1),IF(M857=3,_xlfn.XLOOKUP(D857,' RPM (ICE)'!$G$3:$G$63,' RPM (ICE)'!$C$3:$C$63,,-1))))</f>
        <v>13.483333333333301</v>
      </c>
      <c r="AD857" s="14">
        <f t="shared" si="319"/>
        <v>10.054521666666643</v>
      </c>
      <c r="AE857" s="14">
        <f t="shared" si="320"/>
        <v>13.914292245024122</v>
      </c>
      <c r="AF857" s="14" cm="1">
        <f t="array" ref="AF857">_xlfn.XLOOKUP(AE857,BSFC!$I$11:$I$33,_xlfn.XLOOKUP('Main Data (ICE)'!W857,BSFC!$J$10:$W$10,BSFC!$J$11:$W$33,,-1),,-1)</f>
        <v>450.79008974999994</v>
      </c>
      <c r="AG857" s="14">
        <f t="shared" si="321"/>
        <v>1.2590218679194376</v>
      </c>
      <c r="AH857" s="14">
        <f t="shared" si="325"/>
        <v>2.08253003846414E-4</v>
      </c>
      <c r="AI857" s="14">
        <f t="shared" si="326"/>
        <v>9.3878390294632047E-2</v>
      </c>
      <c r="AJ857" s="14">
        <f t="shared" si="330"/>
        <v>97.3875876301273</v>
      </c>
      <c r="AK857" s="14">
        <f t="shared" si="327"/>
        <v>1.2434223880083715E-4</v>
      </c>
      <c r="AL857" s="14">
        <f t="shared" si="328"/>
        <v>0.12899018229156198</v>
      </c>
    </row>
    <row r="858" spans="1:38" ht="15.75" thickBot="1" x14ac:dyDescent="0.3">
      <c r="A858" s="14">
        <v>2</v>
      </c>
      <c r="B858" s="17" t="s">
        <v>31</v>
      </c>
      <c r="C858" s="14">
        <v>852</v>
      </c>
      <c r="D858" s="14">
        <f t="shared" si="322"/>
        <v>30.000049728</v>
      </c>
      <c r="E858" s="14">
        <f t="shared" si="312"/>
        <v>13.411199999999999</v>
      </c>
      <c r="F858" s="14">
        <f t="shared" si="323"/>
        <v>71.931258827123159</v>
      </c>
      <c r="G858" s="14">
        <f>0.5*('Specifications (ICE)'!$P$4*'Specifications (ICE)'!$P$3)*'Specifications (ICE)'!$P$5*E858^2</f>
        <v>56.217600027646043</v>
      </c>
      <c r="H858" s="14">
        <f>IF(B858="A",'Specifications (ICE)'!$M$12,IF(B858="G",'Specifications (ICE)'!$M$13))</f>
        <v>105.33879899999999</v>
      </c>
      <c r="I858" s="14">
        <f>'Specifications (ICE)'!$H$11-G858-H858-R858</f>
        <v>1586.8212863953509</v>
      </c>
      <c r="J858" s="14">
        <f t="shared" si="313"/>
        <v>2.5074641021895854</v>
      </c>
      <c r="K858" s="14">
        <f>0.5*'Specifications (ICE)'!$E$16*E858^2</f>
        <v>48283.043975654393</v>
      </c>
      <c r="L858" s="14">
        <f>E858/'Specifications (ICE)'!$M$4</f>
        <v>46.93333333333333</v>
      </c>
      <c r="M858" s="14">
        <f t="shared" si="308"/>
        <v>3</v>
      </c>
      <c r="N858" s="14">
        <f>IF(M858=1,'Specifications (ICE)'!$M$19,IF(M858=2,'Specifications (ICE)'!$M$20,IF(M858=3,'Specifications (ICE)'!$M$21)))</f>
        <v>632.83908432016858</v>
      </c>
      <c r="O858" s="14">
        <f t="shared" si="309"/>
        <v>56.911309171706868</v>
      </c>
      <c r="P858" s="13">
        <f t="shared" si="310"/>
        <v>0</v>
      </c>
      <c r="Q858" s="14">
        <v>-3.6</v>
      </c>
      <c r="R858" s="17">
        <f>'Specifications (ICE)'!$E$16*9.81*SIN(Q858-Q857)</f>
        <v>-1046.3794352042742</v>
      </c>
      <c r="S858" s="14">
        <f t="shared" si="314"/>
        <v>-6.2831853071795868E-2</v>
      </c>
      <c r="T858" s="12">
        <f t="shared" si="311"/>
        <v>840.33949246964119</v>
      </c>
      <c r="U858" s="3">
        <f t="shared" si="329"/>
        <v>18</v>
      </c>
      <c r="V858" s="19">
        <f t="shared" si="315"/>
        <v>13.422600000000001</v>
      </c>
      <c r="W858" s="14">
        <f>IF(M858=1,_xlfn.XLOOKUP(D858,' RPM (ICE)'!$E$3:$E$63,' RPM (ICE)'!$B$3:$B$63,,1),IF(M858=2,_xlfn.XLOOKUP(D858,' RPM (ICE)'!$F$3:$F$63,' RPM (ICE)'!$B$3:$B$63,,1),IF(M858=3,_xlfn.XLOOKUP(D858,' RPM (ICE)'!$G$3:$G$63,' RPM (ICE)'!$B$3:$B$63,,1))))</f>
        <v>6900</v>
      </c>
      <c r="X858" s="12">
        <f t="shared" si="316"/>
        <v>18.575322156521739</v>
      </c>
      <c r="Y858" s="3">
        <f t="shared" si="317"/>
        <v>19</v>
      </c>
      <c r="Z858" s="3">
        <f t="shared" si="324"/>
        <v>19</v>
      </c>
      <c r="AA858" s="3">
        <f t="shared" si="318"/>
        <v>19</v>
      </c>
      <c r="AB858" s="19"/>
      <c r="AC858" s="14">
        <f>IF(M858=1,_xlfn.XLOOKUP(D858,' RPM (ICE)'!$E$3:$E$63,' RPM (ICE)'!$C$3:$C$63,,-1),IF(M858=2,_xlfn.XLOOKUP(D858,' RPM (ICE)'!$F$3:$F$63,' RPM (ICE)'!$C$3:$C$63,,-1),IF(M858=3,_xlfn.XLOOKUP(D858,' RPM (ICE)'!$G$3:$G$63,' RPM (ICE)'!$C$3:$C$63,,-1))))</f>
        <v>13.483333333333301</v>
      </c>
      <c r="AD858" s="14">
        <f t="shared" si="319"/>
        <v>10.054521666666643</v>
      </c>
      <c r="AE858" s="14">
        <f t="shared" si="320"/>
        <v>13.914292245024122</v>
      </c>
      <c r="AF858" s="14" cm="1">
        <f t="array" ref="AF858">_xlfn.XLOOKUP(AE858,BSFC!$I$11:$I$33,_xlfn.XLOOKUP('Main Data (ICE)'!W858,BSFC!$J$10:$W$10,BSFC!$J$11:$W$33,,-1),,-1)</f>
        <v>450.79008974999994</v>
      </c>
      <c r="AG858" s="14">
        <f t="shared" si="321"/>
        <v>1.2590218679194376</v>
      </c>
      <c r="AH858" s="14">
        <f t="shared" si="325"/>
        <v>2.08253003846414E-4</v>
      </c>
      <c r="AI858" s="14">
        <f t="shared" si="326"/>
        <v>9.3878390294632047E-2</v>
      </c>
      <c r="AJ858" s="14">
        <f t="shared" si="330"/>
        <v>97.481466020421934</v>
      </c>
      <c r="AK858" s="14">
        <f t="shared" si="327"/>
        <v>1.2434223880083715E-4</v>
      </c>
      <c r="AL858" s="14">
        <f t="shared" si="328"/>
        <v>0.12911452453036282</v>
      </c>
    </row>
    <row r="859" spans="1:38" ht="15.75" thickBot="1" x14ac:dyDescent="0.3">
      <c r="A859" s="14">
        <v>2</v>
      </c>
      <c r="B859" s="17" t="s">
        <v>31</v>
      </c>
      <c r="C859" s="14">
        <v>853</v>
      </c>
      <c r="D859" s="14">
        <f t="shared" si="322"/>
        <v>30.000049728</v>
      </c>
      <c r="E859" s="14">
        <f t="shared" si="312"/>
        <v>13.411199999999999</v>
      </c>
      <c r="F859" s="14">
        <f t="shared" si="323"/>
        <v>72.005823370191635</v>
      </c>
      <c r="G859" s="14">
        <f>0.5*('Specifications (ICE)'!$P$4*'Specifications (ICE)'!$P$3)*'Specifications (ICE)'!$P$5*E859^2</f>
        <v>56.217600027646043</v>
      </c>
      <c r="H859" s="14">
        <f>IF(B859="A",'Specifications (ICE)'!$M$12,IF(B859="G",'Specifications (ICE)'!$M$13))</f>
        <v>105.33879899999999</v>
      </c>
      <c r="I859" s="14">
        <f>'Specifications (ICE)'!$H$11-G859-H859-R859</f>
        <v>1586.8212863953486</v>
      </c>
      <c r="J859" s="14">
        <f t="shared" si="313"/>
        <v>2.5074641021895818</v>
      </c>
      <c r="K859" s="14">
        <f>0.5*'Specifications (ICE)'!$E$16*E859^2</f>
        <v>48283.043975654393</v>
      </c>
      <c r="L859" s="14">
        <f>E859/'Specifications (ICE)'!$M$4</f>
        <v>46.93333333333333</v>
      </c>
      <c r="M859" s="14">
        <f t="shared" si="308"/>
        <v>3</v>
      </c>
      <c r="N859" s="14">
        <f>IF(M859=1,'Specifications (ICE)'!$M$19,IF(M859=2,'Specifications (ICE)'!$M$20,IF(M859=3,'Specifications (ICE)'!$M$21)))</f>
        <v>632.83908432016858</v>
      </c>
      <c r="O859" s="14">
        <f t="shared" si="309"/>
        <v>56.911309171706868</v>
      </c>
      <c r="P859" s="13">
        <f t="shared" si="310"/>
        <v>0</v>
      </c>
      <c r="Q859" s="14">
        <v>-3.8</v>
      </c>
      <c r="R859" s="17">
        <f>'Specifications (ICE)'!$E$16*9.81*SIN(Q859-Q858)</f>
        <v>-1046.3794352042719</v>
      </c>
      <c r="S859" s="14">
        <f t="shared" si="314"/>
        <v>-6.6322511575784518E-2</v>
      </c>
      <c r="T859" s="12">
        <f t="shared" si="311"/>
        <v>840.33949246964119</v>
      </c>
      <c r="U859" s="3">
        <f t="shared" si="329"/>
        <v>18</v>
      </c>
      <c r="V859" s="19">
        <f t="shared" si="315"/>
        <v>13.422600000000001</v>
      </c>
      <c r="W859" s="14">
        <f>IF(M859=1,_xlfn.XLOOKUP(D859,' RPM (ICE)'!$E$3:$E$63,' RPM (ICE)'!$B$3:$B$63,,1),IF(M859=2,_xlfn.XLOOKUP(D859,' RPM (ICE)'!$F$3:$F$63,' RPM (ICE)'!$B$3:$B$63,,1),IF(M859=3,_xlfn.XLOOKUP(D859,' RPM (ICE)'!$G$3:$G$63,' RPM (ICE)'!$B$3:$B$63,,1))))</f>
        <v>6900</v>
      </c>
      <c r="X859" s="12">
        <f t="shared" si="316"/>
        <v>18.575322156521739</v>
      </c>
      <c r="Y859" s="3">
        <f t="shared" si="317"/>
        <v>19</v>
      </c>
      <c r="Z859" s="3">
        <f t="shared" si="324"/>
        <v>19</v>
      </c>
      <c r="AA859" s="3">
        <f t="shared" si="318"/>
        <v>19</v>
      </c>
      <c r="AB859" s="19"/>
      <c r="AC859" s="14">
        <f>IF(M859=1,_xlfn.XLOOKUP(D859,' RPM (ICE)'!$E$3:$E$63,' RPM (ICE)'!$C$3:$C$63,,-1),IF(M859=2,_xlfn.XLOOKUP(D859,' RPM (ICE)'!$F$3:$F$63,' RPM (ICE)'!$C$3:$C$63,,-1),IF(M859=3,_xlfn.XLOOKUP(D859,' RPM (ICE)'!$G$3:$G$63,' RPM (ICE)'!$C$3:$C$63,,-1))))</f>
        <v>13.483333333333301</v>
      </c>
      <c r="AD859" s="14">
        <f t="shared" si="319"/>
        <v>10.054521666666643</v>
      </c>
      <c r="AE859" s="14">
        <f t="shared" si="320"/>
        <v>13.914292245024122</v>
      </c>
      <c r="AF859" s="14" cm="1">
        <f t="array" ref="AF859">_xlfn.XLOOKUP(AE859,BSFC!$I$11:$I$33,_xlfn.XLOOKUP('Main Data (ICE)'!W859,BSFC!$J$10:$W$10,BSFC!$J$11:$W$33,,-1),,-1)</f>
        <v>450.79008974999994</v>
      </c>
      <c r="AG859" s="14">
        <f t="shared" si="321"/>
        <v>1.2590218679194376</v>
      </c>
      <c r="AH859" s="14">
        <f t="shared" si="325"/>
        <v>2.08253003846414E-4</v>
      </c>
      <c r="AI859" s="14">
        <f t="shared" si="326"/>
        <v>9.3878390294632047E-2</v>
      </c>
      <c r="AJ859" s="14">
        <f t="shared" si="330"/>
        <v>97.575344410716568</v>
      </c>
      <c r="AK859" s="14">
        <f t="shared" si="327"/>
        <v>1.2434223880083715E-4</v>
      </c>
      <c r="AL859" s="14">
        <f t="shared" si="328"/>
        <v>0.12923886676916366</v>
      </c>
    </row>
    <row r="860" spans="1:38" ht="15.75" thickBot="1" x14ac:dyDescent="0.3">
      <c r="A860" s="14">
        <v>2</v>
      </c>
      <c r="B860" s="17" t="s">
        <v>31</v>
      </c>
      <c r="C860" s="14">
        <v>854</v>
      </c>
      <c r="D860" s="14">
        <f t="shared" si="322"/>
        <v>30.000049728</v>
      </c>
      <c r="E860" s="14">
        <f t="shared" si="312"/>
        <v>13.411199999999999</v>
      </c>
      <c r="F860" s="14">
        <f t="shared" si="323"/>
        <v>72.080387913260111</v>
      </c>
      <c r="G860" s="14">
        <f>0.5*('Specifications (ICE)'!$P$4*'Specifications (ICE)'!$P$3)*'Specifications (ICE)'!$P$5*E860^2</f>
        <v>56.217600027646043</v>
      </c>
      <c r="H860" s="14">
        <f>IF(B860="A",'Specifications (ICE)'!$M$12,IF(B860="G",'Specifications (ICE)'!$M$13))</f>
        <v>105.33879899999999</v>
      </c>
      <c r="I860" s="14">
        <f>'Specifications (ICE)'!$H$11-G860-H860-R860</f>
        <v>1586.8212863953509</v>
      </c>
      <c r="J860" s="14">
        <f t="shared" si="313"/>
        <v>2.5074641021895854</v>
      </c>
      <c r="K860" s="14">
        <f>0.5*'Specifications (ICE)'!$E$16*E860^2</f>
        <v>48283.043975654393</v>
      </c>
      <c r="L860" s="14">
        <f>E860/'Specifications (ICE)'!$M$4</f>
        <v>46.93333333333333</v>
      </c>
      <c r="M860" s="14">
        <f t="shared" si="308"/>
        <v>3</v>
      </c>
      <c r="N860" s="14">
        <f>IF(M860=1,'Specifications (ICE)'!$M$19,IF(M860=2,'Specifications (ICE)'!$M$20,IF(M860=3,'Specifications (ICE)'!$M$21)))</f>
        <v>632.83908432016858</v>
      </c>
      <c r="O860" s="14">
        <f t="shared" si="309"/>
        <v>56.911309171706868</v>
      </c>
      <c r="P860" s="13">
        <f t="shared" si="310"/>
        <v>0</v>
      </c>
      <c r="Q860" s="14">
        <v>-4</v>
      </c>
      <c r="R860" s="17">
        <f>'Specifications (ICE)'!$E$16*9.81*SIN(Q860-Q859)</f>
        <v>-1046.3794352042742</v>
      </c>
      <c r="S860" s="14">
        <f t="shared" si="314"/>
        <v>-6.9813170079773182E-2</v>
      </c>
      <c r="T860" s="12">
        <f t="shared" si="311"/>
        <v>840.33949246964119</v>
      </c>
      <c r="U860" s="3">
        <f t="shared" si="329"/>
        <v>18</v>
      </c>
      <c r="V860" s="19">
        <f t="shared" si="315"/>
        <v>13.422600000000001</v>
      </c>
      <c r="W860" s="14">
        <f>IF(M860=1,_xlfn.XLOOKUP(D860,' RPM (ICE)'!$E$3:$E$63,' RPM (ICE)'!$B$3:$B$63,,1),IF(M860=2,_xlfn.XLOOKUP(D860,' RPM (ICE)'!$F$3:$F$63,' RPM (ICE)'!$B$3:$B$63,,1),IF(M860=3,_xlfn.XLOOKUP(D860,' RPM (ICE)'!$G$3:$G$63,' RPM (ICE)'!$B$3:$B$63,,1))))</f>
        <v>6900</v>
      </c>
      <c r="X860" s="12">
        <f t="shared" si="316"/>
        <v>18.575322156521739</v>
      </c>
      <c r="Y860" s="3">
        <f t="shared" si="317"/>
        <v>19</v>
      </c>
      <c r="Z860" s="3">
        <f t="shared" si="324"/>
        <v>19</v>
      </c>
      <c r="AA860" s="3">
        <f t="shared" si="318"/>
        <v>19</v>
      </c>
      <c r="AB860" s="19"/>
      <c r="AC860" s="14">
        <f>IF(M860=1,_xlfn.XLOOKUP(D860,' RPM (ICE)'!$E$3:$E$63,' RPM (ICE)'!$C$3:$C$63,,-1),IF(M860=2,_xlfn.XLOOKUP(D860,' RPM (ICE)'!$F$3:$F$63,' RPM (ICE)'!$C$3:$C$63,,-1),IF(M860=3,_xlfn.XLOOKUP(D860,' RPM (ICE)'!$G$3:$G$63,' RPM (ICE)'!$C$3:$C$63,,-1))))</f>
        <v>13.483333333333301</v>
      </c>
      <c r="AD860" s="14">
        <f t="shared" si="319"/>
        <v>10.054521666666643</v>
      </c>
      <c r="AE860" s="14">
        <f t="shared" si="320"/>
        <v>13.914292245024122</v>
      </c>
      <c r="AF860" s="14" cm="1">
        <f t="array" ref="AF860">_xlfn.XLOOKUP(AE860,BSFC!$I$11:$I$33,_xlfn.XLOOKUP('Main Data (ICE)'!W860,BSFC!$J$10:$W$10,BSFC!$J$11:$W$33,,-1),,-1)</f>
        <v>450.79008974999994</v>
      </c>
      <c r="AG860" s="14">
        <f t="shared" si="321"/>
        <v>1.2590218679194376</v>
      </c>
      <c r="AH860" s="14">
        <f t="shared" si="325"/>
        <v>2.08253003846414E-4</v>
      </c>
      <c r="AI860" s="14">
        <f t="shared" si="326"/>
        <v>9.3878390294632047E-2</v>
      </c>
      <c r="AJ860" s="14">
        <f t="shared" si="330"/>
        <v>97.669222801011202</v>
      </c>
      <c r="AK860" s="14">
        <f t="shared" si="327"/>
        <v>1.2434223880083715E-4</v>
      </c>
      <c r="AL860" s="14">
        <f t="shared" si="328"/>
        <v>0.1293632090079645</v>
      </c>
    </row>
    <row r="861" spans="1:38" ht="15.75" thickBot="1" x14ac:dyDescent="0.3">
      <c r="A861" s="14">
        <v>2</v>
      </c>
      <c r="B861" s="17" t="s">
        <v>31</v>
      </c>
      <c r="C861" s="14">
        <v>855</v>
      </c>
      <c r="D861" s="14">
        <f t="shared" si="322"/>
        <v>30.000049728</v>
      </c>
      <c r="E861" s="14">
        <f t="shared" si="312"/>
        <v>13.411199999999999</v>
      </c>
      <c r="F861" s="14">
        <f t="shared" si="323"/>
        <v>72.154952456328587</v>
      </c>
      <c r="G861" s="14">
        <f>0.5*('Specifications (ICE)'!$P$4*'Specifications (ICE)'!$P$3)*'Specifications (ICE)'!$P$5*E861^2</f>
        <v>56.217600027646043</v>
      </c>
      <c r="H861" s="14">
        <f>IF(B861="A",'Specifications (ICE)'!$M$12,IF(B861="G",'Specifications (ICE)'!$M$13))</f>
        <v>105.33879899999999</v>
      </c>
      <c r="I861" s="14">
        <f>'Specifications (ICE)'!$H$11-G861-H861-R861</f>
        <v>1586.8212863953509</v>
      </c>
      <c r="J861" s="14">
        <f t="shared" si="313"/>
        <v>2.5074641021895854</v>
      </c>
      <c r="K861" s="14">
        <f>0.5*'Specifications (ICE)'!$E$16*E861^2</f>
        <v>48283.043975654393</v>
      </c>
      <c r="L861" s="14">
        <f>E861/'Specifications (ICE)'!$M$4</f>
        <v>46.93333333333333</v>
      </c>
      <c r="M861" s="14">
        <f t="shared" si="308"/>
        <v>3</v>
      </c>
      <c r="N861" s="14">
        <f>IF(M861=1,'Specifications (ICE)'!$M$19,IF(M861=2,'Specifications (ICE)'!$M$20,IF(M861=3,'Specifications (ICE)'!$M$21)))</f>
        <v>632.83908432016858</v>
      </c>
      <c r="O861" s="14">
        <f t="shared" si="309"/>
        <v>56.911309171706868</v>
      </c>
      <c r="P861" s="13">
        <f t="shared" si="310"/>
        <v>0</v>
      </c>
      <c r="Q861" s="14">
        <v>-4.2</v>
      </c>
      <c r="R861" s="17">
        <f>'Specifications (ICE)'!$E$16*9.81*SIN(Q861-Q860)</f>
        <v>-1046.3794352042742</v>
      </c>
      <c r="S861" s="14">
        <f t="shared" si="314"/>
        <v>-7.3303828583761846E-2</v>
      </c>
      <c r="T861" s="12">
        <f t="shared" si="311"/>
        <v>840.33949246964119</v>
      </c>
      <c r="U861" s="3">
        <f t="shared" si="329"/>
        <v>18</v>
      </c>
      <c r="V861" s="19">
        <f t="shared" si="315"/>
        <v>13.422600000000001</v>
      </c>
      <c r="W861" s="14">
        <f>IF(M861=1,_xlfn.XLOOKUP(D861,' RPM (ICE)'!$E$3:$E$63,' RPM (ICE)'!$B$3:$B$63,,1),IF(M861=2,_xlfn.XLOOKUP(D861,' RPM (ICE)'!$F$3:$F$63,' RPM (ICE)'!$B$3:$B$63,,1),IF(M861=3,_xlfn.XLOOKUP(D861,' RPM (ICE)'!$G$3:$G$63,' RPM (ICE)'!$B$3:$B$63,,1))))</f>
        <v>6900</v>
      </c>
      <c r="X861" s="12">
        <f t="shared" si="316"/>
        <v>18.575322156521739</v>
      </c>
      <c r="Y861" s="3">
        <f t="shared" si="317"/>
        <v>19</v>
      </c>
      <c r="Z861" s="3">
        <f t="shared" si="324"/>
        <v>19</v>
      </c>
      <c r="AA861" s="3">
        <f t="shared" si="318"/>
        <v>19</v>
      </c>
      <c r="AB861" s="19"/>
      <c r="AC861" s="14">
        <f>IF(M861=1,_xlfn.XLOOKUP(D861,' RPM (ICE)'!$E$3:$E$63,' RPM (ICE)'!$C$3:$C$63,,-1),IF(M861=2,_xlfn.XLOOKUP(D861,' RPM (ICE)'!$F$3:$F$63,' RPM (ICE)'!$C$3:$C$63,,-1),IF(M861=3,_xlfn.XLOOKUP(D861,' RPM (ICE)'!$G$3:$G$63,' RPM (ICE)'!$C$3:$C$63,,-1))))</f>
        <v>13.483333333333301</v>
      </c>
      <c r="AD861" s="14">
        <f t="shared" si="319"/>
        <v>10.054521666666643</v>
      </c>
      <c r="AE861" s="14">
        <f t="shared" si="320"/>
        <v>13.914292245024122</v>
      </c>
      <c r="AF861" s="14" cm="1">
        <f t="array" ref="AF861">_xlfn.XLOOKUP(AE861,BSFC!$I$11:$I$33,_xlfn.XLOOKUP('Main Data (ICE)'!W861,BSFC!$J$10:$W$10,BSFC!$J$11:$W$33,,-1),,-1)</f>
        <v>450.79008974999994</v>
      </c>
      <c r="AG861" s="14">
        <f t="shared" si="321"/>
        <v>1.2590218679194376</v>
      </c>
      <c r="AH861" s="14">
        <f t="shared" si="325"/>
        <v>2.08253003846414E-4</v>
      </c>
      <c r="AI861" s="14">
        <f t="shared" si="326"/>
        <v>9.3878390294632047E-2</v>
      </c>
      <c r="AJ861" s="14">
        <f t="shared" si="330"/>
        <v>97.763101191305836</v>
      </c>
      <c r="AK861" s="14">
        <f t="shared" si="327"/>
        <v>1.2434223880083715E-4</v>
      </c>
      <c r="AL861" s="14">
        <f t="shared" si="328"/>
        <v>0.12948755124676534</v>
      </c>
    </row>
    <row r="862" spans="1:38" ht="15.75" thickBot="1" x14ac:dyDescent="0.3">
      <c r="A862" s="14">
        <v>2</v>
      </c>
      <c r="B862" s="17" t="s">
        <v>31</v>
      </c>
      <c r="C862" s="14">
        <v>856</v>
      </c>
      <c r="D862" s="14">
        <f t="shared" si="322"/>
        <v>30.000049728</v>
      </c>
      <c r="E862" s="14">
        <f t="shared" si="312"/>
        <v>13.411199999999999</v>
      </c>
      <c r="F862" s="14">
        <f t="shared" si="323"/>
        <v>72.229516999397063</v>
      </c>
      <c r="G862" s="14">
        <f>0.5*('Specifications (ICE)'!$P$4*'Specifications (ICE)'!$P$3)*'Specifications (ICE)'!$P$5*E862^2</f>
        <v>56.217600027646043</v>
      </c>
      <c r="H862" s="14">
        <f>IF(B862="A",'Specifications (ICE)'!$M$12,IF(B862="G",'Specifications (ICE)'!$M$13))</f>
        <v>105.33879899999999</v>
      </c>
      <c r="I862" s="14">
        <f>'Specifications (ICE)'!$H$11-G862-H862-R862</f>
        <v>1586.8212863953509</v>
      </c>
      <c r="J862" s="14">
        <f t="shared" si="313"/>
        <v>2.5074641021895854</v>
      </c>
      <c r="K862" s="14">
        <f>0.5*'Specifications (ICE)'!$E$16*E862^2</f>
        <v>48283.043975654393</v>
      </c>
      <c r="L862" s="14">
        <f>E862/'Specifications (ICE)'!$M$4</f>
        <v>46.93333333333333</v>
      </c>
      <c r="M862" s="14">
        <f t="shared" si="308"/>
        <v>3</v>
      </c>
      <c r="N862" s="14">
        <f>IF(M862=1,'Specifications (ICE)'!$M$19,IF(M862=2,'Specifications (ICE)'!$M$20,IF(M862=3,'Specifications (ICE)'!$M$21)))</f>
        <v>632.83908432016858</v>
      </c>
      <c r="O862" s="14">
        <f t="shared" si="309"/>
        <v>56.911309171706868</v>
      </c>
      <c r="P862" s="13">
        <f t="shared" si="310"/>
        <v>0</v>
      </c>
      <c r="Q862" s="14">
        <v>-4.4000000000000004</v>
      </c>
      <c r="R862" s="17">
        <f>'Specifications (ICE)'!$E$16*9.81*SIN(Q862-Q861)</f>
        <v>-1046.3794352042742</v>
      </c>
      <c r="S862" s="14">
        <f t="shared" si="314"/>
        <v>-7.679448708775051E-2</v>
      </c>
      <c r="T862" s="12">
        <f t="shared" si="311"/>
        <v>840.33949246964119</v>
      </c>
      <c r="U862" s="3">
        <f t="shared" si="329"/>
        <v>18</v>
      </c>
      <c r="V862" s="19">
        <f t="shared" si="315"/>
        <v>13.422600000000001</v>
      </c>
      <c r="W862" s="14">
        <f>IF(M862=1,_xlfn.XLOOKUP(D862,' RPM (ICE)'!$E$3:$E$63,' RPM (ICE)'!$B$3:$B$63,,1),IF(M862=2,_xlfn.XLOOKUP(D862,' RPM (ICE)'!$F$3:$F$63,' RPM (ICE)'!$B$3:$B$63,,1),IF(M862=3,_xlfn.XLOOKUP(D862,' RPM (ICE)'!$G$3:$G$63,' RPM (ICE)'!$B$3:$B$63,,1))))</f>
        <v>6900</v>
      </c>
      <c r="X862" s="12">
        <f t="shared" si="316"/>
        <v>18.575322156521739</v>
      </c>
      <c r="Y862" s="3">
        <f t="shared" si="317"/>
        <v>19</v>
      </c>
      <c r="Z862" s="3">
        <f t="shared" si="324"/>
        <v>19</v>
      </c>
      <c r="AA862" s="3">
        <f t="shared" si="318"/>
        <v>19</v>
      </c>
      <c r="AB862" s="19"/>
      <c r="AC862" s="14">
        <f>IF(M862=1,_xlfn.XLOOKUP(D862,' RPM (ICE)'!$E$3:$E$63,' RPM (ICE)'!$C$3:$C$63,,-1),IF(M862=2,_xlfn.XLOOKUP(D862,' RPM (ICE)'!$F$3:$F$63,' RPM (ICE)'!$C$3:$C$63,,-1),IF(M862=3,_xlfn.XLOOKUP(D862,' RPM (ICE)'!$G$3:$G$63,' RPM (ICE)'!$C$3:$C$63,,-1))))</f>
        <v>13.483333333333301</v>
      </c>
      <c r="AD862" s="14">
        <f t="shared" si="319"/>
        <v>10.054521666666643</v>
      </c>
      <c r="AE862" s="14">
        <f t="shared" si="320"/>
        <v>13.914292245024122</v>
      </c>
      <c r="AF862" s="14" cm="1">
        <f t="array" ref="AF862">_xlfn.XLOOKUP(AE862,BSFC!$I$11:$I$33,_xlfn.XLOOKUP('Main Data (ICE)'!W862,BSFC!$J$10:$W$10,BSFC!$J$11:$W$33,,-1),,-1)</f>
        <v>450.79008974999994</v>
      </c>
      <c r="AG862" s="14">
        <f t="shared" si="321"/>
        <v>1.2590218679194376</v>
      </c>
      <c r="AH862" s="14">
        <f t="shared" si="325"/>
        <v>2.08253003846414E-4</v>
      </c>
      <c r="AI862" s="14">
        <f t="shared" si="326"/>
        <v>9.3878390294632047E-2</v>
      </c>
      <c r="AJ862" s="14">
        <f t="shared" si="330"/>
        <v>97.85697958160047</v>
      </c>
      <c r="AK862" s="14">
        <f t="shared" si="327"/>
        <v>1.2434223880083715E-4</v>
      </c>
      <c r="AL862" s="14">
        <f t="shared" si="328"/>
        <v>0.12961189348556618</v>
      </c>
    </row>
    <row r="863" spans="1:38" ht="15.75" thickBot="1" x14ac:dyDescent="0.3">
      <c r="A863" s="14">
        <v>2</v>
      </c>
      <c r="B863" s="17" t="s">
        <v>31</v>
      </c>
      <c r="C863" s="14">
        <v>857</v>
      </c>
      <c r="D863" s="14">
        <f t="shared" si="322"/>
        <v>30.000049728</v>
      </c>
      <c r="E863" s="14">
        <f t="shared" si="312"/>
        <v>13.411199999999999</v>
      </c>
      <c r="F863" s="14">
        <f t="shared" si="323"/>
        <v>72.304081542465539</v>
      </c>
      <c r="G863" s="14">
        <f>0.5*('Specifications (ICE)'!$P$4*'Specifications (ICE)'!$P$3)*'Specifications (ICE)'!$P$5*E863^2</f>
        <v>56.217600027646043</v>
      </c>
      <c r="H863" s="14">
        <f>IF(B863="A",'Specifications (ICE)'!$M$12,IF(B863="G",'Specifications (ICE)'!$M$13))</f>
        <v>105.33879899999999</v>
      </c>
      <c r="I863" s="14">
        <f>'Specifications (ICE)'!$H$11-G863-H863-R863</f>
        <v>1586.8212863953463</v>
      </c>
      <c r="J863" s="14">
        <f t="shared" si="313"/>
        <v>2.5074641021895783</v>
      </c>
      <c r="K863" s="14">
        <f>0.5*'Specifications (ICE)'!$E$16*E863^2</f>
        <v>48283.043975654393</v>
      </c>
      <c r="L863" s="14">
        <f>E863/'Specifications (ICE)'!$M$4</f>
        <v>46.93333333333333</v>
      </c>
      <c r="M863" s="14">
        <f t="shared" si="308"/>
        <v>3</v>
      </c>
      <c r="N863" s="14">
        <f>IF(M863=1,'Specifications (ICE)'!$M$19,IF(M863=2,'Specifications (ICE)'!$M$20,IF(M863=3,'Specifications (ICE)'!$M$21)))</f>
        <v>632.83908432016858</v>
      </c>
      <c r="O863" s="14">
        <f t="shared" si="309"/>
        <v>56.911309171706868</v>
      </c>
      <c r="P863" s="13">
        <f t="shared" si="310"/>
        <v>0</v>
      </c>
      <c r="Q863" s="14">
        <v>-4.5999999999999996</v>
      </c>
      <c r="R863" s="17">
        <f>'Specifications (ICE)'!$E$16*9.81*SIN(Q863-Q862)</f>
        <v>-1046.3794352042696</v>
      </c>
      <c r="S863" s="14">
        <f t="shared" si="314"/>
        <v>-8.028514559173916E-2</v>
      </c>
      <c r="T863" s="12">
        <f t="shared" si="311"/>
        <v>840.33949246964119</v>
      </c>
      <c r="U863" s="3">
        <f t="shared" si="329"/>
        <v>18</v>
      </c>
      <c r="V863" s="19">
        <f t="shared" si="315"/>
        <v>13.422600000000001</v>
      </c>
      <c r="W863" s="14">
        <f>IF(M863=1,_xlfn.XLOOKUP(D863,' RPM (ICE)'!$E$3:$E$63,' RPM (ICE)'!$B$3:$B$63,,1),IF(M863=2,_xlfn.XLOOKUP(D863,' RPM (ICE)'!$F$3:$F$63,' RPM (ICE)'!$B$3:$B$63,,1),IF(M863=3,_xlfn.XLOOKUP(D863,' RPM (ICE)'!$G$3:$G$63,' RPM (ICE)'!$B$3:$B$63,,1))))</f>
        <v>6900</v>
      </c>
      <c r="X863" s="12">
        <f t="shared" si="316"/>
        <v>18.575322156521739</v>
      </c>
      <c r="Y863" s="3">
        <f t="shared" si="317"/>
        <v>19</v>
      </c>
      <c r="Z863" s="3">
        <f t="shared" si="324"/>
        <v>19</v>
      </c>
      <c r="AA863" s="3">
        <f t="shared" si="318"/>
        <v>19</v>
      </c>
      <c r="AB863" s="19"/>
      <c r="AC863" s="14">
        <f>IF(M863=1,_xlfn.XLOOKUP(D863,' RPM (ICE)'!$E$3:$E$63,' RPM (ICE)'!$C$3:$C$63,,-1),IF(M863=2,_xlfn.XLOOKUP(D863,' RPM (ICE)'!$F$3:$F$63,' RPM (ICE)'!$C$3:$C$63,,-1),IF(M863=3,_xlfn.XLOOKUP(D863,' RPM (ICE)'!$G$3:$G$63,' RPM (ICE)'!$C$3:$C$63,,-1))))</f>
        <v>13.483333333333301</v>
      </c>
      <c r="AD863" s="14">
        <f t="shared" si="319"/>
        <v>10.054521666666643</v>
      </c>
      <c r="AE863" s="14">
        <f t="shared" si="320"/>
        <v>13.914292245024122</v>
      </c>
      <c r="AF863" s="14" cm="1">
        <f t="array" ref="AF863">_xlfn.XLOOKUP(AE863,BSFC!$I$11:$I$33,_xlfn.XLOOKUP('Main Data (ICE)'!W863,BSFC!$J$10:$W$10,BSFC!$J$11:$W$33,,-1),,-1)</f>
        <v>450.79008974999994</v>
      </c>
      <c r="AG863" s="14">
        <f t="shared" si="321"/>
        <v>1.2590218679194376</v>
      </c>
      <c r="AH863" s="14">
        <f t="shared" si="325"/>
        <v>2.08253003846414E-4</v>
      </c>
      <c r="AI863" s="14">
        <f t="shared" si="326"/>
        <v>9.3878390294632047E-2</v>
      </c>
      <c r="AJ863" s="14">
        <f t="shared" si="330"/>
        <v>97.950857971895104</v>
      </c>
      <c r="AK863" s="14">
        <f t="shared" si="327"/>
        <v>1.2434223880083715E-4</v>
      </c>
      <c r="AL863" s="14">
        <f t="shared" si="328"/>
        <v>0.12973623572436702</v>
      </c>
    </row>
    <row r="864" spans="1:38" ht="15.75" thickBot="1" x14ac:dyDescent="0.3">
      <c r="A864" s="14">
        <v>2</v>
      </c>
      <c r="B864" s="17" t="s">
        <v>31</v>
      </c>
      <c r="C864" s="14">
        <v>858</v>
      </c>
      <c r="D864" s="14">
        <f t="shared" si="322"/>
        <v>30.000049728</v>
      </c>
      <c r="E864" s="14">
        <f t="shared" si="312"/>
        <v>13.411199999999999</v>
      </c>
      <c r="F864" s="14">
        <f t="shared" si="323"/>
        <v>72.378646085534015</v>
      </c>
      <c r="G864" s="14">
        <f>0.5*('Specifications (ICE)'!$P$4*'Specifications (ICE)'!$P$3)*'Specifications (ICE)'!$P$5*E864^2</f>
        <v>56.217600027646043</v>
      </c>
      <c r="H864" s="14">
        <f>IF(B864="A",'Specifications (ICE)'!$M$12,IF(B864="G",'Specifications (ICE)'!$M$13))</f>
        <v>105.33879899999999</v>
      </c>
      <c r="I864" s="14">
        <f>'Specifications (ICE)'!$H$11-G864-H864-R864</f>
        <v>1586.8212863953509</v>
      </c>
      <c r="J864" s="14">
        <f t="shared" si="313"/>
        <v>2.5074641021895854</v>
      </c>
      <c r="K864" s="14">
        <f>0.5*'Specifications (ICE)'!$E$16*E864^2</f>
        <v>48283.043975654393</v>
      </c>
      <c r="L864" s="14">
        <f>E864/'Specifications (ICE)'!$M$4</f>
        <v>46.93333333333333</v>
      </c>
      <c r="M864" s="14">
        <f t="shared" si="308"/>
        <v>3</v>
      </c>
      <c r="N864" s="14">
        <f>IF(M864=1,'Specifications (ICE)'!$M$19,IF(M864=2,'Specifications (ICE)'!$M$20,IF(M864=3,'Specifications (ICE)'!$M$21)))</f>
        <v>632.83908432016858</v>
      </c>
      <c r="O864" s="14">
        <f t="shared" si="309"/>
        <v>56.911309171706868</v>
      </c>
      <c r="P864" s="13">
        <f t="shared" si="310"/>
        <v>0</v>
      </c>
      <c r="Q864" s="14">
        <v>-4.8</v>
      </c>
      <c r="R864" s="17">
        <f>'Specifications (ICE)'!$E$16*9.81*SIN(Q864-Q863)</f>
        <v>-1046.3794352042742</v>
      </c>
      <c r="S864" s="14">
        <f t="shared" si="314"/>
        <v>-8.377580409572781E-2</v>
      </c>
      <c r="T864" s="12">
        <f t="shared" si="311"/>
        <v>840.33949246964119</v>
      </c>
      <c r="U864" s="3">
        <f t="shared" si="329"/>
        <v>18</v>
      </c>
      <c r="V864" s="19">
        <f t="shared" si="315"/>
        <v>13.422600000000001</v>
      </c>
      <c r="W864" s="14">
        <f>IF(M864=1,_xlfn.XLOOKUP(D864,' RPM (ICE)'!$E$3:$E$63,' RPM (ICE)'!$B$3:$B$63,,1),IF(M864=2,_xlfn.XLOOKUP(D864,' RPM (ICE)'!$F$3:$F$63,' RPM (ICE)'!$B$3:$B$63,,1),IF(M864=3,_xlfn.XLOOKUP(D864,' RPM (ICE)'!$G$3:$G$63,' RPM (ICE)'!$B$3:$B$63,,1))))</f>
        <v>6900</v>
      </c>
      <c r="X864" s="12">
        <f t="shared" si="316"/>
        <v>18.575322156521739</v>
      </c>
      <c r="Y864" s="3">
        <f t="shared" si="317"/>
        <v>19</v>
      </c>
      <c r="Z864" s="3">
        <f t="shared" si="324"/>
        <v>19</v>
      </c>
      <c r="AA864" s="3">
        <f t="shared" si="318"/>
        <v>19</v>
      </c>
      <c r="AB864" s="19"/>
      <c r="AC864" s="14">
        <f>IF(M864=1,_xlfn.XLOOKUP(D864,' RPM (ICE)'!$E$3:$E$63,' RPM (ICE)'!$C$3:$C$63,,-1),IF(M864=2,_xlfn.XLOOKUP(D864,' RPM (ICE)'!$F$3:$F$63,' RPM (ICE)'!$C$3:$C$63,,-1),IF(M864=3,_xlfn.XLOOKUP(D864,' RPM (ICE)'!$G$3:$G$63,' RPM (ICE)'!$C$3:$C$63,,-1))))</f>
        <v>13.483333333333301</v>
      </c>
      <c r="AD864" s="14">
        <f t="shared" si="319"/>
        <v>10.054521666666643</v>
      </c>
      <c r="AE864" s="14">
        <f t="shared" si="320"/>
        <v>13.914292245024122</v>
      </c>
      <c r="AF864" s="14" cm="1">
        <f t="array" ref="AF864">_xlfn.XLOOKUP(AE864,BSFC!$I$11:$I$33,_xlfn.XLOOKUP('Main Data (ICE)'!W864,BSFC!$J$10:$W$10,BSFC!$J$11:$W$33,,-1),,-1)</f>
        <v>450.79008974999994</v>
      </c>
      <c r="AG864" s="14">
        <f t="shared" si="321"/>
        <v>1.2590218679194376</v>
      </c>
      <c r="AH864" s="14">
        <f t="shared" si="325"/>
        <v>2.08253003846414E-4</v>
      </c>
      <c r="AI864" s="14">
        <f t="shared" si="326"/>
        <v>9.3878390294632047E-2</v>
      </c>
      <c r="AJ864" s="14">
        <f t="shared" si="330"/>
        <v>98.044736362189738</v>
      </c>
      <c r="AK864" s="14">
        <f t="shared" si="327"/>
        <v>1.2434223880083715E-4</v>
      </c>
      <c r="AL864" s="14">
        <f t="shared" si="328"/>
        <v>0.12986057796316786</v>
      </c>
    </row>
    <row r="865" spans="1:38" ht="15.75" thickBot="1" x14ac:dyDescent="0.3">
      <c r="A865" s="14">
        <v>2</v>
      </c>
      <c r="B865" s="17" t="s">
        <v>31</v>
      </c>
      <c r="C865" s="14">
        <v>859</v>
      </c>
      <c r="D865" s="14">
        <f t="shared" si="322"/>
        <v>30.000049728</v>
      </c>
      <c r="E865" s="14">
        <f t="shared" si="312"/>
        <v>13.411199999999999</v>
      </c>
      <c r="F865" s="14">
        <f t="shared" si="323"/>
        <v>72.453210628602491</v>
      </c>
      <c r="G865" s="14">
        <f>0.5*('Specifications (ICE)'!$P$4*'Specifications (ICE)'!$P$3)*'Specifications (ICE)'!$P$5*E865^2</f>
        <v>56.217600027646043</v>
      </c>
      <c r="H865" s="14">
        <f>IF(B865="A",'Specifications (ICE)'!$M$12,IF(B865="G",'Specifications (ICE)'!$M$13))</f>
        <v>105.33879899999999</v>
      </c>
      <c r="I865" s="14">
        <f>'Specifications (ICE)'!$H$11-G865-H865-R865</f>
        <v>1586.8212863953509</v>
      </c>
      <c r="J865" s="14">
        <f t="shared" si="313"/>
        <v>2.5074641021895854</v>
      </c>
      <c r="K865" s="14">
        <f>0.5*'Specifications (ICE)'!$E$16*E865^2</f>
        <v>48283.043975654393</v>
      </c>
      <c r="L865" s="14">
        <f>E865/'Specifications (ICE)'!$M$4</f>
        <v>46.93333333333333</v>
      </c>
      <c r="M865" s="14">
        <f t="shared" si="308"/>
        <v>3</v>
      </c>
      <c r="N865" s="14">
        <f>IF(M865=1,'Specifications (ICE)'!$M$19,IF(M865=2,'Specifications (ICE)'!$M$20,IF(M865=3,'Specifications (ICE)'!$M$21)))</f>
        <v>632.83908432016858</v>
      </c>
      <c r="O865" s="14">
        <f t="shared" si="309"/>
        <v>56.911309171706868</v>
      </c>
      <c r="P865" s="13">
        <f t="shared" si="310"/>
        <v>0</v>
      </c>
      <c r="Q865" s="14">
        <v>-5</v>
      </c>
      <c r="R865" s="17">
        <f>'Specifications (ICE)'!$E$16*9.81*SIN(Q865-Q864)</f>
        <v>-1046.3794352042742</v>
      </c>
      <c r="S865" s="14">
        <f t="shared" si="314"/>
        <v>-8.7266462599716474E-2</v>
      </c>
      <c r="T865" s="12">
        <f t="shared" si="311"/>
        <v>840.33949246964119</v>
      </c>
      <c r="U865" s="3">
        <f t="shared" si="329"/>
        <v>18</v>
      </c>
      <c r="V865" s="19">
        <f t="shared" si="315"/>
        <v>13.422600000000001</v>
      </c>
      <c r="W865" s="14">
        <f>IF(M865=1,_xlfn.XLOOKUP(D865,' RPM (ICE)'!$E$3:$E$63,' RPM (ICE)'!$B$3:$B$63,,1),IF(M865=2,_xlfn.XLOOKUP(D865,' RPM (ICE)'!$F$3:$F$63,' RPM (ICE)'!$B$3:$B$63,,1),IF(M865=3,_xlfn.XLOOKUP(D865,' RPM (ICE)'!$G$3:$G$63,' RPM (ICE)'!$B$3:$B$63,,1))))</f>
        <v>6900</v>
      </c>
      <c r="X865" s="12">
        <f t="shared" si="316"/>
        <v>18.575322156521739</v>
      </c>
      <c r="Y865" s="3">
        <f t="shared" si="317"/>
        <v>19</v>
      </c>
      <c r="Z865" s="3">
        <f t="shared" si="324"/>
        <v>19</v>
      </c>
      <c r="AA865" s="3">
        <f t="shared" si="318"/>
        <v>19</v>
      </c>
      <c r="AB865" s="19"/>
      <c r="AC865" s="14">
        <f>IF(M865=1,_xlfn.XLOOKUP(D865,' RPM (ICE)'!$E$3:$E$63,' RPM (ICE)'!$C$3:$C$63,,-1),IF(M865=2,_xlfn.XLOOKUP(D865,' RPM (ICE)'!$F$3:$F$63,' RPM (ICE)'!$C$3:$C$63,,-1),IF(M865=3,_xlfn.XLOOKUP(D865,' RPM (ICE)'!$G$3:$G$63,' RPM (ICE)'!$C$3:$C$63,,-1))))</f>
        <v>13.483333333333301</v>
      </c>
      <c r="AD865" s="14">
        <f t="shared" si="319"/>
        <v>10.054521666666643</v>
      </c>
      <c r="AE865" s="14">
        <f t="shared" si="320"/>
        <v>13.914292245024122</v>
      </c>
      <c r="AF865" s="14" cm="1">
        <f t="array" ref="AF865">_xlfn.XLOOKUP(AE865,BSFC!$I$11:$I$33,_xlfn.XLOOKUP('Main Data (ICE)'!W865,BSFC!$J$10:$W$10,BSFC!$J$11:$W$33,,-1),,-1)</f>
        <v>450.79008974999994</v>
      </c>
      <c r="AG865" s="14">
        <f t="shared" si="321"/>
        <v>1.2590218679194376</v>
      </c>
      <c r="AH865" s="14">
        <f t="shared" si="325"/>
        <v>2.08253003846414E-4</v>
      </c>
      <c r="AI865" s="14">
        <f t="shared" si="326"/>
        <v>9.3878390294632047E-2</v>
      </c>
      <c r="AJ865" s="14">
        <f t="shared" si="330"/>
        <v>98.138614752484372</v>
      </c>
      <c r="AK865" s="14">
        <f t="shared" si="327"/>
        <v>1.2434223880083715E-4</v>
      </c>
      <c r="AL865" s="14">
        <f t="shared" si="328"/>
        <v>0.1299849202019687</v>
      </c>
    </row>
    <row r="866" spans="1:38" ht="15.75" thickBot="1" x14ac:dyDescent="0.3">
      <c r="A866" s="14">
        <v>2</v>
      </c>
      <c r="B866" s="17" t="s">
        <v>31</v>
      </c>
      <c r="C866" s="14">
        <v>860</v>
      </c>
      <c r="D866" s="14">
        <f t="shared" si="322"/>
        <v>30.000049728</v>
      </c>
      <c r="E866" s="14">
        <f t="shared" si="312"/>
        <v>13.411199999999999</v>
      </c>
      <c r="F866" s="14">
        <f t="shared" si="323"/>
        <v>72.527775171670967</v>
      </c>
      <c r="G866" s="14">
        <f>0.5*('Specifications (ICE)'!$P$4*'Specifications (ICE)'!$P$3)*'Specifications (ICE)'!$P$5*E866^2</f>
        <v>56.217600027646043</v>
      </c>
      <c r="H866" s="14">
        <f>IF(B866="A",'Specifications (ICE)'!$M$12,IF(B866="G",'Specifications (ICE)'!$M$13))</f>
        <v>105.33879899999999</v>
      </c>
      <c r="I866" s="14">
        <f>'Specifications (ICE)'!$H$11-G866-H866-R866</f>
        <v>1586.8212863953509</v>
      </c>
      <c r="J866" s="14">
        <f t="shared" si="313"/>
        <v>2.5074641021895854</v>
      </c>
      <c r="K866" s="14">
        <f>0.5*'Specifications (ICE)'!$E$16*E866^2</f>
        <v>48283.043975654393</v>
      </c>
      <c r="L866" s="14">
        <f>E866/'Specifications (ICE)'!$M$4</f>
        <v>46.93333333333333</v>
      </c>
      <c r="M866" s="14">
        <f t="shared" si="308"/>
        <v>3</v>
      </c>
      <c r="N866" s="14">
        <f>IF(M866=1,'Specifications (ICE)'!$M$19,IF(M866=2,'Specifications (ICE)'!$M$20,IF(M866=3,'Specifications (ICE)'!$M$21)))</f>
        <v>632.83908432016858</v>
      </c>
      <c r="O866" s="14">
        <f t="shared" si="309"/>
        <v>56.911309171706868</v>
      </c>
      <c r="P866" s="13">
        <f t="shared" si="310"/>
        <v>0</v>
      </c>
      <c r="Q866" s="14">
        <v>-5.2</v>
      </c>
      <c r="R866" s="17">
        <f>'Specifications (ICE)'!$E$16*9.81*SIN(Q866-Q865)</f>
        <v>-1046.3794352042742</v>
      </c>
      <c r="S866" s="14">
        <f t="shared" si="314"/>
        <v>-9.0757121103705138E-2</v>
      </c>
      <c r="T866" s="12">
        <f t="shared" si="311"/>
        <v>840.33949246964119</v>
      </c>
      <c r="U866" s="3">
        <f t="shared" si="329"/>
        <v>18</v>
      </c>
      <c r="V866" s="19">
        <f t="shared" si="315"/>
        <v>13.422600000000001</v>
      </c>
      <c r="W866" s="14">
        <f>IF(M866=1,_xlfn.XLOOKUP(D866,' RPM (ICE)'!$E$3:$E$63,' RPM (ICE)'!$B$3:$B$63,,1),IF(M866=2,_xlfn.XLOOKUP(D866,' RPM (ICE)'!$F$3:$F$63,' RPM (ICE)'!$B$3:$B$63,,1),IF(M866=3,_xlfn.XLOOKUP(D866,' RPM (ICE)'!$G$3:$G$63,' RPM (ICE)'!$B$3:$B$63,,1))))</f>
        <v>6900</v>
      </c>
      <c r="X866" s="12">
        <f t="shared" si="316"/>
        <v>18.575322156521739</v>
      </c>
      <c r="Y866" s="3">
        <f t="shared" si="317"/>
        <v>19</v>
      </c>
      <c r="Z866" s="3">
        <f t="shared" si="324"/>
        <v>19</v>
      </c>
      <c r="AA866" s="3">
        <f t="shared" si="318"/>
        <v>19</v>
      </c>
      <c r="AB866" s="19"/>
      <c r="AC866" s="14">
        <f>IF(M866=1,_xlfn.XLOOKUP(D866,' RPM (ICE)'!$E$3:$E$63,' RPM (ICE)'!$C$3:$C$63,,-1),IF(M866=2,_xlfn.XLOOKUP(D866,' RPM (ICE)'!$F$3:$F$63,' RPM (ICE)'!$C$3:$C$63,,-1),IF(M866=3,_xlfn.XLOOKUP(D866,' RPM (ICE)'!$G$3:$G$63,' RPM (ICE)'!$C$3:$C$63,,-1))))</f>
        <v>13.483333333333301</v>
      </c>
      <c r="AD866" s="14">
        <f t="shared" si="319"/>
        <v>10.054521666666643</v>
      </c>
      <c r="AE866" s="14">
        <f t="shared" si="320"/>
        <v>13.914292245024122</v>
      </c>
      <c r="AF866" s="14" cm="1">
        <f t="array" ref="AF866">_xlfn.XLOOKUP(AE866,BSFC!$I$11:$I$33,_xlfn.XLOOKUP('Main Data (ICE)'!W866,BSFC!$J$10:$W$10,BSFC!$J$11:$W$33,,-1),,-1)</f>
        <v>450.79008974999994</v>
      </c>
      <c r="AG866" s="14">
        <f t="shared" si="321"/>
        <v>1.2590218679194376</v>
      </c>
      <c r="AH866" s="14">
        <f t="shared" si="325"/>
        <v>2.08253003846414E-4</v>
      </c>
      <c r="AI866" s="14">
        <f t="shared" si="326"/>
        <v>9.3878390294632047E-2</v>
      </c>
      <c r="AJ866" s="14">
        <f t="shared" si="330"/>
        <v>98.232493142779006</v>
      </c>
      <c r="AK866" s="14">
        <f t="shared" si="327"/>
        <v>1.2434223880083715E-4</v>
      </c>
      <c r="AL866" s="14">
        <f t="shared" si="328"/>
        <v>0.13010926244076954</v>
      </c>
    </row>
    <row r="867" spans="1:38" ht="15.75" thickBot="1" x14ac:dyDescent="0.3">
      <c r="A867" s="14">
        <v>2</v>
      </c>
      <c r="B867" s="17" t="s">
        <v>31</v>
      </c>
      <c r="C867" s="14">
        <v>861</v>
      </c>
      <c r="D867" s="14">
        <f t="shared" si="322"/>
        <v>30.000049728</v>
      </c>
      <c r="E867" s="14">
        <f t="shared" si="312"/>
        <v>13.411199999999999</v>
      </c>
      <c r="F867" s="14">
        <f t="shared" si="323"/>
        <v>72.602339714739443</v>
      </c>
      <c r="G867" s="14">
        <f>0.5*('Specifications (ICE)'!$P$4*'Specifications (ICE)'!$P$3)*'Specifications (ICE)'!$P$5*E867^2</f>
        <v>56.217600027646043</v>
      </c>
      <c r="H867" s="14">
        <f>IF(B867="A",'Specifications (ICE)'!$M$12,IF(B867="G",'Specifications (ICE)'!$M$13))</f>
        <v>105.33879899999999</v>
      </c>
      <c r="I867" s="14">
        <f>'Specifications (ICE)'!$H$11-G867-H867-R867</f>
        <v>1586.8212863953509</v>
      </c>
      <c r="J867" s="14">
        <f t="shared" si="313"/>
        <v>2.5074641021895854</v>
      </c>
      <c r="K867" s="14">
        <f>0.5*'Specifications (ICE)'!$E$16*E867^2</f>
        <v>48283.043975654393</v>
      </c>
      <c r="L867" s="14">
        <f>E867/'Specifications (ICE)'!$M$4</f>
        <v>46.93333333333333</v>
      </c>
      <c r="M867" s="14">
        <f t="shared" si="308"/>
        <v>3</v>
      </c>
      <c r="N867" s="14">
        <f>IF(M867=1,'Specifications (ICE)'!$M$19,IF(M867=2,'Specifications (ICE)'!$M$20,IF(M867=3,'Specifications (ICE)'!$M$21)))</f>
        <v>632.83908432016858</v>
      </c>
      <c r="O867" s="14">
        <f t="shared" si="309"/>
        <v>56.911309171706868</v>
      </c>
      <c r="P867" s="13">
        <f t="shared" si="310"/>
        <v>0</v>
      </c>
      <c r="Q867" s="14">
        <v>-5.4</v>
      </c>
      <c r="R867" s="17">
        <f>'Specifications (ICE)'!$E$16*9.81*SIN(Q867-Q866)</f>
        <v>-1046.3794352042742</v>
      </c>
      <c r="S867" s="14">
        <f t="shared" si="314"/>
        <v>-9.4247779607693802E-2</v>
      </c>
      <c r="T867" s="12">
        <f t="shared" si="311"/>
        <v>840.33949246964119</v>
      </c>
      <c r="U867" s="3">
        <f t="shared" si="329"/>
        <v>18</v>
      </c>
      <c r="V867" s="19">
        <f t="shared" si="315"/>
        <v>13.422600000000001</v>
      </c>
      <c r="W867" s="14">
        <f>IF(M867=1,_xlfn.XLOOKUP(D867,' RPM (ICE)'!$E$3:$E$63,' RPM (ICE)'!$B$3:$B$63,,1),IF(M867=2,_xlfn.XLOOKUP(D867,' RPM (ICE)'!$F$3:$F$63,' RPM (ICE)'!$B$3:$B$63,,1),IF(M867=3,_xlfn.XLOOKUP(D867,' RPM (ICE)'!$G$3:$G$63,' RPM (ICE)'!$B$3:$B$63,,1))))</f>
        <v>6900</v>
      </c>
      <c r="X867" s="12">
        <f t="shared" si="316"/>
        <v>18.575322156521739</v>
      </c>
      <c r="Y867" s="3">
        <f t="shared" si="317"/>
        <v>19</v>
      </c>
      <c r="Z867" s="3">
        <f t="shared" si="324"/>
        <v>19</v>
      </c>
      <c r="AA867" s="3">
        <f t="shared" si="318"/>
        <v>19</v>
      </c>
      <c r="AB867" s="19"/>
      <c r="AC867" s="14">
        <f>IF(M867=1,_xlfn.XLOOKUP(D867,' RPM (ICE)'!$E$3:$E$63,' RPM (ICE)'!$C$3:$C$63,,-1),IF(M867=2,_xlfn.XLOOKUP(D867,' RPM (ICE)'!$F$3:$F$63,' RPM (ICE)'!$C$3:$C$63,,-1),IF(M867=3,_xlfn.XLOOKUP(D867,' RPM (ICE)'!$G$3:$G$63,' RPM (ICE)'!$C$3:$C$63,,-1))))</f>
        <v>13.483333333333301</v>
      </c>
      <c r="AD867" s="14">
        <f t="shared" si="319"/>
        <v>10.054521666666643</v>
      </c>
      <c r="AE867" s="14">
        <f t="shared" si="320"/>
        <v>13.914292245024122</v>
      </c>
      <c r="AF867" s="14" cm="1">
        <f t="array" ref="AF867">_xlfn.XLOOKUP(AE867,BSFC!$I$11:$I$33,_xlfn.XLOOKUP('Main Data (ICE)'!W867,BSFC!$J$10:$W$10,BSFC!$J$11:$W$33,,-1),,-1)</f>
        <v>450.79008974999994</v>
      </c>
      <c r="AG867" s="14">
        <f t="shared" si="321"/>
        <v>1.2590218679194376</v>
      </c>
      <c r="AH867" s="14">
        <f t="shared" si="325"/>
        <v>2.08253003846414E-4</v>
      </c>
      <c r="AI867" s="14">
        <f t="shared" si="326"/>
        <v>9.3878390294632047E-2</v>
      </c>
      <c r="AJ867" s="14">
        <f t="shared" si="330"/>
        <v>98.32637153307364</v>
      </c>
      <c r="AK867" s="14">
        <f t="shared" si="327"/>
        <v>1.2434223880083715E-4</v>
      </c>
      <c r="AL867" s="14">
        <f t="shared" si="328"/>
        <v>0.13023360467957038</v>
      </c>
    </row>
    <row r="868" spans="1:38" ht="15.75" thickBot="1" x14ac:dyDescent="0.3">
      <c r="A868" s="14">
        <v>2</v>
      </c>
      <c r="B868" s="17" t="s">
        <v>31</v>
      </c>
      <c r="C868" s="14">
        <v>862</v>
      </c>
      <c r="D868" s="14">
        <f t="shared" si="322"/>
        <v>30.000049728</v>
      </c>
      <c r="E868" s="14">
        <f t="shared" si="312"/>
        <v>13.411199999999999</v>
      </c>
      <c r="F868" s="14">
        <f t="shared" si="323"/>
        <v>72.676904257807919</v>
      </c>
      <c r="G868" s="14">
        <f>0.5*('Specifications (ICE)'!$P$4*'Specifications (ICE)'!$P$3)*'Specifications (ICE)'!$P$5*E868^2</f>
        <v>56.217600027646043</v>
      </c>
      <c r="H868" s="14">
        <f>IF(B868="A",'Specifications (ICE)'!$M$12,IF(B868="G",'Specifications (ICE)'!$M$13))</f>
        <v>105.33879899999999</v>
      </c>
      <c r="I868" s="14">
        <f>'Specifications (ICE)'!$H$11-G868-H868-R868</f>
        <v>1586.8212863953463</v>
      </c>
      <c r="J868" s="14">
        <f t="shared" si="313"/>
        <v>2.5074641021895783</v>
      </c>
      <c r="K868" s="14">
        <f>0.5*'Specifications (ICE)'!$E$16*E868^2</f>
        <v>48283.043975654393</v>
      </c>
      <c r="L868" s="14">
        <f>E868/'Specifications (ICE)'!$M$4</f>
        <v>46.93333333333333</v>
      </c>
      <c r="M868" s="14">
        <f t="shared" si="308"/>
        <v>3</v>
      </c>
      <c r="N868" s="14">
        <f>IF(M868=1,'Specifications (ICE)'!$M$19,IF(M868=2,'Specifications (ICE)'!$M$20,IF(M868=3,'Specifications (ICE)'!$M$21)))</f>
        <v>632.83908432016858</v>
      </c>
      <c r="O868" s="14">
        <f t="shared" si="309"/>
        <v>56.911309171706868</v>
      </c>
      <c r="P868" s="13">
        <f t="shared" si="310"/>
        <v>0</v>
      </c>
      <c r="Q868" s="14">
        <v>-5.6</v>
      </c>
      <c r="R868" s="17">
        <f>'Specifications (ICE)'!$E$16*9.81*SIN(Q868-Q867)</f>
        <v>-1046.3794352042696</v>
      </c>
      <c r="S868" s="14">
        <f t="shared" si="314"/>
        <v>-9.7738438111682452E-2</v>
      </c>
      <c r="T868" s="12">
        <f t="shared" si="311"/>
        <v>840.33949246964119</v>
      </c>
      <c r="U868" s="3">
        <f t="shared" si="329"/>
        <v>18</v>
      </c>
      <c r="V868" s="19">
        <f t="shared" si="315"/>
        <v>13.422600000000001</v>
      </c>
      <c r="W868" s="14">
        <f>IF(M868=1,_xlfn.XLOOKUP(D868,' RPM (ICE)'!$E$3:$E$63,' RPM (ICE)'!$B$3:$B$63,,1),IF(M868=2,_xlfn.XLOOKUP(D868,' RPM (ICE)'!$F$3:$F$63,' RPM (ICE)'!$B$3:$B$63,,1),IF(M868=3,_xlfn.XLOOKUP(D868,' RPM (ICE)'!$G$3:$G$63,' RPM (ICE)'!$B$3:$B$63,,1))))</f>
        <v>6900</v>
      </c>
      <c r="X868" s="12">
        <f t="shared" si="316"/>
        <v>18.575322156521739</v>
      </c>
      <c r="Y868" s="3">
        <f t="shared" si="317"/>
        <v>19</v>
      </c>
      <c r="Z868" s="3">
        <f t="shared" si="324"/>
        <v>19</v>
      </c>
      <c r="AA868" s="3">
        <f t="shared" si="318"/>
        <v>19</v>
      </c>
      <c r="AB868" s="19"/>
      <c r="AC868" s="14">
        <f>IF(M868=1,_xlfn.XLOOKUP(D868,' RPM (ICE)'!$E$3:$E$63,' RPM (ICE)'!$C$3:$C$63,,-1),IF(M868=2,_xlfn.XLOOKUP(D868,' RPM (ICE)'!$F$3:$F$63,' RPM (ICE)'!$C$3:$C$63,,-1),IF(M868=3,_xlfn.XLOOKUP(D868,' RPM (ICE)'!$G$3:$G$63,' RPM (ICE)'!$C$3:$C$63,,-1))))</f>
        <v>13.483333333333301</v>
      </c>
      <c r="AD868" s="14">
        <f t="shared" si="319"/>
        <v>10.054521666666643</v>
      </c>
      <c r="AE868" s="14">
        <f t="shared" si="320"/>
        <v>13.914292245024122</v>
      </c>
      <c r="AF868" s="14" cm="1">
        <f t="array" ref="AF868">_xlfn.XLOOKUP(AE868,BSFC!$I$11:$I$33,_xlfn.XLOOKUP('Main Data (ICE)'!W868,BSFC!$J$10:$W$10,BSFC!$J$11:$W$33,,-1),,-1)</f>
        <v>450.79008974999994</v>
      </c>
      <c r="AG868" s="14">
        <f t="shared" si="321"/>
        <v>1.2590218679194376</v>
      </c>
      <c r="AH868" s="14">
        <f t="shared" si="325"/>
        <v>2.08253003846414E-4</v>
      </c>
      <c r="AI868" s="14">
        <f t="shared" si="326"/>
        <v>9.3878390294632047E-2</v>
      </c>
      <c r="AJ868" s="14">
        <f t="shared" si="330"/>
        <v>98.420249923368274</v>
      </c>
      <c r="AK868" s="14">
        <f t="shared" si="327"/>
        <v>1.2434223880083715E-4</v>
      </c>
      <c r="AL868" s="14">
        <f t="shared" si="328"/>
        <v>0.13035794691837121</v>
      </c>
    </row>
    <row r="869" spans="1:38" ht="15.75" thickBot="1" x14ac:dyDescent="0.3">
      <c r="A869" s="14">
        <v>2</v>
      </c>
      <c r="B869" s="17" t="s">
        <v>31</v>
      </c>
      <c r="C869" s="14">
        <v>863</v>
      </c>
      <c r="D869" s="14">
        <f t="shared" si="322"/>
        <v>30.000049728</v>
      </c>
      <c r="E869" s="14">
        <f t="shared" si="312"/>
        <v>13.411199999999999</v>
      </c>
      <c r="F869" s="14">
        <f t="shared" si="323"/>
        <v>72.751468800876395</v>
      </c>
      <c r="G869" s="14">
        <f>0.5*('Specifications (ICE)'!$P$4*'Specifications (ICE)'!$P$3)*'Specifications (ICE)'!$P$5*E869^2</f>
        <v>56.217600027646043</v>
      </c>
      <c r="H869" s="14">
        <f>IF(B869="A",'Specifications (ICE)'!$M$12,IF(B869="G",'Specifications (ICE)'!$M$13))</f>
        <v>105.33879899999999</v>
      </c>
      <c r="I869" s="14">
        <f>'Specifications (ICE)'!$H$11-G869-H869-R869</f>
        <v>1586.8212863953509</v>
      </c>
      <c r="J869" s="14">
        <f t="shared" si="313"/>
        <v>2.5074641021895854</v>
      </c>
      <c r="K869" s="14">
        <f>0.5*'Specifications (ICE)'!$E$16*E869^2</f>
        <v>48283.043975654393</v>
      </c>
      <c r="L869" s="14">
        <f>E869/'Specifications (ICE)'!$M$4</f>
        <v>46.93333333333333</v>
      </c>
      <c r="M869" s="14">
        <f t="shared" si="308"/>
        <v>3</v>
      </c>
      <c r="N869" s="14">
        <f>IF(M869=1,'Specifications (ICE)'!$M$19,IF(M869=2,'Specifications (ICE)'!$M$20,IF(M869=3,'Specifications (ICE)'!$M$21)))</f>
        <v>632.83908432016858</v>
      </c>
      <c r="O869" s="14">
        <f t="shared" si="309"/>
        <v>56.911309171706868</v>
      </c>
      <c r="P869" s="13">
        <f t="shared" si="310"/>
        <v>0</v>
      </c>
      <c r="Q869" s="14">
        <v>-5.8</v>
      </c>
      <c r="R869" s="17">
        <f>'Specifications (ICE)'!$E$16*9.81*SIN(Q869-Q868)</f>
        <v>-1046.3794352042742</v>
      </c>
      <c r="S869" s="14">
        <f t="shared" si="314"/>
        <v>-0.10122909661567112</v>
      </c>
      <c r="T869" s="12">
        <f t="shared" si="311"/>
        <v>840.33949246964119</v>
      </c>
      <c r="U869" s="3">
        <f t="shared" si="329"/>
        <v>18</v>
      </c>
      <c r="V869" s="19">
        <f t="shared" si="315"/>
        <v>13.422600000000001</v>
      </c>
      <c r="W869" s="14">
        <f>IF(M869=1,_xlfn.XLOOKUP(D869,' RPM (ICE)'!$E$3:$E$63,' RPM (ICE)'!$B$3:$B$63,,1),IF(M869=2,_xlfn.XLOOKUP(D869,' RPM (ICE)'!$F$3:$F$63,' RPM (ICE)'!$B$3:$B$63,,1),IF(M869=3,_xlfn.XLOOKUP(D869,' RPM (ICE)'!$G$3:$G$63,' RPM (ICE)'!$B$3:$B$63,,1))))</f>
        <v>6900</v>
      </c>
      <c r="X869" s="12">
        <f t="shared" si="316"/>
        <v>18.575322156521739</v>
      </c>
      <c r="Y869" s="3">
        <f t="shared" si="317"/>
        <v>19</v>
      </c>
      <c r="Z869" s="3">
        <f t="shared" si="324"/>
        <v>19</v>
      </c>
      <c r="AA869" s="3">
        <f t="shared" si="318"/>
        <v>19</v>
      </c>
      <c r="AB869" s="19"/>
      <c r="AC869" s="14">
        <f>IF(M869=1,_xlfn.XLOOKUP(D869,' RPM (ICE)'!$E$3:$E$63,' RPM (ICE)'!$C$3:$C$63,,-1),IF(M869=2,_xlfn.XLOOKUP(D869,' RPM (ICE)'!$F$3:$F$63,' RPM (ICE)'!$C$3:$C$63,,-1),IF(M869=3,_xlfn.XLOOKUP(D869,' RPM (ICE)'!$G$3:$G$63,' RPM (ICE)'!$C$3:$C$63,,-1))))</f>
        <v>13.483333333333301</v>
      </c>
      <c r="AD869" s="14">
        <f t="shared" si="319"/>
        <v>10.054521666666643</v>
      </c>
      <c r="AE869" s="14">
        <f t="shared" si="320"/>
        <v>13.914292245024122</v>
      </c>
      <c r="AF869" s="14" cm="1">
        <f t="array" ref="AF869">_xlfn.XLOOKUP(AE869,BSFC!$I$11:$I$33,_xlfn.XLOOKUP('Main Data (ICE)'!W869,BSFC!$J$10:$W$10,BSFC!$J$11:$W$33,,-1),,-1)</f>
        <v>450.79008974999994</v>
      </c>
      <c r="AG869" s="14">
        <f t="shared" si="321"/>
        <v>1.2590218679194376</v>
      </c>
      <c r="AH869" s="14">
        <f t="shared" si="325"/>
        <v>2.08253003846414E-4</v>
      </c>
      <c r="AI869" s="14">
        <f t="shared" si="326"/>
        <v>9.3878390294632047E-2</v>
      </c>
      <c r="AJ869" s="14">
        <f t="shared" si="330"/>
        <v>98.514128313662908</v>
      </c>
      <c r="AK869" s="14">
        <f t="shared" si="327"/>
        <v>1.2434223880083715E-4</v>
      </c>
      <c r="AL869" s="14">
        <f t="shared" si="328"/>
        <v>0.13048228915717205</v>
      </c>
    </row>
    <row r="870" spans="1:38" ht="15.75" thickBot="1" x14ac:dyDescent="0.3">
      <c r="A870" s="14">
        <v>2</v>
      </c>
      <c r="B870" s="17" t="s">
        <v>31</v>
      </c>
      <c r="C870" s="14">
        <v>864</v>
      </c>
      <c r="D870" s="14">
        <f t="shared" si="322"/>
        <v>30.000049728</v>
      </c>
      <c r="E870" s="14">
        <f t="shared" si="312"/>
        <v>13.411199999999999</v>
      </c>
      <c r="F870" s="14">
        <f t="shared" si="323"/>
        <v>72.826033343944871</v>
      </c>
      <c r="G870" s="14">
        <f>0.5*('Specifications (ICE)'!$P$4*'Specifications (ICE)'!$P$3)*'Specifications (ICE)'!$P$5*E870^2</f>
        <v>56.217600027646043</v>
      </c>
      <c r="H870" s="14">
        <f>IF(B870="A",'Specifications (ICE)'!$M$12,IF(B870="G",'Specifications (ICE)'!$M$13))</f>
        <v>105.33879899999999</v>
      </c>
      <c r="I870" s="14">
        <f>'Specifications (ICE)'!$H$11-G870-H870-R870</f>
        <v>1586.8212863953509</v>
      </c>
      <c r="J870" s="14">
        <f t="shared" si="313"/>
        <v>2.5074641021895854</v>
      </c>
      <c r="K870" s="14">
        <f>0.5*'Specifications (ICE)'!$E$16*E870^2</f>
        <v>48283.043975654393</v>
      </c>
      <c r="L870" s="14">
        <f>E870/'Specifications (ICE)'!$M$4</f>
        <v>46.93333333333333</v>
      </c>
      <c r="M870" s="14">
        <f t="shared" si="308"/>
        <v>3</v>
      </c>
      <c r="N870" s="14">
        <f>IF(M870=1,'Specifications (ICE)'!$M$19,IF(M870=2,'Specifications (ICE)'!$M$20,IF(M870=3,'Specifications (ICE)'!$M$21)))</f>
        <v>632.83908432016858</v>
      </c>
      <c r="O870" s="14">
        <f t="shared" si="309"/>
        <v>56.911309171706868</v>
      </c>
      <c r="P870" s="13">
        <f t="shared" si="310"/>
        <v>0</v>
      </c>
      <c r="Q870" s="14">
        <v>-6</v>
      </c>
      <c r="R870" s="17">
        <f>'Specifications (ICE)'!$E$16*9.81*SIN(Q870-Q869)</f>
        <v>-1046.3794352042742</v>
      </c>
      <c r="S870" s="14">
        <f t="shared" si="314"/>
        <v>-0.10471975511965978</v>
      </c>
      <c r="T870" s="12">
        <f t="shared" si="311"/>
        <v>840.33949246964119</v>
      </c>
      <c r="U870" s="3">
        <f t="shared" si="329"/>
        <v>18</v>
      </c>
      <c r="V870" s="19">
        <f t="shared" si="315"/>
        <v>13.422600000000001</v>
      </c>
      <c r="W870" s="14">
        <f>IF(M870=1,_xlfn.XLOOKUP(D870,' RPM (ICE)'!$E$3:$E$63,' RPM (ICE)'!$B$3:$B$63,,1),IF(M870=2,_xlfn.XLOOKUP(D870,' RPM (ICE)'!$F$3:$F$63,' RPM (ICE)'!$B$3:$B$63,,1),IF(M870=3,_xlfn.XLOOKUP(D870,' RPM (ICE)'!$G$3:$G$63,' RPM (ICE)'!$B$3:$B$63,,1))))</f>
        <v>6900</v>
      </c>
      <c r="X870" s="12">
        <f t="shared" si="316"/>
        <v>18.575322156521739</v>
      </c>
      <c r="Y870" s="3">
        <f t="shared" si="317"/>
        <v>19</v>
      </c>
      <c r="Z870" s="3">
        <f t="shared" si="324"/>
        <v>19</v>
      </c>
      <c r="AA870" s="3">
        <f t="shared" si="318"/>
        <v>19</v>
      </c>
      <c r="AB870" s="19"/>
      <c r="AC870" s="14">
        <f>IF(M870=1,_xlfn.XLOOKUP(D870,' RPM (ICE)'!$E$3:$E$63,' RPM (ICE)'!$C$3:$C$63,,-1),IF(M870=2,_xlfn.XLOOKUP(D870,' RPM (ICE)'!$F$3:$F$63,' RPM (ICE)'!$C$3:$C$63,,-1),IF(M870=3,_xlfn.XLOOKUP(D870,' RPM (ICE)'!$G$3:$G$63,' RPM (ICE)'!$C$3:$C$63,,-1))))</f>
        <v>13.483333333333301</v>
      </c>
      <c r="AD870" s="14">
        <f t="shared" si="319"/>
        <v>10.054521666666643</v>
      </c>
      <c r="AE870" s="14">
        <f t="shared" si="320"/>
        <v>13.914292245024122</v>
      </c>
      <c r="AF870" s="14" cm="1">
        <f t="array" ref="AF870">_xlfn.XLOOKUP(AE870,BSFC!$I$11:$I$33,_xlfn.XLOOKUP('Main Data (ICE)'!W870,BSFC!$J$10:$W$10,BSFC!$J$11:$W$33,,-1),,-1)</f>
        <v>450.79008974999994</v>
      </c>
      <c r="AG870" s="14">
        <f t="shared" si="321"/>
        <v>1.2590218679194376</v>
      </c>
      <c r="AH870" s="14">
        <f t="shared" si="325"/>
        <v>2.08253003846414E-4</v>
      </c>
      <c r="AI870" s="14">
        <f t="shared" si="326"/>
        <v>9.3878390294632047E-2</v>
      </c>
      <c r="AJ870" s="14">
        <f t="shared" si="330"/>
        <v>98.608006703957543</v>
      </c>
      <c r="AK870" s="14">
        <f t="shared" si="327"/>
        <v>1.2434223880083715E-4</v>
      </c>
      <c r="AL870" s="14">
        <f t="shared" si="328"/>
        <v>0.13060663139597289</v>
      </c>
    </row>
    <row r="871" spans="1:38" ht="15.75" thickBot="1" x14ac:dyDescent="0.3">
      <c r="A871" s="14">
        <v>2</v>
      </c>
      <c r="B871" s="17" t="s">
        <v>31</v>
      </c>
      <c r="C871" s="14">
        <v>865</v>
      </c>
      <c r="D871" s="14">
        <f t="shared" si="322"/>
        <v>30.000049728</v>
      </c>
      <c r="E871" s="14">
        <f t="shared" si="312"/>
        <v>13.411199999999999</v>
      </c>
      <c r="F871" s="14">
        <f t="shared" si="323"/>
        <v>72.900597887013348</v>
      </c>
      <c r="G871" s="14">
        <f>0.5*('Specifications (ICE)'!$P$4*'Specifications (ICE)'!$P$3)*'Specifications (ICE)'!$P$5*E871^2</f>
        <v>56.217600027646043</v>
      </c>
      <c r="H871" s="14">
        <f>IF(B871="A",'Specifications (ICE)'!$M$12,IF(B871="G",'Specifications (ICE)'!$M$13))</f>
        <v>105.33879899999999</v>
      </c>
      <c r="I871" s="14">
        <f>'Specifications (ICE)'!$H$11-G871-H871-R871</f>
        <v>1586.8212863953509</v>
      </c>
      <c r="J871" s="14">
        <f t="shared" si="313"/>
        <v>2.5074641021895854</v>
      </c>
      <c r="K871" s="14">
        <f>0.5*'Specifications (ICE)'!$E$16*E871^2</f>
        <v>48283.043975654393</v>
      </c>
      <c r="L871" s="14">
        <f>E871/'Specifications (ICE)'!$M$4</f>
        <v>46.93333333333333</v>
      </c>
      <c r="M871" s="14">
        <f t="shared" si="308"/>
        <v>3</v>
      </c>
      <c r="N871" s="14">
        <f>IF(M871=1,'Specifications (ICE)'!$M$19,IF(M871=2,'Specifications (ICE)'!$M$20,IF(M871=3,'Specifications (ICE)'!$M$21)))</f>
        <v>632.83908432016858</v>
      </c>
      <c r="O871" s="14">
        <f t="shared" si="309"/>
        <v>56.911309171706868</v>
      </c>
      <c r="P871" s="13">
        <f t="shared" si="310"/>
        <v>0</v>
      </c>
      <c r="Q871" s="14">
        <v>-6.2</v>
      </c>
      <c r="R871" s="17">
        <f>'Specifications (ICE)'!$E$16*9.81*SIN(Q871-Q870)</f>
        <v>-1046.3794352042742</v>
      </c>
      <c r="S871" s="14">
        <f t="shared" si="314"/>
        <v>-0.10821041362364843</v>
      </c>
      <c r="T871" s="12">
        <f t="shared" si="311"/>
        <v>840.33949246964119</v>
      </c>
      <c r="U871" s="3">
        <f t="shared" si="329"/>
        <v>18</v>
      </c>
      <c r="V871" s="19">
        <f t="shared" si="315"/>
        <v>13.422600000000001</v>
      </c>
      <c r="W871" s="14">
        <f>IF(M871=1,_xlfn.XLOOKUP(D871,' RPM (ICE)'!$E$3:$E$63,' RPM (ICE)'!$B$3:$B$63,,1),IF(M871=2,_xlfn.XLOOKUP(D871,' RPM (ICE)'!$F$3:$F$63,' RPM (ICE)'!$B$3:$B$63,,1),IF(M871=3,_xlfn.XLOOKUP(D871,' RPM (ICE)'!$G$3:$G$63,' RPM (ICE)'!$B$3:$B$63,,1))))</f>
        <v>6900</v>
      </c>
      <c r="X871" s="12">
        <f t="shared" si="316"/>
        <v>18.575322156521739</v>
      </c>
      <c r="Y871" s="3">
        <f t="shared" si="317"/>
        <v>19</v>
      </c>
      <c r="Z871" s="3">
        <f t="shared" si="324"/>
        <v>19</v>
      </c>
      <c r="AA871" s="3">
        <f t="shared" si="318"/>
        <v>19</v>
      </c>
      <c r="AB871" s="19"/>
      <c r="AC871" s="14">
        <f>IF(M871=1,_xlfn.XLOOKUP(D871,' RPM (ICE)'!$E$3:$E$63,' RPM (ICE)'!$C$3:$C$63,,-1),IF(M871=2,_xlfn.XLOOKUP(D871,' RPM (ICE)'!$F$3:$F$63,' RPM (ICE)'!$C$3:$C$63,,-1),IF(M871=3,_xlfn.XLOOKUP(D871,' RPM (ICE)'!$G$3:$G$63,' RPM (ICE)'!$C$3:$C$63,,-1))))</f>
        <v>13.483333333333301</v>
      </c>
      <c r="AD871" s="14">
        <f t="shared" si="319"/>
        <v>10.054521666666643</v>
      </c>
      <c r="AE871" s="14">
        <f t="shared" si="320"/>
        <v>13.914292245024122</v>
      </c>
      <c r="AF871" s="14" cm="1">
        <f t="array" ref="AF871">_xlfn.XLOOKUP(AE871,BSFC!$I$11:$I$33,_xlfn.XLOOKUP('Main Data (ICE)'!W871,BSFC!$J$10:$W$10,BSFC!$J$11:$W$33,,-1),,-1)</f>
        <v>450.79008974999994</v>
      </c>
      <c r="AG871" s="14">
        <f t="shared" si="321"/>
        <v>1.2590218679194376</v>
      </c>
      <c r="AH871" s="14">
        <f t="shared" si="325"/>
        <v>2.08253003846414E-4</v>
      </c>
      <c r="AI871" s="14">
        <f t="shared" si="326"/>
        <v>9.3878390294632047E-2</v>
      </c>
      <c r="AJ871" s="14">
        <f t="shared" si="330"/>
        <v>98.701885094252177</v>
      </c>
      <c r="AK871" s="14">
        <f t="shared" si="327"/>
        <v>1.2434223880083715E-4</v>
      </c>
      <c r="AL871" s="14">
        <f t="shared" si="328"/>
        <v>0.13073097363477373</v>
      </c>
    </row>
    <row r="872" spans="1:38" ht="15.75" thickBot="1" x14ac:dyDescent="0.3">
      <c r="A872" s="14">
        <v>2</v>
      </c>
      <c r="B872" s="17" t="s">
        <v>31</v>
      </c>
      <c r="C872" s="14">
        <v>866</v>
      </c>
      <c r="D872" s="14">
        <f t="shared" si="322"/>
        <v>30.000049728</v>
      </c>
      <c r="E872" s="14">
        <f t="shared" si="312"/>
        <v>13.411199999999999</v>
      </c>
      <c r="F872" s="14">
        <f t="shared" si="323"/>
        <v>72.975162430081824</v>
      </c>
      <c r="G872" s="14">
        <f>0.5*('Specifications (ICE)'!$P$4*'Specifications (ICE)'!$P$3)*'Specifications (ICE)'!$P$5*E872^2</f>
        <v>56.217600027646043</v>
      </c>
      <c r="H872" s="14">
        <f>IF(B872="A",'Specifications (ICE)'!$M$12,IF(B872="G",'Specifications (ICE)'!$M$13))</f>
        <v>105.33879899999999</v>
      </c>
      <c r="I872" s="14">
        <f>'Specifications (ICE)'!$H$11-G872-H872-R872</f>
        <v>1586.8212863953509</v>
      </c>
      <c r="J872" s="14">
        <f t="shared" si="313"/>
        <v>2.5074641021895854</v>
      </c>
      <c r="K872" s="14">
        <f>0.5*'Specifications (ICE)'!$E$16*E872^2</f>
        <v>48283.043975654393</v>
      </c>
      <c r="L872" s="14">
        <f>E872/'Specifications (ICE)'!$M$4</f>
        <v>46.93333333333333</v>
      </c>
      <c r="M872" s="14">
        <f t="shared" si="308"/>
        <v>3</v>
      </c>
      <c r="N872" s="14">
        <f>IF(M872=1,'Specifications (ICE)'!$M$19,IF(M872=2,'Specifications (ICE)'!$M$20,IF(M872=3,'Specifications (ICE)'!$M$21)))</f>
        <v>632.83908432016858</v>
      </c>
      <c r="O872" s="14">
        <f t="shared" si="309"/>
        <v>56.911309171706868</v>
      </c>
      <c r="P872" s="13">
        <f t="shared" si="310"/>
        <v>0</v>
      </c>
      <c r="Q872" s="14">
        <v>-6.4</v>
      </c>
      <c r="R872" s="17">
        <f>'Specifications (ICE)'!$E$16*9.81*SIN(Q872-Q871)</f>
        <v>-1046.3794352042742</v>
      </c>
      <c r="S872" s="14">
        <f t="shared" si="314"/>
        <v>-0.11170107212763709</v>
      </c>
      <c r="T872" s="12">
        <f t="shared" si="311"/>
        <v>840.33949246964119</v>
      </c>
      <c r="U872" s="3">
        <f t="shared" si="329"/>
        <v>18</v>
      </c>
      <c r="V872" s="19">
        <f t="shared" si="315"/>
        <v>13.422600000000001</v>
      </c>
      <c r="W872" s="14">
        <f>IF(M872=1,_xlfn.XLOOKUP(D872,' RPM (ICE)'!$E$3:$E$63,' RPM (ICE)'!$B$3:$B$63,,1),IF(M872=2,_xlfn.XLOOKUP(D872,' RPM (ICE)'!$F$3:$F$63,' RPM (ICE)'!$B$3:$B$63,,1),IF(M872=3,_xlfn.XLOOKUP(D872,' RPM (ICE)'!$G$3:$G$63,' RPM (ICE)'!$B$3:$B$63,,1))))</f>
        <v>6900</v>
      </c>
      <c r="X872" s="12">
        <f t="shared" si="316"/>
        <v>18.575322156521739</v>
      </c>
      <c r="Y872" s="3">
        <f t="shared" si="317"/>
        <v>19</v>
      </c>
      <c r="Z872" s="3">
        <f t="shared" si="324"/>
        <v>19</v>
      </c>
      <c r="AA872" s="3">
        <f t="shared" si="318"/>
        <v>19</v>
      </c>
      <c r="AB872" s="19"/>
      <c r="AC872" s="14">
        <f>IF(M872=1,_xlfn.XLOOKUP(D872,' RPM (ICE)'!$E$3:$E$63,' RPM (ICE)'!$C$3:$C$63,,-1),IF(M872=2,_xlfn.XLOOKUP(D872,' RPM (ICE)'!$F$3:$F$63,' RPM (ICE)'!$C$3:$C$63,,-1),IF(M872=3,_xlfn.XLOOKUP(D872,' RPM (ICE)'!$G$3:$G$63,' RPM (ICE)'!$C$3:$C$63,,-1))))</f>
        <v>13.483333333333301</v>
      </c>
      <c r="AD872" s="14">
        <f t="shared" si="319"/>
        <v>10.054521666666643</v>
      </c>
      <c r="AE872" s="14">
        <f t="shared" si="320"/>
        <v>13.914292245024122</v>
      </c>
      <c r="AF872" s="14" cm="1">
        <f t="array" ref="AF872">_xlfn.XLOOKUP(AE872,BSFC!$I$11:$I$33,_xlfn.XLOOKUP('Main Data (ICE)'!W872,BSFC!$J$10:$W$10,BSFC!$J$11:$W$33,,-1),,-1)</f>
        <v>450.79008974999994</v>
      </c>
      <c r="AG872" s="14">
        <f t="shared" si="321"/>
        <v>1.2590218679194376</v>
      </c>
      <c r="AH872" s="14">
        <f t="shared" si="325"/>
        <v>2.08253003846414E-4</v>
      </c>
      <c r="AI872" s="14">
        <f t="shared" si="326"/>
        <v>9.3878390294632047E-2</v>
      </c>
      <c r="AJ872" s="14">
        <f t="shared" si="330"/>
        <v>98.795763484546811</v>
      </c>
      <c r="AK872" s="14">
        <f t="shared" si="327"/>
        <v>1.2434223880083715E-4</v>
      </c>
      <c r="AL872" s="14">
        <f t="shared" si="328"/>
        <v>0.13085531587357457</v>
      </c>
    </row>
    <row r="873" spans="1:38" ht="15.75" thickBot="1" x14ac:dyDescent="0.3">
      <c r="A873" s="14">
        <v>2</v>
      </c>
      <c r="B873" s="17" t="s">
        <v>31</v>
      </c>
      <c r="C873" s="14">
        <v>867</v>
      </c>
      <c r="D873" s="14">
        <f t="shared" si="322"/>
        <v>30.000049728</v>
      </c>
      <c r="E873" s="14">
        <f t="shared" si="312"/>
        <v>13.411199999999999</v>
      </c>
      <c r="F873" s="14">
        <f t="shared" si="323"/>
        <v>73.0497269731503</v>
      </c>
      <c r="G873" s="14">
        <f>0.5*('Specifications (ICE)'!$P$4*'Specifications (ICE)'!$P$3)*'Specifications (ICE)'!$P$5*E873^2</f>
        <v>56.217600027646043</v>
      </c>
      <c r="H873" s="14">
        <f>IF(B873="A",'Specifications (ICE)'!$M$12,IF(B873="G",'Specifications (ICE)'!$M$13))</f>
        <v>105.33879899999999</v>
      </c>
      <c r="I873" s="14">
        <f>'Specifications (ICE)'!$H$11-G873-H873-R873</f>
        <v>1586.8212863953463</v>
      </c>
      <c r="J873" s="14">
        <f t="shared" si="313"/>
        <v>2.5074641021895783</v>
      </c>
      <c r="K873" s="14">
        <f>0.5*'Specifications (ICE)'!$E$16*E873^2</f>
        <v>48283.043975654393</v>
      </c>
      <c r="L873" s="14">
        <f>E873/'Specifications (ICE)'!$M$4</f>
        <v>46.93333333333333</v>
      </c>
      <c r="M873" s="14">
        <f t="shared" si="308"/>
        <v>3</v>
      </c>
      <c r="N873" s="14">
        <f>IF(M873=1,'Specifications (ICE)'!$M$19,IF(M873=2,'Specifications (ICE)'!$M$20,IF(M873=3,'Specifications (ICE)'!$M$21)))</f>
        <v>632.83908432016858</v>
      </c>
      <c r="O873" s="14">
        <f t="shared" si="309"/>
        <v>56.911309171706868</v>
      </c>
      <c r="P873" s="13">
        <f t="shared" si="310"/>
        <v>0</v>
      </c>
      <c r="Q873" s="14">
        <v>-6.6</v>
      </c>
      <c r="R873" s="17">
        <f>'Specifications (ICE)'!$E$16*9.81*SIN(Q873-Q872)</f>
        <v>-1046.3794352042696</v>
      </c>
      <c r="S873" s="14">
        <f t="shared" si="314"/>
        <v>-0.11519173063162574</v>
      </c>
      <c r="T873" s="12">
        <f t="shared" si="311"/>
        <v>840.33949246964119</v>
      </c>
      <c r="U873" s="3">
        <f t="shared" si="329"/>
        <v>18</v>
      </c>
      <c r="V873" s="19">
        <f t="shared" si="315"/>
        <v>13.422600000000001</v>
      </c>
      <c r="W873" s="14">
        <f>IF(M873=1,_xlfn.XLOOKUP(D873,' RPM (ICE)'!$E$3:$E$63,' RPM (ICE)'!$B$3:$B$63,,1),IF(M873=2,_xlfn.XLOOKUP(D873,' RPM (ICE)'!$F$3:$F$63,' RPM (ICE)'!$B$3:$B$63,,1),IF(M873=3,_xlfn.XLOOKUP(D873,' RPM (ICE)'!$G$3:$G$63,' RPM (ICE)'!$B$3:$B$63,,1))))</f>
        <v>6900</v>
      </c>
      <c r="X873" s="12">
        <f t="shared" si="316"/>
        <v>18.575322156521739</v>
      </c>
      <c r="Y873" s="3">
        <f t="shared" si="317"/>
        <v>19</v>
      </c>
      <c r="Z873" s="3">
        <f t="shared" si="324"/>
        <v>19</v>
      </c>
      <c r="AA873" s="3">
        <f t="shared" si="318"/>
        <v>19</v>
      </c>
      <c r="AB873" s="19"/>
      <c r="AC873" s="14">
        <f>IF(M873=1,_xlfn.XLOOKUP(D873,' RPM (ICE)'!$E$3:$E$63,' RPM (ICE)'!$C$3:$C$63,,-1),IF(M873=2,_xlfn.XLOOKUP(D873,' RPM (ICE)'!$F$3:$F$63,' RPM (ICE)'!$C$3:$C$63,,-1),IF(M873=3,_xlfn.XLOOKUP(D873,' RPM (ICE)'!$G$3:$G$63,' RPM (ICE)'!$C$3:$C$63,,-1))))</f>
        <v>13.483333333333301</v>
      </c>
      <c r="AD873" s="14">
        <f t="shared" si="319"/>
        <v>10.054521666666643</v>
      </c>
      <c r="AE873" s="14">
        <f t="shared" si="320"/>
        <v>13.914292245024122</v>
      </c>
      <c r="AF873" s="14" cm="1">
        <f t="array" ref="AF873">_xlfn.XLOOKUP(AE873,BSFC!$I$11:$I$33,_xlfn.XLOOKUP('Main Data (ICE)'!W873,BSFC!$J$10:$W$10,BSFC!$J$11:$W$33,,-1),,-1)</f>
        <v>450.79008974999994</v>
      </c>
      <c r="AG873" s="14">
        <f t="shared" si="321"/>
        <v>1.2590218679194376</v>
      </c>
      <c r="AH873" s="14">
        <f t="shared" si="325"/>
        <v>2.08253003846414E-4</v>
      </c>
      <c r="AI873" s="14">
        <f t="shared" si="326"/>
        <v>9.3878390294632047E-2</v>
      </c>
      <c r="AJ873" s="14">
        <f t="shared" si="330"/>
        <v>98.889641874841445</v>
      </c>
      <c r="AK873" s="14">
        <f t="shared" si="327"/>
        <v>1.2434223880083715E-4</v>
      </c>
      <c r="AL873" s="14">
        <f t="shared" si="328"/>
        <v>0.13097965811237541</v>
      </c>
    </row>
    <row r="874" spans="1:38" ht="15.75" thickBot="1" x14ac:dyDescent="0.3">
      <c r="A874" s="14">
        <v>2</v>
      </c>
      <c r="B874" s="17" t="s">
        <v>31</v>
      </c>
      <c r="C874" s="14">
        <v>868</v>
      </c>
      <c r="D874" s="14">
        <f t="shared" si="322"/>
        <v>30.000049728</v>
      </c>
      <c r="E874" s="14">
        <f t="shared" si="312"/>
        <v>13.411199999999999</v>
      </c>
      <c r="F874" s="14">
        <f t="shared" si="323"/>
        <v>73.124291516218776</v>
      </c>
      <c r="G874" s="14">
        <f>0.5*('Specifications (ICE)'!$P$4*'Specifications (ICE)'!$P$3)*'Specifications (ICE)'!$P$5*E874^2</f>
        <v>56.217600027646043</v>
      </c>
      <c r="H874" s="14">
        <f>IF(B874="A",'Specifications (ICE)'!$M$12,IF(B874="G",'Specifications (ICE)'!$M$13))</f>
        <v>105.33879899999999</v>
      </c>
      <c r="I874" s="14">
        <f>'Specifications (ICE)'!$H$11-G874-H874-R874</f>
        <v>1586.8212863953509</v>
      </c>
      <c r="J874" s="14">
        <f t="shared" si="313"/>
        <v>2.5074641021895854</v>
      </c>
      <c r="K874" s="14">
        <f>0.5*'Specifications (ICE)'!$E$16*E874^2</f>
        <v>48283.043975654393</v>
      </c>
      <c r="L874" s="14">
        <f>E874/'Specifications (ICE)'!$M$4</f>
        <v>46.93333333333333</v>
      </c>
      <c r="M874" s="14">
        <f t="shared" si="308"/>
        <v>3</v>
      </c>
      <c r="N874" s="14">
        <f>IF(M874=1,'Specifications (ICE)'!$M$19,IF(M874=2,'Specifications (ICE)'!$M$20,IF(M874=3,'Specifications (ICE)'!$M$21)))</f>
        <v>632.83908432016858</v>
      </c>
      <c r="O874" s="14">
        <f t="shared" si="309"/>
        <v>56.911309171706868</v>
      </c>
      <c r="P874" s="13">
        <f t="shared" si="310"/>
        <v>0</v>
      </c>
      <c r="Q874" s="14">
        <v>-6.8</v>
      </c>
      <c r="R874" s="17">
        <f>'Specifications (ICE)'!$E$16*9.81*SIN(Q874-Q873)</f>
        <v>-1046.3794352042742</v>
      </c>
      <c r="S874" s="14">
        <f t="shared" si="314"/>
        <v>-0.11868238913561441</v>
      </c>
      <c r="T874" s="12">
        <f t="shared" si="311"/>
        <v>840.33949246964119</v>
      </c>
      <c r="U874" s="3">
        <f t="shared" si="329"/>
        <v>18</v>
      </c>
      <c r="V874" s="19">
        <f t="shared" si="315"/>
        <v>13.422600000000001</v>
      </c>
      <c r="W874" s="14">
        <f>IF(M874=1,_xlfn.XLOOKUP(D874,' RPM (ICE)'!$E$3:$E$63,' RPM (ICE)'!$B$3:$B$63,,1),IF(M874=2,_xlfn.XLOOKUP(D874,' RPM (ICE)'!$F$3:$F$63,' RPM (ICE)'!$B$3:$B$63,,1),IF(M874=3,_xlfn.XLOOKUP(D874,' RPM (ICE)'!$G$3:$G$63,' RPM (ICE)'!$B$3:$B$63,,1))))</f>
        <v>6900</v>
      </c>
      <c r="X874" s="12">
        <f t="shared" si="316"/>
        <v>18.575322156521739</v>
      </c>
      <c r="Y874" s="3">
        <f t="shared" si="317"/>
        <v>19</v>
      </c>
      <c r="Z874" s="3">
        <f t="shared" si="324"/>
        <v>19</v>
      </c>
      <c r="AA874" s="3">
        <f t="shared" si="318"/>
        <v>19</v>
      </c>
      <c r="AB874" s="19"/>
      <c r="AC874" s="14">
        <f>IF(M874=1,_xlfn.XLOOKUP(D874,' RPM (ICE)'!$E$3:$E$63,' RPM (ICE)'!$C$3:$C$63,,-1),IF(M874=2,_xlfn.XLOOKUP(D874,' RPM (ICE)'!$F$3:$F$63,' RPM (ICE)'!$C$3:$C$63,,-1),IF(M874=3,_xlfn.XLOOKUP(D874,' RPM (ICE)'!$G$3:$G$63,' RPM (ICE)'!$C$3:$C$63,,-1))))</f>
        <v>13.483333333333301</v>
      </c>
      <c r="AD874" s="14">
        <f t="shared" si="319"/>
        <v>10.054521666666643</v>
      </c>
      <c r="AE874" s="14">
        <f t="shared" si="320"/>
        <v>13.914292245024122</v>
      </c>
      <c r="AF874" s="14" cm="1">
        <f t="array" ref="AF874">_xlfn.XLOOKUP(AE874,BSFC!$I$11:$I$33,_xlfn.XLOOKUP('Main Data (ICE)'!W874,BSFC!$J$10:$W$10,BSFC!$J$11:$W$33,,-1),,-1)</f>
        <v>450.79008974999994</v>
      </c>
      <c r="AG874" s="14">
        <f t="shared" si="321"/>
        <v>1.2590218679194376</v>
      </c>
      <c r="AH874" s="14">
        <f t="shared" si="325"/>
        <v>2.08253003846414E-4</v>
      </c>
      <c r="AI874" s="14">
        <f t="shared" si="326"/>
        <v>9.3878390294632047E-2</v>
      </c>
      <c r="AJ874" s="14">
        <f t="shared" si="330"/>
        <v>98.983520265136079</v>
      </c>
      <c r="AK874" s="14">
        <f t="shared" si="327"/>
        <v>1.2434223880083715E-4</v>
      </c>
      <c r="AL874" s="14">
        <f t="shared" si="328"/>
        <v>0.13110400035117625</v>
      </c>
    </row>
    <row r="875" spans="1:38" ht="15.75" thickBot="1" x14ac:dyDescent="0.3">
      <c r="A875" s="14">
        <v>2</v>
      </c>
      <c r="B875" s="17" t="s">
        <v>31</v>
      </c>
      <c r="C875" s="14">
        <v>869</v>
      </c>
      <c r="D875" s="14">
        <f t="shared" si="322"/>
        <v>30.000049728</v>
      </c>
      <c r="E875" s="14">
        <f t="shared" si="312"/>
        <v>13.411199999999999</v>
      </c>
      <c r="F875" s="14">
        <f t="shared" si="323"/>
        <v>73.198856059287252</v>
      </c>
      <c r="G875" s="14">
        <f>0.5*('Specifications (ICE)'!$P$4*'Specifications (ICE)'!$P$3)*'Specifications (ICE)'!$P$5*E875^2</f>
        <v>56.217600027646043</v>
      </c>
      <c r="H875" s="14">
        <f>IF(B875="A",'Specifications (ICE)'!$M$12,IF(B875="G",'Specifications (ICE)'!$M$13))</f>
        <v>105.33879899999999</v>
      </c>
      <c r="I875" s="14">
        <f>'Specifications (ICE)'!$H$11-G875-H875-R875</f>
        <v>1586.8212863953509</v>
      </c>
      <c r="J875" s="14">
        <f t="shared" si="313"/>
        <v>2.5074641021895854</v>
      </c>
      <c r="K875" s="14">
        <f>0.5*'Specifications (ICE)'!$E$16*E875^2</f>
        <v>48283.043975654393</v>
      </c>
      <c r="L875" s="14">
        <f>E875/'Specifications (ICE)'!$M$4</f>
        <v>46.93333333333333</v>
      </c>
      <c r="M875" s="14">
        <f t="shared" si="308"/>
        <v>3</v>
      </c>
      <c r="N875" s="14">
        <f>IF(M875=1,'Specifications (ICE)'!$M$19,IF(M875=2,'Specifications (ICE)'!$M$20,IF(M875=3,'Specifications (ICE)'!$M$21)))</f>
        <v>632.83908432016858</v>
      </c>
      <c r="O875" s="14">
        <f t="shared" si="309"/>
        <v>56.911309171706868</v>
      </c>
      <c r="P875" s="13">
        <f t="shared" si="310"/>
        <v>0</v>
      </c>
      <c r="Q875" s="14">
        <v>-7</v>
      </c>
      <c r="R875" s="17">
        <f>'Specifications (ICE)'!$E$16*9.81*SIN(Q875-Q874)</f>
        <v>-1046.3794352042742</v>
      </c>
      <c r="S875" s="14">
        <f t="shared" si="314"/>
        <v>-0.12217304763960307</v>
      </c>
      <c r="T875" s="12">
        <f t="shared" si="311"/>
        <v>840.33949246964119</v>
      </c>
      <c r="U875" s="3">
        <f t="shared" si="329"/>
        <v>18</v>
      </c>
      <c r="V875" s="19">
        <f t="shared" si="315"/>
        <v>13.422600000000001</v>
      </c>
      <c r="W875" s="14">
        <f>IF(M875=1,_xlfn.XLOOKUP(D875,' RPM (ICE)'!$E$3:$E$63,' RPM (ICE)'!$B$3:$B$63,,1),IF(M875=2,_xlfn.XLOOKUP(D875,' RPM (ICE)'!$F$3:$F$63,' RPM (ICE)'!$B$3:$B$63,,1),IF(M875=3,_xlfn.XLOOKUP(D875,' RPM (ICE)'!$G$3:$G$63,' RPM (ICE)'!$B$3:$B$63,,1))))</f>
        <v>6900</v>
      </c>
      <c r="X875" s="12">
        <f t="shared" si="316"/>
        <v>18.575322156521739</v>
      </c>
      <c r="Y875" s="3">
        <f t="shared" si="317"/>
        <v>19</v>
      </c>
      <c r="Z875" s="3">
        <f t="shared" si="324"/>
        <v>19</v>
      </c>
      <c r="AA875" s="3">
        <f t="shared" si="318"/>
        <v>19</v>
      </c>
      <c r="AB875" s="19"/>
      <c r="AC875" s="14">
        <f>IF(M875=1,_xlfn.XLOOKUP(D875,' RPM (ICE)'!$E$3:$E$63,' RPM (ICE)'!$C$3:$C$63,,-1),IF(M875=2,_xlfn.XLOOKUP(D875,' RPM (ICE)'!$F$3:$F$63,' RPM (ICE)'!$C$3:$C$63,,-1),IF(M875=3,_xlfn.XLOOKUP(D875,' RPM (ICE)'!$G$3:$G$63,' RPM (ICE)'!$C$3:$C$63,,-1))))</f>
        <v>13.483333333333301</v>
      </c>
      <c r="AD875" s="14">
        <f t="shared" si="319"/>
        <v>10.054521666666643</v>
      </c>
      <c r="AE875" s="14">
        <f t="shared" si="320"/>
        <v>13.914292245024122</v>
      </c>
      <c r="AF875" s="14" cm="1">
        <f t="array" ref="AF875">_xlfn.XLOOKUP(AE875,BSFC!$I$11:$I$33,_xlfn.XLOOKUP('Main Data (ICE)'!W875,BSFC!$J$10:$W$10,BSFC!$J$11:$W$33,,-1),,-1)</f>
        <v>450.79008974999994</v>
      </c>
      <c r="AG875" s="14">
        <f t="shared" si="321"/>
        <v>1.2590218679194376</v>
      </c>
      <c r="AH875" s="14">
        <f t="shared" si="325"/>
        <v>2.08253003846414E-4</v>
      </c>
      <c r="AI875" s="14">
        <f t="shared" si="326"/>
        <v>9.3878390294632047E-2</v>
      </c>
      <c r="AJ875" s="14">
        <f t="shared" si="330"/>
        <v>99.077398655430713</v>
      </c>
      <c r="AK875" s="14">
        <f t="shared" si="327"/>
        <v>1.2434223880083715E-4</v>
      </c>
      <c r="AL875" s="14">
        <f t="shared" si="328"/>
        <v>0.13122834258997709</v>
      </c>
    </row>
    <row r="876" spans="1:38" ht="15.75" thickBot="1" x14ac:dyDescent="0.3">
      <c r="A876" s="14">
        <v>2</v>
      </c>
      <c r="B876" s="17" t="s">
        <v>31</v>
      </c>
      <c r="C876" s="14">
        <v>870</v>
      </c>
      <c r="D876" s="14">
        <f t="shared" si="322"/>
        <v>30.000049728</v>
      </c>
      <c r="E876" s="14">
        <f t="shared" si="312"/>
        <v>13.411199999999999</v>
      </c>
      <c r="F876" s="14">
        <f t="shared" si="323"/>
        <v>73.273420602355728</v>
      </c>
      <c r="G876" s="14">
        <f>0.5*('Specifications (ICE)'!$P$4*'Specifications (ICE)'!$P$3)*'Specifications (ICE)'!$P$5*E876^2</f>
        <v>56.217600027646043</v>
      </c>
      <c r="H876" s="14">
        <f>IF(B876="A",'Specifications (ICE)'!$M$12,IF(B876="G",'Specifications (ICE)'!$M$13))</f>
        <v>105.33879899999999</v>
      </c>
      <c r="I876" s="14">
        <f>'Specifications (ICE)'!$H$11-G876-H876-R876</f>
        <v>1586.8212863953509</v>
      </c>
      <c r="J876" s="14">
        <f t="shared" si="313"/>
        <v>2.5074641021895854</v>
      </c>
      <c r="K876" s="14">
        <f>0.5*'Specifications (ICE)'!$E$16*E876^2</f>
        <v>48283.043975654393</v>
      </c>
      <c r="L876" s="14">
        <f>E876/'Specifications (ICE)'!$M$4</f>
        <v>46.93333333333333</v>
      </c>
      <c r="M876" s="14">
        <f t="shared" si="308"/>
        <v>3</v>
      </c>
      <c r="N876" s="14">
        <f>IF(M876=1,'Specifications (ICE)'!$M$19,IF(M876=2,'Specifications (ICE)'!$M$20,IF(M876=3,'Specifications (ICE)'!$M$21)))</f>
        <v>632.83908432016858</v>
      </c>
      <c r="O876" s="14">
        <f t="shared" si="309"/>
        <v>56.911309171706868</v>
      </c>
      <c r="P876" s="13">
        <f t="shared" si="310"/>
        <v>0</v>
      </c>
      <c r="Q876" s="14">
        <v>-7.2</v>
      </c>
      <c r="R876" s="17">
        <f>'Specifications (ICE)'!$E$16*9.81*SIN(Q876-Q875)</f>
        <v>-1046.3794352042742</v>
      </c>
      <c r="S876" s="14">
        <f t="shared" si="314"/>
        <v>-0.12566370614359174</v>
      </c>
      <c r="T876" s="12">
        <f t="shared" si="311"/>
        <v>840.33949246964119</v>
      </c>
      <c r="U876" s="3">
        <f t="shared" si="329"/>
        <v>18</v>
      </c>
      <c r="V876" s="19">
        <f t="shared" si="315"/>
        <v>13.422600000000001</v>
      </c>
      <c r="W876" s="14">
        <f>IF(M876=1,_xlfn.XLOOKUP(D876,' RPM (ICE)'!$E$3:$E$63,' RPM (ICE)'!$B$3:$B$63,,1),IF(M876=2,_xlfn.XLOOKUP(D876,' RPM (ICE)'!$F$3:$F$63,' RPM (ICE)'!$B$3:$B$63,,1),IF(M876=3,_xlfn.XLOOKUP(D876,' RPM (ICE)'!$G$3:$G$63,' RPM (ICE)'!$B$3:$B$63,,1))))</f>
        <v>6900</v>
      </c>
      <c r="X876" s="12">
        <f t="shared" si="316"/>
        <v>18.575322156521739</v>
      </c>
      <c r="Y876" s="3">
        <f t="shared" si="317"/>
        <v>19</v>
      </c>
      <c r="Z876" s="3">
        <f t="shared" si="324"/>
        <v>19</v>
      </c>
      <c r="AA876" s="3">
        <f t="shared" si="318"/>
        <v>19</v>
      </c>
      <c r="AB876" s="19"/>
      <c r="AC876" s="14">
        <f>IF(M876=1,_xlfn.XLOOKUP(D876,' RPM (ICE)'!$E$3:$E$63,' RPM (ICE)'!$C$3:$C$63,,-1),IF(M876=2,_xlfn.XLOOKUP(D876,' RPM (ICE)'!$F$3:$F$63,' RPM (ICE)'!$C$3:$C$63,,-1),IF(M876=3,_xlfn.XLOOKUP(D876,' RPM (ICE)'!$G$3:$G$63,' RPM (ICE)'!$C$3:$C$63,,-1))))</f>
        <v>13.483333333333301</v>
      </c>
      <c r="AD876" s="14">
        <f t="shared" si="319"/>
        <v>10.054521666666643</v>
      </c>
      <c r="AE876" s="14">
        <f t="shared" si="320"/>
        <v>13.914292245024122</v>
      </c>
      <c r="AF876" s="14" cm="1">
        <f t="array" ref="AF876">_xlfn.XLOOKUP(AE876,BSFC!$I$11:$I$33,_xlfn.XLOOKUP('Main Data (ICE)'!W876,BSFC!$J$10:$W$10,BSFC!$J$11:$W$33,,-1),,-1)</f>
        <v>450.79008974999994</v>
      </c>
      <c r="AG876" s="14">
        <f t="shared" si="321"/>
        <v>1.2590218679194376</v>
      </c>
      <c r="AH876" s="14">
        <f t="shared" si="325"/>
        <v>2.08253003846414E-4</v>
      </c>
      <c r="AI876" s="14">
        <f t="shared" si="326"/>
        <v>9.3878390294632047E-2</v>
      </c>
      <c r="AJ876" s="14">
        <f t="shared" si="330"/>
        <v>99.171277045725347</v>
      </c>
      <c r="AK876" s="14">
        <f t="shared" si="327"/>
        <v>1.2434223880083715E-4</v>
      </c>
      <c r="AL876" s="14">
        <f t="shared" si="328"/>
        <v>0.13135268482877793</v>
      </c>
    </row>
    <row r="877" spans="1:38" ht="15.75" thickBot="1" x14ac:dyDescent="0.3">
      <c r="A877" s="14">
        <v>2</v>
      </c>
      <c r="B877" s="17" t="s">
        <v>31</v>
      </c>
      <c r="C877" s="14">
        <v>871</v>
      </c>
      <c r="D877" s="14">
        <f t="shared" si="322"/>
        <v>30.000049728</v>
      </c>
      <c r="E877" s="14">
        <f t="shared" si="312"/>
        <v>13.411199999999999</v>
      </c>
      <c r="F877" s="14">
        <f t="shared" si="323"/>
        <v>73.347985145424204</v>
      </c>
      <c r="G877" s="14">
        <f>0.5*('Specifications (ICE)'!$P$4*'Specifications (ICE)'!$P$3)*'Specifications (ICE)'!$P$5*E877^2</f>
        <v>56.217600027646043</v>
      </c>
      <c r="H877" s="14">
        <f>IF(B877="A",'Specifications (ICE)'!$M$12,IF(B877="G",'Specifications (ICE)'!$M$13))</f>
        <v>105.33879899999999</v>
      </c>
      <c r="I877" s="14">
        <f>'Specifications (ICE)'!$H$11-G877-H877-R877</f>
        <v>1586.8212863953509</v>
      </c>
      <c r="J877" s="14">
        <f t="shared" si="313"/>
        <v>2.5074641021895854</v>
      </c>
      <c r="K877" s="14">
        <f>0.5*'Specifications (ICE)'!$E$16*E877^2</f>
        <v>48283.043975654393</v>
      </c>
      <c r="L877" s="14">
        <f>E877/'Specifications (ICE)'!$M$4</f>
        <v>46.93333333333333</v>
      </c>
      <c r="M877" s="14">
        <f t="shared" si="308"/>
        <v>3</v>
      </c>
      <c r="N877" s="14">
        <f>IF(M877=1,'Specifications (ICE)'!$M$19,IF(M877=2,'Specifications (ICE)'!$M$20,IF(M877=3,'Specifications (ICE)'!$M$21)))</f>
        <v>632.83908432016858</v>
      </c>
      <c r="O877" s="14">
        <f t="shared" si="309"/>
        <v>56.911309171706868</v>
      </c>
      <c r="P877" s="13">
        <f t="shared" si="310"/>
        <v>0</v>
      </c>
      <c r="Q877" s="14">
        <v>-7.4</v>
      </c>
      <c r="R877" s="17">
        <f>'Specifications (ICE)'!$E$16*9.81*SIN(Q877-Q876)</f>
        <v>-1046.3794352042742</v>
      </c>
      <c r="S877" s="14">
        <f t="shared" si="314"/>
        <v>-0.1291543646475804</v>
      </c>
      <c r="T877" s="12">
        <f t="shared" si="311"/>
        <v>840.33949246964119</v>
      </c>
      <c r="U877" s="3">
        <f t="shared" si="329"/>
        <v>18</v>
      </c>
      <c r="V877" s="19">
        <f t="shared" si="315"/>
        <v>13.422600000000001</v>
      </c>
      <c r="W877" s="14">
        <f>IF(M877=1,_xlfn.XLOOKUP(D877,' RPM (ICE)'!$E$3:$E$63,' RPM (ICE)'!$B$3:$B$63,,1),IF(M877=2,_xlfn.XLOOKUP(D877,' RPM (ICE)'!$F$3:$F$63,' RPM (ICE)'!$B$3:$B$63,,1),IF(M877=3,_xlfn.XLOOKUP(D877,' RPM (ICE)'!$G$3:$G$63,' RPM (ICE)'!$B$3:$B$63,,1))))</f>
        <v>6900</v>
      </c>
      <c r="X877" s="12">
        <f t="shared" si="316"/>
        <v>18.575322156521739</v>
      </c>
      <c r="Y877" s="3">
        <f t="shared" si="317"/>
        <v>19</v>
      </c>
      <c r="Z877" s="3">
        <f t="shared" si="324"/>
        <v>19</v>
      </c>
      <c r="AA877" s="3">
        <f t="shared" si="318"/>
        <v>19</v>
      </c>
      <c r="AB877" s="19"/>
      <c r="AC877" s="14">
        <f>IF(M877=1,_xlfn.XLOOKUP(D877,' RPM (ICE)'!$E$3:$E$63,' RPM (ICE)'!$C$3:$C$63,,-1),IF(M877=2,_xlfn.XLOOKUP(D877,' RPM (ICE)'!$F$3:$F$63,' RPM (ICE)'!$C$3:$C$63,,-1),IF(M877=3,_xlfn.XLOOKUP(D877,' RPM (ICE)'!$G$3:$G$63,' RPM (ICE)'!$C$3:$C$63,,-1))))</f>
        <v>13.483333333333301</v>
      </c>
      <c r="AD877" s="14">
        <f t="shared" si="319"/>
        <v>10.054521666666643</v>
      </c>
      <c r="AE877" s="14">
        <f t="shared" si="320"/>
        <v>13.914292245024122</v>
      </c>
      <c r="AF877" s="14" cm="1">
        <f t="array" ref="AF877">_xlfn.XLOOKUP(AE877,BSFC!$I$11:$I$33,_xlfn.XLOOKUP('Main Data (ICE)'!W877,BSFC!$J$10:$W$10,BSFC!$J$11:$W$33,,-1),,-1)</f>
        <v>450.79008974999994</v>
      </c>
      <c r="AG877" s="14">
        <f t="shared" si="321"/>
        <v>1.2590218679194376</v>
      </c>
      <c r="AH877" s="14">
        <f t="shared" si="325"/>
        <v>2.08253003846414E-4</v>
      </c>
      <c r="AI877" s="14">
        <f t="shared" si="326"/>
        <v>9.3878390294632047E-2</v>
      </c>
      <c r="AJ877" s="14">
        <f t="shared" si="330"/>
        <v>99.265155436019981</v>
      </c>
      <c r="AK877" s="14">
        <f t="shared" si="327"/>
        <v>1.2434223880083715E-4</v>
      </c>
      <c r="AL877" s="14">
        <f t="shared" si="328"/>
        <v>0.13147702706757877</v>
      </c>
    </row>
    <row r="878" spans="1:38" ht="15.75" thickBot="1" x14ac:dyDescent="0.3">
      <c r="A878" s="14">
        <v>2</v>
      </c>
      <c r="B878" s="17" t="s">
        <v>31</v>
      </c>
      <c r="C878" s="14">
        <v>872</v>
      </c>
      <c r="D878" s="14">
        <f t="shared" si="322"/>
        <v>30.000049728</v>
      </c>
      <c r="E878" s="14">
        <f t="shared" si="312"/>
        <v>13.411199999999999</v>
      </c>
      <c r="F878" s="14">
        <f t="shared" si="323"/>
        <v>73.42254968849268</v>
      </c>
      <c r="G878" s="14">
        <f>0.5*('Specifications (ICE)'!$P$4*'Specifications (ICE)'!$P$3)*'Specifications (ICE)'!$P$5*E878^2</f>
        <v>56.217600027646043</v>
      </c>
      <c r="H878" s="14">
        <f>IF(B878="A",'Specifications (ICE)'!$M$12,IF(B878="G",'Specifications (ICE)'!$M$13))</f>
        <v>105.33879899999999</v>
      </c>
      <c r="I878" s="14">
        <f>'Specifications (ICE)'!$H$11-G878-H878-R878</f>
        <v>1586.8212863953463</v>
      </c>
      <c r="J878" s="14">
        <f t="shared" si="313"/>
        <v>2.5074641021895783</v>
      </c>
      <c r="K878" s="14">
        <f>0.5*'Specifications (ICE)'!$E$16*E878^2</f>
        <v>48283.043975654393</v>
      </c>
      <c r="L878" s="14">
        <f>E878/'Specifications (ICE)'!$M$4</f>
        <v>46.93333333333333</v>
      </c>
      <c r="M878" s="14">
        <f t="shared" si="308"/>
        <v>3</v>
      </c>
      <c r="N878" s="14">
        <f>IF(M878=1,'Specifications (ICE)'!$M$19,IF(M878=2,'Specifications (ICE)'!$M$20,IF(M878=3,'Specifications (ICE)'!$M$21)))</f>
        <v>632.83908432016858</v>
      </c>
      <c r="O878" s="14">
        <f t="shared" si="309"/>
        <v>56.911309171706868</v>
      </c>
      <c r="P878" s="13">
        <f t="shared" si="310"/>
        <v>0</v>
      </c>
      <c r="Q878" s="14">
        <v>-7.6</v>
      </c>
      <c r="R878" s="17">
        <f>'Specifications (ICE)'!$E$16*9.81*SIN(Q878-Q877)</f>
        <v>-1046.3794352042696</v>
      </c>
      <c r="S878" s="14">
        <f t="shared" si="314"/>
        <v>-0.13264502315156904</v>
      </c>
      <c r="T878" s="12">
        <f t="shared" si="311"/>
        <v>840.33949246964119</v>
      </c>
      <c r="U878" s="3">
        <f t="shared" si="329"/>
        <v>18</v>
      </c>
      <c r="V878" s="19">
        <f t="shared" si="315"/>
        <v>13.422600000000001</v>
      </c>
      <c r="W878" s="14">
        <f>IF(M878=1,_xlfn.XLOOKUP(D878,' RPM (ICE)'!$E$3:$E$63,' RPM (ICE)'!$B$3:$B$63,,1),IF(M878=2,_xlfn.XLOOKUP(D878,' RPM (ICE)'!$F$3:$F$63,' RPM (ICE)'!$B$3:$B$63,,1),IF(M878=3,_xlfn.XLOOKUP(D878,' RPM (ICE)'!$G$3:$G$63,' RPM (ICE)'!$B$3:$B$63,,1))))</f>
        <v>6900</v>
      </c>
      <c r="X878" s="12">
        <f t="shared" si="316"/>
        <v>18.575322156521739</v>
      </c>
      <c r="Y878" s="3">
        <f t="shared" si="317"/>
        <v>19</v>
      </c>
      <c r="Z878" s="3">
        <f t="shared" si="324"/>
        <v>19</v>
      </c>
      <c r="AA878" s="3">
        <f t="shared" si="318"/>
        <v>19</v>
      </c>
      <c r="AB878" s="19"/>
      <c r="AC878" s="14">
        <f>IF(M878=1,_xlfn.XLOOKUP(D878,' RPM (ICE)'!$E$3:$E$63,' RPM (ICE)'!$C$3:$C$63,,-1),IF(M878=2,_xlfn.XLOOKUP(D878,' RPM (ICE)'!$F$3:$F$63,' RPM (ICE)'!$C$3:$C$63,,-1),IF(M878=3,_xlfn.XLOOKUP(D878,' RPM (ICE)'!$G$3:$G$63,' RPM (ICE)'!$C$3:$C$63,,-1))))</f>
        <v>13.483333333333301</v>
      </c>
      <c r="AD878" s="14">
        <f t="shared" si="319"/>
        <v>10.054521666666643</v>
      </c>
      <c r="AE878" s="14">
        <f t="shared" si="320"/>
        <v>13.914292245024122</v>
      </c>
      <c r="AF878" s="14" cm="1">
        <f t="array" ref="AF878">_xlfn.XLOOKUP(AE878,BSFC!$I$11:$I$33,_xlfn.XLOOKUP('Main Data (ICE)'!W878,BSFC!$J$10:$W$10,BSFC!$J$11:$W$33,,-1),,-1)</f>
        <v>450.79008974999994</v>
      </c>
      <c r="AG878" s="14">
        <f t="shared" si="321"/>
        <v>1.2590218679194376</v>
      </c>
      <c r="AH878" s="14">
        <f t="shared" si="325"/>
        <v>2.08253003846414E-4</v>
      </c>
      <c r="AI878" s="14">
        <f t="shared" si="326"/>
        <v>9.3878390294632047E-2</v>
      </c>
      <c r="AJ878" s="14">
        <f t="shared" si="330"/>
        <v>99.359033826314615</v>
      </c>
      <c r="AK878" s="14">
        <f t="shared" si="327"/>
        <v>1.2434223880083715E-4</v>
      </c>
      <c r="AL878" s="14">
        <f t="shared" si="328"/>
        <v>0.13160136930637961</v>
      </c>
    </row>
    <row r="879" spans="1:38" ht="15.75" thickBot="1" x14ac:dyDescent="0.3">
      <c r="A879" s="14">
        <v>2</v>
      </c>
      <c r="B879" s="17" t="s">
        <v>31</v>
      </c>
      <c r="C879" s="14">
        <v>873</v>
      </c>
      <c r="D879" s="14">
        <f t="shared" si="322"/>
        <v>30.000049728</v>
      </c>
      <c r="E879" s="14">
        <f t="shared" si="312"/>
        <v>13.411199999999999</v>
      </c>
      <c r="F879" s="14">
        <f t="shared" si="323"/>
        <v>73.497114231561156</v>
      </c>
      <c r="G879" s="14">
        <f>0.5*('Specifications (ICE)'!$P$4*'Specifications (ICE)'!$P$3)*'Specifications (ICE)'!$P$5*E879^2</f>
        <v>56.217600027646043</v>
      </c>
      <c r="H879" s="14">
        <f>IF(B879="A",'Specifications (ICE)'!$M$12,IF(B879="G",'Specifications (ICE)'!$M$13))</f>
        <v>105.33879899999999</v>
      </c>
      <c r="I879" s="14">
        <f>'Specifications (ICE)'!$H$11-G879-H879-R879</f>
        <v>1586.8212863953509</v>
      </c>
      <c r="J879" s="14">
        <f t="shared" si="313"/>
        <v>2.5074641021895854</v>
      </c>
      <c r="K879" s="14">
        <f>0.5*'Specifications (ICE)'!$E$16*E879^2</f>
        <v>48283.043975654393</v>
      </c>
      <c r="L879" s="14">
        <f>E879/'Specifications (ICE)'!$M$4</f>
        <v>46.93333333333333</v>
      </c>
      <c r="M879" s="14">
        <f t="shared" si="308"/>
        <v>3</v>
      </c>
      <c r="N879" s="14">
        <f>IF(M879=1,'Specifications (ICE)'!$M$19,IF(M879=2,'Specifications (ICE)'!$M$20,IF(M879=3,'Specifications (ICE)'!$M$21)))</f>
        <v>632.83908432016858</v>
      </c>
      <c r="O879" s="14">
        <f t="shared" si="309"/>
        <v>56.911309171706868</v>
      </c>
      <c r="P879" s="13">
        <f t="shared" si="310"/>
        <v>0</v>
      </c>
      <c r="Q879" s="14">
        <v>-7.8</v>
      </c>
      <c r="R879" s="17">
        <f>'Specifications (ICE)'!$E$16*9.81*SIN(Q879-Q878)</f>
        <v>-1046.3794352042742</v>
      </c>
      <c r="S879" s="14">
        <f t="shared" si="314"/>
        <v>-0.1361356816555577</v>
      </c>
      <c r="T879" s="12">
        <f t="shared" si="311"/>
        <v>840.33949246964119</v>
      </c>
      <c r="U879" s="3">
        <f t="shared" si="329"/>
        <v>18</v>
      </c>
      <c r="V879" s="19">
        <f t="shared" si="315"/>
        <v>13.422600000000001</v>
      </c>
      <c r="W879" s="14">
        <f>IF(M879=1,_xlfn.XLOOKUP(D879,' RPM (ICE)'!$E$3:$E$63,' RPM (ICE)'!$B$3:$B$63,,1),IF(M879=2,_xlfn.XLOOKUP(D879,' RPM (ICE)'!$F$3:$F$63,' RPM (ICE)'!$B$3:$B$63,,1),IF(M879=3,_xlfn.XLOOKUP(D879,' RPM (ICE)'!$G$3:$G$63,' RPM (ICE)'!$B$3:$B$63,,1))))</f>
        <v>6900</v>
      </c>
      <c r="X879" s="12">
        <f t="shared" si="316"/>
        <v>18.575322156521739</v>
      </c>
      <c r="Y879" s="3">
        <f t="shared" si="317"/>
        <v>19</v>
      </c>
      <c r="Z879" s="3">
        <f t="shared" si="324"/>
        <v>19</v>
      </c>
      <c r="AA879" s="3">
        <f t="shared" si="318"/>
        <v>19</v>
      </c>
      <c r="AB879" s="19"/>
      <c r="AC879" s="14">
        <f>IF(M879=1,_xlfn.XLOOKUP(D879,' RPM (ICE)'!$E$3:$E$63,' RPM (ICE)'!$C$3:$C$63,,-1),IF(M879=2,_xlfn.XLOOKUP(D879,' RPM (ICE)'!$F$3:$F$63,' RPM (ICE)'!$C$3:$C$63,,-1),IF(M879=3,_xlfn.XLOOKUP(D879,' RPM (ICE)'!$G$3:$G$63,' RPM (ICE)'!$C$3:$C$63,,-1))))</f>
        <v>13.483333333333301</v>
      </c>
      <c r="AD879" s="14">
        <f t="shared" si="319"/>
        <v>10.054521666666643</v>
      </c>
      <c r="AE879" s="14">
        <f t="shared" si="320"/>
        <v>13.914292245024122</v>
      </c>
      <c r="AF879" s="14" cm="1">
        <f t="array" ref="AF879">_xlfn.XLOOKUP(AE879,BSFC!$I$11:$I$33,_xlfn.XLOOKUP('Main Data (ICE)'!W879,BSFC!$J$10:$W$10,BSFC!$J$11:$W$33,,-1),,-1)</f>
        <v>450.79008974999994</v>
      </c>
      <c r="AG879" s="14">
        <f t="shared" si="321"/>
        <v>1.2590218679194376</v>
      </c>
      <c r="AH879" s="14">
        <f t="shared" si="325"/>
        <v>2.08253003846414E-4</v>
      </c>
      <c r="AI879" s="14">
        <f t="shared" si="326"/>
        <v>9.3878390294632047E-2</v>
      </c>
      <c r="AJ879" s="14">
        <f t="shared" si="330"/>
        <v>99.452912216609249</v>
      </c>
      <c r="AK879" s="14">
        <f t="shared" si="327"/>
        <v>1.2434223880083715E-4</v>
      </c>
      <c r="AL879" s="14">
        <f t="shared" si="328"/>
        <v>0.13172571154518045</v>
      </c>
    </row>
    <row r="880" spans="1:38" ht="15.75" thickBot="1" x14ac:dyDescent="0.3">
      <c r="A880" s="14">
        <v>2</v>
      </c>
      <c r="B880" s="17" t="s">
        <v>31</v>
      </c>
      <c r="C880" s="14">
        <v>874</v>
      </c>
      <c r="D880" s="14">
        <f t="shared" si="322"/>
        <v>30.000049728</v>
      </c>
      <c r="E880" s="14">
        <f t="shared" si="312"/>
        <v>13.411199999999999</v>
      </c>
      <c r="F880" s="14">
        <f t="shared" si="323"/>
        <v>73.571678774629632</v>
      </c>
      <c r="G880" s="14">
        <f>0.5*('Specifications (ICE)'!$P$4*'Specifications (ICE)'!$P$3)*'Specifications (ICE)'!$P$5*E880^2</f>
        <v>56.217600027646043</v>
      </c>
      <c r="H880" s="14">
        <f>IF(B880="A",'Specifications (ICE)'!$M$12,IF(B880="G",'Specifications (ICE)'!$M$13))</f>
        <v>105.33879899999999</v>
      </c>
      <c r="I880" s="14">
        <f>'Specifications (ICE)'!$H$11-G880-H880-R880</f>
        <v>1586.8212863953509</v>
      </c>
      <c r="J880" s="14">
        <f t="shared" si="313"/>
        <v>2.5074641021895854</v>
      </c>
      <c r="K880" s="14">
        <f>0.5*'Specifications (ICE)'!$E$16*E880^2</f>
        <v>48283.043975654393</v>
      </c>
      <c r="L880" s="14">
        <f>E880/'Specifications (ICE)'!$M$4</f>
        <v>46.93333333333333</v>
      </c>
      <c r="M880" s="14">
        <f t="shared" si="308"/>
        <v>3</v>
      </c>
      <c r="N880" s="14">
        <f>IF(M880=1,'Specifications (ICE)'!$M$19,IF(M880=2,'Specifications (ICE)'!$M$20,IF(M880=3,'Specifications (ICE)'!$M$21)))</f>
        <v>632.83908432016858</v>
      </c>
      <c r="O880" s="14">
        <f t="shared" si="309"/>
        <v>56.911309171706868</v>
      </c>
      <c r="P880" s="13">
        <f t="shared" si="310"/>
        <v>0</v>
      </c>
      <c r="Q880" s="14">
        <v>-8</v>
      </c>
      <c r="R880" s="17">
        <f>'Specifications (ICE)'!$E$16*9.81*SIN(Q880-Q879)</f>
        <v>-1046.3794352042742</v>
      </c>
      <c r="S880" s="14">
        <f t="shared" si="314"/>
        <v>-0.13962634015954636</v>
      </c>
      <c r="T880" s="12">
        <f t="shared" si="311"/>
        <v>840.33949246964119</v>
      </c>
      <c r="U880" s="3">
        <f t="shared" si="329"/>
        <v>18</v>
      </c>
      <c r="V880" s="19">
        <f t="shared" si="315"/>
        <v>13.422600000000001</v>
      </c>
      <c r="W880" s="14">
        <f>IF(M880=1,_xlfn.XLOOKUP(D880,' RPM (ICE)'!$E$3:$E$63,' RPM (ICE)'!$B$3:$B$63,,1),IF(M880=2,_xlfn.XLOOKUP(D880,' RPM (ICE)'!$F$3:$F$63,' RPM (ICE)'!$B$3:$B$63,,1),IF(M880=3,_xlfn.XLOOKUP(D880,' RPM (ICE)'!$G$3:$G$63,' RPM (ICE)'!$B$3:$B$63,,1))))</f>
        <v>6900</v>
      </c>
      <c r="X880" s="12">
        <f t="shared" si="316"/>
        <v>18.575322156521739</v>
      </c>
      <c r="Y880" s="3">
        <f t="shared" si="317"/>
        <v>19</v>
      </c>
      <c r="Z880" s="3">
        <f t="shared" si="324"/>
        <v>19</v>
      </c>
      <c r="AA880" s="3">
        <f t="shared" si="318"/>
        <v>19</v>
      </c>
      <c r="AB880" s="19"/>
      <c r="AC880" s="14">
        <f>IF(M880=1,_xlfn.XLOOKUP(D880,' RPM (ICE)'!$E$3:$E$63,' RPM (ICE)'!$C$3:$C$63,,-1),IF(M880=2,_xlfn.XLOOKUP(D880,' RPM (ICE)'!$F$3:$F$63,' RPM (ICE)'!$C$3:$C$63,,-1),IF(M880=3,_xlfn.XLOOKUP(D880,' RPM (ICE)'!$G$3:$G$63,' RPM (ICE)'!$C$3:$C$63,,-1))))</f>
        <v>13.483333333333301</v>
      </c>
      <c r="AD880" s="14">
        <f t="shared" si="319"/>
        <v>10.054521666666643</v>
      </c>
      <c r="AE880" s="14">
        <f t="shared" si="320"/>
        <v>13.914292245024122</v>
      </c>
      <c r="AF880" s="14" cm="1">
        <f t="array" ref="AF880">_xlfn.XLOOKUP(AE880,BSFC!$I$11:$I$33,_xlfn.XLOOKUP('Main Data (ICE)'!W880,BSFC!$J$10:$W$10,BSFC!$J$11:$W$33,,-1),,-1)</f>
        <v>450.79008974999994</v>
      </c>
      <c r="AG880" s="14">
        <f t="shared" si="321"/>
        <v>1.2590218679194376</v>
      </c>
      <c r="AH880" s="14">
        <f t="shared" si="325"/>
        <v>2.08253003846414E-4</v>
      </c>
      <c r="AI880" s="14">
        <f t="shared" si="326"/>
        <v>9.3878390294632047E-2</v>
      </c>
      <c r="AJ880" s="14">
        <f t="shared" si="330"/>
        <v>99.546790606903883</v>
      </c>
      <c r="AK880" s="14">
        <f t="shared" si="327"/>
        <v>1.2434223880083715E-4</v>
      </c>
      <c r="AL880" s="14">
        <f t="shared" si="328"/>
        <v>0.13185005378398129</v>
      </c>
    </row>
    <row r="881" spans="1:38" ht="15.75" thickBot="1" x14ac:dyDescent="0.3">
      <c r="A881" s="14">
        <v>2</v>
      </c>
      <c r="B881" s="17" t="s">
        <v>31</v>
      </c>
      <c r="C881" s="14">
        <v>875</v>
      </c>
      <c r="D881" s="14">
        <f t="shared" si="322"/>
        <v>30.000049728</v>
      </c>
      <c r="E881" s="14">
        <f t="shared" si="312"/>
        <v>13.411199999999999</v>
      </c>
      <c r="F881" s="14">
        <f t="shared" si="323"/>
        <v>73.646243317698108</v>
      </c>
      <c r="G881" s="14">
        <f>0.5*('Specifications (ICE)'!$P$4*'Specifications (ICE)'!$P$3)*'Specifications (ICE)'!$P$5*E881^2</f>
        <v>56.217600027646043</v>
      </c>
      <c r="H881" s="14">
        <f>IF(B881="A",'Specifications (ICE)'!$M$12,IF(B881="G",'Specifications (ICE)'!$M$13))</f>
        <v>105.33879899999999</v>
      </c>
      <c r="I881" s="14">
        <f>'Specifications (ICE)'!$H$11-G881-H881-R881</f>
        <v>1586.8212863953463</v>
      </c>
      <c r="J881" s="14">
        <f t="shared" si="313"/>
        <v>2.5074641021895783</v>
      </c>
      <c r="K881" s="14">
        <f>0.5*'Specifications (ICE)'!$E$16*E881^2</f>
        <v>48283.043975654393</v>
      </c>
      <c r="L881" s="14">
        <f>E881/'Specifications (ICE)'!$M$4</f>
        <v>46.93333333333333</v>
      </c>
      <c r="M881" s="14">
        <f t="shared" si="308"/>
        <v>3</v>
      </c>
      <c r="N881" s="14">
        <f>IF(M881=1,'Specifications (ICE)'!$M$19,IF(M881=2,'Specifications (ICE)'!$M$20,IF(M881=3,'Specifications (ICE)'!$M$21)))</f>
        <v>632.83908432016858</v>
      </c>
      <c r="O881" s="14">
        <f t="shared" si="309"/>
        <v>56.911309171706868</v>
      </c>
      <c r="P881" s="13">
        <f t="shared" si="310"/>
        <v>0</v>
      </c>
      <c r="Q881" s="14">
        <v>-8.1999999999999993</v>
      </c>
      <c r="R881" s="17">
        <f>'Specifications (ICE)'!$E$16*9.81*SIN(Q881-Q880)</f>
        <v>-1046.3794352042696</v>
      </c>
      <c r="S881" s="14">
        <f t="shared" si="314"/>
        <v>-0.143116998663535</v>
      </c>
      <c r="T881" s="12">
        <f t="shared" si="311"/>
        <v>840.33949246964119</v>
      </c>
      <c r="U881" s="3">
        <f t="shared" si="329"/>
        <v>18</v>
      </c>
      <c r="V881" s="19">
        <f t="shared" si="315"/>
        <v>13.422600000000001</v>
      </c>
      <c r="W881" s="14">
        <f>IF(M881=1,_xlfn.XLOOKUP(D881,' RPM (ICE)'!$E$3:$E$63,' RPM (ICE)'!$B$3:$B$63,,1),IF(M881=2,_xlfn.XLOOKUP(D881,' RPM (ICE)'!$F$3:$F$63,' RPM (ICE)'!$B$3:$B$63,,1),IF(M881=3,_xlfn.XLOOKUP(D881,' RPM (ICE)'!$G$3:$G$63,' RPM (ICE)'!$B$3:$B$63,,1))))</f>
        <v>6900</v>
      </c>
      <c r="X881" s="12">
        <f t="shared" si="316"/>
        <v>18.575322156521739</v>
      </c>
      <c r="Y881" s="3">
        <f t="shared" si="317"/>
        <v>19</v>
      </c>
      <c r="Z881" s="3">
        <f t="shared" si="324"/>
        <v>19</v>
      </c>
      <c r="AA881" s="3">
        <f t="shared" si="318"/>
        <v>19</v>
      </c>
      <c r="AB881" s="19"/>
      <c r="AC881" s="14">
        <f>IF(M881=1,_xlfn.XLOOKUP(D881,' RPM (ICE)'!$E$3:$E$63,' RPM (ICE)'!$C$3:$C$63,,-1),IF(M881=2,_xlfn.XLOOKUP(D881,' RPM (ICE)'!$F$3:$F$63,' RPM (ICE)'!$C$3:$C$63,,-1),IF(M881=3,_xlfn.XLOOKUP(D881,' RPM (ICE)'!$G$3:$G$63,' RPM (ICE)'!$C$3:$C$63,,-1))))</f>
        <v>13.483333333333301</v>
      </c>
      <c r="AD881" s="14">
        <f t="shared" si="319"/>
        <v>10.054521666666643</v>
      </c>
      <c r="AE881" s="14">
        <f t="shared" si="320"/>
        <v>13.914292245024122</v>
      </c>
      <c r="AF881" s="14" cm="1">
        <f t="array" ref="AF881">_xlfn.XLOOKUP(AE881,BSFC!$I$11:$I$33,_xlfn.XLOOKUP('Main Data (ICE)'!W881,BSFC!$J$10:$W$10,BSFC!$J$11:$W$33,,-1),,-1)</f>
        <v>450.79008974999994</v>
      </c>
      <c r="AG881" s="14">
        <f t="shared" si="321"/>
        <v>1.2590218679194376</v>
      </c>
      <c r="AH881" s="14">
        <f t="shared" si="325"/>
        <v>2.08253003846414E-4</v>
      </c>
      <c r="AI881" s="14">
        <f t="shared" si="326"/>
        <v>9.3878390294632047E-2</v>
      </c>
      <c r="AJ881" s="14">
        <f t="shared" si="330"/>
        <v>99.640668997198517</v>
      </c>
      <c r="AK881" s="14">
        <f t="shared" si="327"/>
        <v>1.2434223880083715E-4</v>
      </c>
      <c r="AL881" s="14">
        <f t="shared" si="328"/>
        <v>0.13197439602278213</v>
      </c>
    </row>
    <row r="882" spans="1:38" ht="15.75" thickBot="1" x14ac:dyDescent="0.3">
      <c r="A882" s="14">
        <v>2</v>
      </c>
      <c r="B882" s="17" t="s">
        <v>31</v>
      </c>
      <c r="C882" s="14">
        <v>876</v>
      </c>
      <c r="D882" s="14">
        <f t="shared" si="322"/>
        <v>30.000049728</v>
      </c>
      <c r="E882" s="14">
        <f t="shared" si="312"/>
        <v>13.411199999999999</v>
      </c>
      <c r="F882" s="14">
        <f t="shared" si="323"/>
        <v>73.720807860766584</v>
      </c>
      <c r="G882" s="14">
        <f>0.5*('Specifications (ICE)'!$P$4*'Specifications (ICE)'!$P$3)*'Specifications (ICE)'!$P$5*E882^2</f>
        <v>56.217600027646043</v>
      </c>
      <c r="H882" s="14">
        <f>IF(B882="A",'Specifications (ICE)'!$M$12,IF(B882="G",'Specifications (ICE)'!$M$13))</f>
        <v>105.33879899999999</v>
      </c>
      <c r="I882" s="14">
        <f>'Specifications (ICE)'!$H$11-G882-H882-R882</f>
        <v>1586.8212863953554</v>
      </c>
      <c r="J882" s="14">
        <f t="shared" si="313"/>
        <v>2.5074641021895925</v>
      </c>
      <c r="K882" s="14">
        <f>0.5*'Specifications (ICE)'!$E$16*E882^2</f>
        <v>48283.043975654393</v>
      </c>
      <c r="L882" s="14">
        <f>E882/'Specifications (ICE)'!$M$4</f>
        <v>46.93333333333333</v>
      </c>
      <c r="M882" s="14">
        <f t="shared" si="308"/>
        <v>3</v>
      </c>
      <c r="N882" s="14">
        <f>IF(M882=1,'Specifications (ICE)'!$M$19,IF(M882=2,'Specifications (ICE)'!$M$20,IF(M882=3,'Specifications (ICE)'!$M$21)))</f>
        <v>632.83908432016858</v>
      </c>
      <c r="O882" s="14">
        <f t="shared" si="309"/>
        <v>56.911309171706868</v>
      </c>
      <c r="P882" s="13">
        <f t="shared" si="310"/>
        <v>0</v>
      </c>
      <c r="Q882" s="14">
        <v>-8.4</v>
      </c>
      <c r="R882" s="17">
        <f>'Specifications (ICE)'!$E$16*9.81*SIN(Q882-Q881)</f>
        <v>-1046.3794352042787</v>
      </c>
      <c r="S882" s="14">
        <f t="shared" si="314"/>
        <v>-0.14660765716752369</v>
      </c>
      <c r="T882" s="12">
        <f t="shared" si="311"/>
        <v>840.33949246964119</v>
      </c>
      <c r="U882" s="3">
        <f t="shared" si="329"/>
        <v>18</v>
      </c>
      <c r="V882" s="19">
        <f t="shared" si="315"/>
        <v>13.422600000000001</v>
      </c>
      <c r="W882" s="14">
        <f>IF(M882=1,_xlfn.XLOOKUP(D882,' RPM (ICE)'!$E$3:$E$63,' RPM (ICE)'!$B$3:$B$63,,1),IF(M882=2,_xlfn.XLOOKUP(D882,' RPM (ICE)'!$F$3:$F$63,' RPM (ICE)'!$B$3:$B$63,,1),IF(M882=3,_xlfn.XLOOKUP(D882,' RPM (ICE)'!$G$3:$G$63,' RPM (ICE)'!$B$3:$B$63,,1))))</f>
        <v>6900</v>
      </c>
      <c r="X882" s="12">
        <f t="shared" si="316"/>
        <v>18.575322156521739</v>
      </c>
      <c r="Y882" s="3">
        <f t="shared" si="317"/>
        <v>19</v>
      </c>
      <c r="Z882" s="3">
        <f t="shared" si="324"/>
        <v>19</v>
      </c>
      <c r="AA882" s="3">
        <f t="shared" si="318"/>
        <v>19</v>
      </c>
      <c r="AB882" s="19"/>
      <c r="AC882" s="14">
        <f>IF(M882=1,_xlfn.XLOOKUP(D882,' RPM (ICE)'!$E$3:$E$63,' RPM (ICE)'!$C$3:$C$63,,-1),IF(M882=2,_xlfn.XLOOKUP(D882,' RPM (ICE)'!$F$3:$F$63,' RPM (ICE)'!$C$3:$C$63,,-1),IF(M882=3,_xlfn.XLOOKUP(D882,' RPM (ICE)'!$G$3:$G$63,' RPM (ICE)'!$C$3:$C$63,,-1))))</f>
        <v>13.483333333333301</v>
      </c>
      <c r="AD882" s="14">
        <f t="shared" si="319"/>
        <v>10.054521666666643</v>
      </c>
      <c r="AE882" s="14">
        <f t="shared" si="320"/>
        <v>13.914292245024122</v>
      </c>
      <c r="AF882" s="14" cm="1">
        <f t="array" ref="AF882">_xlfn.XLOOKUP(AE882,BSFC!$I$11:$I$33,_xlfn.XLOOKUP('Main Data (ICE)'!W882,BSFC!$J$10:$W$10,BSFC!$J$11:$W$33,,-1),,-1)</f>
        <v>450.79008974999994</v>
      </c>
      <c r="AG882" s="14">
        <f t="shared" si="321"/>
        <v>1.2590218679194376</v>
      </c>
      <c r="AH882" s="14">
        <f t="shared" si="325"/>
        <v>2.08253003846414E-4</v>
      </c>
      <c r="AI882" s="14">
        <f t="shared" si="326"/>
        <v>9.3878390294632047E-2</v>
      </c>
      <c r="AJ882" s="14">
        <f t="shared" si="330"/>
        <v>99.734547387493151</v>
      </c>
      <c r="AK882" s="14">
        <f t="shared" si="327"/>
        <v>1.2434223880083715E-4</v>
      </c>
      <c r="AL882" s="14">
        <f t="shared" si="328"/>
        <v>0.13209873826158297</v>
      </c>
    </row>
    <row r="883" spans="1:38" ht="15.75" thickBot="1" x14ac:dyDescent="0.3">
      <c r="A883" s="14">
        <v>2</v>
      </c>
      <c r="B883" s="17" t="s">
        <v>31</v>
      </c>
      <c r="C883" s="14">
        <v>877</v>
      </c>
      <c r="D883" s="14">
        <f t="shared" si="322"/>
        <v>30.000049728</v>
      </c>
      <c r="E883" s="14">
        <f t="shared" si="312"/>
        <v>13.411199999999999</v>
      </c>
      <c r="F883" s="14">
        <f t="shared" si="323"/>
        <v>73.79537240383506</v>
      </c>
      <c r="G883" s="14">
        <f>0.5*('Specifications (ICE)'!$P$4*'Specifications (ICE)'!$P$3)*'Specifications (ICE)'!$P$5*E883^2</f>
        <v>56.217600027646043</v>
      </c>
      <c r="H883" s="14">
        <f>IF(B883="A",'Specifications (ICE)'!$M$12,IF(B883="G",'Specifications (ICE)'!$M$13))</f>
        <v>105.33879899999999</v>
      </c>
      <c r="I883" s="14">
        <f>'Specifications (ICE)'!$H$11-G883-H883-R883</f>
        <v>1586.8212863953463</v>
      </c>
      <c r="J883" s="14">
        <f t="shared" si="313"/>
        <v>2.5074641021895783</v>
      </c>
      <c r="K883" s="14">
        <f>0.5*'Specifications (ICE)'!$E$16*E883^2</f>
        <v>48283.043975654393</v>
      </c>
      <c r="L883" s="14">
        <f>E883/'Specifications (ICE)'!$M$4</f>
        <v>46.93333333333333</v>
      </c>
      <c r="M883" s="14">
        <f t="shared" si="308"/>
        <v>3</v>
      </c>
      <c r="N883" s="14">
        <f>IF(M883=1,'Specifications (ICE)'!$M$19,IF(M883=2,'Specifications (ICE)'!$M$20,IF(M883=3,'Specifications (ICE)'!$M$21)))</f>
        <v>632.83908432016858</v>
      </c>
      <c r="O883" s="14">
        <f t="shared" si="309"/>
        <v>56.911309171706868</v>
      </c>
      <c r="P883" s="13">
        <f t="shared" si="310"/>
        <v>0</v>
      </c>
      <c r="Q883" s="14">
        <v>-8.6</v>
      </c>
      <c r="R883" s="17">
        <f>'Specifications (ICE)'!$E$16*9.81*SIN(Q883-Q882)</f>
        <v>-1046.3794352042696</v>
      </c>
      <c r="S883" s="14">
        <f t="shared" si="314"/>
        <v>-0.15009831567151233</v>
      </c>
      <c r="T883" s="12">
        <f t="shared" si="311"/>
        <v>840.33949246964119</v>
      </c>
      <c r="U883" s="3">
        <f t="shared" si="329"/>
        <v>18</v>
      </c>
      <c r="V883" s="19">
        <f t="shared" si="315"/>
        <v>13.422600000000001</v>
      </c>
      <c r="W883" s="14">
        <f>IF(M883=1,_xlfn.XLOOKUP(D883,' RPM (ICE)'!$E$3:$E$63,' RPM (ICE)'!$B$3:$B$63,,1),IF(M883=2,_xlfn.XLOOKUP(D883,' RPM (ICE)'!$F$3:$F$63,' RPM (ICE)'!$B$3:$B$63,,1),IF(M883=3,_xlfn.XLOOKUP(D883,' RPM (ICE)'!$G$3:$G$63,' RPM (ICE)'!$B$3:$B$63,,1))))</f>
        <v>6900</v>
      </c>
      <c r="X883" s="12">
        <f t="shared" si="316"/>
        <v>18.575322156521739</v>
      </c>
      <c r="Y883" s="3">
        <f t="shared" si="317"/>
        <v>19</v>
      </c>
      <c r="Z883" s="3">
        <f t="shared" si="324"/>
        <v>19</v>
      </c>
      <c r="AA883" s="3">
        <f t="shared" si="318"/>
        <v>19</v>
      </c>
      <c r="AB883" s="19"/>
      <c r="AC883" s="14">
        <f>IF(M883=1,_xlfn.XLOOKUP(D883,' RPM (ICE)'!$E$3:$E$63,' RPM (ICE)'!$C$3:$C$63,,-1),IF(M883=2,_xlfn.XLOOKUP(D883,' RPM (ICE)'!$F$3:$F$63,' RPM (ICE)'!$C$3:$C$63,,-1),IF(M883=3,_xlfn.XLOOKUP(D883,' RPM (ICE)'!$G$3:$G$63,' RPM (ICE)'!$C$3:$C$63,,-1))))</f>
        <v>13.483333333333301</v>
      </c>
      <c r="AD883" s="14">
        <f t="shared" si="319"/>
        <v>10.054521666666643</v>
      </c>
      <c r="AE883" s="14">
        <f t="shared" si="320"/>
        <v>13.914292245024122</v>
      </c>
      <c r="AF883" s="14" cm="1">
        <f t="array" ref="AF883">_xlfn.XLOOKUP(AE883,BSFC!$I$11:$I$33,_xlfn.XLOOKUP('Main Data (ICE)'!W883,BSFC!$J$10:$W$10,BSFC!$J$11:$W$33,,-1),,-1)</f>
        <v>450.79008974999994</v>
      </c>
      <c r="AG883" s="14">
        <f t="shared" si="321"/>
        <v>1.2590218679194376</v>
      </c>
      <c r="AH883" s="14">
        <f t="shared" si="325"/>
        <v>2.08253003846414E-4</v>
      </c>
      <c r="AI883" s="14">
        <f t="shared" si="326"/>
        <v>9.3878390294632047E-2</v>
      </c>
      <c r="AJ883" s="14">
        <f t="shared" si="330"/>
        <v>99.828425777787785</v>
      </c>
      <c r="AK883" s="14">
        <f t="shared" si="327"/>
        <v>1.2434223880083715E-4</v>
      </c>
      <c r="AL883" s="14">
        <f t="shared" si="328"/>
        <v>0.13222308050038381</v>
      </c>
    </row>
    <row r="884" spans="1:38" ht="15.75" thickBot="1" x14ac:dyDescent="0.3">
      <c r="A884" s="14">
        <v>2</v>
      </c>
      <c r="B884" s="17" t="s">
        <v>31</v>
      </c>
      <c r="C884" s="14">
        <v>878</v>
      </c>
      <c r="D884" s="14">
        <f t="shared" si="322"/>
        <v>30.000049728</v>
      </c>
      <c r="E884" s="14">
        <f t="shared" si="312"/>
        <v>13.411199999999999</v>
      </c>
      <c r="F884" s="14">
        <f t="shared" si="323"/>
        <v>73.869936946903536</v>
      </c>
      <c r="G884" s="14">
        <f>0.5*('Specifications (ICE)'!$P$4*'Specifications (ICE)'!$P$3)*'Specifications (ICE)'!$P$5*E884^2</f>
        <v>56.217600027646043</v>
      </c>
      <c r="H884" s="14">
        <f>IF(B884="A",'Specifications (ICE)'!$M$12,IF(B884="G",'Specifications (ICE)'!$M$13))</f>
        <v>105.33879899999999</v>
      </c>
      <c r="I884" s="14">
        <f>'Specifications (ICE)'!$H$11-G884-H884-R884</f>
        <v>1586.8212863953554</v>
      </c>
      <c r="J884" s="14">
        <f t="shared" si="313"/>
        <v>2.5074641021895925</v>
      </c>
      <c r="K884" s="14">
        <f>0.5*'Specifications (ICE)'!$E$16*E884^2</f>
        <v>48283.043975654393</v>
      </c>
      <c r="L884" s="14">
        <f>E884/'Specifications (ICE)'!$M$4</f>
        <v>46.93333333333333</v>
      </c>
      <c r="M884" s="14">
        <f t="shared" si="308"/>
        <v>3</v>
      </c>
      <c r="N884" s="14">
        <f>IF(M884=1,'Specifications (ICE)'!$M$19,IF(M884=2,'Specifications (ICE)'!$M$20,IF(M884=3,'Specifications (ICE)'!$M$21)))</f>
        <v>632.83908432016858</v>
      </c>
      <c r="O884" s="14">
        <f t="shared" si="309"/>
        <v>56.911309171706868</v>
      </c>
      <c r="P884" s="13">
        <f t="shared" si="310"/>
        <v>0</v>
      </c>
      <c r="Q884" s="14">
        <v>-8.8000000000000007</v>
      </c>
      <c r="R884" s="17">
        <f>'Specifications (ICE)'!$E$16*9.81*SIN(Q884-Q883)</f>
        <v>-1046.3794352042787</v>
      </c>
      <c r="S884" s="14">
        <f t="shared" si="314"/>
        <v>-0.15358897417550102</v>
      </c>
      <c r="T884" s="12">
        <f t="shared" si="311"/>
        <v>840.33949246964119</v>
      </c>
      <c r="U884" s="3">
        <f t="shared" si="329"/>
        <v>18</v>
      </c>
      <c r="V884" s="19">
        <f t="shared" si="315"/>
        <v>13.422600000000001</v>
      </c>
      <c r="W884" s="14">
        <f>IF(M884=1,_xlfn.XLOOKUP(D884,' RPM (ICE)'!$E$3:$E$63,' RPM (ICE)'!$B$3:$B$63,,1),IF(M884=2,_xlfn.XLOOKUP(D884,' RPM (ICE)'!$F$3:$F$63,' RPM (ICE)'!$B$3:$B$63,,1),IF(M884=3,_xlfn.XLOOKUP(D884,' RPM (ICE)'!$G$3:$G$63,' RPM (ICE)'!$B$3:$B$63,,1))))</f>
        <v>6900</v>
      </c>
      <c r="X884" s="12">
        <f t="shared" si="316"/>
        <v>18.575322156521739</v>
      </c>
      <c r="Y884" s="3">
        <f t="shared" si="317"/>
        <v>19</v>
      </c>
      <c r="Z884" s="3">
        <f t="shared" si="324"/>
        <v>19</v>
      </c>
      <c r="AA884" s="3">
        <f t="shared" si="318"/>
        <v>19</v>
      </c>
      <c r="AB884" s="19"/>
      <c r="AC884" s="14">
        <f>IF(M884=1,_xlfn.XLOOKUP(D884,' RPM (ICE)'!$E$3:$E$63,' RPM (ICE)'!$C$3:$C$63,,-1),IF(M884=2,_xlfn.XLOOKUP(D884,' RPM (ICE)'!$F$3:$F$63,' RPM (ICE)'!$C$3:$C$63,,-1),IF(M884=3,_xlfn.XLOOKUP(D884,' RPM (ICE)'!$G$3:$G$63,' RPM (ICE)'!$C$3:$C$63,,-1))))</f>
        <v>13.483333333333301</v>
      </c>
      <c r="AD884" s="14">
        <f t="shared" si="319"/>
        <v>10.054521666666643</v>
      </c>
      <c r="AE884" s="14">
        <f t="shared" si="320"/>
        <v>13.914292245024122</v>
      </c>
      <c r="AF884" s="14" cm="1">
        <f t="array" ref="AF884">_xlfn.XLOOKUP(AE884,BSFC!$I$11:$I$33,_xlfn.XLOOKUP('Main Data (ICE)'!W884,BSFC!$J$10:$W$10,BSFC!$J$11:$W$33,,-1),,-1)</f>
        <v>450.79008974999994</v>
      </c>
      <c r="AG884" s="14">
        <f t="shared" si="321"/>
        <v>1.2590218679194376</v>
      </c>
      <c r="AH884" s="14">
        <f t="shared" si="325"/>
        <v>2.08253003846414E-4</v>
      </c>
      <c r="AI884" s="14">
        <f t="shared" si="326"/>
        <v>9.3878390294632047E-2</v>
      </c>
      <c r="AJ884" s="14">
        <f t="shared" si="330"/>
        <v>99.92230416808242</v>
      </c>
      <c r="AK884" s="14">
        <f t="shared" si="327"/>
        <v>1.2434223880083715E-4</v>
      </c>
      <c r="AL884" s="14">
        <f t="shared" si="328"/>
        <v>0.13234742273918465</v>
      </c>
    </row>
    <row r="885" spans="1:38" ht="15.75" thickBot="1" x14ac:dyDescent="0.3">
      <c r="A885" s="14">
        <v>2</v>
      </c>
      <c r="B885" s="17" t="s">
        <v>31</v>
      </c>
      <c r="C885" s="14">
        <v>879</v>
      </c>
      <c r="D885" s="14">
        <f t="shared" si="322"/>
        <v>30.000049728</v>
      </c>
      <c r="E885" s="14">
        <f t="shared" si="312"/>
        <v>13.411199999999999</v>
      </c>
      <c r="F885" s="14">
        <f t="shared" si="323"/>
        <v>73.944501489972012</v>
      </c>
      <c r="G885" s="14">
        <f>0.5*('Specifications (ICE)'!$P$4*'Specifications (ICE)'!$P$3)*'Specifications (ICE)'!$P$5*E885^2</f>
        <v>56.217600027646043</v>
      </c>
      <c r="H885" s="14">
        <f>IF(B885="A",'Specifications (ICE)'!$M$12,IF(B885="G",'Specifications (ICE)'!$M$13))</f>
        <v>105.33879899999999</v>
      </c>
      <c r="I885" s="14">
        <f>'Specifications (ICE)'!$H$11-G885-H885-R885</f>
        <v>1586.8212863953463</v>
      </c>
      <c r="J885" s="14">
        <f t="shared" si="313"/>
        <v>2.5074641021895783</v>
      </c>
      <c r="K885" s="14">
        <f>0.5*'Specifications (ICE)'!$E$16*E885^2</f>
        <v>48283.043975654393</v>
      </c>
      <c r="L885" s="14">
        <f>E885/'Specifications (ICE)'!$M$4</f>
        <v>46.93333333333333</v>
      </c>
      <c r="M885" s="14">
        <f t="shared" si="308"/>
        <v>3</v>
      </c>
      <c r="N885" s="14">
        <f>IF(M885=1,'Specifications (ICE)'!$M$19,IF(M885=2,'Specifications (ICE)'!$M$20,IF(M885=3,'Specifications (ICE)'!$M$21)))</f>
        <v>632.83908432016858</v>
      </c>
      <c r="O885" s="14">
        <f t="shared" si="309"/>
        <v>56.911309171706868</v>
      </c>
      <c r="P885" s="13">
        <f t="shared" si="310"/>
        <v>0</v>
      </c>
      <c r="Q885" s="14">
        <v>-9</v>
      </c>
      <c r="R885" s="17">
        <f>'Specifications (ICE)'!$E$16*9.81*SIN(Q885-Q884)</f>
        <v>-1046.3794352042696</v>
      </c>
      <c r="S885" s="14">
        <f t="shared" si="314"/>
        <v>-0.15707963267948966</v>
      </c>
      <c r="T885" s="12">
        <f t="shared" si="311"/>
        <v>840.33949246964119</v>
      </c>
      <c r="U885" s="3">
        <f t="shared" si="329"/>
        <v>18</v>
      </c>
      <c r="V885" s="19">
        <f t="shared" si="315"/>
        <v>13.422600000000001</v>
      </c>
      <c r="W885" s="14">
        <f>IF(M885=1,_xlfn.XLOOKUP(D885,' RPM (ICE)'!$E$3:$E$63,' RPM (ICE)'!$B$3:$B$63,,1),IF(M885=2,_xlfn.XLOOKUP(D885,' RPM (ICE)'!$F$3:$F$63,' RPM (ICE)'!$B$3:$B$63,,1),IF(M885=3,_xlfn.XLOOKUP(D885,' RPM (ICE)'!$G$3:$G$63,' RPM (ICE)'!$B$3:$B$63,,1))))</f>
        <v>6900</v>
      </c>
      <c r="X885" s="12">
        <f t="shared" si="316"/>
        <v>18.575322156521739</v>
      </c>
      <c r="Y885" s="3">
        <f t="shared" si="317"/>
        <v>19</v>
      </c>
      <c r="Z885" s="3">
        <f t="shared" si="324"/>
        <v>19</v>
      </c>
      <c r="AA885" s="3">
        <f t="shared" si="318"/>
        <v>19</v>
      </c>
      <c r="AB885" s="19"/>
      <c r="AC885" s="14">
        <f>IF(M885=1,_xlfn.XLOOKUP(D885,' RPM (ICE)'!$E$3:$E$63,' RPM (ICE)'!$C$3:$C$63,,-1),IF(M885=2,_xlfn.XLOOKUP(D885,' RPM (ICE)'!$F$3:$F$63,' RPM (ICE)'!$C$3:$C$63,,-1),IF(M885=3,_xlfn.XLOOKUP(D885,' RPM (ICE)'!$G$3:$G$63,' RPM (ICE)'!$C$3:$C$63,,-1))))</f>
        <v>13.483333333333301</v>
      </c>
      <c r="AD885" s="14">
        <f t="shared" si="319"/>
        <v>10.054521666666643</v>
      </c>
      <c r="AE885" s="14">
        <f t="shared" si="320"/>
        <v>13.914292245024122</v>
      </c>
      <c r="AF885" s="14" cm="1">
        <f t="array" ref="AF885">_xlfn.XLOOKUP(AE885,BSFC!$I$11:$I$33,_xlfn.XLOOKUP('Main Data (ICE)'!W885,BSFC!$J$10:$W$10,BSFC!$J$11:$W$33,,-1),,-1)</f>
        <v>450.79008974999994</v>
      </c>
      <c r="AG885" s="14">
        <f t="shared" si="321"/>
        <v>1.2590218679194376</v>
      </c>
      <c r="AH885" s="14">
        <f t="shared" si="325"/>
        <v>2.08253003846414E-4</v>
      </c>
      <c r="AI885" s="14">
        <f t="shared" si="326"/>
        <v>9.3878390294632047E-2</v>
      </c>
      <c r="AJ885" s="14">
        <f t="shared" si="330"/>
        <v>100.01618255837705</v>
      </c>
      <c r="AK885" s="14">
        <f t="shared" si="327"/>
        <v>1.2434223880083715E-4</v>
      </c>
      <c r="AL885" s="14">
        <f t="shared" si="328"/>
        <v>0.13247176497798549</v>
      </c>
    </row>
    <row r="886" spans="1:38" ht="15.75" thickBot="1" x14ac:dyDescent="0.3">
      <c r="A886" s="14">
        <v>2</v>
      </c>
      <c r="B886" s="17" t="s">
        <v>31</v>
      </c>
      <c r="C886" s="14">
        <v>880</v>
      </c>
      <c r="D886" s="14">
        <f t="shared" si="322"/>
        <v>30.000049728</v>
      </c>
      <c r="E886" s="14">
        <f t="shared" si="312"/>
        <v>13.411199999999999</v>
      </c>
      <c r="F886" s="14">
        <f t="shared" si="323"/>
        <v>74.019066033040488</v>
      </c>
      <c r="G886" s="14">
        <f>0.5*('Specifications (ICE)'!$P$4*'Specifications (ICE)'!$P$3)*'Specifications (ICE)'!$P$5*E886^2</f>
        <v>56.217600027646043</v>
      </c>
      <c r="H886" s="14">
        <f>IF(B886="A",'Specifications (ICE)'!$M$12,IF(B886="G",'Specifications (ICE)'!$M$13))</f>
        <v>105.33879899999999</v>
      </c>
      <c r="I886" s="14">
        <f>'Specifications (ICE)'!$H$11-G886-H886-R886</f>
        <v>1586.8212863953463</v>
      </c>
      <c r="J886" s="14">
        <f t="shared" si="313"/>
        <v>2.5074641021895783</v>
      </c>
      <c r="K886" s="14">
        <f>0.5*'Specifications (ICE)'!$E$16*E886^2</f>
        <v>48283.043975654393</v>
      </c>
      <c r="L886" s="14">
        <f>E886/'Specifications (ICE)'!$M$4</f>
        <v>46.93333333333333</v>
      </c>
      <c r="M886" s="14">
        <f t="shared" si="308"/>
        <v>3</v>
      </c>
      <c r="N886" s="14">
        <f>IF(M886=1,'Specifications (ICE)'!$M$19,IF(M886=2,'Specifications (ICE)'!$M$20,IF(M886=3,'Specifications (ICE)'!$M$21)))</f>
        <v>632.83908432016858</v>
      </c>
      <c r="O886" s="14">
        <f t="shared" si="309"/>
        <v>56.911309171706868</v>
      </c>
      <c r="P886" s="13">
        <f t="shared" si="310"/>
        <v>0</v>
      </c>
      <c r="Q886" s="14">
        <v>-9.1999999999999993</v>
      </c>
      <c r="R886" s="17">
        <f>'Specifications (ICE)'!$E$16*9.81*SIN(Q886-Q885)</f>
        <v>-1046.3794352042696</v>
      </c>
      <c r="S886" s="14">
        <f t="shared" si="314"/>
        <v>-0.16057029118347832</v>
      </c>
      <c r="T886" s="12">
        <f t="shared" si="311"/>
        <v>840.33949246964119</v>
      </c>
      <c r="U886" s="3">
        <f t="shared" si="329"/>
        <v>18</v>
      </c>
      <c r="V886" s="19">
        <f t="shared" si="315"/>
        <v>13.422600000000001</v>
      </c>
      <c r="W886" s="14">
        <f>IF(M886=1,_xlfn.XLOOKUP(D886,' RPM (ICE)'!$E$3:$E$63,' RPM (ICE)'!$B$3:$B$63,,1),IF(M886=2,_xlfn.XLOOKUP(D886,' RPM (ICE)'!$F$3:$F$63,' RPM (ICE)'!$B$3:$B$63,,1),IF(M886=3,_xlfn.XLOOKUP(D886,' RPM (ICE)'!$G$3:$G$63,' RPM (ICE)'!$B$3:$B$63,,1))))</f>
        <v>6900</v>
      </c>
      <c r="X886" s="12">
        <f t="shared" si="316"/>
        <v>18.575322156521739</v>
      </c>
      <c r="Y886" s="3">
        <f t="shared" si="317"/>
        <v>19</v>
      </c>
      <c r="Z886" s="3">
        <f t="shared" si="324"/>
        <v>19</v>
      </c>
      <c r="AA886" s="3">
        <f t="shared" si="318"/>
        <v>19</v>
      </c>
      <c r="AB886" s="19"/>
      <c r="AC886" s="14">
        <f>IF(M886=1,_xlfn.XLOOKUP(D886,' RPM (ICE)'!$E$3:$E$63,' RPM (ICE)'!$C$3:$C$63,,-1),IF(M886=2,_xlfn.XLOOKUP(D886,' RPM (ICE)'!$F$3:$F$63,' RPM (ICE)'!$C$3:$C$63,,-1),IF(M886=3,_xlfn.XLOOKUP(D886,' RPM (ICE)'!$G$3:$G$63,' RPM (ICE)'!$C$3:$C$63,,-1))))</f>
        <v>13.483333333333301</v>
      </c>
      <c r="AD886" s="14">
        <f t="shared" si="319"/>
        <v>10.054521666666643</v>
      </c>
      <c r="AE886" s="14">
        <f t="shared" si="320"/>
        <v>13.914292245024122</v>
      </c>
      <c r="AF886" s="14" cm="1">
        <f t="array" ref="AF886">_xlfn.XLOOKUP(AE886,BSFC!$I$11:$I$33,_xlfn.XLOOKUP('Main Data (ICE)'!W886,BSFC!$J$10:$W$10,BSFC!$J$11:$W$33,,-1),,-1)</f>
        <v>450.79008974999994</v>
      </c>
      <c r="AG886" s="14">
        <f t="shared" si="321"/>
        <v>1.2590218679194376</v>
      </c>
      <c r="AH886" s="14">
        <f t="shared" si="325"/>
        <v>2.08253003846414E-4</v>
      </c>
      <c r="AI886" s="14">
        <f t="shared" si="326"/>
        <v>9.3878390294632047E-2</v>
      </c>
      <c r="AJ886" s="14">
        <f t="shared" si="330"/>
        <v>100.11006094867169</v>
      </c>
      <c r="AK886" s="14">
        <f t="shared" si="327"/>
        <v>1.2434223880083715E-4</v>
      </c>
      <c r="AL886" s="14">
        <f t="shared" si="328"/>
        <v>0.13259610721678633</v>
      </c>
    </row>
    <row r="887" spans="1:38" ht="15.75" thickBot="1" x14ac:dyDescent="0.3">
      <c r="A887" s="14">
        <v>2</v>
      </c>
      <c r="B887" s="17" t="s">
        <v>31</v>
      </c>
      <c r="C887" s="14">
        <v>881</v>
      </c>
      <c r="D887" s="14">
        <f t="shared" si="322"/>
        <v>30.000049728</v>
      </c>
      <c r="E887" s="14">
        <f t="shared" si="312"/>
        <v>13.411199999999999</v>
      </c>
      <c r="F887" s="14">
        <f t="shared" si="323"/>
        <v>74.093630576108964</v>
      </c>
      <c r="G887" s="14">
        <f>0.5*('Specifications (ICE)'!$P$4*'Specifications (ICE)'!$P$3)*'Specifications (ICE)'!$P$5*E887^2</f>
        <v>56.217600027646043</v>
      </c>
      <c r="H887" s="14">
        <f>IF(B887="A",'Specifications (ICE)'!$M$12,IF(B887="G",'Specifications (ICE)'!$M$13))</f>
        <v>105.33879899999999</v>
      </c>
      <c r="I887" s="14">
        <f>'Specifications (ICE)'!$H$11-G887-H887-R887</f>
        <v>1586.8212863953554</v>
      </c>
      <c r="J887" s="14">
        <f t="shared" si="313"/>
        <v>2.5074641021895925</v>
      </c>
      <c r="K887" s="14">
        <f>0.5*'Specifications (ICE)'!$E$16*E887^2</f>
        <v>48283.043975654393</v>
      </c>
      <c r="L887" s="14">
        <f>E887/'Specifications (ICE)'!$M$4</f>
        <v>46.93333333333333</v>
      </c>
      <c r="M887" s="14">
        <f t="shared" si="308"/>
        <v>3</v>
      </c>
      <c r="N887" s="14">
        <f>IF(M887=1,'Specifications (ICE)'!$M$19,IF(M887=2,'Specifications (ICE)'!$M$20,IF(M887=3,'Specifications (ICE)'!$M$21)))</f>
        <v>632.83908432016858</v>
      </c>
      <c r="O887" s="14">
        <f t="shared" si="309"/>
        <v>56.911309171706868</v>
      </c>
      <c r="P887" s="13">
        <f t="shared" si="310"/>
        <v>0</v>
      </c>
      <c r="Q887" s="14">
        <v>-9.4</v>
      </c>
      <c r="R887" s="17">
        <f>'Specifications (ICE)'!$E$16*9.81*SIN(Q887-Q886)</f>
        <v>-1046.3794352042787</v>
      </c>
      <c r="S887" s="14">
        <f t="shared" si="314"/>
        <v>-0.16406094968746698</v>
      </c>
      <c r="T887" s="12">
        <f t="shared" si="311"/>
        <v>840.33949246964119</v>
      </c>
      <c r="U887" s="3">
        <f t="shared" si="329"/>
        <v>18</v>
      </c>
      <c r="V887" s="19">
        <f t="shared" si="315"/>
        <v>13.422600000000001</v>
      </c>
      <c r="W887" s="14">
        <f>IF(M887=1,_xlfn.XLOOKUP(D887,' RPM (ICE)'!$E$3:$E$63,' RPM (ICE)'!$B$3:$B$63,,1),IF(M887=2,_xlfn.XLOOKUP(D887,' RPM (ICE)'!$F$3:$F$63,' RPM (ICE)'!$B$3:$B$63,,1),IF(M887=3,_xlfn.XLOOKUP(D887,' RPM (ICE)'!$G$3:$G$63,' RPM (ICE)'!$B$3:$B$63,,1))))</f>
        <v>6900</v>
      </c>
      <c r="X887" s="12">
        <f t="shared" si="316"/>
        <v>18.575322156521739</v>
      </c>
      <c r="Y887" s="3">
        <f t="shared" si="317"/>
        <v>19</v>
      </c>
      <c r="Z887" s="3">
        <f t="shared" si="324"/>
        <v>19</v>
      </c>
      <c r="AA887" s="3">
        <f t="shared" si="318"/>
        <v>19</v>
      </c>
      <c r="AB887" s="19"/>
      <c r="AC887" s="14">
        <f>IF(M887=1,_xlfn.XLOOKUP(D887,' RPM (ICE)'!$E$3:$E$63,' RPM (ICE)'!$C$3:$C$63,,-1),IF(M887=2,_xlfn.XLOOKUP(D887,' RPM (ICE)'!$F$3:$F$63,' RPM (ICE)'!$C$3:$C$63,,-1),IF(M887=3,_xlfn.XLOOKUP(D887,' RPM (ICE)'!$G$3:$G$63,' RPM (ICE)'!$C$3:$C$63,,-1))))</f>
        <v>13.483333333333301</v>
      </c>
      <c r="AD887" s="14">
        <f t="shared" si="319"/>
        <v>10.054521666666643</v>
      </c>
      <c r="AE887" s="14">
        <f t="shared" si="320"/>
        <v>13.914292245024122</v>
      </c>
      <c r="AF887" s="14" cm="1">
        <f t="array" ref="AF887">_xlfn.XLOOKUP(AE887,BSFC!$I$11:$I$33,_xlfn.XLOOKUP('Main Data (ICE)'!W887,BSFC!$J$10:$W$10,BSFC!$J$11:$W$33,,-1),,-1)</f>
        <v>450.79008974999994</v>
      </c>
      <c r="AG887" s="14">
        <f t="shared" si="321"/>
        <v>1.2590218679194376</v>
      </c>
      <c r="AH887" s="14">
        <f t="shared" si="325"/>
        <v>2.08253003846414E-4</v>
      </c>
      <c r="AI887" s="14">
        <f t="shared" si="326"/>
        <v>9.3878390294632047E-2</v>
      </c>
      <c r="AJ887" s="14">
        <f t="shared" si="330"/>
        <v>100.20393933896632</v>
      </c>
      <c r="AK887" s="14">
        <f t="shared" si="327"/>
        <v>1.2434223880083715E-4</v>
      </c>
      <c r="AL887" s="14">
        <f t="shared" si="328"/>
        <v>0.13272044945558717</v>
      </c>
    </row>
    <row r="888" spans="1:38" ht="15.75" thickBot="1" x14ac:dyDescent="0.3">
      <c r="A888" s="14">
        <v>2</v>
      </c>
      <c r="B888" s="17" t="s">
        <v>31</v>
      </c>
      <c r="C888" s="14">
        <v>882</v>
      </c>
      <c r="D888" s="14">
        <f t="shared" si="322"/>
        <v>30.000049728</v>
      </c>
      <c r="E888" s="14">
        <f t="shared" si="312"/>
        <v>13.411199999999999</v>
      </c>
      <c r="F888" s="14">
        <f t="shared" si="323"/>
        <v>74.16819511917744</v>
      </c>
      <c r="G888" s="14">
        <f>0.5*('Specifications (ICE)'!$P$4*'Specifications (ICE)'!$P$3)*'Specifications (ICE)'!$P$5*E888^2</f>
        <v>56.217600027646043</v>
      </c>
      <c r="H888" s="14">
        <f>IF(B888="A",'Specifications (ICE)'!$M$12,IF(B888="G",'Specifications (ICE)'!$M$13))</f>
        <v>105.33879899999999</v>
      </c>
      <c r="I888" s="14">
        <f>'Specifications (ICE)'!$H$11-G888-H888-R888</f>
        <v>1586.8212863953463</v>
      </c>
      <c r="J888" s="14">
        <f t="shared" si="313"/>
        <v>2.5074641021895783</v>
      </c>
      <c r="K888" s="14">
        <f>0.5*'Specifications (ICE)'!$E$16*E888^2</f>
        <v>48283.043975654393</v>
      </c>
      <c r="L888" s="14">
        <f>E888/'Specifications (ICE)'!$M$4</f>
        <v>46.93333333333333</v>
      </c>
      <c r="M888" s="14">
        <f t="shared" si="308"/>
        <v>3</v>
      </c>
      <c r="N888" s="14">
        <f>IF(M888=1,'Specifications (ICE)'!$M$19,IF(M888=2,'Specifications (ICE)'!$M$20,IF(M888=3,'Specifications (ICE)'!$M$21)))</f>
        <v>632.83908432016858</v>
      </c>
      <c r="O888" s="14">
        <f t="shared" si="309"/>
        <v>56.911309171706868</v>
      </c>
      <c r="P888" s="13">
        <f t="shared" si="310"/>
        <v>0</v>
      </c>
      <c r="Q888" s="14">
        <v>-9.6</v>
      </c>
      <c r="R888" s="17">
        <f>'Specifications (ICE)'!$E$16*9.81*SIN(Q888-Q887)</f>
        <v>-1046.3794352042696</v>
      </c>
      <c r="S888" s="14">
        <f t="shared" si="314"/>
        <v>-0.16755160819145562</v>
      </c>
      <c r="T888" s="12">
        <f t="shared" si="311"/>
        <v>840.33949246964119</v>
      </c>
      <c r="U888" s="3">
        <f t="shared" si="329"/>
        <v>18</v>
      </c>
      <c r="V888" s="19">
        <f t="shared" si="315"/>
        <v>13.422600000000001</v>
      </c>
      <c r="W888" s="14">
        <f>IF(M888=1,_xlfn.XLOOKUP(D888,' RPM (ICE)'!$E$3:$E$63,' RPM (ICE)'!$B$3:$B$63,,1),IF(M888=2,_xlfn.XLOOKUP(D888,' RPM (ICE)'!$F$3:$F$63,' RPM (ICE)'!$B$3:$B$63,,1),IF(M888=3,_xlfn.XLOOKUP(D888,' RPM (ICE)'!$G$3:$G$63,' RPM (ICE)'!$B$3:$B$63,,1))))</f>
        <v>6900</v>
      </c>
      <c r="X888" s="12">
        <f t="shared" si="316"/>
        <v>18.575322156521739</v>
      </c>
      <c r="Y888" s="3">
        <f t="shared" si="317"/>
        <v>19</v>
      </c>
      <c r="Z888" s="3">
        <f t="shared" si="324"/>
        <v>19</v>
      </c>
      <c r="AA888" s="3">
        <f t="shared" si="318"/>
        <v>19</v>
      </c>
      <c r="AB888" s="19"/>
      <c r="AC888" s="14">
        <f>IF(M888=1,_xlfn.XLOOKUP(D888,' RPM (ICE)'!$E$3:$E$63,' RPM (ICE)'!$C$3:$C$63,,-1),IF(M888=2,_xlfn.XLOOKUP(D888,' RPM (ICE)'!$F$3:$F$63,' RPM (ICE)'!$C$3:$C$63,,-1),IF(M888=3,_xlfn.XLOOKUP(D888,' RPM (ICE)'!$G$3:$G$63,' RPM (ICE)'!$C$3:$C$63,,-1))))</f>
        <v>13.483333333333301</v>
      </c>
      <c r="AD888" s="14">
        <f t="shared" si="319"/>
        <v>10.054521666666643</v>
      </c>
      <c r="AE888" s="14">
        <f t="shared" si="320"/>
        <v>13.914292245024122</v>
      </c>
      <c r="AF888" s="14" cm="1">
        <f t="array" ref="AF888">_xlfn.XLOOKUP(AE888,BSFC!$I$11:$I$33,_xlfn.XLOOKUP('Main Data (ICE)'!W888,BSFC!$J$10:$W$10,BSFC!$J$11:$W$33,,-1),,-1)</f>
        <v>450.79008974999994</v>
      </c>
      <c r="AG888" s="14">
        <f t="shared" si="321"/>
        <v>1.2590218679194376</v>
      </c>
      <c r="AH888" s="14">
        <f t="shared" si="325"/>
        <v>2.08253003846414E-4</v>
      </c>
      <c r="AI888" s="14">
        <f t="shared" si="326"/>
        <v>9.3878390294632047E-2</v>
      </c>
      <c r="AJ888" s="14">
        <f t="shared" si="330"/>
        <v>100.29781772926096</v>
      </c>
      <c r="AK888" s="14">
        <f t="shared" si="327"/>
        <v>1.2434223880083715E-4</v>
      </c>
      <c r="AL888" s="14">
        <f t="shared" si="328"/>
        <v>0.13284479169438801</v>
      </c>
    </row>
    <row r="889" spans="1:38" ht="15.75" thickBot="1" x14ac:dyDescent="0.3">
      <c r="A889" s="14">
        <v>2</v>
      </c>
      <c r="B889" s="17" t="s">
        <v>31</v>
      </c>
      <c r="C889" s="14">
        <v>883</v>
      </c>
      <c r="D889" s="14">
        <f t="shared" si="322"/>
        <v>30.000049728</v>
      </c>
      <c r="E889" s="14">
        <f t="shared" si="312"/>
        <v>13.411199999999999</v>
      </c>
      <c r="F889" s="14">
        <f t="shared" si="323"/>
        <v>74.242759662245916</v>
      </c>
      <c r="G889" s="14">
        <f>0.5*('Specifications (ICE)'!$P$4*'Specifications (ICE)'!$P$3)*'Specifications (ICE)'!$P$5*E889^2</f>
        <v>56.217600027646043</v>
      </c>
      <c r="H889" s="14">
        <f>IF(B889="A",'Specifications (ICE)'!$M$12,IF(B889="G",'Specifications (ICE)'!$M$13))</f>
        <v>105.33879899999999</v>
      </c>
      <c r="I889" s="14">
        <f>'Specifications (ICE)'!$H$11-G889-H889-R889</f>
        <v>1586.8212863953554</v>
      </c>
      <c r="J889" s="14">
        <f t="shared" si="313"/>
        <v>2.5074641021895925</v>
      </c>
      <c r="K889" s="14">
        <f>0.5*'Specifications (ICE)'!$E$16*E889^2</f>
        <v>48283.043975654393</v>
      </c>
      <c r="L889" s="14">
        <f>E889/'Specifications (ICE)'!$M$4</f>
        <v>46.93333333333333</v>
      </c>
      <c r="M889" s="14">
        <f t="shared" si="308"/>
        <v>3</v>
      </c>
      <c r="N889" s="14">
        <f>IF(M889=1,'Specifications (ICE)'!$M$19,IF(M889=2,'Specifications (ICE)'!$M$20,IF(M889=3,'Specifications (ICE)'!$M$21)))</f>
        <v>632.83908432016858</v>
      </c>
      <c r="O889" s="14">
        <f t="shared" si="309"/>
        <v>56.911309171706868</v>
      </c>
      <c r="P889" s="13">
        <f t="shared" si="310"/>
        <v>0</v>
      </c>
      <c r="Q889" s="14">
        <v>-9.8000000000000007</v>
      </c>
      <c r="R889" s="17">
        <f>'Specifications (ICE)'!$E$16*9.81*SIN(Q889-Q888)</f>
        <v>-1046.3794352042787</v>
      </c>
      <c r="S889" s="14">
        <f t="shared" si="314"/>
        <v>-0.17104226669544431</v>
      </c>
      <c r="T889" s="12">
        <f t="shared" si="311"/>
        <v>840.33949246964119</v>
      </c>
      <c r="U889" s="3">
        <f t="shared" si="329"/>
        <v>18</v>
      </c>
      <c r="V889" s="19">
        <f t="shared" si="315"/>
        <v>13.422600000000001</v>
      </c>
      <c r="W889" s="14">
        <f>IF(M889=1,_xlfn.XLOOKUP(D889,' RPM (ICE)'!$E$3:$E$63,' RPM (ICE)'!$B$3:$B$63,,1),IF(M889=2,_xlfn.XLOOKUP(D889,' RPM (ICE)'!$F$3:$F$63,' RPM (ICE)'!$B$3:$B$63,,1),IF(M889=3,_xlfn.XLOOKUP(D889,' RPM (ICE)'!$G$3:$G$63,' RPM (ICE)'!$B$3:$B$63,,1))))</f>
        <v>6900</v>
      </c>
      <c r="X889" s="12">
        <f t="shared" si="316"/>
        <v>18.575322156521739</v>
      </c>
      <c r="Y889" s="3">
        <f t="shared" si="317"/>
        <v>19</v>
      </c>
      <c r="Z889" s="3">
        <f t="shared" si="324"/>
        <v>19</v>
      </c>
      <c r="AA889" s="3">
        <f t="shared" si="318"/>
        <v>19</v>
      </c>
      <c r="AB889" s="19"/>
      <c r="AC889" s="14">
        <f>IF(M889=1,_xlfn.XLOOKUP(D889,' RPM (ICE)'!$E$3:$E$63,' RPM (ICE)'!$C$3:$C$63,,-1),IF(M889=2,_xlfn.XLOOKUP(D889,' RPM (ICE)'!$F$3:$F$63,' RPM (ICE)'!$C$3:$C$63,,-1),IF(M889=3,_xlfn.XLOOKUP(D889,' RPM (ICE)'!$G$3:$G$63,' RPM (ICE)'!$C$3:$C$63,,-1))))</f>
        <v>13.483333333333301</v>
      </c>
      <c r="AD889" s="14">
        <f t="shared" si="319"/>
        <v>10.054521666666643</v>
      </c>
      <c r="AE889" s="14">
        <f t="shared" si="320"/>
        <v>13.914292245024122</v>
      </c>
      <c r="AF889" s="14" cm="1">
        <f t="array" ref="AF889">_xlfn.XLOOKUP(AE889,BSFC!$I$11:$I$33,_xlfn.XLOOKUP('Main Data (ICE)'!W889,BSFC!$J$10:$W$10,BSFC!$J$11:$W$33,,-1),,-1)</f>
        <v>450.79008974999994</v>
      </c>
      <c r="AG889" s="14">
        <f t="shared" si="321"/>
        <v>1.2590218679194376</v>
      </c>
      <c r="AH889" s="14">
        <f t="shared" si="325"/>
        <v>2.08253003846414E-4</v>
      </c>
      <c r="AI889" s="14">
        <f t="shared" si="326"/>
        <v>9.3878390294632047E-2</v>
      </c>
      <c r="AJ889" s="14">
        <f t="shared" si="330"/>
        <v>100.39169611955559</v>
      </c>
      <c r="AK889" s="14">
        <f t="shared" si="327"/>
        <v>1.2434223880083715E-4</v>
      </c>
      <c r="AL889" s="14">
        <f t="shared" si="328"/>
        <v>0.13296913393318885</v>
      </c>
    </row>
    <row r="890" spans="1:38" ht="15.75" thickBot="1" x14ac:dyDescent="0.3">
      <c r="A890" s="14">
        <v>2</v>
      </c>
      <c r="B890" s="17" t="s">
        <v>31</v>
      </c>
      <c r="C890" s="14">
        <v>884</v>
      </c>
      <c r="D890" s="14">
        <f t="shared" si="322"/>
        <v>30.000049728</v>
      </c>
      <c r="E890" s="14">
        <f t="shared" si="312"/>
        <v>13.411199999999999</v>
      </c>
      <c r="F890" s="14">
        <f t="shared" si="323"/>
        <v>74.317324205314392</v>
      </c>
      <c r="G890" s="14">
        <f>0.5*('Specifications (ICE)'!$P$4*'Specifications (ICE)'!$P$3)*'Specifications (ICE)'!$P$5*E890^2</f>
        <v>56.217600027646043</v>
      </c>
      <c r="H890" s="14">
        <f>IF(B890="A",'Specifications (ICE)'!$M$12,IF(B890="G",'Specifications (ICE)'!$M$13))</f>
        <v>105.33879899999999</v>
      </c>
      <c r="I890" s="14">
        <f>'Specifications (ICE)'!$H$11-G890-H890-R890</f>
        <v>1586.8212863953463</v>
      </c>
      <c r="J890" s="14">
        <f t="shared" si="313"/>
        <v>2.5074641021895783</v>
      </c>
      <c r="K890" s="14">
        <f>0.5*'Specifications (ICE)'!$E$16*E890^2</f>
        <v>48283.043975654393</v>
      </c>
      <c r="L890" s="14">
        <f>E890/'Specifications (ICE)'!$M$4</f>
        <v>46.93333333333333</v>
      </c>
      <c r="M890" s="14">
        <f t="shared" si="308"/>
        <v>3</v>
      </c>
      <c r="N890" s="14">
        <f>IF(M890=1,'Specifications (ICE)'!$M$19,IF(M890=2,'Specifications (ICE)'!$M$20,IF(M890=3,'Specifications (ICE)'!$M$21)))</f>
        <v>632.83908432016858</v>
      </c>
      <c r="O890" s="14">
        <f t="shared" si="309"/>
        <v>56.911309171706868</v>
      </c>
      <c r="P890" s="13">
        <f t="shared" si="310"/>
        <v>0</v>
      </c>
      <c r="Q890" s="14">
        <v>-10</v>
      </c>
      <c r="R890" s="17">
        <f>'Specifications (ICE)'!$E$16*9.81*SIN(Q890-Q889)</f>
        <v>-1046.3794352042696</v>
      </c>
      <c r="S890" s="14">
        <f t="shared" si="314"/>
        <v>-0.17453292519943295</v>
      </c>
      <c r="T890" s="12">
        <f t="shared" si="311"/>
        <v>840.33949246964119</v>
      </c>
      <c r="U890" s="3">
        <f t="shared" si="329"/>
        <v>18</v>
      </c>
      <c r="V890" s="19">
        <f t="shared" si="315"/>
        <v>13.422600000000001</v>
      </c>
      <c r="W890" s="14">
        <f>IF(M890=1,_xlfn.XLOOKUP(D890,' RPM (ICE)'!$E$3:$E$63,' RPM (ICE)'!$B$3:$B$63,,1),IF(M890=2,_xlfn.XLOOKUP(D890,' RPM (ICE)'!$F$3:$F$63,' RPM (ICE)'!$B$3:$B$63,,1),IF(M890=3,_xlfn.XLOOKUP(D890,' RPM (ICE)'!$G$3:$G$63,' RPM (ICE)'!$B$3:$B$63,,1))))</f>
        <v>6900</v>
      </c>
      <c r="X890" s="12">
        <f t="shared" si="316"/>
        <v>18.575322156521739</v>
      </c>
      <c r="Y890" s="3">
        <f t="shared" si="317"/>
        <v>19</v>
      </c>
      <c r="Z890" s="3">
        <f t="shared" si="324"/>
        <v>19</v>
      </c>
      <c r="AA890" s="3">
        <f t="shared" si="318"/>
        <v>19</v>
      </c>
      <c r="AB890" s="19"/>
      <c r="AC890" s="14">
        <f>IF(M890=1,_xlfn.XLOOKUP(D890,' RPM (ICE)'!$E$3:$E$63,' RPM (ICE)'!$C$3:$C$63,,-1),IF(M890=2,_xlfn.XLOOKUP(D890,' RPM (ICE)'!$F$3:$F$63,' RPM (ICE)'!$C$3:$C$63,,-1),IF(M890=3,_xlfn.XLOOKUP(D890,' RPM (ICE)'!$G$3:$G$63,' RPM (ICE)'!$C$3:$C$63,,-1))))</f>
        <v>13.483333333333301</v>
      </c>
      <c r="AD890" s="14">
        <f t="shared" si="319"/>
        <v>10.054521666666643</v>
      </c>
      <c r="AE890" s="14">
        <f t="shared" si="320"/>
        <v>13.914292245024122</v>
      </c>
      <c r="AF890" s="14" cm="1">
        <f t="array" ref="AF890">_xlfn.XLOOKUP(AE890,BSFC!$I$11:$I$33,_xlfn.XLOOKUP('Main Data (ICE)'!W890,BSFC!$J$10:$W$10,BSFC!$J$11:$W$33,,-1),,-1)</f>
        <v>450.79008974999994</v>
      </c>
      <c r="AG890" s="14">
        <f t="shared" si="321"/>
        <v>1.2590218679194376</v>
      </c>
      <c r="AH890" s="14">
        <f t="shared" si="325"/>
        <v>2.08253003846414E-4</v>
      </c>
      <c r="AI890" s="14">
        <f t="shared" si="326"/>
        <v>9.3878390294632047E-2</v>
      </c>
      <c r="AJ890" s="14">
        <f t="shared" si="330"/>
        <v>100.48557450985022</v>
      </c>
      <c r="AK890" s="14">
        <f t="shared" si="327"/>
        <v>1.2434223880083715E-4</v>
      </c>
      <c r="AL890" s="14">
        <f t="shared" si="328"/>
        <v>0.13309347617198969</v>
      </c>
    </row>
    <row r="891" spans="1:38" ht="15.75" thickBot="1" x14ac:dyDescent="0.3">
      <c r="A891" s="14">
        <v>2</v>
      </c>
      <c r="B891" s="17" t="s">
        <v>31</v>
      </c>
      <c r="C891" s="14">
        <v>885</v>
      </c>
      <c r="D891" s="14">
        <f t="shared" si="322"/>
        <v>30.000049728</v>
      </c>
      <c r="E891" s="14">
        <f t="shared" si="312"/>
        <v>13.411199999999999</v>
      </c>
      <c r="F891" s="14">
        <f t="shared" si="323"/>
        <v>74.391888748382868</v>
      </c>
      <c r="G891" s="14">
        <f>0.5*('Specifications (ICE)'!$P$4*'Specifications (ICE)'!$P$3)*'Specifications (ICE)'!$P$5*E891^2</f>
        <v>56.217600027646043</v>
      </c>
      <c r="H891" s="14">
        <f>IF(B891="A",'Specifications (ICE)'!$M$12,IF(B891="G",'Specifications (ICE)'!$M$13))</f>
        <v>105.33879899999999</v>
      </c>
      <c r="I891" s="14">
        <f>'Specifications (ICE)'!$H$11-G891-H891-R891</f>
        <v>1586.8212863953463</v>
      </c>
      <c r="J891" s="14">
        <f t="shared" si="313"/>
        <v>2.5074641021895783</v>
      </c>
      <c r="K891" s="14">
        <f>0.5*'Specifications (ICE)'!$E$16*E891^2</f>
        <v>48283.043975654393</v>
      </c>
      <c r="L891" s="14">
        <f>E891/'Specifications (ICE)'!$M$4</f>
        <v>46.93333333333333</v>
      </c>
      <c r="M891" s="14">
        <f t="shared" si="308"/>
        <v>3</v>
      </c>
      <c r="N891" s="14">
        <f>IF(M891=1,'Specifications (ICE)'!$M$19,IF(M891=2,'Specifications (ICE)'!$M$20,IF(M891=3,'Specifications (ICE)'!$M$21)))</f>
        <v>632.83908432016858</v>
      </c>
      <c r="O891" s="14">
        <f t="shared" si="309"/>
        <v>56.911309171706868</v>
      </c>
      <c r="P891" s="13">
        <f t="shared" si="310"/>
        <v>0</v>
      </c>
      <c r="Q891" s="14">
        <v>-10.199999999999999</v>
      </c>
      <c r="R891" s="17">
        <f>'Specifications (ICE)'!$E$16*9.81*SIN(Q891-Q890)</f>
        <v>-1046.3794352042696</v>
      </c>
      <c r="S891" s="14">
        <f t="shared" si="314"/>
        <v>-0.17802358370342161</v>
      </c>
      <c r="T891" s="12">
        <f t="shared" si="311"/>
        <v>840.33949246964119</v>
      </c>
      <c r="U891" s="3">
        <f t="shared" si="329"/>
        <v>18</v>
      </c>
      <c r="V891" s="19">
        <f t="shared" si="315"/>
        <v>13.422600000000001</v>
      </c>
      <c r="W891" s="14">
        <f>IF(M891=1,_xlfn.XLOOKUP(D891,' RPM (ICE)'!$E$3:$E$63,' RPM (ICE)'!$B$3:$B$63,,1),IF(M891=2,_xlfn.XLOOKUP(D891,' RPM (ICE)'!$F$3:$F$63,' RPM (ICE)'!$B$3:$B$63,,1),IF(M891=3,_xlfn.XLOOKUP(D891,' RPM (ICE)'!$G$3:$G$63,' RPM (ICE)'!$B$3:$B$63,,1))))</f>
        <v>6900</v>
      </c>
      <c r="X891" s="12">
        <f t="shared" si="316"/>
        <v>18.575322156521739</v>
      </c>
      <c r="Y891" s="3">
        <f t="shared" si="317"/>
        <v>19</v>
      </c>
      <c r="Z891" s="3">
        <f t="shared" si="324"/>
        <v>19</v>
      </c>
      <c r="AA891" s="3">
        <f t="shared" si="318"/>
        <v>19</v>
      </c>
      <c r="AB891" s="19"/>
      <c r="AC891" s="14">
        <f>IF(M891=1,_xlfn.XLOOKUP(D891,' RPM (ICE)'!$E$3:$E$63,' RPM (ICE)'!$C$3:$C$63,,-1),IF(M891=2,_xlfn.XLOOKUP(D891,' RPM (ICE)'!$F$3:$F$63,' RPM (ICE)'!$C$3:$C$63,,-1),IF(M891=3,_xlfn.XLOOKUP(D891,' RPM (ICE)'!$G$3:$G$63,' RPM (ICE)'!$C$3:$C$63,,-1))))</f>
        <v>13.483333333333301</v>
      </c>
      <c r="AD891" s="14">
        <f t="shared" si="319"/>
        <v>10.054521666666643</v>
      </c>
      <c r="AE891" s="14">
        <f t="shared" si="320"/>
        <v>13.914292245024122</v>
      </c>
      <c r="AF891" s="14" cm="1">
        <f t="array" ref="AF891">_xlfn.XLOOKUP(AE891,BSFC!$I$11:$I$33,_xlfn.XLOOKUP('Main Data (ICE)'!W891,BSFC!$J$10:$W$10,BSFC!$J$11:$W$33,,-1),,-1)</f>
        <v>450.79008974999994</v>
      </c>
      <c r="AG891" s="14">
        <f t="shared" si="321"/>
        <v>1.2590218679194376</v>
      </c>
      <c r="AH891" s="14">
        <f t="shared" si="325"/>
        <v>2.08253003846414E-4</v>
      </c>
      <c r="AI891" s="14">
        <f t="shared" si="326"/>
        <v>9.3878390294632047E-2</v>
      </c>
      <c r="AJ891" s="14">
        <f t="shared" si="330"/>
        <v>100.57945290014486</v>
      </c>
      <c r="AK891" s="14">
        <f t="shared" si="327"/>
        <v>1.2434223880083715E-4</v>
      </c>
      <c r="AL891" s="14">
        <f t="shared" si="328"/>
        <v>0.13321781841079053</v>
      </c>
    </row>
    <row r="892" spans="1:38" ht="15.75" thickBot="1" x14ac:dyDescent="0.3">
      <c r="A892" s="14">
        <v>2</v>
      </c>
      <c r="B892" s="17" t="s">
        <v>31</v>
      </c>
      <c r="C892" s="14">
        <v>886</v>
      </c>
      <c r="D892" s="14">
        <f t="shared" si="322"/>
        <v>30.000049728</v>
      </c>
      <c r="E892" s="14">
        <f t="shared" si="312"/>
        <v>13.411199999999999</v>
      </c>
      <c r="F892" s="14">
        <f t="shared" si="323"/>
        <v>74.466453291451344</v>
      </c>
      <c r="G892" s="14">
        <f>0.5*('Specifications (ICE)'!$P$4*'Specifications (ICE)'!$P$3)*'Specifications (ICE)'!$P$5*E892^2</f>
        <v>56.217600027646043</v>
      </c>
      <c r="H892" s="14">
        <f>IF(B892="A",'Specifications (ICE)'!$M$12,IF(B892="G",'Specifications (ICE)'!$M$13))</f>
        <v>105.33879899999999</v>
      </c>
      <c r="I892" s="14">
        <f>'Specifications (ICE)'!$H$11-G892-H892-R892</f>
        <v>1586.8212863953554</v>
      </c>
      <c r="J892" s="14">
        <f t="shared" si="313"/>
        <v>2.5074641021895925</v>
      </c>
      <c r="K892" s="14">
        <f>0.5*'Specifications (ICE)'!$E$16*E892^2</f>
        <v>48283.043975654393</v>
      </c>
      <c r="L892" s="14">
        <f>E892/'Specifications (ICE)'!$M$4</f>
        <v>46.93333333333333</v>
      </c>
      <c r="M892" s="14">
        <f t="shared" si="308"/>
        <v>3</v>
      </c>
      <c r="N892" s="14">
        <f>IF(M892=1,'Specifications (ICE)'!$M$19,IF(M892=2,'Specifications (ICE)'!$M$20,IF(M892=3,'Specifications (ICE)'!$M$21)))</f>
        <v>632.83908432016858</v>
      </c>
      <c r="O892" s="14">
        <f t="shared" si="309"/>
        <v>56.911309171706868</v>
      </c>
      <c r="P892" s="13">
        <f t="shared" si="310"/>
        <v>0</v>
      </c>
      <c r="Q892" s="14">
        <v>-10.4</v>
      </c>
      <c r="R892" s="17">
        <f>'Specifications (ICE)'!$E$16*9.81*SIN(Q892-Q891)</f>
        <v>-1046.3794352042787</v>
      </c>
      <c r="S892" s="14">
        <f t="shared" si="314"/>
        <v>-0.18151424220741028</v>
      </c>
      <c r="T892" s="12">
        <f t="shared" si="311"/>
        <v>840.33949246964119</v>
      </c>
      <c r="U892" s="3">
        <f t="shared" si="329"/>
        <v>18</v>
      </c>
      <c r="V892" s="19">
        <f t="shared" si="315"/>
        <v>13.422600000000001</v>
      </c>
      <c r="W892" s="14">
        <f>IF(M892=1,_xlfn.XLOOKUP(D892,' RPM (ICE)'!$E$3:$E$63,' RPM (ICE)'!$B$3:$B$63,,1),IF(M892=2,_xlfn.XLOOKUP(D892,' RPM (ICE)'!$F$3:$F$63,' RPM (ICE)'!$B$3:$B$63,,1),IF(M892=3,_xlfn.XLOOKUP(D892,' RPM (ICE)'!$G$3:$G$63,' RPM (ICE)'!$B$3:$B$63,,1))))</f>
        <v>6900</v>
      </c>
      <c r="X892" s="12">
        <f t="shared" si="316"/>
        <v>18.575322156521739</v>
      </c>
      <c r="Y892" s="3">
        <f t="shared" si="317"/>
        <v>19</v>
      </c>
      <c r="Z892" s="3">
        <f t="shared" si="324"/>
        <v>19</v>
      </c>
      <c r="AA892" s="3">
        <f t="shared" si="318"/>
        <v>19</v>
      </c>
      <c r="AB892" s="19"/>
      <c r="AC892" s="14">
        <f>IF(M892=1,_xlfn.XLOOKUP(D892,' RPM (ICE)'!$E$3:$E$63,' RPM (ICE)'!$C$3:$C$63,,-1),IF(M892=2,_xlfn.XLOOKUP(D892,' RPM (ICE)'!$F$3:$F$63,' RPM (ICE)'!$C$3:$C$63,,-1),IF(M892=3,_xlfn.XLOOKUP(D892,' RPM (ICE)'!$G$3:$G$63,' RPM (ICE)'!$C$3:$C$63,,-1))))</f>
        <v>13.483333333333301</v>
      </c>
      <c r="AD892" s="14">
        <f t="shared" si="319"/>
        <v>10.054521666666643</v>
      </c>
      <c r="AE892" s="14">
        <f t="shared" si="320"/>
        <v>13.914292245024122</v>
      </c>
      <c r="AF892" s="14" cm="1">
        <f t="array" ref="AF892">_xlfn.XLOOKUP(AE892,BSFC!$I$11:$I$33,_xlfn.XLOOKUP('Main Data (ICE)'!W892,BSFC!$J$10:$W$10,BSFC!$J$11:$W$33,,-1),,-1)</f>
        <v>450.79008974999994</v>
      </c>
      <c r="AG892" s="14">
        <f t="shared" si="321"/>
        <v>1.2590218679194376</v>
      </c>
      <c r="AH892" s="14">
        <f t="shared" si="325"/>
        <v>2.08253003846414E-4</v>
      </c>
      <c r="AI892" s="14">
        <f t="shared" si="326"/>
        <v>9.3878390294632047E-2</v>
      </c>
      <c r="AJ892" s="14">
        <f t="shared" si="330"/>
        <v>100.67333129043949</v>
      </c>
      <c r="AK892" s="14">
        <f t="shared" si="327"/>
        <v>1.2434223880083715E-4</v>
      </c>
      <c r="AL892" s="14">
        <f t="shared" si="328"/>
        <v>0.13334216064959137</v>
      </c>
    </row>
    <row r="893" spans="1:38" ht="15.75" thickBot="1" x14ac:dyDescent="0.3">
      <c r="A893" s="14">
        <v>2</v>
      </c>
      <c r="B893" s="17" t="s">
        <v>31</v>
      </c>
      <c r="C893" s="14">
        <v>887</v>
      </c>
      <c r="D893" s="14">
        <f t="shared" si="322"/>
        <v>30.000049728</v>
      </c>
      <c r="E893" s="14">
        <f t="shared" si="312"/>
        <v>13.411199999999999</v>
      </c>
      <c r="F893" s="14">
        <f t="shared" si="323"/>
        <v>74.54101783451982</v>
      </c>
      <c r="G893" s="14">
        <f>0.5*('Specifications (ICE)'!$P$4*'Specifications (ICE)'!$P$3)*'Specifications (ICE)'!$P$5*E893^2</f>
        <v>56.217600027646043</v>
      </c>
      <c r="H893" s="14">
        <f>IF(B893="A",'Specifications (ICE)'!$M$12,IF(B893="G",'Specifications (ICE)'!$M$13))</f>
        <v>105.33879899999999</v>
      </c>
      <c r="I893" s="14">
        <f>'Specifications (ICE)'!$H$11-G893-H893-R893</f>
        <v>1586.8212863953463</v>
      </c>
      <c r="J893" s="14">
        <f t="shared" si="313"/>
        <v>2.5074641021895783</v>
      </c>
      <c r="K893" s="14">
        <f>0.5*'Specifications (ICE)'!$E$16*E893^2</f>
        <v>48283.043975654393</v>
      </c>
      <c r="L893" s="14">
        <f>E893/'Specifications (ICE)'!$M$4</f>
        <v>46.93333333333333</v>
      </c>
      <c r="M893" s="14">
        <f t="shared" si="308"/>
        <v>3</v>
      </c>
      <c r="N893" s="14">
        <f>IF(M893=1,'Specifications (ICE)'!$M$19,IF(M893=2,'Specifications (ICE)'!$M$20,IF(M893=3,'Specifications (ICE)'!$M$21)))</f>
        <v>632.83908432016858</v>
      </c>
      <c r="O893" s="14">
        <f t="shared" si="309"/>
        <v>56.911309171706868</v>
      </c>
      <c r="P893" s="13">
        <f t="shared" si="310"/>
        <v>0</v>
      </c>
      <c r="Q893" s="14">
        <v>-10.6</v>
      </c>
      <c r="R893" s="17">
        <f>'Specifications (ICE)'!$E$16*9.81*SIN(Q893-Q892)</f>
        <v>-1046.3794352042696</v>
      </c>
      <c r="S893" s="14">
        <f t="shared" si="314"/>
        <v>-0.18500490071139894</v>
      </c>
      <c r="T893" s="12">
        <f t="shared" si="311"/>
        <v>840.33949246964119</v>
      </c>
      <c r="U893" s="3">
        <f t="shared" si="329"/>
        <v>18</v>
      </c>
      <c r="V893" s="19">
        <f t="shared" si="315"/>
        <v>13.422600000000001</v>
      </c>
      <c r="W893" s="14">
        <f>IF(M893=1,_xlfn.XLOOKUP(D893,' RPM (ICE)'!$E$3:$E$63,' RPM (ICE)'!$B$3:$B$63,,1),IF(M893=2,_xlfn.XLOOKUP(D893,' RPM (ICE)'!$F$3:$F$63,' RPM (ICE)'!$B$3:$B$63,,1),IF(M893=3,_xlfn.XLOOKUP(D893,' RPM (ICE)'!$G$3:$G$63,' RPM (ICE)'!$B$3:$B$63,,1))))</f>
        <v>6900</v>
      </c>
      <c r="X893" s="12">
        <f t="shared" si="316"/>
        <v>18.575322156521739</v>
      </c>
      <c r="Y893" s="3">
        <f t="shared" si="317"/>
        <v>19</v>
      </c>
      <c r="Z893" s="3">
        <f t="shared" si="324"/>
        <v>19</v>
      </c>
      <c r="AA893" s="3">
        <f t="shared" si="318"/>
        <v>19</v>
      </c>
      <c r="AB893" s="19"/>
      <c r="AC893" s="14">
        <f>IF(M893=1,_xlfn.XLOOKUP(D893,' RPM (ICE)'!$E$3:$E$63,' RPM (ICE)'!$C$3:$C$63,,-1),IF(M893=2,_xlfn.XLOOKUP(D893,' RPM (ICE)'!$F$3:$F$63,' RPM (ICE)'!$C$3:$C$63,,-1),IF(M893=3,_xlfn.XLOOKUP(D893,' RPM (ICE)'!$G$3:$G$63,' RPM (ICE)'!$C$3:$C$63,,-1))))</f>
        <v>13.483333333333301</v>
      </c>
      <c r="AD893" s="14">
        <f t="shared" si="319"/>
        <v>10.054521666666643</v>
      </c>
      <c r="AE893" s="14">
        <f t="shared" si="320"/>
        <v>13.914292245024122</v>
      </c>
      <c r="AF893" s="14" cm="1">
        <f t="array" ref="AF893">_xlfn.XLOOKUP(AE893,BSFC!$I$11:$I$33,_xlfn.XLOOKUP('Main Data (ICE)'!W893,BSFC!$J$10:$W$10,BSFC!$J$11:$W$33,,-1),,-1)</f>
        <v>450.79008974999994</v>
      </c>
      <c r="AG893" s="14">
        <f t="shared" si="321"/>
        <v>1.2590218679194376</v>
      </c>
      <c r="AH893" s="14">
        <f t="shared" si="325"/>
        <v>2.08253003846414E-4</v>
      </c>
      <c r="AI893" s="14">
        <f t="shared" si="326"/>
        <v>9.3878390294632047E-2</v>
      </c>
      <c r="AJ893" s="14">
        <f t="shared" si="330"/>
        <v>100.76720968073413</v>
      </c>
      <c r="AK893" s="14">
        <f t="shared" si="327"/>
        <v>1.2434223880083715E-4</v>
      </c>
      <c r="AL893" s="14">
        <f t="shared" si="328"/>
        <v>0.13346650288839221</v>
      </c>
    </row>
    <row r="894" spans="1:38" ht="15.75" thickBot="1" x14ac:dyDescent="0.3">
      <c r="A894" s="14">
        <v>2</v>
      </c>
      <c r="B894" s="17" t="s">
        <v>31</v>
      </c>
      <c r="C894" s="14">
        <v>888</v>
      </c>
      <c r="D894" s="14">
        <f t="shared" si="322"/>
        <v>30.000049728</v>
      </c>
      <c r="E894" s="14">
        <f t="shared" si="312"/>
        <v>13.411199999999999</v>
      </c>
      <c r="F894" s="14">
        <f t="shared" si="323"/>
        <v>74.615582377588296</v>
      </c>
      <c r="G894" s="14">
        <f>0.5*('Specifications (ICE)'!$P$4*'Specifications (ICE)'!$P$3)*'Specifications (ICE)'!$P$5*E894^2</f>
        <v>56.217600027646043</v>
      </c>
      <c r="H894" s="14">
        <f>IF(B894="A",'Specifications (ICE)'!$M$12,IF(B894="G",'Specifications (ICE)'!$M$13))</f>
        <v>105.33879899999999</v>
      </c>
      <c r="I894" s="14">
        <f>'Specifications (ICE)'!$H$11-G894-H894-R894</f>
        <v>1586.8212863953554</v>
      </c>
      <c r="J894" s="14">
        <f t="shared" si="313"/>
        <v>2.5074641021895925</v>
      </c>
      <c r="K894" s="14">
        <f>0.5*'Specifications (ICE)'!$E$16*E894^2</f>
        <v>48283.043975654393</v>
      </c>
      <c r="L894" s="14">
        <f>E894/'Specifications (ICE)'!$M$4</f>
        <v>46.93333333333333</v>
      </c>
      <c r="M894" s="14">
        <f t="shared" si="308"/>
        <v>3</v>
      </c>
      <c r="N894" s="14">
        <f>IF(M894=1,'Specifications (ICE)'!$M$19,IF(M894=2,'Specifications (ICE)'!$M$20,IF(M894=3,'Specifications (ICE)'!$M$21)))</f>
        <v>632.83908432016858</v>
      </c>
      <c r="O894" s="14">
        <f t="shared" si="309"/>
        <v>56.911309171706868</v>
      </c>
      <c r="P894" s="13">
        <f t="shared" si="310"/>
        <v>0</v>
      </c>
      <c r="Q894" s="14">
        <v>-10.8</v>
      </c>
      <c r="R894" s="17">
        <f>'Specifications (ICE)'!$E$16*9.81*SIN(Q894-Q893)</f>
        <v>-1046.3794352042787</v>
      </c>
      <c r="S894" s="14">
        <f t="shared" si="314"/>
        <v>-0.1884955592153876</v>
      </c>
      <c r="T894" s="12">
        <f t="shared" si="311"/>
        <v>840.33949246964119</v>
      </c>
      <c r="U894" s="3">
        <f t="shared" si="329"/>
        <v>18</v>
      </c>
      <c r="V894" s="19">
        <f t="shared" si="315"/>
        <v>13.422600000000001</v>
      </c>
      <c r="W894" s="14">
        <f>IF(M894=1,_xlfn.XLOOKUP(D894,' RPM (ICE)'!$E$3:$E$63,' RPM (ICE)'!$B$3:$B$63,,1),IF(M894=2,_xlfn.XLOOKUP(D894,' RPM (ICE)'!$F$3:$F$63,' RPM (ICE)'!$B$3:$B$63,,1),IF(M894=3,_xlfn.XLOOKUP(D894,' RPM (ICE)'!$G$3:$G$63,' RPM (ICE)'!$B$3:$B$63,,1))))</f>
        <v>6900</v>
      </c>
      <c r="X894" s="12">
        <f t="shared" si="316"/>
        <v>18.575322156521739</v>
      </c>
      <c r="Y894" s="3">
        <f t="shared" si="317"/>
        <v>19</v>
      </c>
      <c r="Z894" s="3">
        <f t="shared" si="324"/>
        <v>19</v>
      </c>
      <c r="AA894" s="3">
        <f t="shared" si="318"/>
        <v>19</v>
      </c>
      <c r="AB894" s="19"/>
      <c r="AC894" s="14">
        <f>IF(M894=1,_xlfn.XLOOKUP(D894,' RPM (ICE)'!$E$3:$E$63,' RPM (ICE)'!$C$3:$C$63,,-1),IF(M894=2,_xlfn.XLOOKUP(D894,' RPM (ICE)'!$F$3:$F$63,' RPM (ICE)'!$C$3:$C$63,,-1),IF(M894=3,_xlfn.XLOOKUP(D894,' RPM (ICE)'!$G$3:$G$63,' RPM (ICE)'!$C$3:$C$63,,-1))))</f>
        <v>13.483333333333301</v>
      </c>
      <c r="AD894" s="14">
        <f t="shared" si="319"/>
        <v>10.054521666666643</v>
      </c>
      <c r="AE894" s="14">
        <f t="shared" si="320"/>
        <v>13.914292245024122</v>
      </c>
      <c r="AF894" s="14" cm="1">
        <f t="array" ref="AF894">_xlfn.XLOOKUP(AE894,BSFC!$I$11:$I$33,_xlfn.XLOOKUP('Main Data (ICE)'!W894,BSFC!$J$10:$W$10,BSFC!$J$11:$W$33,,-1),,-1)</f>
        <v>450.79008974999994</v>
      </c>
      <c r="AG894" s="14">
        <f t="shared" si="321"/>
        <v>1.2590218679194376</v>
      </c>
      <c r="AH894" s="14">
        <f t="shared" si="325"/>
        <v>2.08253003846414E-4</v>
      </c>
      <c r="AI894" s="14">
        <f t="shared" si="326"/>
        <v>9.3878390294632047E-2</v>
      </c>
      <c r="AJ894" s="14">
        <f t="shared" si="330"/>
        <v>100.86108807102876</v>
      </c>
      <c r="AK894" s="14">
        <f t="shared" si="327"/>
        <v>1.2434223880083715E-4</v>
      </c>
      <c r="AL894" s="14">
        <f t="shared" si="328"/>
        <v>0.13359084512719305</v>
      </c>
    </row>
    <row r="895" spans="1:38" ht="15.75" thickBot="1" x14ac:dyDescent="0.3">
      <c r="A895" s="14">
        <v>2</v>
      </c>
      <c r="B895" s="17" t="s">
        <v>31</v>
      </c>
      <c r="C895" s="14">
        <v>889</v>
      </c>
      <c r="D895" s="14">
        <f t="shared" si="322"/>
        <v>30.000049728</v>
      </c>
      <c r="E895" s="14">
        <f t="shared" si="312"/>
        <v>13.411199999999999</v>
      </c>
      <c r="F895" s="14">
        <f t="shared" si="323"/>
        <v>74.690146920656773</v>
      </c>
      <c r="G895" s="14">
        <f>0.5*('Specifications (ICE)'!$P$4*'Specifications (ICE)'!$P$3)*'Specifications (ICE)'!$P$5*E895^2</f>
        <v>56.217600027646043</v>
      </c>
      <c r="H895" s="14">
        <f>IF(B895="A",'Specifications (ICE)'!$M$12,IF(B895="G",'Specifications (ICE)'!$M$13))</f>
        <v>105.33879899999999</v>
      </c>
      <c r="I895" s="14">
        <f>'Specifications (ICE)'!$H$11-G895-H895-R895</f>
        <v>1586.8212863953463</v>
      </c>
      <c r="J895" s="14">
        <f t="shared" si="313"/>
        <v>2.5074641021895783</v>
      </c>
      <c r="K895" s="14">
        <f>0.5*'Specifications (ICE)'!$E$16*E895^2</f>
        <v>48283.043975654393</v>
      </c>
      <c r="L895" s="14">
        <f>E895/'Specifications (ICE)'!$M$4</f>
        <v>46.93333333333333</v>
      </c>
      <c r="M895" s="14">
        <f t="shared" si="308"/>
        <v>3</v>
      </c>
      <c r="N895" s="14">
        <f>IF(M895=1,'Specifications (ICE)'!$M$19,IF(M895=2,'Specifications (ICE)'!$M$20,IF(M895=3,'Specifications (ICE)'!$M$21)))</f>
        <v>632.83908432016858</v>
      </c>
      <c r="O895" s="14">
        <f t="shared" si="309"/>
        <v>56.911309171706868</v>
      </c>
      <c r="P895" s="13">
        <f t="shared" si="310"/>
        <v>0</v>
      </c>
      <c r="Q895" s="14">
        <v>-11</v>
      </c>
      <c r="R895" s="17">
        <f>'Specifications (ICE)'!$E$16*9.81*SIN(Q895-Q894)</f>
        <v>-1046.3794352042696</v>
      </c>
      <c r="S895" s="14">
        <f t="shared" si="314"/>
        <v>-0.19198621771937624</v>
      </c>
      <c r="T895" s="12">
        <f t="shared" si="311"/>
        <v>840.33949246964119</v>
      </c>
      <c r="U895" s="3">
        <f t="shared" si="329"/>
        <v>18</v>
      </c>
      <c r="V895" s="19">
        <f t="shared" si="315"/>
        <v>13.422600000000001</v>
      </c>
      <c r="W895" s="14">
        <f>IF(M895=1,_xlfn.XLOOKUP(D895,' RPM (ICE)'!$E$3:$E$63,' RPM (ICE)'!$B$3:$B$63,,1),IF(M895=2,_xlfn.XLOOKUP(D895,' RPM (ICE)'!$F$3:$F$63,' RPM (ICE)'!$B$3:$B$63,,1),IF(M895=3,_xlfn.XLOOKUP(D895,' RPM (ICE)'!$G$3:$G$63,' RPM (ICE)'!$B$3:$B$63,,1))))</f>
        <v>6900</v>
      </c>
      <c r="X895" s="12">
        <f t="shared" si="316"/>
        <v>18.575322156521739</v>
      </c>
      <c r="Y895" s="3">
        <f t="shared" si="317"/>
        <v>19</v>
      </c>
      <c r="Z895" s="3">
        <f t="shared" si="324"/>
        <v>19</v>
      </c>
      <c r="AA895" s="3">
        <f t="shared" si="318"/>
        <v>19</v>
      </c>
      <c r="AB895" s="19"/>
      <c r="AC895" s="14">
        <f>IF(M895=1,_xlfn.XLOOKUP(D895,' RPM (ICE)'!$E$3:$E$63,' RPM (ICE)'!$C$3:$C$63,,-1),IF(M895=2,_xlfn.XLOOKUP(D895,' RPM (ICE)'!$F$3:$F$63,' RPM (ICE)'!$C$3:$C$63,,-1),IF(M895=3,_xlfn.XLOOKUP(D895,' RPM (ICE)'!$G$3:$G$63,' RPM (ICE)'!$C$3:$C$63,,-1))))</f>
        <v>13.483333333333301</v>
      </c>
      <c r="AD895" s="14">
        <f t="shared" si="319"/>
        <v>10.054521666666643</v>
      </c>
      <c r="AE895" s="14">
        <f t="shared" si="320"/>
        <v>13.914292245024122</v>
      </c>
      <c r="AF895" s="14" cm="1">
        <f t="array" ref="AF895">_xlfn.XLOOKUP(AE895,BSFC!$I$11:$I$33,_xlfn.XLOOKUP('Main Data (ICE)'!W895,BSFC!$J$10:$W$10,BSFC!$J$11:$W$33,,-1),,-1)</f>
        <v>450.79008974999994</v>
      </c>
      <c r="AG895" s="14">
        <f t="shared" si="321"/>
        <v>1.2590218679194376</v>
      </c>
      <c r="AH895" s="14">
        <f t="shared" si="325"/>
        <v>2.08253003846414E-4</v>
      </c>
      <c r="AI895" s="14">
        <f t="shared" si="326"/>
        <v>9.3878390294632047E-2</v>
      </c>
      <c r="AJ895" s="14">
        <f t="shared" si="330"/>
        <v>100.95496646132339</v>
      </c>
      <c r="AK895" s="14">
        <f t="shared" si="327"/>
        <v>1.2434223880083715E-4</v>
      </c>
      <c r="AL895" s="14">
        <f t="shared" si="328"/>
        <v>0.13371518736599389</v>
      </c>
    </row>
    <row r="896" spans="1:38" ht="15.75" thickBot="1" x14ac:dyDescent="0.3">
      <c r="A896" s="14">
        <v>2</v>
      </c>
      <c r="B896" s="17" t="s">
        <v>31</v>
      </c>
      <c r="C896" s="14">
        <v>890</v>
      </c>
      <c r="D896" s="14">
        <f t="shared" si="322"/>
        <v>30.000049728</v>
      </c>
      <c r="E896" s="14">
        <f t="shared" si="312"/>
        <v>13.411199999999999</v>
      </c>
      <c r="F896" s="14">
        <f t="shared" si="323"/>
        <v>74.764711463725249</v>
      </c>
      <c r="G896" s="14">
        <f>0.5*('Specifications (ICE)'!$P$4*'Specifications (ICE)'!$P$3)*'Specifications (ICE)'!$P$5*E896^2</f>
        <v>56.217600027646043</v>
      </c>
      <c r="H896" s="14">
        <f>IF(B896="A",'Specifications (ICE)'!$M$12,IF(B896="G",'Specifications (ICE)'!$M$13))</f>
        <v>105.33879899999999</v>
      </c>
      <c r="I896" s="14">
        <f>'Specifications (ICE)'!$H$11-G896-H896-R896</f>
        <v>540.44185119107658</v>
      </c>
      <c r="J896" s="14">
        <f t="shared" si="313"/>
        <v>0.85399569113473717</v>
      </c>
      <c r="K896" s="14">
        <f>0.5*'Specifications (ICE)'!$E$16*E896^2</f>
        <v>48283.043975654393</v>
      </c>
      <c r="L896" s="14">
        <f>E896/'Specifications (ICE)'!$M$4</f>
        <v>46.93333333333333</v>
      </c>
      <c r="M896" s="14">
        <f t="shared" si="308"/>
        <v>3</v>
      </c>
      <c r="N896" s="14">
        <f>IF(M896=1,'Specifications (ICE)'!$M$19,IF(M896=2,'Specifications (ICE)'!$M$20,IF(M896=3,'Specifications (ICE)'!$M$21)))</f>
        <v>632.83908432016858</v>
      </c>
      <c r="O896" s="14">
        <f t="shared" si="309"/>
        <v>56.911309171706868</v>
      </c>
      <c r="P896" s="13">
        <f t="shared" si="310"/>
        <v>0</v>
      </c>
      <c r="Q896" s="14">
        <v>0</v>
      </c>
      <c r="R896" s="17">
        <v>0</v>
      </c>
      <c r="S896" s="14">
        <f t="shared" si="314"/>
        <v>0</v>
      </c>
      <c r="T896" s="12">
        <f t="shared" si="311"/>
        <v>840.33949246964119</v>
      </c>
      <c r="U896" s="3">
        <f t="shared" si="329"/>
        <v>18</v>
      </c>
      <c r="V896" s="19">
        <f t="shared" si="315"/>
        <v>13.422600000000001</v>
      </c>
      <c r="W896" s="14">
        <f>IF(M896=1,_xlfn.XLOOKUP(D896,' RPM (ICE)'!$E$3:$E$63,' RPM (ICE)'!$B$3:$B$63,,1),IF(M896=2,_xlfn.XLOOKUP(D896,' RPM (ICE)'!$F$3:$F$63,' RPM (ICE)'!$B$3:$B$63,,1),IF(M896=3,_xlfn.XLOOKUP(D896,' RPM (ICE)'!$G$3:$G$63,' RPM (ICE)'!$B$3:$B$63,,1))))</f>
        <v>6900</v>
      </c>
      <c r="X896" s="12">
        <f t="shared" si="316"/>
        <v>18.575322156521739</v>
      </c>
      <c r="Y896" s="3">
        <f t="shared" si="317"/>
        <v>19</v>
      </c>
      <c r="Z896" s="3">
        <f t="shared" si="324"/>
        <v>19</v>
      </c>
      <c r="AA896" s="3">
        <f t="shared" si="318"/>
        <v>19</v>
      </c>
      <c r="AB896" s="19"/>
      <c r="AC896" s="14">
        <f>IF(M896=1,_xlfn.XLOOKUP(D896,' RPM (ICE)'!$E$3:$E$63,' RPM (ICE)'!$C$3:$C$63,,-1),IF(M896=2,_xlfn.XLOOKUP(D896,' RPM (ICE)'!$F$3:$F$63,' RPM (ICE)'!$C$3:$C$63,,-1),IF(M896=3,_xlfn.XLOOKUP(D896,' RPM (ICE)'!$G$3:$G$63,' RPM (ICE)'!$C$3:$C$63,,-1))))</f>
        <v>13.483333333333301</v>
      </c>
      <c r="AD896" s="14">
        <f t="shared" si="319"/>
        <v>10.054521666666643</v>
      </c>
      <c r="AE896" s="14">
        <f t="shared" si="320"/>
        <v>13.914292245024122</v>
      </c>
      <c r="AF896" s="14" cm="1">
        <f t="array" ref="AF896">_xlfn.XLOOKUP(AE896,BSFC!$I$11:$I$33,_xlfn.XLOOKUP('Main Data (ICE)'!W896,BSFC!$J$10:$W$10,BSFC!$J$11:$W$33,,-1),,-1)</f>
        <v>450.79008974999994</v>
      </c>
      <c r="AG896" s="14">
        <f t="shared" si="321"/>
        <v>1.2590218679194376</v>
      </c>
      <c r="AH896" s="14">
        <f t="shared" si="325"/>
        <v>2.08253003846414E-4</v>
      </c>
      <c r="AI896" s="14">
        <f t="shared" si="326"/>
        <v>9.3878390294632047E-2</v>
      </c>
      <c r="AJ896" s="14">
        <f t="shared" si="330"/>
        <v>101.04884485161803</v>
      </c>
      <c r="AK896" s="14">
        <f t="shared" si="327"/>
        <v>1.2434223880083715E-4</v>
      </c>
      <c r="AL896" s="14">
        <f t="shared" si="328"/>
        <v>0.13383952960479473</v>
      </c>
    </row>
    <row r="897" spans="1:38" ht="15.75" thickBot="1" x14ac:dyDescent="0.3">
      <c r="A897" s="14">
        <v>2</v>
      </c>
      <c r="B897" s="17" t="s">
        <v>31</v>
      </c>
      <c r="C897" s="14">
        <v>891</v>
      </c>
      <c r="D897" s="14">
        <f t="shared" si="322"/>
        <v>30.000049728</v>
      </c>
      <c r="E897" s="14">
        <f t="shared" si="312"/>
        <v>13.411199999999999</v>
      </c>
      <c r="F897" s="14">
        <f t="shared" si="323"/>
        <v>74.839276006793725</v>
      </c>
      <c r="G897" s="14">
        <f>0.5*('Specifications (ICE)'!$P$4*'Specifications (ICE)'!$P$3)*'Specifications (ICE)'!$P$5*E897^2</f>
        <v>56.217600027646043</v>
      </c>
      <c r="H897" s="14">
        <f>IF(B897="A",'Specifications (ICE)'!$M$12,IF(B897="G",'Specifications (ICE)'!$M$13))</f>
        <v>105.33879899999999</v>
      </c>
      <c r="I897" s="14">
        <f>'Specifications (ICE)'!$H$11-G897-H897-R897</f>
        <v>540.44185119107658</v>
      </c>
      <c r="J897" s="14">
        <f t="shared" si="313"/>
        <v>0.85399569113473717</v>
      </c>
      <c r="K897" s="14">
        <f>0.5*'Specifications (ICE)'!$E$16*E897^2</f>
        <v>48283.043975654393</v>
      </c>
      <c r="L897" s="14">
        <f>E897/'Specifications (ICE)'!$M$4</f>
        <v>46.93333333333333</v>
      </c>
      <c r="M897" s="14">
        <f t="shared" si="308"/>
        <v>3</v>
      </c>
      <c r="N897" s="14">
        <f>IF(M897=1,'Specifications (ICE)'!$M$19,IF(M897=2,'Specifications (ICE)'!$M$20,IF(M897=3,'Specifications (ICE)'!$M$21)))</f>
        <v>632.83908432016858</v>
      </c>
      <c r="O897" s="14">
        <f t="shared" si="309"/>
        <v>56.911309171706868</v>
      </c>
      <c r="P897" s="13">
        <f t="shared" si="310"/>
        <v>0</v>
      </c>
      <c r="Q897" s="14">
        <v>0</v>
      </c>
      <c r="R897" s="17">
        <f>'Specifications (ICE)'!$E$16*9.81*SIN(Q897-Q896)</f>
        <v>0</v>
      </c>
      <c r="S897" s="14">
        <f t="shared" si="314"/>
        <v>0</v>
      </c>
      <c r="T897" s="12">
        <f t="shared" si="311"/>
        <v>840.33949246964119</v>
      </c>
      <c r="U897" s="3">
        <f t="shared" si="329"/>
        <v>18</v>
      </c>
      <c r="V897" s="19">
        <f t="shared" si="315"/>
        <v>13.422600000000001</v>
      </c>
      <c r="W897" s="14">
        <f>IF(M897=1,_xlfn.XLOOKUP(D897,' RPM (ICE)'!$E$3:$E$63,' RPM (ICE)'!$B$3:$B$63,,1),IF(M897=2,_xlfn.XLOOKUP(D897,' RPM (ICE)'!$F$3:$F$63,' RPM (ICE)'!$B$3:$B$63,,1),IF(M897=3,_xlfn.XLOOKUP(D897,' RPM (ICE)'!$G$3:$G$63,' RPM (ICE)'!$B$3:$B$63,,1))))</f>
        <v>6900</v>
      </c>
      <c r="X897" s="12">
        <f t="shared" si="316"/>
        <v>18.575322156521739</v>
      </c>
      <c r="Y897" s="3">
        <f t="shared" si="317"/>
        <v>19</v>
      </c>
      <c r="Z897" s="3">
        <f t="shared" si="324"/>
        <v>19</v>
      </c>
      <c r="AA897" s="3">
        <f t="shared" si="318"/>
        <v>19</v>
      </c>
      <c r="AB897" s="19"/>
      <c r="AC897" s="14">
        <f>IF(M897=1,_xlfn.XLOOKUP(D897,' RPM (ICE)'!$E$3:$E$63,' RPM (ICE)'!$C$3:$C$63,,-1),IF(M897=2,_xlfn.XLOOKUP(D897,' RPM (ICE)'!$F$3:$F$63,' RPM (ICE)'!$C$3:$C$63,,-1),IF(M897=3,_xlfn.XLOOKUP(D897,' RPM (ICE)'!$G$3:$G$63,' RPM (ICE)'!$C$3:$C$63,,-1))))</f>
        <v>13.483333333333301</v>
      </c>
      <c r="AD897" s="14">
        <f t="shared" si="319"/>
        <v>10.054521666666643</v>
      </c>
      <c r="AE897" s="14">
        <f t="shared" si="320"/>
        <v>13.914292245024122</v>
      </c>
      <c r="AF897" s="14" cm="1">
        <f t="array" ref="AF897">_xlfn.XLOOKUP(AE897,BSFC!$I$11:$I$33,_xlfn.XLOOKUP('Main Data (ICE)'!W897,BSFC!$J$10:$W$10,BSFC!$J$11:$W$33,,-1),,-1)</f>
        <v>450.79008974999994</v>
      </c>
      <c r="AG897" s="14">
        <f t="shared" si="321"/>
        <v>1.2590218679194376</v>
      </c>
      <c r="AH897" s="14">
        <f t="shared" si="325"/>
        <v>2.08253003846414E-4</v>
      </c>
      <c r="AI897" s="14">
        <f t="shared" si="326"/>
        <v>9.3878390294632047E-2</v>
      </c>
      <c r="AJ897" s="14">
        <f t="shared" si="330"/>
        <v>101.14272324191266</v>
      </c>
      <c r="AK897" s="14">
        <f t="shared" si="327"/>
        <v>1.2434223880083715E-4</v>
      </c>
      <c r="AL897" s="14">
        <f t="shared" si="328"/>
        <v>0.13396387184359557</v>
      </c>
    </row>
    <row r="898" spans="1:38" ht="15.75" thickBot="1" x14ac:dyDescent="0.3">
      <c r="A898" s="14">
        <v>2</v>
      </c>
      <c r="B898" s="17" t="s">
        <v>31</v>
      </c>
      <c r="C898" s="14">
        <v>892</v>
      </c>
      <c r="D898" s="14">
        <f t="shared" si="322"/>
        <v>30.000049728</v>
      </c>
      <c r="E898" s="14">
        <f t="shared" si="312"/>
        <v>13.411199999999999</v>
      </c>
      <c r="F898" s="14">
        <f t="shared" si="323"/>
        <v>74.913840549862201</v>
      </c>
      <c r="G898" s="14">
        <f>0.5*('Specifications (ICE)'!$P$4*'Specifications (ICE)'!$P$3)*'Specifications (ICE)'!$P$5*E898^2</f>
        <v>56.217600027646043</v>
      </c>
      <c r="H898" s="14">
        <f>IF(B898="A",'Specifications (ICE)'!$M$12,IF(B898="G",'Specifications (ICE)'!$M$13))</f>
        <v>105.33879899999999</v>
      </c>
      <c r="I898" s="14">
        <f>'Specifications (ICE)'!$H$11-G898-H898-R898</f>
        <v>540.44185119107658</v>
      </c>
      <c r="J898" s="14">
        <f t="shared" si="313"/>
        <v>0.85399569113473717</v>
      </c>
      <c r="K898" s="14">
        <f>0.5*'Specifications (ICE)'!$E$16*E898^2</f>
        <v>48283.043975654393</v>
      </c>
      <c r="L898" s="14">
        <f>E898/'Specifications (ICE)'!$M$4</f>
        <v>46.93333333333333</v>
      </c>
      <c r="M898" s="14">
        <f t="shared" si="308"/>
        <v>3</v>
      </c>
      <c r="N898" s="14">
        <f>IF(M898=1,'Specifications (ICE)'!$M$19,IF(M898=2,'Specifications (ICE)'!$M$20,IF(M898=3,'Specifications (ICE)'!$M$21)))</f>
        <v>632.83908432016858</v>
      </c>
      <c r="O898" s="14">
        <f t="shared" si="309"/>
        <v>56.911309171706868</v>
      </c>
      <c r="P898" s="13">
        <f t="shared" si="310"/>
        <v>0</v>
      </c>
      <c r="Q898" s="14">
        <v>0</v>
      </c>
      <c r="R898" s="17">
        <f>'Specifications (ICE)'!$E$16*9.81*SIN(Q898-Q897)</f>
        <v>0</v>
      </c>
      <c r="S898" s="14">
        <f t="shared" si="314"/>
        <v>0</v>
      </c>
      <c r="T898" s="12">
        <f t="shared" si="311"/>
        <v>840.33949246964119</v>
      </c>
      <c r="U898" s="3">
        <f t="shared" si="329"/>
        <v>18</v>
      </c>
      <c r="V898" s="19">
        <f t="shared" si="315"/>
        <v>13.422600000000001</v>
      </c>
      <c r="W898" s="14">
        <f>IF(M898=1,_xlfn.XLOOKUP(D898,' RPM (ICE)'!$E$3:$E$63,' RPM (ICE)'!$B$3:$B$63,,1),IF(M898=2,_xlfn.XLOOKUP(D898,' RPM (ICE)'!$F$3:$F$63,' RPM (ICE)'!$B$3:$B$63,,1),IF(M898=3,_xlfn.XLOOKUP(D898,' RPM (ICE)'!$G$3:$G$63,' RPM (ICE)'!$B$3:$B$63,,1))))</f>
        <v>6900</v>
      </c>
      <c r="X898" s="12">
        <f t="shared" si="316"/>
        <v>18.575322156521739</v>
      </c>
      <c r="Y898" s="3">
        <f t="shared" si="317"/>
        <v>19</v>
      </c>
      <c r="Z898" s="3">
        <f t="shared" si="324"/>
        <v>19</v>
      </c>
      <c r="AA898" s="3">
        <f t="shared" si="318"/>
        <v>19</v>
      </c>
      <c r="AB898" s="19"/>
      <c r="AC898" s="14">
        <f>IF(M898=1,_xlfn.XLOOKUP(D898,' RPM (ICE)'!$E$3:$E$63,' RPM (ICE)'!$C$3:$C$63,,-1),IF(M898=2,_xlfn.XLOOKUP(D898,' RPM (ICE)'!$F$3:$F$63,' RPM (ICE)'!$C$3:$C$63,,-1),IF(M898=3,_xlfn.XLOOKUP(D898,' RPM (ICE)'!$G$3:$G$63,' RPM (ICE)'!$C$3:$C$63,,-1))))</f>
        <v>13.483333333333301</v>
      </c>
      <c r="AD898" s="14">
        <f t="shared" si="319"/>
        <v>10.054521666666643</v>
      </c>
      <c r="AE898" s="14">
        <f t="shared" si="320"/>
        <v>13.914292245024122</v>
      </c>
      <c r="AF898" s="14" cm="1">
        <f t="array" ref="AF898">_xlfn.XLOOKUP(AE898,BSFC!$I$11:$I$33,_xlfn.XLOOKUP('Main Data (ICE)'!W898,BSFC!$J$10:$W$10,BSFC!$J$11:$W$33,,-1),,-1)</f>
        <v>450.79008974999994</v>
      </c>
      <c r="AG898" s="14">
        <f t="shared" si="321"/>
        <v>1.2590218679194376</v>
      </c>
      <c r="AH898" s="14">
        <f t="shared" si="325"/>
        <v>2.08253003846414E-4</v>
      </c>
      <c r="AI898" s="14">
        <f t="shared" si="326"/>
        <v>9.3878390294632047E-2</v>
      </c>
      <c r="AJ898" s="14">
        <f t="shared" si="330"/>
        <v>101.2366016322073</v>
      </c>
      <c r="AK898" s="14">
        <f t="shared" si="327"/>
        <v>1.2434223880083715E-4</v>
      </c>
      <c r="AL898" s="14">
        <f t="shared" si="328"/>
        <v>0.13408821408239641</v>
      </c>
    </row>
    <row r="899" spans="1:38" ht="15.75" thickBot="1" x14ac:dyDescent="0.3">
      <c r="A899" s="14">
        <v>2</v>
      </c>
      <c r="B899" s="17" t="s">
        <v>31</v>
      </c>
      <c r="C899" s="14">
        <v>893</v>
      </c>
      <c r="D899" s="14">
        <f t="shared" si="322"/>
        <v>30.000049728</v>
      </c>
      <c r="E899" s="14">
        <f t="shared" si="312"/>
        <v>13.411199999999999</v>
      </c>
      <c r="F899" s="14">
        <f t="shared" si="323"/>
        <v>74.988405092930677</v>
      </c>
      <c r="G899" s="14">
        <f>0.5*('Specifications (ICE)'!$P$4*'Specifications (ICE)'!$P$3)*'Specifications (ICE)'!$P$5*E899^2</f>
        <v>56.217600027646043</v>
      </c>
      <c r="H899" s="14">
        <f>IF(B899="A",'Specifications (ICE)'!$M$12,IF(B899="G",'Specifications (ICE)'!$M$13))</f>
        <v>105.33879899999999</v>
      </c>
      <c r="I899" s="14">
        <f>'Specifications (ICE)'!$H$11-G899-H899-R899</f>
        <v>540.44185119107658</v>
      </c>
      <c r="J899" s="14">
        <f t="shared" si="313"/>
        <v>0.85399569113473717</v>
      </c>
      <c r="K899" s="14">
        <f>0.5*'Specifications (ICE)'!$E$16*E899^2</f>
        <v>48283.043975654393</v>
      </c>
      <c r="L899" s="14">
        <f>E899/'Specifications (ICE)'!$M$4</f>
        <v>46.93333333333333</v>
      </c>
      <c r="M899" s="14">
        <f t="shared" si="308"/>
        <v>3</v>
      </c>
      <c r="N899" s="14">
        <f>IF(M899=1,'Specifications (ICE)'!$M$19,IF(M899=2,'Specifications (ICE)'!$M$20,IF(M899=3,'Specifications (ICE)'!$M$21)))</f>
        <v>632.83908432016858</v>
      </c>
      <c r="O899" s="14">
        <f t="shared" si="309"/>
        <v>56.911309171706868</v>
      </c>
      <c r="P899" s="13">
        <f t="shared" si="310"/>
        <v>0</v>
      </c>
      <c r="Q899" s="14">
        <v>0</v>
      </c>
      <c r="R899" s="17">
        <f>'Specifications (ICE)'!$E$16*9.81*SIN(Q899-Q898)</f>
        <v>0</v>
      </c>
      <c r="S899" s="14">
        <f t="shared" si="314"/>
        <v>0</v>
      </c>
      <c r="T899" s="12">
        <f t="shared" si="311"/>
        <v>840.33949246964119</v>
      </c>
      <c r="U899" s="3">
        <f t="shared" si="329"/>
        <v>18</v>
      </c>
      <c r="V899" s="19">
        <f t="shared" si="315"/>
        <v>13.422600000000001</v>
      </c>
      <c r="W899" s="14">
        <f>IF(M899=1,_xlfn.XLOOKUP(D899,' RPM (ICE)'!$E$3:$E$63,' RPM (ICE)'!$B$3:$B$63,,1),IF(M899=2,_xlfn.XLOOKUP(D899,' RPM (ICE)'!$F$3:$F$63,' RPM (ICE)'!$B$3:$B$63,,1),IF(M899=3,_xlfn.XLOOKUP(D899,' RPM (ICE)'!$G$3:$G$63,' RPM (ICE)'!$B$3:$B$63,,1))))</f>
        <v>6900</v>
      </c>
      <c r="X899" s="12">
        <f t="shared" si="316"/>
        <v>18.575322156521739</v>
      </c>
      <c r="Y899" s="3">
        <f t="shared" si="317"/>
        <v>19</v>
      </c>
      <c r="Z899" s="3">
        <f t="shared" si="324"/>
        <v>19</v>
      </c>
      <c r="AA899" s="3">
        <f t="shared" si="318"/>
        <v>19</v>
      </c>
      <c r="AB899" s="19"/>
      <c r="AC899" s="14">
        <f>IF(M899=1,_xlfn.XLOOKUP(D899,' RPM (ICE)'!$E$3:$E$63,' RPM (ICE)'!$C$3:$C$63,,-1),IF(M899=2,_xlfn.XLOOKUP(D899,' RPM (ICE)'!$F$3:$F$63,' RPM (ICE)'!$C$3:$C$63,,-1),IF(M899=3,_xlfn.XLOOKUP(D899,' RPM (ICE)'!$G$3:$G$63,' RPM (ICE)'!$C$3:$C$63,,-1))))</f>
        <v>13.483333333333301</v>
      </c>
      <c r="AD899" s="14">
        <f t="shared" si="319"/>
        <v>10.054521666666643</v>
      </c>
      <c r="AE899" s="14">
        <f t="shared" si="320"/>
        <v>13.914292245024122</v>
      </c>
      <c r="AF899" s="14" cm="1">
        <f t="array" ref="AF899">_xlfn.XLOOKUP(AE899,BSFC!$I$11:$I$33,_xlfn.XLOOKUP('Main Data (ICE)'!W899,BSFC!$J$10:$W$10,BSFC!$J$11:$W$33,,-1),,-1)</f>
        <v>450.79008974999994</v>
      </c>
      <c r="AG899" s="14">
        <f t="shared" si="321"/>
        <v>1.2590218679194376</v>
      </c>
      <c r="AH899" s="14">
        <f t="shared" si="325"/>
        <v>2.08253003846414E-4</v>
      </c>
      <c r="AI899" s="14">
        <f t="shared" si="326"/>
        <v>9.3878390294632047E-2</v>
      </c>
      <c r="AJ899" s="14">
        <f t="shared" si="330"/>
        <v>101.33048002250193</v>
      </c>
      <c r="AK899" s="14">
        <f t="shared" si="327"/>
        <v>1.2434223880083715E-4</v>
      </c>
      <c r="AL899" s="14">
        <f t="shared" si="328"/>
        <v>0.13421255632119725</v>
      </c>
    </row>
    <row r="900" spans="1:38" ht="15.75" thickBot="1" x14ac:dyDescent="0.3">
      <c r="A900" s="14">
        <v>2</v>
      </c>
      <c r="B900" s="17" t="s">
        <v>31</v>
      </c>
      <c r="C900" s="14">
        <v>894</v>
      </c>
      <c r="D900" s="14">
        <f t="shared" si="322"/>
        <v>30.000049728</v>
      </c>
      <c r="E900" s="14">
        <f t="shared" si="312"/>
        <v>13.411199999999999</v>
      </c>
      <c r="F900" s="14">
        <f t="shared" si="323"/>
        <v>75.062969635999153</v>
      </c>
      <c r="G900" s="14">
        <f>0.5*('Specifications (ICE)'!$P$4*'Specifications (ICE)'!$P$3)*'Specifications (ICE)'!$P$5*E900^2</f>
        <v>56.217600027646043</v>
      </c>
      <c r="H900" s="14">
        <f>IF(B900="A",'Specifications (ICE)'!$M$12,IF(B900="G",'Specifications (ICE)'!$M$13))</f>
        <v>105.33879899999999</v>
      </c>
      <c r="I900" s="14">
        <f>'Specifications (ICE)'!$H$11-G900-H900-R900</f>
        <v>540.44185119107658</v>
      </c>
      <c r="J900" s="14">
        <f t="shared" si="313"/>
        <v>0.85399569113473717</v>
      </c>
      <c r="K900" s="14">
        <f>0.5*'Specifications (ICE)'!$E$16*E900^2</f>
        <v>48283.043975654393</v>
      </c>
      <c r="L900" s="14">
        <f>E900/'Specifications (ICE)'!$M$4</f>
        <v>46.93333333333333</v>
      </c>
      <c r="M900" s="14">
        <f t="shared" si="308"/>
        <v>3</v>
      </c>
      <c r="N900" s="14">
        <f>IF(M900=1,'Specifications (ICE)'!$M$19,IF(M900=2,'Specifications (ICE)'!$M$20,IF(M900=3,'Specifications (ICE)'!$M$21)))</f>
        <v>632.83908432016858</v>
      </c>
      <c r="O900" s="14">
        <f t="shared" si="309"/>
        <v>56.911309171706868</v>
      </c>
      <c r="P900" s="13">
        <f t="shared" si="310"/>
        <v>0</v>
      </c>
      <c r="Q900" s="14">
        <v>0</v>
      </c>
      <c r="R900" s="17">
        <f>'Specifications (ICE)'!$E$16*9.81*SIN(Q900-Q899)</f>
        <v>0</v>
      </c>
      <c r="S900" s="14">
        <f t="shared" si="314"/>
        <v>0</v>
      </c>
      <c r="T900" s="12">
        <f t="shared" si="311"/>
        <v>840.33949246964119</v>
      </c>
      <c r="U900" s="3">
        <f t="shared" si="329"/>
        <v>18</v>
      </c>
      <c r="V900" s="19">
        <f t="shared" si="315"/>
        <v>13.422600000000001</v>
      </c>
      <c r="W900" s="14">
        <f>IF(M900=1,_xlfn.XLOOKUP(D900,' RPM (ICE)'!$E$3:$E$63,' RPM (ICE)'!$B$3:$B$63,,1),IF(M900=2,_xlfn.XLOOKUP(D900,' RPM (ICE)'!$F$3:$F$63,' RPM (ICE)'!$B$3:$B$63,,1),IF(M900=3,_xlfn.XLOOKUP(D900,' RPM (ICE)'!$G$3:$G$63,' RPM (ICE)'!$B$3:$B$63,,1))))</f>
        <v>6900</v>
      </c>
      <c r="X900" s="12">
        <f t="shared" si="316"/>
        <v>18.575322156521739</v>
      </c>
      <c r="Y900" s="3">
        <f t="shared" si="317"/>
        <v>19</v>
      </c>
      <c r="Z900" s="3">
        <f t="shared" si="324"/>
        <v>19</v>
      </c>
      <c r="AA900" s="3">
        <f t="shared" si="318"/>
        <v>19</v>
      </c>
      <c r="AB900" s="19"/>
      <c r="AC900" s="14">
        <f>IF(M900=1,_xlfn.XLOOKUP(D900,' RPM (ICE)'!$E$3:$E$63,' RPM (ICE)'!$C$3:$C$63,,-1),IF(M900=2,_xlfn.XLOOKUP(D900,' RPM (ICE)'!$F$3:$F$63,' RPM (ICE)'!$C$3:$C$63,,-1),IF(M900=3,_xlfn.XLOOKUP(D900,' RPM (ICE)'!$G$3:$G$63,' RPM (ICE)'!$C$3:$C$63,,-1))))</f>
        <v>13.483333333333301</v>
      </c>
      <c r="AD900" s="14">
        <f t="shared" si="319"/>
        <v>10.054521666666643</v>
      </c>
      <c r="AE900" s="14">
        <f t="shared" si="320"/>
        <v>13.914292245024122</v>
      </c>
      <c r="AF900" s="14" cm="1">
        <f t="array" ref="AF900">_xlfn.XLOOKUP(AE900,BSFC!$I$11:$I$33,_xlfn.XLOOKUP('Main Data (ICE)'!W900,BSFC!$J$10:$W$10,BSFC!$J$11:$W$33,,-1),,-1)</f>
        <v>450.79008974999994</v>
      </c>
      <c r="AG900" s="14">
        <f t="shared" si="321"/>
        <v>1.2590218679194376</v>
      </c>
      <c r="AH900" s="14">
        <f t="shared" si="325"/>
        <v>2.08253003846414E-4</v>
      </c>
      <c r="AI900" s="14">
        <f t="shared" si="326"/>
        <v>9.3878390294632047E-2</v>
      </c>
      <c r="AJ900" s="14">
        <f t="shared" si="330"/>
        <v>101.42435841279656</v>
      </c>
      <c r="AK900" s="14">
        <f t="shared" si="327"/>
        <v>1.2434223880083715E-4</v>
      </c>
      <c r="AL900" s="14">
        <f t="shared" si="328"/>
        <v>0.13433689855999809</v>
      </c>
    </row>
    <row r="901" spans="1:38" ht="15.75" thickBot="1" x14ac:dyDescent="0.3">
      <c r="A901" s="14">
        <v>2</v>
      </c>
      <c r="B901" s="17" t="s">
        <v>31</v>
      </c>
      <c r="C901" s="14">
        <v>895</v>
      </c>
      <c r="D901" s="14">
        <f t="shared" si="322"/>
        <v>30.000049728</v>
      </c>
      <c r="E901" s="14">
        <f t="shared" si="312"/>
        <v>13.411199999999999</v>
      </c>
      <c r="F901" s="14">
        <f t="shared" si="323"/>
        <v>75.137534179067629</v>
      </c>
      <c r="G901" s="14">
        <f>0.5*('Specifications (ICE)'!$P$4*'Specifications (ICE)'!$P$3)*'Specifications (ICE)'!$P$5*E901^2</f>
        <v>56.217600027646043</v>
      </c>
      <c r="H901" s="14">
        <f>IF(B901="A",'Specifications (ICE)'!$M$12,IF(B901="G",'Specifications (ICE)'!$M$13))</f>
        <v>105.33879899999999</v>
      </c>
      <c r="I901" s="14">
        <f>'Specifications (ICE)'!$H$11-G901-H901-R901</f>
        <v>540.44185119107658</v>
      </c>
      <c r="J901" s="14">
        <f t="shared" si="313"/>
        <v>0.85399569113473717</v>
      </c>
      <c r="K901" s="14">
        <f>0.5*'Specifications (ICE)'!$E$16*E901^2</f>
        <v>48283.043975654393</v>
      </c>
      <c r="L901" s="14">
        <f>E901/'Specifications (ICE)'!$M$4</f>
        <v>46.93333333333333</v>
      </c>
      <c r="M901" s="14">
        <f t="shared" si="308"/>
        <v>3</v>
      </c>
      <c r="N901" s="14">
        <f>IF(M901=1,'Specifications (ICE)'!$M$19,IF(M901=2,'Specifications (ICE)'!$M$20,IF(M901=3,'Specifications (ICE)'!$M$21)))</f>
        <v>632.83908432016858</v>
      </c>
      <c r="O901" s="14">
        <f t="shared" si="309"/>
        <v>56.911309171706868</v>
      </c>
      <c r="P901" s="13">
        <f t="shared" si="310"/>
        <v>0</v>
      </c>
      <c r="Q901" s="14">
        <v>0</v>
      </c>
      <c r="R901" s="17">
        <f>'Specifications (ICE)'!$E$16*9.81*SIN(Q901-Q900)</f>
        <v>0</v>
      </c>
      <c r="S901" s="14">
        <f t="shared" si="314"/>
        <v>0</v>
      </c>
      <c r="T901" s="12">
        <f t="shared" si="311"/>
        <v>840.33949246964119</v>
      </c>
      <c r="U901" s="3">
        <f t="shared" si="329"/>
        <v>18</v>
      </c>
      <c r="V901" s="19">
        <f t="shared" si="315"/>
        <v>13.422600000000001</v>
      </c>
      <c r="W901" s="14">
        <f>IF(M901=1,_xlfn.XLOOKUP(D901,' RPM (ICE)'!$E$3:$E$63,' RPM (ICE)'!$B$3:$B$63,,1),IF(M901=2,_xlfn.XLOOKUP(D901,' RPM (ICE)'!$F$3:$F$63,' RPM (ICE)'!$B$3:$B$63,,1),IF(M901=3,_xlfn.XLOOKUP(D901,' RPM (ICE)'!$G$3:$G$63,' RPM (ICE)'!$B$3:$B$63,,1))))</f>
        <v>6900</v>
      </c>
      <c r="X901" s="12">
        <f t="shared" si="316"/>
        <v>18.575322156521739</v>
      </c>
      <c r="Y901" s="3">
        <f t="shared" si="317"/>
        <v>19</v>
      </c>
      <c r="Z901" s="3">
        <f t="shared" si="324"/>
        <v>19</v>
      </c>
      <c r="AA901" s="3">
        <f t="shared" si="318"/>
        <v>19</v>
      </c>
      <c r="AB901" s="19"/>
      <c r="AC901" s="14">
        <f>IF(M901=1,_xlfn.XLOOKUP(D901,' RPM (ICE)'!$E$3:$E$63,' RPM (ICE)'!$C$3:$C$63,,-1),IF(M901=2,_xlfn.XLOOKUP(D901,' RPM (ICE)'!$F$3:$F$63,' RPM (ICE)'!$C$3:$C$63,,-1),IF(M901=3,_xlfn.XLOOKUP(D901,' RPM (ICE)'!$G$3:$G$63,' RPM (ICE)'!$C$3:$C$63,,-1))))</f>
        <v>13.483333333333301</v>
      </c>
      <c r="AD901" s="14">
        <f t="shared" si="319"/>
        <v>10.054521666666643</v>
      </c>
      <c r="AE901" s="14">
        <f t="shared" si="320"/>
        <v>13.914292245024122</v>
      </c>
      <c r="AF901" s="14" cm="1">
        <f t="array" ref="AF901">_xlfn.XLOOKUP(AE901,BSFC!$I$11:$I$33,_xlfn.XLOOKUP('Main Data (ICE)'!W901,BSFC!$J$10:$W$10,BSFC!$J$11:$W$33,,-1),,-1)</f>
        <v>450.79008974999994</v>
      </c>
      <c r="AG901" s="14">
        <f t="shared" si="321"/>
        <v>1.2590218679194376</v>
      </c>
      <c r="AH901" s="14">
        <f t="shared" si="325"/>
        <v>2.08253003846414E-4</v>
      </c>
      <c r="AI901" s="14">
        <f t="shared" si="326"/>
        <v>9.3878390294632047E-2</v>
      </c>
      <c r="AJ901" s="14">
        <f t="shared" si="330"/>
        <v>101.5182368030912</v>
      </c>
      <c r="AK901" s="14">
        <f t="shared" si="327"/>
        <v>1.2434223880083715E-4</v>
      </c>
      <c r="AL901" s="14">
        <f t="shared" si="328"/>
        <v>0.13446124079879893</v>
      </c>
    </row>
    <row r="902" spans="1:38" ht="15.75" thickBot="1" x14ac:dyDescent="0.3">
      <c r="A902" s="14">
        <v>2</v>
      </c>
      <c r="B902" s="17" t="s">
        <v>31</v>
      </c>
      <c r="C902" s="14">
        <v>896</v>
      </c>
      <c r="D902" s="14">
        <f t="shared" si="322"/>
        <v>30.000049728</v>
      </c>
      <c r="E902" s="14">
        <f t="shared" si="312"/>
        <v>13.411199999999999</v>
      </c>
      <c r="F902" s="14">
        <f t="shared" si="323"/>
        <v>75.212098722136105</v>
      </c>
      <c r="G902" s="14">
        <f>0.5*('Specifications (ICE)'!$P$4*'Specifications (ICE)'!$P$3)*'Specifications (ICE)'!$P$5*E902^2</f>
        <v>56.217600027646043</v>
      </c>
      <c r="H902" s="14">
        <f>IF(B902="A",'Specifications (ICE)'!$M$12,IF(B902="G",'Specifications (ICE)'!$M$13))</f>
        <v>105.33879899999999</v>
      </c>
      <c r="I902" s="14">
        <f>'Specifications (ICE)'!$H$11-G902-H902-R902</f>
        <v>540.44185119107658</v>
      </c>
      <c r="J902" s="14">
        <f t="shared" si="313"/>
        <v>0.85399569113473717</v>
      </c>
      <c r="K902" s="14">
        <f>0.5*'Specifications (ICE)'!$E$16*E902^2</f>
        <v>48283.043975654393</v>
      </c>
      <c r="L902" s="14">
        <f>E902/'Specifications (ICE)'!$M$4</f>
        <v>46.93333333333333</v>
      </c>
      <c r="M902" s="14">
        <f t="shared" ref="M902:M965" si="331">IF(D902&lt;11,1,IF(D902&lt;21,2,IF(D902&gt;21,3)))</f>
        <v>3</v>
      </c>
      <c r="N902" s="14">
        <f>IF(M902=1,'Specifications (ICE)'!$M$19,IF(M902=2,'Specifications (ICE)'!$M$20,IF(M902=3,'Specifications (ICE)'!$M$21)))</f>
        <v>632.83908432016858</v>
      </c>
      <c r="O902" s="14">
        <f t="shared" ref="O902:O965" si="332">(0.5*N902*E902^2)/1000</f>
        <v>56.911309171706868</v>
      </c>
      <c r="P902" s="13">
        <f t="shared" ref="P902:P965" si="333">IF(A902=1,(I902/N902),IF(A902=2,0,IF(A902=3,(1.2*(-I902/N902)))))</f>
        <v>0</v>
      </c>
      <c r="Q902" s="14">
        <v>0</v>
      </c>
      <c r="R902" s="17">
        <f>'Specifications (ICE)'!$E$16*9.81*SIN(Q902-Q901)</f>
        <v>0</v>
      </c>
      <c r="S902" s="14">
        <f t="shared" si="314"/>
        <v>0</v>
      </c>
      <c r="T902" s="12">
        <f t="shared" ref="T902:T965" si="334">((63360/(PI()*12)*D902))/60</f>
        <v>840.33949246964119</v>
      </c>
      <c r="U902" s="3">
        <f t="shared" si="329"/>
        <v>18</v>
      </c>
      <c r="V902" s="19">
        <f t="shared" si="315"/>
        <v>13.422600000000001</v>
      </c>
      <c r="W902" s="14">
        <f>IF(M902=1,_xlfn.XLOOKUP(D902,' RPM (ICE)'!$E$3:$E$63,' RPM (ICE)'!$B$3:$B$63,,1),IF(M902=2,_xlfn.XLOOKUP(D902,' RPM (ICE)'!$F$3:$F$63,' RPM (ICE)'!$B$3:$B$63,,1),IF(M902=3,_xlfn.XLOOKUP(D902,' RPM (ICE)'!$G$3:$G$63,' RPM (ICE)'!$B$3:$B$63,,1))))</f>
        <v>6900</v>
      </c>
      <c r="X902" s="12">
        <f t="shared" si="316"/>
        <v>18.575322156521739</v>
      </c>
      <c r="Y902" s="3">
        <f t="shared" si="317"/>
        <v>19</v>
      </c>
      <c r="Z902" s="3">
        <f t="shared" si="324"/>
        <v>19</v>
      </c>
      <c r="AA902" s="3">
        <f t="shared" si="318"/>
        <v>19</v>
      </c>
      <c r="AB902" s="19"/>
      <c r="AC902" s="14">
        <f>IF(M902=1,_xlfn.XLOOKUP(D902,' RPM (ICE)'!$E$3:$E$63,' RPM (ICE)'!$C$3:$C$63,,-1),IF(M902=2,_xlfn.XLOOKUP(D902,' RPM (ICE)'!$F$3:$F$63,' RPM (ICE)'!$C$3:$C$63,,-1),IF(M902=3,_xlfn.XLOOKUP(D902,' RPM (ICE)'!$G$3:$G$63,' RPM (ICE)'!$C$3:$C$63,,-1))))</f>
        <v>13.483333333333301</v>
      </c>
      <c r="AD902" s="14">
        <f t="shared" si="319"/>
        <v>10.054521666666643</v>
      </c>
      <c r="AE902" s="14">
        <f t="shared" si="320"/>
        <v>13.914292245024122</v>
      </c>
      <c r="AF902" s="14" cm="1">
        <f t="array" ref="AF902">_xlfn.XLOOKUP(AE902,BSFC!$I$11:$I$33,_xlfn.XLOOKUP('Main Data (ICE)'!W902,BSFC!$J$10:$W$10,BSFC!$J$11:$W$33,,-1),,-1)</f>
        <v>450.79008974999994</v>
      </c>
      <c r="AG902" s="14">
        <f t="shared" si="321"/>
        <v>1.2590218679194376</v>
      </c>
      <c r="AH902" s="14">
        <f t="shared" si="325"/>
        <v>2.08253003846414E-4</v>
      </c>
      <c r="AI902" s="14">
        <f t="shared" si="326"/>
        <v>9.3878390294632047E-2</v>
      </c>
      <c r="AJ902" s="14">
        <f t="shared" si="330"/>
        <v>101.61211519338583</v>
      </c>
      <c r="AK902" s="14">
        <f t="shared" si="327"/>
        <v>1.2434223880083715E-4</v>
      </c>
      <c r="AL902" s="14">
        <f t="shared" si="328"/>
        <v>0.13458558303759977</v>
      </c>
    </row>
    <row r="903" spans="1:38" ht="15.75" thickBot="1" x14ac:dyDescent="0.3">
      <c r="A903" s="14">
        <v>2</v>
      </c>
      <c r="B903" s="17" t="s">
        <v>31</v>
      </c>
      <c r="C903" s="14">
        <v>897</v>
      </c>
      <c r="D903" s="14">
        <f t="shared" si="322"/>
        <v>30.000049728</v>
      </c>
      <c r="E903" s="14">
        <f t="shared" ref="E903:E966" si="335">MIN(13.4112,(SQRT((E902^2)+2*P902*$C$7)))</f>
        <v>13.411199999999999</v>
      </c>
      <c r="F903" s="14">
        <f t="shared" si="323"/>
        <v>75.286663265204581</v>
      </c>
      <c r="G903" s="14">
        <f>0.5*('Specifications (ICE)'!$P$4*'Specifications (ICE)'!$P$3)*'Specifications (ICE)'!$P$5*E903^2</f>
        <v>56.217600027646043</v>
      </c>
      <c r="H903" s="14">
        <f>IF(B903="A",'Specifications (ICE)'!$M$12,IF(B903="G",'Specifications (ICE)'!$M$13))</f>
        <v>105.33879899999999</v>
      </c>
      <c r="I903" s="14">
        <f>'Specifications (ICE)'!$H$11-G903-H903-R903</f>
        <v>540.44185119107658</v>
      </c>
      <c r="J903" s="14">
        <f t="shared" ref="J903:J966" si="336">I903/N903</f>
        <v>0.85399569113473717</v>
      </c>
      <c r="K903" s="14">
        <f>0.5*'Specifications (ICE)'!$E$16*E903^2</f>
        <v>48283.043975654393</v>
      </c>
      <c r="L903" s="14">
        <f>E903/'Specifications (ICE)'!$M$4</f>
        <v>46.93333333333333</v>
      </c>
      <c r="M903" s="14">
        <f t="shared" si="331"/>
        <v>3</v>
      </c>
      <c r="N903" s="14">
        <f>IF(M903=1,'Specifications (ICE)'!$M$19,IF(M903=2,'Specifications (ICE)'!$M$20,IF(M903=3,'Specifications (ICE)'!$M$21)))</f>
        <v>632.83908432016858</v>
      </c>
      <c r="O903" s="14">
        <f t="shared" si="332"/>
        <v>56.911309171706868</v>
      </c>
      <c r="P903" s="13">
        <f t="shared" si="333"/>
        <v>0</v>
      </c>
      <c r="Q903" s="14">
        <v>0</v>
      </c>
      <c r="R903" s="17">
        <f>'Specifications (ICE)'!$E$16*9.81*SIN(Q903-Q902)</f>
        <v>0</v>
      </c>
      <c r="S903" s="14">
        <f t="shared" ref="S903:S966" si="337">RADIANS(Q903)</f>
        <v>0</v>
      </c>
      <c r="T903" s="12">
        <f t="shared" si="334"/>
        <v>840.33949246964119</v>
      </c>
      <c r="U903" s="3">
        <f t="shared" si="329"/>
        <v>18</v>
      </c>
      <c r="V903" s="19">
        <f t="shared" ref="V903:V966" si="338">U903*0.7457</f>
        <v>13.422600000000001</v>
      </c>
      <c r="W903" s="14">
        <f>IF(M903=1,_xlfn.XLOOKUP(D903,' RPM (ICE)'!$E$3:$E$63,' RPM (ICE)'!$B$3:$B$63,,1),IF(M903=2,_xlfn.XLOOKUP(D903,' RPM (ICE)'!$F$3:$F$63,' RPM (ICE)'!$B$3:$B$63,,1),IF(M903=3,_xlfn.XLOOKUP(D903,' RPM (ICE)'!$G$3:$G$63,' RPM (ICE)'!$B$3:$B$63,,1))))</f>
        <v>6900</v>
      </c>
      <c r="X903" s="12">
        <f t="shared" ref="X903:X966" si="339">(9548.8*V903)/W903</f>
        <v>18.575322156521739</v>
      </c>
      <c r="Y903" s="3">
        <f t="shared" ref="Y903:Y966" si="340">ROUND(X903,0)</f>
        <v>19</v>
      </c>
      <c r="Z903" s="3">
        <f t="shared" si="324"/>
        <v>19</v>
      </c>
      <c r="AA903" s="3">
        <f t="shared" ref="AA903:AA966" si="341">IF(Z903&gt;22,22,Z903)</f>
        <v>19</v>
      </c>
      <c r="AB903" s="19"/>
      <c r="AC903" s="14">
        <f>IF(M903=1,_xlfn.XLOOKUP(D903,' RPM (ICE)'!$E$3:$E$63,' RPM (ICE)'!$C$3:$C$63,,-1),IF(M903=2,_xlfn.XLOOKUP(D903,' RPM (ICE)'!$F$3:$F$63,' RPM (ICE)'!$C$3:$C$63,,-1),IF(M903=3,_xlfn.XLOOKUP(D903,' RPM (ICE)'!$G$3:$G$63,' RPM (ICE)'!$C$3:$C$63,,-1))))</f>
        <v>13.483333333333301</v>
      </c>
      <c r="AD903" s="14">
        <f t="shared" ref="AD903:AD966" si="342">AC903*0.7457</f>
        <v>10.054521666666643</v>
      </c>
      <c r="AE903" s="14">
        <f t="shared" ref="AE903:AE966" si="343">(9548.8*AD903)/W903</f>
        <v>13.914292245024122</v>
      </c>
      <c r="AF903" s="14" cm="1">
        <f t="array" ref="AF903">_xlfn.XLOOKUP(AE903,BSFC!$I$11:$I$33,_xlfn.XLOOKUP('Main Data (ICE)'!W903,BSFC!$J$10:$W$10,BSFC!$J$11:$W$33,,-1),,-1)</f>
        <v>450.79008974999994</v>
      </c>
      <c r="AG903" s="14">
        <f t="shared" ref="AG903:AG966" si="344">(AF903*AD903)/(60*60)</f>
        <v>1.2590218679194376</v>
      </c>
      <c r="AH903" s="14">
        <f t="shared" si="325"/>
        <v>2.08253003846414E-4</v>
      </c>
      <c r="AI903" s="14">
        <f t="shared" si="326"/>
        <v>9.3878390294632047E-2</v>
      </c>
      <c r="AJ903" s="14">
        <f t="shared" si="330"/>
        <v>101.70599358368047</v>
      </c>
      <c r="AK903" s="14">
        <f t="shared" si="327"/>
        <v>1.2434223880083715E-4</v>
      </c>
      <c r="AL903" s="14">
        <f t="shared" si="328"/>
        <v>0.1347099252764006</v>
      </c>
    </row>
    <row r="904" spans="1:38" ht="15.75" thickBot="1" x14ac:dyDescent="0.3">
      <c r="A904" s="14">
        <v>2</v>
      </c>
      <c r="B904" s="17" t="s">
        <v>31</v>
      </c>
      <c r="C904" s="14">
        <v>898</v>
      </c>
      <c r="D904" s="14">
        <f t="shared" ref="D904:D967" si="345">E904*2.23694</f>
        <v>30.000049728</v>
      </c>
      <c r="E904" s="14">
        <f t="shared" si="335"/>
        <v>13.411199999999999</v>
      </c>
      <c r="F904" s="14">
        <f t="shared" ref="F904:F967" si="346">($C$7/E904)+F903</f>
        <v>75.361227808273057</v>
      </c>
      <c r="G904" s="14">
        <f>0.5*('Specifications (ICE)'!$P$4*'Specifications (ICE)'!$P$3)*'Specifications (ICE)'!$P$5*E904^2</f>
        <v>56.217600027646043</v>
      </c>
      <c r="H904" s="14">
        <f>IF(B904="A",'Specifications (ICE)'!$M$12,IF(B904="G",'Specifications (ICE)'!$M$13))</f>
        <v>105.33879899999999</v>
      </c>
      <c r="I904" s="14">
        <f>'Specifications (ICE)'!$H$11-G904-H904-R904</f>
        <v>540.44185119107658</v>
      </c>
      <c r="J904" s="14">
        <f t="shared" si="336"/>
        <v>0.85399569113473717</v>
      </c>
      <c r="K904" s="14">
        <f>0.5*'Specifications (ICE)'!$E$16*E904^2</f>
        <v>48283.043975654393</v>
      </c>
      <c r="L904" s="14">
        <f>E904/'Specifications (ICE)'!$M$4</f>
        <v>46.93333333333333</v>
      </c>
      <c r="M904" s="14">
        <f t="shared" si="331"/>
        <v>3</v>
      </c>
      <c r="N904" s="14">
        <f>IF(M904=1,'Specifications (ICE)'!$M$19,IF(M904=2,'Specifications (ICE)'!$M$20,IF(M904=3,'Specifications (ICE)'!$M$21)))</f>
        <v>632.83908432016858</v>
      </c>
      <c r="O904" s="14">
        <f t="shared" si="332"/>
        <v>56.911309171706868</v>
      </c>
      <c r="P904" s="13">
        <f t="shared" si="333"/>
        <v>0</v>
      </c>
      <c r="Q904" s="14">
        <v>0</v>
      </c>
      <c r="R904" s="17">
        <f>'Specifications (ICE)'!$E$16*9.81*SIN(Q904-Q903)</f>
        <v>0</v>
      </c>
      <c r="S904" s="14">
        <f t="shared" si="337"/>
        <v>0</v>
      </c>
      <c r="T904" s="12">
        <f t="shared" si="334"/>
        <v>840.33949246964119</v>
      </c>
      <c r="U904" s="3">
        <f t="shared" si="329"/>
        <v>18</v>
      </c>
      <c r="V904" s="19">
        <f t="shared" si="338"/>
        <v>13.422600000000001</v>
      </c>
      <c r="W904" s="14">
        <f>IF(M904=1,_xlfn.XLOOKUP(D904,' RPM (ICE)'!$E$3:$E$63,' RPM (ICE)'!$B$3:$B$63,,1),IF(M904=2,_xlfn.XLOOKUP(D904,' RPM (ICE)'!$F$3:$F$63,' RPM (ICE)'!$B$3:$B$63,,1),IF(M904=3,_xlfn.XLOOKUP(D904,' RPM (ICE)'!$G$3:$G$63,' RPM (ICE)'!$B$3:$B$63,,1))))</f>
        <v>6900</v>
      </c>
      <c r="X904" s="12">
        <f t="shared" si="339"/>
        <v>18.575322156521739</v>
      </c>
      <c r="Y904" s="3">
        <f t="shared" si="340"/>
        <v>19</v>
      </c>
      <c r="Z904" s="3">
        <f t="shared" ref="Z904:Z967" si="347">IF(Y904&lt;0,0,Y904)</f>
        <v>19</v>
      </c>
      <c r="AA904" s="3">
        <f t="shared" si="341"/>
        <v>19</v>
      </c>
      <c r="AB904" s="19"/>
      <c r="AC904" s="14">
        <f>IF(M904=1,_xlfn.XLOOKUP(D904,' RPM (ICE)'!$E$3:$E$63,' RPM (ICE)'!$C$3:$C$63,,-1),IF(M904=2,_xlfn.XLOOKUP(D904,' RPM (ICE)'!$F$3:$F$63,' RPM (ICE)'!$C$3:$C$63,,-1),IF(M904=3,_xlfn.XLOOKUP(D904,' RPM (ICE)'!$G$3:$G$63,' RPM (ICE)'!$C$3:$C$63,,-1))))</f>
        <v>13.483333333333301</v>
      </c>
      <c r="AD904" s="14">
        <f t="shared" si="342"/>
        <v>10.054521666666643</v>
      </c>
      <c r="AE904" s="14">
        <f t="shared" si="343"/>
        <v>13.914292245024122</v>
      </c>
      <c r="AF904" s="14" cm="1">
        <f t="array" ref="AF904">_xlfn.XLOOKUP(AE904,BSFC!$I$11:$I$33,_xlfn.XLOOKUP('Main Data (ICE)'!W904,BSFC!$J$10:$W$10,BSFC!$J$11:$W$33,,-1),,-1)</f>
        <v>450.79008974999994</v>
      </c>
      <c r="AG904" s="14">
        <f t="shared" si="344"/>
        <v>1.2590218679194376</v>
      </c>
      <c r="AH904" s="14">
        <f t="shared" ref="AH904:AH967" si="348">((F904-F903)/3600)*AD904</f>
        <v>2.08253003846414E-4</v>
      </c>
      <c r="AI904" s="14">
        <f t="shared" ref="AI904:AI967" si="349">AH904*AF904</f>
        <v>9.3878390294632047E-2</v>
      </c>
      <c r="AJ904" s="14">
        <f t="shared" si="330"/>
        <v>101.7998719739751</v>
      </c>
      <c r="AK904" s="14">
        <f t="shared" ref="AK904:AK967" si="350">((AF904*AH904)/1000)/0.755</f>
        <v>1.2434223880083715E-4</v>
      </c>
      <c r="AL904" s="14">
        <f t="shared" ref="AL904:AL967" si="351">AL903+AK904</f>
        <v>0.13483426751520144</v>
      </c>
    </row>
    <row r="905" spans="1:38" ht="15.75" thickBot="1" x14ac:dyDescent="0.3">
      <c r="A905" s="14">
        <v>2</v>
      </c>
      <c r="B905" s="17" t="s">
        <v>31</v>
      </c>
      <c r="C905" s="14">
        <v>899</v>
      </c>
      <c r="D905" s="14">
        <f t="shared" si="345"/>
        <v>30.000049728</v>
      </c>
      <c r="E905" s="14">
        <f t="shared" si="335"/>
        <v>13.411199999999999</v>
      </c>
      <c r="F905" s="14">
        <f t="shared" si="346"/>
        <v>75.435792351341533</v>
      </c>
      <c r="G905" s="14">
        <f>0.5*('Specifications (ICE)'!$P$4*'Specifications (ICE)'!$P$3)*'Specifications (ICE)'!$P$5*E905^2</f>
        <v>56.217600027646043</v>
      </c>
      <c r="H905" s="14">
        <f>IF(B905="A",'Specifications (ICE)'!$M$12,IF(B905="G",'Specifications (ICE)'!$M$13))</f>
        <v>105.33879899999999</v>
      </c>
      <c r="I905" s="14">
        <f>'Specifications (ICE)'!$H$11-G905-H905-R905</f>
        <v>540.44185119107658</v>
      </c>
      <c r="J905" s="14">
        <f t="shared" si="336"/>
        <v>0.85399569113473717</v>
      </c>
      <c r="K905" s="14">
        <f>0.5*'Specifications (ICE)'!$E$16*E905^2</f>
        <v>48283.043975654393</v>
      </c>
      <c r="L905" s="14">
        <f>E905/'Specifications (ICE)'!$M$4</f>
        <v>46.93333333333333</v>
      </c>
      <c r="M905" s="14">
        <f t="shared" si="331"/>
        <v>3</v>
      </c>
      <c r="N905" s="14">
        <f>IF(M905=1,'Specifications (ICE)'!$M$19,IF(M905=2,'Specifications (ICE)'!$M$20,IF(M905=3,'Specifications (ICE)'!$M$21)))</f>
        <v>632.83908432016858</v>
      </c>
      <c r="O905" s="14">
        <f t="shared" si="332"/>
        <v>56.911309171706868</v>
      </c>
      <c r="P905" s="13">
        <f t="shared" si="333"/>
        <v>0</v>
      </c>
      <c r="Q905" s="14">
        <v>0</v>
      </c>
      <c r="R905" s="17">
        <f>'Specifications (ICE)'!$E$16*9.81*SIN(Q905-Q904)</f>
        <v>0</v>
      </c>
      <c r="S905" s="14">
        <f t="shared" si="337"/>
        <v>0</v>
      </c>
      <c r="T905" s="12">
        <f t="shared" si="334"/>
        <v>840.33949246964119</v>
      </c>
      <c r="U905" s="3">
        <f t="shared" ref="U905:U968" si="352">IF((ABS(I905)*D905)/746&gt;18,18,(ABS(I905)*D905)/746)</f>
        <v>18</v>
      </c>
      <c r="V905" s="19">
        <f t="shared" si="338"/>
        <v>13.422600000000001</v>
      </c>
      <c r="W905" s="14">
        <f>IF(M905=1,_xlfn.XLOOKUP(D905,' RPM (ICE)'!$E$3:$E$63,' RPM (ICE)'!$B$3:$B$63,,1),IF(M905=2,_xlfn.XLOOKUP(D905,' RPM (ICE)'!$F$3:$F$63,' RPM (ICE)'!$B$3:$B$63,,1),IF(M905=3,_xlfn.XLOOKUP(D905,' RPM (ICE)'!$G$3:$G$63,' RPM (ICE)'!$B$3:$B$63,,1))))</f>
        <v>6900</v>
      </c>
      <c r="X905" s="12">
        <f t="shared" si="339"/>
        <v>18.575322156521739</v>
      </c>
      <c r="Y905" s="3">
        <f t="shared" si="340"/>
        <v>19</v>
      </c>
      <c r="Z905" s="3">
        <f t="shared" si="347"/>
        <v>19</v>
      </c>
      <c r="AA905" s="3">
        <f t="shared" si="341"/>
        <v>19</v>
      </c>
      <c r="AB905" s="19"/>
      <c r="AC905" s="14">
        <f>IF(M905=1,_xlfn.XLOOKUP(D905,' RPM (ICE)'!$E$3:$E$63,' RPM (ICE)'!$C$3:$C$63,,-1),IF(M905=2,_xlfn.XLOOKUP(D905,' RPM (ICE)'!$F$3:$F$63,' RPM (ICE)'!$C$3:$C$63,,-1),IF(M905=3,_xlfn.XLOOKUP(D905,' RPM (ICE)'!$G$3:$G$63,' RPM (ICE)'!$C$3:$C$63,,-1))))</f>
        <v>13.483333333333301</v>
      </c>
      <c r="AD905" s="14">
        <f t="shared" si="342"/>
        <v>10.054521666666643</v>
      </c>
      <c r="AE905" s="14">
        <f t="shared" si="343"/>
        <v>13.914292245024122</v>
      </c>
      <c r="AF905" s="14" cm="1">
        <f t="array" ref="AF905">_xlfn.XLOOKUP(AE905,BSFC!$I$11:$I$33,_xlfn.XLOOKUP('Main Data (ICE)'!W905,BSFC!$J$10:$W$10,BSFC!$J$11:$W$33,,-1),,-1)</f>
        <v>450.79008974999994</v>
      </c>
      <c r="AG905" s="14">
        <f t="shared" si="344"/>
        <v>1.2590218679194376</v>
      </c>
      <c r="AH905" s="14">
        <f t="shared" si="348"/>
        <v>2.08253003846414E-4</v>
      </c>
      <c r="AI905" s="14">
        <f t="shared" si="349"/>
        <v>9.3878390294632047E-2</v>
      </c>
      <c r="AJ905" s="14">
        <f t="shared" ref="AJ905:AJ968" si="353">AI905+AJ904</f>
        <v>101.89375036426974</v>
      </c>
      <c r="AK905" s="14">
        <f t="shared" si="350"/>
        <v>1.2434223880083715E-4</v>
      </c>
      <c r="AL905" s="14">
        <f t="shared" si="351"/>
        <v>0.13495860975400228</v>
      </c>
    </row>
    <row r="906" spans="1:38" ht="15.75" thickBot="1" x14ac:dyDescent="0.3">
      <c r="A906" s="14">
        <v>2</v>
      </c>
      <c r="B906" s="17" t="s">
        <v>31</v>
      </c>
      <c r="C906" s="14">
        <v>900</v>
      </c>
      <c r="D906" s="14">
        <f t="shared" si="345"/>
        <v>30.000049728</v>
      </c>
      <c r="E906" s="14">
        <f t="shared" si="335"/>
        <v>13.411199999999999</v>
      </c>
      <c r="F906" s="14">
        <f t="shared" si="346"/>
        <v>75.510356894410009</v>
      </c>
      <c r="G906" s="14">
        <f>0.5*('Specifications (ICE)'!$P$4*'Specifications (ICE)'!$P$3)*'Specifications (ICE)'!$P$5*E906^2</f>
        <v>56.217600027646043</v>
      </c>
      <c r="H906" s="14">
        <f>IF(B906="A",'Specifications (ICE)'!$M$12,IF(B906="G",'Specifications (ICE)'!$M$13))</f>
        <v>105.33879899999999</v>
      </c>
      <c r="I906" s="14">
        <f>'Specifications (ICE)'!$H$11-G906-H906-R906</f>
        <v>540.44185119107658</v>
      </c>
      <c r="J906" s="14">
        <f t="shared" si="336"/>
        <v>0.85399569113473717</v>
      </c>
      <c r="K906" s="14">
        <f>0.5*'Specifications (ICE)'!$E$16*E906^2</f>
        <v>48283.043975654393</v>
      </c>
      <c r="L906" s="14">
        <f>E906/'Specifications (ICE)'!$M$4</f>
        <v>46.93333333333333</v>
      </c>
      <c r="M906" s="14">
        <f t="shared" si="331"/>
        <v>3</v>
      </c>
      <c r="N906" s="14">
        <f>IF(M906=1,'Specifications (ICE)'!$M$19,IF(M906=2,'Specifications (ICE)'!$M$20,IF(M906=3,'Specifications (ICE)'!$M$21)))</f>
        <v>632.83908432016858</v>
      </c>
      <c r="O906" s="14">
        <f t="shared" si="332"/>
        <v>56.911309171706868</v>
      </c>
      <c r="P906" s="13">
        <f t="shared" si="333"/>
        <v>0</v>
      </c>
      <c r="Q906" s="14">
        <v>0</v>
      </c>
      <c r="R906" s="17">
        <f>'Specifications (ICE)'!$E$16*9.81*SIN(Q906-Q905)</f>
        <v>0</v>
      </c>
      <c r="S906" s="14">
        <f t="shared" si="337"/>
        <v>0</v>
      </c>
      <c r="T906" s="12">
        <f t="shared" si="334"/>
        <v>840.33949246964119</v>
      </c>
      <c r="U906" s="3">
        <f t="shared" si="352"/>
        <v>18</v>
      </c>
      <c r="V906" s="19">
        <f t="shared" si="338"/>
        <v>13.422600000000001</v>
      </c>
      <c r="W906" s="14">
        <f>IF(M906=1,_xlfn.XLOOKUP(D906,' RPM (ICE)'!$E$3:$E$63,' RPM (ICE)'!$B$3:$B$63,,1),IF(M906=2,_xlfn.XLOOKUP(D906,' RPM (ICE)'!$F$3:$F$63,' RPM (ICE)'!$B$3:$B$63,,1),IF(M906=3,_xlfn.XLOOKUP(D906,' RPM (ICE)'!$G$3:$G$63,' RPM (ICE)'!$B$3:$B$63,,1))))</f>
        <v>6900</v>
      </c>
      <c r="X906" s="12">
        <f t="shared" si="339"/>
        <v>18.575322156521739</v>
      </c>
      <c r="Y906" s="3">
        <f t="shared" si="340"/>
        <v>19</v>
      </c>
      <c r="Z906" s="3">
        <f t="shared" si="347"/>
        <v>19</v>
      </c>
      <c r="AA906" s="3">
        <f t="shared" si="341"/>
        <v>19</v>
      </c>
      <c r="AB906" s="19"/>
      <c r="AC906" s="14">
        <f>IF(M906=1,_xlfn.XLOOKUP(D906,' RPM (ICE)'!$E$3:$E$63,' RPM (ICE)'!$C$3:$C$63,,-1),IF(M906=2,_xlfn.XLOOKUP(D906,' RPM (ICE)'!$F$3:$F$63,' RPM (ICE)'!$C$3:$C$63,,-1),IF(M906=3,_xlfn.XLOOKUP(D906,' RPM (ICE)'!$G$3:$G$63,' RPM (ICE)'!$C$3:$C$63,,-1))))</f>
        <v>13.483333333333301</v>
      </c>
      <c r="AD906" s="14">
        <f t="shared" si="342"/>
        <v>10.054521666666643</v>
      </c>
      <c r="AE906" s="14">
        <f t="shared" si="343"/>
        <v>13.914292245024122</v>
      </c>
      <c r="AF906" s="14" cm="1">
        <f t="array" ref="AF906">_xlfn.XLOOKUP(AE906,BSFC!$I$11:$I$33,_xlfn.XLOOKUP('Main Data (ICE)'!W906,BSFC!$J$10:$W$10,BSFC!$J$11:$W$33,,-1),,-1)</f>
        <v>450.79008974999994</v>
      </c>
      <c r="AG906" s="14">
        <f t="shared" si="344"/>
        <v>1.2590218679194376</v>
      </c>
      <c r="AH906" s="14">
        <f t="shared" si="348"/>
        <v>2.08253003846414E-4</v>
      </c>
      <c r="AI906" s="14">
        <f t="shared" si="349"/>
        <v>9.3878390294632047E-2</v>
      </c>
      <c r="AJ906" s="14">
        <f t="shared" si="353"/>
        <v>101.98762875456437</v>
      </c>
      <c r="AK906" s="14">
        <f t="shared" si="350"/>
        <v>1.2434223880083715E-4</v>
      </c>
      <c r="AL906" s="14">
        <f t="shared" si="351"/>
        <v>0.13508295199280312</v>
      </c>
    </row>
    <row r="907" spans="1:38" ht="15.75" thickBot="1" x14ac:dyDescent="0.3">
      <c r="A907" s="14">
        <v>2</v>
      </c>
      <c r="B907" s="17" t="s">
        <v>31</v>
      </c>
      <c r="C907" s="14">
        <v>901</v>
      </c>
      <c r="D907" s="14">
        <f t="shared" si="345"/>
        <v>30.000049728</v>
      </c>
      <c r="E907" s="14">
        <f t="shared" si="335"/>
        <v>13.411199999999999</v>
      </c>
      <c r="F907" s="14">
        <f t="shared" si="346"/>
        <v>75.584921437478485</v>
      </c>
      <c r="G907" s="14">
        <f>0.5*('Specifications (ICE)'!$P$4*'Specifications (ICE)'!$P$3)*'Specifications (ICE)'!$P$5*E907^2</f>
        <v>56.217600027646043</v>
      </c>
      <c r="H907" s="14">
        <f>IF(B907="A",'Specifications (ICE)'!$M$12,IF(B907="G",'Specifications (ICE)'!$M$13))</f>
        <v>105.33879899999999</v>
      </c>
      <c r="I907" s="14">
        <f>'Specifications (ICE)'!$H$11-G907-H907-R907</f>
        <v>540.44185119107658</v>
      </c>
      <c r="J907" s="14">
        <f t="shared" si="336"/>
        <v>0.85399569113473717</v>
      </c>
      <c r="K907" s="14">
        <f>0.5*'Specifications (ICE)'!$E$16*E907^2</f>
        <v>48283.043975654393</v>
      </c>
      <c r="L907" s="14">
        <f>E907/'Specifications (ICE)'!$M$4</f>
        <v>46.93333333333333</v>
      </c>
      <c r="M907" s="14">
        <f t="shared" si="331"/>
        <v>3</v>
      </c>
      <c r="N907" s="14">
        <f>IF(M907=1,'Specifications (ICE)'!$M$19,IF(M907=2,'Specifications (ICE)'!$M$20,IF(M907=3,'Specifications (ICE)'!$M$21)))</f>
        <v>632.83908432016858</v>
      </c>
      <c r="O907" s="14">
        <f t="shared" si="332"/>
        <v>56.911309171706868</v>
      </c>
      <c r="P907" s="13">
        <f t="shared" si="333"/>
        <v>0</v>
      </c>
      <c r="Q907" s="14">
        <v>0</v>
      </c>
      <c r="R907" s="17">
        <f>'Specifications (ICE)'!$E$16*9.81*SIN(Q907-Q906)</f>
        <v>0</v>
      </c>
      <c r="S907" s="14">
        <f t="shared" si="337"/>
        <v>0</v>
      </c>
      <c r="T907" s="12">
        <f t="shared" si="334"/>
        <v>840.33949246964119</v>
      </c>
      <c r="U907" s="3">
        <f t="shared" si="352"/>
        <v>18</v>
      </c>
      <c r="V907" s="19">
        <f t="shared" si="338"/>
        <v>13.422600000000001</v>
      </c>
      <c r="W907" s="14">
        <f>IF(M907=1,_xlfn.XLOOKUP(D907,' RPM (ICE)'!$E$3:$E$63,' RPM (ICE)'!$B$3:$B$63,,1),IF(M907=2,_xlfn.XLOOKUP(D907,' RPM (ICE)'!$F$3:$F$63,' RPM (ICE)'!$B$3:$B$63,,1),IF(M907=3,_xlfn.XLOOKUP(D907,' RPM (ICE)'!$G$3:$G$63,' RPM (ICE)'!$B$3:$B$63,,1))))</f>
        <v>6900</v>
      </c>
      <c r="X907" s="12">
        <f t="shared" si="339"/>
        <v>18.575322156521739</v>
      </c>
      <c r="Y907" s="3">
        <f t="shared" si="340"/>
        <v>19</v>
      </c>
      <c r="Z907" s="3">
        <f t="shared" si="347"/>
        <v>19</v>
      </c>
      <c r="AA907" s="3">
        <f t="shared" si="341"/>
        <v>19</v>
      </c>
      <c r="AB907" s="19"/>
      <c r="AC907" s="14">
        <f>IF(M907=1,_xlfn.XLOOKUP(D907,' RPM (ICE)'!$E$3:$E$63,' RPM (ICE)'!$C$3:$C$63,,-1),IF(M907=2,_xlfn.XLOOKUP(D907,' RPM (ICE)'!$F$3:$F$63,' RPM (ICE)'!$C$3:$C$63,,-1),IF(M907=3,_xlfn.XLOOKUP(D907,' RPM (ICE)'!$G$3:$G$63,' RPM (ICE)'!$C$3:$C$63,,-1))))</f>
        <v>13.483333333333301</v>
      </c>
      <c r="AD907" s="14">
        <f t="shared" si="342"/>
        <v>10.054521666666643</v>
      </c>
      <c r="AE907" s="14">
        <f t="shared" si="343"/>
        <v>13.914292245024122</v>
      </c>
      <c r="AF907" s="14" cm="1">
        <f t="array" ref="AF907">_xlfn.XLOOKUP(AE907,BSFC!$I$11:$I$33,_xlfn.XLOOKUP('Main Data (ICE)'!W907,BSFC!$J$10:$W$10,BSFC!$J$11:$W$33,,-1),,-1)</f>
        <v>450.79008974999994</v>
      </c>
      <c r="AG907" s="14">
        <f t="shared" si="344"/>
        <v>1.2590218679194376</v>
      </c>
      <c r="AH907" s="14">
        <f t="shared" si="348"/>
        <v>2.08253003846414E-4</v>
      </c>
      <c r="AI907" s="14">
        <f t="shared" si="349"/>
        <v>9.3878390294632047E-2</v>
      </c>
      <c r="AJ907" s="14">
        <f t="shared" si="353"/>
        <v>102.081507144859</v>
      </c>
      <c r="AK907" s="14">
        <f t="shared" si="350"/>
        <v>1.2434223880083715E-4</v>
      </c>
      <c r="AL907" s="14">
        <f t="shared" si="351"/>
        <v>0.13520729423160396</v>
      </c>
    </row>
    <row r="908" spans="1:38" ht="15.75" thickBot="1" x14ac:dyDescent="0.3">
      <c r="A908" s="14">
        <v>2</v>
      </c>
      <c r="B908" s="17" t="s">
        <v>31</v>
      </c>
      <c r="C908" s="14">
        <v>902</v>
      </c>
      <c r="D908" s="14">
        <f t="shared" si="345"/>
        <v>30.000049728</v>
      </c>
      <c r="E908" s="14">
        <f t="shared" si="335"/>
        <v>13.411199999999999</v>
      </c>
      <c r="F908" s="14">
        <f t="shared" si="346"/>
        <v>75.659485980546961</v>
      </c>
      <c r="G908" s="14">
        <f>0.5*('Specifications (ICE)'!$P$4*'Specifications (ICE)'!$P$3)*'Specifications (ICE)'!$P$5*E908^2</f>
        <v>56.217600027646043</v>
      </c>
      <c r="H908" s="14">
        <f>IF(B908="A",'Specifications (ICE)'!$M$12,IF(B908="G",'Specifications (ICE)'!$M$13))</f>
        <v>105.33879899999999</v>
      </c>
      <c r="I908" s="14">
        <f>'Specifications (ICE)'!$H$11-G908-H908-R908</f>
        <v>540.44185119107658</v>
      </c>
      <c r="J908" s="14">
        <f t="shared" si="336"/>
        <v>0.85399569113473717</v>
      </c>
      <c r="K908" s="14">
        <f>0.5*'Specifications (ICE)'!$E$16*E908^2</f>
        <v>48283.043975654393</v>
      </c>
      <c r="L908" s="14">
        <f>E908/'Specifications (ICE)'!$M$4</f>
        <v>46.93333333333333</v>
      </c>
      <c r="M908" s="14">
        <f t="shared" si="331"/>
        <v>3</v>
      </c>
      <c r="N908" s="14">
        <f>IF(M908=1,'Specifications (ICE)'!$M$19,IF(M908=2,'Specifications (ICE)'!$M$20,IF(M908=3,'Specifications (ICE)'!$M$21)))</f>
        <v>632.83908432016858</v>
      </c>
      <c r="O908" s="14">
        <f t="shared" si="332"/>
        <v>56.911309171706868</v>
      </c>
      <c r="P908" s="13">
        <f t="shared" si="333"/>
        <v>0</v>
      </c>
      <c r="Q908" s="14">
        <v>0</v>
      </c>
      <c r="R908" s="17">
        <f>'Specifications (ICE)'!$E$16*9.81*SIN(Q908-Q907)</f>
        <v>0</v>
      </c>
      <c r="S908" s="14">
        <f t="shared" si="337"/>
        <v>0</v>
      </c>
      <c r="T908" s="12">
        <f t="shared" si="334"/>
        <v>840.33949246964119</v>
      </c>
      <c r="U908" s="3">
        <f t="shared" si="352"/>
        <v>18</v>
      </c>
      <c r="V908" s="19">
        <f t="shared" si="338"/>
        <v>13.422600000000001</v>
      </c>
      <c r="W908" s="14">
        <f>IF(M908=1,_xlfn.XLOOKUP(D908,' RPM (ICE)'!$E$3:$E$63,' RPM (ICE)'!$B$3:$B$63,,1),IF(M908=2,_xlfn.XLOOKUP(D908,' RPM (ICE)'!$F$3:$F$63,' RPM (ICE)'!$B$3:$B$63,,1),IF(M908=3,_xlfn.XLOOKUP(D908,' RPM (ICE)'!$G$3:$G$63,' RPM (ICE)'!$B$3:$B$63,,1))))</f>
        <v>6900</v>
      </c>
      <c r="X908" s="12">
        <f t="shared" si="339"/>
        <v>18.575322156521739</v>
      </c>
      <c r="Y908" s="3">
        <f t="shared" si="340"/>
        <v>19</v>
      </c>
      <c r="Z908" s="3">
        <f t="shared" si="347"/>
        <v>19</v>
      </c>
      <c r="AA908" s="3">
        <f t="shared" si="341"/>
        <v>19</v>
      </c>
      <c r="AB908" s="19"/>
      <c r="AC908" s="14">
        <f>IF(M908=1,_xlfn.XLOOKUP(D908,' RPM (ICE)'!$E$3:$E$63,' RPM (ICE)'!$C$3:$C$63,,-1),IF(M908=2,_xlfn.XLOOKUP(D908,' RPM (ICE)'!$F$3:$F$63,' RPM (ICE)'!$C$3:$C$63,,-1),IF(M908=3,_xlfn.XLOOKUP(D908,' RPM (ICE)'!$G$3:$G$63,' RPM (ICE)'!$C$3:$C$63,,-1))))</f>
        <v>13.483333333333301</v>
      </c>
      <c r="AD908" s="14">
        <f t="shared" si="342"/>
        <v>10.054521666666643</v>
      </c>
      <c r="AE908" s="14">
        <f t="shared" si="343"/>
        <v>13.914292245024122</v>
      </c>
      <c r="AF908" s="14" cm="1">
        <f t="array" ref="AF908">_xlfn.XLOOKUP(AE908,BSFC!$I$11:$I$33,_xlfn.XLOOKUP('Main Data (ICE)'!W908,BSFC!$J$10:$W$10,BSFC!$J$11:$W$33,,-1),,-1)</f>
        <v>450.79008974999994</v>
      </c>
      <c r="AG908" s="14">
        <f t="shared" si="344"/>
        <v>1.2590218679194376</v>
      </c>
      <c r="AH908" s="14">
        <f t="shared" si="348"/>
        <v>2.08253003846414E-4</v>
      </c>
      <c r="AI908" s="14">
        <f t="shared" si="349"/>
        <v>9.3878390294632047E-2</v>
      </c>
      <c r="AJ908" s="14">
        <f t="shared" si="353"/>
        <v>102.17538553515364</v>
      </c>
      <c r="AK908" s="14">
        <f t="shared" si="350"/>
        <v>1.2434223880083715E-4</v>
      </c>
      <c r="AL908" s="14">
        <f t="shared" si="351"/>
        <v>0.1353316364704048</v>
      </c>
    </row>
    <row r="909" spans="1:38" ht="15.75" thickBot="1" x14ac:dyDescent="0.3">
      <c r="A909" s="14">
        <v>2</v>
      </c>
      <c r="B909" s="17" t="s">
        <v>31</v>
      </c>
      <c r="C909" s="14">
        <v>903</v>
      </c>
      <c r="D909" s="14">
        <f t="shared" si="345"/>
        <v>30.000049728</v>
      </c>
      <c r="E909" s="14">
        <f t="shared" si="335"/>
        <v>13.411199999999999</v>
      </c>
      <c r="F909" s="14">
        <f t="shared" si="346"/>
        <v>75.734050523615437</v>
      </c>
      <c r="G909" s="14">
        <f>0.5*('Specifications (ICE)'!$P$4*'Specifications (ICE)'!$P$3)*'Specifications (ICE)'!$P$5*E909^2</f>
        <v>56.217600027646043</v>
      </c>
      <c r="H909" s="14">
        <f>IF(B909="A",'Specifications (ICE)'!$M$12,IF(B909="G",'Specifications (ICE)'!$M$13))</f>
        <v>105.33879899999999</v>
      </c>
      <c r="I909" s="14">
        <f>'Specifications (ICE)'!$H$11-G909-H909-R909</f>
        <v>540.44185119107658</v>
      </c>
      <c r="J909" s="14">
        <f t="shared" si="336"/>
        <v>0.85399569113473717</v>
      </c>
      <c r="K909" s="14">
        <f>0.5*'Specifications (ICE)'!$E$16*E909^2</f>
        <v>48283.043975654393</v>
      </c>
      <c r="L909" s="14">
        <f>E909/'Specifications (ICE)'!$M$4</f>
        <v>46.93333333333333</v>
      </c>
      <c r="M909" s="14">
        <f t="shared" si="331"/>
        <v>3</v>
      </c>
      <c r="N909" s="14">
        <f>IF(M909=1,'Specifications (ICE)'!$M$19,IF(M909=2,'Specifications (ICE)'!$M$20,IF(M909=3,'Specifications (ICE)'!$M$21)))</f>
        <v>632.83908432016858</v>
      </c>
      <c r="O909" s="14">
        <f t="shared" si="332"/>
        <v>56.911309171706868</v>
      </c>
      <c r="P909" s="13">
        <f t="shared" si="333"/>
        <v>0</v>
      </c>
      <c r="Q909" s="14">
        <v>0</v>
      </c>
      <c r="R909" s="17">
        <f>'Specifications (ICE)'!$E$16*9.81*SIN(Q909-Q908)</f>
        <v>0</v>
      </c>
      <c r="S909" s="14">
        <f t="shared" si="337"/>
        <v>0</v>
      </c>
      <c r="T909" s="12">
        <f t="shared" si="334"/>
        <v>840.33949246964119</v>
      </c>
      <c r="U909" s="3">
        <f t="shared" si="352"/>
        <v>18</v>
      </c>
      <c r="V909" s="19">
        <f t="shared" si="338"/>
        <v>13.422600000000001</v>
      </c>
      <c r="W909" s="14">
        <f>IF(M909=1,_xlfn.XLOOKUP(D909,' RPM (ICE)'!$E$3:$E$63,' RPM (ICE)'!$B$3:$B$63,,1),IF(M909=2,_xlfn.XLOOKUP(D909,' RPM (ICE)'!$F$3:$F$63,' RPM (ICE)'!$B$3:$B$63,,1),IF(M909=3,_xlfn.XLOOKUP(D909,' RPM (ICE)'!$G$3:$G$63,' RPM (ICE)'!$B$3:$B$63,,1))))</f>
        <v>6900</v>
      </c>
      <c r="X909" s="12">
        <f t="shared" si="339"/>
        <v>18.575322156521739</v>
      </c>
      <c r="Y909" s="3">
        <f t="shared" si="340"/>
        <v>19</v>
      </c>
      <c r="Z909" s="3">
        <f t="shared" si="347"/>
        <v>19</v>
      </c>
      <c r="AA909" s="3">
        <f t="shared" si="341"/>
        <v>19</v>
      </c>
      <c r="AB909" s="19"/>
      <c r="AC909" s="14">
        <f>IF(M909=1,_xlfn.XLOOKUP(D909,' RPM (ICE)'!$E$3:$E$63,' RPM (ICE)'!$C$3:$C$63,,-1),IF(M909=2,_xlfn.XLOOKUP(D909,' RPM (ICE)'!$F$3:$F$63,' RPM (ICE)'!$C$3:$C$63,,-1),IF(M909=3,_xlfn.XLOOKUP(D909,' RPM (ICE)'!$G$3:$G$63,' RPM (ICE)'!$C$3:$C$63,,-1))))</f>
        <v>13.483333333333301</v>
      </c>
      <c r="AD909" s="14">
        <f t="shared" si="342"/>
        <v>10.054521666666643</v>
      </c>
      <c r="AE909" s="14">
        <f t="shared" si="343"/>
        <v>13.914292245024122</v>
      </c>
      <c r="AF909" s="14" cm="1">
        <f t="array" ref="AF909">_xlfn.XLOOKUP(AE909,BSFC!$I$11:$I$33,_xlfn.XLOOKUP('Main Data (ICE)'!W909,BSFC!$J$10:$W$10,BSFC!$J$11:$W$33,,-1),,-1)</f>
        <v>450.79008974999994</v>
      </c>
      <c r="AG909" s="14">
        <f t="shared" si="344"/>
        <v>1.2590218679194376</v>
      </c>
      <c r="AH909" s="14">
        <f t="shared" si="348"/>
        <v>2.08253003846414E-4</v>
      </c>
      <c r="AI909" s="14">
        <f t="shared" si="349"/>
        <v>9.3878390294632047E-2</v>
      </c>
      <c r="AJ909" s="14">
        <f t="shared" si="353"/>
        <v>102.26926392544827</v>
      </c>
      <c r="AK909" s="14">
        <f t="shared" si="350"/>
        <v>1.2434223880083715E-4</v>
      </c>
      <c r="AL909" s="14">
        <f t="shared" si="351"/>
        <v>0.13545597870920564</v>
      </c>
    </row>
    <row r="910" spans="1:38" ht="15.75" thickBot="1" x14ac:dyDescent="0.3">
      <c r="A910" s="14">
        <v>2</v>
      </c>
      <c r="B910" s="17" t="s">
        <v>31</v>
      </c>
      <c r="C910" s="14">
        <v>904</v>
      </c>
      <c r="D910" s="14">
        <f t="shared" si="345"/>
        <v>30.000049728</v>
      </c>
      <c r="E910" s="14">
        <f t="shared" si="335"/>
        <v>13.411199999999999</v>
      </c>
      <c r="F910" s="14">
        <f t="shared" si="346"/>
        <v>75.808615066683913</v>
      </c>
      <c r="G910" s="14">
        <f>0.5*('Specifications (ICE)'!$P$4*'Specifications (ICE)'!$P$3)*'Specifications (ICE)'!$P$5*E910^2</f>
        <v>56.217600027646043</v>
      </c>
      <c r="H910" s="14">
        <f>IF(B910="A",'Specifications (ICE)'!$M$12,IF(B910="G",'Specifications (ICE)'!$M$13))</f>
        <v>105.33879899999999</v>
      </c>
      <c r="I910" s="14">
        <f>'Specifications (ICE)'!$H$11-G910-H910-R910</f>
        <v>540.44185119107658</v>
      </c>
      <c r="J910" s="14">
        <f t="shared" si="336"/>
        <v>0.85399569113473717</v>
      </c>
      <c r="K910" s="14">
        <f>0.5*'Specifications (ICE)'!$E$16*E910^2</f>
        <v>48283.043975654393</v>
      </c>
      <c r="L910" s="14">
        <f>E910/'Specifications (ICE)'!$M$4</f>
        <v>46.93333333333333</v>
      </c>
      <c r="M910" s="14">
        <f t="shared" si="331"/>
        <v>3</v>
      </c>
      <c r="N910" s="14">
        <f>IF(M910=1,'Specifications (ICE)'!$M$19,IF(M910=2,'Specifications (ICE)'!$M$20,IF(M910=3,'Specifications (ICE)'!$M$21)))</f>
        <v>632.83908432016858</v>
      </c>
      <c r="O910" s="14">
        <f t="shared" si="332"/>
        <v>56.911309171706868</v>
      </c>
      <c r="P910" s="13">
        <f t="shared" si="333"/>
        <v>0</v>
      </c>
      <c r="Q910" s="14">
        <v>0</v>
      </c>
      <c r="R910" s="17">
        <f>'Specifications (ICE)'!$E$16*9.81*SIN(Q910-Q909)</f>
        <v>0</v>
      </c>
      <c r="S910" s="14">
        <f t="shared" si="337"/>
        <v>0</v>
      </c>
      <c r="T910" s="12">
        <f t="shared" si="334"/>
        <v>840.33949246964119</v>
      </c>
      <c r="U910" s="3">
        <f t="shared" si="352"/>
        <v>18</v>
      </c>
      <c r="V910" s="19">
        <f t="shared" si="338"/>
        <v>13.422600000000001</v>
      </c>
      <c r="W910" s="14">
        <f>IF(M910=1,_xlfn.XLOOKUP(D910,' RPM (ICE)'!$E$3:$E$63,' RPM (ICE)'!$B$3:$B$63,,1),IF(M910=2,_xlfn.XLOOKUP(D910,' RPM (ICE)'!$F$3:$F$63,' RPM (ICE)'!$B$3:$B$63,,1),IF(M910=3,_xlfn.XLOOKUP(D910,' RPM (ICE)'!$G$3:$G$63,' RPM (ICE)'!$B$3:$B$63,,1))))</f>
        <v>6900</v>
      </c>
      <c r="X910" s="12">
        <f t="shared" si="339"/>
        <v>18.575322156521739</v>
      </c>
      <c r="Y910" s="3">
        <f t="shared" si="340"/>
        <v>19</v>
      </c>
      <c r="Z910" s="3">
        <f t="shared" si="347"/>
        <v>19</v>
      </c>
      <c r="AA910" s="3">
        <f t="shared" si="341"/>
        <v>19</v>
      </c>
      <c r="AB910" s="19"/>
      <c r="AC910" s="14">
        <f>IF(M910=1,_xlfn.XLOOKUP(D910,' RPM (ICE)'!$E$3:$E$63,' RPM (ICE)'!$C$3:$C$63,,-1),IF(M910=2,_xlfn.XLOOKUP(D910,' RPM (ICE)'!$F$3:$F$63,' RPM (ICE)'!$C$3:$C$63,,-1),IF(M910=3,_xlfn.XLOOKUP(D910,' RPM (ICE)'!$G$3:$G$63,' RPM (ICE)'!$C$3:$C$63,,-1))))</f>
        <v>13.483333333333301</v>
      </c>
      <c r="AD910" s="14">
        <f t="shared" si="342"/>
        <v>10.054521666666643</v>
      </c>
      <c r="AE910" s="14">
        <f t="shared" si="343"/>
        <v>13.914292245024122</v>
      </c>
      <c r="AF910" s="14" cm="1">
        <f t="array" ref="AF910">_xlfn.XLOOKUP(AE910,BSFC!$I$11:$I$33,_xlfn.XLOOKUP('Main Data (ICE)'!W910,BSFC!$J$10:$W$10,BSFC!$J$11:$W$33,,-1),,-1)</f>
        <v>450.79008974999994</v>
      </c>
      <c r="AG910" s="14">
        <f t="shared" si="344"/>
        <v>1.2590218679194376</v>
      </c>
      <c r="AH910" s="14">
        <f t="shared" si="348"/>
        <v>2.08253003846414E-4</v>
      </c>
      <c r="AI910" s="14">
        <f t="shared" si="349"/>
        <v>9.3878390294632047E-2</v>
      </c>
      <c r="AJ910" s="14">
        <f t="shared" si="353"/>
        <v>102.36314231574291</v>
      </c>
      <c r="AK910" s="14">
        <f t="shared" si="350"/>
        <v>1.2434223880083715E-4</v>
      </c>
      <c r="AL910" s="14">
        <f t="shared" si="351"/>
        <v>0.13558032094800648</v>
      </c>
    </row>
    <row r="911" spans="1:38" ht="15.75" thickBot="1" x14ac:dyDescent="0.3">
      <c r="A911" s="14">
        <v>2</v>
      </c>
      <c r="B911" s="17" t="s">
        <v>31</v>
      </c>
      <c r="C911" s="14">
        <v>905</v>
      </c>
      <c r="D911" s="14">
        <f t="shared" si="345"/>
        <v>30.000049728</v>
      </c>
      <c r="E911" s="14">
        <f t="shared" si="335"/>
        <v>13.411199999999999</v>
      </c>
      <c r="F911" s="14">
        <f t="shared" si="346"/>
        <v>75.883179609752389</v>
      </c>
      <c r="G911" s="14">
        <f>0.5*('Specifications (ICE)'!$P$4*'Specifications (ICE)'!$P$3)*'Specifications (ICE)'!$P$5*E911^2</f>
        <v>56.217600027646043</v>
      </c>
      <c r="H911" s="14">
        <f>IF(B911="A",'Specifications (ICE)'!$M$12,IF(B911="G",'Specifications (ICE)'!$M$13))</f>
        <v>105.33879899999999</v>
      </c>
      <c r="I911" s="14">
        <f>'Specifications (ICE)'!$H$11-G911-H911-R911</f>
        <v>540.44185119107658</v>
      </c>
      <c r="J911" s="14">
        <f t="shared" si="336"/>
        <v>0.85399569113473717</v>
      </c>
      <c r="K911" s="14">
        <f>0.5*'Specifications (ICE)'!$E$16*E911^2</f>
        <v>48283.043975654393</v>
      </c>
      <c r="L911" s="14">
        <f>E911/'Specifications (ICE)'!$M$4</f>
        <v>46.93333333333333</v>
      </c>
      <c r="M911" s="14">
        <f t="shared" si="331"/>
        <v>3</v>
      </c>
      <c r="N911" s="14">
        <f>IF(M911=1,'Specifications (ICE)'!$M$19,IF(M911=2,'Specifications (ICE)'!$M$20,IF(M911=3,'Specifications (ICE)'!$M$21)))</f>
        <v>632.83908432016858</v>
      </c>
      <c r="O911" s="14">
        <f t="shared" si="332"/>
        <v>56.911309171706868</v>
      </c>
      <c r="P911" s="13">
        <f t="shared" si="333"/>
        <v>0</v>
      </c>
      <c r="Q911" s="14">
        <v>0</v>
      </c>
      <c r="R911" s="17">
        <f>'Specifications (ICE)'!$E$16*9.81*SIN(Q911-Q910)</f>
        <v>0</v>
      </c>
      <c r="S911" s="14">
        <f t="shared" si="337"/>
        <v>0</v>
      </c>
      <c r="T911" s="12">
        <f t="shared" si="334"/>
        <v>840.33949246964119</v>
      </c>
      <c r="U911" s="3">
        <f t="shared" si="352"/>
        <v>18</v>
      </c>
      <c r="V911" s="19">
        <f t="shared" si="338"/>
        <v>13.422600000000001</v>
      </c>
      <c r="W911" s="14">
        <f>IF(M911=1,_xlfn.XLOOKUP(D911,' RPM (ICE)'!$E$3:$E$63,' RPM (ICE)'!$B$3:$B$63,,1),IF(M911=2,_xlfn.XLOOKUP(D911,' RPM (ICE)'!$F$3:$F$63,' RPM (ICE)'!$B$3:$B$63,,1),IF(M911=3,_xlfn.XLOOKUP(D911,' RPM (ICE)'!$G$3:$G$63,' RPM (ICE)'!$B$3:$B$63,,1))))</f>
        <v>6900</v>
      </c>
      <c r="X911" s="12">
        <f t="shared" si="339"/>
        <v>18.575322156521739</v>
      </c>
      <c r="Y911" s="3">
        <f t="shared" si="340"/>
        <v>19</v>
      </c>
      <c r="Z911" s="3">
        <f t="shared" si="347"/>
        <v>19</v>
      </c>
      <c r="AA911" s="3">
        <f t="shared" si="341"/>
        <v>19</v>
      </c>
      <c r="AB911" s="19"/>
      <c r="AC911" s="14">
        <f>IF(M911=1,_xlfn.XLOOKUP(D911,' RPM (ICE)'!$E$3:$E$63,' RPM (ICE)'!$C$3:$C$63,,-1),IF(M911=2,_xlfn.XLOOKUP(D911,' RPM (ICE)'!$F$3:$F$63,' RPM (ICE)'!$C$3:$C$63,,-1),IF(M911=3,_xlfn.XLOOKUP(D911,' RPM (ICE)'!$G$3:$G$63,' RPM (ICE)'!$C$3:$C$63,,-1))))</f>
        <v>13.483333333333301</v>
      </c>
      <c r="AD911" s="14">
        <f t="shared" si="342"/>
        <v>10.054521666666643</v>
      </c>
      <c r="AE911" s="14">
        <f t="shared" si="343"/>
        <v>13.914292245024122</v>
      </c>
      <c r="AF911" s="14" cm="1">
        <f t="array" ref="AF911">_xlfn.XLOOKUP(AE911,BSFC!$I$11:$I$33,_xlfn.XLOOKUP('Main Data (ICE)'!W911,BSFC!$J$10:$W$10,BSFC!$J$11:$W$33,,-1),,-1)</f>
        <v>450.79008974999994</v>
      </c>
      <c r="AG911" s="14">
        <f t="shared" si="344"/>
        <v>1.2590218679194376</v>
      </c>
      <c r="AH911" s="14">
        <f t="shared" si="348"/>
        <v>2.08253003846414E-4</v>
      </c>
      <c r="AI911" s="14">
        <f t="shared" si="349"/>
        <v>9.3878390294632047E-2</v>
      </c>
      <c r="AJ911" s="14">
        <f t="shared" si="353"/>
        <v>102.45702070603754</v>
      </c>
      <c r="AK911" s="14">
        <f t="shared" si="350"/>
        <v>1.2434223880083715E-4</v>
      </c>
      <c r="AL911" s="14">
        <f t="shared" si="351"/>
        <v>0.13570466318680732</v>
      </c>
    </row>
    <row r="912" spans="1:38" ht="15.75" thickBot="1" x14ac:dyDescent="0.3">
      <c r="A912" s="14">
        <v>2</v>
      </c>
      <c r="B912" s="17" t="s">
        <v>31</v>
      </c>
      <c r="C912" s="14">
        <v>906</v>
      </c>
      <c r="D912" s="14">
        <f t="shared" si="345"/>
        <v>30.000049728</v>
      </c>
      <c r="E912" s="14">
        <f t="shared" si="335"/>
        <v>13.411199999999999</v>
      </c>
      <c r="F912" s="14">
        <f t="shared" si="346"/>
        <v>75.957744152820865</v>
      </c>
      <c r="G912" s="14">
        <f>0.5*('Specifications (ICE)'!$P$4*'Specifications (ICE)'!$P$3)*'Specifications (ICE)'!$P$5*E912^2</f>
        <v>56.217600027646043</v>
      </c>
      <c r="H912" s="14">
        <f>IF(B912="A",'Specifications (ICE)'!$M$12,IF(B912="G",'Specifications (ICE)'!$M$13))</f>
        <v>105.33879899999999</v>
      </c>
      <c r="I912" s="14">
        <f>'Specifications (ICE)'!$H$11-G912-H912-R912</f>
        <v>540.44185119107658</v>
      </c>
      <c r="J912" s="14">
        <f t="shared" si="336"/>
        <v>0.85399569113473717</v>
      </c>
      <c r="K912" s="14">
        <f>0.5*'Specifications (ICE)'!$E$16*E912^2</f>
        <v>48283.043975654393</v>
      </c>
      <c r="L912" s="14">
        <f>E912/'Specifications (ICE)'!$M$4</f>
        <v>46.93333333333333</v>
      </c>
      <c r="M912" s="14">
        <f t="shared" si="331"/>
        <v>3</v>
      </c>
      <c r="N912" s="14">
        <f>IF(M912=1,'Specifications (ICE)'!$M$19,IF(M912=2,'Specifications (ICE)'!$M$20,IF(M912=3,'Specifications (ICE)'!$M$21)))</f>
        <v>632.83908432016858</v>
      </c>
      <c r="O912" s="14">
        <f t="shared" si="332"/>
        <v>56.911309171706868</v>
      </c>
      <c r="P912" s="13">
        <f t="shared" si="333"/>
        <v>0</v>
      </c>
      <c r="Q912" s="14">
        <v>0</v>
      </c>
      <c r="R912" s="17">
        <f>'Specifications (ICE)'!$E$16*9.81*SIN(Q912-Q911)</f>
        <v>0</v>
      </c>
      <c r="S912" s="14">
        <f t="shared" si="337"/>
        <v>0</v>
      </c>
      <c r="T912" s="12">
        <f t="shared" si="334"/>
        <v>840.33949246964119</v>
      </c>
      <c r="U912" s="3">
        <f t="shared" si="352"/>
        <v>18</v>
      </c>
      <c r="V912" s="19">
        <f t="shared" si="338"/>
        <v>13.422600000000001</v>
      </c>
      <c r="W912" s="14">
        <f>IF(M912=1,_xlfn.XLOOKUP(D912,' RPM (ICE)'!$E$3:$E$63,' RPM (ICE)'!$B$3:$B$63,,1),IF(M912=2,_xlfn.XLOOKUP(D912,' RPM (ICE)'!$F$3:$F$63,' RPM (ICE)'!$B$3:$B$63,,1),IF(M912=3,_xlfn.XLOOKUP(D912,' RPM (ICE)'!$G$3:$G$63,' RPM (ICE)'!$B$3:$B$63,,1))))</f>
        <v>6900</v>
      </c>
      <c r="X912" s="12">
        <f t="shared" si="339"/>
        <v>18.575322156521739</v>
      </c>
      <c r="Y912" s="3">
        <f t="shared" si="340"/>
        <v>19</v>
      </c>
      <c r="Z912" s="3">
        <f t="shared" si="347"/>
        <v>19</v>
      </c>
      <c r="AA912" s="3">
        <f t="shared" si="341"/>
        <v>19</v>
      </c>
      <c r="AB912" s="19"/>
      <c r="AC912" s="14">
        <f>IF(M912=1,_xlfn.XLOOKUP(D912,' RPM (ICE)'!$E$3:$E$63,' RPM (ICE)'!$C$3:$C$63,,-1),IF(M912=2,_xlfn.XLOOKUP(D912,' RPM (ICE)'!$F$3:$F$63,' RPM (ICE)'!$C$3:$C$63,,-1),IF(M912=3,_xlfn.XLOOKUP(D912,' RPM (ICE)'!$G$3:$G$63,' RPM (ICE)'!$C$3:$C$63,,-1))))</f>
        <v>13.483333333333301</v>
      </c>
      <c r="AD912" s="14">
        <f t="shared" si="342"/>
        <v>10.054521666666643</v>
      </c>
      <c r="AE912" s="14">
        <f t="shared" si="343"/>
        <v>13.914292245024122</v>
      </c>
      <c r="AF912" s="14" cm="1">
        <f t="array" ref="AF912">_xlfn.XLOOKUP(AE912,BSFC!$I$11:$I$33,_xlfn.XLOOKUP('Main Data (ICE)'!W912,BSFC!$J$10:$W$10,BSFC!$J$11:$W$33,,-1),,-1)</f>
        <v>450.79008974999994</v>
      </c>
      <c r="AG912" s="14">
        <f t="shared" si="344"/>
        <v>1.2590218679194376</v>
      </c>
      <c r="AH912" s="14">
        <f t="shared" si="348"/>
        <v>2.08253003846414E-4</v>
      </c>
      <c r="AI912" s="14">
        <f t="shared" si="349"/>
        <v>9.3878390294632047E-2</v>
      </c>
      <c r="AJ912" s="14">
        <f t="shared" si="353"/>
        <v>102.55089909633217</v>
      </c>
      <c r="AK912" s="14">
        <f t="shared" si="350"/>
        <v>1.2434223880083715E-4</v>
      </c>
      <c r="AL912" s="14">
        <f t="shared" si="351"/>
        <v>0.13582900542560816</v>
      </c>
    </row>
    <row r="913" spans="1:38" ht="15.75" thickBot="1" x14ac:dyDescent="0.3">
      <c r="A913" s="14">
        <v>2</v>
      </c>
      <c r="B913" s="17" t="s">
        <v>31</v>
      </c>
      <c r="C913" s="14">
        <v>907</v>
      </c>
      <c r="D913" s="14">
        <f t="shared" si="345"/>
        <v>30.000049728</v>
      </c>
      <c r="E913" s="14">
        <f t="shared" si="335"/>
        <v>13.411199999999999</v>
      </c>
      <c r="F913" s="14">
        <f t="shared" si="346"/>
        <v>76.032308695889341</v>
      </c>
      <c r="G913" s="14">
        <f>0.5*('Specifications (ICE)'!$P$4*'Specifications (ICE)'!$P$3)*'Specifications (ICE)'!$P$5*E913^2</f>
        <v>56.217600027646043</v>
      </c>
      <c r="H913" s="14">
        <f>IF(B913="A",'Specifications (ICE)'!$M$12,IF(B913="G",'Specifications (ICE)'!$M$13))</f>
        <v>105.33879899999999</v>
      </c>
      <c r="I913" s="14">
        <f>'Specifications (ICE)'!$H$11-G913-H913-R913</f>
        <v>540.44185119107658</v>
      </c>
      <c r="J913" s="14">
        <f t="shared" si="336"/>
        <v>0.85399569113473717</v>
      </c>
      <c r="K913" s="14">
        <f>0.5*'Specifications (ICE)'!$E$16*E913^2</f>
        <v>48283.043975654393</v>
      </c>
      <c r="L913" s="14">
        <f>E913/'Specifications (ICE)'!$M$4</f>
        <v>46.93333333333333</v>
      </c>
      <c r="M913" s="14">
        <f t="shared" si="331"/>
        <v>3</v>
      </c>
      <c r="N913" s="14">
        <f>IF(M913=1,'Specifications (ICE)'!$M$19,IF(M913=2,'Specifications (ICE)'!$M$20,IF(M913=3,'Specifications (ICE)'!$M$21)))</f>
        <v>632.83908432016858</v>
      </c>
      <c r="O913" s="14">
        <f t="shared" si="332"/>
        <v>56.911309171706868</v>
      </c>
      <c r="P913" s="13">
        <f t="shared" si="333"/>
        <v>0</v>
      </c>
      <c r="Q913" s="14">
        <v>0</v>
      </c>
      <c r="R913" s="17">
        <f>'Specifications (ICE)'!$E$16*9.81*SIN(Q913-Q912)</f>
        <v>0</v>
      </c>
      <c r="S913" s="14">
        <f t="shared" si="337"/>
        <v>0</v>
      </c>
      <c r="T913" s="12">
        <f t="shared" si="334"/>
        <v>840.33949246964119</v>
      </c>
      <c r="U913" s="3">
        <f t="shared" si="352"/>
        <v>18</v>
      </c>
      <c r="V913" s="19">
        <f t="shared" si="338"/>
        <v>13.422600000000001</v>
      </c>
      <c r="W913" s="14">
        <f>IF(M913=1,_xlfn.XLOOKUP(D913,' RPM (ICE)'!$E$3:$E$63,' RPM (ICE)'!$B$3:$B$63,,1),IF(M913=2,_xlfn.XLOOKUP(D913,' RPM (ICE)'!$F$3:$F$63,' RPM (ICE)'!$B$3:$B$63,,1),IF(M913=3,_xlfn.XLOOKUP(D913,' RPM (ICE)'!$G$3:$G$63,' RPM (ICE)'!$B$3:$B$63,,1))))</f>
        <v>6900</v>
      </c>
      <c r="X913" s="12">
        <f t="shared" si="339"/>
        <v>18.575322156521739</v>
      </c>
      <c r="Y913" s="3">
        <f t="shared" si="340"/>
        <v>19</v>
      </c>
      <c r="Z913" s="3">
        <f t="shared" si="347"/>
        <v>19</v>
      </c>
      <c r="AA913" s="3">
        <f t="shared" si="341"/>
        <v>19</v>
      </c>
      <c r="AB913" s="19"/>
      <c r="AC913" s="14">
        <f>IF(M913=1,_xlfn.XLOOKUP(D913,' RPM (ICE)'!$E$3:$E$63,' RPM (ICE)'!$C$3:$C$63,,-1),IF(M913=2,_xlfn.XLOOKUP(D913,' RPM (ICE)'!$F$3:$F$63,' RPM (ICE)'!$C$3:$C$63,,-1),IF(M913=3,_xlfn.XLOOKUP(D913,' RPM (ICE)'!$G$3:$G$63,' RPM (ICE)'!$C$3:$C$63,,-1))))</f>
        <v>13.483333333333301</v>
      </c>
      <c r="AD913" s="14">
        <f t="shared" si="342"/>
        <v>10.054521666666643</v>
      </c>
      <c r="AE913" s="14">
        <f t="shared" si="343"/>
        <v>13.914292245024122</v>
      </c>
      <c r="AF913" s="14" cm="1">
        <f t="array" ref="AF913">_xlfn.XLOOKUP(AE913,BSFC!$I$11:$I$33,_xlfn.XLOOKUP('Main Data (ICE)'!W913,BSFC!$J$10:$W$10,BSFC!$J$11:$W$33,,-1),,-1)</f>
        <v>450.79008974999994</v>
      </c>
      <c r="AG913" s="14">
        <f t="shared" si="344"/>
        <v>1.2590218679194376</v>
      </c>
      <c r="AH913" s="14">
        <f t="shared" si="348"/>
        <v>2.08253003846414E-4</v>
      </c>
      <c r="AI913" s="14">
        <f t="shared" si="349"/>
        <v>9.3878390294632047E-2</v>
      </c>
      <c r="AJ913" s="14">
        <f t="shared" si="353"/>
        <v>102.64477748662681</v>
      </c>
      <c r="AK913" s="14">
        <f t="shared" si="350"/>
        <v>1.2434223880083715E-4</v>
      </c>
      <c r="AL913" s="14">
        <f t="shared" si="351"/>
        <v>0.135953347664409</v>
      </c>
    </row>
    <row r="914" spans="1:38" ht="15.75" thickBot="1" x14ac:dyDescent="0.3">
      <c r="A914" s="14">
        <v>2</v>
      </c>
      <c r="B914" s="17" t="s">
        <v>31</v>
      </c>
      <c r="C914" s="14">
        <v>908</v>
      </c>
      <c r="D914" s="14">
        <f t="shared" si="345"/>
        <v>30.000049728</v>
      </c>
      <c r="E914" s="14">
        <f t="shared" si="335"/>
        <v>13.411199999999999</v>
      </c>
      <c r="F914" s="14">
        <f t="shared" si="346"/>
        <v>76.106873238957817</v>
      </c>
      <c r="G914" s="14">
        <f>0.5*('Specifications (ICE)'!$P$4*'Specifications (ICE)'!$P$3)*'Specifications (ICE)'!$P$5*E914^2</f>
        <v>56.217600027646043</v>
      </c>
      <c r="H914" s="14">
        <f>IF(B914="A",'Specifications (ICE)'!$M$12,IF(B914="G",'Specifications (ICE)'!$M$13))</f>
        <v>105.33879899999999</v>
      </c>
      <c r="I914" s="14">
        <f>'Specifications (ICE)'!$H$11-G914-H914-R914</f>
        <v>540.44185119107658</v>
      </c>
      <c r="J914" s="14">
        <f t="shared" si="336"/>
        <v>0.85399569113473717</v>
      </c>
      <c r="K914" s="14">
        <f>0.5*'Specifications (ICE)'!$E$16*E914^2</f>
        <v>48283.043975654393</v>
      </c>
      <c r="L914" s="14">
        <f>E914/'Specifications (ICE)'!$M$4</f>
        <v>46.93333333333333</v>
      </c>
      <c r="M914" s="14">
        <f t="shared" si="331"/>
        <v>3</v>
      </c>
      <c r="N914" s="14">
        <f>IF(M914=1,'Specifications (ICE)'!$M$19,IF(M914=2,'Specifications (ICE)'!$M$20,IF(M914=3,'Specifications (ICE)'!$M$21)))</f>
        <v>632.83908432016858</v>
      </c>
      <c r="O914" s="14">
        <f t="shared" si="332"/>
        <v>56.911309171706868</v>
      </c>
      <c r="P914" s="13">
        <f t="shared" si="333"/>
        <v>0</v>
      </c>
      <c r="Q914" s="14">
        <v>0</v>
      </c>
      <c r="R914" s="17">
        <f>'Specifications (ICE)'!$E$16*9.81*SIN(Q914-Q913)</f>
        <v>0</v>
      </c>
      <c r="S914" s="14">
        <f t="shared" si="337"/>
        <v>0</v>
      </c>
      <c r="T914" s="12">
        <f t="shared" si="334"/>
        <v>840.33949246964119</v>
      </c>
      <c r="U914" s="3">
        <f t="shared" si="352"/>
        <v>18</v>
      </c>
      <c r="V914" s="19">
        <f t="shared" si="338"/>
        <v>13.422600000000001</v>
      </c>
      <c r="W914" s="14">
        <f>IF(M914=1,_xlfn.XLOOKUP(D914,' RPM (ICE)'!$E$3:$E$63,' RPM (ICE)'!$B$3:$B$63,,1),IF(M914=2,_xlfn.XLOOKUP(D914,' RPM (ICE)'!$F$3:$F$63,' RPM (ICE)'!$B$3:$B$63,,1),IF(M914=3,_xlfn.XLOOKUP(D914,' RPM (ICE)'!$G$3:$G$63,' RPM (ICE)'!$B$3:$B$63,,1))))</f>
        <v>6900</v>
      </c>
      <c r="X914" s="12">
        <f t="shared" si="339"/>
        <v>18.575322156521739</v>
      </c>
      <c r="Y914" s="3">
        <f t="shared" si="340"/>
        <v>19</v>
      </c>
      <c r="Z914" s="3">
        <f t="shared" si="347"/>
        <v>19</v>
      </c>
      <c r="AA914" s="3">
        <f t="shared" si="341"/>
        <v>19</v>
      </c>
      <c r="AB914" s="19"/>
      <c r="AC914" s="14">
        <f>IF(M914=1,_xlfn.XLOOKUP(D914,' RPM (ICE)'!$E$3:$E$63,' RPM (ICE)'!$C$3:$C$63,,-1),IF(M914=2,_xlfn.XLOOKUP(D914,' RPM (ICE)'!$F$3:$F$63,' RPM (ICE)'!$C$3:$C$63,,-1),IF(M914=3,_xlfn.XLOOKUP(D914,' RPM (ICE)'!$G$3:$G$63,' RPM (ICE)'!$C$3:$C$63,,-1))))</f>
        <v>13.483333333333301</v>
      </c>
      <c r="AD914" s="14">
        <f t="shared" si="342"/>
        <v>10.054521666666643</v>
      </c>
      <c r="AE914" s="14">
        <f t="shared" si="343"/>
        <v>13.914292245024122</v>
      </c>
      <c r="AF914" s="14" cm="1">
        <f t="array" ref="AF914">_xlfn.XLOOKUP(AE914,BSFC!$I$11:$I$33,_xlfn.XLOOKUP('Main Data (ICE)'!W914,BSFC!$J$10:$W$10,BSFC!$J$11:$W$33,,-1),,-1)</f>
        <v>450.79008974999994</v>
      </c>
      <c r="AG914" s="14">
        <f t="shared" si="344"/>
        <v>1.2590218679194376</v>
      </c>
      <c r="AH914" s="14">
        <f t="shared" si="348"/>
        <v>2.08253003846414E-4</v>
      </c>
      <c r="AI914" s="14">
        <f t="shared" si="349"/>
        <v>9.3878390294632047E-2</v>
      </c>
      <c r="AJ914" s="14">
        <f t="shared" si="353"/>
        <v>102.73865587692144</v>
      </c>
      <c r="AK914" s="14">
        <f t="shared" si="350"/>
        <v>1.2434223880083715E-4</v>
      </c>
      <c r="AL914" s="14">
        <f t="shared" si="351"/>
        <v>0.13607768990320984</v>
      </c>
    </row>
    <row r="915" spans="1:38" ht="15.75" thickBot="1" x14ac:dyDescent="0.3">
      <c r="A915" s="14">
        <v>2</v>
      </c>
      <c r="B915" s="17" t="s">
        <v>31</v>
      </c>
      <c r="C915" s="14">
        <v>909</v>
      </c>
      <c r="D915" s="14">
        <f t="shared" si="345"/>
        <v>30.000049728</v>
      </c>
      <c r="E915" s="14">
        <f t="shared" si="335"/>
        <v>13.411199999999999</v>
      </c>
      <c r="F915" s="14">
        <f t="shared" si="346"/>
        <v>76.181437782026293</v>
      </c>
      <c r="G915" s="14">
        <f>0.5*('Specifications (ICE)'!$P$4*'Specifications (ICE)'!$P$3)*'Specifications (ICE)'!$P$5*E915^2</f>
        <v>56.217600027646043</v>
      </c>
      <c r="H915" s="14">
        <f>IF(B915="A",'Specifications (ICE)'!$M$12,IF(B915="G",'Specifications (ICE)'!$M$13))</f>
        <v>105.33879899999999</v>
      </c>
      <c r="I915" s="14">
        <f>'Specifications (ICE)'!$H$11-G915-H915-R915</f>
        <v>540.44185119107658</v>
      </c>
      <c r="J915" s="14">
        <f t="shared" si="336"/>
        <v>0.85399569113473717</v>
      </c>
      <c r="K915" s="14">
        <f>0.5*'Specifications (ICE)'!$E$16*E915^2</f>
        <v>48283.043975654393</v>
      </c>
      <c r="L915" s="14">
        <f>E915/'Specifications (ICE)'!$M$4</f>
        <v>46.93333333333333</v>
      </c>
      <c r="M915" s="14">
        <f t="shared" si="331"/>
        <v>3</v>
      </c>
      <c r="N915" s="14">
        <f>IF(M915=1,'Specifications (ICE)'!$M$19,IF(M915=2,'Specifications (ICE)'!$M$20,IF(M915=3,'Specifications (ICE)'!$M$21)))</f>
        <v>632.83908432016858</v>
      </c>
      <c r="O915" s="14">
        <f t="shared" si="332"/>
        <v>56.911309171706868</v>
      </c>
      <c r="P915" s="13">
        <f t="shared" si="333"/>
        <v>0</v>
      </c>
      <c r="Q915" s="14">
        <v>0</v>
      </c>
      <c r="R915" s="17">
        <f>'Specifications (ICE)'!$E$16*9.81*SIN(Q915-Q914)</f>
        <v>0</v>
      </c>
      <c r="S915" s="14">
        <f t="shared" si="337"/>
        <v>0</v>
      </c>
      <c r="T915" s="12">
        <f t="shared" si="334"/>
        <v>840.33949246964119</v>
      </c>
      <c r="U915" s="3">
        <f t="shared" si="352"/>
        <v>18</v>
      </c>
      <c r="V915" s="19">
        <f t="shared" si="338"/>
        <v>13.422600000000001</v>
      </c>
      <c r="W915" s="14">
        <f>IF(M915=1,_xlfn.XLOOKUP(D915,' RPM (ICE)'!$E$3:$E$63,' RPM (ICE)'!$B$3:$B$63,,1),IF(M915=2,_xlfn.XLOOKUP(D915,' RPM (ICE)'!$F$3:$F$63,' RPM (ICE)'!$B$3:$B$63,,1),IF(M915=3,_xlfn.XLOOKUP(D915,' RPM (ICE)'!$G$3:$G$63,' RPM (ICE)'!$B$3:$B$63,,1))))</f>
        <v>6900</v>
      </c>
      <c r="X915" s="12">
        <f t="shared" si="339"/>
        <v>18.575322156521739</v>
      </c>
      <c r="Y915" s="3">
        <f t="shared" si="340"/>
        <v>19</v>
      </c>
      <c r="Z915" s="3">
        <f t="shared" si="347"/>
        <v>19</v>
      </c>
      <c r="AA915" s="3">
        <f t="shared" si="341"/>
        <v>19</v>
      </c>
      <c r="AB915" s="19"/>
      <c r="AC915" s="14">
        <f>IF(M915=1,_xlfn.XLOOKUP(D915,' RPM (ICE)'!$E$3:$E$63,' RPM (ICE)'!$C$3:$C$63,,-1),IF(M915=2,_xlfn.XLOOKUP(D915,' RPM (ICE)'!$F$3:$F$63,' RPM (ICE)'!$C$3:$C$63,,-1),IF(M915=3,_xlfn.XLOOKUP(D915,' RPM (ICE)'!$G$3:$G$63,' RPM (ICE)'!$C$3:$C$63,,-1))))</f>
        <v>13.483333333333301</v>
      </c>
      <c r="AD915" s="14">
        <f t="shared" si="342"/>
        <v>10.054521666666643</v>
      </c>
      <c r="AE915" s="14">
        <f t="shared" si="343"/>
        <v>13.914292245024122</v>
      </c>
      <c r="AF915" s="14" cm="1">
        <f t="array" ref="AF915">_xlfn.XLOOKUP(AE915,BSFC!$I$11:$I$33,_xlfn.XLOOKUP('Main Data (ICE)'!W915,BSFC!$J$10:$W$10,BSFC!$J$11:$W$33,,-1),,-1)</f>
        <v>450.79008974999994</v>
      </c>
      <c r="AG915" s="14">
        <f t="shared" si="344"/>
        <v>1.2590218679194376</v>
      </c>
      <c r="AH915" s="14">
        <f t="shared" si="348"/>
        <v>2.08253003846414E-4</v>
      </c>
      <c r="AI915" s="14">
        <f t="shared" si="349"/>
        <v>9.3878390294632047E-2</v>
      </c>
      <c r="AJ915" s="14">
        <f t="shared" si="353"/>
        <v>102.83253426721608</v>
      </c>
      <c r="AK915" s="14">
        <f t="shared" si="350"/>
        <v>1.2434223880083715E-4</v>
      </c>
      <c r="AL915" s="14">
        <f t="shared" si="351"/>
        <v>0.13620203214201068</v>
      </c>
    </row>
    <row r="916" spans="1:38" ht="15.75" thickBot="1" x14ac:dyDescent="0.3">
      <c r="A916" s="14">
        <v>2</v>
      </c>
      <c r="B916" s="17" t="s">
        <v>31</v>
      </c>
      <c r="C916" s="14">
        <v>910</v>
      </c>
      <c r="D916" s="14">
        <f t="shared" si="345"/>
        <v>30.000049728</v>
      </c>
      <c r="E916" s="14">
        <f t="shared" si="335"/>
        <v>13.411199999999999</v>
      </c>
      <c r="F916" s="14">
        <f t="shared" si="346"/>
        <v>76.256002325094769</v>
      </c>
      <c r="G916" s="14">
        <f>0.5*('Specifications (ICE)'!$P$4*'Specifications (ICE)'!$P$3)*'Specifications (ICE)'!$P$5*E916^2</f>
        <v>56.217600027646043</v>
      </c>
      <c r="H916" s="14">
        <f>IF(B916="A",'Specifications (ICE)'!$M$12,IF(B916="G",'Specifications (ICE)'!$M$13))</f>
        <v>105.33879899999999</v>
      </c>
      <c r="I916" s="14">
        <f>'Specifications (ICE)'!$H$11-G916-H916-R916</f>
        <v>540.44185119107658</v>
      </c>
      <c r="J916" s="14">
        <f t="shared" si="336"/>
        <v>0.85399569113473717</v>
      </c>
      <c r="K916" s="14">
        <f>0.5*'Specifications (ICE)'!$E$16*E916^2</f>
        <v>48283.043975654393</v>
      </c>
      <c r="L916" s="14">
        <f>E916/'Specifications (ICE)'!$M$4</f>
        <v>46.93333333333333</v>
      </c>
      <c r="M916" s="14">
        <f t="shared" si="331"/>
        <v>3</v>
      </c>
      <c r="N916" s="14">
        <f>IF(M916=1,'Specifications (ICE)'!$M$19,IF(M916=2,'Specifications (ICE)'!$M$20,IF(M916=3,'Specifications (ICE)'!$M$21)))</f>
        <v>632.83908432016858</v>
      </c>
      <c r="O916" s="14">
        <f t="shared" si="332"/>
        <v>56.911309171706868</v>
      </c>
      <c r="P916" s="13">
        <f t="shared" si="333"/>
        <v>0</v>
      </c>
      <c r="Q916" s="14">
        <v>0</v>
      </c>
      <c r="R916" s="17">
        <f>'Specifications (ICE)'!$E$16*9.81*SIN(Q916-Q915)</f>
        <v>0</v>
      </c>
      <c r="S916" s="14">
        <f t="shared" si="337"/>
        <v>0</v>
      </c>
      <c r="T916" s="12">
        <f t="shared" si="334"/>
        <v>840.33949246964119</v>
      </c>
      <c r="U916" s="3">
        <f t="shared" si="352"/>
        <v>18</v>
      </c>
      <c r="V916" s="19">
        <f t="shared" si="338"/>
        <v>13.422600000000001</v>
      </c>
      <c r="W916" s="14">
        <f>IF(M916=1,_xlfn.XLOOKUP(D916,' RPM (ICE)'!$E$3:$E$63,' RPM (ICE)'!$B$3:$B$63,,1),IF(M916=2,_xlfn.XLOOKUP(D916,' RPM (ICE)'!$F$3:$F$63,' RPM (ICE)'!$B$3:$B$63,,1),IF(M916=3,_xlfn.XLOOKUP(D916,' RPM (ICE)'!$G$3:$G$63,' RPM (ICE)'!$B$3:$B$63,,1))))</f>
        <v>6900</v>
      </c>
      <c r="X916" s="12">
        <f t="shared" si="339"/>
        <v>18.575322156521739</v>
      </c>
      <c r="Y916" s="3">
        <f t="shared" si="340"/>
        <v>19</v>
      </c>
      <c r="Z916" s="3">
        <f t="shared" si="347"/>
        <v>19</v>
      </c>
      <c r="AA916" s="3">
        <f t="shared" si="341"/>
        <v>19</v>
      </c>
      <c r="AB916" s="19"/>
      <c r="AC916" s="14">
        <f>IF(M916=1,_xlfn.XLOOKUP(D916,' RPM (ICE)'!$E$3:$E$63,' RPM (ICE)'!$C$3:$C$63,,-1),IF(M916=2,_xlfn.XLOOKUP(D916,' RPM (ICE)'!$F$3:$F$63,' RPM (ICE)'!$C$3:$C$63,,-1),IF(M916=3,_xlfn.XLOOKUP(D916,' RPM (ICE)'!$G$3:$G$63,' RPM (ICE)'!$C$3:$C$63,,-1))))</f>
        <v>13.483333333333301</v>
      </c>
      <c r="AD916" s="14">
        <f t="shared" si="342"/>
        <v>10.054521666666643</v>
      </c>
      <c r="AE916" s="14">
        <f t="shared" si="343"/>
        <v>13.914292245024122</v>
      </c>
      <c r="AF916" s="14" cm="1">
        <f t="array" ref="AF916">_xlfn.XLOOKUP(AE916,BSFC!$I$11:$I$33,_xlfn.XLOOKUP('Main Data (ICE)'!W916,BSFC!$J$10:$W$10,BSFC!$J$11:$W$33,,-1),,-1)</f>
        <v>450.79008974999994</v>
      </c>
      <c r="AG916" s="14">
        <f t="shared" si="344"/>
        <v>1.2590218679194376</v>
      </c>
      <c r="AH916" s="14">
        <f t="shared" si="348"/>
        <v>2.08253003846414E-4</v>
      </c>
      <c r="AI916" s="14">
        <f t="shared" si="349"/>
        <v>9.3878390294632047E-2</v>
      </c>
      <c r="AJ916" s="14">
        <f t="shared" si="353"/>
        <v>102.92641265751071</v>
      </c>
      <c r="AK916" s="14">
        <f t="shared" si="350"/>
        <v>1.2434223880083715E-4</v>
      </c>
      <c r="AL916" s="14">
        <f t="shared" si="351"/>
        <v>0.13632637438081152</v>
      </c>
    </row>
    <row r="917" spans="1:38" ht="15.75" thickBot="1" x14ac:dyDescent="0.3">
      <c r="A917" s="14">
        <v>2</v>
      </c>
      <c r="B917" s="17" t="s">
        <v>31</v>
      </c>
      <c r="C917" s="14">
        <v>911</v>
      </c>
      <c r="D917" s="14">
        <f t="shared" si="345"/>
        <v>30.000049728</v>
      </c>
      <c r="E917" s="14">
        <f t="shared" si="335"/>
        <v>13.411199999999999</v>
      </c>
      <c r="F917" s="14">
        <f t="shared" si="346"/>
        <v>76.330566868163245</v>
      </c>
      <c r="G917" s="14">
        <f>0.5*('Specifications (ICE)'!$P$4*'Specifications (ICE)'!$P$3)*'Specifications (ICE)'!$P$5*E917^2</f>
        <v>56.217600027646043</v>
      </c>
      <c r="H917" s="14">
        <f>IF(B917="A",'Specifications (ICE)'!$M$12,IF(B917="G",'Specifications (ICE)'!$M$13))</f>
        <v>105.33879899999999</v>
      </c>
      <c r="I917" s="14">
        <f>'Specifications (ICE)'!$H$11-G917-H917-R917</f>
        <v>540.44185119107658</v>
      </c>
      <c r="J917" s="14">
        <f t="shared" si="336"/>
        <v>0.85399569113473717</v>
      </c>
      <c r="K917" s="14">
        <f>0.5*'Specifications (ICE)'!$E$16*E917^2</f>
        <v>48283.043975654393</v>
      </c>
      <c r="L917" s="14">
        <f>E917/'Specifications (ICE)'!$M$4</f>
        <v>46.93333333333333</v>
      </c>
      <c r="M917" s="14">
        <f t="shared" si="331"/>
        <v>3</v>
      </c>
      <c r="N917" s="14">
        <f>IF(M917=1,'Specifications (ICE)'!$M$19,IF(M917=2,'Specifications (ICE)'!$M$20,IF(M917=3,'Specifications (ICE)'!$M$21)))</f>
        <v>632.83908432016858</v>
      </c>
      <c r="O917" s="14">
        <f t="shared" si="332"/>
        <v>56.911309171706868</v>
      </c>
      <c r="P917" s="13">
        <f t="shared" si="333"/>
        <v>0</v>
      </c>
      <c r="Q917" s="14">
        <v>0</v>
      </c>
      <c r="R917" s="17">
        <f>'Specifications (ICE)'!$E$16*9.81*SIN(Q917-Q916)</f>
        <v>0</v>
      </c>
      <c r="S917" s="14">
        <f t="shared" si="337"/>
        <v>0</v>
      </c>
      <c r="T917" s="12">
        <f t="shared" si="334"/>
        <v>840.33949246964119</v>
      </c>
      <c r="U917" s="3">
        <f t="shared" si="352"/>
        <v>18</v>
      </c>
      <c r="V917" s="19">
        <f t="shared" si="338"/>
        <v>13.422600000000001</v>
      </c>
      <c r="W917" s="14">
        <f>IF(M917=1,_xlfn.XLOOKUP(D917,' RPM (ICE)'!$E$3:$E$63,' RPM (ICE)'!$B$3:$B$63,,1),IF(M917=2,_xlfn.XLOOKUP(D917,' RPM (ICE)'!$F$3:$F$63,' RPM (ICE)'!$B$3:$B$63,,1),IF(M917=3,_xlfn.XLOOKUP(D917,' RPM (ICE)'!$G$3:$G$63,' RPM (ICE)'!$B$3:$B$63,,1))))</f>
        <v>6900</v>
      </c>
      <c r="X917" s="12">
        <f t="shared" si="339"/>
        <v>18.575322156521739</v>
      </c>
      <c r="Y917" s="3">
        <f t="shared" si="340"/>
        <v>19</v>
      </c>
      <c r="Z917" s="3">
        <f t="shared" si="347"/>
        <v>19</v>
      </c>
      <c r="AA917" s="3">
        <f t="shared" si="341"/>
        <v>19</v>
      </c>
      <c r="AB917" s="19"/>
      <c r="AC917" s="14">
        <f>IF(M917=1,_xlfn.XLOOKUP(D917,' RPM (ICE)'!$E$3:$E$63,' RPM (ICE)'!$C$3:$C$63,,-1),IF(M917=2,_xlfn.XLOOKUP(D917,' RPM (ICE)'!$F$3:$F$63,' RPM (ICE)'!$C$3:$C$63,,-1),IF(M917=3,_xlfn.XLOOKUP(D917,' RPM (ICE)'!$G$3:$G$63,' RPM (ICE)'!$C$3:$C$63,,-1))))</f>
        <v>13.483333333333301</v>
      </c>
      <c r="AD917" s="14">
        <f t="shared" si="342"/>
        <v>10.054521666666643</v>
      </c>
      <c r="AE917" s="14">
        <f t="shared" si="343"/>
        <v>13.914292245024122</v>
      </c>
      <c r="AF917" s="14" cm="1">
        <f t="array" ref="AF917">_xlfn.XLOOKUP(AE917,BSFC!$I$11:$I$33,_xlfn.XLOOKUP('Main Data (ICE)'!W917,BSFC!$J$10:$W$10,BSFC!$J$11:$W$33,,-1),,-1)</f>
        <v>450.79008974999994</v>
      </c>
      <c r="AG917" s="14">
        <f t="shared" si="344"/>
        <v>1.2590218679194376</v>
      </c>
      <c r="AH917" s="14">
        <f t="shared" si="348"/>
        <v>2.08253003846414E-4</v>
      </c>
      <c r="AI917" s="14">
        <f t="shared" si="349"/>
        <v>9.3878390294632047E-2</v>
      </c>
      <c r="AJ917" s="14">
        <f t="shared" si="353"/>
        <v>103.02029104780534</v>
      </c>
      <c r="AK917" s="14">
        <f t="shared" si="350"/>
        <v>1.2434223880083715E-4</v>
      </c>
      <c r="AL917" s="14">
        <f t="shared" si="351"/>
        <v>0.13645071661961236</v>
      </c>
    </row>
    <row r="918" spans="1:38" ht="15.75" thickBot="1" x14ac:dyDescent="0.3">
      <c r="A918" s="14">
        <v>2</v>
      </c>
      <c r="B918" s="17" t="s">
        <v>31</v>
      </c>
      <c r="C918" s="14">
        <v>912</v>
      </c>
      <c r="D918" s="14">
        <f t="shared" si="345"/>
        <v>30.000049728</v>
      </c>
      <c r="E918" s="14">
        <f t="shared" si="335"/>
        <v>13.411199999999999</v>
      </c>
      <c r="F918" s="14">
        <f t="shared" si="346"/>
        <v>76.405131411231721</v>
      </c>
      <c r="G918" s="14">
        <f>0.5*('Specifications (ICE)'!$P$4*'Specifications (ICE)'!$P$3)*'Specifications (ICE)'!$P$5*E918^2</f>
        <v>56.217600027646043</v>
      </c>
      <c r="H918" s="14">
        <f>IF(B918="A",'Specifications (ICE)'!$M$12,IF(B918="G",'Specifications (ICE)'!$M$13))</f>
        <v>105.33879899999999</v>
      </c>
      <c r="I918" s="14">
        <f>'Specifications (ICE)'!$H$11-G918-H918-R918</f>
        <v>540.44185119107658</v>
      </c>
      <c r="J918" s="14">
        <f t="shared" si="336"/>
        <v>0.85399569113473717</v>
      </c>
      <c r="K918" s="14">
        <f>0.5*'Specifications (ICE)'!$E$16*E918^2</f>
        <v>48283.043975654393</v>
      </c>
      <c r="L918" s="14">
        <f>E918/'Specifications (ICE)'!$M$4</f>
        <v>46.93333333333333</v>
      </c>
      <c r="M918" s="14">
        <f t="shared" si="331"/>
        <v>3</v>
      </c>
      <c r="N918" s="14">
        <f>IF(M918=1,'Specifications (ICE)'!$M$19,IF(M918=2,'Specifications (ICE)'!$M$20,IF(M918=3,'Specifications (ICE)'!$M$21)))</f>
        <v>632.83908432016858</v>
      </c>
      <c r="O918" s="14">
        <f t="shared" si="332"/>
        <v>56.911309171706868</v>
      </c>
      <c r="P918" s="13">
        <f t="shared" si="333"/>
        <v>0</v>
      </c>
      <c r="Q918" s="14">
        <v>0</v>
      </c>
      <c r="R918" s="17">
        <f>'Specifications (ICE)'!$E$16*9.81*SIN(Q918-Q917)</f>
        <v>0</v>
      </c>
      <c r="S918" s="14">
        <f t="shared" si="337"/>
        <v>0</v>
      </c>
      <c r="T918" s="12">
        <f t="shared" si="334"/>
        <v>840.33949246964119</v>
      </c>
      <c r="U918" s="3">
        <f t="shared" si="352"/>
        <v>18</v>
      </c>
      <c r="V918" s="19">
        <f t="shared" si="338"/>
        <v>13.422600000000001</v>
      </c>
      <c r="W918" s="14">
        <f>IF(M918=1,_xlfn.XLOOKUP(D918,' RPM (ICE)'!$E$3:$E$63,' RPM (ICE)'!$B$3:$B$63,,1),IF(M918=2,_xlfn.XLOOKUP(D918,' RPM (ICE)'!$F$3:$F$63,' RPM (ICE)'!$B$3:$B$63,,1),IF(M918=3,_xlfn.XLOOKUP(D918,' RPM (ICE)'!$G$3:$G$63,' RPM (ICE)'!$B$3:$B$63,,1))))</f>
        <v>6900</v>
      </c>
      <c r="X918" s="12">
        <f t="shared" si="339"/>
        <v>18.575322156521739</v>
      </c>
      <c r="Y918" s="3">
        <f t="shared" si="340"/>
        <v>19</v>
      </c>
      <c r="Z918" s="3">
        <f t="shared" si="347"/>
        <v>19</v>
      </c>
      <c r="AA918" s="3">
        <f t="shared" si="341"/>
        <v>19</v>
      </c>
      <c r="AB918" s="19"/>
      <c r="AC918" s="14">
        <f>IF(M918=1,_xlfn.XLOOKUP(D918,' RPM (ICE)'!$E$3:$E$63,' RPM (ICE)'!$C$3:$C$63,,-1),IF(M918=2,_xlfn.XLOOKUP(D918,' RPM (ICE)'!$F$3:$F$63,' RPM (ICE)'!$C$3:$C$63,,-1),IF(M918=3,_xlfn.XLOOKUP(D918,' RPM (ICE)'!$G$3:$G$63,' RPM (ICE)'!$C$3:$C$63,,-1))))</f>
        <v>13.483333333333301</v>
      </c>
      <c r="AD918" s="14">
        <f t="shared" si="342"/>
        <v>10.054521666666643</v>
      </c>
      <c r="AE918" s="14">
        <f t="shared" si="343"/>
        <v>13.914292245024122</v>
      </c>
      <c r="AF918" s="14" cm="1">
        <f t="array" ref="AF918">_xlfn.XLOOKUP(AE918,BSFC!$I$11:$I$33,_xlfn.XLOOKUP('Main Data (ICE)'!W918,BSFC!$J$10:$W$10,BSFC!$J$11:$W$33,,-1),,-1)</f>
        <v>450.79008974999994</v>
      </c>
      <c r="AG918" s="14">
        <f t="shared" si="344"/>
        <v>1.2590218679194376</v>
      </c>
      <c r="AH918" s="14">
        <f t="shared" si="348"/>
        <v>2.08253003846414E-4</v>
      </c>
      <c r="AI918" s="14">
        <f t="shared" si="349"/>
        <v>9.3878390294632047E-2</v>
      </c>
      <c r="AJ918" s="14">
        <f t="shared" si="353"/>
        <v>103.11416943809998</v>
      </c>
      <c r="AK918" s="14">
        <f t="shared" si="350"/>
        <v>1.2434223880083715E-4</v>
      </c>
      <c r="AL918" s="14">
        <f t="shared" si="351"/>
        <v>0.1365750588584132</v>
      </c>
    </row>
    <row r="919" spans="1:38" ht="15.75" thickBot="1" x14ac:dyDescent="0.3">
      <c r="A919" s="14">
        <v>2</v>
      </c>
      <c r="B919" s="17" t="s">
        <v>31</v>
      </c>
      <c r="C919" s="14">
        <v>913</v>
      </c>
      <c r="D919" s="14">
        <f t="shared" si="345"/>
        <v>30.000049728</v>
      </c>
      <c r="E919" s="14">
        <f t="shared" si="335"/>
        <v>13.411199999999999</v>
      </c>
      <c r="F919" s="14">
        <f t="shared" si="346"/>
        <v>76.479695954300198</v>
      </c>
      <c r="G919" s="14">
        <f>0.5*('Specifications (ICE)'!$P$4*'Specifications (ICE)'!$P$3)*'Specifications (ICE)'!$P$5*E919^2</f>
        <v>56.217600027646043</v>
      </c>
      <c r="H919" s="14">
        <f>IF(B919="A",'Specifications (ICE)'!$M$12,IF(B919="G",'Specifications (ICE)'!$M$13))</f>
        <v>105.33879899999999</v>
      </c>
      <c r="I919" s="14">
        <f>'Specifications (ICE)'!$H$11-G919-H919-R919</f>
        <v>540.44185119107658</v>
      </c>
      <c r="J919" s="14">
        <f t="shared" si="336"/>
        <v>0.85399569113473717</v>
      </c>
      <c r="K919" s="14">
        <f>0.5*'Specifications (ICE)'!$E$16*E919^2</f>
        <v>48283.043975654393</v>
      </c>
      <c r="L919" s="14">
        <f>E919/'Specifications (ICE)'!$M$4</f>
        <v>46.93333333333333</v>
      </c>
      <c r="M919" s="14">
        <f t="shared" si="331"/>
        <v>3</v>
      </c>
      <c r="N919" s="14">
        <f>IF(M919=1,'Specifications (ICE)'!$M$19,IF(M919=2,'Specifications (ICE)'!$M$20,IF(M919=3,'Specifications (ICE)'!$M$21)))</f>
        <v>632.83908432016858</v>
      </c>
      <c r="O919" s="14">
        <f t="shared" si="332"/>
        <v>56.911309171706868</v>
      </c>
      <c r="P919" s="13">
        <f t="shared" si="333"/>
        <v>0</v>
      </c>
      <c r="Q919" s="14">
        <v>0</v>
      </c>
      <c r="R919" s="17">
        <f>'Specifications (ICE)'!$E$16*9.81*SIN(Q919-Q918)</f>
        <v>0</v>
      </c>
      <c r="S919" s="14">
        <f t="shared" si="337"/>
        <v>0</v>
      </c>
      <c r="T919" s="12">
        <f t="shared" si="334"/>
        <v>840.33949246964119</v>
      </c>
      <c r="U919" s="3">
        <f t="shared" si="352"/>
        <v>18</v>
      </c>
      <c r="V919" s="19">
        <f t="shared" si="338"/>
        <v>13.422600000000001</v>
      </c>
      <c r="W919" s="14">
        <f>IF(M919=1,_xlfn.XLOOKUP(D919,' RPM (ICE)'!$E$3:$E$63,' RPM (ICE)'!$B$3:$B$63,,1),IF(M919=2,_xlfn.XLOOKUP(D919,' RPM (ICE)'!$F$3:$F$63,' RPM (ICE)'!$B$3:$B$63,,1),IF(M919=3,_xlfn.XLOOKUP(D919,' RPM (ICE)'!$G$3:$G$63,' RPM (ICE)'!$B$3:$B$63,,1))))</f>
        <v>6900</v>
      </c>
      <c r="X919" s="12">
        <f t="shared" si="339"/>
        <v>18.575322156521739</v>
      </c>
      <c r="Y919" s="3">
        <f t="shared" si="340"/>
        <v>19</v>
      </c>
      <c r="Z919" s="3">
        <f t="shared" si="347"/>
        <v>19</v>
      </c>
      <c r="AA919" s="3">
        <f t="shared" si="341"/>
        <v>19</v>
      </c>
      <c r="AB919" s="19"/>
      <c r="AC919" s="14">
        <f>IF(M919=1,_xlfn.XLOOKUP(D919,' RPM (ICE)'!$E$3:$E$63,' RPM (ICE)'!$C$3:$C$63,,-1),IF(M919=2,_xlfn.XLOOKUP(D919,' RPM (ICE)'!$F$3:$F$63,' RPM (ICE)'!$C$3:$C$63,,-1),IF(M919=3,_xlfn.XLOOKUP(D919,' RPM (ICE)'!$G$3:$G$63,' RPM (ICE)'!$C$3:$C$63,,-1))))</f>
        <v>13.483333333333301</v>
      </c>
      <c r="AD919" s="14">
        <f t="shared" si="342"/>
        <v>10.054521666666643</v>
      </c>
      <c r="AE919" s="14">
        <f t="shared" si="343"/>
        <v>13.914292245024122</v>
      </c>
      <c r="AF919" s="14" cm="1">
        <f t="array" ref="AF919">_xlfn.XLOOKUP(AE919,BSFC!$I$11:$I$33,_xlfn.XLOOKUP('Main Data (ICE)'!W919,BSFC!$J$10:$W$10,BSFC!$J$11:$W$33,,-1),,-1)</f>
        <v>450.79008974999994</v>
      </c>
      <c r="AG919" s="14">
        <f t="shared" si="344"/>
        <v>1.2590218679194376</v>
      </c>
      <c r="AH919" s="14">
        <f t="shared" si="348"/>
        <v>2.08253003846414E-4</v>
      </c>
      <c r="AI919" s="14">
        <f t="shared" si="349"/>
        <v>9.3878390294632047E-2</v>
      </c>
      <c r="AJ919" s="14">
        <f t="shared" si="353"/>
        <v>103.20804782839461</v>
      </c>
      <c r="AK919" s="14">
        <f t="shared" si="350"/>
        <v>1.2434223880083715E-4</v>
      </c>
      <c r="AL919" s="14">
        <f t="shared" si="351"/>
        <v>0.13669940109721404</v>
      </c>
    </row>
    <row r="920" spans="1:38" ht="15.75" thickBot="1" x14ac:dyDescent="0.3">
      <c r="A920" s="14">
        <v>2</v>
      </c>
      <c r="B920" s="17" t="s">
        <v>31</v>
      </c>
      <c r="C920" s="14">
        <v>914</v>
      </c>
      <c r="D920" s="14">
        <f t="shared" si="345"/>
        <v>30.000049728</v>
      </c>
      <c r="E920" s="14">
        <f t="shared" si="335"/>
        <v>13.411199999999999</v>
      </c>
      <c r="F920" s="14">
        <f t="shared" si="346"/>
        <v>76.554260497368674</v>
      </c>
      <c r="G920" s="14">
        <f>0.5*('Specifications (ICE)'!$P$4*'Specifications (ICE)'!$P$3)*'Specifications (ICE)'!$P$5*E920^2</f>
        <v>56.217600027646043</v>
      </c>
      <c r="H920" s="14">
        <f>IF(B920="A",'Specifications (ICE)'!$M$12,IF(B920="G",'Specifications (ICE)'!$M$13))</f>
        <v>105.33879899999999</v>
      </c>
      <c r="I920" s="14">
        <f>'Specifications (ICE)'!$H$11-G920-H920-R920</f>
        <v>540.44185119107658</v>
      </c>
      <c r="J920" s="14">
        <f t="shared" si="336"/>
        <v>0.85399569113473717</v>
      </c>
      <c r="K920" s="14">
        <f>0.5*'Specifications (ICE)'!$E$16*E920^2</f>
        <v>48283.043975654393</v>
      </c>
      <c r="L920" s="14">
        <f>E920/'Specifications (ICE)'!$M$4</f>
        <v>46.93333333333333</v>
      </c>
      <c r="M920" s="14">
        <f t="shared" si="331"/>
        <v>3</v>
      </c>
      <c r="N920" s="14">
        <f>IF(M920=1,'Specifications (ICE)'!$M$19,IF(M920=2,'Specifications (ICE)'!$M$20,IF(M920=3,'Specifications (ICE)'!$M$21)))</f>
        <v>632.83908432016858</v>
      </c>
      <c r="O920" s="14">
        <f t="shared" si="332"/>
        <v>56.911309171706868</v>
      </c>
      <c r="P920" s="13">
        <f t="shared" si="333"/>
        <v>0</v>
      </c>
      <c r="Q920" s="14">
        <v>0</v>
      </c>
      <c r="R920" s="17">
        <f>'Specifications (ICE)'!$E$16*9.81*SIN(Q920-Q919)</f>
        <v>0</v>
      </c>
      <c r="S920" s="14">
        <f t="shared" si="337"/>
        <v>0</v>
      </c>
      <c r="T920" s="12">
        <f t="shared" si="334"/>
        <v>840.33949246964119</v>
      </c>
      <c r="U920" s="3">
        <f t="shared" si="352"/>
        <v>18</v>
      </c>
      <c r="V920" s="19">
        <f t="shared" si="338"/>
        <v>13.422600000000001</v>
      </c>
      <c r="W920" s="14">
        <f>IF(M920=1,_xlfn.XLOOKUP(D920,' RPM (ICE)'!$E$3:$E$63,' RPM (ICE)'!$B$3:$B$63,,1),IF(M920=2,_xlfn.XLOOKUP(D920,' RPM (ICE)'!$F$3:$F$63,' RPM (ICE)'!$B$3:$B$63,,1),IF(M920=3,_xlfn.XLOOKUP(D920,' RPM (ICE)'!$G$3:$G$63,' RPM (ICE)'!$B$3:$B$63,,1))))</f>
        <v>6900</v>
      </c>
      <c r="X920" s="12">
        <f t="shared" si="339"/>
        <v>18.575322156521739</v>
      </c>
      <c r="Y920" s="3">
        <f t="shared" si="340"/>
        <v>19</v>
      </c>
      <c r="Z920" s="3">
        <f t="shared" si="347"/>
        <v>19</v>
      </c>
      <c r="AA920" s="3">
        <f t="shared" si="341"/>
        <v>19</v>
      </c>
      <c r="AB920" s="19"/>
      <c r="AC920" s="14">
        <f>IF(M920=1,_xlfn.XLOOKUP(D920,' RPM (ICE)'!$E$3:$E$63,' RPM (ICE)'!$C$3:$C$63,,-1),IF(M920=2,_xlfn.XLOOKUP(D920,' RPM (ICE)'!$F$3:$F$63,' RPM (ICE)'!$C$3:$C$63,,-1),IF(M920=3,_xlfn.XLOOKUP(D920,' RPM (ICE)'!$G$3:$G$63,' RPM (ICE)'!$C$3:$C$63,,-1))))</f>
        <v>13.483333333333301</v>
      </c>
      <c r="AD920" s="14">
        <f t="shared" si="342"/>
        <v>10.054521666666643</v>
      </c>
      <c r="AE920" s="14">
        <f t="shared" si="343"/>
        <v>13.914292245024122</v>
      </c>
      <c r="AF920" s="14" cm="1">
        <f t="array" ref="AF920">_xlfn.XLOOKUP(AE920,BSFC!$I$11:$I$33,_xlfn.XLOOKUP('Main Data (ICE)'!W920,BSFC!$J$10:$W$10,BSFC!$J$11:$W$33,,-1),,-1)</f>
        <v>450.79008974999994</v>
      </c>
      <c r="AG920" s="14">
        <f t="shared" si="344"/>
        <v>1.2590218679194376</v>
      </c>
      <c r="AH920" s="14">
        <f t="shared" si="348"/>
        <v>2.08253003846414E-4</v>
      </c>
      <c r="AI920" s="14">
        <f t="shared" si="349"/>
        <v>9.3878390294632047E-2</v>
      </c>
      <c r="AJ920" s="14">
        <f t="shared" si="353"/>
        <v>103.30192621868925</v>
      </c>
      <c r="AK920" s="14">
        <f t="shared" si="350"/>
        <v>1.2434223880083715E-4</v>
      </c>
      <c r="AL920" s="14">
        <f t="shared" si="351"/>
        <v>0.13682374333601488</v>
      </c>
    </row>
    <row r="921" spans="1:38" ht="15.75" thickBot="1" x14ac:dyDescent="0.3">
      <c r="A921" s="14">
        <v>2</v>
      </c>
      <c r="B921" s="17" t="s">
        <v>31</v>
      </c>
      <c r="C921" s="14">
        <v>915</v>
      </c>
      <c r="D921" s="14">
        <f t="shared" si="345"/>
        <v>30.000049728</v>
      </c>
      <c r="E921" s="14">
        <f t="shared" si="335"/>
        <v>13.411199999999999</v>
      </c>
      <c r="F921" s="14">
        <f t="shared" si="346"/>
        <v>76.62882504043715</v>
      </c>
      <c r="G921" s="14">
        <f>0.5*('Specifications (ICE)'!$P$4*'Specifications (ICE)'!$P$3)*'Specifications (ICE)'!$P$5*E921^2</f>
        <v>56.217600027646043</v>
      </c>
      <c r="H921" s="14">
        <f>IF(B921="A",'Specifications (ICE)'!$M$12,IF(B921="G",'Specifications (ICE)'!$M$13))</f>
        <v>105.33879899999999</v>
      </c>
      <c r="I921" s="14">
        <f>'Specifications (ICE)'!$H$11-G921-H921-R921</f>
        <v>540.44185119107658</v>
      </c>
      <c r="J921" s="14">
        <f t="shared" si="336"/>
        <v>0.85399569113473717</v>
      </c>
      <c r="K921" s="14">
        <f>0.5*'Specifications (ICE)'!$E$16*E921^2</f>
        <v>48283.043975654393</v>
      </c>
      <c r="L921" s="14">
        <f>E921/'Specifications (ICE)'!$M$4</f>
        <v>46.93333333333333</v>
      </c>
      <c r="M921" s="14">
        <f t="shared" si="331"/>
        <v>3</v>
      </c>
      <c r="N921" s="14">
        <f>IF(M921=1,'Specifications (ICE)'!$M$19,IF(M921=2,'Specifications (ICE)'!$M$20,IF(M921=3,'Specifications (ICE)'!$M$21)))</f>
        <v>632.83908432016858</v>
      </c>
      <c r="O921" s="14">
        <f t="shared" si="332"/>
        <v>56.911309171706868</v>
      </c>
      <c r="P921" s="13">
        <f t="shared" si="333"/>
        <v>0</v>
      </c>
      <c r="Q921" s="14">
        <v>0</v>
      </c>
      <c r="R921" s="17">
        <f>'Specifications (ICE)'!$E$16*9.81*SIN(Q921-Q920)</f>
        <v>0</v>
      </c>
      <c r="S921" s="14">
        <f t="shared" si="337"/>
        <v>0</v>
      </c>
      <c r="T921" s="12">
        <f t="shared" si="334"/>
        <v>840.33949246964119</v>
      </c>
      <c r="U921" s="3">
        <f t="shared" si="352"/>
        <v>18</v>
      </c>
      <c r="V921" s="19">
        <f t="shared" si="338"/>
        <v>13.422600000000001</v>
      </c>
      <c r="W921" s="14">
        <f>IF(M921=1,_xlfn.XLOOKUP(D921,' RPM (ICE)'!$E$3:$E$63,' RPM (ICE)'!$B$3:$B$63,,1),IF(M921=2,_xlfn.XLOOKUP(D921,' RPM (ICE)'!$F$3:$F$63,' RPM (ICE)'!$B$3:$B$63,,1),IF(M921=3,_xlfn.XLOOKUP(D921,' RPM (ICE)'!$G$3:$G$63,' RPM (ICE)'!$B$3:$B$63,,1))))</f>
        <v>6900</v>
      </c>
      <c r="X921" s="12">
        <f t="shared" si="339"/>
        <v>18.575322156521739</v>
      </c>
      <c r="Y921" s="3">
        <f t="shared" si="340"/>
        <v>19</v>
      </c>
      <c r="Z921" s="3">
        <f t="shared" si="347"/>
        <v>19</v>
      </c>
      <c r="AA921" s="3">
        <f t="shared" si="341"/>
        <v>19</v>
      </c>
      <c r="AB921" s="19"/>
      <c r="AC921" s="14">
        <f>IF(M921=1,_xlfn.XLOOKUP(D921,' RPM (ICE)'!$E$3:$E$63,' RPM (ICE)'!$C$3:$C$63,,-1),IF(M921=2,_xlfn.XLOOKUP(D921,' RPM (ICE)'!$F$3:$F$63,' RPM (ICE)'!$C$3:$C$63,,-1),IF(M921=3,_xlfn.XLOOKUP(D921,' RPM (ICE)'!$G$3:$G$63,' RPM (ICE)'!$C$3:$C$63,,-1))))</f>
        <v>13.483333333333301</v>
      </c>
      <c r="AD921" s="14">
        <f t="shared" si="342"/>
        <v>10.054521666666643</v>
      </c>
      <c r="AE921" s="14">
        <f t="shared" si="343"/>
        <v>13.914292245024122</v>
      </c>
      <c r="AF921" s="14" cm="1">
        <f t="array" ref="AF921">_xlfn.XLOOKUP(AE921,BSFC!$I$11:$I$33,_xlfn.XLOOKUP('Main Data (ICE)'!W921,BSFC!$J$10:$W$10,BSFC!$J$11:$W$33,,-1),,-1)</f>
        <v>450.79008974999994</v>
      </c>
      <c r="AG921" s="14">
        <f t="shared" si="344"/>
        <v>1.2590218679194376</v>
      </c>
      <c r="AH921" s="14">
        <f t="shared" si="348"/>
        <v>2.08253003846414E-4</v>
      </c>
      <c r="AI921" s="14">
        <f t="shared" si="349"/>
        <v>9.3878390294632047E-2</v>
      </c>
      <c r="AJ921" s="14">
        <f t="shared" si="353"/>
        <v>103.39580460898388</v>
      </c>
      <c r="AK921" s="14">
        <f t="shared" si="350"/>
        <v>1.2434223880083715E-4</v>
      </c>
      <c r="AL921" s="14">
        <f t="shared" si="351"/>
        <v>0.13694808557481572</v>
      </c>
    </row>
    <row r="922" spans="1:38" ht="15.75" thickBot="1" x14ac:dyDescent="0.3">
      <c r="A922" s="14">
        <v>2</v>
      </c>
      <c r="B922" s="17" t="s">
        <v>31</v>
      </c>
      <c r="C922" s="14">
        <v>916</v>
      </c>
      <c r="D922" s="14">
        <f t="shared" si="345"/>
        <v>30.000049728</v>
      </c>
      <c r="E922" s="14">
        <f t="shared" si="335"/>
        <v>13.411199999999999</v>
      </c>
      <c r="F922" s="14">
        <f t="shared" si="346"/>
        <v>76.703389583505626</v>
      </c>
      <c r="G922" s="14">
        <f>0.5*('Specifications (ICE)'!$P$4*'Specifications (ICE)'!$P$3)*'Specifications (ICE)'!$P$5*E922^2</f>
        <v>56.217600027646043</v>
      </c>
      <c r="H922" s="14">
        <f>IF(B922="A",'Specifications (ICE)'!$M$12,IF(B922="G",'Specifications (ICE)'!$M$13))</f>
        <v>105.33879899999999</v>
      </c>
      <c r="I922" s="14">
        <f>'Specifications (ICE)'!$H$11-G922-H922-R922</f>
        <v>540.44185119107658</v>
      </c>
      <c r="J922" s="14">
        <f t="shared" si="336"/>
        <v>0.85399569113473717</v>
      </c>
      <c r="K922" s="14">
        <f>0.5*'Specifications (ICE)'!$E$16*E922^2</f>
        <v>48283.043975654393</v>
      </c>
      <c r="L922" s="14">
        <f>E922/'Specifications (ICE)'!$M$4</f>
        <v>46.93333333333333</v>
      </c>
      <c r="M922" s="14">
        <f t="shared" si="331"/>
        <v>3</v>
      </c>
      <c r="N922" s="14">
        <f>IF(M922=1,'Specifications (ICE)'!$M$19,IF(M922=2,'Specifications (ICE)'!$M$20,IF(M922=3,'Specifications (ICE)'!$M$21)))</f>
        <v>632.83908432016858</v>
      </c>
      <c r="O922" s="14">
        <f t="shared" si="332"/>
        <v>56.911309171706868</v>
      </c>
      <c r="P922" s="13">
        <f t="shared" si="333"/>
        <v>0</v>
      </c>
      <c r="Q922" s="14">
        <v>0</v>
      </c>
      <c r="R922" s="17">
        <f>'Specifications (ICE)'!$E$16*9.81*SIN(Q922-Q921)</f>
        <v>0</v>
      </c>
      <c r="S922" s="14">
        <f t="shared" si="337"/>
        <v>0</v>
      </c>
      <c r="T922" s="12">
        <f t="shared" si="334"/>
        <v>840.33949246964119</v>
      </c>
      <c r="U922" s="3">
        <f t="shared" si="352"/>
        <v>18</v>
      </c>
      <c r="V922" s="19">
        <f t="shared" si="338"/>
        <v>13.422600000000001</v>
      </c>
      <c r="W922" s="14">
        <f>IF(M922=1,_xlfn.XLOOKUP(D922,' RPM (ICE)'!$E$3:$E$63,' RPM (ICE)'!$B$3:$B$63,,1),IF(M922=2,_xlfn.XLOOKUP(D922,' RPM (ICE)'!$F$3:$F$63,' RPM (ICE)'!$B$3:$B$63,,1),IF(M922=3,_xlfn.XLOOKUP(D922,' RPM (ICE)'!$G$3:$G$63,' RPM (ICE)'!$B$3:$B$63,,1))))</f>
        <v>6900</v>
      </c>
      <c r="X922" s="12">
        <f t="shared" si="339"/>
        <v>18.575322156521739</v>
      </c>
      <c r="Y922" s="3">
        <f t="shared" si="340"/>
        <v>19</v>
      </c>
      <c r="Z922" s="3">
        <f t="shared" si="347"/>
        <v>19</v>
      </c>
      <c r="AA922" s="3">
        <f t="shared" si="341"/>
        <v>19</v>
      </c>
      <c r="AB922" s="19"/>
      <c r="AC922" s="14">
        <f>IF(M922=1,_xlfn.XLOOKUP(D922,' RPM (ICE)'!$E$3:$E$63,' RPM (ICE)'!$C$3:$C$63,,-1),IF(M922=2,_xlfn.XLOOKUP(D922,' RPM (ICE)'!$F$3:$F$63,' RPM (ICE)'!$C$3:$C$63,,-1),IF(M922=3,_xlfn.XLOOKUP(D922,' RPM (ICE)'!$G$3:$G$63,' RPM (ICE)'!$C$3:$C$63,,-1))))</f>
        <v>13.483333333333301</v>
      </c>
      <c r="AD922" s="14">
        <f t="shared" si="342"/>
        <v>10.054521666666643</v>
      </c>
      <c r="AE922" s="14">
        <f t="shared" si="343"/>
        <v>13.914292245024122</v>
      </c>
      <c r="AF922" s="14" cm="1">
        <f t="array" ref="AF922">_xlfn.XLOOKUP(AE922,BSFC!$I$11:$I$33,_xlfn.XLOOKUP('Main Data (ICE)'!W922,BSFC!$J$10:$W$10,BSFC!$J$11:$W$33,,-1),,-1)</f>
        <v>450.79008974999994</v>
      </c>
      <c r="AG922" s="14">
        <f t="shared" si="344"/>
        <v>1.2590218679194376</v>
      </c>
      <c r="AH922" s="14">
        <f t="shared" si="348"/>
        <v>2.08253003846414E-4</v>
      </c>
      <c r="AI922" s="14">
        <f t="shared" si="349"/>
        <v>9.3878390294632047E-2</v>
      </c>
      <c r="AJ922" s="14">
        <f t="shared" si="353"/>
        <v>103.48968299927851</v>
      </c>
      <c r="AK922" s="14">
        <f t="shared" si="350"/>
        <v>1.2434223880083715E-4</v>
      </c>
      <c r="AL922" s="14">
        <f t="shared" si="351"/>
        <v>0.13707242781361656</v>
      </c>
    </row>
    <row r="923" spans="1:38" ht="15.75" thickBot="1" x14ac:dyDescent="0.3">
      <c r="A923" s="14">
        <v>2</v>
      </c>
      <c r="B923" s="17" t="s">
        <v>31</v>
      </c>
      <c r="C923" s="14">
        <v>917</v>
      </c>
      <c r="D923" s="14">
        <f t="shared" si="345"/>
        <v>30.000049728</v>
      </c>
      <c r="E923" s="14">
        <f t="shared" si="335"/>
        <v>13.411199999999999</v>
      </c>
      <c r="F923" s="14">
        <f t="shared" si="346"/>
        <v>76.777954126574102</v>
      </c>
      <c r="G923" s="14">
        <f>0.5*('Specifications (ICE)'!$P$4*'Specifications (ICE)'!$P$3)*'Specifications (ICE)'!$P$5*E923^2</f>
        <v>56.217600027646043</v>
      </c>
      <c r="H923" s="14">
        <f>IF(B923="A",'Specifications (ICE)'!$M$12,IF(B923="G",'Specifications (ICE)'!$M$13))</f>
        <v>105.33879899999999</v>
      </c>
      <c r="I923" s="14">
        <f>'Specifications (ICE)'!$H$11-G923-H923-R923</f>
        <v>540.44185119107658</v>
      </c>
      <c r="J923" s="14">
        <f t="shared" si="336"/>
        <v>0.85399569113473717</v>
      </c>
      <c r="K923" s="14">
        <f>0.5*'Specifications (ICE)'!$E$16*E923^2</f>
        <v>48283.043975654393</v>
      </c>
      <c r="L923" s="14">
        <f>E923/'Specifications (ICE)'!$M$4</f>
        <v>46.93333333333333</v>
      </c>
      <c r="M923" s="14">
        <f t="shared" si="331"/>
        <v>3</v>
      </c>
      <c r="N923" s="14">
        <f>IF(M923=1,'Specifications (ICE)'!$M$19,IF(M923=2,'Specifications (ICE)'!$M$20,IF(M923=3,'Specifications (ICE)'!$M$21)))</f>
        <v>632.83908432016858</v>
      </c>
      <c r="O923" s="14">
        <f t="shared" si="332"/>
        <v>56.911309171706868</v>
      </c>
      <c r="P923" s="13">
        <f t="shared" si="333"/>
        <v>0</v>
      </c>
      <c r="Q923" s="14">
        <v>0</v>
      </c>
      <c r="R923" s="17">
        <f>'Specifications (ICE)'!$E$16*9.81*SIN(Q923-Q922)</f>
        <v>0</v>
      </c>
      <c r="S923" s="14">
        <f t="shared" si="337"/>
        <v>0</v>
      </c>
      <c r="T923" s="12">
        <f t="shared" si="334"/>
        <v>840.33949246964119</v>
      </c>
      <c r="U923" s="3">
        <f t="shared" si="352"/>
        <v>18</v>
      </c>
      <c r="V923" s="19">
        <f t="shared" si="338"/>
        <v>13.422600000000001</v>
      </c>
      <c r="W923" s="14">
        <f>IF(M923=1,_xlfn.XLOOKUP(D923,' RPM (ICE)'!$E$3:$E$63,' RPM (ICE)'!$B$3:$B$63,,1),IF(M923=2,_xlfn.XLOOKUP(D923,' RPM (ICE)'!$F$3:$F$63,' RPM (ICE)'!$B$3:$B$63,,1),IF(M923=3,_xlfn.XLOOKUP(D923,' RPM (ICE)'!$G$3:$G$63,' RPM (ICE)'!$B$3:$B$63,,1))))</f>
        <v>6900</v>
      </c>
      <c r="X923" s="12">
        <f t="shared" si="339"/>
        <v>18.575322156521739</v>
      </c>
      <c r="Y923" s="3">
        <f t="shared" si="340"/>
        <v>19</v>
      </c>
      <c r="Z923" s="3">
        <f t="shared" si="347"/>
        <v>19</v>
      </c>
      <c r="AA923" s="3">
        <f t="shared" si="341"/>
        <v>19</v>
      </c>
      <c r="AB923" s="19"/>
      <c r="AC923" s="14">
        <f>IF(M923=1,_xlfn.XLOOKUP(D923,' RPM (ICE)'!$E$3:$E$63,' RPM (ICE)'!$C$3:$C$63,,-1),IF(M923=2,_xlfn.XLOOKUP(D923,' RPM (ICE)'!$F$3:$F$63,' RPM (ICE)'!$C$3:$C$63,,-1),IF(M923=3,_xlfn.XLOOKUP(D923,' RPM (ICE)'!$G$3:$G$63,' RPM (ICE)'!$C$3:$C$63,,-1))))</f>
        <v>13.483333333333301</v>
      </c>
      <c r="AD923" s="14">
        <f t="shared" si="342"/>
        <v>10.054521666666643</v>
      </c>
      <c r="AE923" s="14">
        <f t="shared" si="343"/>
        <v>13.914292245024122</v>
      </c>
      <c r="AF923" s="14" cm="1">
        <f t="array" ref="AF923">_xlfn.XLOOKUP(AE923,BSFC!$I$11:$I$33,_xlfn.XLOOKUP('Main Data (ICE)'!W923,BSFC!$J$10:$W$10,BSFC!$J$11:$W$33,,-1),,-1)</f>
        <v>450.79008974999994</v>
      </c>
      <c r="AG923" s="14">
        <f t="shared" si="344"/>
        <v>1.2590218679194376</v>
      </c>
      <c r="AH923" s="14">
        <f t="shared" si="348"/>
        <v>2.08253003846414E-4</v>
      </c>
      <c r="AI923" s="14">
        <f t="shared" si="349"/>
        <v>9.3878390294632047E-2</v>
      </c>
      <c r="AJ923" s="14">
        <f t="shared" si="353"/>
        <v>103.58356138957315</v>
      </c>
      <c r="AK923" s="14">
        <f t="shared" si="350"/>
        <v>1.2434223880083715E-4</v>
      </c>
      <c r="AL923" s="14">
        <f t="shared" si="351"/>
        <v>0.1371967700524174</v>
      </c>
    </row>
    <row r="924" spans="1:38" ht="15.75" thickBot="1" x14ac:dyDescent="0.3">
      <c r="A924" s="14">
        <v>2</v>
      </c>
      <c r="B924" s="17" t="s">
        <v>31</v>
      </c>
      <c r="C924" s="14">
        <v>918</v>
      </c>
      <c r="D924" s="14">
        <f t="shared" si="345"/>
        <v>30.000049728</v>
      </c>
      <c r="E924" s="14">
        <f t="shared" si="335"/>
        <v>13.411199999999999</v>
      </c>
      <c r="F924" s="14">
        <f t="shared" si="346"/>
        <v>76.852518669642578</v>
      </c>
      <c r="G924" s="14">
        <f>0.5*('Specifications (ICE)'!$P$4*'Specifications (ICE)'!$P$3)*'Specifications (ICE)'!$P$5*E924^2</f>
        <v>56.217600027646043</v>
      </c>
      <c r="H924" s="14">
        <f>IF(B924="A",'Specifications (ICE)'!$M$12,IF(B924="G",'Specifications (ICE)'!$M$13))</f>
        <v>105.33879899999999</v>
      </c>
      <c r="I924" s="14">
        <f>'Specifications (ICE)'!$H$11-G924-H924-R924</f>
        <v>540.44185119107658</v>
      </c>
      <c r="J924" s="14">
        <f t="shared" si="336"/>
        <v>0.85399569113473717</v>
      </c>
      <c r="K924" s="14">
        <f>0.5*'Specifications (ICE)'!$E$16*E924^2</f>
        <v>48283.043975654393</v>
      </c>
      <c r="L924" s="14">
        <f>E924/'Specifications (ICE)'!$M$4</f>
        <v>46.93333333333333</v>
      </c>
      <c r="M924" s="14">
        <f t="shared" si="331"/>
        <v>3</v>
      </c>
      <c r="N924" s="14">
        <f>IF(M924=1,'Specifications (ICE)'!$M$19,IF(M924=2,'Specifications (ICE)'!$M$20,IF(M924=3,'Specifications (ICE)'!$M$21)))</f>
        <v>632.83908432016858</v>
      </c>
      <c r="O924" s="14">
        <f t="shared" si="332"/>
        <v>56.911309171706868</v>
      </c>
      <c r="P924" s="13">
        <f t="shared" si="333"/>
        <v>0</v>
      </c>
      <c r="Q924" s="14">
        <v>0</v>
      </c>
      <c r="R924" s="17">
        <f>'Specifications (ICE)'!$E$16*9.81*SIN(Q924-Q923)</f>
        <v>0</v>
      </c>
      <c r="S924" s="14">
        <f t="shared" si="337"/>
        <v>0</v>
      </c>
      <c r="T924" s="12">
        <f t="shared" si="334"/>
        <v>840.33949246964119</v>
      </c>
      <c r="U924" s="3">
        <f t="shared" si="352"/>
        <v>18</v>
      </c>
      <c r="V924" s="19">
        <f t="shared" si="338"/>
        <v>13.422600000000001</v>
      </c>
      <c r="W924" s="14">
        <f>IF(M924=1,_xlfn.XLOOKUP(D924,' RPM (ICE)'!$E$3:$E$63,' RPM (ICE)'!$B$3:$B$63,,1),IF(M924=2,_xlfn.XLOOKUP(D924,' RPM (ICE)'!$F$3:$F$63,' RPM (ICE)'!$B$3:$B$63,,1),IF(M924=3,_xlfn.XLOOKUP(D924,' RPM (ICE)'!$G$3:$G$63,' RPM (ICE)'!$B$3:$B$63,,1))))</f>
        <v>6900</v>
      </c>
      <c r="X924" s="12">
        <f t="shared" si="339"/>
        <v>18.575322156521739</v>
      </c>
      <c r="Y924" s="3">
        <f t="shared" si="340"/>
        <v>19</v>
      </c>
      <c r="Z924" s="3">
        <f t="shared" si="347"/>
        <v>19</v>
      </c>
      <c r="AA924" s="3">
        <f t="shared" si="341"/>
        <v>19</v>
      </c>
      <c r="AB924" s="19"/>
      <c r="AC924" s="14">
        <f>IF(M924=1,_xlfn.XLOOKUP(D924,' RPM (ICE)'!$E$3:$E$63,' RPM (ICE)'!$C$3:$C$63,,-1),IF(M924=2,_xlfn.XLOOKUP(D924,' RPM (ICE)'!$F$3:$F$63,' RPM (ICE)'!$C$3:$C$63,,-1),IF(M924=3,_xlfn.XLOOKUP(D924,' RPM (ICE)'!$G$3:$G$63,' RPM (ICE)'!$C$3:$C$63,,-1))))</f>
        <v>13.483333333333301</v>
      </c>
      <c r="AD924" s="14">
        <f t="shared" si="342"/>
        <v>10.054521666666643</v>
      </c>
      <c r="AE924" s="14">
        <f t="shared" si="343"/>
        <v>13.914292245024122</v>
      </c>
      <c r="AF924" s="14" cm="1">
        <f t="array" ref="AF924">_xlfn.XLOOKUP(AE924,BSFC!$I$11:$I$33,_xlfn.XLOOKUP('Main Data (ICE)'!W924,BSFC!$J$10:$W$10,BSFC!$J$11:$W$33,,-1),,-1)</f>
        <v>450.79008974999994</v>
      </c>
      <c r="AG924" s="14">
        <f t="shared" si="344"/>
        <v>1.2590218679194376</v>
      </c>
      <c r="AH924" s="14">
        <f t="shared" si="348"/>
        <v>2.08253003846414E-4</v>
      </c>
      <c r="AI924" s="14">
        <f t="shared" si="349"/>
        <v>9.3878390294632047E-2</v>
      </c>
      <c r="AJ924" s="14">
        <f t="shared" si="353"/>
        <v>103.67743977986778</v>
      </c>
      <c r="AK924" s="14">
        <f t="shared" si="350"/>
        <v>1.2434223880083715E-4</v>
      </c>
      <c r="AL924" s="14">
        <f t="shared" si="351"/>
        <v>0.13732111229121824</v>
      </c>
    </row>
    <row r="925" spans="1:38" ht="15.75" thickBot="1" x14ac:dyDescent="0.3">
      <c r="A925" s="14">
        <v>2</v>
      </c>
      <c r="B925" s="17" t="s">
        <v>31</v>
      </c>
      <c r="C925" s="14">
        <v>919</v>
      </c>
      <c r="D925" s="14">
        <f t="shared" si="345"/>
        <v>30.000049728</v>
      </c>
      <c r="E925" s="14">
        <f t="shared" si="335"/>
        <v>13.411199999999999</v>
      </c>
      <c r="F925" s="14">
        <f t="shared" si="346"/>
        <v>76.927083212711054</v>
      </c>
      <c r="G925" s="14">
        <f>0.5*('Specifications (ICE)'!$P$4*'Specifications (ICE)'!$P$3)*'Specifications (ICE)'!$P$5*E925^2</f>
        <v>56.217600027646043</v>
      </c>
      <c r="H925" s="14">
        <f>IF(B925="A",'Specifications (ICE)'!$M$12,IF(B925="G",'Specifications (ICE)'!$M$13))</f>
        <v>105.33879899999999</v>
      </c>
      <c r="I925" s="14">
        <f>'Specifications (ICE)'!$H$11-G925-H925-R925</f>
        <v>540.44185119107658</v>
      </c>
      <c r="J925" s="14">
        <f t="shared" si="336"/>
        <v>0.85399569113473717</v>
      </c>
      <c r="K925" s="14">
        <f>0.5*'Specifications (ICE)'!$E$16*E925^2</f>
        <v>48283.043975654393</v>
      </c>
      <c r="L925" s="14">
        <f>E925/'Specifications (ICE)'!$M$4</f>
        <v>46.93333333333333</v>
      </c>
      <c r="M925" s="14">
        <f t="shared" si="331"/>
        <v>3</v>
      </c>
      <c r="N925" s="14">
        <f>IF(M925=1,'Specifications (ICE)'!$M$19,IF(M925=2,'Specifications (ICE)'!$M$20,IF(M925=3,'Specifications (ICE)'!$M$21)))</f>
        <v>632.83908432016858</v>
      </c>
      <c r="O925" s="14">
        <f t="shared" si="332"/>
        <v>56.911309171706868</v>
      </c>
      <c r="P925" s="13">
        <f t="shared" si="333"/>
        <v>0</v>
      </c>
      <c r="Q925" s="14">
        <v>0</v>
      </c>
      <c r="R925" s="17">
        <f>'Specifications (ICE)'!$E$16*9.81*SIN(Q925-Q924)</f>
        <v>0</v>
      </c>
      <c r="S925" s="14">
        <f t="shared" si="337"/>
        <v>0</v>
      </c>
      <c r="T925" s="12">
        <f t="shared" si="334"/>
        <v>840.33949246964119</v>
      </c>
      <c r="U925" s="3">
        <f t="shared" si="352"/>
        <v>18</v>
      </c>
      <c r="V925" s="19">
        <f t="shared" si="338"/>
        <v>13.422600000000001</v>
      </c>
      <c r="W925" s="14">
        <f>IF(M925=1,_xlfn.XLOOKUP(D925,' RPM (ICE)'!$E$3:$E$63,' RPM (ICE)'!$B$3:$B$63,,1),IF(M925=2,_xlfn.XLOOKUP(D925,' RPM (ICE)'!$F$3:$F$63,' RPM (ICE)'!$B$3:$B$63,,1),IF(M925=3,_xlfn.XLOOKUP(D925,' RPM (ICE)'!$G$3:$G$63,' RPM (ICE)'!$B$3:$B$63,,1))))</f>
        <v>6900</v>
      </c>
      <c r="X925" s="12">
        <f t="shared" si="339"/>
        <v>18.575322156521739</v>
      </c>
      <c r="Y925" s="3">
        <f t="shared" si="340"/>
        <v>19</v>
      </c>
      <c r="Z925" s="3">
        <f t="shared" si="347"/>
        <v>19</v>
      </c>
      <c r="AA925" s="3">
        <f t="shared" si="341"/>
        <v>19</v>
      </c>
      <c r="AB925" s="19"/>
      <c r="AC925" s="14">
        <f>IF(M925=1,_xlfn.XLOOKUP(D925,' RPM (ICE)'!$E$3:$E$63,' RPM (ICE)'!$C$3:$C$63,,-1),IF(M925=2,_xlfn.XLOOKUP(D925,' RPM (ICE)'!$F$3:$F$63,' RPM (ICE)'!$C$3:$C$63,,-1),IF(M925=3,_xlfn.XLOOKUP(D925,' RPM (ICE)'!$G$3:$G$63,' RPM (ICE)'!$C$3:$C$63,,-1))))</f>
        <v>13.483333333333301</v>
      </c>
      <c r="AD925" s="14">
        <f t="shared" si="342"/>
        <v>10.054521666666643</v>
      </c>
      <c r="AE925" s="14">
        <f t="shared" si="343"/>
        <v>13.914292245024122</v>
      </c>
      <c r="AF925" s="14" cm="1">
        <f t="array" ref="AF925">_xlfn.XLOOKUP(AE925,BSFC!$I$11:$I$33,_xlfn.XLOOKUP('Main Data (ICE)'!W925,BSFC!$J$10:$W$10,BSFC!$J$11:$W$33,,-1),,-1)</f>
        <v>450.79008974999994</v>
      </c>
      <c r="AG925" s="14">
        <f t="shared" si="344"/>
        <v>1.2590218679194376</v>
      </c>
      <c r="AH925" s="14">
        <f t="shared" si="348"/>
        <v>2.08253003846414E-4</v>
      </c>
      <c r="AI925" s="14">
        <f t="shared" si="349"/>
        <v>9.3878390294632047E-2</v>
      </c>
      <c r="AJ925" s="14">
        <f t="shared" si="353"/>
        <v>103.77131817016242</v>
      </c>
      <c r="AK925" s="14">
        <f t="shared" si="350"/>
        <v>1.2434223880083715E-4</v>
      </c>
      <c r="AL925" s="14">
        <f t="shared" si="351"/>
        <v>0.13744545453001908</v>
      </c>
    </row>
    <row r="926" spans="1:38" ht="15.75" thickBot="1" x14ac:dyDescent="0.3">
      <c r="A926" s="14">
        <v>2</v>
      </c>
      <c r="B926" s="17" t="s">
        <v>31</v>
      </c>
      <c r="C926" s="14">
        <v>920</v>
      </c>
      <c r="D926" s="14">
        <f t="shared" si="345"/>
        <v>30.000049728</v>
      </c>
      <c r="E926" s="14">
        <f t="shared" si="335"/>
        <v>13.411199999999999</v>
      </c>
      <c r="F926" s="14">
        <f t="shared" si="346"/>
        <v>77.00164775577953</v>
      </c>
      <c r="G926" s="14">
        <f>0.5*('Specifications (ICE)'!$P$4*'Specifications (ICE)'!$P$3)*'Specifications (ICE)'!$P$5*E926^2</f>
        <v>56.217600027646043</v>
      </c>
      <c r="H926" s="14">
        <f>IF(B926="A",'Specifications (ICE)'!$M$12,IF(B926="G",'Specifications (ICE)'!$M$13))</f>
        <v>105.33879899999999</v>
      </c>
      <c r="I926" s="14">
        <f>'Specifications (ICE)'!$H$11-G926-H926-R926</f>
        <v>540.44185119107658</v>
      </c>
      <c r="J926" s="14">
        <f t="shared" si="336"/>
        <v>0.85399569113473717</v>
      </c>
      <c r="K926" s="14">
        <f>0.5*'Specifications (ICE)'!$E$16*E926^2</f>
        <v>48283.043975654393</v>
      </c>
      <c r="L926" s="14">
        <f>E926/'Specifications (ICE)'!$M$4</f>
        <v>46.93333333333333</v>
      </c>
      <c r="M926" s="14">
        <f t="shared" si="331"/>
        <v>3</v>
      </c>
      <c r="N926" s="14">
        <f>IF(M926=1,'Specifications (ICE)'!$M$19,IF(M926=2,'Specifications (ICE)'!$M$20,IF(M926=3,'Specifications (ICE)'!$M$21)))</f>
        <v>632.83908432016858</v>
      </c>
      <c r="O926" s="14">
        <f t="shared" si="332"/>
        <v>56.911309171706868</v>
      </c>
      <c r="P926" s="13">
        <f t="shared" si="333"/>
        <v>0</v>
      </c>
      <c r="Q926" s="14">
        <v>0</v>
      </c>
      <c r="R926" s="17">
        <f>'Specifications (ICE)'!$E$16*9.81*SIN(Q926-Q925)</f>
        <v>0</v>
      </c>
      <c r="S926" s="14">
        <f t="shared" si="337"/>
        <v>0</v>
      </c>
      <c r="T926" s="12">
        <f t="shared" si="334"/>
        <v>840.33949246964119</v>
      </c>
      <c r="U926" s="3">
        <f t="shared" si="352"/>
        <v>18</v>
      </c>
      <c r="V926" s="19">
        <f t="shared" si="338"/>
        <v>13.422600000000001</v>
      </c>
      <c r="W926" s="14">
        <f>IF(M926=1,_xlfn.XLOOKUP(D926,' RPM (ICE)'!$E$3:$E$63,' RPM (ICE)'!$B$3:$B$63,,1),IF(M926=2,_xlfn.XLOOKUP(D926,' RPM (ICE)'!$F$3:$F$63,' RPM (ICE)'!$B$3:$B$63,,1),IF(M926=3,_xlfn.XLOOKUP(D926,' RPM (ICE)'!$G$3:$G$63,' RPM (ICE)'!$B$3:$B$63,,1))))</f>
        <v>6900</v>
      </c>
      <c r="X926" s="12">
        <f t="shared" si="339"/>
        <v>18.575322156521739</v>
      </c>
      <c r="Y926" s="3">
        <f t="shared" si="340"/>
        <v>19</v>
      </c>
      <c r="Z926" s="3">
        <f t="shared" si="347"/>
        <v>19</v>
      </c>
      <c r="AA926" s="3">
        <f t="shared" si="341"/>
        <v>19</v>
      </c>
      <c r="AB926" s="19"/>
      <c r="AC926" s="14">
        <f>IF(M926=1,_xlfn.XLOOKUP(D926,' RPM (ICE)'!$E$3:$E$63,' RPM (ICE)'!$C$3:$C$63,,-1),IF(M926=2,_xlfn.XLOOKUP(D926,' RPM (ICE)'!$F$3:$F$63,' RPM (ICE)'!$C$3:$C$63,,-1),IF(M926=3,_xlfn.XLOOKUP(D926,' RPM (ICE)'!$G$3:$G$63,' RPM (ICE)'!$C$3:$C$63,,-1))))</f>
        <v>13.483333333333301</v>
      </c>
      <c r="AD926" s="14">
        <f t="shared" si="342"/>
        <v>10.054521666666643</v>
      </c>
      <c r="AE926" s="14">
        <f t="shared" si="343"/>
        <v>13.914292245024122</v>
      </c>
      <c r="AF926" s="14" cm="1">
        <f t="array" ref="AF926">_xlfn.XLOOKUP(AE926,BSFC!$I$11:$I$33,_xlfn.XLOOKUP('Main Data (ICE)'!W926,BSFC!$J$10:$W$10,BSFC!$J$11:$W$33,,-1),,-1)</f>
        <v>450.79008974999994</v>
      </c>
      <c r="AG926" s="14">
        <f t="shared" si="344"/>
        <v>1.2590218679194376</v>
      </c>
      <c r="AH926" s="14">
        <f t="shared" si="348"/>
        <v>2.08253003846414E-4</v>
      </c>
      <c r="AI926" s="14">
        <f t="shared" si="349"/>
        <v>9.3878390294632047E-2</v>
      </c>
      <c r="AJ926" s="14">
        <f t="shared" si="353"/>
        <v>103.86519656045705</v>
      </c>
      <c r="AK926" s="14">
        <f t="shared" si="350"/>
        <v>1.2434223880083715E-4</v>
      </c>
      <c r="AL926" s="14">
        <f t="shared" si="351"/>
        <v>0.13756979676881992</v>
      </c>
    </row>
    <row r="927" spans="1:38" ht="15.75" thickBot="1" x14ac:dyDescent="0.3">
      <c r="A927" s="14">
        <v>2</v>
      </c>
      <c r="B927" s="17" t="s">
        <v>31</v>
      </c>
      <c r="C927" s="14">
        <v>921</v>
      </c>
      <c r="D927" s="14">
        <f t="shared" si="345"/>
        <v>30.000049728</v>
      </c>
      <c r="E927" s="14">
        <f t="shared" si="335"/>
        <v>13.411199999999999</v>
      </c>
      <c r="F927" s="14">
        <f t="shared" si="346"/>
        <v>77.076212298848006</v>
      </c>
      <c r="G927" s="14">
        <f>0.5*('Specifications (ICE)'!$P$4*'Specifications (ICE)'!$P$3)*'Specifications (ICE)'!$P$5*E927^2</f>
        <v>56.217600027646043</v>
      </c>
      <c r="H927" s="14">
        <f>IF(B927="A",'Specifications (ICE)'!$M$12,IF(B927="G",'Specifications (ICE)'!$M$13))</f>
        <v>105.33879899999999</v>
      </c>
      <c r="I927" s="14">
        <f>'Specifications (ICE)'!$H$11-G927-H927-R927</f>
        <v>540.44185119107658</v>
      </c>
      <c r="J927" s="14">
        <f t="shared" si="336"/>
        <v>0.85399569113473717</v>
      </c>
      <c r="K927" s="14">
        <f>0.5*'Specifications (ICE)'!$E$16*E927^2</f>
        <v>48283.043975654393</v>
      </c>
      <c r="L927" s="14">
        <f>E927/'Specifications (ICE)'!$M$4</f>
        <v>46.93333333333333</v>
      </c>
      <c r="M927" s="14">
        <f t="shared" si="331"/>
        <v>3</v>
      </c>
      <c r="N927" s="14">
        <f>IF(M927=1,'Specifications (ICE)'!$M$19,IF(M927=2,'Specifications (ICE)'!$M$20,IF(M927=3,'Specifications (ICE)'!$M$21)))</f>
        <v>632.83908432016858</v>
      </c>
      <c r="O927" s="14">
        <f t="shared" si="332"/>
        <v>56.911309171706868</v>
      </c>
      <c r="P927" s="13">
        <f t="shared" si="333"/>
        <v>0</v>
      </c>
      <c r="Q927" s="14">
        <v>0</v>
      </c>
      <c r="R927" s="17">
        <f>'Specifications (ICE)'!$E$16*9.81*SIN(Q927-Q926)</f>
        <v>0</v>
      </c>
      <c r="S927" s="14">
        <f t="shared" si="337"/>
        <v>0</v>
      </c>
      <c r="T927" s="12">
        <f t="shared" si="334"/>
        <v>840.33949246964119</v>
      </c>
      <c r="U927" s="3">
        <f t="shared" si="352"/>
        <v>18</v>
      </c>
      <c r="V927" s="19">
        <f t="shared" si="338"/>
        <v>13.422600000000001</v>
      </c>
      <c r="W927" s="14">
        <f>IF(M927=1,_xlfn.XLOOKUP(D927,' RPM (ICE)'!$E$3:$E$63,' RPM (ICE)'!$B$3:$B$63,,1),IF(M927=2,_xlfn.XLOOKUP(D927,' RPM (ICE)'!$F$3:$F$63,' RPM (ICE)'!$B$3:$B$63,,1),IF(M927=3,_xlfn.XLOOKUP(D927,' RPM (ICE)'!$G$3:$G$63,' RPM (ICE)'!$B$3:$B$63,,1))))</f>
        <v>6900</v>
      </c>
      <c r="X927" s="12">
        <f t="shared" si="339"/>
        <v>18.575322156521739</v>
      </c>
      <c r="Y927" s="3">
        <f t="shared" si="340"/>
        <v>19</v>
      </c>
      <c r="Z927" s="3">
        <f t="shared" si="347"/>
        <v>19</v>
      </c>
      <c r="AA927" s="3">
        <f t="shared" si="341"/>
        <v>19</v>
      </c>
      <c r="AB927" s="19"/>
      <c r="AC927" s="14">
        <f>IF(M927=1,_xlfn.XLOOKUP(D927,' RPM (ICE)'!$E$3:$E$63,' RPM (ICE)'!$C$3:$C$63,,-1),IF(M927=2,_xlfn.XLOOKUP(D927,' RPM (ICE)'!$F$3:$F$63,' RPM (ICE)'!$C$3:$C$63,,-1),IF(M927=3,_xlfn.XLOOKUP(D927,' RPM (ICE)'!$G$3:$G$63,' RPM (ICE)'!$C$3:$C$63,,-1))))</f>
        <v>13.483333333333301</v>
      </c>
      <c r="AD927" s="14">
        <f t="shared" si="342"/>
        <v>10.054521666666643</v>
      </c>
      <c r="AE927" s="14">
        <f t="shared" si="343"/>
        <v>13.914292245024122</v>
      </c>
      <c r="AF927" s="14" cm="1">
        <f t="array" ref="AF927">_xlfn.XLOOKUP(AE927,BSFC!$I$11:$I$33,_xlfn.XLOOKUP('Main Data (ICE)'!W927,BSFC!$J$10:$W$10,BSFC!$J$11:$W$33,,-1),,-1)</f>
        <v>450.79008974999994</v>
      </c>
      <c r="AG927" s="14">
        <f t="shared" si="344"/>
        <v>1.2590218679194376</v>
      </c>
      <c r="AH927" s="14">
        <f t="shared" si="348"/>
        <v>2.08253003846414E-4</v>
      </c>
      <c r="AI927" s="14">
        <f t="shared" si="349"/>
        <v>9.3878390294632047E-2</v>
      </c>
      <c r="AJ927" s="14">
        <f t="shared" si="353"/>
        <v>103.95907495075168</v>
      </c>
      <c r="AK927" s="14">
        <f t="shared" si="350"/>
        <v>1.2434223880083715E-4</v>
      </c>
      <c r="AL927" s="14">
        <f t="shared" si="351"/>
        <v>0.13769413900762076</v>
      </c>
    </row>
    <row r="928" spans="1:38" ht="15.75" thickBot="1" x14ac:dyDescent="0.3">
      <c r="A928" s="14">
        <v>2</v>
      </c>
      <c r="B928" s="17" t="s">
        <v>31</v>
      </c>
      <c r="C928" s="14">
        <v>922</v>
      </c>
      <c r="D928" s="14">
        <f t="shared" si="345"/>
        <v>30.000049728</v>
      </c>
      <c r="E928" s="14">
        <f t="shared" si="335"/>
        <v>13.411199999999999</v>
      </c>
      <c r="F928" s="14">
        <f t="shared" si="346"/>
        <v>77.150776841916482</v>
      </c>
      <c r="G928" s="14">
        <f>0.5*('Specifications (ICE)'!$P$4*'Specifications (ICE)'!$P$3)*'Specifications (ICE)'!$P$5*E928^2</f>
        <v>56.217600027646043</v>
      </c>
      <c r="H928" s="14">
        <f>IF(B928="A",'Specifications (ICE)'!$M$12,IF(B928="G",'Specifications (ICE)'!$M$13))</f>
        <v>105.33879899999999</v>
      </c>
      <c r="I928" s="14">
        <f>'Specifications (ICE)'!$H$11-G928-H928-R928</f>
        <v>540.44185119107658</v>
      </c>
      <c r="J928" s="14">
        <f t="shared" si="336"/>
        <v>0.85399569113473717</v>
      </c>
      <c r="K928" s="14">
        <f>0.5*'Specifications (ICE)'!$E$16*E928^2</f>
        <v>48283.043975654393</v>
      </c>
      <c r="L928" s="14">
        <f>E928/'Specifications (ICE)'!$M$4</f>
        <v>46.93333333333333</v>
      </c>
      <c r="M928" s="14">
        <f t="shared" si="331"/>
        <v>3</v>
      </c>
      <c r="N928" s="14">
        <f>IF(M928=1,'Specifications (ICE)'!$M$19,IF(M928=2,'Specifications (ICE)'!$M$20,IF(M928=3,'Specifications (ICE)'!$M$21)))</f>
        <v>632.83908432016858</v>
      </c>
      <c r="O928" s="14">
        <f t="shared" si="332"/>
        <v>56.911309171706868</v>
      </c>
      <c r="P928" s="13">
        <f t="shared" si="333"/>
        <v>0</v>
      </c>
      <c r="Q928" s="14">
        <v>0</v>
      </c>
      <c r="R928" s="17">
        <f>'Specifications (ICE)'!$E$16*9.81*SIN(Q928-Q927)</f>
        <v>0</v>
      </c>
      <c r="S928" s="14">
        <f t="shared" si="337"/>
        <v>0</v>
      </c>
      <c r="T928" s="12">
        <f t="shared" si="334"/>
        <v>840.33949246964119</v>
      </c>
      <c r="U928" s="3">
        <f t="shared" si="352"/>
        <v>18</v>
      </c>
      <c r="V928" s="19">
        <f t="shared" si="338"/>
        <v>13.422600000000001</v>
      </c>
      <c r="W928" s="14">
        <f>IF(M928=1,_xlfn.XLOOKUP(D928,' RPM (ICE)'!$E$3:$E$63,' RPM (ICE)'!$B$3:$B$63,,1),IF(M928=2,_xlfn.XLOOKUP(D928,' RPM (ICE)'!$F$3:$F$63,' RPM (ICE)'!$B$3:$B$63,,1),IF(M928=3,_xlfn.XLOOKUP(D928,' RPM (ICE)'!$G$3:$G$63,' RPM (ICE)'!$B$3:$B$63,,1))))</f>
        <v>6900</v>
      </c>
      <c r="X928" s="12">
        <f t="shared" si="339"/>
        <v>18.575322156521739</v>
      </c>
      <c r="Y928" s="3">
        <f t="shared" si="340"/>
        <v>19</v>
      </c>
      <c r="Z928" s="3">
        <f t="shared" si="347"/>
        <v>19</v>
      </c>
      <c r="AA928" s="3">
        <f t="shared" si="341"/>
        <v>19</v>
      </c>
      <c r="AB928" s="19"/>
      <c r="AC928" s="14">
        <f>IF(M928=1,_xlfn.XLOOKUP(D928,' RPM (ICE)'!$E$3:$E$63,' RPM (ICE)'!$C$3:$C$63,,-1),IF(M928=2,_xlfn.XLOOKUP(D928,' RPM (ICE)'!$F$3:$F$63,' RPM (ICE)'!$C$3:$C$63,,-1),IF(M928=3,_xlfn.XLOOKUP(D928,' RPM (ICE)'!$G$3:$G$63,' RPM (ICE)'!$C$3:$C$63,,-1))))</f>
        <v>13.483333333333301</v>
      </c>
      <c r="AD928" s="14">
        <f t="shared" si="342"/>
        <v>10.054521666666643</v>
      </c>
      <c r="AE928" s="14">
        <f t="shared" si="343"/>
        <v>13.914292245024122</v>
      </c>
      <c r="AF928" s="14" cm="1">
        <f t="array" ref="AF928">_xlfn.XLOOKUP(AE928,BSFC!$I$11:$I$33,_xlfn.XLOOKUP('Main Data (ICE)'!W928,BSFC!$J$10:$W$10,BSFC!$J$11:$W$33,,-1),,-1)</f>
        <v>450.79008974999994</v>
      </c>
      <c r="AG928" s="14">
        <f t="shared" si="344"/>
        <v>1.2590218679194376</v>
      </c>
      <c r="AH928" s="14">
        <f t="shared" si="348"/>
        <v>2.08253003846414E-4</v>
      </c>
      <c r="AI928" s="14">
        <f t="shared" si="349"/>
        <v>9.3878390294632047E-2</v>
      </c>
      <c r="AJ928" s="14">
        <f t="shared" si="353"/>
        <v>104.05295334104632</v>
      </c>
      <c r="AK928" s="14">
        <f t="shared" si="350"/>
        <v>1.2434223880083715E-4</v>
      </c>
      <c r="AL928" s="14">
        <f t="shared" si="351"/>
        <v>0.1378184812464216</v>
      </c>
    </row>
    <row r="929" spans="1:38" ht="15.75" thickBot="1" x14ac:dyDescent="0.3">
      <c r="A929" s="14">
        <v>2</v>
      </c>
      <c r="B929" s="17" t="s">
        <v>31</v>
      </c>
      <c r="C929" s="14">
        <v>923</v>
      </c>
      <c r="D929" s="14">
        <f t="shared" si="345"/>
        <v>30.000049728</v>
      </c>
      <c r="E929" s="14">
        <f t="shared" si="335"/>
        <v>13.411199999999999</v>
      </c>
      <c r="F929" s="14">
        <f t="shared" si="346"/>
        <v>77.225341384984958</v>
      </c>
      <c r="G929" s="14">
        <f>0.5*('Specifications (ICE)'!$P$4*'Specifications (ICE)'!$P$3)*'Specifications (ICE)'!$P$5*E929^2</f>
        <v>56.217600027646043</v>
      </c>
      <c r="H929" s="14">
        <f>IF(B929="A",'Specifications (ICE)'!$M$12,IF(B929="G",'Specifications (ICE)'!$M$13))</f>
        <v>105.33879899999999</v>
      </c>
      <c r="I929" s="14">
        <f>'Specifications (ICE)'!$H$11-G929-H929-R929</f>
        <v>540.44185119107658</v>
      </c>
      <c r="J929" s="14">
        <f t="shared" si="336"/>
        <v>0.85399569113473717</v>
      </c>
      <c r="K929" s="14">
        <f>0.5*'Specifications (ICE)'!$E$16*E929^2</f>
        <v>48283.043975654393</v>
      </c>
      <c r="L929" s="14">
        <f>E929/'Specifications (ICE)'!$M$4</f>
        <v>46.93333333333333</v>
      </c>
      <c r="M929" s="14">
        <f t="shared" si="331"/>
        <v>3</v>
      </c>
      <c r="N929" s="14">
        <f>IF(M929=1,'Specifications (ICE)'!$M$19,IF(M929=2,'Specifications (ICE)'!$M$20,IF(M929=3,'Specifications (ICE)'!$M$21)))</f>
        <v>632.83908432016858</v>
      </c>
      <c r="O929" s="14">
        <f t="shared" si="332"/>
        <v>56.911309171706868</v>
      </c>
      <c r="P929" s="13">
        <f t="shared" si="333"/>
        <v>0</v>
      </c>
      <c r="Q929" s="14">
        <v>0</v>
      </c>
      <c r="R929" s="17">
        <f>'Specifications (ICE)'!$E$16*9.81*SIN(Q929-Q928)</f>
        <v>0</v>
      </c>
      <c r="S929" s="14">
        <f t="shared" si="337"/>
        <v>0</v>
      </c>
      <c r="T929" s="12">
        <f t="shared" si="334"/>
        <v>840.33949246964119</v>
      </c>
      <c r="U929" s="3">
        <f t="shared" si="352"/>
        <v>18</v>
      </c>
      <c r="V929" s="19">
        <f t="shared" si="338"/>
        <v>13.422600000000001</v>
      </c>
      <c r="W929" s="14">
        <f>IF(M929=1,_xlfn.XLOOKUP(D929,' RPM (ICE)'!$E$3:$E$63,' RPM (ICE)'!$B$3:$B$63,,1),IF(M929=2,_xlfn.XLOOKUP(D929,' RPM (ICE)'!$F$3:$F$63,' RPM (ICE)'!$B$3:$B$63,,1),IF(M929=3,_xlfn.XLOOKUP(D929,' RPM (ICE)'!$G$3:$G$63,' RPM (ICE)'!$B$3:$B$63,,1))))</f>
        <v>6900</v>
      </c>
      <c r="X929" s="12">
        <f t="shared" si="339"/>
        <v>18.575322156521739</v>
      </c>
      <c r="Y929" s="3">
        <f t="shared" si="340"/>
        <v>19</v>
      </c>
      <c r="Z929" s="3">
        <f t="shared" si="347"/>
        <v>19</v>
      </c>
      <c r="AA929" s="3">
        <f t="shared" si="341"/>
        <v>19</v>
      </c>
      <c r="AB929" s="19"/>
      <c r="AC929" s="14">
        <f>IF(M929=1,_xlfn.XLOOKUP(D929,' RPM (ICE)'!$E$3:$E$63,' RPM (ICE)'!$C$3:$C$63,,-1),IF(M929=2,_xlfn.XLOOKUP(D929,' RPM (ICE)'!$F$3:$F$63,' RPM (ICE)'!$C$3:$C$63,,-1),IF(M929=3,_xlfn.XLOOKUP(D929,' RPM (ICE)'!$G$3:$G$63,' RPM (ICE)'!$C$3:$C$63,,-1))))</f>
        <v>13.483333333333301</v>
      </c>
      <c r="AD929" s="14">
        <f t="shared" si="342"/>
        <v>10.054521666666643</v>
      </c>
      <c r="AE929" s="14">
        <f t="shared" si="343"/>
        <v>13.914292245024122</v>
      </c>
      <c r="AF929" s="14" cm="1">
        <f t="array" ref="AF929">_xlfn.XLOOKUP(AE929,BSFC!$I$11:$I$33,_xlfn.XLOOKUP('Main Data (ICE)'!W929,BSFC!$J$10:$W$10,BSFC!$J$11:$W$33,,-1),,-1)</f>
        <v>450.79008974999994</v>
      </c>
      <c r="AG929" s="14">
        <f t="shared" si="344"/>
        <v>1.2590218679194376</v>
      </c>
      <c r="AH929" s="14">
        <f t="shared" si="348"/>
        <v>2.08253003846414E-4</v>
      </c>
      <c r="AI929" s="14">
        <f t="shared" si="349"/>
        <v>9.3878390294632047E-2</v>
      </c>
      <c r="AJ929" s="14">
        <f t="shared" si="353"/>
        <v>104.14683173134095</v>
      </c>
      <c r="AK929" s="14">
        <f t="shared" si="350"/>
        <v>1.2434223880083715E-4</v>
      </c>
      <c r="AL929" s="14">
        <f t="shared" si="351"/>
        <v>0.13794282348522244</v>
      </c>
    </row>
    <row r="930" spans="1:38" ht="15.75" thickBot="1" x14ac:dyDescent="0.3">
      <c r="A930" s="14">
        <v>2</v>
      </c>
      <c r="B930" s="17" t="s">
        <v>31</v>
      </c>
      <c r="C930" s="14">
        <v>924</v>
      </c>
      <c r="D930" s="14">
        <f t="shared" si="345"/>
        <v>30.000049728</v>
      </c>
      <c r="E930" s="14">
        <f t="shared" si="335"/>
        <v>13.411199999999999</v>
      </c>
      <c r="F930" s="14">
        <f t="shared" si="346"/>
        <v>77.299905928053434</v>
      </c>
      <c r="G930" s="14">
        <f>0.5*('Specifications (ICE)'!$P$4*'Specifications (ICE)'!$P$3)*'Specifications (ICE)'!$P$5*E930^2</f>
        <v>56.217600027646043</v>
      </c>
      <c r="H930" s="14">
        <f>IF(B930="A",'Specifications (ICE)'!$M$12,IF(B930="G",'Specifications (ICE)'!$M$13))</f>
        <v>105.33879899999999</v>
      </c>
      <c r="I930" s="14">
        <f>'Specifications (ICE)'!$H$11-G930-H930-R930</f>
        <v>540.44185119107658</v>
      </c>
      <c r="J930" s="14">
        <f t="shared" si="336"/>
        <v>0.85399569113473717</v>
      </c>
      <c r="K930" s="14">
        <f>0.5*'Specifications (ICE)'!$E$16*E930^2</f>
        <v>48283.043975654393</v>
      </c>
      <c r="L930" s="14">
        <f>E930/'Specifications (ICE)'!$M$4</f>
        <v>46.93333333333333</v>
      </c>
      <c r="M930" s="14">
        <f t="shared" si="331"/>
        <v>3</v>
      </c>
      <c r="N930" s="14">
        <f>IF(M930=1,'Specifications (ICE)'!$M$19,IF(M930=2,'Specifications (ICE)'!$M$20,IF(M930=3,'Specifications (ICE)'!$M$21)))</f>
        <v>632.83908432016858</v>
      </c>
      <c r="O930" s="14">
        <f t="shared" si="332"/>
        <v>56.911309171706868</v>
      </c>
      <c r="P930" s="13">
        <f t="shared" si="333"/>
        <v>0</v>
      </c>
      <c r="Q930" s="14">
        <v>0</v>
      </c>
      <c r="R930" s="17">
        <f>'Specifications (ICE)'!$E$16*9.81*SIN(Q930-Q929)</f>
        <v>0</v>
      </c>
      <c r="S930" s="14">
        <f t="shared" si="337"/>
        <v>0</v>
      </c>
      <c r="T930" s="12">
        <f t="shared" si="334"/>
        <v>840.33949246964119</v>
      </c>
      <c r="U930" s="3">
        <f t="shared" si="352"/>
        <v>18</v>
      </c>
      <c r="V930" s="19">
        <f t="shared" si="338"/>
        <v>13.422600000000001</v>
      </c>
      <c r="W930" s="14">
        <f>IF(M930=1,_xlfn.XLOOKUP(D930,' RPM (ICE)'!$E$3:$E$63,' RPM (ICE)'!$B$3:$B$63,,1),IF(M930=2,_xlfn.XLOOKUP(D930,' RPM (ICE)'!$F$3:$F$63,' RPM (ICE)'!$B$3:$B$63,,1),IF(M930=3,_xlfn.XLOOKUP(D930,' RPM (ICE)'!$G$3:$G$63,' RPM (ICE)'!$B$3:$B$63,,1))))</f>
        <v>6900</v>
      </c>
      <c r="X930" s="12">
        <f t="shared" si="339"/>
        <v>18.575322156521739</v>
      </c>
      <c r="Y930" s="3">
        <f t="shared" si="340"/>
        <v>19</v>
      </c>
      <c r="Z930" s="3">
        <f t="shared" si="347"/>
        <v>19</v>
      </c>
      <c r="AA930" s="3">
        <f t="shared" si="341"/>
        <v>19</v>
      </c>
      <c r="AB930" s="19"/>
      <c r="AC930" s="14">
        <f>IF(M930=1,_xlfn.XLOOKUP(D930,' RPM (ICE)'!$E$3:$E$63,' RPM (ICE)'!$C$3:$C$63,,-1),IF(M930=2,_xlfn.XLOOKUP(D930,' RPM (ICE)'!$F$3:$F$63,' RPM (ICE)'!$C$3:$C$63,,-1),IF(M930=3,_xlfn.XLOOKUP(D930,' RPM (ICE)'!$G$3:$G$63,' RPM (ICE)'!$C$3:$C$63,,-1))))</f>
        <v>13.483333333333301</v>
      </c>
      <c r="AD930" s="14">
        <f t="shared" si="342"/>
        <v>10.054521666666643</v>
      </c>
      <c r="AE930" s="14">
        <f t="shared" si="343"/>
        <v>13.914292245024122</v>
      </c>
      <c r="AF930" s="14" cm="1">
        <f t="array" ref="AF930">_xlfn.XLOOKUP(AE930,BSFC!$I$11:$I$33,_xlfn.XLOOKUP('Main Data (ICE)'!W930,BSFC!$J$10:$W$10,BSFC!$J$11:$W$33,,-1),,-1)</f>
        <v>450.79008974999994</v>
      </c>
      <c r="AG930" s="14">
        <f t="shared" si="344"/>
        <v>1.2590218679194376</v>
      </c>
      <c r="AH930" s="14">
        <f t="shared" si="348"/>
        <v>2.08253003846414E-4</v>
      </c>
      <c r="AI930" s="14">
        <f t="shared" si="349"/>
        <v>9.3878390294632047E-2</v>
      </c>
      <c r="AJ930" s="14">
        <f t="shared" si="353"/>
        <v>104.24071012163559</v>
      </c>
      <c r="AK930" s="14">
        <f t="shared" si="350"/>
        <v>1.2434223880083715E-4</v>
      </c>
      <c r="AL930" s="14">
        <f t="shared" si="351"/>
        <v>0.13806716572402328</v>
      </c>
    </row>
    <row r="931" spans="1:38" ht="15.75" thickBot="1" x14ac:dyDescent="0.3">
      <c r="A931" s="14">
        <v>2</v>
      </c>
      <c r="B931" s="17" t="s">
        <v>31</v>
      </c>
      <c r="C931" s="14">
        <v>925</v>
      </c>
      <c r="D931" s="14">
        <f t="shared" si="345"/>
        <v>30.000049728</v>
      </c>
      <c r="E931" s="14">
        <f t="shared" si="335"/>
        <v>13.411199999999999</v>
      </c>
      <c r="F931" s="14">
        <f t="shared" si="346"/>
        <v>77.37447047112191</v>
      </c>
      <c r="G931" s="14">
        <f>0.5*('Specifications (ICE)'!$P$4*'Specifications (ICE)'!$P$3)*'Specifications (ICE)'!$P$5*E931^2</f>
        <v>56.217600027646043</v>
      </c>
      <c r="H931" s="14">
        <f>IF(B931="A",'Specifications (ICE)'!$M$12,IF(B931="G",'Specifications (ICE)'!$M$13))</f>
        <v>105.33879899999999</v>
      </c>
      <c r="I931" s="14">
        <f>'Specifications (ICE)'!$H$11-G931-H931-R931</f>
        <v>540.44185119107658</v>
      </c>
      <c r="J931" s="14">
        <f t="shared" si="336"/>
        <v>0.85399569113473717</v>
      </c>
      <c r="K931" s="14">
        <f>0.5*'Specifications (ICE)'!$E$16*E931^2</f>
        <v>48283.043975654393</v>
      </c>
      <c r="L931" s="14">
        <f>E931/'Specifications (ICE)'!$M$4</f>
        <v>46.93333333333333</v>
      </c>
      <c r="M931" s="14">
        <f t="shared" si="331"/>
        <v>3</v>
      </c>
      <c r="N931" s="14">
        <f>IF(M931=1,'Specifications (ICE)'!$M$19,IF(M931=2,'Specifications (ICE)'!$M$20,IF(M931=3,'Specifications (ICE)'!$M$21)))</f>
        <v>632.83908432016858</v>
      </c>
      <c r="O931" s="14">
        <f t="shared" si="332"/>
        <v>56.911309171706868</v>
      </c>
      <c r="P931" s="13">
        <f t="shared" si="333"/>
        <v>0</v>
      </c>
      <c r="Q931" s="14">
        <v>0</v>
      </c>
      <c r="R931" s="17">
        <f>'Specifications (ICE)'!$E$16*9.81*SIN(Q931-Q930)</f>
        <v>0</v>
      </c>
      <c r="S931" s="14">
        <f t="shared" si="337"/>
        <v>0</v>
      </c>
      <c r="T931" s="12">
        <f t="shared" si="334"/>
        <v>840.33949246964119</v>
      </c>
      <c r="U931" s="3">
        <f t="shared" si="352"/>
        <v>18</v>
      </c>
      <c r="V931" s="19">
        <f t="shared" si="338"/>
        <v>13.422600000000001</v>
      </c>
      <c r="W931" s="14">
        <f>IF(M931=1,_xlfn.XLOOKUP(D931,' RPM (ICE)'!$E$3:$E$63,' RPM (ICE)'!$B$3:$B$63,,1),IF(M931=2,_xlfn.XLOOKUP(D931,' RPM (ICE)'!$F$3:$F$63,' RPM (ICE)'!$B$3:$B$63,,1),IF(M931=3,_xlfn.XLOOKUP(D931,' RPM (ICE)'!$G$3:$G$63,' RPM (ICE)'!$B$3:$B$63,,1))))</f>
        <v>6900</v>
      </c>
      <c r="X931" s="12">
        <f t="shared" si="339"/>
        <v>18.575322156521739</v>
      </c>
      <c r="Y931" s="3">
        <f t="shared" si="340"/>
        <v>19</v>
      </c>
      <c r="Z931" s="3">
        <f t="shared" si="347"/>
        <v>19</v>
      </c>
      <c r="AA931" s="3">
        <f t="shared" si="341"/>
        <v>19</v>
      </c>
      <c r="AB931" s="19"/>
      <c r="AC931" s="14">
        <f>IF(M931=1,_xlfn.XLOOKUP(D931,' RPM (ICE)'!$E$3:$E$63,' RPM (ICE)'!$C$3:$C$63,,-1),IF(M931=2,_xlfn.XLOOKUP(D931,' RPM (ICE)'!$F$3:$F$63,' RPM (ICE)'!$C$3:$C$63,,-1),IF(M931=3,_xlfn.XLOOKUP(D931,' RPM (ICE)'!$G$3:$G$63,' RPM (ICE)'!$C$3:$C$63,,-1))))</f>
        <v>13.483333333333301</v>
      </c>
      <c r="AD931" s="14">
        <f t="shared" si="342"/>
        <v>10.054521666666643</v>
      </c>
      <c r="AE931" s="14">
        <f t="shared" si="343"/>
        <v>13.914292245024122</v>
      </c>
      <c r="AF931" s="14" cm="1">
        <f t="array" ref="AF931">_xlfn.XLOOKUP(AE931,BSFC!$I$11:$I$33,_xlfn.XLOOKUP('Main Data (ICE)'!W931,BSFC!$J$10:$W$10,BSFC!$J$11:$W$33,,-1),,-1)</f>
        <v>450.79008974999994</v>
      </c>
      <c r="AG931" s="14">
        <f t="shared" si="344"/>
        <v>1.2590218679194376</v>
      </c>
      <c r="AH931" s="14">
        <f t="shared" si="348"/>
        <v>2.08253003846414E-4</v>
      </c>
      <c r="AI931" s="14">
        <f t="shared" si="349"/>
        <v>9.3878390294632047E-2</v>
      </c>
      <c r="AJ931" s="14">
        <f t="shared" si="353"/>
        <v>104.33458851193022</v>
      </c>
      <c r="AK931" s="14">
        <f t="shared" si="350"/>
        <v>1.2434223880083715E-4</v>
      </c>
      <c r="AL931" s="14">
        <f t="shared" si="351"/>
        <v>0.13819150796282412</v>
      </c>
    </row>
    <row r="932" spans="1:38" ht="15.75" thickBot="1" x14ac:dyDescent="0.3">
      <c r="A932" s="14">
        <v>2</v>
      </c>
      <c r="B932" s="17" t="s">
        <v>31</v>
      </c>
      <c r="C932" s="14">
        <v>926</v>
      </c>
      <c r="D932" s="14">
        <f t="shared" si="345"/>
        <v>30.000049728</v>
      </c>
      <c r="E932" s="14">
        <f t="shared" si="335"/>
        <v>13.411199999999999</v>
      </c>
      <c r="F932" s="14">
        <f t="shared" si="346"/>
        <v>77.449035014190386</v>
      </c>
      <c r="G932" s="14">
        <f>0.5*('Specifications (ICE)'!$P$4*'Specifications (ICE)'!$P$3)*'Specifications (ICE)'!$P$5*E932^2</f>
        <v>56.217600027646043</v>
      </c>
      <c r="H932" s="14">
        <f>IF(B932="A",'Specifications (ICE)'!$M$12,IF(B932="G",'Specifications (ICE)'!$M$13))</f>
        <v>105.33879899999999</v>
      </c>
      <c r="I932" s="14">
        <f>'Specifications (ICE)'!$H$11-G932-H932-R932</f>
        <v>540.44185119107658</v>
      </c>
      <c r="J932" s="14">
        <f t="shared" si="336"/>
        <v>0.85399569113473717</v>
      </c>
      <c r="K932" s="14">
        <f>0.5*'Specifications (ICE)'!$E$16*E932^2</f>
        <v>48283.043975654393</v>
      </c>
      <c r="L932" s="14">
        <f>E932/'Specifications (ICE)'!$M$4</f>
        <v>46.93333333333333</v>
      </c>
      <c r="M932" s="14">
        <f t="shared" si="331"/>
        <v>3</v>
      </c>
      <c r="N932" s="14">
        <f>IF(M932=1,'Specifications (ICE)'!$M$19,IF(M932=2,'Specifications (ICE)'!$M$20,IF(M932=3,'Specifications (ICE)'!$M$21)))</f>
        <v>632.83908432016858</v>
      </c>
      <c r="O932" s="14">
        <f t="shared" si="332"/>
        <v>56.911309171706868</v>
      </c>
      <c r="P932" s="13">
        <f t="shared" si="333"/>
        <v>0</v>
      </c>
      <c r="Q932" s="14">
        <v>0</v>
      </c>
      <c r="R932" s="17">
        <f>'Specifications (ICE)'!$E$16*9.81*SIN(Q932-Q931)</f>
        <v>0</v>
      </c>
      <c r="S932" s="14">
        <f t="shared" si="337"/>
        <v>0</v>
      </c>
      <c r="T932" s="12">
        <f t="shared" si="334"/>
        <v>840.33949246964119</v>
      </c>
      <c r="U932" s="3">
        <f t="shared" si="352"/>
        <v>18</v>
      </c>
      <c r="V932" s="19">
        <f t="shared" si="338"/>
        <v>13.422600000000001</v>
      </c>
      <c r="W932" s="14">
        <f>IF(M932=1,_xlfn.XLOOKUP(D932,' RPM (ICE)'!$E$3:$E$63,' RPM (ICE)'!$B$3:$B$63,,1),IF(M932=2,_xlfn.XLOOKUP(D932,' RPM (ICE)'!$F$3:$F$63,' RPM (ICE)'!$B$3:$B$63,,1),IF(M932=3,_xlfn.XLOOKUP(D932,' RPM (ICE)'!$G$3:$G$63,' RPM (ICE)'!$B$3:$B$63,,1))))</f>
        <v>6900</v>
      </c>
      <c r="X932" s="12">
        <f t="shared" si="339"/>
        <v>18.575322156521739</v>
      </c>
      <c r="Y932" s="3">
        <f t="shared" si="340"/>
        <v>19</v>
      </c>
      <c r="Z932" s="3">
        <f t="shared" si="347"/>
        <v>19</v>
      </c>
      <c r="AA932" s="3">
        <f t="shared" si="341"/>
        <v>19</v>
      </c>
      <c r="AB932" s="19"/>
      <c r="AC932" s="14">
        <f>IF(M932=1,_xlfn.XLOOKUP(D932,' RPM (ICE)'!$E$3:$E$63,' RPM (ICE)'!$C$3:$C$63,,-1),IF(M932=2,_xlfn.XLOOKUP(D932,' RPM (ICE)'!$F$3:$F$63,' RPM (ICE)'!$C$3:$C$63,,-1),IF(M932=3,_xlfn.XLOOKUP(D932,' RPM (ICE)'!$G$3:$G$63,' RPM (ICE)'!$C$3:$C$63,,-1))))</f>
        <v>13.483333333333301</v>
      </c>
      <c r="AD932" s="14">
        <f t="shared" si="342"/>
        <v>10.054521666666643</v>
      </c>
      <c r="AE932" s="14">
        <f t="shared" si="343"/>
        <v>13.914292245024122</v>
      </c>
      <c r="AF932" s="14" cm="1">
        <f t="array" ref="AF932">_xlfn.XLOOKUP(AE932,BSFC!$I$11:$I$33,_xlfn.XLOOKUP('Main Data (ICE)'!W932,BSFC!$J$10:$W$10,BSFC!$J$11:$W$33,,-1),,-1)</f>
        <v>450.79008974999994</v>
      </c>
      <c r="AG932" s="14">
        <f t="shared" si="344"/>
        <v>1.2590218679194376</v>
      </c>
      <c r="AH932" s="14">
        <f t="shared" si="348"/>
        <v>2.08253003846414E-4</v>
      </c>
      <c r="AI932" s="14">
        <f t="shared" si="349"/>
        <v>9.3878390294632047E-2</v>
      </c>
      <c r="AJ932" s="14">
        <f t="shared" si="353"/>
        <v>104.42846690222486</v>
      </c>
      <c r="AK932" s="14">
        <f t="shared" si="350"/>
        <v>1.2434223880083715E-4</v>
      </c>
      <c r="AL932" s="14">
        <f t="shared" si="351"/>
        <v>0.13831585020162496</v>
      </c>
    </row>
    <row r="933" spans="1:38" ht="15.75" thickBot="1" x14ac:dyDescent="0.3">
      <c r="A933" s="14">
        <v>2</v>
      </c>
      <c r="B933" s="17" t="s">
        <v>31</v>
      </c>
      <c r="C933" s="14">
        <v>927</v>
      </c>
      <c r="D933" s="14">
        <f t="shared" si="345"/>
        <v>30.000049728</v>
      </c>
      <c r="E933" s="14">
        <f t="shared" si="335"/>
        <v>13.411199999999999</v>
      </c>
      <c r="F933" s="14">
        <f t="shared" si="346"/>
        <v>77.523599557258862</v>
      </c>
      <c r="G933" s="14">
        <f>0.5*('Specifications (ICE)'!$P$4*'Specifications (ICE)'!$P$3)*'Specifications (ICE)'!$P$5*E933^2</f>
        <v>56.217600027646043</v>
      </c>
      <c r="H933" s="14">
        <f>IF(B933="A",'Specifications (ICE)'!$M$12,IF(B933="G",'Specifications (ICE)'!$M$13))</f>
        <v>105.33879899999999</v>
      </c>
      <c r="I933" s="14">
        <f>'Specifications (ICE)'!$H$11-G933-H933-R933</f>
        <v>540.44185119107658</v>
      </c>
      <c r="J933" s="14">
        <f t="shared" si="336"/>
        <v>0.85399569113473717</v>
      </c>
      <c r="K933" s="14">
        <f>0.5*'Specifications (ICE)'!$E$16*E933^2</f>
        <v>48283.043975654393</v>
      </c>
      <c r="L933" s="14">
        <f>E933/'Specifications (ICE)'!$M$4</f>
        <v>46.93333333333333</v>
      </c>
      <c r="M933" s="14">
        <f t="shared" si="331"/>
        <v>3</v>
      </c>
      <c r="N933" s="14">
        <f>IF(M933=1,'Specifications (ICE)'!$M$19,IF(M933=2,'Specifications (ICE)'!$M$20,IF(M933=3,'Specifications (ICE)'!$M$21)))</f>
        <v>632.83908432016858</v>
      </c>
      <c r="O933" s="14">
        <f t="shared" si="332"/>
        <v>56.911309171706868</v>
      </c>
      <c r="P933" s="13">
        <f t="shared" si="333"/>
        <v>0</v>
      </c>
      <c r="Q933" s="14">
        <v>0</v>
      </c>
      <c r="R933" s="17">
        <f>'Specifications (ICE)'!$E$16*9.81*SIN(Q933-Q932)</f>
        <v>0</v>
      </c>
      <c r="S933" s="14">
        <f t="shared" si="337"/>
        <v>0</v>
      </c>
      <c r="T933" s="12">
        <f t="shared" si="334"/>
        <v>840.33949246964119</v>
      </c>
      <c r="U933" s="3">
        <f t="shared" si="352"/>
        <v>18</v>
      </c>
      <c r="V933" s="19">
        <f t="shared" si="338"/>
        <v>13.422600000000001</v>
      </c>
      <c r="W933" s="14">
        <f>IF(M933=1,_xlfn.XLOOKUP(D933,' RPM (ICE)'!$E$3:$E$63,' RPM (ICE)'!$B$3:$B$63,,1),IF(M933=2,_xlfn.XLOOKUP(D933,' RPM (ICE)'!$F$3:$F$63,' RPM (ICE)'!$B$3:$B$63,,1),IF(M933=3,_xlfn.XLOOKUP(D933,' RPM (ICE)'!$G$3:$G$63,' RPM (ICE)'!$B$3:$B$63,,1))))</f>
        <v>6900</v>
      </c>
      <c r="X933" s="12">
        <f t="shared" si="339"/>
        <v>18.575322156521739</v>
      </c>
      <c r="Y933" s="3">
        <f t="shared" si="340"/>
        <v>19</v>
      </c>
      <c r="Z933" s="3">
        <f t="shared" si="347"/>
        <v>19</v>
      </c>
      <c r="AA933" s="3">
        <f t="shared" si="341"/>
        <v>19</v>
      </c>
      <c r="AB933" s="19"/>
      <c r="AC933" s="14">
        <f>IF(M933=1,_xlfn.XLOOKUP(D933,' RPM (ICE)'!$E$3:$E$63,' RPM (ICE)'!$C$3:$C$63,,-1),IF(M933=2,_xlfn.XLOOKUP(D933,' RPM (ICE)'!$F$3:$F$63,' RPM (ICE)'!$C$3:$C$63,,-1),IF(M933=3,_xlfn.XLOOKUP(D933,' RPM (ICE)'!$G$3:$G$63,' RPM (ICE)'!$C$3:$C$63,,-1))))</f>
        <v>13.483333333333301</v>
      </c>
      <c r="AD933" s="14">
        <f t="shared" si="342"/>
        <v>10.054521666666643</v>
      </c>
      <c r="AE933" s="14">
        <f t="shared" si="343"/>
        <v>13.914292245024122</v>
      </c>
      <c r="AF933" s="14" cm="1">
        <f t="array" ref="AF933">_xlfn.XLOOKUP(AE933,BSFC!$I$11:$I$33,_xlfn.XLOOKUP('Main Data (ICE)'!W933,BSFC!$J$10:$W$10,BSFC!$J$11:$W$33,,-1),,-1)</f>
        <v>450.79008974999994</v>
      </c>
      <c r="AG933" s="14">
        <f t="shared" si="344"/>
        <v>1.2590218679194376</v>
      </c>
      <c r="AH933" s="14">
        <f t="shared" si="348"/>
        <v>2.08253003846414E-4</v>
      </c>
      <c r="AI933" s="14">
        <f t="shared" si="349"/>
        <v>9.3878390294632047E-2</v>
      </c>
      <c r="AJ933" s="14">
        <f t="shared" si="353"/>
        <v>104.52234529251949</v>
      </c>
      <c r="AK933" s="14">
        <f t="shared" si="350"/>
        <v>1.2434223880083715E-4</v>
      </c>
      <c r="AL933" s="14">
        <f t="shared" si="351"/>
        <v>0.1384401924404258</v>
      </c>
    </row>
    <row r="934" spans="1:38" ht="15.75" thickBot="1" x14ac:dyDescent="0.3">
      <c r="A934" s="14">
        <v>2</v>
      </c>
      <c r="B934" s="17" t="s">
        <v>31</v>
      </c>
      <c r="C934" s="14">
        <v>928</v>
      </c>
      <c r="D934" s="14">
        <f t="shared" si="345"/>
        <v>30.000049728</v>
      </c>
      <c r="E934" s="14">
        <f t="shared" si="335"/>
        <v>13.411199999999999</v>
      </c>
      <c r="F934" s="14">
        <f t="shared" si="346"/>
        <v>77.598164100327338</v>
      </c>
      <c r="G934" s="14">
        <f>0.5*('Specifications (ICE)'!$P$4*'Specifications (ICE)'!$P$3)*'Specifications (ICE)'!$P$5*E934^2</f>
        <v>56.217600027646043</v>
      </c>
      <c r="H934" s="14">
        <f>IF(B934="A",'Specifications (ICE)'!$M$12,IF(B934="G",'Specifications (ICE)'!$M$13))</f>
        <v>105.33879899999999</v>
      </c>
      <c r="I934" s="14">
        <f>'Specifications (ICE)'!$H$11-G934-H934-R934</f>
        <v>540.44185119107658</v>
      </c>
      <c r="J934" s="14">
        <f t="shared" si="336"/>
        <v>0.85399569113473717</v>
      </c>
      <c r="K934" s="14">
        <f>0.5*'Specifications (ICE)'!$E$16*E934^2</f>
        <v>48283.043975654393</v>
      </c>
      <c r="L934" s="14">
        <f>E934/'Specifications (ICE)'!$M$4</f>
        <v>46.93333333333333</v>
      </c>
      <c r="M934" s="14">
        <f t="shared" si="331"/>
        <v>3</v>
      </c>
      <c r="N934" s="14">
        <f>IF(M934=1,'Specifications (ICE)'!$M$19,IF(M934=2,'Specifications (ICE)'!$M$20,IF(M934=3,'Specifications (ICE)'!$M$21)))</f>
        <v>632.83908432016858</v>
      </c>
      <c r="O934" s="14">
        <f t="shared" si="332"/>
        <v>56.911309171706868</v>
      </c>
      <c r="P934" s="13">
        <f t="shared" si="333"/>
        <v>0</v>
      </c>
      <c r="Q934" s="14">
        <v>0</v>
      </c>
      <c r="R934" s="17">
        <f>'Specifications (ICE)'!$E$16*9.81*SIN(Q934-Q933)</f>
        <v>0</v>
      </c>
      <c r="S934" s="14">
        <f t="shared" si="337"/>
        <v>0</v>
      </c>
      <c r="T934" s="12">
        <f t="shared" si="334"/>
        <v>840.33949246964119</v>
      </c>
      <c r="U934" s="3">
        <f t="shared" si="352"/>
        <v>18</v>
      </c>
      <c r="V934" s="19">
        <f t="shared" si="338"/>
        <v>13.422600000000001</v>
      </c>
      <c r="W934" s="14">
        <f>IF(M934=1,_xlfn.XLOOKUP(D934,' RPM (ICE)'!$E$3:$E$63,' RPM (ICE)'!$B$3:$B$63,,1),IF(M934=2,_xlfn.XLOOKUP(D934,' RPM (ICE)'!$F$3:$F$63,' RPM (ICE)'!$B$3:$B$63,,1),IF(M934=3,_xlfn.XLOOKUP(D934,' RPM (ICE)'!$G$3:$G$63,' RPM (ICE)'!$B$3:$B$63,,1))))</f>
        <v>6900</v>
      </c>
      <c r="X934" s="12">
        <f t="shared" si="339"/>
        <v>18.575322156521739</v>
      </c>
      <c r="Y934" s="3">
        <f t="shared" si="340"/>
        <v>19</v>
      </c>
      <c r="Z934" s="3">
        <f t="shared" si="347"/>
        <v>19</v>
      </c>
      <c r="AA934" s="3">
        <f t="shared" si="341"/>
        <v>19</v>
      </c>
      <c r="AB934" s="19"/>
      <c r="AC934" s="14">
        <f>IF(M934=1,_xlfn.XLOOKUP(D934,' RPM (ICE)'!$E$3:$E$63,' RPM (ICE)'!$C$3:$C$63,,-1),IF(M934=2,_xlfn.XLOOKUP(D934,' RPM (ICE)'!$F$3:$F$63,' RPM (ICE)'!$C$3:$C$63,,-1),IF(M934=3,_xlfn.XLOOKUP(D934,' RPM (ICE)'!$G$3:$G$63,' RPM (ICE)'!$C$3:$C$63,,-1))))</f>
        <v>13.483333333333301</v>
      </c>
      <c r="AD934" s="14">
        <f t="shared" si="342"/>
        <v>10.054521666666643</v>
      </c>
      <c r="AE934" s="14">
        <f t="shared" si="343"/>
        <v>13.914292245024122</v>
      </c>
      <c r="AF934" s="14" cm="1">
        <f t="array" ref="AF934">_xlfn.XLOOKUP(AE934,BSFC!$I$11:$I$33,_xlfn.XLOOKUP('Main Data (ICE)'!W934,BSFC!$J$10:$W$10,BSFC!$J$11:$W$33,,-1),,-1)</f>
        <v>450.79008974999994</v>
      </c>
      <c r="AG934" s="14">
        <f t="shared" si="344"/>
        <v>1.2590218679194376</v>
      </c>
      <c r="AH934" s="14">
        <f t="shared" si="348"/>
        <v>2.08253003846414E-4</v>
      </c>
      <c r="AI934" s="14">
        <f t="shared" si="349"/>
        <v>9.3878390294632047E-2</v>
      </c>
      <c r="AJ934" s="14">
        <f t="shared" si="353"/>
        <v>104.61622368281412</v>
      </c>
      <c r="AK934" s="14">
        <f t="shared" si="350"/>
        <v>1.2434223880083715E-4</v>
      </c>
      <c r="AL934" s="14">
        <f t="shared" si="351"/>
        <v>0.13856453467922664</v>
      </c>
    </row>
    <row r="935" spans="1:38" ht="15.75" thickBot="1" x14ac:dyDescent="0.3">
      <c r="A935" s="14">
        <v>2</v>
      </c>
      <c r="B935" s="17" t="s">
        <v>31</v>
      </c>
      <c r="C935" s="14">
        <v>929</v>
      </c>
      <c r="D935" s="14">
        <f t="shared" si="345"/>
        <v>30.000049728</v>
      </c>
      <c r="E935" s="14">
        <f t="shared" si="335"/>
        <v>13.411199999999999</v>
      </c>
      <c r="F935" s="14">
        <f t="shared" si="346"/>
        <v>77.672728643395814</v>
      </c>
      <c r="G935" s="14">
        <f>0.5*('Specifications (ICE)'!$P$4*'Specifications (ICE)'!$P$3)*'Specifications (ICE)'!$P$5*E935^2</f>
        <v>56.217600027646043</v>
      </c>
      <c r="H935" s="14">
        <f>IF(B935="A",'Specifications (ICE)'!$M$12,IF(B935="G",'Specifications (ICE)'!$M$13))</f>
        <v>105.33879899999999</v>
      </c>
      <c r="I935" s="14">
        <f>'Specifications (ICE)'!$H$11-G935-H935-R935</f>
        <v>540.44185119107658</v>
      </c>
      <c r="J935" s="14">
        <f t="shared" si="336"/>
        <v>0.85399569113473717</v>
      </c>
      <c r="K935" s="14">
        <f>0.5*'Specifications (ICE)'!$E$16*E935^2</f>
        <v>48283.043975654393</v>
      </c>
      <c r="L935" s="14">
        <f>E935/'Specifications (ICE)'!$M$4</f>
        <v>46.93333333333333</v>
      </c>
      <c r="M935" s="14">
        <f t="shared" si="331"/>
        <v>3</v>
      </c>
      <c r="N935" s="14">
        <f>IF(M935=1,'Specifications (ICE)'!$M$19,IF(M935=2,'Specifications (ICE)'!$M$20,IF(M935=3,'Specifications (ICE)'!$M$21)))</f>
        <v>632.83908432016858</v>
      </c>
      <c r="O935" s="14">
        <f t="shared" si="332"/>
        <v>56.911309171706868</v>
      </c>
      <c r="P935" s="13">
        <f t="shared" si="333"/>
        <v>0</v>
      </c>
      <c r="Q935" s="14">
        <v>0</v>
      </c>
      <c r="R935" s="17">
        <f>'Specifications (ICE)'!$E$16*9.81*SIN(Q935-Q934)</f>
        <v>0</v>
      </c>
      <c r="S935" s="14">
        <f t="shared" si="337"/>
        <v>0</v>
      </c>
      <c r="T935" s="12">
        <f t="shared" si="334"/>
        <v>840.33949246964119</v>
      </c>
      <c r="U935" s="3">
        <f t="shared" si="352"/>
        <v>18</v>
      </c>
      <c r="V935" s="19">
        <f t="shared" si="338"/>
        <v>13.422600000000001</v>
      </c>
      <c r="W935" s="14">
        <f>IF(M935=1,_xlfn.XLOOKUP(D935,' RPM (ICE)'!$E$3:$E$63,' RPM (ICE)'!$B$3:$B$63,,1),IF(M935=2,_xlfn.XLOOKUP(D935,' RPM (ICE)'!$F$3:$F$63,' RPM (ICE)'!$B$3:$B$63,,1),IF(M935=3,_xlfn.XLOOKUP(D935,' RPM (ICE)'!$G$3:$G$63,' RPM (ICE)'!$B$3:$B$63,,1))))</f>
        <v>6900</v>
      </c>
      <c r="X935" s="12">
        <f t="shared" si="339"/>
        <v>18.575322156521739</v>
      </c>
      <c r="Y935" s="3">
        <f t="shared" si="340"/>
        <v>19</v>
      </c>
      <c r="Z935" s="3">
        <f t="shared" si="347"/>
        <v>19</v>
      </c>
      <c r="AA935" s="3">
        <f t="shared" si="341"/>
        <v>19</v>
      </c>
      <c r="AB935" s="19"/>
      <c r="AC935" s="14">
        <f>IF(M935=1,_xlfn.XLOOKUP(D935,' RPM (ICE)'!$E$3:$E$63,' RPM (ICE)'!$C$3:$C$63,,-1),IF(M935=2,_xlfn.XLOOKUP(D935,' RPM (ICE)'!$F$3:$F$63,' RPM (ICE)'!$C$3:$C$63,,-1),IF(M935=3,_xlfn.XLOOKUP(D935,' RPM (ICE)'!$G$3:$G$63,' RPM (ICE)'!$C$3:$C$63,,-1))))</f>
        <v>13.483333333333301</v>
      </c>
      <c r="AD935" s="14">
        <f t="shared" si="342"/>
        <v>10.054521666666643</v>
      </c>
      <c r="AE935" s="14">
        <f t="shared" si="343"/>
        <v>13.914292245024122</v>
      </c>
      <c r="AF935" s="14" cm="1">
        <f t="array" ref="AF935">_xlfn.XLOOKUP(AE935,BSFC!$I$11:$I$33,_xlfn.XLOOKUP('Main Data (ICE)'!W935,BSFC!$J$10:$W$10,BSFC!$J$11:$W$33,,-1),,-1)</f>
        <v>450.79008974999994</v>
      </c>
      <c r="AG935" s="14">
        <f t="shared" si="344"/>
        <v>1.2590218679194376</v>
      </c>
      <c r="AH935" s="14">
        <f t="shared" si="348"/>
        <v>2.08253003846414E-4</v>
      </c>
      <c r="AI935" s="14">
        <f t="shared" si="349"/>
        <v>9.3878390294632047E-2</v>
      </c>
      <c r="AJ935" s="14">
        <f t="shared" si="353"/>
        <v>104.71010207310876</v>
      </c>
      <c r="AK935" s="14">
        <f t="shared" si="350"/>
        <v>1.2434223880083715E-4</v>
      </c>
      <c r="AL935" s="14">
        <f t="shared" si="351"/>
        <v>0.13868887691802748</v>
      </c>
    </row>
    <row r="936" spans="1:38" ht="15.75" thickBot="1" x14ac:dyDescent="0.3">
      <c r="A936" s="14">
        <v>2</v>
      </c>
      <c r="B936" s="17" t="s">
        <v>31</v>
      </c>
      <c r="C936" s="14">
        <v>930</v>
      </c>
      <c r="D936" s="14">
        <f t="shared" si="345"/>
        <v>30.000049728</v>
      </c>
      <c r="E936" s="14">
        <f t="shared" si="335"/>
        <v>13.411199999999999</v>
      </c>
      <c r="F936" s="14">
        <f t="shared" si="346"/>
        <v>77.74729318646429</v>
      </c>
      <c r="G936" s="14">
        <f>0.5*('Specifications (ICE)'!$P$4*'Specifications (ICE)'!$P$3)*'Specifications (ICE)'!$P$5*E936^2</f>
        <v>56.217600027646043</v>
      </c>
      <c r="H936" s="14">
        <f>IF(B936="A",'Specifications (ICE)'!$M$12,IF(B936="G",'Specifications (ICE)'!$M$13))</f>
        <v>105.33879899999999</v>
      </c>
      <c r="I936" s="14">
        <f>'Specifications (ICE)'!$H$11-G936-H936-R936</f>
        <v>540.44185119107658</v>
      </c>
      <c r="J936" s="14">
        <f t="shared" si="336"/>
        <v>0.85399569113473717</v>
      </c>
      <c r="K936" s="14">
        <f>0.5*'Specifications (ICE)'!$E$16*E936^2</f>
        <v>48283.043975654393</v>
      </c>
      <c r="L936" s="14">
        <f>E936/'Specifications (ICE)'!$M$4</f>
        <v>46.93333333333333</v>
      </c>
      <c r="M936" s="14">
        <f t="shared" si="331"/>
        <v>3</v>
      </c>
      <c r="N936" s="14">
        <f>IF(M936=1,'Specifications (ICE)'!$M$19,IF(M936=2,'Specifications (ICE)'!$M$20,IF(M936=3,'Specifications (ICE)'!$M$21)))</f>
        <v>632.83908432016858</v>
      </c>
      <c r="O936" s="14">
        <f t="shared" si="332"/>
        <v>56.911309171706868</v>
      </c>
      <c r="P936" s="13">
        <f t="shared" si="333"/>
        <v>0</v>
      </c>
      <c r="Q936" s="14">
        <v>0</v>
      </c>
      <c r="R936" s="17">
        <f>'Specifications (ICE)'!$E$16*9.81*SIN(Q936-Q935)</f>
        <v>0</v>
      </c>
      <c r="S936" s="14">
        <f t="shared" si="337"/>
        <v>0</v>
      </c>
      <c r="T936" s="12">
        <f t="shared" si="334"/>
        <v>840.33949246964119</v>
      </c>
      <c r="U936" s="3">
        <f t="shared" si="352"/>
        <v>18</v>
      </c>
      <c r="V936" s="19">
        <f t="shared" si="338"/>
        <v>13.422600000000001</v>
      </c>
      <c r="W936" s="14">
        <f>IF(M936=1,_xlfn.XLOOKUP(D936,' RPM (ICE)'!$E$3:$E$63,' RPM (ICE)'!$B$3:$B$63,,1),IF(M936=2,_xlfn.XLOOKUP(D936,' RPM (ICE)'!$F$3:$F$63,' RPM (ICE)'!$B$3:$B$63,,1),IF(M936=3,_xlfn.XLOOKUP(D936,' RPM (ICE)'!$G$3:$G$63,' RPM (ICE)'!$B$3:$B$63,,1))))</f>
        <v>6900</v>
      </c>
      <c r="X936" s="12">
        <f t="shared" si="339"/>
        <v>18.575322156521739</v>
      </c>
      <c r="Y936" s="3">
        <f t="shared" si="340"/>
        <v>19</v>
      </c>
      <c r="Z936" s="3">
        <f t="shared" si="347"/>
        <v>19</v>
      </c>
      <c r="AA936" s="3">
        <f t="shared" si="341"/>
        <v>19</v>
      </c>
      <c r="AB936" s="19"/>
      <c r="AC936" s="14">
        <f>IF(M936=1,_xlfn.XLOOKUP(D936,' RPM (ICE)'!$E$3:$E$63,' RPM (ICE)'!$C$3:$C$63,,-1),IF(M936=2,_xlfn.XLOOKUP(D936,' RPM (ICE)'!$F$3:$F$63,' RPM (ICE)'!$C$3:$C$63,,-1),IF(M936=3,_xlfn.XLOOKUP(D936,' RPM (ICE)'!$G$3:$G$63,' RPM (ICE)'!$C$3:$C$63,,-1))))</f>
        <v>13.483333333333301</v>
      </c>
      <c r="AD936" s="14">
        <f t="shared" si="342"/>
        <v>10.054521666666643</v>
      </c>
      <c r="AE936" s="14">
        <f t="shared" si="343"/>
        <v>13.914292245024122</v>
      </c>
      <c r="AF936" s="14" cm="1">
        <f t="array" ref="AF936">_xlfn.XLOOKUP(AE936,BSFC!$I$11:$I$33,_xlfn.XLOOKUP('Main Data (ICE)'!W936,BSFC!$J$10:$W$10,BSFC!$J$11:$W$33,,-1),,-1)</f>
        <v>450.79008974999994</v>
      </c>
      <c r="AG936" s="14">
        <f t="shared" si="344"/>
        <v>1.2590218679194376</v>
      </c>
      <c r="AH936" s="14">
        <f t="shared" si="348"/>
        <v>2.08253003846414E-4</v>
      </c>
      <c r="AI936" s="14">
        <f t="shared" si="349"/>
        <v>9.3878390294632047E-2</v>
      </c>
      <c r="AJ936" s="14">
        <f t="shared" si="353"/>
        <v>104.80398046340339</v>
      </c>
      <c r="AK936" s="14">
        <f t="shared" si="350"/>
        <v>1.2434223880083715E-4</v>
      </c>
      <c r="AL936" s="14">
        <f t="shared" si="351"/>
        <v>0.13881321915682832</v>
      </c>
    </row>
    <row r="937" spans="1:38" ht="15.75" thickBot="1" x14ac:dyDescent="0.3">
      <c r="A937" s="14">
        <v>2</v>
      </c>
      <c r="B937" s="17" t="s">
        <v>31</v>
      </c>
      <c r="C937" s="14">
        <v>931</v>
      </c>
      <c r="D937" s="14">
        <f t="shared" si="345"/>
        <v>30.000049728</v>
      </c>
      <c r="E937" s="14">
        <f t="shared" si="335"/>
        <v>13.411199999999999</v>
      </c>
      <c r="F937" s="14">
        <f t="shared" si="346"/>
        <v>77.821857729532766</v>
      </c>
      <c r="G937" s="14">
        <f>0.5*('Specifications (ICE)'!$P$4*'Specifications (ICE)'!$P$3)*'Specifications (ICE)'!$P$5*E937^2</f>
        <v>56.217600027646043</v>
      </c>
      <c r="H937" s="14">
        <f>IF(B937="A",'Specifications (ICE)'!$M$12,IF(B937="G",'Specifications (ICE)'!$M$13))</f>
        <v>105.33879899999999</v>
      </c>
      <c r="I937" s="14">
        <f>'Specifications (ICE)'!$H$11-G937-H937-R937</f>
        <v>540.44185119107658</v>
      </c>
      <c r="J937" s="14">
        <f t="shared" si="336"/>
        <v>0.85399569113473717</v>
      </c>
      <c r="K937" s="14">
        <f>0.5*'Specifications (ICE)'!$E$16*E937^2</f>
        <v>48283.043975654393</v>
      </c>
      <c r="L937" s="14">
        <f>E937/'Specifications (ICE)'!$M$4</f>
        <v>46.93333333333333</v>
      </c>
      <c r="M937" s="14">
        <f t="shared" si="331"/>
        <v>3</v>
      </c>
      <c r="N937" s="14">
        <f>IF(M937=1,'Specifications (ICE)'!$M$19,IF(M937=2,'Specifications (ICE)'!$M$20,IF(M937=3,'Specifications (ICE)'!$M$21)))</f>
        <v>632.83908432016858</v>
      </c>
      <c r="O937" s="14">
        <f t="shared" si="332"/>
        <v>56.911309171706868</v>
      </c>
      <c r="P937" s="13">
        <f t="shared" si="333"/>
        <v>0</v>
      </c>
      <c r="Q937" s="14">
        <v>0</v>
      </c>
      <c r="R937" s="17">
        <f>'Specifications (ICE)'!$E$16*9.81*SIN(Q937-Q936)</f>
        <v>0</v>
      </c>
      <c r="S937" s="14">
        <f t="shared" si="337"/>
        <v>0</v>
      </c>
      <c r="T937" s="12">
        <f t="shared" si="334"/>
        <v>840.33949246964119</v>
      </c>
      <c r="U937" s="3">
        <f t="shared" si="352"/>
        <v>18</v>
      </c>
      <c r="V937" s="19">
        <f t="shared" si="338"/>
        <v>13.422600000000001</v>
      </c>
      <c r="W937" s="14">
        <f>IF(M937=1,_xlfn.XLOOKUP(D937,' RPM (ICE)'!$E$3:$E$63,' RPM (ICE)'!$B$3:$B$63,,1),IF(M937=2,_xlfn.XLOOKUP(D937,' RPM (ICE)'!$F$3:$F$63,' RPM (ICE)'!$B$3:$B$63,,1),IF(M937=3,_xlfn.XLOOKUP(D937,' RPM (ICE)'!$G$3:$G$63,' RPM (ICE)'!$B$3:$B$63,,1))))</f>
        <v>6900</v>
      </c>
      <c r="X937" s="12">
        <f t="shared" si="339"/>
        <v>18.575322156521739</v>
      </c>
      <c r="Y937" s="3">
        <f t="shared" si="340"/>
        <v>19</v>
      </c>
      <c r="Z937" s="3">
        <f t="shared" si="347"/>
        <v>19</v>
      </c>
      <c r="AA937" s="3">
        <f t="shared" si="341"/>
        <v>19</v>
      </c>
      <c r="AB937" s="19"/>
      <c r="AC937" s="14">
        <f>IF(M937=1,_xlfn.XLOOKUP(D937,' RPM (ICE)'!$E$3:$E$63,' RPM (ICE)'!$C$3:$C$63,,-1),IF(M937=2,_xlfn.XLOOKUP(D937,' RPM (ICE)'!$F$3:$F$63,' RPM (ICE)'!$C$3:$C$63,,-1),IF(M937=3,_xlfn.XLOOKUP(D937,' RPM (ICE)'!$G$3:$G$63,' RPM (ICE)'!$C$3:$C$63,,-1))))</f>
        <v>13.483333333333301</v>
      </c>
      <c r="AD937" s="14">
        <f t="shared" si="342"/>
        <v>10.054521666666643</v>
      </c>
      <c r="AE937" s="14">
        <f t="shared" si="343"/>
        <v>13.914292245024122</v>
      </c>
      <c r="AF937" s="14" cm="1">
        <f t="array" ref="AF937">_xlfn.XLOOKUP(AE937,BSFC!$I$11:$I$33,_xlfn.XLOOKUP('Main Data (ICE)'!W937,BSFC!$J$10:$W$10,BSFC!$J$11:$W$33,,-1),,-1)</f>
        <v>450.79008974999994</v>
      </c>
      <c r="AG937" s="14">
        <f t="shared" si="344"/>
        <v>1.2590218679194376</v>
      </c>
      <c r="AH937" s="14">
        <f t="shared" si="348"/>
        <v>2.08253003846414E-4</v>
      </c>
      <c r="AI937" s="14">
        <f t="shared" si="349"/>
        <v>9.3878390294632047E-2</v>
      </c>
      <c r="AJ937" s="14">
        <f t="shared" si="353"/>
        <v>104.89785885369803</v>
      </c>
      <c r="AK937" s="14">
        <f t="shared" si="350"/>
        <v>1.2434223880083715E-4</v>
      </c>
      <c r="AL937" s="14">
        <f t="shared" si="351"/>
        <v>0.13893756139562916</v>
      </c>
    </row>
    <row r="938" spans="1:38" ht="15.75" thickBot="1" x14ac:dyDescent="0.3">
      <c r="A938" s="14">
        <v>2</v>
      </c>
      <c r="B938" s="17" t="s">
        <v>33</v>
      </c>
      <c r="C938" s="14">
        <v>932</v>
      </c>
      <c r="D938" s="14">
        <f t="shared" si="345"/>
        <v>30.000049728</v>
      </c>
      <c r="E938" s="14">
        <f t="shared" si="335"/>
        <v>13.411199999999999</v>
      </c>
      <c r="F938" s="14">
        <f t="shared" si="346"/>
        <v>77.896422272601242</v>
      </c>
      <c r="G938" s="14">
        <f>0.5*('Specifications (ICE)'!$P$4*'Specifications (ICE)'!$P$3)*'Specifications (ICE)'!$P$5*E938^2</f>
        <v>56.217600027646043</v>
      </c>
      <c r="H938" s="14">
        <f>IF(B938="A",'Specifications (ICE)'!$M$12,IF(B938="G",'Specifications (ICE)'!$M$13))</f>
        <v>84.271039200000004</v>
      </c>
      <c r="I938" s="14">
        <f>'Specifications (ICE)'!$H$11-G938-H938-R938</f>
        <v>561.50961099107656</v>
      </c>
      <c r="J938" s="14">
        <f t="shared" si="336"/>
        <v>0.88728655499254105</v>
      </c>
      <c r="K938" s="14">
        <f>0.5*'Specifications (ICE)'!$E$16*E938^2</f>
        <v>48283.043975654393</v>
      </c>
      <c r="L938" s="14">
        <f>E938/'Specifications (ICE)'!$M$4</f>
        <v>46.93333333333333</v>
      </c>
      <c r="M938" s="14">
        <f t="shared" si="331"/>
        <v>3</v>
      </c>
      <c r="N938" s="14">
        <f>IF(M938=1,'Specifications (ICE)'!$M$19,IF(M938=2,'Specifications (ICE)'!$M$20,IF(M938=3,'Specifications (ICE)'!$M$21)))</f>
        <v>632.83908432016858</v>
      </c>
      <c r="O938" s="14">
        <f t="shared" si="332"/>
        <v>56.911309171706868</v>
      </c>
      <c r="P938" s="13">
        <f t="shared" si="333"/>
        <v>0</v>
      </c>
      <c r="Q938" s="14">
        <v>0</v>
      </c>
      <c r="R938" s="17">
        <f>'Specifications (ICE)'!$E$16*9.81*SIN(Q938-Q937)</f>
        <v>0</v>
      </c>
      <c r="S938" s="14">
        <f t="shared" si="337"/>
        <v>0</v>
      </c>
      <c r="T938" s="12">
        <f t="shared" si="334"/>
        <v>840.33949246964119</v>
      </c>
      <c r="U938" s="3">
        <f t="shared" si="352"/>
        <v>18</v>
      </c>
      <c r="V938" s="19">
        <f t="shared" si="338"/>
        <v>13.422600000000001</v>
      </c>
      <c r="W938" s="14">
        <f>IF(M938=1,_xlfn.XLOOKUP(D938,' RPM (ICE)'!$E$3:$E$63,' RPM (ICE)'!$B$3:$B$63,,1),IF(M938=2,_xlfn.XLOOKUP(D938,' RPM (ICE)'!$F$3:$F$63,' RPM (ICE)'!$B$3:$B$63,,1),IF(M938=3,_xlfn.XLOOKUP(D938,' RPM (ICE)'!$G$3:$G$63,' RPM (ICE)'!$B$3:$B$63,,1))))</f>
        <v>6900</v>
      </c>
      <c r="X938" s="12">
        <f t="shared" si="339"/>
        <v>18.575322156521739</v>
      </c>
      <c r="Y938" s="3">
        <f t="shared" si="340"/>
        <v>19</v>
      </c>
      <c r="Z938" s="3">
        <f t="shared" si="347"/>
        <v>19</v>
      </c>
      <c r="AA938" s="3">
        <f t="shared" si="341"/>
        <v>19</v>
      </c>
      <c r="AB938" s="19"/>
      <c r="AC938" s="14">
        <f>IF(M938=1,_xlfn.XLOOKUP(D938,' RPM (ICE)'!$E$3:$E$63,' RPM (ICE)'!$C$3:$C$63,,-1),IF(M938=2,_xlfn.XLOOKUP(D938,' RPM (ICE)'!$F$3:$F$63,' RPM (ICE)'!$C$3:$C$63,,-1),IF(M938=3,_xlfn.XLOOKUP(D938,' RPM (ICE)'!$G$3:$G$63,' RPM (ICE)'!$C$3:$C$63,,-1))))</f>
        <v>13.483333333333301</v>
      </c>
      <c r="AD938" s="14">
        <f t="shared" si="342"/>
        <v>10.054521666666643</v>
      </c>
      <c r="AE938" s="14">
        <f t="shared" si="343"/>
        <v>13.914292245024122</v>
      </c>
      <c r="AF938" s="14" cm="1">
        <f t="array" ref="AF938">_xlfn.XLOOKUP(AE938,BSFC!$I$11:$I$33,_xlfn.XLOOKUP('Main Data (ICE)'!W938,BSFC!$J$10:$W$10,BSFC!$J$11:$W$33,,-1),,-1)</f>
        <v>450.79008974999994</v>
      </c>
      <c r="AG938" s="14">
        <f t="shared" si="344"/>
        <v>1.2590218679194376</v>
      </c>
      <c r="AH938" s="14">
        <f t="shared" si="348"/>
        <v>2.08253003846414E-4</v>
      </c>
      <c r="AI938" s="14">
        <f t="shared" si="349"/>
        <v>9.3878390294632047E-2</v>
      </c>
      <c r="AJ938" s="14">
        <f t="shared" si="353"/>
        <v>104.99173724399266</v>
      </c>
      <c r="AK938" s="14">
        <f t="shared" si="350"/>
        <v>1.2434223880083715E-4</v>
      </c>
      <c r="AL938" s="14">
        <f t="shared" si="351"/>
        <v>0.13906190363443</v>
      </c>
    </row>
    <row r="939" spans="1:38" ht="15.75" thickBot="1" x14ac:dyDescent="0.3">
      <c r="A939" s="14">
        <v>2</v>
      </c>
      <c r="B939" s="17" t="s">
        <v>33</v>
      </c>
      <c r="C939" s="14">
        <v>933</v>
      </c>
      <c r="D939" s="14">
        <f t="shared" si="345"/>
        <v>30.000049728</v>
      </c>
      <c r="E939" s="14">
        <f t="shared" si="335"/>
        <v>13.411199999999999</v>
      </c>
      <c r="F939" s="14">
        <f t="shared" si="346"/>
        <v>77.970986815669718</v>
      </c>
      <c r="G939" s="14">
        <f>0.5*('Specifications (ICE)'!$P$4*'Specifications (ICE)'!$P$3)*'Specifications (ICE)'!$P$5*E939^2</f>
        <v>56.217600027646043</v>
      </c>
      <c r="H939" s="14">
        <f>IF(B939="A",'Specifications (ICE)'!$M$12,IF(B939="G",'Specifications (ICE)'!$M$13))</f>
        <v>84.271039200000004</v>
      </c>
      <c r="I939" s="14">
        <f>'Specifications (ICE)'!$H$11-G939-H939-R939</f>
        <v>561.50961099107656</v>
      </c>
      <c r="J939" s="14">
        <f t="shared" si="336"/>
        <v>0.88728655499254105</v>
      </c>
      <c r="K939" s="14">
        <f>0.5*'Specifications (ICE)'!$E$16*E939^2</f>
        <v>48283.043975654393</v>
      </c>
      <c r="L939" s="14">
        <f>E939/'Specifications (ICE)'!$M$4</f>
        <v>46.93333333333333</v>
      </c>
      <c r="M939" s="14">
        <f t="shared" si="331"/>
        <v>3</v>
      </c>
      <c r="N939" s="14">
        <f>IF(M939=1,'Specifications (ICE)'!$M$19,IF(M939=2,'Specifications (ICE)'!$M$20,IF(M939=3,'Specifications (ICE)'!$M$21)))</f>
        <v>632.83908432016858</v>
      </c>
      <c r="O939" s="14">
        <f t="shared" si="332"/>
        <v>56.911309171706868</v>
      </c>
      <c r="P939" s="13">
        <f t="shared" si="333"/>
        <v>0</v>
      </c>
      <c r="Q939" s="14">
        <v>0</v>
      </c>
      <c r="R939" s="17">
        <f>'Specifications (ICE)'!$E$16*9.81*SIN(Q939-Q938)</f>
        <v>0</v>
      </c>
      <c r="S939" s="14">
        <f t="shared" si="337"/>
        <v>0</v>
      </c>
      <c r="T939" s="12">
        <f t="shared" si="334"/>
        <v>840.33949246964119</v>
      </c>
      <c r="U939" s="3">
        <f t="shared" si="352"/>
        <v>18</v>
      </c>
      <c r="V939" s="19">
        <f t="shared" si="338"/>
        <v>13.422600000000001</v>
      </c>
      <c r="W939" s="14">
        <f>IF(M939=1,_xlfn.XLOOKUP(D939,' RPM (ICE)'!$E$3:$E$63,' RPM (ICE)'!$B$3:$B$63,,1),IF(M939=2,_xlfn.XLOOKUP(D939,' RPM (ICE)'!$F$3:$F$63,' RPM (ICE)'!$B$3:$B$63,,1),IF(M939=3,_xlfn.XLOOKUP(D939,' RPM (ICE)'!$G$3:$G$63,' RPM (ICE)'!$B$3:$B$63,,1))))</f>
        <v>6900</v>
      </c>
      <c r="X939" s="12">
        <f t="shared" si="339"/>
        <v>18.575322156521739</v>
      </c>
      <c r="Y939" s="3">
        <f t="shared" si="340"/>
        <v>19</v>
      </c>
      <c r="Z939" s="3">
        <f t="shared" si="347"/>
        <v>19</v>
      </c>
      <c r="AA939" s="3">
        <f t="shared" si="341"/>
        <v>19</v>
      </c>
      <c r="AB939" s="19"/>
      <c r="AC939" s="14">
        <f>IF(M939=1,_xlfn.XLOOKUP(D939,' RPM (ICE)'!$E$3:$E$63,' RPM (ICE)'!$C$3:$C$63,,-1),IF(M939=2,_xlfn.XLOOKUP(D939,' RPM (ICE)'!$F$3:$F$63,' RPM (ICE)'!$C$3:$C$63,,-1),IF(M939=3,_xlfn.XLOOKUP(D939,' RPM (ICE)'!$G$3:$G$63,' RPM (ICE)'!$C$3:$C$63,,-1))))</f>
        <v>13.483333333333301</v>
      </c>
      <c r="AD939" s="14">
        <f t="shared" si="342"/>
        <v>10.054521666666643</v>
      </c>
      <c r="AE939" s="14">
        <f t="shared" si="343"/>
        <v>13.914292245024122</v>
      </c>
      <c r="AF939" s="14" cm="1">
        <f t="array" ref="AF939">_xlfn.XLOOKUP(AE939,BSFC!$I$11:$I$33,_xlfn.XLOOKUP('Main Data (ICE)'!W939,BSFC!$J$10:$W$10,BSFC!$J$11:$W$33,,-1),,-1)</f>
        <v>450.79008974999994</v>
      </c>
      <c r="AG939" s="14">
        <f t="shared" si="344"/>
        <v>1.2590218679194376</v>
      </c>
      <c r="AH939" s="14">
        <f t="shared" si="348"/>
        <v>2.08253003846414E-4</v>
      </c>
      <c r="AI939" s="14">
        <f t="shared" si="349"/>
        <v>9.3878390294632047E-2</v>
      </c>
      <c r="AJ939" s="14">
        <f t="shared" si="353"/>
        <v>105.08561563428729</v>
      </c>
      <c r="AK939" s="14">
        <f t="shared" si="350"/>
        <v>1.2434223880083715E-4</v>
      </c>
      <c r="AL939" s="14">
        <f t="shared" si="351"/>
        <v>0.13918624587323083</v>
      </c>
    </row>
    <row r="940" spans="1:38" ht="15.75" thickBot="1" x14ac:dyDescent="0.3">
      <c r="A940" s="14">
        <v>3</v>
      </c>
      <c r="B940" s="17" t="s">
        <v>33</v>
      </c>
      <c r="C940" s="14">
        <v>934</v>
      </c>
      <c r="D940" s="14">
        <f t="shared" si="345"/>
        <v>30.000049728</v>
      </c>
      <c r="E940" s="14">
        <f t="shared" si="335"/>
        <v>13.411199999999999</v>
      </c>
      <c r="F940" s="14">
        <f t="shared" si="346"/>
        <v>78.045551358738194</v>
      </c>
      <c r="G940" s="14">
        <f>0.5*('Specifications (ICE)'!$P$4*'Specifications (ICE)'!$P$3)*'Specifications (ICE)'!$P$5*E940^2</f>
        <v>56.217600027646043</v>
      </c>
      <c r="H940" s="14">
        <f>IF(B940="A",'Specifications (ICE)'!$M$12,IF(B940="G",'Specifications (ICE)'!$M$13))</f>
        <v>84.271039200000004</v>
      </c>
      <c r="I940" s="14">
        <f>'Specifications (ICE)'!$H$11-G940-H940-R940</f>
        <v>561.50961099107656</v>
      </c>
      <c r="J940" s="14">
        <f t="shared" si="336"/>
        <v>0.88728655499254105</v>
      </c>
      <c r="K940" s="14">
        <f>0.5*'Specifications (ICE)'!$E$16*E940^2</f>
        <v>48283.043975654393</v>
      </c>
      <c r="L940" s="14">
        <f>E940/'Specifications (ICE)'!$M$4</f>
        <v>46.93333333333333</v>
      </c>
      <c r="M940" s="14">
        <f t="shared" si="331"/>
        <v>3</v>
      </c>
      <c r="N940" s="14">
        <f>IF(M940=1,'Specifications (ICE)'!$M$19,IF(M940=2,'Specifications (ICE)'!$M$20,IF(M940=3,'Specifications (ICE)'!$M$21)))</f>
        <v>632.83908432016858</v>
      </c>
      <c r="O940" s="14">
        <f t="shared" si="332"/>
        <v>56.911309171706868</v>
      </c>
      <c r="P940" s="13">
        <f t="shared" si="333"/>
        <v>-1.0647438659910493</v>
      </c>
      <c r="Q940" s="14">
        <v>0</v>
      </c>
      <c r="R940" s="17">
        <f>'Specifications (ICE)'!$E$16*9.81*SIN(Q940-Q939)</f>
        <v>0</v>
      </c>
      <c r="S940" s="14">
        <f t="shared" si="337"/>
        <v>0</v>
      </c>
      <c r="T940" s="12">
        <f t="shared" si="334"/>
        <v>840.33949246964119</v>
      </c>
      <c r="U940" s="3">
        <f t="shared" si="352"/>
        <v>18</v>
      </c>
      <c r="V940" s="19">
        <f t="shared" si="338"/>
        <v>13.422600000000001</v>
      </c>
      <c r="W940" s="14">
        <f>IF(M940=1,_xlfn.XLOOKUP(D940,' RPM (ICE)'!$E$3:$E$63,' RPM (ICE)'!$B$3:$B$63,,1),IF(M940=2,_xlfn.XLOOKUP(D940,' RPM (ICE)'!$F$3:$F$63,' RPM (ICE)'!$B$3:$B$63,,1),IF(M940=3,_xlfn.XLOOKUP(D940,' RPM (ICE)'!$G$3:$G$63,' RPM (ICE)'!$B$3:$B$63,,1))))</f>
        <v>6900</v>
      </c>
      <c r="X940" s="12">
        <f t="shared" si="339"/>
        <v>18.575322156521739</v>
      </c>
      <c r="Y940" s="3">
        <f t="shared" si="340"/>
        <v>19</v>
      </c>
      <c r="Z940" s="3">
        <f t="shared" si="347"/>
        <v>19</v>
      </c>
      <c r="AA940" s="3">
        <f t="shared" si="341"/>
        <v>19</v>
      </c>
      <c r="AB940" s="19"/>
      <c r="AC940" s="14">
        <f>IF(M940=1,_xlfn.XLOOKUP(D940,' RPM (ICE)'!$E$3:$E$63,' RPM (ICE)'!$C$3:$C$63,,-1),IF(M940=2,_xlfn.XLOOKUP(D940,' RPM (ICE)'!$F$3:$F$63,' RPM (ICE)'!$C$3:$C$63,,-1),IF(M940=3,_xlfn.XLOOKUP(D940,' RPM (ICE)'!$G$3:$G$63,' RPM (ICE)'!$C$3:$C$63,,-1))))</f>
        <v>13.483333333333301</v>
      </c>
      <c r="AD940" s="14">
        <f t="shared" si="342"/>
        <v>10.054521666666643</v>
      </c>
      <c r="AE940" s="14">
        <f t="shared" si="343"/>
        <v>13.914292245024122</v>
      </c>
      <c r="AF940" s="14" cm="1">
        <f t="array" ref="AF940">_xlfn.XLOOKUP(AE940,BSFC!$I$11:$I$33,_xlfn.XLOOKUP('Main Data (ICE)'!W940,BSFC!$J$10:$W$10,BSFC!$J$11:$W$33,,-1),,-1)</f>
        <v>450.79008974999994</v>
      </c>
      <c r="AG940" s="14">
        <f t="shared" si="344"/>
        <v>1.2590218679194376</v>
      </c>
      <c r="AH940" s="14">
        <f t="shared" si="348"/>
        <v>2.08253003846414E-4</v>
      </c>
      <c r="AI940" s="14">
        <f t="shared" si="349"/>
        <v>9.3878390294632047E-2</v>
      </c>
      <c r="AJ940" s="14">
        <f t="shared" si="353"/>
        <v>105.17949402458193</v>
      </c>
      <c r="AK940" s="14">
        <f t="shared" si="350"/>
        <v>1.2434223880083715E-4</v>
      </c>
      <c r="AL940" s="14">
        <f t="shared" si="351"/>
        <v>0.13931058811203167</v>
      </c>
    </row>
    <row r="941" spans="1:38" ht="15.75" thickBot="1" x14ac:dyDescent="0.3">
      <c r="A941" s="14">
        <v>3</v>
      </c>
      <c r="B941" s="17" t="s">
        <v>33</v>
      </c>
      <c r="C941" s="14">
        <v>935</v>
      </c>
      <c r="D941" s="14">
        <f t="shared" si="345"/>
        <v>29.821925471374723</v>
      </c>
      <c r="E941" s="14">
        <f t="shared" si="335"/>
        <v>13.331571464310496</v>
      </c>
      <c r="F941" s="14">
        <f t="shared" si="346"/>
        <v>78.120561270561197</v>
      </c>
      <c r="G941" s="14">
        <f>0.5*('Specifications (ICE)'!$P$4*'Specifications (ICE)'!$P$3)*'Specifications (ICE)'!$P$5*E941^2</f>
        <v>55.552001786836605</v>
      </c>
      <c r="H941" s="14">
        <f>IF(B941="A",'Specifications (ICE)'!$M$12,IF(B941="G",'Specifications (ICE)'!$M$13))</f>
        <v>84.271039200000004</v>
      </c>
      <c r="I941" s="14">
        <f>'Specifications (ICE)'!$H$11-G941-H941-R941</f>
        <v>562.17520923188602</v>
      </c>
      <c r="J941" s="14">
        <f t="shared" si="336"/>
        <v>0.88833832037382188</v>
      </c>
      <c r="K941" s="14">
        <f>0.5*'Specifications (ICE)'!$E$16*E941^2</f>
        <v>47711.38831772314</v>
      </c>
      <c r="L941" s="14">
        <f>E941/'Specifications (ICE)'!$M$4</f>
        <v>46.654668291550294</v>
      </c>
      <c r="M941" s="14">
        <f t="shared" si="331"/>
        <v>3</v>
      </c>
      <c r="N941" s="14">
        <f>IF(M941=1,'Specifications (ICE)'!$M$19,IF(M941=2,'Specifications (ICE)'!$M$20,IF(M941=3,'Specifications (ICE)'!$M$21)))</f>
        <v>632.83908432016858</v>
      </c>
      <c r="O941" s="14">
        <f t="shared" si="332"/>
        <v>56.237497638517588</v>
      </c>
      <c r="P941" s="13">
        <f t="shared" si="333"/>
        <v>-1.0660059844485863</v>
      </c>
      <c r="Q941" s="14">
        <v>0</v>
      </c>
      <c r="R941" s="17">
        <f>'Specifications (ICE)'!$E$16*9.81*SIN(Q941-Q940)</f>
        <v>0</v>
      </c>
      <c r="S941" s="14">
        <f t="shared" si="337"/>
        <v>0</v>
      </c>
      <c r="T941" s="12">
        <f t="shared" si="334"/>
        <v>835.35000582658029</v>
      </c>
      <c r="U941" s="3">
        <f t="shared" si="352"/>
        <v>18</v>
      </c>
      <c r="V941" s="19">
        <f t="shared" si="338"/>
        <v>13.422600000000001</v>
      </c>
      <c r="W941" s="14">
        <f>IF(M941=1,_xlfn.XLOOKUP(D941,' RPM (ICE)'!$E$3:$E$63,' RPM (ICE)'!$B$3:$B$63,,1),IF(M941=2,_xlfn.XLOOKUP(D941,' RPM (ICE)'!$F$3:$F$63,' RPM (ICE)'!$B$3:$B$63,,1),IF(M941=3,_xlfn.XLOOKUP(D941,' RPM (ICE)'!$G$3:$G$63,' RPM (ICE)'!$B$3:$B$63,,1))))</f>
        <v>6900</v>
      </c>
      <c r="X941" s="12">
        <f t="shared" si="339"/>
        <v>18.575322156521739</v>
      </c>
      <c r="Y941" s="3">
        <f t="shared" si="340"/>
        <v>19</v>
      </c>
      <c r="Z941" s="3">
        <f t="shared" si="347"/>
        <v>19</v>
      </c>
      <c r="AA941" s="3">
        <f t="shared" si="341"/>
        <v>19</v>
      </c>
      <c r="AB941" s="19"/>
      <c r="AC941" s="14">
        <f>IF(M941=1,_xlfn.XLOOKUP(D941,' RPM (ICE)'!$E$3:$E$63,' RPM (ICE)'!$C$3:$C$63,,-1),IF(M941=2,_xlfn.XLOOKUP(D941,' RPM (ICE)'!$F$3:$F$63,' RPM (ICE)'!$C$3:$C$63,,-1),IF(M941=3,_xlfn.XLOOKUP(D941,' RPM (ICE)'!$G$3:$G$63,' RPM (ICE)'!$C$3:$C$63,,-1))))</f>
        <v>13.483333333333301</v>
      </c>
      <c r="AD941" s="14">
        <f t="shared" si="342"/>
        <v>10.054521666666643</v>
      </c>
      <c r="AE941" s="14">
        <f t="shared" si="343"/>
        <v>13.914292245024122</v>
      </c>
      <c r="AF941" s="14" cm="1">
        <f t="array" ref="AF941">_xlfn.XLOOKUP(AE941,BSFC!$I$11:$I$33,_xlfn.XLOOKUP('Main Data (ICE)'!W941,BSFC!$J$10:$W$10,BSFC!$J$11:$W$33,,-1),,-1)</f>
        <v>450.79008974999994</v>
      </c>
      <c r="AG941" s="14">
        <f t="shared" si="344"/>
        <v>1.2590218679194376</v>
      </c>
      <c r="AH941" s="14">
        <f t="shared" si="348"/>
        <v>2.0949688434420376E-4</v>
      </c>
      <c r="AI941" s="14">
        <f t="shared" si="349"/>
        <v>9.443911929586897E-2</v>
      </c>
      <c r="AJ941" s="14">
        <f t="shared" si="353"/>
        <v>105.2739331438778</v>
      </c>
      <c r="AK941" s="14">
        <f t="shared" si="350"/>
        <v>1.2508492621969398E-4</v>
      </c>
      <c r="AL941" s="14">
        <f t="shared" si="351"/>
        <v>0.13943567303825136</v>
      </c>
    </row>
    <row r="942" spans="1:38" ht="15.75" thickBot="1" x14ac:dyDescent="0.3">
      <c r="A942" s="14">
        <v>3</v>
      </c>
      <c r="B942" s="17" t="s">
        <v>33</v>
      </c>
      <c r="C942" s="14">
        <v>936</v>
      </c>
      <c r="D942" s="14">
        <f t="shared" si="345"/>
        <v>29.642517823684649</v>
      </c>
      <c r="E942" s="14">
        <f t="shared" si="335"/>
        <v>13.251369202430395</v>
      </c>
      <c r="F942" s="14">
        <f t="shared" si="346"/>
        <v>78.196025170534384</v>
      </c>
      <c r="G942" s="14">
        <f>0.5*('Specifications (ICE)'!$P$4*'Specifications (ICE)'!$P$3)*'Specifications (ICE)'!$P$5*E942^2</f>
        <v>54.885614563951883</v>
      </c>
      <c r="H942" s="14">
        <f>IF(B942="A",'Specifications (ICE)'!$M$12,IF(B942="G",'Specifications (ICE)'!$M$13))</f>
        <v>84.271039200000004</v>
      </c>
      <c r="I942" s="14">
        <f>'Specifications (ICE)'!$H$11-G942-H942-R942</f>
        <v>562.84159645477075</v>
      </c>
      <c r="J942" s="14">
        <f t="shared" si="336"/>
        <v>0.88939133248921709</v>
      </c>
      <c r="K942" s="14">
        <f>0.5*'Specifications (ICE)'!$E$16*E942^2</f>
        <v>47139.055034702615</v>
      </c>
      <c r="L942" s="14">
        <f>E942/'Specifications (ICE)'!$M$4</f>
        <v>46.373995459073996</v>
      </c>
      <c r="M942" s="14">
        <f t="shared" si="331"/>
        <v>3</v>
      </c>
      <c r="N942" s="14">
        <f>IF(M942=1,'Specifications (ICE)'!$M$19,IF(M942=2,'Specifications (ICE)'!$M$20,IF(M942=3,'Specifications (ICE)'!$M$21)))</f>
        <v>632.83908432016858</v>
      </c>
      <c r="O942" s="14">
        <f t="shared" si="332"/>
        <v>55.562887387439325</v>
      </c>
      <c r="P942" s="13">
        <f t="shared" si="333"/>
        <v>-1.0672695989870604</v>
      </c>
      <c r="Q942" s="14">
        <v>0</v>
      </c>
      <c r="R942" s="17">
        <f>'Specifications (ICE)'!$E$16*9.81*SIN(Q942-Q941)</f>
        <v>0</v>
      </c>
      <c r="S942" s="14">
        <f t="shared" si="337"/>
        <v>0</v>
      </c>
      <c r="T942" s="12">
        <f t="shared" si="334"/>
        <v>830.32456976990818</v>
      </c>
      <c r="U942" s="3">
        <f t="shared" si="352"/>
        <v>18</v>
      </c>
      <c r="V942" s="19">
        <f t="shared" si="338"/>
        <v>13.422600000000001</v>
      </c>
      <c r="W942" s="14">
        <f>IF(M942=1,_xlfn.XLOOKUP(D942,' RPM (ICE)'!$E$3:$E$63,' RPM (ICE)'!$B$3:$B$63,,1),IF(M942=2,_xlfn.XLOOKUP(D942,' RPM (ICE)'!$F$3:$F$63,' RPM (ICE)'!$B$3:$B$63,,1),IF(M942=3,_xlfn.XLOOKUP(D942,' RPM (ICE)'!$G$3:$G$63,' RPM (ICE)'!$B$3:$B$63,,1))))</f>
        <v>6800</v>
      </c>
      <c r="X942" s="12">
        <f t="shared" si="339"/>
        <v>18.848488658823531</v>
      </c>
      <c r="Y942" s="3">
        <f t="shared" si="340"/>
        <v>19</v>
      </c>
      <c r="Z942" s="3">
        <f t="shared" si="347"/>
        <v>19</v>
      </c>
      <c r="AA942" s="3">
        <f t="shared" si="341"/>
        <v>19</v>
      </c>
      <c r="AB942" s="19"/>
      <c r="AC942" s="14">
        <f>IF(M942=1,_xlfn.XLOOKUP(D942,' RPM (ICE)'!$E$3:$E$63,' RPM (ICE)'!$C$3:$C$63,,-1),IF(M942=2,_xlfn.XLOOKUP(D942,' RPM (ICE)'!$F$3:$F$63,' RPM (ICE)'!$C$3:$C$63,,-1),IF(M942=3,_xlfn.XLOOKUP(D942,' RPM (ICE)'!$G$3:$G$63,' RPM (ICE)'!$C$3:$C$63,,-1))))</f>
        <v>14</v>
      </c>
      <c r="AD942" s="14">
        <f t="shared" si="342"/>
        <v>10.4398</v>
      </c>
      <c r="AE942" s="14">
        <f t="shared" si="343"/>
        <v>14.659935623529412</v>
      </c>
      <c r="AF942" s="14" cm="1">
        <f t="array" ref="AF942">_xlfn.XLOOKUP(AE942,BSFC!$I$11:$I$33,_xlfn.XLOOKUP('Main Data (ICE)'!W942,BSFC!$J$10:$W$10,BSFC!$J$11:$W$33,,-1),,-1)</f>
        <v>426.97377450000005</v>
      </c>
      <c r="AG942" s="14">
        <f t="shared" si="344"/>
        <v>1.2382002252847502</v>
      </c>
      <c r="AH942" s="14">
        <f t="shared" si="348"/>
        <v>2.1884111748335405E-4</v>
      </c>
      <c r="AI942" s="14">
        <f t="shared" si="349"/>
        <v>9.3439417947665623E-2</v>
      </c>
      <c r="AJ942" s="14">
        <f t="shared" si="353"/>
        <v>105.36737256182546</v>
      </c>
      <c r="AK942" s="14">
        <f t="shared" si="350"/>
        <v>1.237608184737293E-4</v>
      </c>
      <c r="AL942" s="14">
        <f t="shared" si="351"/>
        <v>0.13955943385672509</v>
      </c>
    </row>
    <row r="943" spans="1:38" ht="15.75" thickBot="1" x14ac:dyDescent="0.3">
      <c r="A943" s="14">
        <v>3</v>
      </c>
      <c r="B943" s="17" t="s">
        <v>33</v>
      </c>
      <c r="C943" s="14">
        <v>937</v>
      </c>
      <c r="D943" s="14">
        <f t="shared" si="345"/>
        <v>29.461803085210061</v>
      </c>
      <c r="E943" s="14">
        <f t="shared" si="335"/>
        <v>13.170582619654555</v>
      </c>
      <c r="F943" s="14">
        <f t="shared" si="346"/>
        <v>78.271951955922574</v>
      </c>
      <c r="G943" s="14">
        <f>0.5*('Specifications (ICE)'!$P$4*'Specifications (ICE)'!$P$3)*'Specifications (ICE)'!$P$5*E943^2</f>
        <v>54.218437423753954</v>
      </c>
      <c r="H943" s="14">
        <f>IF(B943="A",'Specifications (ICE)'!$M$12,IF(B943="G",'Specifications (ICE)'!$M$13))</f>
        <v>84.271039200000004</v>
      </c>
      <c r="I943" s="14">
        <f>'Specifications (ICE)'!$H$11-G943-H943-R943</f>
        <v>563.50877359496872</v>
      </c>
      <c r="J943" s="14">
        <f t="shared" si="336"/>
        <v>0.89044559281657143</v>
      </c>
      <c r="K943" s="14">
        <f>0.5*'Specifications (ICE)'!$E$16*E943^2</f>
        <v>46566.043323354454</v>
      </c>
      <c r="L943" s="14">
        <f>E943/'Specifications (ICE)'!$M$4</f>
        <v>46.091277759071055</v>
      </c>
      <c r="M943" s="14">
        <f t="shared" si="331"/>
        <v>3</v>
      </c>
      <c r="N943" s="14">
        <f>IF(M943=1,'Specifications (ICE)'!$M$19,IF(M943=2,'Specifications (ICE)'!$M$20,IF(M943=3,'Specifications (ICE)'!$M$21)))</f>
        <v>632.83908432016858</v>
      </c>
      <c r="O943" s="14">
        <f t="shared" si="332"/>
        <v>54.8874774716936</v>
      </c>
      <c r="P943" s="13">
        <f t="shared" si="333"/>
        <v>-1.0685347113798858</v>
      </c>
      <c r="Q943" s="14">
        <v>0</v>
      </c>
      <c r="R943" s="17">
        <f>'Specifications (ICE)'!$E$16*9.81*SIN(Q943-Q942)</f>
        <v>0</v>
      </c>
      <c r="S943" s="14">
        <f t="shared" si="337"/>
        <v>0</v>
      </c>
      <c r="T943" s="12">
        <f t="shared" si="334"/>
        <v>825.26252044037722</v>
      </c>
      <c r="U943" s="3">
        <f t="shared" si="352"/>
        <v>18</v>
      </c>
      <c r="V943" s="19">
        <f t="shared" si="338"/>
        <v>13.422600000000001</v>
      </c>
      <c r="W943" s="14">
        <f>IF(M943=1,_xlfn.XLOOKUP(D943,' RPM (ICE)'!$E$3:$E$63,' RPM (ICE)'!$B$3:$B$63,,1),IF(M943=2,_xlfn.XLOOKUP(D943,' RPM (ICE)'!$F$3:$F$63,' RPM (ICE)'!$B$3:$B$63,,1),IF(M943=3,_xlfn.XLOOKUP(D943,' RPM (ICE)'!$G$3:$G$63,' RPM (ICE)'!$B$3:$B$63,,1))))</f>
        <v>6800</v>
      </c>
      <c r="X943" s="12">
        <f t="shared" si="339"/>
        <v>18.848488658823531</v>
      </c>
      <c r="Y943" s="3">
        <f t="shared" si="340"/>
        <v>19</v>
      </c>
      <c r="Z943" s="3">
        <f t="shared" si="347"/>
        <v>19</v>
      </c>
      <c r="AA943" s="3">
        <f t="shared" si="341"/>
        <v>19</v>
      </c>
      <c r="AB943" s="19"/>
      <c r="AC943" s="14">
        <f>IF(M943=1,_xlfn.XLOOKUP(D943,' RPM (ICE)'!$E$3:$E$63,' RPM (ICE)'!$C$3:$C$63,,-1),IF(M943=2,_xlfn.XLOOKUP(D943,' RPM (ICE)'!$F$3:$F$63,' RPM (ICE)'!$C$3:$C$63,,-1),IF(M943=3,_xlfn.XLOOKUP(D943,' RPM (ICE)'!$G$3:$G$63,' RPM (ICE)'!$C$3:$C$63,,-1))))</f>
        <v>14</v>
      </c>
      <c r="AD943" s="14">
        <f t="shared" si="342"/>
        <v>10.4398</v>
      </c>
      <c r="AE943" s="14">
        <f t="shared" si="343"/>
        <v>14.659935623529412</v>
      </c>
      <c r="AF943" s="14" cm="1">
        <f t="array" ref="AF943">_xlfn.XLOOKUP(AE943,BSFC!$I$11:$I$33,_xlfn.XLOOKUP('Main Data (ICE)'!W943,BSFC!$J$10:$W$10,BSFC!$J$11:$W$33,,-1),,-1)</f>
        <v>426.97377450000005</v>
      </c>
      <c r="AG943" s="14">
        <f t="shared" si="344"/>
        <v>1.2382002252847502</v>
      </c>
      <c r="AH943" s="14">
        <f t="shared" si="348"/>
        <v>2.2018345947100973E-4</v>
      </c>
      <c r="AI943" s="14">
        <f t="shared" si="349"/>
        <v>9.4012562772804814E-2</v>
      </c>
      <c r="AJ943" s="14">
        <f t="shared" si="353"/>
        <v>105.46138512459827</v>
      </c>
      <c r="AK943" s="14">
        <f t="shared" si="350"/>
        <v>1.2451995069245672E-4</v>
      </c>
      <c r="AL943" s="14">
        <f t="shared" si="351"/>
        <v>0.13968395380741755</v>
      </c>
    </row>
    <row r="944" spans="1:38" ht="15.75" thickBot="1" x14ac:dyDescent="0.3">
      <c r="A944" s="14">
        <v>3</v>
      </c>
      <c r="B944" s="17" t="s">
        <v>33</v>
      </c>
      <c r="C944" s="14">
        <v>938</v>
      </c>
      <c r="D944" s="14">
        <f t="shared" si="345"/>
        <v>29.279756797874761</v>
      </c>
      <c r="E944" s="14">
        <f t="shared" si="335"/>
        <v>13.089200782262715</v>
      </c>
      <c r="F944" s="14">
        <f t="shared" si="346"/>
        <v>78.34835081454159</v>
      </c>
      <c r="G944" s="14">
        <f>0.5*('Specifications (ICE)'!$P$4*'Specifications (ICE)'!$P$3)*'Specifications (ICE)'!$P$5*E944^2</f>
        <v>53.55046942989631</v>
      </c>
      <c r="H944" s="14">
        <f>IF(B944="A",'Specifications (ICE)'!$M$12,IF(B944="G",'Specifications (ICE)'!$M$13))</f>
        <v>84.271039200000004</v>
      </c>
      <c r="I944" s="14">
        <f>'Specifications (ICE)'!$H$11-G944-H944-R944</f>
        <v>564.1767415888263</v>
      </c>
      <c r="J944" s="14">
        <f t="shared" si="336"/>
        <v>0.89150110283548112</v>
      </c>
      <c r="K944" s="14">
        <f>0.5*'Specifications (ICE)'!$E$16*E944^2</f>
        <v>45992.352379488155</v>
      </c>
      <c r="L944" s="14">
        <f>E944/'Specifications (ICE)'!$M$4</f>
        <v>45.806476928303461</v>
      </c>
      <c r="M944" s="14">
        <f t="shared" si="331"/>
        <v>3</v>
      </c>
      <c r="N944" s="14">
        <f>IF(M944=1,'Specifications (ICE)'!$M$19,IF(M944=2,'Specifications (ICE)'!$M$20,IF(M944=3,'Specifications (ICE)'!$M$21)))</f>
        <v>632.83908432016858</v>
      </c>
      <c r="O944" s="14">
        <f t="shared" si="332"/>
        <v>54.211266943379641</v>
      </c>
      <c r="P944" s="13">
        <f t="shared" si="333"/>
        <v>-1.0698013234025774</v>
      </c>
      <c r="Q944" s="14">
        <v>0</v>
      </c>
      <c r="R944" s="17">
        <f>'Specifications (ICE)'!$E$16*9.81*SIN(Q944-Q943)</f>
        <v>0</v>
      </c>
      <c r="S944" s="14">
        <f t="shared" si="337"/>
        <v>0</v>
      </c>
      <c r="T944" s="12">
        <f t="shared" si="334"/>
        <v>820.16317273621166</v>
      </c>
      <c r="U944" s="3">
        <f t="shared" si="352"/>
        <v>18</v>
      </c>
      <c r="V944" s="19">
        <f t="shared" si="338"/>
        <v>13.422600000000001</v>
      </c>
      <c r="W944" s="14">
        <f>IF(M944=1,_xlfn.XLOOKUP(D944,' RPM (ICE)'!$E$3:$E$63,' RPM (ICE)'!$B$3:$B$63,,1),IF(M944=2,_xlfn.XLOOKUP(D944,' RPM (ICE)'!$F$3:$F$63,' RPM (ICE)'!$B$3:$B$63,,1),IF(M944=3,_xlfn.XLOOKUP(D944,' RPM (ICE)'!$G$3:$G$63,' RPM (ICE)'!$B$3:$B$63,,1))))</f>
        <v>6700</v>
      </c>
      <c r="X944" s="12">
        <f t="shared" si="339"/>
        <v>19.129809385074626</v>
      </c>
      <c r="Y944" s="3">
        <f t="shared" si="340"/>
        <v>19</v>
      </c>
      <c r="Z944" s="3">
        <f t="shared" si="347"/>
        <v>19</v>
      </c>
      <c r="AA944" s="3">
        <f t="shared" si="341"/>
        <v>19</v>
      </c>
      <c r="AB944" s="19"/>
      <c r="AC944" s="14">
        <f>IF(M944=1,_xlfn.XLOOKUP(D944,' RPM (ICE)'!$E$3:$E$63,' RPM (ICE)'!$C$3:$C$63,,-1),IF(M944=2,_xlfn.XLOOKUP(D944,' RPM (ICE)'!$F$3:$F$63,' RPM (ICE)'!$C$3:$C$63,,-1),IF(M944=3,_xlfn.XLOOKUP(D944,' RPM (ICE)'!$G$3:$G$63,' RPM (ICE)'!$C$3:$C$63,,-1))))</f>
        <v>16.8</v>
      </c>
      <c r="AD944" s="14">
        <f t="shared" si="342"/>
        <v>12.527760000000001</v>
      </c>
      <c r="AE944" s="14">
        <f t="shared" si="343"/>
        <v>17.854488759402983</v>
      </c>
      <c r="AF944" s="14" cm="1">
        <f t="array" ref="AF944">_xlfn.XLOOKUP(AE944,BSFC!$I$11:$I$33,_xlfn.XLOOKUP('Main Data (ICE)'!W944,BSFC!$J$10:$W$10,BSFC!$J$11:$W$33,,-1),,-1)</f>
        <v>484.72801649999997</v>
      </c>
      <c r="AG944" s="14">
        <f t="shared" si="344"/>
        <v>1.6868211822189001</v>
      </c>
      <c r="AH944" s="14">
        <f t="shared" si="348"/>
        <v>2.6586293473693158E-4</v>
      </c>
      <c r="AI944" s="14">
        <f t="shared" si="349"/>
        <v>0.12887121301590179</v>
      </c>
      <c r="AJ944" s="14">
        <f t="shared" si="353"/>
        <v>105.59025633761416</v>
      </c>
      <c r="AK944" s="14">
        <f t="shared" si="350"/>
        <v>1.7069034836543284E-4</v>
      </c>
      <c r="AL944" s="14">
        <f t="shared" si="351"/>
        <v>0.13985464415578297</v>
      </c>
    </row>
    <row r="945" spans="1:38" ht="15.75" thickBot="1" x14ac:dyDescent="0.3">
      <c r="A945" s="14">
        <v>3</v>
      </c>
      <c r="B945" s="17" t="s">
        <v>33</v>
      </c>
      <c r="C945" s="14">
        <v>939</v>
      </c>
      <c r="D945" s="14">
        <f t="shared" si="345"/>
        <v>29.096353710602035</v>
      </c>
      <c r="E945" s="14">
        <f t="shared" si="335"/>
        <v>13.007212402032255</v>
      </c>
      <c r="F945" s="14">
        <f t="shared" si="346"/>
        <v>78.425231238193604</v>
      </c>
      <c r="G945" s="14">
        <f>0.5*('Specifications (ICE)'!$P$4*'Specifications (ICE)'!$P$3)*'Specifications (ICE)'!$P$5*E945^2</f>
        <v>52.881709644922488</v>
      </c>
      <c r="H945" s="14">
        <f>IF(B945="A",'Specifications (ICE)'!$M$12,IF(B945="G",'Specifications (ICE)'!$M$13))</f>
        <v>84.271039200000004</v>
      </c>
      <c r="I945" s="14">
        <f>'Specifications (ICE)'!$H$11-G945-H945-R945</f>
        <v>564.84550137380018</v>
      </c>
      <c r="J945" s="14">
        <f t="shared" si="336"/>
        <v>0.89255786402729698</v>
      </c>
      <c r="K945" s="14">
        <f>0.5*'Specifications (ICE)'!$E$16*E945^2</f>
        <v>45417.981397959928</v>
      </c>
      <c r="L945" s="14">
        <f>E945/'Specifications (ICE)'!$M$4</f>
        <v>45.519553462930027</v>
      </c>
      <c r="M945" s="14">
        <f t="shared" si="331"/>
        <v>3</v>
      </c>
      <c r="N945" s="14">
        <f>IF(M945=1,'Specifications (ICE)'!$M$19,IF(M945=2,'Specifications (ICE)'!$M$20,IF(M945=3,'Specifications (ICE)'!$M$21)))</f>
        <v>632.83908432016858</v>
      </c>
      <c r="O945" s="14">
        <f t="shared" si="332"/>
        <v>53.534254853473051</v>
      </c>
      <c r="P945" s="13">
        <f t="shared" si="333"/>
        <v>-1.0710694368327562</v>
      </c>
      <c r="Q945" s="14">
        <v>0</v>
      </c>
      <c r="R945" s="17">
        <f>'Specifications (ICE)'!$E$16*9.81*SIN(Q945-Q944)</f>
        <v>0</v>
      </c>
      <c r="S945" s="14">
        <f t="shared" si="337"/>
        <v>0</v>
      </c>
      <c r="T945" s="12">
        <f t="shared" si="334"/>
        <v>815.02581934268449</v>
      </c>
      <c r="U945" s="3">
        <f t="shared" si="352"/>
        <v>18</v>
      </c>
      <c r="V945" s="19">
        <f t="shared" si="338"/>
        <v>13.422600000000001</v>
      </c>
      <c r="W945" s="14">
        <f>IF(M945=1,_xlfn.XLOOKUP(D945,' RPM (ICE)'!$E$3:$E$63,' RPM (ICE)'!$B$3:$B$63,,1),IF(M945=2,_xlfn.XLOOKUP(D945,' RPM (ICE)'!$F$3:$F$63,' RPM (ICE)'!$B$3:$B$63,,1),IF(M945=3,_xlfn.XLOOKUP(D945,' RPM (ICE)'!$G$3:$G$63,' RPM (ICE)'!$B$3:$B$63,,1))))</f>
        <v>6700</v>
      </c>
      <c r="X945" s="12">
        <f t="shared" si="339"/>
        <v>19.129809385074626</v>
      </c>
      <c r="Y945" s="3">
        <f t="shared" si="340"/>
        <v>19</v>
      </c>
      <c r="Z945" s="3">
        <f t="shared" si="347"/>
        <v>19</v>
      </c>
      <c r="AA945" s="3">
        <f t="shared" si="341"/>
        <v>19</v>
      </c>
      <c r="AB945" s="19"/>
      <c r="AC945" s="14">
        <f>IF(M945=1,_xlfn.XLOOKUP(D945,' RPM (ICE)'!$E$3:$E$63,' RPM (ICE)'!$C$3:$C$63,,-1),IF(M945=2,_xlfn.XLOOKUP(D945,' RPM (ICE)'!$F$3:$F$63,' RPM (ICE)'!$C$3:$C$63,,-1),IF(M945=3,_xlfn.XLOOKUP(D945,' RPM (ICE)'!$G$3:$G$63,' RPM (ICE)'!$C$3:$C$63,,-1))))</f>
        <v>16.8</v>
      </c>
      <c r="AD945" s="14">
        <f t="shared" si="342"/>
        <v>12.527760000000001</v>
      </c>
      <c r="AE945" s="14">
        <f t="shared" si="343"/>
        <v>17.854488759402983</v>
      </c>
      <c r="AF945" s="14" cm="1">
        <f t="array" ref="AF945">_xlfn.XLOOKUP(AE945,BSFC!$I$11:$I$33,_xlfn.XLOOKUP('Main Data (ICE)'!W945,BSFC!$J$10:$W$10,BSFC!$J$11:$W$33,,-1),,-1)</f>
        <v>484.72801649999997</v>
      </c>
      <c r="AG945" s="14">
        <f t="shared" si="344"/>
        <v>1.6868211822189001</v>
      </c>
      <c r="AH945" s="14">
        <f t="shared" si="348"/>
        <v>2.6753874894743185E-4</v>
      </c>
      <c r="AI945" s="14">
        <f t="shared" si="349"/>
        <v>0.1296835271141801</v>
      </c>
      <c r="AJ945" s="14">
        <f t="shared" si="353"/>
        <v>105.71993986472835</v>
      </c>
      <c r="AK945" s="14">
        <f t="shared" si="350"/>
        <v>1.7176626107838426E-4</v>
      </c>
      <c r="AL945" s="14">
        <f t="shared" si="351"/>
        <v>0.14002641041686134</v>
      </c>
    </row>
    <row r="946" spans="1:38" ht="15.75" thickBot="1" x14ac:dyDescent="0.3">
      <c r="A946" s="14">
        <v>3</v>
      </c>
      <c r="B946" s="17" t="s">
        <v>33</v>
      </c>
      <c r="C946" s="14">
        <v>940</v>
      </c>
      <c r="D946" s="14">
        <f t="shared" si="345"/>
        <v>28.911567742604699</v>
      </c>
      <c r="E946" s="14">
        <f t="shared" si="335"/>
        <v>12.924605819827397</v>
      </c>
      <c r="F946" s="14">
        <f t="shared" si="346"/>
        <v>78.502603036911509</v>
      </c>
      <c r="G946" s="14">
        <f>0.5*('Specifications (ICE)'!$P$4*'Specifications (ICE)'!$P$3)*'Specifications (ICE)'!$P$5*E946^2</f>
        <v>52.212157130264814</v>
      </c>
      <c r="H946" s="14">
        <f>IF(B946="A",'Specifications (ICE)'!$M$12,IF(B946="G",'Specifications (ICE)'!$M$13))</f>
        <v>84.271039200000004</v>
      </c>
      <c r="I946" s="14">
        <f>'Specifications (ICE)'!$H$11-G946-H946-R946</f>
        <v>565.51505388845783</v>
      </c>
      <c r="J946" s="14">
        <f t="shared" si="336"/>
        <v>0.8936158778751252</v>
      </c>
      <c r="K946" s="14">
        <f>0.5*'Specifications (ICE)'!$E$16*E946^2</f>
        <v>44842.929572671615</v>
      </c>
      <c r="L946" s="14">
        <f>E946/'Specifications (ICE)'!$M$4</f>
        <v>45.230466561075751</v>
      </c>
      <c r="M946" s="14">
        <f t="shared" si="331"/>
        <v>3</v>
      </c>
      <c r="N946" s="14">
        <f>IF(M946=1,'Specifications (ICE)'!$M$19,IF(M946=2,'Specifications (ICE)'!$M$20,IF(M946=3,'Specifications (ICE)'!$M$21)))</f>
        <v>632.83908432016858</v>
      </c>
      <c r="O946" s="14">
        <f t="shared" si="332"/>
        <v>52.856440251824495</v>
      </c>
      <c r="P946" s="13">
        <f t="shared" si="333"/>
        <v>-1.0723390534501502</v>
      </c>
      <c r="Q946" s="14">
        <v>0</v>
      </c>
      <c r="R946" s="17">
        <f>'Specifications (ICE)'!$E$16*9.81*SIN(Q946-Q945)</f>
        <v>0</v>
      </c>
      <c r="S946" s="14">
        <f t="shared" si="337"/>
        <v>0</v>
      </c>
      <c r="T946" s="12">
        <f t="shared" si="334"/>
        <v>809.84972970382421</v>
      </c>
      <c r="U946" s="3">
        <f t="shared" si="352"/>
        <v>18</v>
      </c>
      <c r="V946" s="19">
        <f t="shared" si="338"/>
        <v>13.422600000000001</v>
      </c>
      <c r="W946" s="14">
        <f>IF(M946=1,_xlfn.XLOOKUP(D946,' RPM (ICE)'!$E$3:$E$63,' RPM (ICE)'!$B$3:$B$63,,1),IF(M946=2,_xlfn.XLOOKUP(D946,' RPM (ICE)'!$F$3:$F$63,' RPM (ICE)'!$B$3:$B$63,,1),IF(M946=3,_xlfn.XLOOKUP(D946,' RPM (ICE)'!$G$3:$G$63,' RPM (ICE)'!$B$3:$B$63,,1))))</f>
        <v>6600</v>
      </c>
      <c r="X946" s="12">
        <f t="shared" si="339"/>
        <v>19.419654981818184</v>
      </c>
      <c r="Y946" s="3">
        <f t="shared" si="340"/>
        <v>19</v>
      </c>
      <c r="Z946" s="3">
        <f t="shared" si="347"/>
        <v>19</v>
      </c>
      <c r="AA946" s="3">
        <f t="shared" si="341"/>
        <v>19</v>
      </c>
      <c r="AB946" s="19"/>
      <c r="AC946" s="14">
        <f>IF(M946=1,_xlfn.XLOOKUP(D946,' RPM (ICE)'!$E$3:$E$63,' RPM (ICE)'!$C$3:$C$63,,-1),IF(M946=2,_xlfn.XLOOKUP(D946,' RPM (ICE)'!$F$3:$F$63,' RPM (ICE)'!$C$3:$C$63,,-1),IF(M946=3,_xlfn.XLOOKUP(D946,' RPM (ICE)'!$G$3:$G$63,' RPM (ICE)'!$C$3:$C$63,,-1))))</f>
        <v>18</v>
      </c>
      <c r="AD946" s="14">
        <f t="shared" si="342"/>
        <v>13.422600000000001</v>
      </c>
      <c r="AE946" s="14">
        <f t="shared" si="343"/>
        <v>19.419654981818184</v>
      </c>
      <c r="AF946" s="14" cm="1">
        <f t="array" ref="AF946">_xlfn.XLOOKUP(AE946,BSFC!$I$11:$I$33,_xlfn.XLOOKUP('Main Data (ICE)'!W946,BSFC!$J$10:$W$10,BSFC!$J$11:$W$33,,-1),,-1)</f>
        <v>504.47246850000005</v>
      </c>
      <c r="AG946" s="14">
        <f t="shared" si="344"/>
        <v>1.8809255988022502</v>
      </c>
      <c r="AH946" s="14">
        <f t="shared" si="348"/>
        <v>2.8848075151971053E-4</v>
      </c>
      <c r="AI946" s="14">
        <f t="shared" si="349"/>
        <v>0.1455305968338835</v>
      </c>
      <c r="AJ946" s="14">
        <f t="shared" si="353"/>
        <v>105.86547046156223</v>
      </c>
      <c r="AK946" s="14">
        <f t="shared" si="350"/>
        <v>1.927557573958722E-4</v>
      </c>
      <c r="AL946" s="14">
        <f t="shared" si="351"/>
        <v>0.14021916617425723</v>
      </c>
    </row>
    <row r="947" spans="1:38" ht="15.75" thickBot="1" x14ac:dyDescent="0.3">
      <c r="A947" s="14">
        <v>3</v>
      </c>
      <c r="B947" s="17" t="s">
        <v>33</v>
      </c>
      <c r="C947" s="14">
        <v>941</v>
      </c>
      <c r="D947" s="14">
        <f t="shared" si="345"/>
        <v>28.725371944456381</v>
      </c>
      <c r="E947" s="14">
        <f t="shared" si="335"/>
        <v>12.841368988196544</v>
      </c>
      <c r="F947" s="14">
        <f t="shared" si="346"/>
        <v>78.580476354072573</v>
      </c>
      <c r="G947" s="14">
        <f>0.5*('Specifications (ICE)'!$P$4*'Specifications (ICE)'!$P$3)*'Specifications (ICE)'!$P$5*E947^2</f>
        <v>51.541810946243054</v>
      </c>
      <c r="H947" s="14">
        <f>IF(B947="A",'Specifications (ICE)'!$M$12,IF(B947="G",'Specifications (ICE)'!$M$13))</f>
        <v>84.271039200000004</v>
      </c>
      <c r="I947" s="14">
        <f>'Specifications (ICE)'!$H$11-G947-H947-R947</f>
        <v>566.18540007247964</v>
      </c>
      <c r="J947" s="14">
        <f t="shared" si="336"/>
        <v>0.89467514586383035</v>
      </c>
      <c r="K947" s="14">
        <f>0.5*'Specifications (ICE)'!$E$16*E947^2</f>
        <v>44267.196096569503</v>
      </c>
      <c r="L947" s="14">
        <f>E947/'Specifications (ICE)'!$M$4</f>
        <v>44.93917406193016</v>
      </c>
      <c r="M947" s="14">
        <f t="shared" si="331"/>
        <v>3</v>
      </c>
      <c r="N947" s="14">
        <f>IF(M947=1,'Specifications (ICE)'!$M$19,IF(M947=2,'Specifications (ICE)'!$M$20,IF(M947=3,'Specifications (ICE)'!$M$21)))</f>
        <v>632.83908432016858</v>
      </c>
      <c r="O947" s="14">
        <f t="shared" si="332"/>
        <v>52.177822187158363</v>
      </c>
      <c r="P947" s="13">
        <f t="shared" si="333"/>
        <v>-1.0736101750365963</v>
      </c>
      <c r="Q947" s="14">
        <v>0</v>
      </c>
      <c r="R947" s="17">
        <f>'Specifications (ICE)'!$E$16*9.81*SIN(Q947-Q946)</f>
        <v>0</v>
      </c>
      <c r="S947" s="14">
        <f t="shared" si="337"/>
        <v>0</v>
      </c>
      <c r="T947" s="12">
        <f t="shared" si="334"/>
        <v>804.63414893197296</v>
      </c>
      <c r="U947" s="3">
        <f t="shared" si="352"/>
        <v>18</v>
      </c>
      <c r="V947" s="19">
        <f t="shared" si="338"/>
        <v>13.422600000000001</v>
      </c>
      <c r="W947" s="14">
        <f>IF(M947=1,_xlfn.XLOOKUP(D947,' RPM (ICE)'!$E$3:$E$63,' RPM (ICE)'!$B$3:$B$63,,1),IF(M947=2,_xlfn.XLOOKUP(D947,' RPM (ICE)'!$F$3:$F$63,' RPM (ICE)'!$B$3:$B$63,,1),IF(M947=3,_xlfn.XLOOKUP(D947,' RPM (ICE)'!$G$3:$G$63,' RPM (ICE)'!$B$3:$B$63,,1))))</f>
        <v>6600</v>
      </c>
      <c r="X947" s="12">
        <f t="shared" si="339"/>
        <v>19.419654981818184</v>
      </c>
      <c r="Y947" s="3">
        <f t="shared" si="340"/>
        <v>19</v>
      </c>
      <c r="Z947" s="3">
        <f t="shared" si="347"/>
        <v>19</v>
      </c>
      <c r="AA947" s="3">
        <f t="shared" si="341"/>
        <v>19</v>
      </c>
      <c r="AB947" s="19"/>
      <c r="AC947" s="14">
        <f>IF(M947=1,_xlfn.XLOOKUP(D947,' RPM (ICE)'!$E$3:$E$63,' RPM (ICE)'!$C$3:$C$63,,-1),IF(M947=2,_xlfn.XLOOKUP(D947,' RPM (ICE)'!$F$3:$F$63,' RPM (ICE)'!$C$3:$C$63,,-1),IF(M947=3,_xlfn.XLOOKUP(D947,' RPM (ICE)'!$G$3:$G$63,' RPM (ICE)'!$C$3:$C$63,,-1))))</f>
        <v>18</v>
      </c>
      <c r="AD947" s="14">
        <f t="shared" si="342"/>
        <v>13.422600000000001</v>
      </c>
      <c r="AE947" s="14">
        <f t="shared" si="343"/>
        <v>19.419654981818184</v>
      </c>
      <c r="AF947" s="14" cm="1">
        <f t="array" ref="AF947">_xlfn.XLOOKUP(AE947,BSFC!$I$11:$I$33,_xlfn.XLOOKUP('Main Data (ICE)'!W947,BSFC!$J$10:$W$10,BSFC!$J$11:$W$33,,-1),,-1)</f>
        <v>504.47246850000005</v>
      </c>
      <c r="AG947" s="14">
        <f t="shared" si="344"/>
        <v>1.8809255988022502</v>
      </c>
      <c r="AH947" s="14">
        <f t="shared" si="348"/>
        <v>2.9035066303502693E-4</v>
      </c>
      <c r="AI947" s="14">
        <f t="shared" si="349"/>
        <v>0.14647391571189175</v>
      </c>
      <c r="AJ947" s="14">
        <f t="shared" si="353"/>
        <v>106.01194437727412</v>
      </c>
      <c r="AK947" s="14">
        <f t="shared" si="350"/>
        <v>1.9400518637336655E-4</v>
      </c>
      <c r="AL947" s="14">
        <f t="shared" si="351"/>
        <v>0.14041317136063058</v>
      </c>
    </row>
    <row r="948" spans="1:38" ht="15.75" thickBot="1" x14ac:dyDescent="0.3">
      <c r="A948" s="14">
        <v>3</v>
      </c>
      <c r="B948" s="17" t="s">
        <v>33</v>
      </c>
      <c r="C948" s="14">
        <v>942</v>
      </c>
      <c r="D948" s="14">
        <f t="shared" si="345"/>
        <v>28.537738456777845</v>
      </c>
      <c r="E948" s="14">
        <f t="shared" si="335"/>
        <v>12.757489452903449</v>
      </c>
      <c r="F948" s="14">
        <f t="shared" si="346"/>
        <v>78.658861682447068</v>
      </c>
      <c r="G948" s="14">
        <f>0.5*('Specifications (ICE)'!$P$4*'Specifications (ICE)'!$P$3)*'Specifications (ICE)'!$P$5*E948^2</f>
        <v>50.870670152063092</v>
      </c>
      <c r="H948" s="14">
        <f>IF(B948="A",'Specifications (ICE)'!$M$12,IF(B948="G",'Specifications (ICE)'!$M$13))</f>
        <v>84.271039200000004</v>
      </c>
      <c r="I948" s="14">
        <f>'Specifications (ICE)'!$H$11-G948-H948-R948</f>
        <v>566.85654086665954</v>
      </c>
      <c r="J948" s="14">
        <f t="shared" si="336"/>
        <v>0.89573566948003658</v>
      </c>
      <c r="K948" s="14">
        <f>0.5*'Specifications (ICE)'!$E$16*E948^2</f>
        <v>43690.780161643233</v>
      </c>
      <c r="L948" s="14">
        <f>E948/'Specifications (ICE)'!$M$4</f>
        <v>44.645632381114432</v>
      </c>
      <c r="M948" s="14">
        <f t="shared" si="331"/>
        <v>3</v>
      </c>
      <c r="N948" s="14">
        <f>IF(M948=1,'Specifications (ICE)'!$M$19,IF(M948=2,'Specifications (ICE)'!$M$20,IF(M948=3,'Specifications (ICE)'!$M$21)))</f>
        <v>632.83908432016858</v>
      </c>
      <c r="O948" s="14">
        <f t="shared" si="332"/>
        <v>51.498399707071378</v>
      </c>
      <c r="P948" s="13">
        <f t="shared" si="333"/>
        <v>-1.0748828033760438</v>
      </c>
      <c r="Q948" s="14">
        <v>0</v>
      </c>
      <c r="R948" s="17">
        <f>'Specifications (ICE)'!$E$16*9.81*SIN(Q948-Q947)</f>
        <v>0</v>
      </c>
      <c r="S948" s="14">
        <f t="shared" si="337"/>
        <v>0</v>
      </c>
      <c r="T948" s="12">
        <f t="shared" si="334"/>
        <v>799.37829665053732</v>
      </c>
      <c r="U948" s="3">
        <f t="shared" si="352"/>
        <v>18</v>
      </c>
      <c r="V948" s="19">
        <f t="shared" si="338"/>
        <v>13.422600000000001</v>
      </c>
      <c r="W948" s="14">
        <f>IF(M948=1,_xlfn.XLOOKUP(D948,' RPM (ICE)'!$E$3:$E$63,' RPM (ICE)'!$B$3:$B$63,,1),IF(M948=2,_xlfn.XLOOKUP(D948,' RPM (ICE)'!$F$3:$F$63,' RPM (ICE)'!$B$3:$B$63,,1),IF(M948=3,_xlfn.XLOOKUP(D948,' RPM (ICE)'!$G$3:$G$63,' RPM (ICE)'!$B$3:$B$63,,1))))</f>
        <v>6600</v>
      </c>
      <c r="X948" s="12">
        <f t="shared" si="339"/>
        <v>19.419654981818184</v>
      </c>
      <c r="Y948" s="3">
        <f t="shared" si="340"/>
        <v>19</v>
      </c>
      <c r="Z948" s="3">
        <f t="shared" si="347"/>
        <v>19</v>
      </c>
      <c r="AA948" s="3">
        <f t="shared" si="341"/>
        <v>19</v>
      </c>
      <c r="AB948" s="19"/>
      <c r="AC948" s="14">
        <f>IF(M948=1,_xlfn.XLOOKUP(D948,' RPM (ICE)'!$E$3:$E$63,' RPM (ICE)'!$C$3:$C$63,,-1),IF(M948=2,_xlfn.XLOOKUP(D948,' RPM (ICE)'!$F$3:$F$63,' RPM (ICE)'!$C$3:$C$63,,-1),IF(M948=3,_xlfn.XLOOKUP(D948,' RPM (ICE)'!$G$3:$G$63,' RPM (ICE)'!$C$3:$C$63,,-1))))</f>
        <v>18</v>
      </c>
      <c r="AD948" s="14">
        <f t="shared" si="342"/>
        <v>13.422600000000001</v>
      </c>
      <c r="AE948" s="14">
        <f t="shared" si="343"/>
        <v>19.419654981818184</v>
      </c>
      <c r="AF948" s="14" cm="1">
        <f t="array" ref="AF948">_xlfn.XLOOKUP(AE948,BSFC!$I$11:$I$33,_xlfn.XLOOKUP('Main Data (ICE)'!W948,BSFC!$J$10:$W$10,BSFC!$J$11:$W$33,,-1),,-1)</f>
        <v>504.47246850000005</v>
      </c>
      <c r="AG948" s="14">
        <f t="shared" si="344"/>
        <v>1.8809255988022502</v>
      </c>
      <c r="AH948" s="14">
        <f t="shared" si="348"/>
        <v>2.9225969684430324E-4</v>
      </c>
      <c r="AI948" s="14">
        <f t="shared" si="349"/>
        <v>0.14743697071010733</v>
      </c>
      <c r="AJ948" s="14">
        <f t="shared" si="353"/>
        <v>106.15938134798422</v>
      </c>
      <c r="AK948" s="14">
        <f t="shared" si="350"/>
        <v>1.9528075590742692E-4</v>
      </c>
      <c r="AL948" s="14">
        <f t="shared" si="351"/>
        <v>0.14060845211653802</v>
      </c>
    </row>
    <row r="949" spans="1:38" ht="15.75" thickBot="1" x14ac:dyDescent="0.3">
      <c r="A949" s="14">
        <v>3</v>
      </c>
      <c r="B949" s="17" t="s">
        <v>33</v>
      </c>
      <c r="C949" s="14">
        <v>943</v>
      </c>
      <c r="D949" s="14">
        <f t="shared" si="345"/>
        <v>28.348638466357116</v>
      </c>
      <c r="E949" s="14">
        <f t="shared" si="335"/>
        <v>12.672954333311182</v>
      </c>
      <c r="F949" s="14">
        <f t="shared" si="346"/>
        <v>78.737769881253683</v>
      </c>
      <c r="G949" s="14">
        <f>0.5*('Specifications (ICE)'!$P$4*'Specifications (ICE)'!$P$3)*'Specifications (ICE)'!$P$5*E949^2</f>
        <v>50.198733805815628</v>
      </c>
      <c r="H949" s="14">
        <f>IF(B949="A",'Specifications (ICE)'!$M$12,IF(B949="G",'Specifications (ICE)'!$M$13))</f>
        <v>84.271039200000004</v>
      </c>
      <c r="I949" s="14">
        <f>'Specifications (ICE)'!$H$11-G949-H949-R949</f>
        <v>567.52847721290698</v>
      </c>
      <c r="J949" s="14">
        <f t="shared" si="336"/>
        <v>0.89679745021213109</v>
      </c>
      <c r="K949" s="14">
        <f>0.5*'Specifications (ICE)'!$E$16*E949^2</f>
        <v>43113.680958924648</v>
      </c>
      <c r="L949" s="14">
        <f>E949/'Specifications (ICE)'!$M$4</f>
        <v>44.349796442033885</v>
      </c>
      <c r="M949" s="14">
        <f t="shared" si="331"/>
        <v>3</v>
      </c>
      <c r="N949" s="14">
        <f>IF(M949=1,'Specifications (ICE)'!$M$19,IF(M949=2,'Specifications (ICE)'!$M$20,IF(M949=3,'Specifications (ICE)'!$M$21)))</f>
        <v>632.83908432016858</v>
      </c>
      <c r="O949" s="14">
        <f t="shared" si="332"/>
        <v>50.818171858031384</v>
      </c>
      <c r="P949" s="13">
        <f t="shared" si="333"/>
        <v>-1.0761569402545572</v>
      </c>
      <c r="Q949" s="14">
        <v>0</v>
      </c>
      <c r="R949" s="17">
        <f>'Specifications (ICE)'!$E$16*9.81*SIN(Q949-Q948)</f>
        <v>0</v>
      </c>
      <c r="S949" s="14">
        <f t="shared" si="337"/>
        <v>0</v>
      </c>
      <c r="T949" s="12">
        <f t="shared" si="334"/>
        <v>794.08136576485765</v>
      </c>
      <c r="U949" s="3">
        <f t="shared" si="352"/>
        <v>18</v>
      </c>
      <c r="V949" s="19">
        <f t="shared" si="338"/>
        <v>13.422600000000001</v>
      </c>
      <c r="W949" s="14">
        <f>IF(M949=1,_xlfn.XLOOKUP(D949,' RPM (ICE)'!$E$3:$E$63,' RPM (ICE)'!$B$3:$B$63,,1),IF(M949=2,_xlfn.XLOOKUP(D949,' RPM (ICE)'!$F$3:$F$63,' RPM (ICE)'!$B$3:$B$63,,1),IF(M949=3,_xlfn.XLOOKUP(D949,' RPM (ICE)'!$G$3:$G$63,' RPM (ICE)'!$B$3:$B$63,,1))))</f>
        <v>6500</v>
      </c>
      <c r="X949" s="12">
        <f t="shared" si="339"/>
        <v>19.718418904615383</v>
      </c>
      <c r="Y949" s="3">
        <f t="shared" si="340"/>
        <v>20</v>
      </c>
      <c r="Z949" s="3">
        <f t="shared" si="347"/>
        <v>20</v>
      </c>
      <c r="AA949" s="3">
        <f t="shared" si="341"/>
        <v>20</v>
      </c>
      <c r="AB949" s="19"/>
      <c r="AC949" s="14">
        <f>IF(M949=1,_xlfn.XLOOKUP(D949,' RPM (ICE)'!$E$3:$E$63,' RPM (ICE)'!$C$3:$C$63,,-1),IF(M949=2,_xlfn.XLOOKUP(D949,' RPM (ICE)'!$F$3:$F$63,' RPM (ICE)'!$C$3:$C$63,,-1),IF(M949=3,_xlfn.XLOOKUP(D949,' RPM (ICE)'!$G$3:$G$63,' RPM (ICE)'!$C$3:$C$63,,-1))))</f>
        <v>17.8</v>
      </c>
      <c r="AD949" s="14">
        <f t="shared" si="342"/>
        <v>13.273460000000002</v>
      </c>
      <c r="AE949" s="14">
        <f t="shared" si="343"/>
        <v>19.49932536123077</v>
      </c>
      <c r="AF949" s="14" cm="1">
        <f t="array" ref="AF949">_xlfn.XLOOKUP(AE949,BSFC!$I$11:$I$33,_xlfn.XLOOKUP('Main Data (ICE)'!W949,BSFC!$J$10:$W$10,BSFC!$J$11:$W$33,,-1),,-1)</f>
        <v>504.47246850000005</v>
      </c>
      <c r="AG949" s="14">
        <f t="shared" si="344"/>
        <v>1.8600264254822254</v>
      </c>
      <c r="AH949" s="14">
        <f t="shared" si="348"/>
        <v>2.9094022792546193E-4</v>
      </c>
      <c r="AI949" s="14">
        <f t="shared" si="349"/>
        <v>0.14677133496751044</v>
      </c>
      <c r="AJ949" s="14">
        <f t="shared" si="353"/>
        <v>106.30615268295173</v>
      </c>
      <c r="AK949" s="14">
        <f t="shared" si="350"/>
        <v>1.9439911916226547E-4</v>
      </c>
      <c r="AL949" s="14">
        <f t="shared" si="351"/>
        <v>0.1408028512357003</v>
      </c>
    </row>
    <row r="950" spans="1:38" ht="15.75" thickBot="1" x14ac:dyDescent="0.3">
      <c r="A950" s="14">
        <v>3</v>
      </c>
      <c r="B950" s="17" t="s">
        <v>33</v>
      </c>
      <c r="C950" s="14">
        <v>944</v>
      </c>
      <c r="D950" s="14">
        <f t="shared" si="345"/>
        <v>28.158042159505669</v>
      </c>
      <c r="E950" s="14">
        <f t="shared" si="335"/>
        <v>12.587750301530514</v>
      </c>
      <c r="F950" s="14">
        <f t="shared" si="346"/>
        <v>78.817212194299756</v>
      </c>
      <c r="G950" s="14">
        <f>0.5*('Specifications (ICE)'!$P$4*'Specifications (ICE)'!$P$3)*'Specifications (ICE)'!$P$5*E950^2</f>
        <v>49.526000964474868</v>
      </c>
      <c r="H950" s="14">
        <f>IF(B950="A",'Specifications (ICE)'!$M$12,IF(B950="G",'Specifications (ICE)'!$M$13))</f>
        <v>84.271039200000004</v>
      </c>
      <c r="I950" s="14">
        <f>'Specifications (ICE)'!$H$11-G950-H950-R950</f>
        <v>568.20121005424778</v>
      </c>
      <c r="J950" s="14">
        <f t="shared" si="336"/>
        <v>0.89786048955026465</v>
      </c>
      <c r="K950" s="14">
        <f>0.5*'Specifications (ICE)'!$E$16*E950^2</f>
        <v>42535.897678486675</v>
      </c>
      <c r="L950" s="14">
        <f>E950/'Specifications (ICE)'!$M$4</f>
        <v>44.051619602906435</v>
      </c>
      <c r="M950" s="14">
        <f t="shared" si="331"/>
        <v>3</v>
      </c>
      <c r="N950" s="14">
        <f>IF(M950=1,'Specifications (ICE)'!$M$19,IF(M950=2,'Specifications (ICE)'!$M$20,IF(M950=3,'Specifications (ICE)'!$M$21)))</f>
        <v>632.83908432016858</v>
      </c>
      <c r="O950" s="14">
        <f t="shared" si="332"/>
        <v>50.137137685375897</v>
      </c>
      <c r="P950" s="13">
        <f t="shared" si="333"/>
        <v>-1.0774325874603174</v>
      </c>
      <c r="Q950" s="14">
        <v>0</v>
      </c>
      <c r="R950" s="17">
        <f>'Specifications (ICE)'!$E$16*9.81*SIN(Q950-Q949)</f>
        <v>0</v>
      </c>
      <c r="S950" s="14">
        <f t="shared" si="337"/>
        <v>0</v>
      </c>
      <c r="T950" s="12">
        <f t="shared" si="334"/>
        <v>788.74252115565537</v>
      </c>
      <c r="U950" s="3">
        <f t="shared" si="352"/>
        <v>18</v>
      </c>
      <c r="V950" s="19">
        <f t="shared" si="338"/>
        <v>13.422600000000001</v>
      </c>
      <c r="W950" s="14">
        <f>IF(M950=1,_xlfn.XLOOKUP(D950,' RPM (ICE)'!$E$3:$E$63,' RPM (ICE)'!$B$3:$B$63,,1),IF(M950=2,_xlfn.XLOOKUP(D950,' RPM (ICE)'!$F$3:$F$63,' RPM (ICE)'!$B$3:$B$63,,1),IF(M950=3,_xlfn.XLOOKUP(D950,' RPM (ICE)'!$G$3:$G$63,' RPM (ICE)'!$B$3:$B$63,,1))))</f>
        <v>6500</v>
      </c>
      <c r="X950" s="12">
        <f t="shared" si="339"/>
        <v>19.718418904615383</v>
      </c>
      <c r="Y950" s="3">
        <f t="shared" si="340"/>
        <v>20</v>
      </c>
      <c r="Z950" s="3">
        <f t="shared" si="347"/>
        <v>20</v>
      </c>
      <c r="AA950" s="3">
        <f t="shared" si="341"/>
        <v>20</v>
      </c>
      <c r="AB950" s="19"/>
      <c r="AC950" s="14">
        <f>IF(M950=1,_xlfn.XLOOKUP(D950,' RPM (ICE)'!$E$3:$E$63,' RPM (ICE)'!$C$3:$C$63,,-1),IF(M950=2,_xlfn.XLOOKUP(D950,' RPM (ICE)'!$F$3:$F$63,' RPM (ICE)'!$C$3:$C$63,,-1),IF(M950=3,_xlfn.XLOOKUP(D950,' RPM (ICE)'!$G$3:$G$63,' RPM (ICE)'!$C$3:$C$63,,-1))))</f>
        <v>17.8</v>
      </c>
      <c r="AD950" s="14">
        <f t="shared" si="342"/>
        <v>13.273460000000002</v>
      </c>
      <c r="AE950" s="14">
        <f t="shared" si="343"/>
        <v>19.49932536123077</v>
      </c>
      <c r="AF950" s="14" cm="1">
        <f t="array" ref="AF950">_xlfn.XLOOKUP(AE950,BSFC!$I$11:$I$33,_xlfn.XLOOKUP('Main Data (ICE)'!W950,BSFC!$J$10:$W$10,BSFC!$J$11:$W$33,,-1),,-1)</f>
        <v>504.47246850000005</v>
      </c>
      <c r="AG950" s="14">
        <f t="shared" si="344"/>
        <v>1.8600264254822254</v>
      </c>
      <c r="AH950" s="14">
        <f t="shared" si="348"/>
        <v>2.9290954570125729E-4</v>
      </c>
      <c r="AI950" s="14">
        <f t="shared" si="349"/>
        <v>0.14776480156712685</v>
      </c>
      <c r="AJ950" s="14">
        <f t="shared" si="353"/>
        <v>106.45391748451885</v>
      </c>
      <c r="AK950" s="14">
        <f t="shared" si="350"/>
        <v>1.9571496896308191E-4</v>
      </c>
      <c r="AL950" s="14">
        <f t="shared" si="351"/>
        <v>0.14099856620466339</v>
      </c>
    </row>
    <row r="951" spans="1:38" ht="15.75" thickBot="1" x14ac:dyDescent="0.3">
      <c r="A951" s="14">
        <v>3</v>
      </c>
      <c r="B951" s="17" t="s">
        <v>33</v>
      </c>
      <c r="C951" s="14">
        <v>945</v>
      </c>
      <c r="D951" s="14">
        <f t="shared" si="345"/>
        <v>27.965918672434693</v>
      </c>
      <c r="E951" s="14">
        <f t="shared" si="335"/>
        <v>12.501863560236167</v>
      </c>
      <c r="F951" s="14">
        <f t="shared" si="346"/>
        <v>78.897200269292085</v>
      </c>
      <c r="G951" s="14">
        <f>0.5*('Specifications (ICE)'!$P$4*'Specifications (ICE)'!$P$3)*'Specifications (ICE)'!$P$5*E951^2</f>
        <v>48.852470683897145</v>
      </c>
      <c r="H951" s="14">
        <f>IF(B951="A",'Specifications (ICE)'!$M$12,IF(B951="G",'Specifications (ICE)'!$M$13))</f>
        <v>84.271039200000004</v>
      </c>
      <c r="I951" s="14">
        <f>'Specifications (ICE)'!$H$11-G951-H951-R951</f>
        <v>568.87474033482545</v>
      </c>
      <c r="J951" s="14">
        <f t="shared" si="336"/>
        <v>0.89892478898635464</v>
      </c>
      <c r="K951" s="14">
        <f>0.5*'Specifications (ICE)'!$E$16*E951^2</f>
        <v>41957.429509442169</v>
      </c>
      <c r="L951" s="14">
        <f>E951/'Specifications (ICE)'!$M$4</f>
        <v>43.751053579129191</v>
      </c>
      <c r="M951" s="14">
        <f t="shared" si="331"/>
        <v>3</v>
      </c>
      <c r="N951" s="14">
        <f>IF(M951=1,'Specifications (ICE)'!$M$19,IF(M951=2,'Specifications (ICE)'!$M$20,IF(M951=3,'Specifications (ICE)'!$M$21)))</f>
        <v>632.83908432016858</v>
      </c>
      <c r="O951" s="14">
        <f t="shared" si="332"/>
        <v>49.455296233310804</v>
      </c>
      <c r="P951" s="13">
        <f t="shared" si="333"/>
        <v>-1.0787097467836255</v>
      </c>
      <c r="Q951" s="14">
        <v>0</v>
      </c>
      <c r="R951" s="17">
        <f>'Specifications (ICE)'!$E$16*9.81*SIN(Q951-Q950)</f>
        <v>0</v>
      </c>
      <c r="S951" s="14">
        <f t="shared" si="337"/>
        <v>0</v>
      </c>
      <c r="T951" s="12">
        <f t="shared" si="334"/>
        <v>783.36089828900936</v>
      </c>
      <c r="U951" s="3">
        <f t="shared" si="352"/>
        <v>18</v>
      </c>
      <c r="V951" s="19">
        <f t="shared" si="338"/>
        <v>13.422600000000001</v>
      </c>
      <c r="W951" s="14">
        <f>IF(M951=1,_xlfn.XLOOKUP(D951,' RPM (ICE)'!$E$3:$E$63,' RPM (ICE)'!$B$3:$B$63,,1),IF(M951=2,_xlfn.XLOOKUP(D951,' RPM (ICE)'!$F$3:$F$63,' RPM (ICE)'!$B$3:$B$63,,1),IF(M951=3,_xlfn.XLOOKUP(D951,' RPM (ICE)'!$G$3:$G$63,' RPM (ICE)'!$B$3:$B$63,,1))))</f>
        <v>6400</v>
      </c>
      <c r="X951" s="12">
        <f t="shared" si="339"/>
        <v>20.026519199999999</v>
      </c>
      <c r="Y951" s="3">
        <f t="shared" si="340"/>
        <v>20</v>
      </c>
      <c r="Z951" s="3">
        <f t="shared" si="347"/>
        <v>20</v>
      </c>
      <c r="AA951" s="3">
        <f t="shared" si="341"/>
        <v>20</v>
      </c>
      <c r="AB951" s="19"/>
      <c r="AC951" s="14">
        <f>IF(M951=1,_xlfn.XLOOKUP(D951,' RPM (ICE)'!$E$3:$E$63,' RPM (ICE)'!$C$3:$C$63,,-1),IF(M951=2,_xlfn.XLOOKUP(D951,' RPM (ICE)'!$F$3:$F$63,' RPM (ICE)'!$C$3:$C$63,,-1),IF(M951=3,_xlfn.XLOOKUP(D951,' RPM (ICE)'!$G$3:$G$63,' RPM (ICE)'!$C$3:$C$63,,-1))))</f>
        <v>17.5</v>
      </c>
      <c r="AD951" s="14">
        <f t="shared" si="342"/>
        <v>13.049750000000001</v>
      </c>
      <c r="AE951" s="14">
        <f t="shared" si="343"/>
        <v>19.470227000000001</v>
      </c>
      <c r="AF951" s="14" cm="1">
        <f t="array" ref="AF951">_xlfn.XLOOKUP(AE951,BSFC!$I$11:$I$33,_xlfn.XLOOKUP('Main Data (ICE)'!W951,BSFC!$J$10:$W$10,BSFC!$J$11:$W$33,,-1),,-1)</f>
        <v>457.16661900000008</v>
      </c>
      <c r="AG951" s="14">
        <f t="shared" si="344"/>
        <v>1.6571972461931255</v>
      </c>
      <c r="AH951" s="14">
        <f t="shared" si="348"/>
        <v>2.8995121711976248E-4</v>
      </c>
      <c r="AI951" s="14">
        <f t="shared" si="349"/>
        <v>0.13255601760557675</v>
      </c>
      <c r="AJ951" s="14">
        <f t="shared" si="353"/>
        <v>106.58647350212443</v>
      </c>
      <c r="AK951" s="14">
        <f t="shared" si="350"/>
        <v>1.7557088424579703E-4</v>
      </c>
      <c r="AL951" s="14">
        <f t="shared" si="351"/>
        <v>0.14117413708890919</v>
      </c>
    </row>
    <row r="952" spans="1:38" ht="15.75" thickBot="1" x14ac:dyDescent="0.3">
      <c r="A952" s="14">
        <v>3</v>
      </c>
      <c r="B952" s="17" t="s">
        <v>33</v>
      </c>
      <c r="C952" s="14">
        <v>946</v>
      </c>
      <c r="D952" s="14">
        <f t="shared" si="345"/>
        <v>27.772236038415208</v>
      </c>
      <c r="E952" s="14">
        <f t="shared" si="335"/>
        <v>12.415279819045306</v>
      </c>
      <c r="F952" s="14">
        <f t="shared" si="346"/>
        <v>78.977746178411749</v>
      </c>
      <c r="G952" s="14">
        <f>0.5*('Specifications (ICE)'!$P$4*'Specifications (ICE)'!$P$3)*'Specifications (ICE)'!$P$5*E952^2</f>
        <v>48.178142018819656</v>
      </c>
      <c r="H952" s="14">
        <f>IF(B952="A",'Specifications (ICE)'!$M$12,IF(B952="G",'Specifications (ICE)'!$M$13))</f>
        <v>84.271039200000004</v>
      </c>
      <c r="I952" s="14">
        <f>'Specifications (ICE)'!$H$11-G952-H952-R952</f>
        <v>569.54906899990294</v>
      </c>
      <c r="J952" s="14">
        <f t="shared" si="336"/>
        <v>0.89999035001408711</v>
      </c>
      <c r="K952" s="14">
        <f>0.5*'Specifications (ICE)'!$E$16*E952^2</f>
        <v>41378.275639942774</v>
      </c>
      <c r="L952" s="14">
        <f>E952/'Specifications (ICE)'!$M$4</f>
        <v>43.448048360613491</v>
      </c>
      <c r="M952" s="14">
        <f t="shared" si="331"/>
        <v>3</v>
      </c>
      <c r="N952" s="14">
        <f>IF(M952=1,'Specifications (ICE)'!$M$19,IF(M952=2,'Specifications (ICE)'!$M$20,IF(M952=3,'Specifications (ICE)'!$M$21)))</f>
        <v>632.83908432016858</v>
      </c>
      <c r="O952" s="14">
        <f t="shared" si="332"/>
        <v>48.772646544909009</v>
      </c>
      <c r="P952" s="13">
        <f t="shared" si="333"/>
        <v>-1.0799884200169045</v>
      </c>
      <c r="Q952" s="14">
        <v>0</v>
      </c>
      <c r="R952" s="17">
        <f>'Specifications (ICE)'!$E$16*9.81*SIN(Q952-Q951)</f>
        <v>0</v>
      </c>
      <c r="S952" s="14">
        <f t="shared" si="337"/>
        <v>0</v>
      </c>
      <c r="T952" s="12">
        <f t="shared" si="334"/>
        <v>777.93560173624383</v>
      </c>
      <c r="U952" s="3">
        <f t="shared" si="352"/>
        <v>18</v>
      </c>
      <c r="V952" s="19">
        <f t="shared" si="338"/>
        <v>13.422600000000001</v>
      </c>
      <c r="W952" s="14">
        <f>IF(M952=1,_xlfn.XLOOKUP(D952,' RPM (ICE)'!$E$3:$E$63,' RPM (ICE)'!$B$3:$B$63,,1),IF(M952=2,_xlfn.XLOOKUP(D952,' RPM (ICE)'!$F$3:$F$63,' RPM (ICE)'!$B$3:$B$63,,1),IF(M952=3,_xlfn.XLOOKUP(D952,' RPM (ICE)'!$G$3:$G$63,' RPM (ICE)'!$B$3:$B$63,,1))))</f>
        <v>6400</v>
      </c>
      <c r="X952" s="12">
        <f t="shared" si="339"/>
        <v>20.026519199999999</v>
      </c>
      <c r="Y952" s="3">
        <f t="shared" si="340"/>
        <v>20</v>
      </c>
      <c r="Z952" s="3">
        <f t="shared" si="347"/>
        <v>20</v>
      </c>
      <c r="AA952" s="3">
        <f t="shared" si="341"/>
        <v>20</v>
      </c>
      <c r="AB952" s="19"/>
      <c r="AC952" s="14">
        <f>IF(M952=1,_xlfn.XLOOKUP(D952,' RPM (ICE)'!$E$3:$E$63,' RPM (ICE)'!$C$3:$C$63,,-1),IF(M952=2,_xlfn.XLOOKUP(D952,' RPM (ICE)'!$F$3:$F$63,' RPM (ICE)'!$C$3:$C$63,,-1),IF(M952=3,_xlfn.XLOOKUP(D952,' RPM (ICE)'!$G$3:$G$63,' RPM (ICE)'!$C$3:$C$63,,-1))))</f>
        <v>17.5</v>
      </c>
      <c r="AD952" s="14">
        <f t="shared" si="342"/>
        <v>13.049750000000001</v>
      </c>
      <c r="AE952" s="14">
        <f t="shared" si="343"/>
        <v>19.470227000000001</v>
      </c>
      <c r="AF952" s="14" cm="1">
        <f t="array" ref="AF952">_xlfn.XLOOKUP(AE952,BSFC!$I$11:$I$33,_xlfn.XLOOKUP('Main Data (ICE)'!W952,BSFC!$J$10:$W$10,BSFC!$J$11:$W$33,,-1),,-1)</f>
        <v>457.16661900000008</v>
      </c>
      <c r="AG952" s="14">
        <f t="shared" si="344"/>
        <v>1.6571972461931255</v>
      </c>
      <c r="AH952" s="14">
        <f t="shared" si="348"/>
        <v>2.9197332709287043E-4</v>
      </c>
      <c r="AI952" s="14">
        <f t="shared" si="349"/>
        <v>0.13348045878522868</v>
      </c>
      <c r="AJ952" s="14">
        <f t="shared" si="353"/>
        <v>106.71995396090966</v>
      </c>
      <c r="AK952" s="14">
        <f t="shared" si="350"/>
        <v>1.7679530964930952E-4</v>
      </c>
      <c r="AL952" s="14">
        <f t="shared" si="351"/>
        <v>0.1413509323985585</v>
      </c>
    </row>
    <row r="953" spans="1:38" ht="15.75" thickBot="1" x14ac:dyDescent="0.3">
      <c r="A953" s="14">
        <v>3</v>
      </c>
      <c r="B953" s="17" t="s">
        <v>33</v>
      </c>
      <c r="C953" s="14">
        <v>947</v>
      </c>
      <c r="D953" s="14">
        <f t="shared" si="345"/>
        <v>27.576961131463349</v>
      </c>
      <c r="E953" s="14">
        <f t="shared" si="335"/>
        <v>12.32798426934265</v>
      </c>
      <c r="F953" s="14">
        <f t="shared" si="346"/>
        <v>79.058862440255695</v>
      </c>
      <c r="G953" s="14">
        <f>0.5*('Specifications (ICE)'!$P$4*'Specifications (ICE)'!$P$3)*'Specifications (ICE)'!$P$5*E953^2</f>
        <v>47.503014022859112</v>
      </c>
      <c r="H953" s="14">
        <f>IF(B953="A",'Specifications (ICE)'!$M$12,IF(B953="G",'Specifications (ICE)'!$M$13))</f>
        <v>84.271039200000004</v>
      </c>
      <c r="I953" s="14">
        <f>'Specifications (ICE)'!$H$11-G953-H953-R953</f>
        <v>570.22419699586351</v>
      </c>
      <c r="J953" s="14">
        <f t="shared" si="336"/>
        <v>0.9010571741289185</v>
      </c>
      <c r="K953" s="14">
        <f>0.5*'Specifications (ICE)'!$E$16*E953^2</f>
        <v>40798.4352571778</v>
      </c>
      <c r="L953" s="14">
        <f>E953/'Specifications (ICE)'!$M$4</f>
        <v>43.142552123683814</v>
      </c>
      <c r="M953" s="14">
        <f t="shared" si="331"/>
        <v>3</v>
      </c>
      <c r="N953" s="14">
        <f>IF(M953=1,'Specifications (ICE)'!$M$19,IF(M953=2,'Specifications (ICE)'!$M$20,IF(M953=3,'Specifications (ICE)'!$M$21)))</f>
        <v>632.83908432016858</v>
      </c>
      <c r="O953" s="14">
        <f t="shared" si="332"/>
        <v>48.089187662109126</v>
      </c>
      <c r="P953" s="13">
        <f t="shared" si="333"/>
        <v>-1.0812686089547021</v>
      </c>
      <c r="Q953" s="14">
        <v>0</v>
      </c>
      <c r="R953" s="17">
        <f>'Specifications (ICE)'!$E$16*9.81*SIN(Q953-Q952)</f>
        <v>0</v>
      </c>
      <c r="S953" s="14">
        <f t="shared" si="337"/>
        <v>0</v>
      </c>
      <c r="T953" s="12">
        <f t="shared" si="334"/>
        <v>772.46570359648081</v>
      </c>
      <c r="U953" s="3">
        <f t="shared" si="352"/>
        <v>18</v>
      </c>
      <c r="V953" s="19">
        <f t="shared" si="338"/>
        <v>13.422600000000001</v>
      </c>
      <c r="W953" s="14">
        <f>IF(M953=1,_xlfn.XLOOKUP(D953,' RPM (ICE)'!$E$3:$E$63,' RPM (ICE)'!$B$3:$B$63,,1),IF(M953=2,_xlfn.XLOOKUP(D953,' RPM (ICE)'!$F$3:$F$63,' RPM (ICE)'!$B$3:$B$63,,1),IF(M953=3,_xlfn.XLOOKUP(D953,' RPM (ICE)'!$G$3:$G$63,' RPM (ICE)'!$B$3:$B$63,,1))))</f>
        <v>6300</v>
      </c>
      <c r="X953" s="12">
        <f t="shared" si="339"/>
        <v>20.344400457142857</v>
      </c>
      <c r="Y953" s="3">
        <f t="shared" si="340"/>
        <v>20</v>
      </c>
      <c r="Z953" s="3">
        <f t="shared" si="347"/>
        <v>20</v>
      </c>
      <c r="AA953" s="3">
        <f t="shared" si="341"/>
        <v>20</v>
      </c>
      <c r="AB953" s="19"/>
      <c r="AC953" s="14">
        <f>IF(M953=1,_xlfn.XLOOKUP(D953,' RPM (ICE)'!$E$3:$E$63,' RPM (ICE)'!$C$3:$C$63,,-1),IF(M953=2,_xlfn.XLOOKUP(D953,' RPM (ICE)'!$F$3:$F$63,' RPM (ICE)'!$C$3:$C$63,,-1),IF(M953=3,_xlfn.XLOOKUP(D953,' RPM (ICE)'!$G$3:$G$63,' RPM (ICE)'!$C$3:$C$63,,-1))))</f>
        <v>17.434999999999999</v>
      </c>
      <c r="AD953" s="14">
        <f t="shared" si="342"/>
        <v>13.001279499999999</v>
      </c>
      <c r="AE953" s="14">
        <f t="shared" si="343"/>
        <v>19.705812331682537</v>
      </c>
      <c r="AF953" s="14" cm="1">
        <f t="array" ref="AF953">_xlfn.XLOOKUP(AE953,BSFC!$I$11:$I$33,_xlfn.XLOOKUP('Main Data (ICE)'!W953,BSFC!$J$10:$W$10,BSFC!$J$11:$W$33,,-1),,-1)</f>
        <v>457.16661900000008</v>
      </c>
      <c r="AG953" s="14">
        <f t="shared" si="344"/>
        <v>1.6510419421358364</v>
      </c>
      <c r="AH953" s="14">
        <f t="shared" si="348"/>
        <v>2.9294866450786644E-4</v>
      </c>
      <c r="AI953" s="14">
        <f t="shared" si="349"/>
        <v>0.13392635049362664</v>
      </c>
      <c r="AJ953" s="14">
        <f t="shared" si="353"/>
        <v>106.85388031140329</v>
      </c>
      <c r="AK953" s="14">
        <f t="shared" si="350"/>
        <v>1.7738589469354523E-4</v>
      </c>
      <c r="AL953" s="14">
        <f t="shared" si="351"/>
        <v>0.14152831829325205</v>
      </c>
    </row>
    <row r="954" spans="1:38" ht="15.75" thickBot="1" x14ac:dyDescent="0.3">
      <c r="A954" s="14">
        <v>3</v>
      </c>
      <c r="B954" s="17" t="s">
        <v>33</v>
      </c>
      <c r="C954" s="14">
        <v>948</v>
      </c>
      <c r="D954" s="14">
        <f t="shared" si="345"/>
        <v>27.380059606267068</v>
      </c>
      <c r="E954" s="14">
        <f t="shared" si="335"/>
        <v>12.239961557425351</v>
      </c>
      <c r="F954" s="14">
        <f t="shared" si="346"/>
        <v>79.140562043257574</v>
      </c>
      <c r="G954" s="14">
        <f>0.5*('Specifications (ICE)'!$P$4*'Specifications (ICE)'!$P$3)*'Specifications (ICE)'!$P$5*E954^2</f>
        <v>46.827085748510378</v>
      </c>
      <c r="H954" s="14">
        <f>IF(B954="A",'Specifications (ICE)'!$M$12,IF(B954="G",'Specifications (ICE)'!$M$13))</f>
        <v>84.271039200000004</v>
      </c>
      <c r="I954" s="14">
        <f>'Specifications (ICE)'!$H$11-G954-H954-R954</f>
        <v>570.90012527021224</v>
      </c>
      <c r="J954" s="14">
        <f t="shared" si="336"/>
        <v>0.90212526282807792</v>
      </c>
      <c r="K954" s="14">
        <f>0.5*'Specifications (ICE)'!$E$16*E954^2</f>
        <v>40217.907547373063</v>
      </c>
      <c r="L954" s="14">
        <f>E954/'Specifications (ICE)'!$M$4</f>
        <v>42.834511137096591</v>
      </c>
      <c r="M954" s="14">
        <f t="shared" si="331"/>
        <v>3</v>
      </c>
      <c r="N954" s="14">
        <f>IF(M954=1,'Specifications (ICE)'!$M$19,IF(M954=2,'Specifications (ICE)'!$M$20,IF(M954=3,'Specifications (ICE)'!$M$21)))</f>
        <v>632.83908432016858</v>
      </c>
      <c r="O954" s="14">
        <f t="shared" si="332"/>
        <v>47.404918625714089</v>
      </c>
      <c r="P954" s="13">
        <f t="shared" si="333"/>
        <v>-1.0825503153936935</v>
      </c>
      <c r="Q954" s="14">
        <v>0</v>
      </c>
      <c r="R954" s="17">
        <f>'Specifications (ICE)'!$E$16*9.81*SIN(Q954-Q953)</f>
        <v>0</v>
      </c>
      <c r="S954" s="14">
        <f t="shared" si="337"/>
        <v>0</v>
      </c>
      <c r="T954" s="12">
        <f t="shared" si="334"/>
        <v>766.95024181391227</v>
      </c>
      <c r="U954" s="3">
        <f t="shared" si="352"/>
        <v>18</v>
      </c>
      <c r="V954" s="19">
        <f t="shared" si="338"/>
        <v>13.422600000000001</v>
      </c>
      <c r="W954" s="14">
        <f>IF(M954=1,_xlfn.XLOOKUP(D954,' RPM (ICE)'!$E$3:$E$63,' RPM (ICE)'!$B$3:$B$63,,1),IF(M954=2,_xlfn.XLOOKUP(D954,' RPM (ICE)'!$F$3:$F$63,' RPM (ICE)'!$B$3:$B$63,,1),IF(M954=3,_xlfn.XLOOKUP(D954,' RPM (ICE)'!$G$3:$G$63,' RPM (ICE)'!$B$3:$B$63,,1))))</f>
        <v>6300</v>
      </c>
      <c r="X954" s="12">
        <f t="shared" si="339"/>
        <v>20.344400457142857</v>
      </c>
      <c r="Y954" s="3">
        <f t="shared" si="340"/>
        <v>20</v>
      </c>
      <c r="Z954" s="3">
        <f t="shared" si="347"/>
        <v>20</v>
      </c>
      <c r="AA954" s="3">
        <f t="shared" si="341"/>
        <v>20</v>
      </c>
      <c r="AB954" s="19"/>
      <c r="AC954" s="14">
        <f>IF(M954=1,_xlfn.XLOOKUP(D954,' RPM (ICE)'!$E$3:$E$63,' RPM (ICE)'!$C$3:$C$63,,-1),IF(M954=2,_xlfn.XLOOKUP(D954,' RPM (ICE)'!$F$3:$F$63,' RPM (ICE)'!$C$3:$C$63,,-1),IF(M954=3,_xlfn.XLOOKUP(D954,' RPM (ICE)'!$G$3:$G$63,' RPM (ICE)'!$C$3:$C$63,,-1))))</f>
        <v>17.434999999999999</v>
      </c>
      <c r="AD954" s="14">
        <f t="shared" si="342"/>
        <v>13.001279499999999</v>
      </c>
      <c r="AE954" s="14">
        <f t="shared" si="343"/>
        <v>19.705812331682537</v>
      </c>
      <c r="AF954" s="14" cm="1">
        <f t="array" ref="AF954">_xlfn.XLOOKUP(AE954,BSFC!$I$11:$I$33,_xlfn.XLOOKUP('Main Data (ICE)'!W954,BSFC!$J$10:$W$10,BSFC!$J$11:$W$33,,-1),,-1)</f>
        <v>457.16661900000008</v>
      </c>
      <c r="AG954" s="14">
        <f t="shared" si="344"/>
        <v>1.6510419421358364</v>
      </c>
      <c r="AH954" s="14">
        <f t="shared" si="348"/>
        <v>2.9505538157402228E-4</v>
      </c>
      <c r="AI954" s="14">
        <f t="shared" si="349"/>
        <v>0.13488947121195069</v>
      </c>
      <c r="AJ954" s="14">
        <f t="shared" si="353"/>
        <v>106.98876978261524</v>
      </c>
      <c r="AK954" s="14">
        <f t="shared" si="350"/>
        <v>1.7866155127410686E-4</v>
      </c>
      <c r="AL954" s="14">
        <f t="shared" si="351"/>
        <v>0.14170697984452615</v>
      </c>
    </row>
    <row r="955" spans="1:38" ht="15.75" thickBot="1" x14ac:dyDescent="0.3">
      <c r="A955" s="14">
        <v>3</v>
      </c>
      <c r="B955" s="17" t="s">
        <v>33</v>
      </c>
      <c r="C955" s="14">
        <v>949</v>
      </c>
      <c r="D955" s="14">
        <f t="shared" si="345"/>
        <v>27.18149583404287</v>
      </c>
      <c r="E955" s="14">
        <f t="shared" si="335"/>
        <v>12.151195755828439</v>
      </c>
      <c r="F955" s="14">
        <f t="shared" si="346"/>
        <v>79.222858470711671</v>
      </c>
      <c r="G955" s="14">
        <f>0.5*('Specifications (ICE)'!$P$4*'Specifications (ICE)'!$P$3)*'Specifications (ICE)'!$P$5*E955^2</f>
        <v>46.150356247145204</v>
      </c>
      <c r="H955" s="14">
        <f>IF(B955="A",'Specifications (ICE)'!$M$12,IF(B955="G",'Specifications (ICE)'!$M$13))</f>
        <v>84.271039200000004</v>
      </c>
      <c r="I955" s="14">
        <f>'Specifications (ICE)'!$H$11-G955-H955-R955</f>
        <v>571.57685477157747</v>
      </c>
      <c r="J955" s="14">
        <f t="shared" si="336"/>
        <v>0.90319461761056929</v>
      </c>
      <c r="K955" s="14">
        <f>0.5*'Specifications (ICE)'!$E$16*E955^2</f>
        <v>39636.69169578977</v>
      </c>
      <c r="L955" s="14">
        <f>E955/'Specifications (ICE)'!$M$4</f>
        <v>42.523869661691826</v>
      </c>
      <c r="M955" s="14">
        <f t="shared" si="331"/>
        <v>3</v>
      </c>
      <c r="N955" s="14">
        <f>IF(M955=1,'Specifications (ICE)'!$M$19,IF(M955=2,'Specifications (ICE)'!$M$20,IF(M955=3,'Specifications (ICE)'!$M$21)))</f>
        <v>632.83908432016858</v>
      </c>
      <c r="O955" s="14">
        <f t="shared" si="332"/>
        <v>46.719838475389835</v>
      </c>
      <c r="P955" s="13">
        <f t="shared" si="333"/>
        <v>-1.0838335411326832</v>
      </c>
      <c r="Q955" s="14">
        <v>0</v>
      </c>
      <c r="R955" s="17">
        <f>'Specifications (ICE)'!$E$16*9.81*SIN(Q955-Q954)</f>
        <v>0</v>
      </c>
      <c r="S955" s="14">
        <f t="shared" si="337"/>
        <v>0</v>
      </c>
      <c r="T955" s="12">
        <f t="shared" si="334"/>
        <v>761.38821838106423</v>
      </c>
      <c r="U955" s="3">
        <f t="shared" si="352"/>
        <v>18</v>
      </c>
      <c r="V955" s="19">
        <f t="shared" si="338"/>
        <v>13.422600000000001</v>
      </c>
      <c r="W955" s="14">
        <f>IF(M955=1,_xlfn.XLOOKUP(D955,' RPM (ICE)'!$E$3:$E$63,' RPM (ICE)'!$B$3:$B$63,,1),IF(M955=2,_xlfn.XLOOKUP(D955,' RPM (ICE)'!$F$3:$F$63,' RPM (ICE)'!$B$3:$B$63,,1),IF(M955=3,_xlfn.XLOOKUP(D955,' RPM (ICE)'!$G$3:$G$63,' RPM (ICE)'!$B$3:$B$63,,1))))</f>
        <v>6200</v>
      </c>
      <c r="X955" s="12">
        <f t="shared" si="339"/>
        <v>20.672535948387097</v>
      </c>
      <c r="Y955" s="3">
        <f t="shared" si="340"/>
        <v>21</v>
      </c>
      <c r="Z955" s="3">
        <f t="shared" si="347"/>
        <v>21</v>
      </c>
      <c r="AA955" s="3">
        <f t="shared" si="341"/>
        <v>21</v>
      </c>
      <c r="AB955" s="19"/>
      <c r="AC955" s="14">
        <f>IF(M955=1,_xlfn.XLOOKUP(D955,' RPM (ICE)'!$E$3:$E$63,' RPM (ICE)'!$C$3:$C$63,,-1),IF(M955=2,_xlfn.XLOOKUP(D955,' RPM (ICE)'!$F$3:$F$63,' RPM (ICE)'!$C$3:$C$63,,-1),IF(M955=3,_xlfn.XLOOKUP(D955,' RPM (ICE)'!$G$3:$G$63,' RPM (ICE)'!$C$3:$C$63,,-1))))</f>
        <v>17.37</v>
      </c>
      <c r="AD955" s="14">
        <f t="shared" si="342"/>
        <v>12.952809000000002</v>
      </c>
      <c r="AE955" s="14">
        <f t="shared" si="343"/>
        <v>19.948997190193548</v>
      </c>
      <c r="AF955" s="14" cm="1">
        <f t="array" ref="AF955">_xlfn.XLOOKUP(AE955,BSFC!$I$11:$I$33,_xlfn.XLOOKUP('Main Data (ICE)'!W955,BSFC!$J$10:$W$10,BSFC!$J$11:$W$33,,-1),,-1)</f>
        <v>457.16661900000008</v>
      </c>
      <c r="AG955" s="14">
        <f t="shared" si="344"/>
        <v>1.6448866380785481</v>
      </c>
      <c r="AH955" s="14">
        <f t="shared" si="348"/>
        <v>2.9610275172090787E-4</v>
      </c>
      <c r="AI955" s="14">
        <f t="shared" si="349"/>
        <v>0.1353682938808439</v>
      </c>
      <c r="AJ955" s="14">
        <f t="shared" si="353"/>
        <v>107.12413807649608</v>
      </c>
      <c r="AK955" s="14">
        <f t="shared" si="350"/>
        <v>1.7929575348456144E-4</v>
      </c>
      <c r="AL955" s="14">
        <f t="shared" si="351"/>
        <v>0.1418862755980107</v>
      </c>
    </row>
    <row r="956" spans="1:38" ht="15.75" thickBot="1" x14ac:dyDescent="0.3">
      <c r="A956" s="14">
        <v>3</v>
      </c>
      <c r="B956" s="17" t="s">
        <v>33</v>
      </c>
      <c r="C956" s="14">
        <v>950</v>
      </c>
      <c r="D956" s="14">
        <f t="shared" si="345"/>
        <v>26.981232833980087</v>
      </c>
      <c r="E956" s="14">
        <f t="shared" si="335"/>
        <v>12.061670332677714</v>
      </c>
      <c r="F956" s="14">
        <f t="shared" si="346"/>
        <v>79.305765727535857</v>
      </c>
      <c r="G956" s="14">
        <f>0.5*('Specifications (ICE)'!$P$4*'Specifications (ICE)'!$P$3)*'Specifications (ICE)'!$P$5*E956^2</f>
        <v>45.472824569010847</v>
      </c>
      <c r="H956" s="14">
        <f>IF(B956="A",'Specifications (ICE)'!$M$12,IF(B956="G",'Specifications (ICE)'!$M$13))</f>
        <v>84.271039200000004</v>
      </c>
      <c r="I956" s="14">
        <f>'Specifications (ICE)'!$H$11-G956-H956-R956</f>
        <v>572.25438644971177</v>
      </c>
      <c r="J956" s="14">
        <f t="shared" si="336"/>
        <v>0.90426523997717323</v>
      </c>
      <c r="K956" s="14">
        <f>0.5*'Specifications (ICE)'!$E$16*E956^2</f>
        <v>39054.786886723341</v>
      </c>
      <c r="L956" s="14">
        <f>E956/'Specifications (ICE)'!$M$4</f>
        <v>42.210569843141606</v>
      </c>
      <c r="M956" s="14">
        <f t="shared" si="331"/>
        <v>3</v>
      </c>
      <c r="N956" s="14">
        <f>IF(M956=1,'Specifications (ICE)'!$M$19,IF(M956=2,'Specifications (ICE)'!$M$20,IF(M956=3,'Specifications (ICE)'!$M$21)))</f>
        <v>632.83908432016858</v>
      </c>
      <c r="O956" s="14">
        <f t="shared" si="332"/>
        <v>46.033946249663948</v>
      </c>
      <c r="P956" s="13">
        <f t="shared" si="333"/>
        <v>-1.0851182879726078</v>
      </c>
      <c r="Q956" s="14">
        <v>0</v>
      </c>
      <c r="R956" s="17">
        <f>'Specifications (ICE)'!$E$16*9.81*SIN(Q956-Q955)</f>
        <v>0</v>
      </c>
      <c r="S956" s="14">
        <f t="shared" si="337"/>
        <v>0</v>
      </c>
      <c r="T956" s="12">
        <f t="shared" si="334"/>
        <v>755.7785974184651</v>
      </c>
      <c r="U956" s="3">
        <f t="shared" si="352"/>
        <v>18</v>
      </c>
      <c r="V956" s="19">
        <f t="shared" si="338"/>
        <v>13.422600000000001</v>
      </c>
      <c r="W956" s="14">
        <f>IF(M956=1,_xlfn.XLOOKUP(D956,' RPM (ICE)'!$E$3:$E$63,' RPM (ICE)'!$B$3:$B$63,,1),IF(M956=2,_xlfn.XLOOKUP(D956,' RPM (ICE)'!$F$3:$F$63,' RPM (ICE)'!$B$3:$B$63,,1),IF(M956=3,_xlfn.XLOOKUP(D956,' RPM (ICE)'!$G$3:$G$63,' RPM (ICE)'!$B$3:$B$63,,1))))</f>
        <v>6200</v>
      </c>
      <c r="X956" s="12">
        <f t="shared" si="339"/>
        <v>20.672535948387097</v>
      </c>
      <c r="Y956" s="3">
        <f t="shared" si="340"/>
        <v>21</v>
      </c>
      <c r="Z956" s="3">
        <f t="shared" si="347"/>
        <v>21</v>
      </c>
      <c r="AA956" s="3">
        <f t="shared" si="341"/>
        <v>21</v>
      </c>
      <c r="AB956" s="19"/>
      <c r="AC956" s="14">
        <f>IF(M956=1,_xlfn.XLOOKUP(D956,' RPM (ICE)'!$E$3:$E$63,' RPM (ICE)'!$C$3:$C$63,,-1),IF(M956=2,_xlfn.XLOOKUP(D956,' RPM (ICE)'!$F$3:$F$63,' RPM (ICE)'!$C$3:$C$63,,-1),IF(M956=3,_xlfn.XLOOKUP(D956,' RPM (ICE)'!$G$3:$G$63,' RPM (ICE)'!$C$3:$C$63,,-1))))</f>
        <v>17.37</v>
      </c>
      <c r="AD956" s="14">
        <f t="shared" si="342"/>
        <v>12.952809000000002</v>
      </c>
      <c r="AE956" s="14">
        <f t="shared" si="343"/>
        <v>19.948997190193548</v>
      </c>
      <c r="AF956" s="14" cm="1">
        <f t="array" ref="AF956">_xlfn.XLOOKUP(AE956,BSFC!$I$11:$I$33,_xlfn.XLOOKUP('Main Data (ICE)'!W956,BSFC!$J$10:$W$10,BSFC!$J$11:$W$33,,-1),,-1)</f>
        <v>457.16661900000008</v>
      </c>
      <c r="AG956" s="14">
        <f t="shared" si="344"/>
        <v>1.6448866380785481</v>
      </c>
      <c r="AH956" s="14">
        <f t="shared" si="348"/>
        <v>2.9830051732156166E-4</v>
      </c>
      <c r="AI956" s="14">
        <f t="shared" si="349"/>
        <v>0.13637303894984931</v>
      </c>
      <c r="AJ956" s="14">
        <f t="shared" si="353"/>
        <v>107.26051111544594</v>
      </c>
      <c r="AK956" s="14">
        <f t="shared" si="350"/>
        <v>1.8062654165542955E-4</v>
      </c>
      <c r="AL956" s="14">
        <f t="shared" si="351"/>
        <v>0.14206690213966613</v>
      </c>
    </row>
    <row r="957" spans="1:38" ht="15.75" thickBot="1" x14ac:dyDescent="0.3">
      <c r="A957" s="14">
        <v>3</v>
      </c>
      <c r="B957" s="17" t="s">
        <v>33</v>
      </c>
      <c r="C957" s="14">
        <v>951</v>
      </c>
      <c r="D957" s="14">
        <f t="shared" si="345"/>
        <v>26.779232199895642</v>
      </c>
      <c r="E957" s="14">
        <f t="shared" si="335"/>
        <v>11.971368118901554</v>
      </c>
      <c r="F957" s="14">
        <f t="shared" si="346"/>
        <v>79.38929836892386</v>
      </c>
      <c r="G957" s="14">
        <f>0.5*('Specifications (ICE)'!$P$4*'Specifications (ICE)'!$P$3)*'Specifications (ICE)'!$P$5*E957^2</f>
        <v>44.794489763228754</v>
      </c>
      <c r="H957" s="14">
        <f>IF(B957="A",'Specifications (ICE)'!$M$12,IF(B957="G",'Specifications (ICE)'!$M$13))</f>
        <v>84.271039200000004</v>
      </c>
      <c r="I957" s="14">
        <f>'Specifications (ICE)'!$H$11-G957-H957-R957</f>
        <v>572.9327212554939</v>
      </c>
      <c r="J957" s="14">
        <f t="shared" si="336"/>
        <v>0.90533713143044969</v>
      </c>
      <c r="K957" s="14">
        <f>0.5*'Specifications (ICE)'!$E$16*E957^2</f>
        <v>38472.192303502292</v>
      </c>
      <c r="L957" s="14">
        <f>E957/'Specifications (ICE)'!$M$4</f>
        <v>41.894551597205783</v>
      </c>
      <c r="M957" s="14">
        <f t="shared" si="331"/>
        <v>3</v>
      </c>
      <c r="N957" s="14">
        <f>IF(M957=1,'Specifications (ICE)'!$M$19,IF(M957=2,'Specifications (ICE)'!$M$20,IF(M957=3,'Specifications (ICE)'!$M$21)))</f>
        <v>632.83908432016858</v>
      </c>
      <c r="O957" s="14">
        <f t="shared" si="332"/>
        <v>45.347240985924309</v>
      </c>
      <c r="P957" s="13">
        <f t="shared" si="333"/>
        <v>-1.0864045577165395</v>
      </c>
      <c r="Q957" s="14">
        <v>0</v>
      </c>
      <c r="R957" s="17">
        <f>'Specifications (ICE)'!$E$16*9.81*SIN(Q957-Q956)</f>
        <v>0</v>
      </c>
      <c r="S957" s="14">
        <f t="shared" si="337"/>
        <v>0</v>
      </c>
      <c r="T957" s="12">
        <f t="shared" si="334"/>
        <v>750.12030312015145</v>
      </c>
      <c r="U957" s="3">
        <f t="shared" si="352"/>
        <v>18</v>
      </c>
      <c r="V957" s="19">
        <f t="shared" si="338"/>
        <v>13.422600000000001</v>
      </c>
      <c r="W957" s="14">
        <f>IF(M957=1,_xlfn.XLOOKUP(D957,' RPM (ICE)'!$E$3:$E$63,' RPM (ICE)'!$B$3:$B$63,,1),IF(M957=2,_xlfn.XLOOKUP(D957,' RPM (ICE)'!$F$3:$F$63,' RPM (ICE)'!$B$3:$B$63,,1),IF(M957=3,_xlfn.XLOOKUP(D957,' RPM (ICE)'!$G$3:$G$63,' RPM (ICE)'!$B$3:$B$63,,1))))</f>
        <v>6200</v>
      </c>
      <c r="X957" s="12">
        <f t="shared" si="339"/>
        <v>20.672535948387097</v>
      </c>
      <c r="Y957" s="3">
        <f t="shared" si="340"/>
        <v>21</v>
      </c>
      <c r="Z957" s="3">
        <f t="shared" si="347"/>
        <v>21</v>
      </c>
      <c r="AA957" s="3">
        <f t="shared" si="341"/>
        <v>21</v>
      </c>
      <c r="AB957" s="19"/>
      <c r="AC957" s="14">
        <f>IF(M957=1,_xlfn.XLOOKUP(D957,' RPM (ICE)'!$E$3:$E$63,' RPM (ICE)'!$C$3:$C$63,,-1),IF(M957=2,_xlfn.XLOOKUP(D957,' RPM (ICE)'!$F$3:$F$63,' RPM (ICE)'!$C$3:$C$63,,-1),IF(M957=3,_xlfn.XLOOKUP(D957,' RPM (ICE)'!$G$3:$G$63,' RPM (ICE)'!$C$3:$C$63,,-1))))</f>
        <v>17.37</v>
      </c>
      <c r="AD957" s="14">
        <f t="shared" si="342"/>
        <v>12.952809000000002</v>
      </c>
      <c r="AE957" s="14">
        <f t="shared" si="343"/>
        <v>19.948997190193548</v>
      </c>
      <c r="AF957" s="14" cm="1">
        <f t="array" ref="AF957">_xlfn.XLOOKUP(AE957,BSFC!$I$11:$I$33,_xlfn.XLOOKUP('Main Data (ICE)'!W957,BSFC!$J$10:$W$10,BSFC!$J$11:$W$33,,-1),,-1)</f>
        <v>457.16661900000008</v>
      </c>
      <c r="AG957" s="14">
        <f t="shared" si="344"/>
        <v>1.6448866380785481</v>
      </c>
      <c r="AH957" s="14">
        <f t="shared" si="348"/>
        <v>3.0055065254564183E-4</v>
      </c>
      <c r="AI957" s="14">
        <f t="shared" si="349"/>
        <v>0.13740172566253483</v>
      </c>
      <c r="AJ957" s="14">
        <f t="shared" si="353"/>
        <v>107.39791284110846</v>
      </c>
      <c r="AK957" s="14">
        <f t="shared" si="350"/>
        <v>1.8198904061262892E-4</v>
      </c>
      <c r="AL957" s="14">
        <f t="shared" si="351"/>
        <v>0.14224889118027875</v>
      </c>
    </row>
    <row r="958" spans="1:38" ht="15.75" thickBot="1" x14ac:dyDescent="0.3">
      <c r="A958" s="14">
        <v>3</v>
      </c>
      <c r="B958" s="17" t="s">
        <v>33</v>
      </c>
      <c r="C958" s="14">
        <v>952</v>
      </c>
      <c r="D958" s="14">
        <f t="shared" si="345"/>
        <v>26.575454021683562</v>
      </c>
      <c r="E958" s="14">
        <f t="shared" si="335"/>
        <v>11.880271273115756</v>
      </c>
      <c r="F958" s="14">
        <f t="shared" si="346"/>
        <v>79.473471531052141</v>
      </c>
      <c r="G958" s="14">
        <f>0.5*('Specifications (ICE)'!$P$4*'Specifications (ICE)'!$P$3)*'Specifications (ICE)'!$P$5*E958^2</f>
        <v>44.115350877793212</v>
      </c>
      <c r="H958" s="14">
        <f>IF(B958="A",'Specifications (ICE)'!$M$12,IF(B958="G",'Specifications (ICE)'!$M$13))</f>
        <v>84.271039200000004</v>
      </c>
      <c r="I958" s="14">
        <f>'Specifications (ICE)'!$H$11-G958-H958-R958</f>
        <v>573.61186014092948</v>
      </c>
      <c r="J958" s="14">
        <f t="shared" si="336"/>
        <v>0.90641029347473956</v>
      </c>
      <c r="K958" s="14">
        <f>0.5*'Specifications (ICE)'!$E$16*E958^2</f>
        <v>37888.907128487073</v>
      </c>
      <c r="L958" s="14">
        <f>E958/'Specifications (ICE)'!$M$4</f>
        <v>41.575752486844294</v>
      </c>
      <c r="M958" s="14">
        <f t="shared" si="331"/>
        <v>3</v>
      </c>
      <c r="N958" s="14">
        <f>IF(M958=1,'Specifications (ICE)'!$M$19,IF(M958=2,'Specifications (ICE)'!$M$20,IF(M958=3,'Specifications (ICE)'!$M$21)))</f>
        <v>632.83908432016858</v>
      </c>
      <c r="O958" s="14">
        <f t="shared" si="332"/>
        <v>44.659721720417714</v>
      </c>
      <c r="P958" s="13">
        <f t="shared" si="333"/>
        <v>-1.0876923521696875</v>
      </c>
      <c r="Q958" s="14">
        <v>0</v>
      </c>
      <c r="R958" s="17">
        <f>'Specifications (ICE)'!$E$16*9.81*SIN(Q958-Q957)</f>
        <v>0</v>
      </c>
      <c r="S958" s="14">
        <f t="shared" si="337"/>
        <v>0</v>
      </c>
      <c r="T958" s="12">
        <f t="shared" si="334"/>
        <v>744.41221755336983</v>
      </c>
      <c r="U958" s="3">
        <f t="shared" si="352"/>
        <v>18</v>
      </c>
      <c r="V958" s="19">
        <f t="shared" si="338"/>
        <v>13.422600000000001</v>
      </c>
      <c r="W958" s="14">
        <f>IF(M958=1,_xlfn.XLOOKUP(D958,' RPM (ICE)'!$E$3:$E$63,' RPM (ICE)'!$B$3:$B$63,,1),IF(M958=2,_xlfn.XLOOKUP(D958,' RPM (ICE)'!$F$3:$F$63,' RPM (ICE)'!$B$3:$B$63,,1),IF(M958=3,_xlfn.XLOOKUP(D958,' RPM (ICE)'!$G$3:$G$63,' RPM (ICE)'!$B$3:$B$63,,1))))</f>
        <v>6100</v>
      </c>
      <c r="X958" s="12">
        <f t="shared" si="339"/>
        <v>21.011429980327868</v>
      </c>
      <c r="Y958" s="3">
        <f t="shared" si="340"/>
        <v>21</v>
      </c>
      <c r="Z958" s="3">
        <f t="shared" si="347"/>
        <v>21</v>
      </c>
      <c r="AA958" s="3">
        <f t="shared" si="341"/>
        <v>21</v>
      </c>
      <c r="AB958" s="19"/>
      <c r="AC958" s="14">
        <f>IF(M958=1,_xlfn.XLOOKUP(D958,' RPM (ICE)'!$E$3:$E$63,' RPM (ICE)'!$C$3:$C$63,,-1),IF(M958=2,_xlfn.XLOOKUP(D958,' RPM (ICE)'!$F$3:$F$63,' RPM (ICE)'!$C$3:$C$63,,-1),IF(M958=3,_xlfn.XLOOKUP(D958,' RPM (ICE)'!$G$3:$G$63,' RPM (ICE)'!$C$3:$C$63,,-1))))</f>
        <v>17.305</v>
      </c>
      <c r="AD958" s="14">
        <f t="shared" si="342"/>
        <v>12.9043385</v>
      </c>
      <c r="AE958" s="14">
        <f t="shared" si="343"/>
        <v>20.200155322754096</v>
      </c>
      <c r="AF958" s="14" cm="1">
        <f t="array" ref="AF958">_xlfn.XLOOKUP(AE958,BSFC!$I$11:$I$33,_xlfn.XLOOKUP('Main Data (ICE)'!W958,BSFC!$J$10:$W$10,BSFC!$J$11:$W$33,,-1),,-1)</f>
        <v>469.19731950000011</v>
      </c>
      <c r="AG958" s="14">
        <f t="shared" si="344"/>
        <v>1.6818558428112922</v>
      </c>
      <c r="AH958" s="14">
        <f t="shared" si="348"/>
        <v>3.0172193797741966E-4</v>
      </c>
      <c r="AI958" s="14">
        <f t="shared" si="349"/>
        <v>0.14156712453335057</v>
      </c>
      <c r="AJ958" s="14">
        <f t="shared" si="353"/>
        <v>107.53947996564182</v>
      </c>
      <c r="AK958" s="14">
        <f t="shared" si="350"/>
        <v>1.8750612520973588E-4</v>
      </c>
      <c r="AL958" s="14">
        <f t="shared" si="351"/>
        <v>0.14243639730548849</v>
      </c>
    </row>
    <row r="959" spans="1:38" ht="15.75" thickBot="1" x14ac:dyDescent="0.3">
      <c r="A959" s="14">
        <v>3</v>
      </c>
      <c r="B959" s="17" t="s">
        <v>33</v>
      </c>
      <c r="C959" s="14">
        <v>953</v>
      </c>
      <c r="D959" s="14">
        <f t="shared" si="345"/>
        <v>26.36985680110012</v>
      </c>
      <c r="E959" s="14">
        <f t="shared" si="335"/>
        <v>11.788361243976199</v>
      </c>
      <c r="F959" s="14">
        <f t="shared" si="346"/>
        <v>79.558300964024511</v>
      </c>
      <c r="G959" s="14">
        <f>0.5*('Specifications (ICE)'!$P$4*'Specifications (ICE)'!$P$3)*'Specifications (ICE)'!$P$5*E959^2</f>
        <v>43.435406959570052</v>
      </c>
      <c r="H959" s="14">
        <f>IF(B959="A",'Specifications (ICE)'!$M$12,IF(B959="G",'Specifications (ICE)'!$M$13))</f>
        <v>84.271039200000004</v>
      </c>
      <c r="I959" s="14">
        <f>'Specifications (ICE)'!$H$11-G959-H959-R959</f>
        <v>574.29180405915258</v>
      </c>
      <c r="J959" s="14">
        <f t="shared" si="336"/>
        <v>0.90748472761616672</v>
      </c>
      <c r="K959" s="14">
        <f>0.5*'Specifications (ICE)'!$E$16*E959^2</f>
        <v>37304.930543068935</v>
      </c>
      <c r="L959" s="14">
        <f>E959/'Specifications (ICE)'!$M$4</f>
        <v>41.254107590467889</v>
      </c>
      <c r="M959" s="14">
        <f t="shared" si="331"/>
        <v>3</v>
      </c>
      <c r="N959" s="14">
        <f>IF(M959=1,'Specifications (ICE)'!$M$19,IF(M959=2,'Specifications (ICE)'!$M$20,IF(M959=3,'Specifications (ICE)'!$M$21)))</f>
        <v>632.83908432016858</v>
      </c>
      <c r="O959" s="14">
        <f t="shared" si="332"/>
        <v>43.971387488248602</v>
      </c>
      <c r="P959" s="13">
        <f t="shared" si="333"/>
        <v>-1.0889816731394</v>
      </c>
      <c r="Q959" s="14">
        <v>0</v>
      </c>
      <c r="R959" s="17">
        <f>'Specifications (ICE)'!$E$16*9.81*SIN(Q959-Q958)</f>
        <v>0</v>
      </c>
      <c r="S959" s="14">
        <f t="shared" si="337"/>
        <v>0</v>
      </c>
      <c r="T959" s="12">
        <f t="shared" si="334"/>
        <v>738.65317829961134</v>
      </c>
      <c r="U959" s="3">
        <f t="shared" si="352"/>
        <v>18</v>
      </c>
      <c r="V959" s="19">
        <f t="shared" si="338"/>
        <v>13.422600000000001</v>
      </c>
      <c r="W959" s="14">
        <f>IF(M959=1,_xlfn.XLOOKUP(D959,' RPM (ICE)'!$E$3:$E$63,' RPM (ICE)'!$B$3:$B$63,,1),IF(M959=2,_xlfn.XLOOKUP(D959,' RPM (ICE)'!$F$3:$F$63,' RPM (ICE)'!$B$3:$B$63,,1),IF(M959=3,_xlfn.XLOOKUP(D959,' RPM (ICE)'!$G$3:$G$63,' RPM (ICE)'!$B$3:$B$63,,1))))</f>
        <v>6100</v>
      </c>
      <c r="X959" s="12">
        <f t="shared" si="339"/>
        <v>21.011429980327868</v>
      </c>
      <c r="Y959" s="3">
        <f t="shared" si="340"/>
        <v>21</v>
      </c>
      <c r="Z959" s="3">
        <f t="shared" si="347"/>
        <v>21</v>
      </c>
      <c r="AA959" s="3">
        <f t="shared" si="341"/>
        <v>21</v>
      </c>
      <c r="AB959" s="19"/>
      <c r="AC959" s="14">
        <f>IF(M959=1,_xlfn.XLOOKUP(D959,' RPM (ICE)'!$E$3:$E$63,' RPM (ICE)'!$C$3:$C$63,,-1),IF(M959=2,_xlfn.XLOOKUP(D959,' RPM (ICE)'!$F$3:$F$63,' RPM (ICE)'!$C$3:$C$63,,-1),IF(M959=3,_xlfn.XLOOKUP(D959,' RPM (ICE)'!$G$3:$G$63,' RPM (ICE)'!$C$3:$C$63,,-1))))</f>
        <v>17.305</v>
      </c>
      <c r="AD959" s="14">
        <f t="shared" si="342"/>
        <v>12.9043385</v>
      </c>
      <c r="AE959" s="14">
        <f t="shared" si="343"/>
        <v>20.200155322754096</v>
      </c>
      <c r="AF959" s="14" cm="1">
        <f t="array" ref="AF959">_xlfn.XLOOKUP(AE959,BSFC!$I$11:$I$33,_xlfn.XLOOKUP('Main Data (ICE)'!W959,BSFC!$J$10:$W$10,BSFC!$J$11:$W$33,,-1),,-1)</f>
        <v>469.19731950000011</v>
      </c>
      <c r="AG959" s="14">
        <f t="shared" si="344"/>
        <v>1.6818558428112922</v>
      </c>
      <c r="AH959" s="14">
        <f t="shared" si="348"/>
        <v>3.0407436606625656E-4</v>
      </c>
      <c r="AI959" s="14">
        <f t="shared" si="349"/>
        <v>0.14267087748694937</v>
      </c>
      <c r="AJ959" s="14">
        <f t="shared" si="353"/>
        <v>107.68215084312877</v>
      </c>
      <c r="AK959" s="14">
        <f t="shared" si="350"/>
        <v>1.8896804965158858E-4</v>
      </c>
      <c r="AL959" s="14">
        <f t="shared" si="351"/>
        <v>0.14262536535514009</v>
      </c>
    </row>
    <row r="960" spans="1:38" ht="15.75" thickBot="1" x14ac:dyDescent="0.3">
      <c r="A960" s="14">
        <v>3</v>
      </c>
      <c r="B960" s="17" t="s">
        <v>33</v>
      </c>
      <c r="C960" s="14">
        <v>954</v>
      </c>
      <c r="D960" s="14">
        <f t="shared" si="345"/>
        <v>26.162397361376915</v>
      </c>
      <c r="E960" s="14">
        <f t="shared" si="335"/>
        <v>11.695618729772329</v>
      </c>
      <c r="F960" s="14">
        <f t="shared" si="346"/>
        <v>79.643803067256925</v>
      </c>
      <c r="G960" s="14">
        <f>0.5*('Specifications (ICE)'!$P$4*'Specifications (ICE)'!$P$3)*'Specifications (ICE)'!$P$5*E960^2</f>
        <v>42.754657054295279</v>
      </c>
      <c r="H960" s="14">
        <f>IF(B960="A",'Specifications (ICE)'!$M$12,IF(B960="G",'Specifications (ICE)'!$M$13))</f>
        <v>84.271039200000004</v>
      </c>
      <c r="I960" s="14">
        <f>'Specifications (ICE)'!$H$11-G960-H960-R960</f>
        <v>574.97255396442733</v>
      </c>
      <c r="J960" s="14">
        <f t="shared" si="336"/>
        <v>0.90856043536264086</v>
      </c>
      <c r="K960" s="14">
        <f>0.5*'Specifications (ICE)'!$E$16*E960^2</f>
        <v>36720.261727668767</v>
      </c>
      <c r="L960" s="14">
        <f>E960/'Specifications (ICE)'!$M$4</f>
        <v>40.929549360533088</v>
      </c>
      <c r="M960" s="14">
        <f t="shared" si="331"/>
        <v>3</v>
      </c>
      <c r="N960" s="14">
        <f>IF(M960=1,'Specifications (ICE)'!$M$19,IF(M960=2,'Specifications (ICE)'!$M$20,IF(M960=3,'Specifications (ICE)'!$M$21)))</f>
        <v>632.83908432016858</v>
      </c>
      <c r="O960" s="14">
        <f t="shared" si="332"/>
        <v>43.282237323377629</v>
      </c>
      <c r="P960" s="13">
        <f t="shared" si="333"/>
        <v>-1.090272522435169</v>
      </c>
      <c r="Q960" s="14">
        <v>0</v>
      </c>
      <c r="R960" s="17">
        <f>'Specifications (ICE)'!$E$16*9.81*SIN(Q960-Q959)</f>
        <v>0</v>
      </c>
      <c r="S960" s="14">
        <f t="shared" si="337"/>
        <v>0</v>
      </c>
      <c r="T960" s="12">
        <f t="shared" si="334"/>
        <v>732.84197592275927</v>
      </c>
      <c r="U960" s="3">
        <f t="shared" si="352"/>
        <v>18</v>
      </c>
      <c r="V960" s="19">
        <f t="shared" si="338"/>
        <v>13.422600000000001</v>
      </c>
      <c r="W960" s="14">
        <f>IF(M960=1,_xlfn.XLOOKUP(D960,' RPM (ICE)'!$E$3:$E$63,' RPM (ICE)'!$B$3:$B$63,,1),IF(M960=2,_xlfn.XLOOKUP(D960,' RPM (ICE)'!$F$3:$F$63,' RPM (ICE)'!$B$3:$B$63,,1),IF(M960=3,_xlfn.XLOOKUP(D960,' RPM (ICE)'!$G$3:$G$63,' RPM (ICE)'!$B$3:$B$63,,1))))</f>
        <v>6000</v>
      </c>
      <c r="X960" s="12">
        <f t="shared" si="339"/>
        <v>21.361620479999999</v>
      </c>
      <c r="Y960" s="3">
        <f t="shared" si="340"/>
        <v>21</v>
      </c>
      <c r="Z960" s="3">
        <f t="shared" si="347"/>
        <v>21</v>
      </c>
      <c r="AA960" s="3">
        <f t="shared" si="341"/>
        <v>21</v>
      </c>
      <c r="AB960" s="19"/>
      <c r="AC960" s="14">
        <f>IF(M960=1,_xlfn.XLOOKUP(D960,' RPM (ICE)'!$E$3:$E$63,' RPM (ICE)'!$C$3:$C$63,,-1),IF(M960=2,_xlfn.XLOOKUP(D960,' RPM (ICE)'!$F$3:$F$63,' RPM (ICE)'!$C$3:$C$63,,-1),IF(M960=3,_xlfn.XLOOKUP(D960,' RPM (ICE)'!$G$3:$G$63,' RPM (ICE)'!$C$3:$C$63,,-1))))</f>
        <v>17.239999999999998</v>
      </c>
      <c r="AD960" s="14">
        <f t="shared" si="342"/>
        <v>12.855867999999999</v>
      </c>
      <c r="AE960" s="14">
        <f t="shared" si="343"/>
        <v>20.459685393066664</v>
      </c>
      <c r="AF960" s="14" cm="1">
        <f t="array" ref="AF960">_xlfn.XLOOKUP(AE960,BSFC!$I$11:$I$33,_xlfn.XLOOKUP('Main Data (ICE)'!W960,BSFC!$J$10:$W$10,BSFC!$J$11:$W$33,,-1),,-1)</f>
        <v>469.19731950000011</v>
      </c>
      <c r="AG960" s="14">
        <f t="shared" si="344"/>
        <v>1.6755385570682853</v>
      </c>
      <c r="AH960" s="14">
        <f t="shared" si="348"/>
        <v>3.0533437579952647E-4</v>
      </c>
      <c r="AI960" s="14">
        <f t="shared" si="349"/>
        <v>0.14326207067634353</v>
      </c>
      <c r="AJ960" s="14">
        <f t="shared" si="353"/>
        <v>107.82541291380511</v>
      </c>
      <c r="AK960" s="14">
        <f t="shared" si="350"/>
        <v>1.8975108698853448E-4</v>
      </c>
      <c r="AL960" s="14">
        <f t="shared" si="351"/>
        <v>0.14281511644212863</v>
      </c>
    </row>
    <row r="961" spans="1:38" ht="15.75" thickBot="1" x14ac:dyDescent="0.3">
      <c r="A961" s="14">
        <v>3</v>
      </c>
      <c r="B961" s="17" t="s">
        <v>33</v>
      </c>
      <c r="C961" s="14">
        <v>955</v>
      </c>
      <c r="D961" s="14">
        <f t="shared" si="345"/>
        <v>25.953030750099302</v>
      </c>
      <c r="E961" s="14">
        <f t="shared" si="335"/>
        <v>11.602023635010013</v>
      </c>
      <c r="F961" s="14">
        <f t="shared" si="346"/>
        <v>79.729994927527102</v>
      </c>
      <c r="G961" s="14">
        <f>0.5*('Specifications (ICE)'!$P$4*'Specifications (ICE)'!$P$3)*'Specifications (ICE)'!$P$5*E961^2</f>
        <v>42.073100206573713</v>
      </c>
      <c r="H961" s="14">
        <f>IF(B961="A",'Specifications (ICE)'!$M$12,IF(B961="G",'Specifications (ICE)'!$M$13))</f>
        <v>84.271039200000004</v>
      </c>
      <c r="I961" s="14">
        <f>'Specifications (ICE)'!$H$11-G961-H961-R961</f>
        <v>575.65411081214893</v>
      </c>
      <c r="J961" s="14">
        <f t="shared" si="336"/>
        <v>0.90963741822385868</v>
      </c>
      <c r="K961" s="14">
        <f>0.5*'Specifications (ICE)'!$E$16*E961^2</f>
        <v>36134.899861735925</v>
      </c>
      <c r="L961" s="14">
        <f>E961/'Specifications (ICE)'!$M$4</f>
        <v>40.602007471601098</v>
      </c>
      <c r="M961" s="14">
        <f t="shared" si="331"/>
        <v>3</v>
      </c>
      <c r="N961" s="14">
        <f>IF(M961=1,'Specifications (ICE)'!$M$19,IF(M961=2,'Specifications (ICE)'!$M$20,IF(M961=3,'Specifications (ICE)'!$M$21)))</f>
        <v>632.83908432016858</v>
      </c>
      <c r="O961" s="14">
        <f t="shared" si="332"/>
        <v>42.59227025862031</v>
      </c>
      <c r="P961" s="13">
        <f t="shared" si="333"/>
        <v>-1.0915649018686304</v>
      </c>
      <c r="Q961" s="14">
        <v>0</v>
      </c>
      <c r="R961" s="17">
        <f>'Specifications (ICE)'!$E$16*9.81*SIN(Q961-Q960)</f>
        <v>0</v>
      </c>
      <c r="S961" s="14">
        <f t="shared" si="337"/>
        <v>0</v>
      </c>
      <c r="T961" s="12">
        <f t="shared" si="334"/>
        <v>726.97735124859048</v>
      </c>
      <c r="U961" s="3">
        <f t="shared" si="352"/>
        <v>18</v>
      </c>
      <c r="V961" s="19">
        <f t="shared" si="338"/>
        <v>13.422600000000001</v>
      </c>
      <c r="W961" s="14">
        <f>IF(M961=1,_xlfn.XLOOKUP(D961,' RPM (ICE)'!$E$3:$E$63,' RPM (ICE)'!$B$3:$B$63,,1),IF(M961=2,_xlfn.XLOOKUP(D961,' RPM (ICE)'!$F$3:$F$63,' RPM (ICE)'!$B$3:$B$63,,1),IF(M961=3,_xlfn.XLOOKUP(D961,' RPM (ICE)'!$G$3:$G$63,' RPM (ICE)'!$B$3:$B$63,,1))))</f>
        <v>6000</v>
      </c>
      <c r="X961" s="12">
        <f t="shared" si="339"/>
        <v>21.361620479999999</v>
      </c>
      <c r="Y961" s="3">
        <f t="shared" si="340"/>
        <v>21</v>
      </c>
      <c r="Z961" s="3">
        <f t="shared" si="347"/>
        <v>21</v>
      </c>
      <c r="AA961" s="3">
        <f t="shared" si="341"/>
        <v>21</v>
      </c>
      <c r="AB961" s="19"/>
      <c r="AC961" s="14">
        <f>IF(M961=1,_xlfn.XLOOKUP(D961,' RPM (ICE)'!$E$3:$E$63,' RPM (ICE)'!$C$3:$C$63,,-1),IF(M961=2,_xlfn.XLOOKUP(D961,' RPM (ICE)'!$F$3:$F$63,' RPM (ICE)'!$C$3:$C$63,,-1),IF(M961=3,_xlfn.XLOOKUP(D961,' RPM (ICE)'!$G$3:$G$63,' RPM (ICE)'!$C$3:$C$63,,-1))))</f>
        <v>17.239999999999998</v>
      </c>
      <c r="AD961" s="14">
        <f t="shared" si="342"/>
        <v>12.855867999999999</v>
      </c>
      <c r="AE961" s="14">
        <f t="shared" si="343"/>
        <v>20.459685393066664</v>
      </c>
      <c r="AF961" s="14" cm="1">
        <f t="array" ref="AF961">_xlfn.XLOOKUP(AE961,BSFC!$I$11:$I$33,_xlfn.XLOOKUP('Main Data (ICE)'!W961,BSFC!$J$10:$W$10,BSFC!$J$11:$W$33,,-1),,-1)</f>
        <v>469.19731950000011</v>
      </c>
      <c r="AG961" s="14">
        <f t="shared" si="344"/>
        <v>1.6755385570682853</v>
      </c>
      <c r="AH961" s="14">
        <f t="shared" si="348"/>
        <v>3.0779754952995313E-4</v>
      </c>
      <c r="AI961" s="14">
        <f t="shared" si="349"/>
        <v>0.14441778518812251</v>
      </c>
      <c r="AJ961" s="14">
        <f t="shared" si="353"/>
        <v>107.96983069899323</v>
      </c>
      <c r="AK961" s="14">
        <f t="shared" si="350"/>
        <v>1.9128183468625497E-4</v>
      </c>
      <c r="AL961" s="14">
        <f t="shared" si="351"/>
        <v>0.14300639827681488</v>
      </c>
    </row>
    <row r="962" spans="1:38" ht="15.75" thickBot="1" x14ac:dyDescent="0.3">
      <c r="A962" s="14">
        <v>3</v>
      </c>
      <c r="B962" s="17" t="s">
        <v>33</v>
      </c>
      <c r="C962" s="14">
        <v>956</v>
      </c>
      <c r="D962" s="14">
        <f t="shared" si="345"/>
        <v>25.741710134726226</v>
      </c>
      <c r="E962" s="14">
        <f t="shared" si="335"/>
        <v>11.507555023704803</v>
      </c>
      <c r="F962" s="14">
        <f t="shared" si="346"/>
        <v>79.816894359938246</v>
      </c>
      <c r="G962" s="14">
        <f>0.5*('Specifications (ICE)'!$P$4*'Specifications (ICE)'!$P$3)*'Specifications (ICE)'!$P$5*E962^2</f>
        <v>41.390735459877703</v>
      </c>
      <c r="H962" s="14">
        <f>IF(B962="A",'Specifications (ICE)'!$M$12,IF(B962="G",'Specifications (ICE)'!$M$13))</f>
        <v>84.271039200000004</v>
      </c>
      <c r="I962" s="14">
        <f>'Specifications (ICE)'!$H$11-G962-H962-R962</f>
        <v>576.33647555884488</v>
      </c>
      <c r="J962" s="14">
        <f t="shared" si="336"/>
        <v>0.91071567771130635</v>
      </c>
      <c r="K962" s="14">
        <f>0.5*'Specifications (ICE)'!$E$16*E962^2</f>
        <v>35548.844123747156</v>
      </c>
      <c r="L962" s="14">
        <f>E962/'Specifications (ICE)'!$M$4</f>
        <v>40.271408656884702</v>
      </c>
      <c r="M962" s="14">
        <f t="shared" si="331"/>
        <v>3</v>
      </c>
      <c r="N962" s="14">
        <f>IF(M962=1,'Specifications (ICE)'!$M$19,IF(M962=2,'Specifications (ICE)'!$M$20,IF(M962=3,'Specifications (ICE)'!$M$21)))</f>
        <v>632.83908432016858</v>
      </c>
      <c r="O962" s="14">
        <f t="shared" si="332"/>
        <v>41.901485325645716</v>
      </c>
      <c r="P962" s="13">
        <f t="shared" si="333"/>
        <v>-1.0928588132535675</v>
      </c>
      <c r="Q962" s="14">
        <v>0</v>
      </c>
      <c r="R962" s="17">
        <f>'Specifications (ICE)'!$E$16*9.81*SIN(Q962-Q961)</f>
        <v>0</v>
      </c>
      <c r="S962" s="14">
        <f t="shared" si="337"/>
        <v>0</v>
      </c>
      <c r="T962" s="12">
        <f t="shared" si="334"/>
        <v>721.05799243815352</v>
      </c>
      <c r="U962" s="3">
        <f t="shared" si="352"/>
        <v>18</v>
      </c>
      <c r="V962" s="19">
        <f t="shared" si="338"/>
        <v>13.422600000000001</v>
      </c>
      <c r="W962" s="14">
        <f>IF(M962=1,_xlfn.XLOOKUP(D962,' RPM (ICE)'!$E$3:$E$63,' RPM (ICE)'!$B$3:$B$63,,1),IF(M962=2,_xlfn.XLOOKUP(D962,' RPM (ICE)'!$F$3:$F$63,' RPM (ICE)'!$B$3:$B$63,,1),IF(M962=3,_xlfn.XLOOKUP(D962,' RPM (ICE)'!$G$3:$G$63,' RPM (ICE)'!$B$3:$B$63,,1))))</f>
        <v>5900</v>
      </c>
      <c r="X962" s="12">
        <f t="shared" si="339"/>
        <v>21.723681844067798</v>
      </c>
      <c r="Y962" s="3">
        <f t="shared" si="340"/>
        <v>22</v>
      </c>
      <c r="Z962" s="3">
        <f t="shared" si="347"/>
        <v>22</v>
      </c>
      <c r="AA962" s="3">
        <f t="shared" si="341"/>
        <v>22</v>
      </c>
      <c r="AB962" s="19"/>
      <c r="AC962" s="14">
        <f>IF(M962=1,_xlfn.XLOOKUP(D962,' RPM (ICE)'!$E$3:$E$63,' RPM (ICE)'!$C$3:$C$63,,-1),IF(M962=2,_xlfn.XLOOKUP(D962,' RPM (ICE)'!$F$3:$F$63,' RPM (ICE)'!$C$3:$C$63,,-1),IF(M962=3,_xlfn.XLOOKUP(D962,' RPM (ICE)'!$G$3:$G$63,' RPM (ICE)'!$C$3:$C$63,,-1))))</f>
        <v>17.175000000000001</v>
      </c>
      <c r="AD962" s="14">
        <f t="shared" si="342"/>
        <v>12.8073975</v>
      </c>
      <c r="AE962" s="14">
        <f t="shared" si="343"/>
        <v>20.728013092881355</v>
      </c>
      <c r="AF962" s="14" cm="1">
        <f t="array" ref="AF962">_xlfn.XLOOKUP(AE962,BSFC!$I$11:$I$33,_xlfn.XLOOKUP('Main Data (ICE)'!W962,BSFC!$J$10:$W$10,BSFC!$J$11:$W$33,,-1),,-1)</f>
        <v>414.10462275000009</v>
      </c>
      <c r="AG962" s="14">
        <f t="shared" si="344"/>
        <v>1.4732229194852209</v>
      </c>
      <c r="AH962" s="14">
        <f t="shared" si="348"/>
        <v>3.091543259483071E-4</v>
      </c>
      <c r="AI962" s="14">
        <f t="shared" si="349"/>
        <v>0.12802223551835426</v>
      </c>
      <c r="AJ962" s="14">
        <f t="shared" si="353"/>
        <v>108.09785293451159</v>
      </c>
      <c r="AK962" s="14">
        <f t="shared" si="350"/>
        <v>1.6956587485874737E-4</v>
      </c>
      <c r="AL962" s="14">
        <f t="shared" si="351"/>
        <v>0.14317596415167363</v>
      </c>
    </row>
    <row r="963" spans="1:38" ht="15.75" thickBot="1" x14ac:dyDescent="0.3">
      <c r="A963" s="14">
        <v>3</v>
      </c>
      <c r="B963" s="17" t="s">
        <v>33</v>
      </c>
      <c r="C963" s="14">
        <v>957</v>
      </c>
      <c r="D963" s="14">
        <f t="shared" si="345"/>
        <v>25.52838669005774</v>
      </c>
      <c r="E963" s="14">
        <f t="shared" si="335"/>
        <v>11.412191069075496</v>
      </c>
      <c r="F963" s="14">
        <f t="shared" si="346"/>
        <v>79.904519952074523</v>
      </c>
      <c r="G963" s="14">
        <f>0.5*('Specifications (ICE)'!$P$4*'Specifications (ICE)'!$P$3)*'Specifications (ICE)'!$P$5*E963^2</f>
        <v>40.707561856545773</v>
      </c>
      <c r="H963" s="14">
        <f>IF(B963="A",'Specifications (ICE)'!$M$12,IF(B963="G",'Specifications (ICE)'!$M$13))</f>
        <v>84.271039200000004</v>
      </c>
      <c r="I963" s="14">
        <f>'Specifications (ICE)'!$H$11-G963-H963-R963</f>
        <v>577.01964916217685</v>
      </c>
      <c r="J963" s="14">
        <f t="shared" si="336"/>
        <v>0.91179521533826235</v>
      </c>
      <c r="K963" s="14">
        <f>0.5*'Specifications (ICE)'!$E$16*E963^2</f>
        <v>34962.09369120538</v>
      </c>
      <c r="L963" s="14">
        <f>E963/'Specifications (ICE)'!$M$4</f>
        <v>39.937676532197706</v>
      </c>
      <c r="M963" s="14">
        <f t="shared" si="331"/>
        <v>3</v>
      </c>
      <c r="N963" s="14">
        <f>IF(M963=1,'Specifications (ICE)'!$M$19,IF(M963=2,'Specifications (ICE)'!$M$20,IF(M963=3,'Specifications (ICE)'!$M$21)))</f>
        <v>632.83908432016858</v>
      </c>
      <c r="O963" s="14">
        <f t="shared" si="332"/>
        <v>41.209881554975098</v>
      </c>
      <c r="P963" s="13">
        <f t="shared" si="333"/>
        <v>-1.0941542584059147</v>
      </c>
      <c r="Q963" s="14">
        <v>0</v>
      </c>
      <c r="R963" s="17">
        <f>'Specifications (ICE)'!$E$16*9.81*SIN(Q963-Q962)</f>
        <v>0</v>
      </c>
      <c r="S963" s="14">
        <f t="shared" si="337"/>
        <v>0</v>
      </c>
      <c r="T963" s="12">
        <f t="shared" si="334"/>
        <v>715.08253183559077</v>
      </c>
      <c r="U963" s="3">
        <f t="shared" si="352"/>
        <v>18</v>
      </c>
      <c r="V963" s="19">
        <f t="shared" si="338"/>
        <v>13.422600000000001</v>
      </c>
      <c r="W963" s="14">
        <f>IF(M963=1,_xlfn.XLOOKUP(D963,' RPM (ICE)'!$E$3:$E$63,' RPM (ICE)'!$B$3:$B$63,,1),IF(M963=2,_xlfn.XLOOKUP(D963,' RPM (ICE)'!$F$3:$F$63,' RPM (ICE)'!$B$3:$B$63,,1),IF(M963=3,_xlfn.XLOOKUP(D963,' RPM (ICE)'!$G$3:$G$63,' RPM (ICE)'!$B$3:$B$63,,1))))</f>
        <v>5900</v>
      </c>
      <c r="X963" s="12">
        <f t="shared" si="339"/>
        <v>21.723681844067798</v>
      </c>
      <c r="Y963" s="3">
        <f t="shared" si="340"/>
        <v>22</v>
      </c>
      <c r="Z963" s="3">
        <f t="shared" si="347"/>
        <v>22</v>
      </c>
      <c r="AA963" s="3">
        <f t="shared" si="341"/>
        <v>22</v>
      </c>
      <c r="AB963" s="19"/>
      <c r="AC963" s="14">
        <f>IF(M963=1,_xlfn.XLOOKUP(D963,' RPM (ICE)'!$E$3:$E$63,' RPM (ICE)'!$C$3:$C$63,,-1),IF(M963=2,_xlfn.XLOOKUP(D963,' RPM (ICE)'!$F$3:$F$63,' RPM (ICE)'!$C$3:$C$63,,-1),IF(M963=3,_xlfn.XLOOKUP(D963,' RPM (ICE)'!$G$3:$G$63,' RPM (ICE)'!$C$3:$C$63,,-1))))</f>
        <v>17.175000000000001</v>
      </c>
      <c r="AD963" s="14">
        <f t="shared" si="342"/>
        <v>12.8073975</v>
      </c>
      <c r="AE963" s="14">
        <f t="shared" si="343"/>
        <v>20.728013092881355</v>
      </c>
      <c r="AF963" s="14" cm="1">
        <f t="array" ref="AF963">_xlfn.XLOOKUP(AE963,BSFC!$I$11:$I$33,_xlfn.XLOOKUP('Main Data (ICE)'!W963,BSFC!$J$10:$W$10,BSFC!$J$11:$W$33,,-1),,-1)</f>
        <v>414.10462275000009</v>
      </c>
      <c r="AG963" s="14">
        <f t="shared" si="344"/>
        <v>1.4732229194852209</v>
      </c>
      <c r="AH963" s="14">
        <f t="shared" si="348"/>
        <v>3.1173771935060369E-4</v>
      </c>
      <c r="AI963" s="14">
        <f t="shared" si="349"/>
        <v>0.12909203066862715</v>
      </c>
      <c r="AJ963" s="14">
        <f t="shared" si="353"/>
        <v>108.22694496518022</v>
      </c>
      <c r="AK963" s="14">
        <f t="shared" si="350"/>
        <v>1.7098282207765185E-4</v>
      </c>
      <c r="AL963" s="14">
        <f t="shared" si="351"/>
        <v>0.14334694697375128</v>
      </c>
    </row>
    <row r="964" spans="1:38" ht="15.75" thickBot="1" x14ac:dyDescent="0.3">
      <c r="A964" s="14">
        <v>3</v>
      </c>
      <c r="B964" s="17" t="s">
        <v>33</v>
      </c>
      <c r="C964" s="14">
        <v>958</v>
      </c>
      <c r="D964" s="14">
        <f t="shared" si="345"/>
        <v>25.31300947687793</v>
      </c>
      <c r="E964" s="14">
        <f t="shared" si="335"/>
        <v>11.315908999292752</v>
      </c>
      <c r="F964" s="14">
        <f t="shared" si="346"/>
        <v>79.992891111657244</v>
      </c>
      <c r="G964" s="14">
        <f>0.5*('Specifications (ICE)'!$P$4*'Specifications (ICE)'!$P$3)*'Specifications (ICE)'!$P$5*E964^2</f>
        <v>40.023578437781232</v>
      </c>
      <c r="H964" s="14">
        <f>IF(B964="A",'Specifications (ICE)'!$M$12,IF(B964="G",'Specifications (ICE)'!$M$13))</f>
        <v>84.271039200000004</v>
      </c>
      <c r="I964" s="14">
        <f>'Specifications (ICE)'!$H$11-G964-H964-R964</f>
        <v>577.70363258094142</v>
      </c>
      <c r="J964" s="14">
        <f t="shared" si="336"/>
        <v>0.91287603261979822</v>
      </c>
      <c r="K964" s="14">
        <f>0.5*'Specifications (ICE)'!$E$16*E964^2</f>
        <v>34374.647740638538</v>
      </c>
      <c r="L964" s="14">
        <f>E964/'Specifications (ICE)'!$M$4</f>
        <v>39.600731406098866</v>
      </c>
      <c r="M964" s="14">
        <f t="shared" si="331"/>
        <v>3</v>
      </c>
      <c r="N964" s="14">
        <f>IF(M964=1,'Specifications (ICE)'!$M$19,IF(M964=2,'Specifications (ICE)'!$M$20,IF(M964=3,'Specifications (ICE)'!$M$21)))</f>
        <v>632.83908432016858</v>
      </c>
      <c r="O964" s="14">
        <f t="shared" si="332"/>
        <v>40.517457975980491</v>
      </c>
      <c r="P964" s="13">
        <f t="shared" si="333"/>
        <v>-1.0954512391437579</v>
      </c>
      <c r="Q964" s="14">
        <v>0</v>
      </c>
      <c r="R964" s="17">
        <f>'Specifications (ICE)'!$E$16*9.81*SIN(Q964-Q963)</f>
        <v>0</v>
      </c>
      <c r="S964" s="14">
        <f t="shared" si="337"/>
        <v>0</v>
      </c>
      <c r="T964" s="12">
        <f t="shared" si="334"/>
        <v>709.04954256877215</v>
      </c>
      <c r="U964" s="3">
        <f t="shared" si="352"/>
        <v>18</v>
      </c>
      <c r="V964" s="19">
        <f t="shared" si="338"/>
        <v>13.422600000000001</v>
      </c>
      <c r="W964" s="14">
        <f>IF(M964=1,_xlfn.XLOOKUP(D964,' RPM (ICE)'!$E$3:$E$63,' RPM (ICE)'!$B$3:$B$63,,1),IF(M964=2,_xlfn.XLOOKUP(D964,' RPM (ICE)'!$F$3:$F$63,' RPM (ICE)'!$B$3:$B$63,,1),IF(M964=3,_xlfn.XLOOKUP(D964,' RPM (ICE)'!$G$3:$G$63,' RPM (ICE)'!$B$3:$B$63,,1))))</f>
        <v>5800</v>
      </c>
      <c r="X964" s="12">
        <f t="shared" si="339"/>
        <v>22.09822808275862</v>
      </c>
      <c r="Y964" s="3">
        <f t="shared" si="340"/>
        <v>22</v>
      </c>
      <c r="Z964" s="3">
        <f t="shared" si="347"/>
        <v>22</v>
      </c>
      <c r="AA964" s="3">
        <f t="shared" si="341"/>
        <v>22</v>
      </c>
      <c r="AB964" s="19"/>
      <c r="AC964" s="14">
        <f>IF(M964=1,_xlfn.XLOOKUP(D964,' RPM (ICE)'!$E$3:$E$63,' RPM (ICE)'!$C$3:$C$63,,-1),IF(M964=2,_xlfn.XLOOKUP(D964,' RPM (ICE)'!$F$3:$F$63,' RPM (ICE)'!$C$3:$C$63,,-1),IF(M964=3,_xlfn.XLOOKUP(D964,' RPM (ICE)'!$G$3:$G$63,' RPM (ICE)'!$C$3:$C$63,,-1))))</f>
        <v>17.11</v>
      </c>
      <c r="AD964" s="14">
        <f t="shared" si="342"/>
        <v>12.758927</v>
      </c>
      <c r="AE964" s="14">
        <f t="shared" si="343"/>
        <v>21.005593471999997</v>
      </c>
      <c r="AF964" s="14" cm="1">
        <f t="array" ref="AF964">_xlfn.XLOOKUP(AE964,BSFC!$I$11:$I$33,_xlfn.XLOOKUP('Main Data (ICE)'!W964,BSFC!$J$10:$W$10,BSFC!$J$11:$W$33,,-1),,-1)</f>
        <v>435.88070662500007</v>
      </c>
      <c r="AG964" s="14">
        <f t="shared" si="344"/>
        <v>1.5448250323713311</v>
      </c>
      <c r="AH964" s="14">
        <f t="shared" si="348"/>
        <v>3.1320032611702365E-4</v>
      </c>
      <c r="AI964" s="14">
        <f t="shared" si="349"/>
        <v>0.13651797946306873</v>
      </c>
      <c r="AJ964" s="14">
        <f t="shared" si="353"/>
        <v>108.36346294464329</v>
      </c>
      <c r="AK964" s="14">
        <f t="shared" si="350"/>
        <v>1.8081851584512415E-4</v>
      </c>
      <c r="AL964" s="14">
        <f t="shared" si="351"/>
        <v>0.14352776548959639</v>
      </c>
    </row>
    <row r="965" spans="1:38" ht="15.75" thickBot="1" x14ac:dyDescent="0.3">
      <c r="A965" s="14">
        <v>3</v>
      </c>
      <c r="B965" s="17" t="s">
        <v>33</v>
      </c>
      <c r="C965" s="14">
        <v>959</v>
      </c>
      <c r="D965" s="14">
        <f t="shared" si="345"/>
        <v>25.095525310911832</v>
      </c>
      <c r="E965" s="14">
        <f t="shared" si="335"/>
        <v>11.218685038897704</v>
      </c>
      <c r="F965" s="14">
        <f t="shared" si="346"/>
        <v>80.082028118047276</v>
      </c>
      <c r="G965" s="14">
        <f>0.5*('Specifications (ICE)'!$P$4*'Specifications (ICE)'!$P$3)*'Specifications (ICE)'!$P$5*E965^2</f>
        <v>39.338784243650842</v>
      </c>
      <c r="H965" s="14">
        <f>IF(B965="A",'Specifications (ICE)'!$M$12,IF(B965="G",'Specifications (ICE)'!$M$13))</f>
        <v>84.271039200000004</v>
      </c>
      <c r="I965" s="14">
        <f>'Specifications (ICE)'!$H$11-G965-H965-R965</f>
        <v>578.38842677507182</v>
      </c>
      <c r="J965" s="14">
        <f t="shared" si="336"/>
        <v>0.91395813107278179</v>
      </c>
      <c r="K965" s="14">
        <f>0.5*'Specifications (ICE)'!$E$16*E965^2</f>
        <v>33786.505447598451</v>
      </c>
      <c r="L965" s="14">
        <f>E965/'Specifications (ICE)'!$M$4</f>
        <v>39.260490074882604</v>
      </c>
      <c r="M965" s="14">
        <f t="shared" si="331"/>
        <v>3</v>
      </c>
      <c r="N965" s="14">
        <f>IF(M965=1,'Specifications (ICE)'!$M$19,IF(M965=2,'Specifications (ICE)'!$M$20,IF(M965=3,'Specifications (ICE)'!$M$21)))</f>
        <v>632.83908432016858</v>
      </c>
      <c r="O965" s="14">
        <f t="shared" si="332"/>
        <v>39.824213616883362</v>
      </c>
      <c r="P965" s="13">
        <f t="shared" si="333"/>
        <v>-1.0967497572873381</v>
      </c>
      <c r="Q965" s="14">
        <v>0</v>
      </c>
      <c r="R965" s="17">
        <f>'Specifications (ICE)'!$E$16*9.81*SIN(Q965-Q964)</f>
        <v>0</v>
      </c>
      <c r="S965" s="14">
        <f t="shared" si="337"/>
        <v>0</v>
      </c>
      <c r="T965" s="12">
        <f t="shared" si="334"/>
        <v>702.95753487861293</v>
      </c>
      <c r="U965" s="3">
        <f t="shared" si="352"/>
        <v>18</v>
      </c>
      <c r="V965" s="19">
        <f t="shared" si="338"/>
        <v>13.422600000000001</v>
      </c>
      <c r="W965" s="14">
        <f>IF(M965=1,_xlfn.XLOOKUP(D965,' RPM (ICE)'!$E$3:$E$63,' RPM (ICE)'!$B$3:$B$63,,1),IF(M965=2,_xlfn.XLOOKUP(D965,' RPM (ICE)'!$F$3:$F$63,' RPM (ICE)'!$B$3:$B$63,,1),IF(M965=3,_xlfn.XLOOKUP(D965,' RPM (ICE)'!$G$3:$G$63,' RPM (ICE)'!$B$3:$B$63,,1))))</f>
        <v>5800</v>
      </c>
      <c r="X965" s="12">
        <f t="shared" si="339"/>
        <v>22.09822808275862</v>
      </c>
      <c r="Y965" s="3">
        <f t="shared" si="340"/>
        <v>22</v>
      </c>
      <c r="Z965" s="3">
        <f t="shared" si="347"/>
        <v>22</v>
      </c>
      <c r="AA965" s="3">
        <f t="shared" si="341"/>
        <v>22</v>
      </c>
      <c r="AB965" s="19"/>
      <c r="AC965" s="14">
        <f>IF(M965=1,_xlfn.XLOOKUP(D965,' RPM (ICE)'!$E$3:$E$63,' RPM (ICE)'!$C$3:$C$63,,-1),IF(M965=2,_xlfn.XLOOKUP(D965,' RPM (ICE)'!$F$3:$F$63,' RPM (ICE)'!$C$3:$C$63,,-1),IF(M965=3,_xlfn.XLOOKUP(D965,' RPM (ICE)'!$G$3:$G$63,' RPM (ICE)'!$C$3:$C$63,,-1))))</f>
        <v>17.11</v>
      </c>
      <c r="AD965" s="14">
        <f t="shared" si="342"/>
        <v>12.758927</v>
      </c>
      <c r="AE965" s="14">
        <f t="shared" si="343"/>
        <v>21.005593471999997</v>
      </c>
      <c r="AF965" s="14" cm="1">
        <f t="array" ref="AF965">_xlfn.XLOOKUP(AE965,BSFC!$I$11:$I$33,_xlfn.XLOOKUP('Main Data (ICE)'!W965,BSFC!$J$10:$W$10,BSFC!$J$11:$W$33,,-1),,-1)</f>
        <v>435.88070662500007</v>
      </c>
      <c r="AG965" s="14">
        <f t="shared" si="344"/>
        <v>1.5448250323713311</v>
      </c>
      <c r="AH965" s="14">
        <f t="shared" si="348"/>
        <v>3.159145993135996E-4</v>
      </c>
      <c r="AI965" s="14">
        <f t="shared" si="349"/>
        <v>0.13770107878196555</v>
      </c>
      <c r="AJ965" s="14">
        <f t="shared" si="353"/>
        <v>108.50116402342525</v>
      </c>
      <c r="AK965" s="14">
        <f t="shared" si="350"/>
        <v>1.8238553481055039E-4</v>
      </c>
      <c r="AL965" s="14">
        <f t="shared" si="351"/>
        <v>0.14371015102440696</v>
      </c>
    </row>
    <row r="966" spans="1:38" ht="15.75" thickBot="1" x14ac:dyDescent="0.3">
      <c r="A966" s="14">
        <v>3</v>
      </c>
      <c r="B966" s="17" t="s">
        <v>33</v>
      </c>
      <c r="C966" s="14">
        <v>960</v>
      </c>
      <c r="D966" s="14">
        <f t="shared" si="345"/>
        <v>24.875878621133761</v>
      </c>
      <c r="E966" s="14">
        <f t="shared" si="335"/>
        <v>11.120494345460209</v>
      </c>
      <c r="F966" s="14">
        <f t="shared" si="346"/>
        <v>80.171952177979762</v>
      </c>
      <c r="G966" s="14">
        <f>0.5*('Specifications (ICE)'!$P$4*'Specifications (ICE)'!$P$3)*'Specifications (ICE)'!$P$5*E966^2</f>
        <v>38.653178313083515</v>
      </c>
      <c r="H966" s="14">
        <f>IF(B966="A",'Specifications (ICE)'!$M$12,IF(B966="G",'Specifications (ICE)'!$M$13))</f>
        <v>84.271039200000004</v>
      </c>
      <c r="I966" s="14">
        <f>'Specifications (ICE)'!$H$11-G966-H966-R966</f>
        <v>579.07403270563907</v>
      </c>
      <c r="J966" s="14">
        <f t="shared" si="336"/>
        <v>0.91504151221587882</v>
      </c>
      <c r="K966" s="14">
        <f>0.5*'Specifications (ICE)'!$E$16*E966^2</f>
        <v>33197.66598665966</v>
      </c>
      <c r="L966" s="14">
        <f>E966/'Specifications (ICE)'!$M$4</f>
        <v>38.916865600910619</v>
      </c>
      <c r="M966" s="14">
        <f t="shared" ref="M966:M1029" si="354">IF(D966&lt;11,1,IF(D966&lt;21,2,IF(D966&gt;21,3)))</f>
        <v>3</v>
      </c>
      <c r="N966" s="14">
        <f>IF(M966=1,'Specifications (ICE)'!$M$19,IF(M966=2,'Specifications (ICE)'!$M$20,IF(M966=3,'Specifications (ICE)'!$M$21)))</f>
        <v>632.83908432016858</v>
      </c>
      <c r="O966" s="14">
        <f t="shared" ref="O966:O1029" si="355">(0.5*N966*E966^2)/1000</f>
        <v>39.130147504753268</v>
      </c>
      <c r="P966" s="13">
        <f t="shared" ref="P966:P1029" si="356">IF(A966=1,(I966/N966),IF(A966=2,0,IF(A966=3,(1.2*(-I966/N966)))))</f>
        <v>-1.0980498146590545</v>
      </c>
      <c r="Q966" s="14">
        <v>0</v>
      </c>
      <c r="R966" s="17">
        <f>'Specifications (ICE)'!$E$16*9.81*SIN(Q966-Q965)</f>
        <v>0</v>
      </c>
      <c r="S966" s="14">
        <f t="shared" si="337"/>
        <v>0</v>
      </c>
      <c r="T966" s="12">
        <f t="shared" ref="T966:T1029" si="357">((63360/(PI()*12)*D966))/60</f>
        <v>696.80495215010944</v>
      </c>
      <c r="U966" s="3">
        <f t="shared" si="352"/>
        <v>18</v>
      </c>
      <c r="V966" s="19">
        <f t="shared" si="338"/>
        <v>13.422600000000001</v>
      </c>
      <c r="W966" s="14">
        <f>IF(M966=1,_xlfn.XLOOKUP(D966,' RPM (ICE)'!$E$3:$E$63,' RPM (ICE)'!$B$3:$B$63,,1),IF(M966=2,_xlfn.XLOOKUP(D966,' RPM (ICE)'!$F$3:$F$63,' RPM (ICE)'!$B$3:$B$63,,1),IF(M966=3,_xlfn.XLOOKUP(D966,' RPM (ICE)'!$G$3:$G$63,' RPM (ICE)'!$B$3:$B$63,,1))))</f>
        <v>5700</v>
      </c>
      <c r="X966" s="12">
        <f t="shared" si="339"/>
        <v>22.485916294736843</v>
      </c>
      <c r="Y966" s="3">
        <f t="shared" si="340"/>
        <v>22</v>
      </c>
      <c r="Z966" s="3">
        <f t="shared" si="347"/>
        <v>22</v>
      </c>
      <c r="AA966" s="3">
        <f t="shared" si="341"/>
        <v>22</v>
      </c>
      <c r="AB966" s="19"/>
      <c r="AC966" s="14">
        <f>IF(M966=1,_xlfn.XLOOKUP(D966,' RPM (ICE)'!$E$3:$E$63,' RPM (ICE)'!$C$3:$C$63,,-1),IF(M966=2,_xlfn.XLOOKUP(D966,' RPM (ICE)'!$F$3:$F$63,' RPM (ICE)'!$C$3:$C$63,,-1),IF(M966=3,_xlfn.XLOOKUP(D966,' RPM (ICE)'!$G$3:$G$63,' RPM (ICE)'!$C$3:$C$63,,-1))))</f>
        <v>17.045000000000002</v>
      </c>
      <c r="AD966" s="14">
        <f t="shared" si="342"/>
        <v>12.710456500000001</v>
      </c>
      <c r="AE966" s="14">
        <f t="shared" si="343"/>
        <v>21.292913513543862</v>
      </c>
      <c r="AF966" s="14" cm="1">
        <f t="array" ref="AF966">_xlfn.XLOOKUP(AE966,BSFC!$I$11:$I$33,_xlfn.XLOOKUP('Main Data (ICE)'!W966,BSFC!$J$10:$W$10,BSFC!$J$11:$W$33,,-1),,-1)</f>
        <v>435.88070662500007</v>
      </c>
      <c r="AG966" s="14">
        <f t="shared" si="344"/>
        <v>1.5389563224295351</v>
      </c>
      <c r="AH966" s="14">
        <f t="shared" si="348"/>
        <v>3.1749329224312512E-4</v>
      </c>
      <c r="AI966" s="14">
        <f t="shared" si="349"/>
        <v>0.13838920057163104</v>
      </c>
      <c r="AJ966" s="14">
        <f t="shared" si="353"/>
        <v>108.63955322399688</v>
      </c>
      <c r="AK966" s="14">
        <f t="shared" si="350"/>
        <v>1.8329695439951133E-4</v>
      </c>
      <c r="AL966" s="14">
        <f t="shared" si="351"/>
        <v>0.14389344797880646</v>
      </c>
    </row>
    <row r="967" spans="1:38" ht="15.75" thickBot="1" x14ac:dyDescent="0.3">
      <c r="A967" s="14">
        <v>3</v>
      </c>
      <c r="B967" s="17" t="s">
        <v>33</v>
      </c>
      <c r="C967" s="14">
        <v>961</v>
      </c>
      <c r="D967" s="14">
        <f t="shared" si="345"/>
        <v>24.654011296349179</v>
      </c>
      <c r="E967" s="14">
        <f t="shared" ref="E967:E1030" si="358">MIN(13.4112,(SQRT((E966^2)+2*P966*$C$7)))</f>
        <v>11.021310940994921</v>
      </c>
      <c r="F967" s="14">
        <f t="shared" si="346"/>
        <v>80.262685485964056</v>
      </c>
      <c r="G967" s="14">
        <f>0.5*('Specifications (ICE)'!$P$4*'Specifications (ICE)'!$P$3)*'Specifications (ICE)'!$P$5*E967^2</f>
        <v>37.966759683868929</v>
      </c>
      <c r="H967" s="14">
        <f>IF(B967="A",'Specifications (ICE)'!$M$12,IF(B967="G",'Specifications (ICE)'!$M$13))</f>
        <v>84.271039200000004</v>
      </c>
      <c r="I967" s="14">
        <f>'Specifications (ICE)'!$H$11-G967-H967-R967</f>
        <v>579.76045133485366</v>
      </c>
      <c r="J967" s="14">
        <f t="shared" ref="J967:J1030" si="359">I967/N967</f>
        <v>0.9161261775695555</v>
      </c>
      <c r="K967" s="14">
        <f>0.5*'Specifications (ICE)'!$E$16*E967^2</f>
        <v>32608.128531418279</v>
      </c>
      <c r="L967" s="14">
        <f>E967/'Specifications (ICE)'!$M$4</f>
        <v>38.569767072598147</v>
      </c>
      <c r="M967" s="14">
        <f t="shared" si="354"/>
        <v>3</v>
      </c>
      <c r="N967" s="14">
        <f>IF(M967=1,'Specifications (ICE)'!$M$19,IF(M967=2,'Specifications (ICE)'!$M$20,IF(M967=3,'Specifications (ICE)'!$M$21)))</f>
        <v>632.83908432016858</v>
      </c>
      <c r="O967" s="14">
        <f t="shared" si="355"/>
        <v>38.435258665506495</v>
      </c>
      <c r="P967" s="13">
        <f t="shared" si="356"/>
        <v>-1.0993514130834665</v>
      </c>
      <c r="Q967" s="14">
        <v>0</v>
      </c>
      <c r="R967" s="17">
        <f>'Specifications (ICE)'!$E$16*9.81*SIN(Q967-Q966)</f>
        <v>0</v>
      </c>
      <c r="S967" s="14">
        <f t="shared" ref="S967:S1030" si="360">RADIANS(Q967)</f>
        <v>0</v>
      </c>
      <c r="T967" s="12">
        <f t="shared" si="357"/>
        <v>690.59016661490216</v>
      </c>
      <c r="U967" s="3">
        <f t="shared" si="352"/>
        <v>18</v>
      </c>
      <c r="V967" s="19">
        <f t="shared" ref="V967:V1030" si="361">U967*0.7457</f>
        <v>13.422600000000001</v>
      </c>
      <c r="W967" s="14">
        <f>IF(M967=1,_xlfn.XLOOKUP(D967,' RPM (ICE)'!$E$3:$E$63,' RPM (ICE)'!$B$3:$B$63,,1),IF(M967=2,_xlfn.XLOOKUP(D967,' RPM (ICE)'!$F$3:$F$63,' RPM (ICE)'!$B$3:$B$63,,1),IF(M967=3,_xlfn.XLOOKUP(D967,' RPM (ICE)'!$G$3:$G$63,' RPM (ICE)'!$B$3:$B$63,,1))))</f>
        <v>5700</v>
      </c>
      <c r="X967" s="12">
        <f t="shared" ref="X967:X1030" si="362">(9548.8*V967)/W967</f>
        <v>22.485916294736843</v>
      </c>
      <c r="Y967" s="3">
        <f t="shared" ref="Y967:Y1030" si="363">ROUND(X967,0)</f>
        <v>22</v>
      </c>
      <c r="Z967" s="3">
        <f t="shared" si="347"/>
        <v>22</v>
      </c>
      <c r="AA967" s="3">
        <f t="shared" ref="AA967:AA1030" si="364">IF(Z967&gt;22,22,Z967)</f>
        <v>22</v>
      </c>
      <c r="AB967" s="19"/>
      <c r="AC967" s="14">
        <f>IF(M967=1,_xlfn.XLOOKUP(D967,' RPM (ICE)'!$E$3:$E$63,' RPM (ICE)'!$C$3:$C$63,,-1),IF(M967=2,_xlfn.XLOOKUP(D967,' RPM (ICE)'!$F$3:$F$63,' RPM (ICE)'!$C$3:$C$63,,-1),IF(M967=3,_xlfn.XLOOKUP(D967,' RPM (ICE)'!$G$3:$G$63,' RPM (ICE)'!$C$3:$C$63,,-1))))</f>
        <v>17.045000000000002</v>
      </c>
      <c r="AD967" s="14">
        <f t="shared" ref="AD967:AD1030" si="365">AC967*0.7457</f>
        <v>12.710456500000001</v>
      </c>
      <c r="AE967" s="14">
        <f t="shared" ref="AE967:AE1030" si="366">(9548.8*AD967)/W967</f>
        <v>21.292913513543862</v>
      </c>
      <c r="AF967" s="14" cm="1">
        <f t="array" ref="AF967">_xlfn.XLOOKUP(AE967,BSFC!$I$11:$I$33,_xlfn.XLOOKUP('Main Data (ICE)'!W967,BSFC!$J$10:$W$10,BSFC!$J$11:$W$33,,-1),,-1)</f>
        <v>435.88070662500007</v>
      </c>
      <c r="AG967" s="14">
        <f t="shared" ref="AG967:AG1030" si="367">(AF967*AD967)/(60*60)</f>
        <v>1.5389563224295351</v>
      </c>
      <c r="AH967" s="14">
        <f t="shared" si="348"/>
        <v>3.2035049006540965E-4</v>
      </c>
      <c r="AI967" s="14">
        <f t="shared" si="349"/>
        <v>0.13963459797737582</v>
      </c>
      <c r="AJ967" s="14">
        <f t="shared" si="353"/>
        <v>108.77918782197426</v>
      </c>
      <c r="AK967" s="14">
        <f t="shared" si="350"/>
        <v>1.8494648738725272E-4</v>
      </c>
      <c r="AL967" s="14">
        <f t="shared" si="351"/>
        <v>0.14407839446619372</v>
      </c>
    </row>
    <row r="968" spans="1:38" ht="15.75" thickBot="1" x14ac:dyDescent="0.3">
      <c r="A968" s="14">
        <v>3</v>
      </c>
      <c r="B968" s="17" t="s">
        <v>33</v>
      </c>
      <c r="C968" s="14">
        <v>962</v>
      </c>
      <c r="D968" s="14">
        <f t="shared" ref="D968:D1031" si="368">E968*2.23694</f>
        <v>24.429862518840899</v>
      </c>
      <c r="E968" s="14">
        <f t="shared" si="358"/>
        <v>10.921107637594615</v>
      </c>
      <c r="F968" s="14">
        <f t="shared" ref="F968:F1031" si="369">($C$7/E968)+F967</f>
        <v>80.354251289835233</v>
      </c>
      <c r="G968" s="14">
        <f>0.5*('Specifications (ICE)'!$P$4*'Specifications (ICE)'!$P$3)*'Specifications (ICE)'!$P$5*E968^2</f>
        <v>37.279527392656199</v>
      </c>
      <c r="H968" s="14">
        <f>IF(B968="A",'Specifications (ICE)'!$M$12,IF(B968="G",'Specifications (ICE)'!$M$13))</f>
        <v>84.271039200000004</v>
      </c>
      <c r="I968" s="14">
        <f>'Specifications (ICE)'!$H$11-G968-H968-R968</f>
        <v>580.44768362606646</v>
      </c>
      <c r="J968" s="14">
        <f t="shared" si="359"/>
        <v>0.91721212865608026</v>
      </c>
      <c r="K968" s="14">
        <f>0.5*'Specifications (ICE)'!$E$16*E968^2</f>
        <v>32017.892254490835</v>
      </c>
      <c r="L968" s="14">
        <f>E968/'Specifications (ICE)'!$M$4</f>
        <v>38.219099344163133</v>
      </c>
      <c r="M968" s="14">
        <f t="shared" si="354"/>
        <v>3</v>
      </c>
      <c r="N968" s="14">
        <f>IF(M968=1,'Specifications (ICE)'!$M$19,IF(M968=2,'Specifications (ICE)'!$M$20,IF(M968=3,'Specifications (ICE)'!$M$21)))</f>
        <v>632.83908432016858</v>
      </c>
      <c r="O968" s="14">
        <f t="shared" si="355"/>
        <v>37.739546123904674</v>
      </c>
      <c r="P968" s="13">
        <f t="shared" si="356"/>
        <v>-1.1006545543872963</v>
      </c>
      <c r="Q968" s="14">
        <v>0</v>
      </c>
      <c r="R968" s="17">
        <f>'Specifications (ICE)'!$E$16*9.81*SIN(Q968-Q967)</f>
        <v>0</v>
      </c>
      <c r="S968" s="14">
        <f t="shared" si="360"/>
        <v>0</v>
      </c>
      <c r="T968" s="12">
        <f t="shared" si="357"/>
        <v>684.31147469149539</v>
      </c>
      <c r="U968" s="3">
        <f t="shared" si="352"/>
        <v>18</v>
      </c>
      <c r="V968" s="19">
        <f t="shared" si="361"/>
        <v>13.422600000000001</v>
      </c>
      <c r="W968" s="14">
        <f>IF(M968=1,_xlfn.XLOOKUP(D968,' RPM (ICE)'!$E$3:$E$63,' RPM (ICE)'!$B$3:$B$63,,1),IF(M968=2,_xlfn.XLOOKUP(D968,' RPM (ICE)'!$F$3:$F$63,' RPM (ICE)'!$B$3:$B$63,,1),IF(M968=3,_xlfn.XLOOKUP(D968,' RPM (ICE)'!$G$3:$G$63,' RPM (ICE)'!$B$3:$B$63,,1))))</f>
        <v>5600</v>
      </c>
      <c r="X968" s="12">
        <f t="shared" si="362"/>
        <v>22.887450514285714</v>
      </c>
      <c r="Y968" s="3">
        <f t="shared" si="363"/>
        <v>23</v>
      </c>
      <c r="Z968" s="3">
        <f t="shared" ref="Z968:Z1031" si="370">IF(Y968&lt;0,0,Y968)</f>
        <v>23</v>
      </c>
      <c r="AA968" s="3">
        <f t="shared" si="364"/>
        <v>22</v>
      </c>
      <c r="AB968" s="19"/>
      <c r="AC968" s="14">
        <f>IF(M968=1,_xlfn.XLOOKUP(D968,' RPM (ICE)'!$E$3:$E$63,' RPM (ICE)'!$C$3:$C$63,,-1),IF(M968=2,_xlfn.XLOOKUP(D968,' RPM (ICE)'!$F$3:$F$63,' RPM (ICE)'!$C$3:$C$63,,-1),IF(M968=3,_xlfn.XLOOKUP(D968,' RPM (ICE)'!$G$3:$G$63,' RPM (ICE)'!$C$3:$C$63,,-1))))</f>
        <v>16.98</v>
      </c>
      <c r="AD968" s="14">
        <f t="shared" si="365"/>
        <v>12.661986000000001</v>
      </c>
      <c r="AE968" s="14">
        <f t="shared" si="366"/>
        <v>21.590494985142858</v>
      </c>
      <c r="AF968" s="14" cm="1">
        <f t="array" ref="AF968">_xlfn.XLOOKUP(AE968,BSFC!$I$11:$I$33,_xlfn.XLOOKUP('Main Data (ICE)'!W968,BSFC!$J$10:$W$10,BSFC!$J$11:$W$33,,-1),,-1)</f>
        <v>435.88070662500007</v>
      </c>
      <c r="AG968" s="14">
        <f t="shared" si="367"/>
        <v>1.5330876124877384</v>
      </c>
      <c r="AH968" s="14">
        <f t="shared" ref="AH968:AH1031" si="371">((F968-F967)/3600)*AD968</f>
        <v>3.2205692408210758E-4</v>
      </c>
      <c r="AI968" s="14">
        <f t="shared" ref="AI968:AI1031" si="372">AH968*AF968</f>
        <v>0.14037839964238305</v>
      </c>
      <c r="AJ968" s="14">
        <f t="shared" si="353"/>
        <v>108.91956622161665</v>
      </c>
      <c r="AK968" s="14">
        <f t="shared" ref="AK968:AK1031" si="373">((AF968*AH968)/1000)/0.755</f>
        <v>1.8593165515547424E-4</v>
      </c>
      <c r="AL968" s="14">
        <f t="shared" ref="AL968:AL1031" si="374">AL967+AK968</f>
        <v>0.14426432612134921</v>
      </c>
    </row>
    <row r="969" spans="1:38" ht="15.75" thickBot="1" x14ac:dyDescent="0.3">
      <c r="A969" s="14">
        <v>3</v>
      </c>
      <c r="B969" s="17" t="s">
        <v>33</v>
      </c>
      <c r="C969" s="14">
        <v>963</v>
      </c>
      <c r="D969" s="14">
        <f t="shared" si="368"/>
        <v>24.203368583720167</v>
      </c>
      <c r="E969" s="14">
        <f t="shared" si="358"/>
        <v>10.819855956673029</v>
      </c>
      <c r="F969" s="14">
        <f t="shared" si="369"/>
        <v>80.446673962004283</v>
      </c>
      <c r="G969" s="14">
        <f>0.5*('Specifications (ICE)'!$P$4*'Specifications (ICE)'!$P$3)*'Specifications (ICE)'!$P$5*E969^2</f>
        <v>36.591480474952476</v>
      </c>
      <c r="H969" s="14">
        <f>IF(B969="A",'Specifications (ICE)'!$M$12,IF(B969="G",'Specifications (ICE)'!$M$13))</f>
        <v>84.271039200000004</v>
      </c>
      <c r="I969" s="14">
        <f>'Specifications (ICE)'!$H$11-G969-H969-R969</f>
        <v>581.13573054377014</v>
      </c>
      <c r="J969" s="14">
        <f t="shared" si="359"/>
        <v>0.91829936699952552</v>
      </c>
      <c r="K969" s="14">
        <f>0.5*'Specifications (ICE)'!$E$16*E969^2</f>
        <v>31426.956327513068</v>
      </c>
      <c r="L969" s="14">
        <f>E969/'Specifications (ICE)'!$M$4</f>
        <v>37.864762753011476</v>
      </c>
      <c r="M969" s="14">
        <f t="shared" si="354"/>
        <v>3</v>
      </c>
      <c r="N969" s="14">
        <f>IF(M969=1,'Specifications (ICE)'!$M$19,IF(M969=2,'Specifications (ICE)'!$M$20,IF(M969=3,'Specifications (ICE)'!$M$21)))</f>
        <v>632.83908432016858</v>
      </c>
      <c r="O969" s="14">
        <f t="shared" si="355"/>
        <v>37.043008903553392</v>
      </c>
      <c r="P969" s="13">
        <f t="shared" si="356"/>
        <v>-1.1019592403994305</v>
      </c>
      <c r="Q969" s="14">
        <v>0</v>
      </c>
      <c r="R969" s="17">
        <f>'Specifications (ICE)'!$E$16*9.81*SIN(Q969-Q968)</f>
        <v>0</v>
      </c>
      <c r="S969" s="14">
        <f t="shared" si="360"/>
        <v>0</v>
      </c>
      <c r="T969" s="12">
        <f t="shared" si="357"/>
        <v>677.96709192505057</v>
      </c>
      <c r="U969" s="3">
        <f t="shared" ref="U969:U1032" si="375">IF((ABS(I969)*D969)/746&gt;18,18,(ABS(I969)*D969)/746)</f>
        <v>18</v>
      </c>
      <c r="V969" s="19">
        <f t="shared" si="361"/>
        <v>13.422600000000001</v>
      </c>
      <c r="W969" s="14">
        <f>IF(M969=1,_xlfn.XLOOKUP(D969,' RPM (ICE)'!$E$3:$E$63,' RPM (ICE)'!$B$3:$B$63,,1),IF(M969=2,_xlfn.XLOOKUP(D969,' RPM (ICE)'!$F$3:$F$63,' RPM (ICE)'!$B$3:$B$63,,1),IF(M969=3,_xlfn.XLOOKUP(D969,' RPM (ICE)'!$G$3:$G$63,' RPM (ICE)'!$B$3:$B$63,,1))))</f>
        <v>5600</v>
      </c>
      <c r="X969" s="12">
        <f t="shared" si="362"/>
        <v>22.887450514285714</v>
      </c>
      <c r="Y969" s="3">
        <f t="shared" si="363"/>
        <v>23</v>
      </c>
      <c r="Z969" s="3">
        <f t="shared" si="370"/>
        <v>23</v>
      </c>
      <c r="AA969" s="3">
        <f t="shared" si="364"/>
        <v>22</v>
      </c>
      <c r="AB969" s="19"/>
      <c r="AC969" s="14">
        <f>IF(M969=1,_xlfn.XLOOKUP(D969,' RPM (ICE)'!$E$3:$E$63,' RPM (ICE)'!$C$3:$C$63,,-1),IF(M969=2,_xlfn.XLOOKUP(D969,' RPM (ICE)'!$F$3:$F$63,' RPM (ICE)'!$C$3:$C$63,,-1),IF(M969=3,_xlfn.XLOOKUP(D969,' RPM (ICE)'!$G$3:$G$63,' RPM (ICE)'!$C$3:$C$63,,-1))))</f>
        <v>16.98</v>
      </c>
      <c r="AD969" s="14">
        <f t="shared" si="365"/>
        <v>12.661986000000001</v>
      </c>
      <c r="AE969" s="14">
        <f t="shared" si="366"/>
        <v>21.590494985142858</v>
      </c>
      <c r="AF969" s="14" cm="1">
        <f t="array" ref="AF969">_xlfn.XLOOKUP(AE969,BSFC!$I$11:$I$33,_xlfn.XLOOKUP('Main Data (ICE)'!W969,BSFC!$J$10:$W$10,BSFC!$J$11:$W$33,,-1),,-1)</f>
        <v>435.88070662500007</v>
      </c>
      <c r="AG969" s="14">
        <f t="shared" si="367"/>
        <v>1.5330876124877384</v>
      </c>
      <c r="AH969" s="14">
        <f t="shared" si="371"/>
        <v>3.2507071696863984E-4</v>
      </c>
      <c r="AI969" s="14">
        <f t="shared" si="372"/>
        <v>0.14169205381538613</v>
      </c>
      <c r="AJ969" s="14">
        <f t="shared" ref="AJ969:AJ1032" si="376">AI969+AJ968</f>
        <v>109.06125827543204</v>
      </c>
      <c r="AK969" s="14">
        <f t="shared" si="373"/>
        <v>1.8767159445746506E-4</v>
      </c>
      <c r="AL969" s="14">
        <f t="shared" si="374"/>
        <v>0.14445199771580666</v>
      </c>
    </row>
    <row r="970" spans="1:38" ht="15.75" thickBot="1" x14ac:dyDescent="0.3">
      <c r="A970" s="14">
        <v>3</v>
      </c>
      <c r="B970" s="17" t="s">
        <v>33</v>
      </c>
      <c r="C970" s="14">
        <v>964</v>
      </c>
      <c r="D970" s="14">
        <f t="shared" si="368"/>
        <v>23.974462702451007</v>
      </c>
      <c r="E970" s="14">
        <f t="shared" si="358"/>
        <v>10.717526041132531</v>
      </c>
      <c r="F970" s="14">
        <f t="shared" si="369"/>
        <v>80.539979077024498</v>
      </c>
      <c r="G970" s="14">
        <f>0.5*('Specifications (ICE)'!$P$4*'Specifications (ICE)'!$P$3)*'Specifications (ICE)'!$P$5*E970^2</f>
        <v>35.902617965121642</v>
      </c>
      <c r="H970" s="14">
        <f>IF(B970="A",'Specifications (ICE)'!$M$12,IF(B970="G",'Specifications (ICE)'!$M$13))</f>
        <v>84.271039200000004</v>
      </c>
      <c r="I970" s="14">
        <f>'Specifications (ICE)'!$H$11-G970-H970-R970</f>
        <v>581.82459305360101</v>
      </c>
      <c r="J970" s="14">
        <f t="shared" si="359"/>
        <v>0.91938789412577093</v>
      </c>
      <c r="K970" s="14">
        <f>0.5*'Specifications (ICE)'!$E$16*E970^2</f>
        <v>30835.319921138813</v>
      </c>
      <c r="L970" s="14">
        <f>E970/'Specifications (ICE)'!$M$4</f>
        <v>37.506652812362312</v>
      </c>
      <c r="M970" s="14">
        <f t="shared" si="354"/>
        <v>3</v>
      </c>
      <c r="N970" s="14">
        <f>IF(M970=1,'Specifications (ICE)'!$M$19,IF(M970=2,'Specifications (ICE)'!$M$20,IF(M970=3,'Specifications (ICE)'!$M$21)))</f>
        <v>632.83908432016858</v>
      </c>
      <c r="O970" s="14">
        <f t="shared" si="355"/>
        <v>36.345646026900859</v>
      </c>
      <c r="P970" s="13">
        <f t="shared" si="356"/>
        <v>-1.103265472950925</v>
      </c>
      <c r="Q970" s="14">
        <v>0</v>
      </c>
      <c r="R970" s="17">
        <f>'Specifications (ICE)'!$E$16*9.81*SIN(Q970-Q969)</f>
        <v>0</v>
      </c>
      <c r="S970" s="14">
        <f t="shared" si="360"/>
        <v>0</v>
      </c>
      <c r="T970" s="12">
        <f t="shared" si="357"/>
        <v>671.55514748385497</v>
      </c>
      <c r="U970" s="3">
        <f t="shared" si="375"/>
        <v>18</v>
      </c>
      <c r="V970" s="19">
        <f t="shared" si="361"/>
        <v>13.422600000000001</v>
      </c>
      <c r="W970" s="14">
        <f>IF(M970=1,_xlfn.XLOOKUP(D970,' RPM (ICE)'!$E$3:$E$63,' RPM (ICE)'!$B$3:$B$63,,1),IF(M970=2,_xlfn.XLOOKUP(D970,' RPM (ICE)'!$F$3:$F$63,' RPM (ICE)'!$B$3:$B$63,,1),IF(M970=3,_xlfn.XLOOKUP(D970,' RPM (ICE)'!$G$3:$G$63,' RPM (ICE)'!$B$3:$B$63,,1))))</f>
        <v>5500</v>
      </c>
      <c r="X970" s="12">
        <f t="shared" si="362"/>
        <v>23.303585978181818</v>
      </c>
      <c r="Y970" s="3">
        <f t="shared" si="363"/>
        <v>23</v>
      </c>
      <c r="Z970" s="3">
        <f t="shared" si="370"/>
        <v>23</v>
      </c>
      <c r="AA970" s="3">
        <f t="shared" si="364"/>
        <v>22</v>
      </c>
      <c r="AB970" s="19"/>
      <c r="AC970" s="14">
        <f>IF(M970=1,_xlfn.XLOOKUP(D970,' RPM (ICE)'!$E$3:$E$63,' RPM (ICE)'!$C$3:$C$63,,-1),IF(M970=2,_xlfn.XLOOKUP(D970,' RPM (ICE)'!$F$3:$F$63,' RPM (ICE)'!$C$3:$C$63,,-1),IF(M970=3,_xlfn.XLOOKUP(D970,' RPM (ICE)'!$G$3:$G$63,' RPM (ICE)'!$C$3:$C$63,,-1))))</f>
        <v>16.244</v>
      </c>
      <c r="AD970" s="14">
        <f t="shared" si="365"/>
        <v>12.1131508</v>
      </c>
      <c r="AE970" s="14">
        <f t="shared" si="366"/>
        <v>21.030191701643634</v>
      </c>
      <c r="AF970" s="14" cm="1">
        <f t="array" ref="AF970">_xlfn.XLOOKUP(AE970,BSFC!$I$11:$I$33,_xlfn.XLOOKUP('Main Data (ICE)'!W970,BSFC!$J$10:$W$10,BSFC!$J$11:$W$33,,-1),,-1)</f>
        <v>435.88070662500007</v>
      </c>
      <c r="AG970" s="14">
        <f t="shared" si="367"/>
        <v>1.4666357583775513</v>
      </c>
      <c r="AH970" s="14">
        <f t="shared" si="371"/>
        <v>3.1394970240311256E-4</v>
      </c>
      <c r="AI970" s="14">
        <f t="shared" si="372"/>
        <v>0.13684461812817719</v>
      </c>
      <c r="AJ970" s="14">
        <f t="shared" si="376"/>
        <v>109.19810289356022</v>
      </c>
      <c r="AK970" s="14">
        <f t="shared" si="373"/>
        <v>1.8125114983864529E-4</v>
      </c>
      <c r="AL970" s="14">
        <f t="shared" si="374"/>
        <v>0.1446332488656453</v>
      </c>
    </row>
    <row r="971" spans="1:38" ht="15.75" thickBot="1" x14ac:dyDescent="0.3">
      <c r="A971" s="14">
        <v>3</v>
      </c>
      <c r="B971" s="17" t="s">
        <v>33</v>
      </c>
      <c r="C971" s="14">
        <v>965</v>
      </c>
      <c r="D971" s="14">
        <f t="shared" si="368"/>
        <v>23.74307478881822</v>
      </c>
      <c r="E971" s="14">
        <f t="shared" si="358"/>
        <v>10.614086559683415</v>
      </c>
      <c r="F971" s="14">
        <f t="shared" si="369"/>
        <v>80.634193496171818</v>
      </c>
      <c r="G971" s="14">
        <f>0.5*('Specifications (ICE)'!$P$4*'Specifications (ICE)'!$P$3)*'Specifications (ICE)'!$P$5*E971^2</f>
        <v>35.212938896382958</v>
      </c>
      <c r="H971" s="14">
        <f>IF(B971="A",'Specifications (ICE)'!$M$12,IF(B971="G",'Specifications (ICE)'!$M$13))</f>
        <v>84.271039200000004</v>
      </c>
      <c r="I971" s="14">
        <f>'Specifications (ICE)'!$H$11-G971-H971-R971</f>
        <v>582.51427212233966</v>
      </c>
      <c r="J971" s="14">
        <f t="shared" si="359"/>
        <v>0.92047771156250457</v>
      </c>
      <c r="K971" s="14">
        <f>0.5*'Specifications (ICE)'!$E$16*E971^2</f>
        <v>30242.982205038825</v>
      </c>
      <c r="L971" s="14">
        <f>E971/'Specifications (ICE)'!$M$4</f>
        <v>37.144659876407403</v>
      </c>
      <c r="M971" s="14">
        <f t="shared" si="354"/>
        <v>3</v>
      </c>
      <c r="N971" s="14">
        <f>IF(M971=1,'Specifications (ICE)'!$M$19,IF(M971=2,'Specifications (ICE)'!$M$20,IF(M971=3,'Specifications (ICE)'!$M$21)))</f>
        <v>632.83908432016858</v>
      </c>
      <c r="O971" s="14">
        <f t="shared" si="355"/>
        <v>35.647456515236541</v>
      </c>
      <c r="P971" s="13">
        <f t="shared" si="356"/>
        <v>-1.1045732538750055</v>
      </c>
      <c r="Q971" s="14">
        <v>0</v>
      </c>
      <c r="R971" s="17">
        <f>'Specifications (ICE)'!$E$16*9.81*SIN(Q971-Q970)</f>
        <v>0</v>
      </c>
      <c r="S971" s="14">
        <f t="shared" si="360"/>
        <v>0</v>
      </c>
      <c r="T971" s="12">
        <f t="shared" si="357"/>
        <v>665.07367816401222</v>
      </c>
      <c r="U971" s="3">
        <f t="shared" si="375"/>
        <v>18</v>
      </c>
      <c r="V971" s="19">
        <f t="shared" si="361"/>
        <v>13.422600000000001</v>
      </c>
      <c r="W971" s="14">
        <f>IF(M971=1,_xlfn.XLOOKUP(D971,' RPM (ICE)'!$E$3:$E$63,' RPM (ICE)'!$B$3:$B$63,,1),IF(M971=2,_xlfn.XLOOKUP(D971,' RPM (ICE)'!$F$3:$F$63,' RPM (ICE)'!$B$3:$B$63,,1),IF(M971=3,_xlfn.XLOOKUP(D971,' RPM (ICE)'!$G$3:$G$63,' RPM (ICE)'!$B$3:$B$63,,1))))</f>
        <v>5500</v>
      </c>
      <c r="X971" s="12">
        <f t="shared" si="362"/>
        <v>23.303585978181818</v>
      </c>
      <c r="Y971" s="3">
        <f t="shared" si="363"/>
        <v>23</v>
      </c>
      <c r="Z971" s="3">
        <f t="shared" si="370"/>
        <v>23</v>
      </c>
      <c r="AA971" s="3">
        <f t="shared" si="364"/>
        <v>22</v>
      </c>
      <c r="AB971" s="19"/>
      <c r="AC971" s="14">
        <f>IF(M971=1,_xlfn.XLOOKUP(D971,' RPM (ICE)'!$E$3:$E$63,' RPM (ICE)'!$C$3:$C$63,,-1),IF(M971=2,_xlfn.XLOOKUP(D971,' RPM (ICE)'!$F$3:$F$63,' RPM (ICE)'!$C$3:$C$63,,-1),IF(M971=3,_xlfn.XLOOKUP(D971,' RPM (ICE)'!$G$3:$G$63,' RPM (ICE)'!$C$3:$C$63,,-1))))</f>
        <v>16.244</v>
      </c>
      <c r="AD971" s="14">
        <f t="shared" si="365"/>
        <v>12.1131508</v>
      </c>
      <c r="AE971" s="14">
        <f t="shared" si="366"/>
        <v>21.030191701643634</v>
      </c>
      <c r="AF971" s="14" cm="1">
        <f t="array" ref="AF971">_xlfn.XLOOKUP(AE971,BSFC!$I$11:$I$33,_xlfn.XLOOKUP('Main Data (ICE)'!W971,BSFC!$J$10:$W$10,BSFC!$J$11:$W$33,,-1),,-1)</f>
        <v>435.88070662500007</v>
      </c>
      <c r="AG971" s="14">
        <f t="shared" si="367"/>
        <v>1.4666357583775513</v>
      </c>
      <c r="AH971" s="14">
        <f t="shared" si="371"/>
        <v>3.1700929629608325E-4</v>
      </c>
      <c r="AI971" s="14">
        <f t="shared" si="372"/>
        <v>0.13817823607623078</v>
      </c>
      <c r="AJ971" s="14">
        <f t="shared" si="376"/>
        <v>109.33628112963645</v>
      </c>
      <c r="AK971" s="14">
        <f t="shared" si="373"/>
        <v>1.8301753122679573E-4</v>
      </c>
      <c r="AL971" s="14">
        <f t="shared" si="374"/>
        <v>0.14481626639687209</v>
      </c>
    </row>
    <row r="972" spans="1:38" ht="15.75" thickBot="1" x14ac:dyDescent="0.3">
      <c r="A972" s="14">
        <v>3</v>
      </c>
      <c r="B972" s="17" t="s">
        <v>33</v>
      </c>
      <c r="C972" s="14">
        <v>966</v>
      </c>
      <c r="D972" s="14">
        <f t="shared" si="368"/>
        <v>23.509131225381555</v>
      </c>
      <c r="E972" s="14">
        <f t="shared" si="358"/>
        <v>10.50950460243974</v>
      </c>
      <c r="F972" s="14">
        <f t="shared" si="369"/>
        <v>80.729345459830299</v>
      </c>
      <c r="G972" s="14">
        <f>0.5*('Specifications (ICE)'!$P$4*'Specifications (ICE)'!$P$3)*'Specifications (ICE)'!$P$5*E972^2</f>
        <v>34.522442300809658</v>
      </c>
      <c r="H972" s="14">
        <f>IF(B972="A",'Specifications (ICE)'!$M$12,IF(B972="G",'Specifications (ICE)'!$M$13))</f>
        <v>84.271039200000004</v>
      </c>
      <c r="I972" s="14">
        <f>'Specifications (ICE)'!$H$11-G972-H972-R972</f>
        <v>583.204768717913</v>
      </c>
      <c r="J972" s="14">
        <f t="shared" si="359"/>
        <v>0.92156882083922553</v>
      </c>
      <c r="K972" s="14">
        <f>0.5*'Specifications (ICE)'!$E$16*E972^2</f>
        <v>29649.942347899603</v>
      </c>
      <c r="L972" s="14">
        <f>E972/'Specifications (ICE)'!$M$4</f>
        <v>36.778668774942226</v>
      </c>
      <c r="M972" s="14">
        <f t="shared" si="354"/>
        <v>3</v>
      </c>
      <c r="N972" s="14">
        <f>IF(M972=1,'Specifications (ICE)'!$M$19,IF(M972=2,'Specifications (ICE)'!$M$20,IF(M972=3,'Specifications (ICE)'!$M$21)))</f>
        <v>632.83908432016858</v>
      </c>
      <c r="O972" s="14">
        <f t="shared" si="355"/>
        <v>34.948439388689728</v>
      </c>
      <c r="P972" s="13">
        <f t="shared" si="356"/>
        <v>-1.1058825850070706</v>
      </c>
      <c r="Q972" s="14">
        <v>0</v>
      </c>
      <c r="R972" s="17">
        <f>'Specifications (ICE)'!$E$16*9.81*SIN(Q972-Q971)</f>
        <v>0</v>
      </c>
      <c r="S972" s="14">
        <f t="shared" si="360"/>
        <v>0</v>
      </c>
      <c r="T972" s="12">
        <f t="shared" si="357"/>
        <v>658.52062184752822</v>
      </c>
      <c r="U972" s="3">
        <f t="shared" si="375"/>
        <v>18</v>
      </c>
      <c r="V972" s="19">
        <f t="shared" si="361"/>
        <v>13.422600000000001</v>
      </c>
      <c r="W972" s="14">
        <f>IF(M972=1,_xlfn.XLOOKUP(D972,' RPM (ICE)'!$E$3:$E$63,' RPM (ICE)'!$B$3:$B$63,,1),IF(M972=2,_xlfn.XLOOKUP(D972,' RPM (ICE)'!$F$3:$F$63,' RPM (ICE)'!$B$3:$B$63,,1),IF(M972=3,_xlfn.XLOOKUP(D972,' RPM (ICE)'!$G$3:$G$63,' RPM (ICE)'!$B$3:$B$63,,1))))</f>
        <v>5400</v>
      </c>
      <c r="X972" s="12">
        <f t="shared" si="362"/>
        <v>23.735133866666668</v>
      </c>
      <c r="Y972" s="3">
        <f t="shared" si="363"/>
        <v>24</v>
      </c>
      <c r="Z972" s="3">
        <f t="shared" si="370"/>
        <v>24</v>
      </c>
      <c r="AA972" s="3">
        <f t="shared" si="364"/>
        <v>22</v>
      </c>
      <c r="AB972" s="19"/>
      <c r="AC972" s="14">
        <f>IF(M972=1,_xlfn.XLOOKUP(D972,' RPM (ICE)'!$E$3:$E$63,' RPM (ICE)'!$C$3:$C$63,,-1),IF(M972=2,_xlfn.XLOOKUP(D972,' RPM (ICE)'!$F$3:$F$63,' RPM (ICE)'!$C$3:$C$63,,-1),IF(M972=3,_xlfn.XLOOKUP(D972,' RPM (ICE)'!$G$3:$G$63,' RPM (ICE)'!$C$3:$C$63,,-1))))</f>
        <v>15.507999999999999</v>
      </c>
      <c r="AD972" s="14">
        <f t="shared" si="365"/>
        <v>11.5643156</v>
      </c>
      <c r="AE972" s="14">
        <f t="shared" si="366"/>
        <v>20.449136444681479</v>
      </c>
      <c r="AF972" s="14" cm="1">
        <f t="array" ref="AF972">_xlfn.XLOOKUP(AE972,BSFC!$I$11:$I$33,_xlfn.XLOOKUP('Main Data (ICE)'!W972,BSFC!$J$10:$W$10,BSFC!$J$11:$W$33,,-1),,-1)</f>
        <v>461.7157545</v>
      </c>
      <c r="AG972" s="14">
        <f t="shared" si="367"/>
        <v>1.4831740840361447</v>
      </c>
      <c r="AH972" s="14">
        <f t="shared" si="371"/>
        <v>3.0565759380733331E-4</v>
      </c>
      <c r="AI972" s="14">
        <f t="shared" si="372"/>
        <v>0.14112692654340742</v>
      </c>
      <c r="AJ972" s="14">
        <f t="shared" si="376"/>
        <v>109.47740805617985</v>
      </c>
      <c r="AK972" s="14">
        <f t="shared" si="373"/>
        <v>1.8692308151444691E-4</v>
      </c>
      <c r="AL972" s="14">
        <f t="shared" si="374"/>
        <v>0.14500318947838653</v>
      </c>
    </row>
    <row r="973" spans="1:38" ht="15.75" thickBot="1" x14ac:dyDescent="0.3">
      <c r="A973" s="14">
        <v>3</v>
      </c>
      <c r="B973" s="17" t="s">
        <v>33</v>
      </c>
      <c r="C973" s="14">
        <v>967</v>
      </c>
      <c r="D973" s="14">
        <f t="shared" si="368"/>
        <v>23.272554608195154</v>
      </c>
      <c r="E973" s="14">
        <f t="shared" si="358"/>
        <v>10.403745566798909</v>
      </c>
      <c r="F973" s="14">
        <f t="shared" si="369"/>
        <v>80.825464688581079</v>
      </c>
      <c r="G973" s="14">
        <f>0.5*('Specifications (ICE)'!$P$4*'Specifications (ICE)'!$P$3)*'Specifications (ICE)'!$P$5*E973^2</f>
        <v>33.831127209327654</v>
      </c>
      <c r="H973" s="14">
        <f>IF(B973="A",'Specifications (ICE)'!$M$12,IF(B973="G",'Specifications (ICE)'!$M$13))</f>
        <v>84.271039200000004</v>
      </c>
      <c r="I973" s="14">
        <f>'Specifications (ICE)'!$H$11-G973-H973-R973</f>
        <v>583.89608380939501</v>
      </c>
      <c r="J973" s="14">
        <f t="shared" si="359"/>
        <v>0.92266122348724577</v>
      </c>
      <c r="K973" s="14">
        <f>0.5*'Specifications (ICE)'!$E$16*E973^2</f>
        <v>29056.199517422232</v>
      </c>
      <c r="L973" s="14">
        <f>E973/'Specifications (ICE)'!$M$4</f>
        <v>36.408558413994434</v>
      </c>
      <c r="M973" s="14">
        <f t="shared" si="354"/>
        <v>3</v>
      </c>
      <c r="N973" s="14">
        <f>IF(M973=1,'Specifications (ICE)'!$M$19,IF(M973=2,'Specifications (ICE)'!$M$20,IF(M973=3,'Specifications (ICE)'!$M$21)))</f>
        <v>632.83908432016858</v>
      </c>
      <c r="O973" s="14">
        <f t="shared" si="355"/>
        <v>34.248593666228238</v>
      </c>
      <c r="P973" s="13">
        <f t="shared" si="356"/>
        <v>-1.1071934681846949</v>
      </c>
      <c r="Q973" s="14">
        <v>0</v>
      </c>
      <c r="R973" s="17">
        <f>'Specifications (ICE)'!$E$16*9.81*SIN(Q973-Q972)</f>
        <v>0</v>
      </c>
      <c r="S973" s="14">
        <f t="shared" si="360"/>
        <v>0</v>
      </c>
      <c r="T973" s="12">
        <f t="shared" si="357"/>
        <v>651.89381035157749</v>
      </c>
      <c r="U973" s="3">
        <f t="shared" si="375"/>
        <v>18</v>
      </c>
      <c r="V973" s="19">
        <f t="shared" si="361"/>
        <v>13.422600000000001</v>
      </c>
      <c r="W973" s="14">
        <f>IF(M973=1,_xlfn.XLOOKUP(D973,' RPM (ICE)'!$E$3:$E$63,' RPM (ICE)'!$B$3:$B$63,,1),IF(M973=2,_xlfn.XLOOKUP(D973,' RPM (ICE)'!$F$3:$F$63,' RPM (ICE)'!$B$3:$B$63,,1),IF(M973=3,_xlfn.XLOOKUP(D973,' RPM (ICE)'!$G$3:$G$63,' RPM (ICE)'!$B$3:$B$63,,1))))</f>
        <v>5400</v>
      </c>
      <c r="X973" s="12">
        <f t="shared" si="362"/>
        <v>23.735133866666668</v>
      </c>
      <c r="Y973" s="3">
        <f t="shared" si="363"/>
        <v>24</v>
      </c>
      <c r="Z973" s="3">
        <f t="shared" si="370"/>
        <v>24</v>
      </c>
      <c r="AA973" s="3">
        <f t="shared" si="364"/>
        <v>22</v>
      </c>
      <c r="AB973" s="19"/>
      <c r="AC973" s="14">
        <f>IF(M973=1,_xlfn.XLOOKUP(D973,' RPM (ICE)'!$E$3:$E$63,' RPM (ICE)'!$C$3:$C$63,,-1),IF(M973=2,_xlfn.XLOOKUP(D973,' RPM (ICE)'!$F$3:$F$63,' RPM (ICE)'!$C$3:$C$63,,-1),IF(M973=3,_xlfn.XLOOKUP(D973,' RPM (ICE)'!$G$3:$G$63,' RPM (ICE)'!$C$3:$C$63,,-1))))</f>
        <v>15.507999999999999</v>
      </c>
      <c r="AD973" s="14">
        <f t="shared" si="365"/>
        <v>11.5643156</v>
      </c>
      <c r="AE973" s="14">
        <f t="shared" si="366"/>
        <v>20.449136444681479</v>
      </c>
      <c r="AF973" s="14" cm="1">
        <f t="array" ref="AF973">_xlfn.XLOOKUP(AE973,BSFC!$I$11:$I$33,_xlfn.XLOOKUP('Main Data (ICE)'!W973,BSFC!$J$10:$W$10,BSFC!$J$11:$W$33,,-1),,-1)</f>
        <v>461.7157545</v>
      </c>
      <c r="AG973" s="14">
        <f t="shared" si="367"/>
        <v>1.4831740840361447</v>
      </c>
      <c r="AH973" s="14">
        <f t="shared" si="371"/>
        <v>3.0876474902850361E-4</v>
      </c>
      <c r="AI973" s="14">
        <f t="shared" si="372"/>
        <v>0.14256154906069868</v>
      </c>
      <c r="AJ973" s="14">
        <f t="shared" si="376"/>
        <v>109.61996960524056</v>
      </c>
      <c r="AK973" s="14">
        <f t="shared" si="373"/>
        <v>1.8882324378900487E-4</v>
      </c>
      <c r="AL973" s="14">
        <f t="shared" si="374"/>
        <v>0.14519201272217552</v>
      </c>
    </row>
    <row r="974" spans="1:38" ht="15.75" thickBot="1" x14ac:dyDescent="0.3">
      <c r="A974" s="14">
        <v>3</v>
      </c>
      <c r="B974" s="17" t="s">
        <v>33</v>
      </c>
      <c r="C974" s="14">
        <v>968</v>
      </c>
      <c r="D974" s="14">
        <f t="shared" si="368"/>
        <v>23.033263467266167</v>
      </c>
      <c r="E974" s="14">
        <f t="shared" si="358"/>
        <v>10.296773032475688</v>
      </c>
      <c r="F974" s="14">
        <f t="shared" si="369"/>
        <v>80.922582494018371</v>
      </c>
      <c r="G974" s="14">
        <f>0.5*('Specifications (ICE)'!$P$4*'Specifications (ICE)'!$P$3)*'Specifications (ICE)'!$P$5*E974^2</f>
        <v>33.138992651714119</v>
      </c>
      <c r="H974" s="14">
        <f>IF(B974="A",'Specifications (ICE)'!$M$12,IF(B974="G",'Specifications (ICE)'!$M$13))</f>
        <v>84.271039200000004</v>
      </c>
      <c r="I974" s="14">
        <f>'Specifications (ICE)'!$H$11-G974-H974-R974</f>
        <v>584.58821836700849</v>
      </c>
      <c r="J974" s="14">
        <f t="shared" si="359"/>
        <v>0.92375492103969226</v>
      </c>
      <c r="K974" s="14">
        <f>0.5*'Specifications (ICE)'!$E$16*E974^2</f>
        <v>28461.752880321215</v>
      </c>
      <c r="L974" s="14">
        <f>E974/'Specifications (ICE)'!$M$4</f>
        <v>36.034201338497596</v>
      </c>
      <c r="M974" s="14">
        <f t="shared" si="354"/>
        <v>3</v>
      </c>
      <c r="N974" s="14">
        <f>IF(M974=1,'Specifications (ICE)'!$M$19,IF(M974=2,'Specifications (ICE)'!$M$20,IF(M974=3,'Specifications (ICE)'!$M$21)))</f>
        <v>632.83908432016858</v>
      </c>
      <c r="O974" s="14">
        <f t="shared" si="355"/>
        <v>33.547918365656969</v>
      </c>
      <c r="P974" s="13">
        <f t="shared" si="356"/>
        <v>-1.1085059052476307</v>
      </c>
      <c r="Q974" s="14">
        <v>0</v>
      </c>
      <c r="R974" s="17">
        <f>'Specifications (ICE)'!$E$16*9.81*SIN(Q974-Q973)</f>
        <v>0</v>
      </c>
      <c r="S974" s="14">
        <f t="shared" si="360"/>
        <v>0</v>
      </c>
      <c r="T974" s="12">
        <f t="shared" si="357"/>
        <v>645.19096159819469</v>
      </c>
      <c r="U974" s="3">
        <f t="shared" si="375"/>
        <v>18</v>
      </c>
      <c r="V974" s="19">
        <f t="shared" si="361"/>
        <v>13.422600000000001</v>
      </c>
      <c r="W974" s="14">
        <f>IF(M974=1,_xlfn.XLOOKUP(D974,' RPM (ICE)'!$E$3:$E$63,' RPM (ICE)'!$B$3:$B$63,,1),IF(M974=2,_xlfn.XLOOKUP(D974,' RPM (ICE)'!$F$3:$F$63,' RPM (ICE)'!$B$3:$B$63,,1),IF(M974=3,_xlfn.XLOOKUP(D974,' RPM (ICE)'!$G$3:$G$63,' RPM (ICE)'!$B$3:$B$63,,1))))</f>
        <v>5300</v>
      </c>
      <c r="X974" s="12">
        <f t="shared" si="362"/>
        <v>24.182966581132074</v>
      </c>
      <c r="Y974" s="3">
        <f t="shared" si="363"/>
        <v>24</v>
      </c>
      <c r="Z974" s="3">
        <f t="shared" si="370"/>
        <v>24</v>
      </c>
      <c r="AA974" s="3">
        <f t="shared" si="364"/>
        <v>22</v>
      </c>
      <c r="AB974" s="19"/>
      <c r="AC974" s="14">
        <f>IF(M974=1,_xlfn.XLOOKUP(D974,' RPM (ICE)'!$E$3:$E$63,' RPM (ICE)'!$C$3:$C$63,,-1),IF(M974=2,_xlfn.XLOOKUP(D974,' RPM (ICE)'!$F$3:$F$63,' RPM (ICE)'!$C$3:$C$63,,-1),IF(M974=3,_xlfn.XLOOKUP(D974,' RPM (ICE)'!$G$3:$G$63,' RPM (ICE)'!$C$3:$C$63,,-1))))</f>
        <v>14.772</v>
      </c>
      <c r="AD974" s="14">
        <f t="shared" si="365"/>
        <v>11.015480400000001</v>
      </c>
      <c r="AE974" s="14">
        <f t="shared" si="366"/>
        <v>19.846154574249059</v>
      </c>
      <c r="AF974" s="14" cm="1">
        <f t="array" ref="AF974">_xlfn.XLOOKUP(AE974,BSFC!$I$11:$I$33,_xlfn.XLOOKUP('Main Data (ICE)'!W974,BSFC!$J$10:$W$10,BSFC!$J$11:$W$33,,-1),,-1)</f>
        <v>443.04624000000007</v>
      </c>
      <c r="AG974" s="14">
        <f t="shared" si="367"/>
        <v>1.3556575480593605</v>
      </c>
      <c r="AH974" s="14">
        <f t="shared" si="371"/>
        <v>2.971664673015311E-4</v>
      </c>
      <c r="AI974" s="14">
        <f t="shared" si="372"/>
        <v>0.13165848599202631</v>
      </c>
      <c r="AJ974" s="14">
        <f t="shared" si="376"/>
        <v>109.75162809123258</v>
      </c>
      <c r="AK974" s="14">
        <f t="shared" si="373"/>
        <v>1.7438210065169049E-4</v>
      </c>
      <c r="AL974" s="14">
        <f t="shared" si="374"/>
        <v>0.14536639482282721</v>
      </c>
    </row>
    <row r="975" spans="1:38" ht="15.75" thickBot="1" x14ac:dyDescent="0.3">
      <c r="A975" s="14">
        <v>3</v>
      </c>
      <c r="B975" s="17" t="s">
        <v>33</v>
      </c>
      <c r="C975" s="14">
        <v>969</v>
      </c>
      <c r="D975" s="14">
        <f t="shared" si="368"/>
        <v>22.791171959871942</v>
      </c>
      <c r="E975" s="14">
        <f t="shared" si="358"/>
        <v>10.188548624402953</v>
      </c>
      <c r="F975" s="14">
        <f t="shared" si="369"/>
        <v>81.0207319004613</v>
      </c>
      <c r="G975" s="14">
        <f>0.5*('Specifications (ICE)'!$P$4*'Specifications (ICE)'!$P$3)*'Specifications (ICE)'!$P$5*E975^2</f>
        <v>32.446037656596161</v>
      </c>
      <c r="H975" s="14">
        <f>IF(B975="A",'Specifications (ICE)'!$M$12,IF(B975="G",'Specifications (ICE)'!$M$13))</f>
        <v>84.271039200000004</v>
      </c>
      <c r="I975" s="14">
        <f>'Specifications (ICE)'!$H$11-G975-H975-R975</f>
        <v>585.28117336212642</v>
      </c>
      <c r="J975" s="14">
        <f t="shared" si="359"/>
        <v>0.92484991503150982</v>
      </c>
      <c r="K975" s="14">
        <f>0.5*'Specifications (ICE)'!$E$16*E975^2</f>
        <v>27866.601602323288</v>
      </c>
      <c r="L975" s="14">
        <f>E975/'Specifications (ICE)'!$M$4</f>
        <v>35.655463252503772</v>
      </c>
      <c r="M975" s="14">
        <f t="shared" si="354"/>
        <v>3</v>
      </c>
      <c r="N975" s="14">
        <f>IF(M975=1,'Specifications (ICE)'!$M$19,IF(M975=2,'Specifications (ICE)'!$M$20,IF(M975=3,'Specifications (ICE)'!$M$21)))</f>
        <v>632.83908432016858</v>
      </c>
      <c r="O975" s="14">
        <f t="shared" si="355"/>
        <v>32.846412503616556</v>
      </c>
      <c r="P975" s="13">
        <f t="shared" si="356"/>
        <v>-1.1098198980378118</v>
      </c>
      <c r="Q975" s="14">
        <v>0</v>
      </c>
      <c r="R975" s="17">
        <f>'Specifications (ICE)'!$E$16*9.81*SIN(Q975-Q974)</f>
        <v>0</v>
      </c>
      <c r="S975" s="14">
        <f t="shared" si="360"/>
        <v>0</v>
      </c>
      <c r="T975" s="12">
        <f t="shared" si="357"/>
        <v>638.4096710236995</v>
      </c>
      <c r="U975" s="3">
        <f t="shared" si="375"/>
        <v>17.881023950364405</v>
      </c>
      <c r="V975" s="19">
        <f t="shared" si="361"/>
        <v>13.333879559786737</v>
      </c>
      <c r="W975" s="14">
        <f>IF(M975=1,_xlfn.XLOOKUP(D975,' RPM (ICE)'!$E$3:$E$63,' RPM (ICE)'!$B$3:$B$63,,1),IF(M975=2,_xlfn.XLOOKUP(D975,' RPM (ICE)'!$F$3:$F$63,' RPM (ICE)'!$B$3:$B$63,,1),IF(M975=3,_xlfn.XLOOKUP(D975,' RPM (ICE)'!$G$3:$G$63,' RPM (ICE)'!$B$3:$B$63,,1))))</f>
        <v>5200</v>
      </c>
      <c r="X975" s="12">
        <f t="shared" si="362"/>
        <v>24.485105603940692</v>
      </c>
      <c r="Y975" s="3">
        <f t="shared" si="363"/>
        <v>24</v>
      </c>
      <c r="Z975" s="3">
        <f t="shared" si="370"/>
        <v>24</v>
      </c>
      <c r="AA975" s="3">
        <f t="shared" si="364"/>
        <v>22</v>
      </c>
      <c r="AB975" s="19"/>
      <c r="AC975" s="14">
        <f>IF(M975=1,_xlfn.XLOOKUP(D975,' RPM (ICE)'!$E$3:$E$63,' RPM (ICE)'!$C$3:$C$63,,-1),IF(M975=2,_xlfn.XLOOKUP(D975,' RPM (ICE)'!$F$3:$F$63,' RPM (ICE)'!$C$3:$C$63,,-1),IF(M975=3,_xlfn.XLOOKUP(D975,' RPM (ICE)'!$G$3:$G$63,' RPM (ICE)'!$C$3:$C$63,,-1))))</f>
        <v>14.036</v>
      </c>
      <c r="AD975" s="14">
        <f t="shared" si="365"/>
        <v>10.4666452</v>
      </c>
      <c r="AE975" s="14">
        <f t="shared" si="366"/>
        <v>19.219981093415385</v>
      </c>
      <c r="AF975" s="14" cm="1">
        <f t="array" ref="AF975">_xlfn.XLOOKUP(AE975,BSFC!$I$11:$I$33,_xlfn.XLOOKUP('Main Data (ICE)'!W975,BSFC!$J$10:$W$10,BSFC!$J$11:$W$33,,-1),,-1)</f>
        <v>443.04624000000007</v>
      </c>
      <c r="AG975" s="14">
        <f t="shared" si="367"/>
        <v>1.2881132781316802</v>
      </c>
      <c r="AH975" s="14">
        <f t="shared" si="371"/>
        <v>2.8535972606353509E-4</v>
      </c>
      <c r="AI975" s="14">
        <f t="shared" si="372"/>
        <v>0.12642755367987923</v>
      </c>
      <c r="AJ975" s="14">
        <f t="shared" si="376"/>
        <v>109.87805564491245</v>
      </c>
      <c r="AK975" s="14">
        <f t="shared" si="373"/>
        <v>1.6745371348328376E-4</v>
      </c>
      <c r="AL975" s="14">
        <f t="shared" si="374"/>
        <v>0.14553384853631049</v>
      </c>
    </row>
    <row r="976" spans="1:38" ht="15.75" thickBot="1" x14ac:dyDescent="0.3">
      <c r="A976" s="14">
        <v>3</v>
      </c>
      <c r="B976" s="17" t="s">
        <v>33</v>
      </c>
      <c r="C976" s="14">
        <v>970</v>
      </c>
      <c r="D976" s="14">
        <f t="shared" si="368"/>
        <v>22.546189533441815</v>
      </c>
      <c r="E976" s="14">
        <f t="shared" si="358"/>
        <v>10.079031862026614</v>
      </c>
      <c r="F976" s="14">
        <f t="shared" si="369"/>
        <v>81.119947778899743</v>
      </c>
      <c r="G976" s="14">
        <f>0.5*('Specifications (ICE)'!$P$4*'Specifications (ICE)'!$P$3)*'Specifications (ICE)'!$P$5*E976^2</f>
        <v>31.752261251449443</v>
      </c>
      <c r="H976" s="14">
        <f>IF(B976="A",'Specifications (ICE)'!$M$12,IF(B976="G",'Specifications (ICE)'!$M$13))</f>
        <v>84.271039200000004</v>
      </c>
      <c r="I976" s="14">
        <f>'Specifications (ICE)'!$H$11-G976-H976-R976</f>
        <v>585.97494976727319</v>
      </c>
      <c r="J976" s="14">
        <f t="shared" si="359"/>
        <v>0.92594620699946262</v>
      </c>
      <c r="K976" s="14">
        <f>0.5*'Specifications (ICE)'!$E$16*E976^2</f>
        <v>27270.744848166276</v>
      </c>
      <c r="L976" s="14">
        <f>E976/'Specifications (ICE)'!$M$4</f>
        <v>35.272202491781677</v>
      </c>
      <c r="M976" s="14">
        <f t="shared" si="354"/>
        <v>3</v>
      </c>
      <c r="N976" s="14">
        <f>IF(M976=1,'Specifications (ICE)'!$M$19,IF(M976=2,'Specifications (ICE)'!$M$20,IF(M976=3,'Specifications (ICE)'!$M$21)))</f>
        <v>632.83908432016858</v>
      </c>
      <c r="O976" s="14">
        <f t="shared" si="355"/>
        <v>32.144075095582004</v>
      </c>
      <c r="P976" s="13">
        <f t="shared" si="356"/>
        <v>-1.1111354483993552</v>
      </c>
      <c r="Q976" s="14">
        <v>0</v>
      </c>
      <c r="R976" s="17">
        <f>'Specifications (ICE)'!$E$16*9.81*SIN(Q976-Q975)</f>
        <v>0</v>
      </c>
      <c r="S976" s="14">
        <f t="shared" si="360"/>
        <v>0</v>
      </c>
      <c r="T976" s="12">
        <f t="shared" si="357"/>
        <v>631.54740213558728</v>
      </c>
      <c r="U976" s="3">
        <f t="shared" si="375"/>
        <v>17.7097885781528</v>
      </c>
      <c r="V976" s="19">
        <f t="shared" si="361"/>
        <v>13.206189342728543</v>
      </c>
      <c r="W976" s="14">
        <f>IF(M976=1,_xlfn.XLOOKUP(D976,' RPM (ICE)'!$E$3:$E$63,' RPM (ICE)'!$B$3:$B$63,,1),IF(M976=2,_xlfn.XLOOKUP(D976,' RPM (ICE)'!$F$3:$F$63,' RPM (ICE)'!$B$3:$B$63,,1),IF(M976=3,_xlfn.XLOOKUP(D976,' RPM (ICE)'!$G$3:$G$63,' RPM (ICE)'!$B$3:$B$63,,1))))</f>
        <v>5200</v>
      </c>
      <c r="X976" s="12">
        <f t="shared" si="362"/>
        <v>24.250627076124289</v>
      </c>
      <c r="Y976" s="3">
        <f t="shared" si="363"/>
        <v>24</v>
      </c>
      <c r="Z976" s="3">
        <f t="shared" si="370"/>
        <v>24</v>
      </c>
      <c r="AA976" s="3">
        <f t="shared" si="364"/>
        <v>22</v>
      </c>
      <c r="AB976" s="19"/>
      <c r="AC976" s="14">
        <f>IF(M976=1,_xlfn.XLOOKUP(D976,' RPM (ICE)'!$E$3:$E$63,' RPM (ICE)'!$C$3:$C$63,,-1),IF(M976=2,_xlfn.XLOOKUP(D976,' RPM (ICE)'!$F$3:$F$63,' RPM (ICE)'!$C$3:$C$63,,-1),IF(M976=3,_xlfn.XLOOKUP(D976,' RPM (ICE)'!$G$3:$G$63,' RPM (ICE)'!$C$3:$C$63,,-1))))</f>
        <v>14.036</v>
      </c>
      <c r="AD976" s="14">
        <f t="shared" si="365"/>
        <v>10.4666452</v>
      </c>
      <c r="AE976" s="14">
        <f t="shared" si="366"/>
        <v>19.219981093415385</v>
      </c>
      <c r="AF976" s="14" cm="1">
        <f t="array" ref="AF976">_xlfn.XLOOKUP(AE976,BSFC!$I$11:$I$33,_xlfn.XLOOKUP('Main Data (ICE)'!W976,BSFC!$J$10:$W$10,BSFC!$J$11:$W$33,,-1),,-1)</f>
        <v>443.04624000000007</v>
      </c>
      <c r="AG976" s="14">
        <f t="shared" si="367"/>
        <v>1.2881132781316802</v>
      </c>
      <c r="AH976" s="14">
        <f t="shared" si="371"/>
        <v>2.8846038828375339E-4</v>
      </c>
      <c r="AI976" s="14">
        <f t="shared" si="372"/>
        <v>0.12780129041805702</v>
      </c>
      <c r="AJ976" s="14">
        <f t="shared" si="376"/>
        <v>110.00585693533051</v>
      </c>
      <c r="AK976" s="14">
        <f t="shared" si="373"/>
        <v>1.6927323234179736E-4</v>
      </c>
      <c r="AL976" s="14">
        <f t="shared" si="374"/>
        <v>0.1457031217686523</v>
      </c>
    </row>
    <row r="977" spans="1:38" ht="15.75" thickBot="1" x14ac:dyDescent="0.3">
      <c r="A977" s="14">
        <v>3</v>
      </c>
      <c r="B977" s="17" t="s">
        <v>33</v>
      </c>
      <c r="C977" s="14">
        <v>971</v>
      </c>
      <c r="D977" s="14">
        <f t="shared" si="368"/>
        <v>22.298220554226258</v>
      </c>
      <c r="E977" s="14">
        <f t="shared" si="358"/>
        <v>9.9681799933061495</v>
      </c>
      <c r="F977" s="14">
        <f t="shared" si="369"/>
        <v>81.220266994711608</v>
      </c>
      <c r="G977" s="14">
        <f>0.5*('Specifications (ICE)'!$P$4*'Specifications (ICE)'!$P$3)*'Specifications (ICE)'!$P$5*E977^2</f>
        <v>31.057662462596841</v>
      </c>
      <c r="H977" s="14">
        <f>IF(B977="A",'Specifications (ICE)'!$M$12,IF(B977="G",'Specifications (ICE)'!$M$13))</f>
        <v>84.271039200000004</v>
      </c>
      <c r="I977" s="14">
        <f>'Specifications (ICE)'!$H$11-G977-H977-R977</f>
        <v>586.66954855612585</v>
      </c>
      <c r="J977" s="14">
        <f t="shared" si="359"/>
        <v>0.92704379848213603</v>
      </c>
      <c r="K977" s="14">
        <f>0.5*'Specifications (ICE)'!$E$16*E977^2</f>
        <v>26674.181781597908</v>
      </c>
      <c r="L977" s="14">
        <f>E977/'Specifications (ICE)'!$M$4</f>
        <v>34.88426944289116</v>
      </c>
      <c r="M977" s="14">
        <f t="shared" si="354"/>
        <v>3</v>
      </c>
      <c r="N977" s="14">
        <f>IF(M977=1,'Specifications (ICE)'!$M$19,IF(M977=2,'Specifications (ICE)'!$M$20,IF(M977=3,'Specifications (ICE)'!$M$21)))</f>
        <v>632.83908432016858</v>
      </c>
      <c r="O977" s="14">
        <f t="shared" si="355"/>
        <v>31.440905155861284</v>
      </c>
      <c r="P977" s="13">
        <f t="shared" si="356"/>
        <v>-1.1124525581785631</v>
      </c>
      <c r="Q977" s="14">
        <v>0</v>
      </c>
      <c r="R977" s="17">
        <f>'Specifications (ICE)'!$E$16*9.81*SIN(Q977-Q976)</f>
        <v>0</v>
      </c>
      <c r="S977" s="14">
        <f t="shared" si="360"/>
        <v>0</v>
      </c>
      <c r="T977" s="12">
        <f t="shared" si="357"/>
        <v>624.60147611108039</v>
      </c>
      <c r="U977" s="3">
        <f t="shared" si="375"/>
        <v>17.535773439883169</v>
      </c>
      <c r="V977" s="19">
        <f t="shared" si="361"/>
        <v>13.076426254120879</v>
      </c>
      <c r="W977" s="14">
        <f>IF(M977=1,_xlfn.XLOOKUP(D977,' RPM (ICE)'!$E$3:$E$63,' RPM (ICE)'!$B$3:$B$63,,1),IF(M977=2,_xlfn.XLOOKUP(D977,' RPM (ICE)'!$F$3:$F$63,' RPM (ICE)'!$B$3:$B$63,,1),IF(M977=3,_xlfn.XLOOKUP(D977,' RPM (ICE)'!$G$3:$G$63,' RPM (ICE)'!$B$3:$B$63,,1))))</f>
        <v>5100</v>
      </c>
      <c r="X977" s="12">
        <f t="shared" si="362"/>
        <v>24.48317235595087</v>
      </c>
      <c r="Y977" s="3">
        <f t="shared" si="363"/>
        <v>24</v>
      </c>
      <c r="Z977" s="3">
        <f t="shared" si="370"/>
        <v>24</v>
      </c>
      <c r="AA977" s="3">
        <f t="shared" si="364"/>
        <v>22</v>
      </c>
      <c r="AB977" s="19"/>
      <c r="AC977" s="14">
        <f>IF(M977=1,_xlfn.XLOOKUP(D977,' RPM (ICE)'!$E$3:$E$63,' RPM (ICE)'!$C$3:$C$63,,-1),IF(M977=2,_xlfn.XLOOKUP(D977,' RPM (ICE)'!$F$3:$F$63,' RPM (ICE)'!$C$3:$C$63,,-1),IF(M977=3,_xlfn.XLOOKUP(D977,' RPM (ICE)'!$G$3:$G$63,' RPM (ICE)'!$C$3:$C$63,,-1))))</f>
        <v>13.3</v>
      </c>
      <c r="AD977" s="14">
        <f t="shared" si="365"/>
        <v>9.9178100000000011</v>
      </c>
      <c r="AE977" s="14">
        <f t="shared" si="366"/>
        <v>18.569251789803925</v>
      </c>
      <c r="AF977" s="14" cm="1">
        <f t="array" ref="AF977">_xlfn.XLOOKUP(AE977,BSFC!$I$11:$I$33,_xlfn.XLOOKUP('Main Data (ICE)'!W977,BSFC!$J$10:$W$10,BSFC!$J$11:$W$33,,-1),,-1)</f>
        <v>427.32635400000004</v>
      </c>
      <c r="AG977" s="14">
        <f t="shared" si="367"/>
        <v>1.1772615519346503</v>
      </c>
      <c r="AH977" s="14">
        <f t="shared" si="371"/>
        <v>2.7637414493640941E-4</v>
      </c>
      <c r="AI977" s="14">
        <f t="shared" si="372"/>
        <v>0.11810195569554341</v>
      </c>
      <c r="AJ977" s="14">
        <f t="shared" si="376"/>
        <v>110.12395889102606</v>
      </c>
      <c r="AK977" s="14">
        <f t="shared" si="373"/>
        <v>1.5642643138482571E-4</v>
      </c>
      <c r="AL977" s="14">
        <f t="shared" si="374"/>
        <v>0.14585954820003713</v>
      </c>
    </row>
    <row r="978" spans="1:38" ht="15.75" thickBot="1" x14ac:dyDescent="0.3">
      <c r="A978" s="14">
        <v>3</v>
      </c>
      <c r="B978" s="17" t="s">
        <v>33</v>
      </c>
      <c r="C978" s="14">
        <v>972</v>
      </c>
      <c r="D978" s="14">
        <f t="shared" si="368"/>
        <v>22.047163897409177</v>
      </c>
      <c r="E978" s="14">
        <f t="shared" si="358"/>
        <v>9.8559478114787051</v>
      </c>
      <c r="F978" s="14">
        <f t="shared" si="369"/>
        <v>81.321728570922005</v>
      </c>
      <c r="G978" s="14">
        <f>0.5*('Specifications (ICE)'!$P$4*'Specifications (ICE)'!$P$3)*'Specifications (ICE)'!$P$5*E978^2</f>
        <v>30.362240315207043</v>
      </c>
      <c r="H978" s="14">
        <f>IF(B978="A",'Specifications (ICE)'!$M$12,IF(B978="G",'Specifications (ICE)'!$M$13))</f>
        <v>84.271039200000004</v>
      </c>
      <c r="I978" s="14">
        <f>'Specifications (ICE)'!$H$11-G978-H978-R978</f>
        <v>587.36497070351561</v>
      </c>
      <c r="J978" s="14">
        <f t="shared" si="359"/>
        <v>0.9281426910199394</v>
      </c>
      <c r="K978" s="14">
        <f>0.5*'Specifications (ICE)'!$E$16*E978^2</f>
        <v>26076.911565374634</v>
      </c>
      <c r="L978" s="14">
        <f>E978/'Specifications (ICE)'!$M$4</f>
        <v>34.491505901937728</v>
      </c>
      <c r="M978" s="14">
        <f t="shared" si="354"/>
        <v>3</v>
      </c>
      <c r="N978" s="14">
        <f>IF(M978=1,'Specifications (ICE)'!$M$19,IF(M978=2,'Specifications (ICE)'!$M$20,IF(M978=3,'Specifications (ICE)'!$M$21)))</f>
        <v>632.83908432016858</v>
      </c>
      <c r="O978" s="14">
        <f t="shared" si="355"/>
        <v>30.736901697593936</v>
      </c>
      <c r="P978" s="13">
        <f t="shared" si="356"/>
        <v>-1.1137712292239272</v>
      </c>
      <c r="Q978" s="14">
        <v>0</v>
      </c>
      <c r="R978" s="17">
        <f>'Specifications (ICE)'!$E$16*9.81*SIN(Q978-Q977)</f>
        <v>0</v>
      </c>
      <c r="S978" s="14">
        <f t="shared" si="360"/>
        <v>0</v>
      </c>
      <c r="T978" s="12">
        <f t="shared" si="357"/>
        <v>617.56906031565313</v>
      </c>
      <c r="U978" s="3">
        <f t="shared" si="375"/>
        <v>17.358889781095641</v>
      </c>
      <c r="V978" s="19">
        <f t="shared" si="361"/>
        <v>12.944524109763019</v>
      </c>
      <c r="W978" s="14">
        <f>IF(M978=1,_xlfn.XLOOKUP(D978,' RPM (ICE)'!$E$3:$E$63,' RPM (ICE)'!$B$3:$B$63,,1),IF(M978=2,_xlfn.XLOOKUP(D978,' RPM (ICE)'!$F$3:$F$63,' RPM (ICE)'!$B$3:$B$63,,1),IF(M978=3,_xlfn.XLOOKUP(D978,' RPM (ICE)'!$G$3:$G$63,' RPM (ICE)'!$B$3:$B$63,,1))))</f>
        <v>5100</v>
      </c>
      <c r="X978" s="12">
        <f t="shared" si="362"/>
        <v>24.23621016064806</v>
      </c>
      <c r="Y978" s="3">
        <f t="shared" si="363"/>
        <v>24</v>
      </c>
      <c r="Z978" s="3">
        <f t="shared" si="370"/>
        <v>24</v>
      </c>
      <c r="AA978" s="3">
        <f t="shared" si="364"/>
        <v>22</v>
      </c>
      <c r="AB978" s="19"/>
      <c r="AC978" s="14">
        <f>IF(M978=1,_xlfn.XLOOKUP(D978,' RPM (ICE)'!$E$3:$E$63,' RPM (ICE)'!$C$3:$C$63,,-1),IF(M978=2,_xlfn.XLOOKUP(D978,' RPM (ICE)'!$F$3:$F$63,' RPM (ICE)'!$C$3:$C$63,,-1),IF(M978=3,_xlfn.XLOOKUP(D978,' RPM (ICE)'!$G$3:$G$63,' RPM (ICE)'!$C$3:$C$63,,-1))))</f>
        <v>13.3</v>
      </c>
      <c r="AD978" s="14">
        <f t="shared" si="365"/>
        <v>9.9178100000000011</v>
      </c>
      <c r="AE978" s="14">
        <f t="shared" si="366"/>
        <v>18.569251789803925</v>
      </c>
      <c r="AF978" s="14" cm="1">
        <f t="array" ref="AF978">_xlfn.XLOOKUP(AE978,BSFC!$I$11:$I$33,_xlfn.XLOOKUP('Main Data (ICE)'!W978,BSFC!$J$10:$W$10,BSFC!$J$11:$W$33,,-1),,-1)</f>
        <v>427.32635400000004</v>
      </c>
      <c r="AG978" s="14">
        <f t="shared" si="367"/>
        <v>1.1772615519346503</v>
      </c>
      <c r="AH978" s="14">
        <f t="shared" si="371"/>
        <v>2.7952128754312209E-4</v>
      </c>
      <c r="AI978" s="14">
        <f t="shared" si="372"/>
        <v>0.11944681267118799</v>
      </c>
      <c r="AJ978" s="14">
        <f t="shared" si="376"/>
        <v>110.24340570369725</v>
      </c>
      <c r="AK978" s="14">
        <f t="shared" si="373"/>
        <v>1.5820769890223575E-4</v>
      </c>
      <c r="AL978" s="14">
        <f t="shared" si="374"/>
        <v>0.14601775589893937</v>
      </c>
    </row>
    <row r="979" spans="1:38" ht="15.75" thickBot="1" x14ac:dyDescent="0.3">
      <c r="A979" s="14">
        <v>3</v>
      </c>
      <c r="B979" s="17" t="s">
        <v>33</v>
      </c>
      <c r="C979" s="14">
        <v>973</v>
      </c>
      <c r="D979" s="14">
        <f t="shared" si="368"/>
        <v>21.792912493651517</v>
      </c>
      <c r="E979" s="14">
        <f t="shared" si="358"/>
        <v>9.742287452346293</v>
      </c>
      <c r="F979" s="14">
        <f t="shared" si="369"/>
        <v>81.424373869050541</v>
      </c>
      <c r="G979" s="14">
        <f>0.5*('Specifications (ICE)'!$P$4*'Specifications (ICE)'!$P$3)*'Specifications (ICE)'!$P$5*E979^2</f>
        <v>29.665993833293193</v>
      </c>
      <c r="H979" s="14">
        <f>IF(B979="A",'Specifications (ICE)'!$M$12,IF(B979="G",'Specifications (ICE)'!$M$13))</f>
        <v>84.271039200000004</v>
      </c>
      <c r="I979" s="14">
        <f>'Specifications (ICE)'!$H$11-G979-H979-R979</f>
        <v>588.06121718542943</v>
      </c>
      <c r="J979" s="14">
        <f t="shared" si="359"/>
        <v>0.92924288615510831</v>
      </c>
      <c r="K979" s="14">
        <f>0.5*'Specifications (ICE)'!$E$16*E979^2</f>
        <v>25478.933361260453</v>
      </c>
      <c r="L979" s="14">
        <f>E979/'Specifications (ICE)'!$M$4</f>
        <v>34.09374436516638</v>
      </c>
      <c r="M979" s="14">
        <f t="shared" si="354"/>
        <v>3</v>
      </c>
      <c r="N979" s="14">
        <f>IF(M979=1,'Specifications (ICE)'!$M$19,IF(M979=2,'Specifications (ICE)'!$M$20,IF(M979=3,'Specifications (ICE)'!$M$21)))</f>
        <v>632.83908432016858</v>
      </c>
      <c r="O979" s="14">
        <f t="shared" si="355"/>
        <v>30.03206373274972</v>
      </c>
      <c r="P979" s="13">
        <f t="shared" si="356"/>
        <v>-1.11509146338613</v>
      </c>
      <c r="Q979" s="14">
        <v>0</v>
      </c>
      <c r="R979" s="17">
        <f>'Specifications (ICE)'!$E$16*9.81*SIN(Q979-Q978)</f>
        <v>0</v>
      </c>
      <c r="S979" s="14">
        <f t="shared" si="360"/>
        <v>0</v>
      </c>
      <c r="T979" s="12">
        <f t="shared" si="357"/>
        <v>610.44715560114207</v>
      </c>
      <c r="U979" s="3">
        <f t="shared" si="375"/>
        <v>17.179043762777834</v>
      </c>
      <c r="V979" s="19">
        <f t="shared" si="361"/>
        <v>12.81041293390343</v>
      </c>
      <c r="W979" s="14">
        <f>IF(M979=1,_xlfn.XLOOKUP(D979,' RPM (ICE)'!$E$3:$E$63,' RPM (ICE)'!$B$3:$B$63,,1),IF(M979=2,_xlfn.XLOOKUP(D979,' RPM (ICE)'!$F$3:$F$63,' RPM (ICE)'!$B$3:$B$63,,1),IF(M979=3,_xlfn.XLOOKUP(D979,' RPM (ICE)'!$G$3:$G$63,' RPM (ICE)'!$B$3:$B$63,,1))))</f>
        <v>5000</v>
      </c>
      <c r="X979" s="12">
        <f t="shared" si="362"/>
        <v>24.464814204651415</v>
      </c>
      <c r="Y979" s="3">
        <f t="shared" si="363"/>
        <v>24</v>
      </c>
      <c r="Z979" s="3">
        <f t="shared" si="370"/>
        <v>24</v>
      </c>
      <c r="AA979" s="3">
        <f t="shared" si="364"/>
        <v>22</v>
      </c>
      <c r="AB979" s="19"/>
      <c r="AC979" s="14">
        <f>IF(M979=1,_xlfn.XLOOKUP(D979,' RPM (ICE)'!$E$3:$E$63,' RPM (ICE)'!$C$3:$C$63,,-1),IF(M979=2,_xlfn.XLOOKUP(D979,' RPM (ICE)'!$F$3:$F$63,' RPM (ICE)'!$C$3:$C$63,,-1),IF(M979=3,_xlfn.XLOOKUP(D979,' RPM (ICE)'!$G$3:$G$63,' RPM (ICE)'!$C$3:$C$63,,-1))))</f>
        <v>13</v>
      </c>
      <c r="AD979" s="14">
        <f t="shared" si="365"/>
        <v>9.6941000000000006</v>
      </c>
      <c r="AE979" s="14">
        <f t="shared" si="366"/>
        <v>18.513404416</v>
      </c>
      <c r="AF979" s="14" cm="1">
        <f t="array" ref="AF979">_xlfn.XLOOKUP(AE979,BSFC!$I$11:$I$33,_xlfn.XLOOKUP('Main Data (ICE)'!W979,BSFC!$J$10:$W$10,BSFC!$J$11:$W$33,,-1),,-1)</f>
        <v>427.32635400000004</v>
      </c>
      <c r="AG979" s="14">
        <f t="shared" si="367"/>
        <v>1.1507067800865003</v>
      </c>
      <c r="AH979" s="14">
        <f t="shared" si="371"/>
        <v>2.7640382905217792E-4</v>
      </c>
      <c r="AI979" s="14">
        <f t="shared" si="372"/>
        <v>0.11811464050050648</v>
      </c>
      <c r="AJ979" s="14">
        <f t="shared" si="376"/>
        <v>110.36152034419776</v>
      </c>
      <c r="AK979" s="14">
        <f t="shared" si="373"/>
        <v>1.5644323245100195E-4</v>
      </c>
      <c r="AL979" s="14">
        <f t="shared" si="374"/>
        <v>0.14617419913139038</v>
      </c>
    </row>
    <row r="980" spans="1:38" ht="15.75" thickBot="1" x14ac:dyDescent="0.3">
      <c r="A980" s="14">
        <v>3</v>
      </c>
      <c r="B980" s="17" t="s">
        <v>33</v>
      </c>
      <c r="C980" s="14">
        <v>974</v>
      </c>
      <c r="D980" s="14">
        <f t="shared" si="368"/>
        <v>21.535352826265594</v>
      </c>
      <c r="E980" s="14">
        <f t="shared" si="358"/>
        <v>9.6271481694929655</v>
      </c>
      <c r="F980" s="14">
        <f t="shared" si="369"/>
        <v>81.528246789919137</v>
      </c>
      <c r="G980" s="14">
        <f>0.5*('Specifications (ICE)'!$P$4*'Specifications (ICE)'!$P$3)*'Specifications (ICE)'!$P$5*E980^2</f>
        <v>28.96892203971154</v>
      </c>
      <c r="H980" s="14">
        <f>IF(B980="A",'Specifications (ICE)'!$M$12,IF(B980="G",'Specifications (ICE)'!$M$13))</f>
        <v>84.271039200000004</v>
      </c>
      <c r="I980" s="14">
        <f>'Specifications (ICE)'!$H$11-G980-H980-R980</f>
        <v>588.75828897901113</v>
      </c>
      <c r="J980" s="14">
        <f t="shared" si="359"/>
        <v>0.9303443854317065</v>
      </c>
      <c r="K980" s="14">
        <f>0.5*'Specifications (ICE)'!$E$16*E980^2</f>
        <v>24880.246330025751</v>
      </c>
      <c r="L980" s="14">
        <f>E980/'Specifications (ICE)'!$M$4</f>
        <v>33.690807242320091</v>
      </c>
      <c r="M980" s="14">
        <f t="shared" si="354"/>
        <v>3</v>
      </c>
      <c r="N980" s="14">
        <f>IF(M980=1,'Specifications (ICE)'!$M$19,IF(M980=2,'Specifications (ICE)'!$M$20,IF(M980=3,'Specifications (ICE)'!$M$21)))</f>
        <v>632.83908432016858</v>
      </c>
      <c r="O980" s="14">
        <f t="shared" si="355"/>
        <v>29.326390272127199</v>
      </c>
      <c r="P980" s="13">
        <f t="shared" si="356"/>
        <v>-1.1164132625180478</v>
      </c>
      <c r="Q980" s="14">
        <v>0</v>
      </c>
      <c r="R980" s="17">
        <f>'Specifications (ICE)'!$E$16*9.81*SIN(Q980-Q979)</f>
        <v>0</v>
      </c>
      <c r="S980" s="14">
        <f t="shared" si="360"/>
        <v>0</v>
      </c>
      <c r="T980" s="12">
        <f t="shared" si="357"/>
        <v>603.23258222096115</v>
      </c>
      <c r="U980" s="3">
        <f t="shared" si="375"/>
        <v>16.996136035591746</v>
      </c>
      <c r="V980" s="19">
        <f t="shared" si="361"/>
        <v>12.674018641740766</v>
      </c>
      <c r="W980" s="14">
        <f>IF(M980=1,_xlfn.XLOOKUP(D980,' RPM (ICE)'!$E$3:$E$63,' RPM (ICE)'!$B$3:$B$63,,1),IF(M980=2,_xlfn.XLOOKUP(D980,' RPM (ICE)'!$F$3:$F$63,' RPM (ICE)'!$B$3:$B$63,,1),IF(M980=3,_xlfn.XLOOKUP(D980,' RPM (ICE)'!$G$3:$G$63,' RPM (ICE)'!$B$3:$B$63,,1))))</f>
        <v>5000</v>
      </c>
      <c r="X980" s="12">
        <f t="shared" si="362"/>
        <v>24.204333841250843</v>
      </c>
      <c r="Y980" s="3">
        <f t="shared" si="363"/>
        <v>24</v>
      </c>
      <c r="Z980" s="3">
        <f t="shared" si="370"/>
        <v>24</v>
      </c>
      <c r="AA980" s="3">
        <f t="shared" si="364"/>
        <v>22</v>
      </c>
      <c r="AB980" s="19"/>
      <c r="AC980" s="14">
        <f>IF(M980=1,_xlfn.XLOOKUP(D980,' RPM (ICE)'!$E$3:$E$63,' RPM (ICE)'!$C$3:$C$63,,-1),IF(M980=2,_xlfn.XLOOKUP(D980,' RPM (ICE)'!$F$3:$F$63,' RPM (ICE)'!$C$3:$C$63,,-1),IF(M980=3,_xlfn.XLOOKUP(D980,' RPM (ICE)'!$G$3:$G$63,' RPM (ICE)'!$C$3:$C$63,,-1))))</f>
        <v>13</v>
      </c>
      <c r="AD980" s="14">
        <f t="shared" si="365"/>
        <v>9.6941000000000006</v>
      </c>
      <c r="AE980" s="14">
        <f t="shared" si="366"/>
        <v>18.513404416</v>
      </c>
      <c r="AF980" s="14" cm="1">
        <f t="array" ref="AF980">_xlfn.XLOOKUP(AE980,BSFC!$I$11:$I$33,_xlfn.XLOOKUP('Main Data (ICE)'!W980,BSFC!$J$10:$W$10,BSFC!$J$11:$W$33,,-1),,-1)</f>
        <v>427.32635400000004</v>
      </c>
      <c r="AG980" s="14">
        <f t="shared" si="367"/>
        <v>1.1507067800865003</v>
      </c>
      <c r="AH980" s="14">
        <f t="shared" si="371"/>
        <v>2.7970957838673917E-4</v>
      </c>
      <c r="AI980" s="14">
        <f t="shared" si="372"/>
        <v>0.11952727431088246</v>
      </c>
      <c r="AJ980" s="14">
        <f t="shared" si="376"/>
        <v>110.48104761850864</v>
      </c>
      <c r="AK980" s="14">
        <f t="shared" si="373"/>
        <v>1.5831427061044034E-4</v>
      </c>
      <c r="AL980" s="14">
        <f t="shared" si="374"/>
        <v>0.14633251340200082</v>
      </c>
    </row>
    <row r="981" spans="1:38" ht="15.75" thickBot="1" x14ac:dyDescent="0.3">
      <c r="A981" s="14">
        <v>3</v>
      </c>
      <c r="B981" s="17" t="s">
        <v>33</v>
      </c>
      <c r="C981" s="14">
        <v>975</v>
      </c>
      <c r="D981" s="14">
        <f t="shared" si="368"/>
        <v>21.274364372283756</v>
      </c>
      <c r="E981" s="14">
        <f t="shared" si="358"/>
        <v>9.5104760844205725</v>
      </c>
      <c r="F981" s="14">
        <f t="shared" si="369"/>
        <v>81.633393997180207</v>
      </c>
      <c r="G981" s="14">
        <f>0.5*('Specifications (ICE)'!$P$4*'Specifications (ICE)'!$P$3)*'Specifications (ICE)'!$P$5*E981^2</f>
        <v>28.271023956160064</v>
      </c>
      <c r="H981" s="14">
        <f>IF(B981="A",'Specifications (ICE)'!$M$12,IF(B981="G",'Specifications (ICE)'!$M$13))</f>
        <v>84.271039200000004</v>
      </c>
      <c r="I981" s="14">
        <f>'Specifications (ICE)'!$H$11-G981-H981-R981</f>
        <v>589.45618706256255</v>
      </c>
      <c r="J981" s="14">
        <f t="shared" si="359"/>
        <v>0.9314471903956274</v>
      </c>
      <c r="K981" s="14">
        <f>0.5*'Specifications (ICE)'!$E$16*E981^2</f>
        <v>24280.849631446126</v>
      </c>
      <c r="L981" s="14">
        <f>E981/'Specifications (ICE)'!$M$4</f>
        <v>33.282505982224222</v>
      </c>
      <c r="M981" s="14">
        <f t="shared" si="354"/>
        <v>3</v>
      </c>
      <c r="N981" s="14">
        <f>IF(M981=1,'Specifications (ICE)'!$M$19,IF(M981=2,'Specifications (ICE)'!$M$20,IF(M981=3,'Specifications (ICE)'!$M$21)))</f>
        <v>632.83908432016858</v>
      </c>
      <c r="O981" s="14">
        <f t="shared" si="355"/>
        <v>28.619880325352387</v>
      </c>
      <c r="P981" s="13">
        <f t="shared" si="356"/>
        <v>-1.1177366284747527</v>
      </c>
      <c r="Q981" s="14">
        <v>0</v>
      </c>
      <c r="R981" s="17">
        <f>'Specifications (ICE)'!$E$16*9.81*SIN(Q981-Q980)</f>
        <v>0</v>
      </c>
      <c r="S981" s="14">
        <f t="shared" si="360"/>
        <v>0</v>
      </c>
      <c r="T981" s="12">
        <f t="shared" si="357"/>
        <v>595.92196417372384</v>
      </c>
      <c r="U981" s="3">
        <f t="shared" si="375"/>
        <v>16.810061266844517</v>
      </c>
      <c r="V981" s="19">
        <f t="shared" si="361"/>
        <v>12.535262686685957</v>
      </c>
      <c r="W981" s="14">
        <f>IF(M981=1,_xlfn.XLOOKUP(D981,' RPM (ICE)'!$E$3:$E$63,' RPM (ICE)'!$B$3:$B$63,,1),IF(M981=2,_xlfn.XLOOKUP(D981,' RPM (ICE)'!$F$3:$F$63,' RPM (ICE)'!$B$3:$B$63,,1),IF(M981=3,_xlfn.XLOOKUP(D981,' RPM (ICE)'!$G$3:$G$63,' RPM (ICE)'!$B$3:$B$63,,1))))</f>
        <v>4900</v>
      </c>
      <c r="X981" s="12">
        <f t="shared" si="362"/>
        <v>24.427901294413648</v>
      </c>
      <c r="Y981" s="3">
        <f t="shared" si="363"/>
        <v>24</v>
      </c>
      <c r="Z981" s="3">
        <f t="shared" si="370"/>
        <v>24</v>
      </c>
      <c r="AA981" s="3">
        <f t="shared" si="364"/>
        <v>22</v>
      </c>
      <c r="AB981" s="19"/>
      <c r="AC981" s="14">
        <f>IF(M981=1,_xlfn.XLOOKUP(D981,' RPM (ICE)'!$E$3:$E$63,' RPM (ICE)'!$C$3:$C$63,,-1),IF(M981=2,_xlfn.XLOOKUP(D981,' RPM (ICE)'!$F$3:$F$63,' RPM (ICE)'!$C$3:$C$63,,-1),IF(M981=3,_xlfn.XLOOKUP(D981,' RPM (ICE)'!$G$3:$G$63,' RPM (ICE)'!$C$3:$C$63,,-1))))</f>
        <v>12.7</v>
      </c>
      <c r="AD981" s="14">
        <f t="shared" si="365"/>
        <v>9.4703900000000001</v>
      </c>
      <c r="AE981" s="14">
        <f t="shared" si="366"/>
        <v>18.455277557551021</v>
      </c>
      <c r="AF981" s="14" cm="1">
        <f t="array" ref="AF981">_xlfn.XLOOKUP(AE981,BSFC!$I$11:$I$33,_xlfn.XLOOKUP('Main Data (ICE)'!W981,BSFC!$J$10:$W$10,BSFC!$J$11:$W$33,,-1),,-1)</f>
        <v>467.51181750000001</v>
      </c>
      <c r="AG981" s="14">
        <f t="shared" si="367"/>
        <v>1.2298664559260626</v>
      </c>
      <c r="AH981" s="14">
        <f t="shared" si="371"/>
        <v>2.7660696115921059E-4</v>
      </c>
      <c r="AI981" s="14">
        <f t="shared" si="372"/>
        <v>0.12931702314469445</v>
      </c>
      <c r="AJ981" s="14">
        <f t="shared" si="376"/>
        <v>110.61036464165333</v>
      </c>
      <c r="AK981" s="14">
        <f t="shared" si="373"/>
        <v>1.7128082535721121E-4</v>
      </c>
      <c r="AL981" s="14">
        <f t="shared" si="374"/>
        <v>0.14650379422735804</v>
      </c>
    </row>
    <row r="982" spans="1:38" ht="15.75" thickBot="1" x14ac:dyDescent="0.3">
      <c r="A982" s="14">
        <v>3</v>
      </c>
      <c r="B982" s="17" t="s">
        <v>33</v>
      </c>
      <c r="C982" s="14">
        <v>976</v>
      </c>
      <c r="D982" s="14">
        <f t="shared" si="368"/>
        <v>21.009818979570817</v>
      </c>
      <c r="E982" s="14">
        <f t="shared" si="358"/>
        <v>9.3922139080935629</v>
      </c>
      <c r="F982" s="14">
        <f t="shared" si="369"/>
        <v>81.739865166787865</v>
      </c>
      <c r="G982" s="14">
        <f>0.5*('Specifications (ICE)'!$P$4*'Specifications (ICE)'!$P$3)*'Specifications (ICE)'!$P$5*E982^2</f>
        <v>27.572298603177067</v>
      </c>
      <c r="H982" s="14">
        <f>IF(B982="A",'Specifications (ICE)'!$M$12,IF(B982="G",'Specifications (ICE)'!$M$13))</f>
        <v>84.271039200000004</v>
      </c>
      <c r="I982" s="14">
        <f>'Specifications (ICE)'!$H$11-G982-H982-R982</f>
        <v>590.1549124155456</v>
      </c>
      <c r="J982" s="14">
        <f t="shared" si="359"/>
        <v>0.93255130259459762</v>
      </c>
      <c r="K982" s="14">
        <f>0.5*'Specifications (ICE)'!$E$16*E982^2</f>
        <v>23680.742424301177</v>
      </c>
      <c r="L982" s="14">
        <f>E982/'Specifications (ICE)'!$M$4</f>
        <v>32.868640098315183</v>
      </c>
      <c r="M982" s="14">
        <f t="shared" si="354"/>
        <v>3</v>
      </c>
      <c r="N982" s="14">
        <f>IF(M982=1,'Specifications (ICE)'!$M$19,IF(M982=2,'Specifications (ICE)'!$M$20,IF(M982=3,'Specifications (ICE)'!$M$21)))</f>
        <v>632.83908432016858</v>
      </c>
      <c r="O982" s="14">
        <f t="shared" si="355"/>
        <v>27.912532900877316</v>
      </c>
      <c r="P982" s="13">
        <f t="shared" si="356"/>
        <v>-1.119061563113517</v>
      </c>
      <c r="Q982" s="14">
        <v>0</v>
      </c>
      <c r="R982" s="17">
        <f>'Specifications (ICE)'!$E$16*9.81*SIN(Q982-Q981)</f>
        <v>0</v>
      </c>
      <c r="S982" s="14">
        <f t="shared" si="360"/>
        <v>0</v>
      </c>
      <c r="T982" s="12">
        <f t="shared" si="357"/>
        <v>588.5117117553724</v>
      </c>
      <c r="U982" s="3">
        <f t="shared" si="375"/>
        <v>16.620707613612712</v>
      </c>
      <c r="V982" s="19">
        <f t="shared" si="361"/>
        <v>12.394061667471</v>
      </c>
      <c r="W982" s="14">
        <f>IF(M982=1,_xlfn.XLOOKUP(D982,' RPM (ICE)'!$E$3:$E$63,' RPM (ICE)'!$B$3:$B$63,,1),IF(M982=2,_xlfn.XLOOKUP(D982,' RPM (ICE)'!$F$3:$F$63,' RPM (ICE)'!$B$3:$B$63,,1),IF(M982=3,_xlfn.XLOOKUP(D982,' RPM (ICE)'!$G$3:$G$63,' RPM (ICE)'!$B$3:$B$63,,1))))</f>
        <v>4800</v>
      </c>
      <c r="X982" s="12">
        <f t="shared" si="362"/>
        <v>24.655920010488973</v>
      </c>
      <c r="Y982" s="3">
        <f t="shared" si="363"/>
        <v>25</v>
      </c>
      <c r="Z982" s="3">
        <f t="shared" si="370"/>
        <v>25</v>
      </c>
      <c r="AA982" s="3">
        <f t="shared" si="364"/>
        <v>22</v>
      </c>
      <c r="AB982" s="19"/>
      <c r="AC982" s="14">
        <f>IF(M982=1,_xlfn.XLOOKUP(D982,' RPM (ICE)'!$E$3:$E$63,' RPM (ICE)'!$C$3:$C$63,,-1),IF(M982=2,_xlfn.XLOOKUP(D982,' RPM (ICE)'!$F$3:$F$63,' RPM (ICE)'!$C$3:$C$63,,-1),IF(M982=3,_xlfn.XLOOKUP(D982,' RPM (ICE)'!$G$3:$G$63,' RPM (ICE)'!$C$3:$C$63,,-1))))</f>
        <v>12.4</v>
      </c>
      <c r="AD982" s="14">
        <f t="shared" si="365"/>
        <v>9.2466800000000013</v>
      </c>
      <c r="AE982" s="14">
        <f t="shared" si="366"/>
        <v>18.394728746666669</v>
      </c>
      <c r="AF982" s="14" cm="1">
        <f t="array" ref="AF982">_xlfn.XLOOKUP(AE982,BSFC!$I$11:$I$33,_xlfn.XLOOKUP('Main Data (ICE)'!W982,BSFC!$J$10:$W$10,BSFC!$J$11:$W$33,,-1),,-1)</f>
        <v>467.51181750000001</v>
      </c>
      <c r="AG982" s="14">
        <f t="shared" si="367"/>
        <v>1.2008144924002502</v>
      </c>
      <c r="AH982" s="14">
        <f t="shared" si="371"/>
        <v>2.7347356516326237E-4</v>
      </c>
      <c r="AI982" s="14">
        <f t="shared" si="372"/>
        <v>0.12785212348768146</v>
      </c>
      <c r="AJ982" s="14">
        <f t="shared" si="376"/>
        <v>110.73821676514102</v>
      </c>
      <c r="AK982" s="14">
        <f t="shared" si="373"/>
        <v>1.6934056091083639E-4</v>
      </c>
      <c r="AL982" s="14">
        <f t="shared" si="374"/>
        <v>0.14667313478826888</v>
      </c>
    </row>
    <row r="983" spans="1:38" ht="15.75" thickBot="1" x14ac:dyDescent="0.3">
      <c r="A983" s="14">
        <v>3</v>
      </c>
      <c r="B983" s="17" t="s">
        <v>33</v>
      </c>
      <c r="C983" s="14">
        <v>977</v>
      </c>
      <c r="D983" s="14">
        <f t="shared" si="368"/>
        <v>20.741580170797025</v>
      </c>
      <c r="E983" s="14">
        <f t="shared" si="358"/>
        <v>9.2723006297875781</v>
      </c>
      <c r="F983" s="14">
        <f t="shared" si="369"/>
        <v>81.84771326618916</v>
      </c>
      <c r="G983" s="14">
        <f>0.5*('Specifications (ICE)'!$P$4*'Specifications (ICE)'!$P$3)*'Specifications (ICE)'!$P$5*E983^2</f>
        <v>26.87274500013984</v>
      </c>
      <c r="H983" s="14">
        <f>IF(B983="A",'Specifications (ICE)'!$M$12,IF(B983="G",'Specifications (ICE)'!$M$13))</f>
        <v>84.271039200000004</v>
      </c>
      <c r="I983" s="14">
        <f>'Specifications (ICE)'!$H$11-G983-H983-R983</f>
        <v>590.8544660185828</v>
      </c>
      <c r="J983" s="14">
        <f t="shared" si="359"/>
        <v>0.83109593066486065</v>
      </c>
      <c r="K983" s="14">
        <f>0.5*'Specifications (ICE)'!$E$16*E983^2</f>
        <v>23079.923866373345</v>
      </c>
      <c r="L983" s="14">
        <f>E983/'Specifications (ICE)'!$M$4</f>
        <v>32.448996079746557</v>
      </c>
      <c r="M983" s="14">
        <f t="shared" si="354"/>
        <v>2</v>
      </c>
      <c r="N983" s="14">
        <f>IF(M983=1,'Specifications (ICE)'!$M$19,IF(M983=2,'Specifications (ICE)'!$M$20,IF(M983=3,'Specifications (ICE)'!$M$21)))</f>
        <v>710.93413433742921</v>
      </c>
      <c r="O983" s="14">
        <f t="shared" si="355"/>
        <v>30.561479794957872</v>
      </c>
      <c r="P983" s="13">
        <f t="shared" si="356"/>
        <v>-0.99731511679783269</v>
      </c>
      <c r="Q983" s="14">
        <v>0</v>
      </c>
      <c r="R983" s="17">
        <f>'Specifications (ICE)'!$E$16*9.81*SIN(Q983-Q982)</f>
        <v>0</v>
      </c>
      <c r="S983" s="14">
        <f t="shared" si="360"/>
        <v>0</v>
      </c>
      <c r="T983" s="12">
        <f t="shared" si="357"/>
        <v>580.99800206257669</v>
      </c>
      <c r="U983" s="3">
        <f t="shared" si="375"/>
        <v>16.427956134313543</v>
      </c>
      <c r="V983" s="19">
        <f t="shared" si="361"/>
        <v>12.250326889357609</v>
      </c>
      <c r="W983" s="14">
        <f>IF(M983=1,_xlfn.XLOOKUP(D983,' RPM (ICE)'!$E$3:$E$63,' RPM (ICE)'!$B$3:$B$63,,1),IF(M983=2,_xlfn.XLOOKUP(D983,' RPM (ICE)'!$F$3:$F$63,' RPM (ICE)'!$B$3:$B$63,,1),IF(M983=3,_xlfn.XLOOKUP(D983,' RPM (ICE)'!$G$3:$G$63,' RPM (ICE)'!$B$3:$B$63,,1))))</f>
        <v>6800</v>
      </c>
      <c r="X983" s="12">
        <f t="shared" si="362"/>
        <v>17.202341382514401</v>
      </c>
      <c r="Y983" s="3">
        <f t="shared" si="363"/>
        <v>17</v>
      </c>
      <c r="Z983" s="3">
        <f t="shared" si="370"/>
        <v>17</v>
      </c>
      <c r="AA983" s="3">
        <f t="shared" si="364"/>
        <v>17</v>
      </c>
      <c r="AB983" s="19"/>
      <c r="AC983" s="14">
        <f>IF(M983=1,_xlfn.XLOOKUP(D983,' RPM (ICE)'!$E$3:$E$63,' RPM (ICE)'!$C$3:$C$63,,-1),IF(M983=2,_xlfn.XLOOKUP(D983,' RPM (ICE)'!$F$3:$F$63,' RPM (ICE)'!$C$3:$C$63,,-1),IF(M983=3,_xlfn.XLOOKUP(D983,' RPM (ICE)'!$G$3:$G$63,' RPM (ICE)'!$C$3:$C$63,,-1))))</f>
        <v>14</v>
      </c>
      <c r="AD983" s="14">
        <f t="shared" si="365"/>
        <v>10.4398</v>
      </c>
      <c r="AE983" s="14">
        <f t="shared" si="366"/>
        <v>14.659935623529412</v>
      </c>
      <c r="AF983" s="14" cm="1">
        <f t="array" ref="AF983">_xlfn.XLOOKUP(AE983,BSFC!$I$11:$I$33,_xlfn.XLOOKUP('Main Data (ICE)'!W983,BSFC!$J$10:$W$10,BSFC!$J$11:$W$33,,-1),,-1)</f>
        <v>426.97377450000005</v>
      </c>
      <c r="AG983" s="14">
        <f t="shared" si="367"/>
        <v>1.2382002252847502</v>
      </c>
      <c r="AH983" s="14">
        <f t="shared" si="371"/>
        <v>3.1275349670267739E-4</v>
      </c>
      <c r="AI983" s="14">
        <f t="shared" si="372"/>
        <v>0.13353754097521547</v>
      </c>
      <c r="AJ983" s="14">
        <f t="shared" si="376"/>
        <v>110.87175430611623</v>
      </c>
      <c r="AK983" s="14">
        <f t="shared" si="373"/>
        <v>1.7687091519896089E-4</v>
      </c>
      <c r="AL983" s="14">
        <f t="shared" si="374"/>
        <v>0.14685000570346785</v>
      </c>
    </row>
    <row r="984" spans="1:38" ht="15.75" thickBot="1" x14ac:dyDescent="0.3">
      <c r="A984" s="14">
        <v>3</v>
      </c>
      <c r="B984" s="17" t="s">
        <v>33</v>
      </c>
      <c r="C984" s="14">
        <v>978</v>
      </c>
      <c r="D984" s="14">
        <f t="shared" si="368"/>
        <v>20.499566254717134</v>
      </c>
      <c r="E984" s="14">
        <f t="shared" si="358"/>
        <v>9.1641109080785057</v>
      </c>
      <c r="F984" s="14">
        <f t="shared" si="369"/>
        <v>81.956834599402015</v>
      </c>
      <c r="G984" s="14">
        <f>0.5*('Specifications (ICE)'!$P$4*'Specifications (ICE)'!$P$3)*'Specifications (ICE)'!$P$5*E984^2</f>
        <v>26.249298170835555</v>
      </c>
      <c r="H984" s="14">
        <f>IF(B984="A",'Specifications (ICE)'!$M$12,IF(B984="G",'Specifications (ICE)'!$M$13))</f>
        <v>84.271039200000004</v>
      </c>
      <c r="I984" s="14">
        <f>'Specifications (ICE)'!$H$11-G984-H984-R984</f>
        <v>591.47791284788707</v>
      </c>
      <c r="J984" s="14">
        <f t="shared" si="359"/>
        <v>0.83197287101586137</v>
      </c>
      <c r="K984" s="14">
        <f>0.5*'Specifications (ICE)'!$E$16*E984^2</f>
        <v>22544.47036674017</v>
      </c>
      <c r="L984" s="14">
        <f>E984/'Specifications (ICE)'!$M$4</f>
        <v>32.07037938085216</v>
      </c>
      <c r="M984" s="14">
        <f t="shared" si="354"/>
        <v>2</v>
      </c>
      <c r="N984" s="14">
        <f>IF(M984=1,'Specifications (ICE)'!$M$19,IF(M984=2,'Specifications (ICE)'!$M$20,IF(M984=3,'Specifications (ICE)'!$M$21)))</f>
        <v>710.93413433742921</v>
      </c>
      <c r="O984" s="14">
        <f t="shared" si="355"/>
        <v>29.85245443573557</v>
      </c>
      <c r="P984" s="13">
        <f t="shared" si="356"/>
        <v>-0.99836744521903364</v>
      </c>
      <c r="Q984" s="14">
        <v>0</v>
      </c>
      <c r="R984" s="17">
        <f>'Specifications (ICE)'!$E$16*9.81*SIN(Q984-Q983)</f>
        <v>0</v>
      </c>
      <c r="S984" s="14">
        <f t="shared" si="360"/>
        <v>0</v>
      </c>
      <c r="T984" s="12">
        <f t="shared" si="357"/>
        <v>574.21888491933566</v>
      </c>
      <c r="U984" s="3">
        <f t="shared" si="375"/>
        <v>16.253405713977305</v>
      </c>
      <c r="V984" s="19">
        <f t="shared" si="361"/>
        <v>12.120164640912877</v>
      </c>
      <c r="W984" s="14">
        <f>IF(M984=1,_xlfn.XLOOKUP(D984,' RPM (ICE)'!$E$3:$E$63,' RPM (ICE)'!$B$3:$B$63,,1),IF(M984=2,_xlfn.XLOOKUP(D984,' RPM (ICE)'!$F$3:$F$63,' RPM (ICE)'!$B$3:$B$63,,1),IF(M984=3,_xlfn.XLOOKUP(D984,' RPM (ICE)'!$G$3:$G$63,' RPM (ICE)'!$B$3:$B$63,,1))))</f>
        <v>6700</v>
      </c>
      <c r="X984" s="12">
        <f t="shared" si="362"/>
        <v>17.273586287037144</v>
      </c>
      <c r="Y984" s="3">
        <f t="shared" si="363"/>
        <v>17</v>
      </c>
      <c r="Z984" s="3">
        <f t="shared" si="370"/>
        <v>17</v>
      </c>
      <c r="AA984" s="3">
        <f t="shared" si="364"/>
        <v>17</v>
      </c>
      <c r="AB984" s="19"/>
      <c r="AC984" s="14">
        <f>IF(M984=1,_xlfn.XLOOKUP(D984,' RPM (ICE)'!$E$3:$E$63,' RPM (ICE)'!$C$3:$C$63,,-1),IF(M984=2,_xlfn.XLOOKUP(D984,' RPM (ICE)'!$F$3:$F$63,' RPM (ICE)'!$C$3:$C$63,,-1),IF(M984=3,_xlfn.XLOOKUP(D984,' RPM (ICE)'!$G$3:$G$63,' RPM (ICE)'!$C$3:$C$63,,-1))))</f>
        <v>16.8</v>
      </c>
      <c r="AD984" s="14">
        <f t="shared" si="365"/>
        <v>12.527760000000001</v>
      </c>
      <c r="AE984" s="14">
        <f t="shared" si="366"/>
        <v>17.854488759402983</v>
      </c>
      <c r="AF984" s="14" cm="1">
        <f t="array" ref="AF984">_xlfn.XLOOKUP(AE984,BSFC!$I$11:$I$33,_xlfn.XLOOKUP('Main Data (ICE)'!W984,BSFC!$J$10:$W$10,BSFC!$J$11:$W$33,,-1),,-1)</f>
        <v>484.72801649999997</v>
      </c>
      <c r="AG984" s="14">
        <f t="shared" si="367"/>
        <v>1.6868211822189001</v>
      </c>
      <c r="AH984" s="14">
        <f t="shared" si="371"/>
        <v>3.7973496482518671E-4</v>
      </c>
      <c r="AI984" s="14">
        <f t="shared" si="372"/>
        <v>0.18406817629541</v>
      </c>
      <c r="AJ984" s="14">
        <f t="shared" si="376"/>
        <v>111.05582248241164</v>
      </c>
      <c r="AK984" s="14">
        <f t="shared" si="373"/>
        <v>2.4379890900054306E-4</v>
      </c>
      <c r="AL984" s="14">
        <f t="shared" si="374"/>
        <v>0.14709380461246838</v>
      </c>
    </row>
    <row r="985" spans="1:38" ht="15.75" thickBot="1" x14ac:dyDescent="0.3">
      <c r="A985" s="14">
        <v>3</v>
      </c>
      <c r="B985" s="17" t="s">
        <v>33</v>
      </c>
      <c r="C985" s="14">
        <v>979</v>
      </c>
      <c r="D985" s="14">
        <f t="shared" si="368"/>
        <v>20.254400849887283</v>
      </c>
      <c r="E985" s="14">
        <f t="shared" si="358"/>
        <v>9.0545123471739437</v>
      </c>
      <c r="F985" s="14">
        <f t="shared" si="369"/>
        <v>82.067276770295081</v>
      </c>
      <c r="G985" s="14">
        <f>0.5*('Specifications (ICE)'!$P$4*'Specifications (ICE)'!$P$3)*'Specifications (ICE)'!$P$5*E985^2</f>
        <v>25.625193504498093</v>
      </c>
      <c r="H985" s="14">
        <f>IF(B985="A",'Specifications (ICE)'!$M$12,IF(B985="G",'Specifications (ICE)'!$M$13))</f>
        <v>84.271039200000004</v>
      </c>
      <c r="I985" s="14">
        <f>'Specifications (ICE)'!$H$11-G985-H985-R985</f>
        <v>592.1020175142246</v>
      </c>
      <c r="J985" s="14">
        <f t="shared" si="359"/>
        <v>0.83285073668047627</v>
      </c>
      <c r="K985" s="14">
        <f>0.5*'Specifications (ICE)'!$E$16*E985^2</f>
        <v>22008.451877239302</v>
      </c>
      <c r="L985" s="14">
        <f>E985/'Specifications (ICE)'!$M$4</f>
        <v>31.686832361063669</v>
      </c>
      <c r="M985" s="14">
        <f t="shared" si="354"/>
        <v>2</v>
      </c>
      <c r="N985" s="14">
        <f>IF(M985=1,'Specifications (ICE)'!$M$19,IF(M985=2,'Specifications (ICE)'!$M$20,IF(M985=3,'Specifications (ICE)'!$M$21)))</f>
        <v>710.93413433742921</v>
      </c>
      <c r="O985" s="14">
        <f t="shared" si="355"/>
        <v>29.142680940318112</v>
      </c>
      <c r="P985" s="13">
        <f t="shared" si="356"/>
        <v>-0.99942088401657148</v>
      </c>
      <c r="Q985" s="14">
        <v>0</v>
      </c>
      <c r="R985" s="17">
        <f>'Specifications (ICE)'!$E$16*9.81*SIN(Q985-Q984)</f>
        <v>0</v>
      </c>
      <c r="S985" s="14">
        <f t="shared" si="360"/>
        <v>0</v>
      </c>
      <c r="T985" s="12">
        <f t="shared" si="357"/>
        <v>567.35149057386741</v>
      </c>
      <c r="U985" s="3">
        <f t="shared" si="375"/>
        <v>16.075967301286976</v>
      </c>
      <c r="V985" s="19">
        <f t="shared" si="361"/>
        <v>11.987848816569699</v>
      </c>
      <c r="W985" s="14">
        <f>IF(M985=1,_xlfn.XLOOKUP(D985,' RPM (ICE)'!$E$3:$E$63,' RPM (ICE)'!$B$3:$B$63,,1),IF(M985=2,_xlfn.XLOOKUP(D985,' RPM (ICE)'!$F$3:$F$63,' RPM (ICE)'!$B$3:$B$63,,1),IF(M985=3,_xlfn.XLOOKUP(D985,' RPM (ICE)'!$G$3:$G$63,' RPM (ICE)'!$B$3:$B$63,,1))))</f>
        <v>6700</v>
      </c>
      <c r="X985" s="12">
        <f t="shared" si="362"/>
        <v>17.085010564128467</v>
      </c>
      <c r="Y985" s="3">
        <f t="shared" si="363"/>
        <v>17</v>
      </c>
      <c r="Z985" s="3">
        <f t="shared" si="370"/>
        <v>17</v>
      </c>
      <c r="AA985" s="3">
        <f t="shared" si="364"/>
        <v>17</v>
      </c>
      <c r="AB985" s="19"/>
      <c r="AC985" s="14">
        <f>IF(M985=1,_xlfn.XLOOKUP(D985,' RPM (ICE)'!$E$3:$E$63,' RPM (ICE)'!$C$3:$C$63,,-1),IF(M985=2,_xlfn.XLOOKUP(D985,' RPM (ICE)'!$F$3:$F$63,' RPM (ICE)'!$C$3:$C$63,,-1),IF(M985=3,_xlfn.XLOOKUP(D985,' RPM (ICE)'!$G$3:$G$63,' RPM (ICE)'!$C$3:$C$63,,-1))))</f>
        <v>16.8</v>
      </c>
      <c r="AD985" s="14">
        <f t="shared" si="365"/>
        <v>12.527760000000001</v>
      </c>
      <c r="AE985" s="14">
        <f t="shared" si="366"/>
        <v>17.854488759402983</v>
      </c>
      <c r="AF985" s="14" cm="1">
        <f t="array" ref="AF985">_xlfn.XLOOKUP(AE985,BSFC!$I$11:$I$33,_xlfn.XLOOKUP('Main Data (ICE)'!W985,BSFC!$J$10:$W$10,BSFC!$J$11:$W$33,,-1),,-1)</f>
        <v>484.72801649999997</v>
      </c>
      <c r="AG985" s="14">
        <f t="shared" si="367"/>
        <v>1.6868211822189001</v>
      </c>
      <c r="AH985" s="14">
        <f t="shared" si="371"/>
        <v>3.8433139189647628E-4</v>
      </c>
      <c r="AI985" s="14">
        <f t="shared" si="372"/>
        <v>0.18629619327266311</v>
      </c>
      <c r="AJ985" s="14">
        <f t="shared" si="376"/>
        <v>111.24211867568431</v>
      </c>
      <c r="AK985" s="14">
        <f t="shared" si="373"/>
        <v>2.4674992486445444E-4</v>
      </c>
      <c r="AL985" s="14">
        <f t="shared" si="374"/>
        <v>0.14734055453733283</v>
      </c>
    </row>
    <row r="986" spans="1:38" ht="15.75" thickBot="1" x14ac:dyDescent="0.3">
      <c r="A986" s="14">
        <v>3</v>
      </c>
      <c r="B986" s="17" t="s">
        <v>33</v>
      </c>
      <c r="C986" s="14">
        <v>980</v>
      </c>
      <c r="D986" s="14">
        <f t="shared" si="368"/>
        <v>20.005967818086344</v>
      </c>
      <c r="E986" s="14">
        <f t="shared" si="358"/>
        <v>8.9434530287295786</v>
      </c>
      <c r="F986" s="14">
        <f t="shared" si="369"/>
        <v>82.179090406123166</v>
      </c>
      <c r="G986" s="14">
        <f>0.5*('Specifications (ICE)'!$P$4*'Specifications (ICE)'!$P$3)*'Specifications (ICE)'!$P$5*E986^2</f>
        <v>25.000430307003192</v>
      </c>
      <c r="H986" s="14">
        <f>IF(B986="A",'Specifications (ICE)'!$M$12,IF(B986="G",'Specifications (ICE)'!$M$13))</f>
        <v>84.271039200000004</v>
      </c>
      <c r="I986" s="14">
        <f>'Specifications (ICE)'!$H$11-G986-H986-R986</f>
        <v>592.72678071171947</v>
      </c>
      <c r="J986" s="14">
        <f t="shared" si="359"/>
        <v>0.83372952863506022</v>
      </c>
      <c r="K986" s="14">
        <f>0.5*'Specifications (ICE)'!$E$16*E986^2</f>
        <v>21471.867801715227</v>
      </c>
      <c r="L986" s="14">
        <f>E986/'Specifications (ICE)'!$M$4</f>
        <v>31.298173328887415</v>
      </c>
      <c r="M986" s="14">
        <f t="shared" si="354"/>
        <v>2</v>
      </c>
      <c r="N986" s="14">
        <f>IF(M986=1,'Specifications (ICE)'!$M$19,IF(M986=2,'Specifications (ICE)'!$M$20,IF(M986=3,'Specifications (ICE)'!$M$21)))</f>
        <v>710.93413433742921</v>
      </c>
      <c r="O986" s="14">
        <f t="shared" si="355"/>
        <v>28.432158519301048</v>
      </c>
      <c r="P986" s="13">
        <f t="shared" si="356"/>
        <v>-1.0004754343620723</v>
      </c>
      <c r="Q986" s="14">
        <v>0</v>
      </c>
      <c r="R986" s="17">
        <f>'Specifications (ICE)'!$E$16*9.81*SIN(Q986-Q985)</f>
        <v>0</v>
      </c>
      <c r="S986" s="14">
        <f t="shared" si="360"/>
        <v>0</v>
      </c>
      <c r="T986" s="12">
        <f t="shared" si="357"/>
        <v>560.39256584710472</v>
      </c>
      <c r="U986" s="3">
        <f t="shared" si="375"/>
        <v>15.895540080209894</v>
      </c>
      <c r="V986" s="19">
        <f t="shared" si="361"/>
        <v>11.85330423781252</v>
      </c>
      <c r="W986" s="14">
        <f>IF(M986=1,_xlfn.XLOOKUP(D986,' RPM (ICE)'!$E$3:$E$63,' RPM (ICE)'!$B$3:$B$63,,1),IF(M986=2,_xlfn.XLOOKUP(D986,' RPM (ICE)'!$F$3:$F$63,' RPM (ICE)'!$B$3:$B$63,,1),IF(M986=3,_xlfn.XLOOKUP(D986,' RPM (ICE)'!$G$3:$G$63,' RPM (ICE)'!$B$3:$B$63,,1))))</f>
        <v>6600</v>
      </c>
      <c r="X986" s="12">
        <f t="shared" si="362"/>
        <v>17.149216894852149</v>
      </c>
      <c r="Y986" s="3">
        <f t="shared" si="363"/>
        <v>17</v>
      </c>
      <c r="Z986" s="3">
        <f t="shared" si="370"/>
        <v>17</v>
      </c>
      <c r="AA986" s="3">
        <f t="shared" si="364"/>
        <v>17</v>
      </c>
      <c r="AB986" s="19"/>
      <c r="AC986" s="14">
        <f>IF(M986=1,_xlfn.XLOOKUP(D986,' RPM (ICE)'!$E$3:$E$63,' RPM (ICE)'!$C$3:$C$63,,-1),IF(M986=2,_xlfn.XLOOKUP(D986,' RPM (ICE)'!$F$3:$F$63,' RPM (ICE)'!$C$3:$C$63,,-1),IF(M986=3,_xlfn.XLOOKUP(D986,' RPM (ICE)'!$G$3:$G$63,' RPM (ICE)'!$C$3:$C$63,,-1))))</f>
        <v>18</v>
      </c>
      <c r="AD986" s="14">
        <f t="shared" si="365"/>
        <v>13.422600000000001</v>
      </c>
      <c r="AE986" s="14">
        <f t="shared" si="366"/>
        <v>19.419654981818184</v>
      </c>
      <c r="AF986" s="14" cm="1">
        <f t="array" ref="AF986">_xlfn.XLOOKUP(AE986,BSFC!$I$11:$I$33,_xlfn.XLOOKUP('Main Data (ICE)'!W986,BSFC!$J$10:$W$10,BSFC!$J$11:$W$33,,-1),,-1)</f>
        <v>504.47246850000005</v>
      </c>
      <c r="AG986" s="14">
        <f t="shared" si="367"/>
        <v>1.8809255988022502</v>
      </c>
      <c r="AH986" s="14">
        <f t="shared" si="371"/>
        <v>4.1689714118501502E-4</v>
      </c>
      <c r="AI986" s="14">
        <f t="shared" si="372"/>
        <v>0.21031312992419757</v>
      </c>
      <c r="AJ986" s="14">
        <f t="shared" si="376"/>
        <v>111.45243180560851</v>
      </c>
      <c r="AK986" s="14">
        <f t="shared" si="373"/>
        <v>2.7856043698569217E-4</v>
      </c>
      <c r="AL986" s="14">
        <f t="shared" si="374"/>
        <v>0.14761911497431851</v>
      </c>
    </row>
    <row r="987" spans="1:38" ht="15.75" thickBot="1" x14ac:dyDescent="0.3">
      <c r="A987" s="14">
        <v>3</v>
      </c>
      <c r="B987" s="17" t="s">
        <v>33</v>
      </c>
      <c r="C987" s="14">
        <v>981</v>
      </c>
      <c r="D987" s="14">
        <f t="shared" si="368"/>
        <v>19.754143594662914</v>
      </c>
      <c r="E987" s="14">
        <f t="shared" si="358"/>
        <v>8.8308777144952089</v>
      </c>
      <c r="F987" s="14">
        <f t="shared" si="369"/>
        <v>82.292329433129339</v>
      </c>
      <c r="G987" s="14">
        <f>0.5*('Specifications (ICE)'!$P$4*'Specifications (ICE)'!$P$3)*'Specifications (ICE)'!$P$5*E987^2</f>
        <v>24.375007883494195</v>
      </c>
      <c r="H987" s="14">
        <f>IF(B987="A",'Specifications (ICE)'!$M$12,IF(B987="G",'Specifications (ICE)'!$M$13))</f>
        <v>84.271039200000004</v>
      </c>
      <c r="I987" s="14">
        <f>'Specifications (ICE)'!$H$11-G987-H987-R987</f>
        <v>593.35220313522848</v>
      </c>
      <c r="J987" s="14">
        <f t="shared" si="359"/>
        <v>0.83460924785699897</v>
      </c>
      <c r="K987" s="14">
        <f>0.5*'Specifications (ICE)'!$E$16*E987^2</f>
        <v>20934.717543383402</v>
      </c>
      <c r="L987" s="14">
        <f>E987/'Specifications (ICE)'!$M$4</f>
        <v>30.904208974611404</v>
      </c>
      <c r="M987" s="14">
        <f t="shared" si="354"/>
        <v>2</v>
      </c>
      <c r="N987" s="14">
        <f>IF(M987=1,'Specifications (ICE)'!$M$19,IF(M987=2,'Specifications (ICE)'!$M$20,IF(M987=3,'Specifications (ICE)'!$M$21)))</f>
        <v>710.93413433742921</v>
      </c>
      <c r="O987" s="14">
        <f t="shared" si="355"/>
        <v>27.720886382446981</v>
      </c>
      <c r="P987" s="13">
        <f t="shared" si="356"/>
        <v>-1.0015310974283986</v>
      </c>
      <c r="Q987" s="14">
        <v>0</v>
      </c>
      <c r="R987" s="17">
        <f>'Specifications (ICE)'!$E$16*9.81*SIN(Q987-Q986)</f>
        <v>0</v>
      </c>
      <c r="S987" s="14">
        <f t="shared" si="360"/>
        <v>0</v>
      </c>
      <c r="T987" s="12">
        <f t="shared" si="357"/>
        <v>553.33864953623606</v>
      </c>
      <c r="U987" s="3">
        <f t="shared" si="375"/>
        <v>15.712016920834991</v>
      </c>
      <c r="V987" s="19">
        <f t="shared" si="361"/>
        <v>11.716451017866653</v>
      </c>
      <c r="W987" s="14">
        <f>IF(M987=1,_xlfn.XLOOKUP(D987,' RPM (ICE)'!$E$3:$E$63,' RPM (ICE)'!$B$3:$B$63,,1),IF(M987=2,_xlfn.XLOOKUP(D987,' RPM (ICE)'!$F$3:$F$63,' RPM (ICE)'!$B$3:$B$63,,1),IF(M987=3,_xlfn.XLOOKUP(D987,' RPM (ICE)'!$G$3:$G$63,' RPM (ICE)'!$B$3:$B$63,,1))))</f>
        <v>6500</v>
      </c>
      <c r="X987" s="12">
        <f t="shared" si="362"/>
        <v>17.212007304523862</v>
      </c>
      <c r="Y987" s="3">
        <f t="shared" si="363"/>
        <v>17</v>
      </c>
      <c r="Z987" s="3">
        <f t="shared" si="370"/>
        <v>17</v>
      </c>
      <c r="AA987" s="3">
        <f t="shared" si="364"/>
        <v>17</v>
      </c>
      <c r="AB987" s="19"/>
      <c r="AC987" s="14">
        <f>IF(M987=1,_xlfn.XLOOKUP(D987,' RPM (ICE)'!$E$3:$E$63,' RPM (ICE)'!$C$3:$C$63,,-1),IF(M987=2,_xlfn.XLOOKUP(D987,' RPM (ICE)'!$F$3:$F$63,' RPM (ICE)'!$C$3:$C$63,,-1),IF(M987=3,_xlfn.XLOOKUP(D987,' RPM (ICE)'!$G$3:$G$63,' RPM (ICE)'!$C$3:$C$63,,-1))))</f>
        <v>17.8</v>
      </c>
      <c r="AD987" s="14">
        <f t="shared" si="365"/>
        <v>13.273460000000002</v>
      </c>
      <c r="AE987" s="14">
        <f t="shared" si="366"/>
        <v>19.49932536123077</v>
      </c>
      <c r="AF987" s="14" cm="1">
        <f t="array" ref="AF987">_xlfn.XLOOKUP(AE987,BSFC!$I$11:$I$33,_xlfn.XLOOKUP('Main Data (ICE)'!W987,BSFC!$J$10:$W$10,BSFC!$J$11:$W$33,,-1),,-1)</f>
        <v>504.47246850000005</v>
      </c>
      <c r="AG987" s="14">
        <f t="shared" si="367"/>
        <v>1.8600264254822254</v>
      </c>
      <c r="AH987" s="14">
        <f t="shared" si="371"/>
        <v>4.1752047094593394E-4</v>
      </c>
      <c r="AI987" s="14">
        <f t="shared" si="372"/>
        <v>0.21062758262737785</v>
      </c>
      <c r="AJ987" s="14">
        <f t="shared" si="376"/>
        <v>111.66305938823589</v>
      </c>
      <c r="AK987" s="14">
        <f t="shared" si="373"/>
        <v>2.7897693063228858E-4</v>
      </c>
      <c r="AL987" s="14">
        <f t="shared" si="374"/>
        <v>0.14789809190495079</v>
      </c>
    </row>
    <row r="988" spans="1:38" ht="15.75" thickBot="1" x14ac:dyDescent="0.3">
      <c r="A988" s="14">
        <v>3</v>
      </c>
      <c r="B988" s="17" t="s">
        <v>33</v>
      </c>
      <c r="C988" s="14">
        <v>982</v>
      </c>
      <c r="D988" s="14">
        <f t="shared" si="368"/>
        <v>19.498796504215129</v>
      </c>
      <c r="E988" s="14">
        <f t="shared" si="358"/>
        <v>8.716727540396759</v>
      </c>
      <c r="F988" s="14">
        <f t="shared" si="369"/>
        <v>82.407051385302978</v>
      </c>
      <c r="G988" s="14">
        <f>0.5*('Specifications (ICE)'!$P$4*'Specifications (ICE)'!$P$3)*'Specifications (ICE)'!$P$5*E988^2</f>
        <v>23.748925538381254</v>
      </c>
      <c r="H988" s="14">
        <f>IF(B988="A",'Specifications (ICE)'!$M$12,IF(B988="G",'Specifications (ICE)'!$M$13))</f>
        <v>84.271039200000004</v>
      </c>
      <c r="I988" s="14">
        <f>'Specifications (ICE)'!$H$11-G988-H988-R988</f>
        <v>593.97828548034136</v>
      </c>
      <c r="J988" s="14">
        <f t="shared" si="359"/>
        <v>0.83548989532470908</v>
      </c>
      <c r="K988" s="14">
        <f>0.5*'Specifications (ICE)'!$E$16*E988^2</f>
        <v>20397.000504829582</v>
      </c>
      <c r="L988" s="14">
        <f>E988/'Specifications (ICE)'!$M$4</f>
        <v>30.50473329972619</v>
      </c>
      <c r="M988" s="14">
        <f t="shared" si="354"/>
        <v>2</v>
      </c>
      <c r="N988" s="14">
        <f>IF(M988=1,'Specifications (ICE)'!$M$19,IF(M988=2,'Specifications (ICE)'!$M$20,IF(M988=3,'Specifications (ICE)'!$M$21)))</f>
        <v>710.93413433742921</v>
      </c>
      <c r="O988" s="14">
        <f t="shared" si="355"/>
        <v>27.008863738684706</v>
      </c>
      <c r="P988" s="13">
        <f t="shared" si="356"/>
        <v>-1.0025878743896508</v>
      </c>
      <c r="Q988" s="14">
        <v>0</v>
      </c>
      <c r="R988" s="17">
        <f>'Specifications (ICE)'!$E$16*9.81*SIN(Q988-Q987)</f>
        <v>0</v>
      </c>
      <c r="S988" s="14">
        <f t="shared" si="360"/>
        <v>0</v>
      </c>
      <c r="T988" s="12">
        <f t="shared" si="357"/>
        <v>546.18605324603004</v>
      </c>
      <c r="U988" s="3">
        <f t="shared" si="375"/>
        <v>15.525283802283882</v>
      </c>
      <c r="V988" s="19">
        <f t="shared" si="361"/>
        <v>11.577204131363091</v>
      </c>
      <c r="W988" s="14">
        <f>IF(M988=1,_xlfn.XLOOKUP(D988,' RPM (ICE)'!$E$3:$E$63,' RPM (ICE)'!$B$3:$B$63,,1),IF(M988=2,_xlfn.XLOOKUP(D988,' RPM (ICE)'!$F$3:$F$63,' RPM (ICE)'!$B$3:$B$63,,1),IF(M988=3,_xlfn.XLOOKUP(D988,' RPM (ICE)'!$G$3:$G$63,' RPM (ICE)'!$B$3:$B$63,,1))))</f>
        <v>6400</v>
      </c>
      <c r="X988" s="12">
        <f t="shared" si="362"/>
        <v>17.273188563993731</v>
      </c>
      <c r="Y988" s="3">
        <f t="shared" si="363"/>
        <v>17</v>
      </c>
      <c r="Z988" s="3">
        <f t="shared" si="370"/>
        <v>17</v>
      </c>
      <c r="AA988" s="3">
        <f t="shared" si="364"/>
        <v>17</v>
      </c>
      <c r="AB988" s="19"/>
      <c r="AC988" s="14">
        <f>IF(M988=1,_xlfn.XLOOKUP(D988,' RPM (ICE)'!$E$3:$E$63,' RPM (ICE)'!$C$3:$C$63,,-1),IF(M988=2,_xlfn.XLOOKUP(D988,' RPM (ICE)'!$F$3:$F$63,' RPM (ICE)'!$C$3:$C$63,,-1),IF(M988=3,_xlfn.XLOOKUP(D988,' RPM (ICE)'!$G$3:$G$63,' RPM (ICE)'!$C$3:$C$63,,-1))))</f>
        <v>17.5</v>
      </c>
      <c r="AD988" s="14">
        <f t="shared" si="365"/>
        <v>13.049750000000001</v>
      </c>
      <c r="AE988" s="14">
        <f t="shared" si="366"/>
        <v>19.470227000000001</v>
      </c>
      <c r="AF988" s="14" cm="1">
        <f t="array" ref="AF988">_xlfn.XLOOKUP(AE988,BSFC!$I$11:$I$33,_xlfn.XLOOKUP('Main Data (ICE)'!W988,BSFC!$J$10:$W$10,BSFC!$J$11:$W$33,,-1),,-1)</f>
        <v>457.16661900000008</v>
      </c>
      <c r="AG988" s="14">
        <f t="shared" si="367"/>
        <v>1.6571972461931255</v>
      </c>
      <c r="AH988" s="14">
        <f t="shared" si="371"/>
        <v>4.1585910982720677E-4</v>
      </c>
      <c r="AI988" s="14">
        <f t="shared" si="372"/>
        <v>0.19011690322005384</v>
      </c>
      <c r="AJ988" s="14">
        <f t="shared" si="376"/>
        <v>111.85317629145595</v>
      </c>
      <c r="AK988" s="14">
        <f t="shared" si="373"/>
        <v>2.518104678411309E-4</v>
      </c>
      <c r="AL988" s="14">
        <f t="shared" si="374"/>
        <v>0.14814990237279191</v>
      </c>
    </row>
    <row r="989" spans="1:38" ht="15.75" thickBot="1" x14ac:dyDescent="0.3">
      <c r="A989" s="14">
        <v>3</v>
      </c>
      <c r="B989" s="17" t="s">
        <v>33</v>
      </c>
      <c r="C989" s="14">
        <v>983</v>
      </c>
      <c r="D989" s="14">
        <f t="shared" si="368"/>
        <v>19.239785992919938</v>
      </c>
      <c r="E989" s="14">
        <f t="shared" si="358"/>
        <v>8.6009396733573258</v>
      </c>
      <c r="F989" s="14">
        <f t="shared" si="369"/>
        <v>82.52331775130223</v>
      </c>
      <c r="G989" s="14">
        <f>0.5*('Specifications (ICE)'!$P$4*'Specifications (ICE)'!$P$3)*'Specifications (ICE)'!$P$5*E989^2</f>
        <v>23.12218257534056</v>
      </c>
      <c r="H989" s="14">
        <f>IF(B989="A",'Specifications (ICE)'!$M$12,IF(B989="G",'Specifications (ICE)'!$M$13))</f>
        <v>84.271039200000004</v>
      </c>
      <c r="I989" s="14">
        <f>'Specifications (ICE)'!$H$11-G989-H989-R989</f>
        <v>594.60502844338214</v>
      </c>
      <c r="J989" s="14">
        <f t="shared" si="359"/>
        <v>0.83637147201763973</v>
      </c>
      <c r="K989" s="14">
        <f>0.5*'Specifications (ICE)'!$E$16*E989^2</f>
        <v>19858.716088009151</v>
      </c>
      <c r="L989" s="14">
        <f>E989/'Specifications (ICE)'!$M$4</f>
        <v>30.099526415948645</v>
      </c>
      <c r="M989" s="14">
        <f t="shared" si="354"/>
        <v>2</v>
      </c>
      <c r="N989" s="14">
        <f>IF(M989=1,'Specifications (ICE)'!$M$19,IF(M989=2,'Specifications (ICE)'!$M$20,IF(M989=3,'Specifications (ICE)'!$M$21)))</f>
        <v>710.93413433742921</v>
      </c>
      <c r="O989" s="14">
        <f t="shared" si="355"/>
        <v>26.296089796108294</v>
      </c>
      <c r="P989" s="13">
        <f t="shared" si="356"/>
        <v>-1.0036457664211675</v>
      </c>
      <c r="Q989" s="14">
        <v>0</v>
      </c>
      <c r="R989" s="17">
        <f>'Specifications (ICE)'!$E$16*9.81*SIN(Q989-Q988)</f>
        <v>0</v>
      </c>
      <c r="S989" s="14">
        <f t="shared" si="360"/>
        <v>0</v>
      </c>
      <c r="T989" s="12">
        <f t="shared" si="357"/>
        <v>538.9308398854015</v>
      </c>
      <c r="U989" s="3">
        <f t="shared" si="375"/>
        <v>15.335219165636387</v>
      </c>
      <c r="V989" s="19">
        <f t="shared" si="361"/>
        <v>11.435472931815054</v>
      </c>
      <c r="W989" s="14">
        <f>IF(M989=1,_xlfn.XLOOKUP(D989,' RPM (ICE)'!$E$3:$E$63,' RPM (ICE)'!$B$3:$B$63,,1),IF(M989=2,_xlfn.XLOOKUP(D989,' RPM (ICE)'!$F$3:$F$63,' RPM (ICE)'!$B$3:$B$63,,1),IF(M989=3,_xlfn.XLOOKUP(D989,' RPM (ICE)'!$G$3:$G$63,' RPM (ICE)'!$B$3:$B$63,,1))))</f>
        <v>6300</v>
      </c>
      <c r="X989" s="12">
        <f t="shared" si="362"/>
        <v>17.332546655764379</v>
      </c>
      <c r="Y989" s="3">
        <f t="shared" si="363"/>
        <v>17</v>
      </c>
      <c r="Z989" s="3">
        <f t="shared" si="370"/>
        <v>17</v>
      </c>
      <c r="AA989" s="3">
        <f t="shared" si="364"/>
        <v>17</v>
      </c>
      <c r="AB989" s="19"/>
      <c r="AC989" s="14">
        <f>IF(M989=1,_xlfn.XLOOKUP(D989,' RPM (ICE)'!$E$3:$E$63,' RPM (ICE)'!$C$3:$C$63,,-1),IF(M989=2,_xlfn.XLOOKUP(D989,' RPM (ICE)'!$F$3:$F$63,' RPM (ICE)'!$C$3:$C$63,,-1),IF(M989=3,_xlfn.XLOOKUP(D989,' RPM (ICE)'!$G$3:$G$63,' RPM (ICE)'!$C$3:$C$63,,-1))))</f>
        <v>17.434999999999999</v>
      </c>
      <c r="AD989" s="14">
        <f t="shared" si="365"/>
        <v>13.001279499999999</v>
      </c>
      <c r="AE989" s="14">
        <f t="shared" si="366"/>
        <v>19.705812331682537</v>
      </c>
      <c r="AF989" s="14" cm="1">
        <f t="array" ref="AF989">_xlfn.XLOOKUP(AE989,BSFC!$I$11:$I$33,_xlfn.XLOOKUP('Main Data (ICE)'!W989,BSFC!$J$10:$W$10,BSFC!$J$11:$W$33,,-1),,-1)</f>
        <v>457.16661900000008</v>
      </c>
      <c r="AG989" s="14">
        <f t="shared" si="367"/>
        <v>1.6510419421358364</v>
      </c>
      <c r="AH989" s="14">
        <f t="shared" si="371"/>
        <v>4.1989208911265811E-4</v>
      </c>
      <c r="AI989" s="14">
        <f t="shared" si="372"/>
        <v>0.19196064672448065</v>
      </c>
      <c r="AJ989" s="14">
        <f t="shared" si="376"/>
        <v>112.04513693818043</v>
      </c>
      <c r="AK989" s="14">
        <f t="shared" si="373"/>
        <v>2.5425251221785516E-4</v>
      </c>
      <c r="AL989" s="14">
        <f t="shared" si="374"/>
        <v>0.14840415488500977</v>
      </c>
    </row>
    <row r="990" spans="1:38" ht="15.75" thickBot="1" x14ac:dyDescent="0.3">
      <c r="A990" s="14">
        <v>3</v>
      </c>
      <c r="B990" s="17" t="s">
        <v>33</v>
      </c>
      <c r="C990" s="14">
        <v>984</v>
      </c>
      <c r="D990" s="14">
        <f t="shared" si="368"/>
        <v>18.976961764751991</v>
      </c>
      <c r="E990" s="14">
        <f t="shared" si="358"/>
        <v>8.4834469251531068</v>
      </c>
      <c r="F990" s="14">
        <f t="shared" si="369"/>
        <v>82.641194365468934</v>
      </c>
      <c r="G990" s="14">
        <f>0.5*('Specifications (ICE)'!$P$4*'Specifications (ICE)'!$P$3)*'Specifications (ICE)'!$P$5*E990^2</f>
        <v>22.49477829731358</v>
      </c>
      <c r="H990" s="14">
        <f>IF(B990="A",'Specifications (ICE)'!$M$12,IF(B990="G",'Specifications (ICE)'!$M$13))</f>
        <v>84.271039200000004</v>
      </c>
      <c r="I990" s="14">
        <f>'Specifications (ICE)'!$H$11-G990-H990-R990</f>
        <v>595.23243272140905</v>
      </c>
      <c r="J990" s="14">
        <f t="shared" si="359"/>
        <v>0.8372539789162734</v>
      </c>
      <c r="K990" s="14">
        <f>0.5*'Specifications (ICE)'!$E$16*E990^2</f>
        <v>19319.863694246462</v>
      </c>
      <c r="L990" s="14">
        <f>E990/'Specifications (ICE)'!$M$4</f>
        <v>29.688353193886638</v>
      </c>
      <c r="M990" s="14">
        <f t="shared" si="354"/>
        <v>2</v>
      </c>
      <c r="N990" s="14">
        <f>IF(M990=1,'Specifications (ICE)'!$M$19,IF(M990=2,'Specifications (ICE)'!$M$20,IF(M990=3,'Specifications (ICE)'!$M$21)))</f>
        <v>710.93413433742921</v>
      </c>
      <c r="O990" s="14">
        <f t="shared" si="355"/>
        <v>25.582563761976246</v>
      </c>
      <c r="P990" s="13">
        <f t="shared" si="356"/>
        <v>-1.0047047746995281</v>
      </c>
      <c r="Q990" s="14">
        <v>0</v>
      </c>
      <c r="R990" s="17">
        <f>'Specifications (ICE)'!$E$16*9.81*SIN(Q990-Q989)</f>
        <v>0</v>
      </c>
      <c r="S990" s="14">
        <f t="shared" si="360"/>
        <v>0</v>
      </c>
      <c r="T990" s="12">
        <f t="shared" si="357"/>
        <v>531.5687994718071</v>
      </c>
      <c r="U990" s="3">
        <f t="shared" si="375"/>
        <v>15.141693186185647</v>
      </c>
      <c r="V990" s="19">
        <f t="shared" si="361"/>
        <v>11.291160608938638</v>
      </c>
      <c r="W990" s="14">
        <f>IF(M990=1,_xlfn.XLOOKUP(D990,' RPM (ICE)'!$E$3:$E$63,' RPM (ICE)'!$B$3:$B$63,,1),IF(M990=2,_xlfn.XLOOKUP(D990,' RPM (ICE)'!$F$3:$F$63,' RPM (ICE)'!$B$3:$B$63,,1),IF(M990=3,_xlfn.XLOOKUP(D990,' RPM (ICE)'!$G$3:$G$63,' RPM (ICE)'!$B$3:$B$63,,1))))</f>
        <v>6200</v>
      </c>
      <c r="X990" s="12">
        <f t="shared" si="362"/>
        <v>17.389844261715041</v>
      </c>
      <c r="Y990" s="3">
        <f t="shared" si="363"/>
        <v>17</v>
      </c>
      <c r="Z990" s="3">
        <f t="shared" si="370"/>
        <v>17</v>
      </c>
      <c r="AA990" s="3">
        <f t="shared" si="364"/>
        <v>17</v>
      </c>
      <c r="AB990" s="19"/>
      <c r="AC990" s="14">
        <f>IF(M990=1,_xlfn.XLOOKUP(D990,' RPM (ICE)'!$E$3:$E$63,' RPM (ICE)'!$C$3:$C$63,,-1),IF(M990=2,_xlfn.XLOOKUP(D990,' RPM (ICE)'!$F$3:$F$63,' RPM (ICE)'!$C$3:$C$63,,-1),IF(M990=3,_xlfn.XLOOKUP(D990,' RPM (ICE)'!$G$3:$G$63,' RPM (ICE)'!$C$3:$C$63,,-1))))</f>
        <v>17.37</v>
      </c>
      <c r="AD990" s="14">
        <f t="shared" si="365"/>
        <v>12.952809000000002</v>
      </c>
      <c r="AE990" s="14">
        <f t="shared" si="366"/>
        <v>19.948997190193548</v>
      </c>
      <c r="AF990" s="14" cm="1">
        <f t="array" ref="AF990">_xlfn.XLOOKUP(AE990,BSFC!$I$11:$I$33,_xlfn.XLOOKUP('Main Data (ICE)'!W990,BSFC!$J$10:$W$10,BSFC!$J$11:$W$33,,-1),,-1)</f>
        <v>457.16661900000008</v>
      </c>
      <c r="AG990" s="14">
        <f t="shared" si="367"/>
        <v>1.6448866380785481</v>
      </c>
      <c r="AH990" s="14">
        <f t="shared" si="371"/>
        <v>4.2412035246333656E-4</v>
      </c>
      <c r="AI990" s="14">
        <f t="shared" si="372"/>
        <v>0.19389366758475193</v>
      </c>
      <c r="AJ990" s="14">
        <f t="shared" si="376"/>
        <v>112.23903060576518</v>
      </c>
      <c r="AK990" s="14">
        <f t="shared" si="373"/>
        <v>2.5681280474801582E-4</v>
      </c>
      <c r="AL990" s="14">
        <f t="shared" si="374"/>
        <v>0.14866096768975778</v>
      </c>
    </row>
    <row r="991" spans="1:38" ht="15.75" thickBot="1" x14ac:dyDescent="0.3">
      <c r="A991" s="14">
        <v>3</v>
      </c>
      <c r="B991" s="17" t="s">
        <v>33</v>
      </c>
      <c r="C991" s="14">
        <v>985</v>
      </c>
      <c r="D991" s="14">
        <f t="shared" si="368"/>
        <v>18.710162806456758</v>
      </c>
      <c r="E991" s="14">
        <f t="shared" si="358"/>
        <v>8.3641773165381093</v>
      </c>
      <c r="F991" s="14">
        <f t="shared" si="369"/>
        <v>82.760751849983606</v>
      </c>
      <c r="G991" s="14">
        <f>0.5*('Specifications (ICE)'!$P$4*'Specifications (ICE)'!$P$3)*'Specifications (ICE)'!$P$5*E991^2</f>
        <v>21.866712006506244</v>
      </c>
      <c r="H991" s="14">
        <f>IF(B991="A",'Specifications (ICE)'!$M$12,IF(B991="G",'Specifications (ICE)'!$M$13))</f>
        <v>84.271039200000004</v>
      </c>
      <c r="I991" s="14">
        <f>'Specifications (ICE)'!$H$11-G991-H991-R991</f>
        <v>595.86049901221645</v>
      </c>
      <c r="J991" s="14">
        <f t="shared" si="359"/>
        <v>0.83813741700212752</v>
      </c>
      <c r="K991" s="14">
        <f>0.5*'Specifications (ICE)'!$E$16*E991^2</f>
        <v>18780.442724234155</v>
      </c>
      <c r="L991" s="14">
        <f>E991/'Specifications (ICE)'!$M$4</f>
        <v>29.270961737666173</v>
      </c>
      <c r="M991" s="14">
        <f t="shared" si="354"/>
        <v>2</v>
      </c>
      <c r="N991" s="14">
        <f>IF(M991=1,'Specifications (ICE)'!$M$19,IF(M991=2,'Specifications (ICE)'!$M$20,IF(M991=3,'Specifications (ICE)'!$M$21)))</f>
        <v>710.93413433742921</v>
      </c>
      <c r="O991" s="14">
        <f t="shared" si="355"/>
        <v>24.868284842710548</v>
      </c>
      <c r="P991" s="13">
        <f t="shared" si="356"/>
        <v>-1.0057649004025531</v>
      </c>
      <c r="Q991" s="14">
        <v>0</v>
      </c>
      <c r="R991" s="17">
        <f>'Specifications (ICE)'!$E$16*9.81*SIN(Q991-Q990)</f>
        <v>0</v>
      </c>
      <c r="S991" s="14">
        <f t="shared" si="360"/>
        <v>0</v>
      </c>
      <c r="T991" s="12">
        <f t="shared" si="357"/>
        <v>524.09542181950314</v>
      </c>
      <c r="U991" s="3">
        <f t="shared" si="375"/>
        <v>14.944566952352728</v>
      </c>
      <c r="V991" s="19">
        <f t="shared" si="361"/>
        <v>11.144163576369429</v>
      </c>
      <c r="W991" s="14">
        <f>IF(M991=1,_xlfn.XLOOKUP(D991,' RPM (ICE)'!$E$3:$E$63,' RPM (ICE)'!$B$3:$B$63,,1),IF(M991=2,_xlfn.XLOOKUP(D991,' RPM (ICE)'!$F$3:$F$63,' RPM (ICE)'!$B$3:$B$63,,1),IF(M991=3,_xlfn.XLOOKUP(D991,' RPM (ICE)'!$G$3:$G$63,' RPM (ICE)'!$B$3:$B$63,,1))))</f>
        <v>6200</v>
      </c>
      <c r="X991" s="12">
        <f t="shared" si="362"/>
        <v>17.163449864199418</v>
      </c>
      <c r="Y991" s="3">
        <f t="shared" si="363"/>
        <v>17</v>
      </c>
      <c r="Z991" s="3">
        <f t="shared" si="370"/>
        <v>17</v>
      </c>
      <c r="AA991" s="3">
        <f t="shared" si="364"/>
        <v>17</v>
      </c>
      <c r="AB991" s="19"/>
      <c r="AC991" s="14">
        <f>IF(M991=1,_xlfn.XLOOKUP(D991,' RPM (ICE)'!$E$3:$E$63,' RPM (ICE)'!$C$3:$C$63,,-1),IF(M991=2,_xlfn.XLOOKUP(D991,' RPM (ICE)'!$F$3:$F$63,' RPM (ICE)'!$C$3:$C$63,,-1),IF(M991=3,_xlfn.XLOOKUP(D991,' RPM (ICE)'!$G$3:$G$63,' RPM (ICE)'!$C$3:$C$63,,-1))))</f>
        <v>17.37</v>
      </c>
      <c r="AD991" s="14">
        <f t="shared" si="365"/>
        <v>12.952809000000002</v>
      </c>
      <c r="AE991" s="14">
        <f t="shared" si="366"/>
        <v>19.948997190193548</v>
      </c>
      <c r="AF991" s="14" cm="1">
        <f t="array" ref="AF991">_xlfn.XLOOKUP(AE991,BSFC!$I$11:$I$33,_xlfn.XLOOKUP('Main Data (ICE)'!W991,BSFC!$J$10:$W$10,BSFC!$J$11:$W$33,,-1),,-1)</f>
        <v>457.16661900000008</v>
      </c>
      <c r="AG991" s="14">
        <f t="shared" si="367"/>
        <v>1.6448866380785481</v>
      </c>
      <c r="AH991" s="14">
        <f t="shared" si="371"/>
        <v>4.3016812817750234E-4</v>
      </c>
      <c r="AI991" s="14">
        <f t="shared" si="372"/>
        <v>0.19665850876046742</v>
      </c>
      <c r="AJ991" s="14">
        <f t="shared" si="376"/>
        <v>112.43568911452564</v>
      </c>
      <c r="AK991" s="14">
        <f t="shared" si="373"/>
        <v>2.6047484604035422E-4</v>
      </c>
      <c r="AL991" s="14">
        <f t="shared" si="374"/>
        <v>0.14892144253579814</v>
      </c>
    </row>
    <row r="992" spans="1:38" ht="15.75" thickBot="1" x14ac:dyDescent="0.3">
      <c r="A992" s="14">
        <v>3</v>
      </c>
      <c r="B992" s="17" t="s">
        <v>33</v>
      </c>
      <c r="C992" s="14">
        <v>986</v>
      </c>
      <c r="D992" s="14">
        <f t="shared" si="368"/>
        <v>18.439216283241841</v>
      </c>
      <c r="E992" s="14">
        <f t="shared" si="358"/>
        <v>8.2430535835748113</v>
      </c>
      <c r="F992" s="14">
        <f t="shared" si="369"/>
        <v>82.882066116579253</v>
      </c>
      <c r="G992" s="14">
        <f>0.5*('Specifications (ICE)'!$P$4*'Specifications (ICE)'!$P$3)*'Specifications (ICE)'!$P$5*E992^2</f>
        <v>21.237983004388234</v>
      </c>
      <c r="H992" s="14">
        <f>IF(B992="A",'Specifications (ICE)'!$M$12,IF(B992="G",'Specifications (ICE)'!$M$13))</f>
        <v>84.271039200000004</v>
      </c>
      <c r="I992" s="14">
        <f>'Specifications (ICE)'!$H$11-G992-H992-R992</f>
        <v>596.48922801433446</v>
      </c>
      <c r="J992" s="14">
        <f t="shared" si="359"/>
        <v>0.83902178725775456</v>
      </c>
      <c r="K992" s="14">
        <f>0.5*'Specifications (ICE)'!$E$16*E992^2</f>
        <v>18240.452578032528</v>
      </c>
      <c r="L992" s="14">
        <f>E992/'Specifications (ICE)'!$M$4</f>
        <v>28.847081657304678</v>
      </c>
      <c r="M992" s="14">
        <f t="shared" si="354"/>
        <v>2</v>
      </c>
      <c r="N992" s="14">
        <f>IF(M992=1,'Specifications (ICE)'!$M$19,IF(M992=2,'Specifications (ICE)'!$M$20,IF(M992=3,'Specifications (ICE)'!$M$21)))</f>
        <v>710.93413433742921</v>
      </c>
      <c r="O992" s="14">
        <f t="shared" si="355"/>
        <v>24.153252243895892</v>
      </c>
      <c r="P992" s="13">
        <f t="shared" si="356"/>
        <v>-1.0068261447093054</v>
      </c>
      <c r="Q992" s="14">
        <v>0</v>
      </c>
      <c r="R992" s="17">
        <f>'Specifications (ICE)'!$E$16*9.81*SIN(Q992-Q991)</f>
        <v>0</v>
      </c>
      <c r="S992" s="14">
        <f t="shared" si="360"/>
        <v>0</v>
      </c>
      <c r="T992" s="12">
        <f t="shared" si="357"/>
        <v>516.50586560645695</v>
      </c>
      <c r="U992" s="3">
        <f t="shared" si="375"/>
        <v>14.743691536166583</v>
      </c>
      <c r="V992" s="19">
        <f t="shared" si="361"/>
        <v>10.994370778519421</v>
      </c>
      <c r="W992" s="14">
        <f>IF(M992=1,_xlfn.XLOOKUP(D992,' RPM (ICE)'!$E$3:$E$63,' RPM (ICE)'!$B$3:$B$63,,1),IF(M992=2,_xlfn.XLOOKUP(D992,' RPM (ICE)'!$F$3:$F$63,' RPM (ICE)'!$B$3:$B$63,,1),IF(M992=3,_xlfn.XLOOKUP(D992,' RPM (ICE)'!$G$3:$G$63,' RPM (ICE)'!$B$3:$B$63,,1))))</f>
        <v>6100</v>
      </c>
      <c r="X992" s="12">
        <f t="shared" si="362"/>
        <v>17.210335686873155</v>
      </c>
      <c r="Y992" s="3">
        <f t="shared" si="363"/>
        <v>17</v>
      </c>
      <c r="Z992" s="3">
        <f t="shared" si="370"/>
        <v>17</v>
      </c>
      <c r="AA992" s="3">
        <f t="shared" si="364"/>
        <v>17</v>
      </c>
      <c r="AB992" s="19"/>
      <c r="AC992" s="14">
        <f>IF(M992=1,_xlfn.XLOOKUP(D992,' RPM (ICE)'!$E$3:$E$63,' RPM (ICE)'!$C$3:$C$63,,-1),IF(M992=2,_xlfn.XLOOKUP(D992,' RPM (ICE)'!$F$3:$F$63,' RPM (ICE)'!$C$3:$C$63,,-1),IF(M992=3,_xlfn.XLOOKUP(D992,' RPM (ICE)'!$G$3:$G$63,' RPM (ICE)'!$C$3:$C$63,,-1))))</f>
        <v>17.305</v>
      </c>
      <c r="AD992" s="14">
        <f t="shared" si="365"/>
        <v>12.9043385</v>
      </c>
      <c r="AE992" s="14">
        <f t="shared" si="366"/>
        <v>20.200155322754096</v>
      </c>
      <c r="AF992" s="14" cm="1">
        <f t="array" ref="AF992">_xlfn.XLOOKUP(AE992,BSFC!$I$11:$I$33,_xlfn.XLOOKUP('Main Data (ICE)'!W992,BSFC!$J$10:$W$10,BSFC!$J$11:$W$33,,-1),,-1)</f>
        <v>469.19731950000011</v>
      </c>
      <c r="AG992" s="14">
        <f t="shared" si="367"/>
        <v>1.6818558428112922</v>
      </c>
      <c r="AH992" s="14">
        <f t="shared" si="371"/>
        <v>4.3485565584151916E-4</v>
      </c>
      <c r="AI992" s="14">
        <f t="shared" si="372"/>
        <v>0.20403310809025535</v>
      </c>
      <c r="AJ992" s="14">
        <f t="shared" si="376"/>
        <v>112.6397222226159</v>
      </c>
      <c r="AK992" s="14">
        <f t="shared" si="373"/>
        <v>2.7024252727186139E-4</v>
      </c>
      <c r="AL992" s="14">
        <f t="shared" si="374"/>
        <v>0.14919168506307001</v>
      </c>
    </row>
    <row r="993" spans="1:38" ht="15.75" thickBot="1" x14ac:dyDescent="0.3">
      <c r="A993" s="14">
        <v>3</v>
      </c>
      <c r="B993" s="17" t="s">
        <v>33</v>
      </c>
      <c r="C993" s="14">
        <v>987</v>
      </c>
      <c r="D993" s="14">
        <f t="shared" si="368"/>
        <v>18.163936283588278</v>
      </c>
      <c r="E993" s="14">
        <f t="shared" si="358"/>
        <v>8.1199926165155425</v>
      </c>
      <c r="F993" s="14">
        <f t="shared" si="369"/>
        <v>83.005218937921242</v>
      </c>
      <c r="G993" s="14">
        <f>0.5*('Specifications (ICE)'!$P$4*'Specifications (ICE)'!$P$3)*'Specifications (ICE)'!$P$5*E993^2</f>
        <v>20.608590591692145</v>
      </c>
      <c r="H993" s="14">
        <f>IF(B993="A",'Specifications (ICE)'!$M$12,IF(B993="G",'Specifications (ICE)'!$M$13))</f>
        <v>84.271039200000004</v>
      </c>
      <c r="I993" s="14">
        <f>'Specifications (ICE)'!$H$11-G993-H993-R993</f>
        <v>597.11862042703046</v>
      </c>
      <c r="J993" s="14">
        <f t="shared" si="359"/>
        <v>0.83990709066674418</v>
      </c>
      <c r="K993" s="14">
        <f>0.5*'Specifications (ICE)'!$E$16*E993^2</f>
        <v>17699.892655068827</v>
      </c>
      <c r="L993" s="14">
        <f>E993/'Specifications (ICE)'!$M$4</f>
        <v>28.416422105041267</v>
      </c>
      <c r="M993" s="14">
        <f t="shared" si="354"/>
        <v>2</v>
      </c>
      <c r="N993" s="14">
        <f>IF(M993=1,'Specifications (ICE)'!$M$19,IF(M993=2,'Specifications (ICE)'!$M$20,IF(M993=3,'Specifications (ICE)'!$M$21)))</f>
        <v>710.93413433742921</v>
      </c>
      <c r="O993" s="14">
        <f t="shared" si="355"/>
        <v>23.437465170278692</v>
      </c>
      <c r="P993" s="13">
        <f t="shared" si="356"/>
        <v>-1.0078885088000931</v>
      </c>
      <c r="Q993" s="14">
        <v>0</v>
      </c>
      <c r="R993" s="17">
        <f>'Specifications (ICE)'!$E$16*9.81*SIN(Q993-Q992)</f>
        <v>0</v>
      </c>
      <c r="S993" s="14">
        <f t="shared" si="360"/>
        <v>0</v>
      </c>
      <c r="T993" s="12">
        <f t="shared" si="357"/>
        <v>508.79492321491773</v>
      </c>
      <c r="U993" s="3">
        <f t="shared" si="375"/>
        <v>14.538906937239565</v>
      </c>
      <c r="V993" s="19">
        <f t="shared" si="361"/>
        <v>10.841662903099545</v>
      </c>
      <c r="W993" s="14">
        <f>IF(M993=1,_xlfn.XLOOKUP(D993,' RPM (ICE)'!$E$3:$E$63,' RPM (ICE)'!$B$3:$B$63,,1),IF(M993=2,_xlfn.XLOOKUP(D993,' RPM (ICE)'!$F$3:$F$63,' RPM (ICE)'!$B$3:$B$63,,1),IF(M993=3,_xlfn.XLOOKUP(D993,' RPM (ICE)'!$G$3:$G$63,' RPM (ICE)'!$B$3:$B$63,,1))))</f>
        <v>6000</v>
      </c>
      <c r="X993" s="12">
        <f t="shared" si="362"/>
        <v>17.254145121519489</v>
      </c>
      <c r="Y993" s="3">
        <f t="shared" si="363"/>
        <v>17</v>
      </c>
      <c r="Z993" s="3">
        <f t="shared" si="370"/>
        <v>17</v>
      </c>
      <c r="AA993" s="3">
        <f t="shared" si="364"/>
        <v>17</v>
      </c>
      <c r="AB993" s="19"/>
      <c r="AC993" s="14">
        <f>IF(M993=1,_xlfn.XLOOKUP(D993,' RPM (ICE)'!$E$3:$E$63,' RPM (ICE)'!$C$3:$C$63,,-1),IF(M993=2,_xlfn.XLOOKUP(D993,' RPM (ICE)'!$F$3:$F$63,' RPM (ICE)'!$C$3:$C$63,,-1),IF(M993=3,_xlfn.XLOOKUP(D993,' RPM (ICE)'!$G$3:$G$63,' RPM (ICE)'!$C$3:$C$63,,-1))))</f>
        <v>17.239999999999998</v>
      </c>
      <c r="AD993" s="14">
        <f t="shared" si="365"/>
        <v>12.855867999999999</v>
      </c>
      <c r="AE993" s="14">
        <f t="shared" si="366"/>
        <v>20.459685393066664</v>
      </c>
      <c r="AF993" s="14" cm="1">
        <f t="array" ref="AF993">_xlfn.XLOOKUP(AE993,BSFC!$I$11:$I$33,_xlfn.XLOOKUP('Main Data (ICE)'!W993,BSFC!$J$10:$W$10,BSFC!$J$11:$W$33,,-1),,-1)</f>
        <v>469.19731950000011</v>
      </c>
      <c r="AG993" s="14">
        <f t="shared" si="367"/>
        <v>1.6755385570682853</v>
      </c>
      <c r="AH993" s="14">
        <f t="shared" si="371"/>
        <v>4.3978789305561012E-4</v>
      </c>
      <c r="AI993" s="14">
        <f t="shared" si="372"/>
        <v>0.20634730057024497</v>
      </c>
      <c r="AJ993" s="14">
        <f t="shared" si="376"/>
        <v>112.84606952318615</v>
      </c>
      <c r="AK993" s="14">
        <f t="shared" si="373"/>
        <v>2.7330768287449667E-4</v>
      </c>
      <c r="AL993" s="14">
        <f t="shared" si="374"/>
        <v>0.14946499274594452</v>
      </c>
    </row>
    <row r="994" spans="1:38" ht="15.75" thickBot="1" x14ac:dyDescent="0.3">
      <c r="A994" s="14">
        <v>3</v>
      </c>
      <c r="B994" s="17" t="s">
        <v>33</v>
      </c>
      <c r="C994" s="14">
        <v>988</v>
      </c>
      <c r="D994" s="14">
        <f t="shared" si="368"/>
        <v>17.884122387184483</v>
      </c>
      <c r="E994" s="14">
        <f t="shared" si="358"/>
        <v>7.9949048196127226</v>
      </c>
      <c r="F994" s="14">
        <f t="shared" si="369"/>
        <v>83.130298600851916</v>
      </c>
      <c r="G994" s="14">
        <f>0.5*('Specifications (ICE)'!$P$4*'Specifications (ICE)'!$P$3)*'Specifications (ICE)'!$P$5*E994^2</f>
        <v>19.978534068412735</v>
      </c>
      <c r="H994" s="14">
        <f>IF(B994="A",'Specifications (ICE)'!$M$12,IF(B994="G",'Specifications (ICE)'!$M$13))</f>
        <v>84.271039200000004</v>
      </c>
      <c r="I994" s="14">
        <f>'Specifications (ICE)'!$H$11-G994-H994-R994</f>
        <v>597.74867695030991</v>
      </c>
      <c r="J994" s="14">
        <f t="shared" si="359"/>
        <v>0.8407933282137241</v>
      </c>
      <c r="K994" s="14">
        <f>0.5*'Specifications (ICE)'!$E$16*E994^2</f>
        <v>17158.762354136597</v>
      </c>
      <c r="L994" s="14">
        <f>E994/'Specifications (ICE)'!$M$4</f>
        <v>27.978669534952658</v>
      </c>
      <c r="M994" s="14">
        <f t="shared" si="354"/>
        <v>2</v>
      </c>
      <c r="N994" s="14">
        <f>IF(M994=1,'Specifications (ICE)'!$M$19,IF(M994=2,'Specifications (ICE)'!$M$20,IF(M994=3,'Specifications (ICE)'!$M$21)))</f>
        <v>710.93413433742921</v>
      </c>
      <c r="O994" s="14">
        <f t="shared" si="355"/>
        <v>22.720922825766252</v>
      </c>
      <c r="P994" s="13">
        <f t="shared" si="356"/>
        <v>-1.0089519938564688</v>
      </c>
      <c r="Q994" s="14">
        <v>0</v>
      </c>
      <c r="R994" s="17">
        <f>'Specifications (ICE)'!$E$16*9.81*SIN(Q994-Q993)</f>
        <v>0</v>
      </c>
      <c r="S994" s="14">
        <f t="shared" si="360"/>
        <v>0</v>
      </c>
      <c r="T994" s="12">
        <f t="shared" si="357"/>
        <v>500.95698061742752</v>
      </c>
      <c r="U994" s="3">
        <f t="shared" si="375"/>
        <v>14.330040878494563</v>
      </c>
      <c r="V994" s="19">
        <f t="shared" si="361"/>
        <v>10.685911483093395</v>
      </c>
      <c r="W994" s="14">
        <f>IF(M994=1,_xlfn.XLOOKUP(D994,' RPM (ICE)'!$E$3:$E$63,' RPM (ICE)'!$B$3:$B$63,,1),IF(M994=2,_xlfn.XLOOKUP(D994,' RPM (ICE)'!$F$3:$F$63,' RPM (ICE)'!$B$3:$B$63,,1),IF(M994=3,_xlfn.XLOOKUP(D994,' RPM (ICE)'!$G$3:$G$63,' RPM (ICE)'!$B$3:$B$63,,1))))</f>
        <v>5900</v>
      </c>
      <c r="X994" s="12">
        <f t="shared" si="362"/>
        <v>17.294513825383426</v>
      </c>
      <c r="Y994" s="3">
        <f t="shared" si="363"/>
        <v>17</v>
      </c>
      <c r="Z994" s="3">
        <f t="shared" si="370"/>
        <v>17</v>
      </c>
      <c r="AA994" s="3">
        <f t="shared" si="364"/>
        <v>17</v>
      </c>
      <c r="AB994" s="19"/>
      <c r="AC994" s="14">
        <f>IF(M994=1,_xlfn.XLOOKUP(D994,' RPM (ICE)'!$E$3:$E$63,' RPM (ICE)'!$C$3:$C$63,,-1),IF(M994=2,_xlfn.XLOOKUP(D994,' RPM (ICE)'!$F$3:$F$63,' RPM (ICE)'!$C$3:$C$63,,-1),IF(M994=3,_xlfn.XLOOKUP(D994,' RPM (ICE)'!$G$3:$G$63,' RPM (ICE)'!$C$3:$C$63,,-1))))</f>
        <v>17.175000000000001</v>
      </c>
      <c r="AD994" s="14">
        <f t="shared" si="365"/>
        <v>12.8073975</v>
      </c>
      <c r="AE994" s="14">
        <f t="shared" si="366"/>
        <v>20.728013092881355</v>
      </c>
      <c r="AF994" s="14" cm="1">
        <f t="array" ref="AF994">_xlfn.XLOOKUP(AE994,BSFC!$I$11:$I$33,_xlfn.XLOOKUP('Main Data (ICE)'!W994,BSFC!$J$10:$W$10,BSFC!$J$11:$W$33,,-1),,-1)</f>
        <v>414.10462275000009</v>
      </c>
      <c r="AG994" s="14">
        <f t="shared" si="367"/>
        <v>1.4732229194852209</v>
      </c>
      <c r="AH994" s="14">
        <f t="shared" si="371"/>
        <v>4.4498471175531928E-4</v>
      </c>
      <c r="AI994" s="14">
        <f t="shared" si="372"/>
        <v>0.18427022619095401</v>
      </c>
      <c r="AJ994" s="14">
        <f t="shared" si="376"/>
        <v>113.03033974937711</v>
      </c>
      <c r="AK994" s="14">
        <f t="shared" si="373"/>
        <v>2.4406652475623047E-4</v>
      </c>
      <c r="AL994" s="14">
        <f t="shared" si="374"/>
        <v>0.14970905927070075</v>
      </c>
    </row>
    <row r="995" spans="1:38" ht="15.75" thickBot="1" x14ac:dyDescent="0.3">
      <c r="A995" s="14">
        <v>3</v>
      </c>
      <c r="B995" s="17" t="s">
        <v>33</v>
      </c>
      <c r="C995" s="14">
        <v>989</v>
      </c>
      <c r="D995" s="14">
        <f t="shared" si="368"/>
        <v>17.599558024518281</v>
      </c>
      <c r="E995" s="14">
        <f t="shared" si="358"/>
        <v>7.8676933777921088</v>
      </c>
      <c r="F995" s="14">
        <f t="shared" si="369"/>
        <v>83.257400656306018</v>
      </c>
      <c r="G995" s="14">
        <f>0.5*('Specifications (ICE)'!$P$4*'Specifications (ICE)'!$P$3)*'Specifications (ICE)'!$P$5*E995^2</f>
        <v>19.347812733806151</v>
      </c>
      <c r="H995" s="14">
        <f>IF(B995="A",'Specifications (ICE)'!$M$12,IF(B995="G",'Specifications (ICE)'!$M$13))</f>
        <v>84.271039200000004</v>
      </c>
      <c r="I995" s="14">
        <f>'Specifications (ICE)'!$H$11-G995-H995-R995</f>
        <v>598.37939828491653</v>
      </c>
      <c r="J995" s="14">
        <f t="shared" si="359"/>
        <v>0.84168050088436031</v>
      </c>
      <c r="K995" s="14">
        <f>0.5*'Specifications (ICE)'!$E$16*E995^2</f>
        <v>16617.061073395031</v>
      </c>
      <c r="L995" s="14">
        <f>E995/'Specifications (ICE)'!$M$4</f>
        <v>27.533485136630301</v>
      </c>
      <c r="M995" s="14">
        <f t="shared" si="354"/>
        <v>2</v>
      </c>
      <c r="N995" s="14">
        <f>IF(M995=1,'Specifications (ICE)'!$M$19,IF(M995=2,'Specifications (ICE)'!$M$20,IF(M995=3,'Specifications (ICE)'!$M$21)))</f>
        <v>710.93413433742921</v>
      </c>
      <c r="O995" s="14">
        <f t="shared" si="355"/>
        <v>22.003624413425882</v>
      </c>
      <c r="P995" s="13">
        <f t="shared" si="356"/>
        <v>-1.0100166010612324</v>
      </c>
      <c r="Q995" s="14">
        <v>0</v>
      </c>
      <c r="R995" s="17">
        <f>'Specifications (ICE)'!$E$16*9.81*SIN(Q995-Q994)</f>
        <v>0</v>
      </c>
      <c r="S995" s="14">
        <f t="shared" si="360"/>
        <v>0</v>
      </c>
      <c r="T995" s="12">
        <f t="shared" si="357"/>
        <v>492.98597142691023</v>
      </c>
      <c r="U995" s="3">
        <f t="shared" si="375"/>
        <v>14.11690742733475</v>
      </c>
      <c r="V995" s="19">
        <f t="shared" si="361"/>
        <v>10.526977868563524</v>
      </c>
      <c r="W995" s="14">
        <f>IF(M995=1,_xlfn.XLOOKUP(D995,' RPM (ICE)'!$E$3:$E$63,' RPM (ICE)'!$B$3:$B$63,,1),IF(M995=2,_xlfn.XLOOKUP(D995,' RPM (ICE)'!$F$3:$F$63,' RPM (ICE)'!$B$3:$B$63,,1),IF(M995=3,_xlfn.XLOOKUP(D995,' RPM (ICE)'!$G$3:$G$63,' RPM (ICE)'!$B$3:$B$63,,1))))</f>
        <v>5800</v>
      </c>
      <c r="X995" s="12">
        <f t="shared" si="362"/>
        <v>17.331035564024031</v>
      </c>
      <c r="Y995" s="3">
        <f t="shared" si="363"/>
        <v>17</v>
      </c>
      <c r="Z995" s="3">
        <f t="shared" si="370"/>
        <v>17</v>
      </c>
      <c r="AA995" s="3">
        <f t="shared" si="364"/>
        <v>17</v>
      </c>
      <c r="AB995" s="19"/>
      <c r="AC995" s="14">
        <f>IF(M995=1,_xlfn.XLOOKUP(D995,' RPM (ICE)'!$E$3:$E$63,' RPM (ICE)'!$C$3:$C$63,,-1),IF(M995=2,_xlfn.XLOOKUP(D995,' RPM (ICE)'!$F$3:$F$63,' RPM (ICE)'!$C$3:$C$63,,-1),IF(M995=3,_xlfn.XLOOKUP(D995,' RPM (ICE)'!$G$3:$G$63,' RPM (ICE)'!$C$3:$C$63,,-1))))</f>
        <v>17.11</v>
      </c>
      <c r="AD995" s="14">
        <f t="shared" si="365"/>
        <v>12.758927</v>
      </c>
      <c r="AE995" s="14">
        <f t="shared" si="366"/>
        <v>21.005593471999997</v>
      </c>
      <c r="AF995" s="14" cm="1">
        <f t="array" ref="AF995">_xlfn.XLOOKUP(AE995,BSFC!$I$11:$I$33,_xlfn.XLOOKUP('Main Data (ICE)'!W995,BSFC!$J$10:$W$10,BSFC!$J$11:$W$33,,-1),,-1)</f>
        <v>435.88070662500007</v>
      </c>
      <c r="AG995" s="14">
        <f t="shared" si="367"/>
        <v>1.5448250323713311</v>
      </c>
      <c r="AH995" s="14">
        <f t="shared" si="371"/>
        <v>4.5046829085801257E-4</v>
      </c>
      <c r="AI995" s="14">
        <f t="shared" si="372"/>
        <v>0.19635043693134657</v>
      </c>
      <c r="AJ995" s="14">
        <f t="shared" si="376"/>
        <v>113.22669018630845</v>
      </c>
      <c r="AK995" s="14">
        <f t="shared" si="373"/>
        <v>2.6006680388257822E-4</v>
      </c>
      <c r="AL995" s="14">
        <f t="shared" si="374"/>
        <v>0.14996912607458332</v>
      </c>
    </row>
    <row r="996" spans="1:38" ht="15.75" thickBot="1" x14ac:dyDescent="0.3">
      <c r="A996" s="14">
        <v>3</v>
      </c>
      <c r="B996" s="17" t="s">
        <v>33</v>
      </c>
      <c r="C996" s="14">
        <v>990</v>
      </c>
      <c r="D996" s="14">
        <f t="shared" si="368"/>
        <v>17.310008589824399</v>
      </c>
      <c r="E996" s="14">
        <f t="shared" si="358"/>
        <v>7.7382534130662419</v>
      </c>
      <c r="F996" s="14">
        <f t="shared" si="369"/>
        <v>83.386628783975169</v>
      </c>
      <c r="G996" s="14">
        <f>0.5*('Specifications (ICE)'!$P$4*'Specifications (ICE)'!$P$3)*'Specifications (ICE)'!$P$5*E996^2</f>
        <v>18.716425886389139</v>
      </c>
      <c r="H996" s="14">
        <f>IF(B996="A",'Specifications (ICE)'!$M$12,IF(B996="G",'Specifications (ICE)'!$M$13))</f>
        <v>84.271039200000004</v>
      </c>
      <c r="I996" s="14">
        <f>'Specifications (ICE)'!$H$11-G996-H996-R996</f>
        <v>599.01078513233347</v>
      </c>
      <c r="J996" s="14">
        <f t="shared" si="359"/>
        <v>0.84256860966535929</v>
      </c>
      <c r="K996" s="14">
        <f>0.5*'Specifications (ICE)'!$E$16*E996^2</f>
        <v>16074.78821036826</v>
      </c>
      <c r="L996" s="14">
        <f>E996/'Specifications (ICE)'!$M$4</f>
        <v>27.080501882996472</v>
      </c>
      <c r="M996" s="14">
        <f t="shared" si="354"/>
        <v>2</v>
      </c>
      <c r="N996" s="14">
        <f>IF(M996=1,'Specifications (ICE)'!$M$19,IF(M996=2,'Specifications (ICE)'!$M$20,IF(M996=3,'Specifications (ICE)'!$M$21)))</f>
        <v>710.93413433742921</v>
      </c>
      <c r="O996" s="14">
        <f t="shared" si="355"/>
        <v>21.285569135483982</v>
      </c>
      <c r="P996" s="13">
        <f t="shared" si="356"/>
        <v>-1.0110823315984312</v>
      </c>
      <c r="Q996" s="14">
        <v>0</v>
      </c>
      <c r="R996" s="17">
        <f>'Specifications (ICE)'!$E$16*9.81*SIN(Q996-Q995)</f>
        <v>0</v>
      </c>
      <c r="S996" s="14">
        <f t="shared" si="360"/>
        <v>0</v>
      </c>
      <c r="T996" s="12">
        <f t="shared" si="357"/>
        <v>484.875324037935</v>
      </c>
      <c r="U996" s="3">
        <f t="shared" si="375"/>
        <v>13.899305410238807</v>
      </c>
      <c r="V996" s="19">
        <f t="shared" si="361"/>
        <v>10.364712044415079</v>
      </c>
      <c r="W996" s="14">
        <f>IF(M996=1,_xlfn.XLOOKUP(D996,' RPM (ICE)'!$E$3:$E$63,' RPM (ICE)'!$B$3:$B$63,,1),IF(M996=2,_xlfn.XLOOKUP(D996,' RPM (ICE)'!$F$3:$F$63,' RPM (ICE)'!$B$3:$B$63,,1),IF(M996=3,_xlfn.XLOOKUP(D996,' RPM (ICE)'!$G$3:$G$63,' RPM (ICE)'!$B$3:$B$63,,1))))</f>
        <v>5700</v>
      </c>
      <c r="X996" s="12">
        <f t="shared" si="362"/>
        <v>17.363256556089596</v>
      </c>
      <c r="Y996" s="3">
        <f t="shared" si="363"/>
        <v>17</v>
      </c>
      <c r="Z996" s="3">
        <f t="shared" si="370"/>
        <v>17</v>
      </c>
      <c r="AA996" s="3">
        <f t="shared" si="364"/>
        <v>17</v>
      </c>
      <c r="AB996" s="19"/>
      <c r="AC996" s="14">
        <f>IF(M996=1,_xlfn.XLOOKUP(D996,' RPM (ICE)'!$E$3:$E$63,' RPM (ICE)'!$C$3:$C$63,,-1),IF(M996=2,_xlfn.XLOOKUP(D996,' RPM (ICE)'!$F$3:$F$63,' RPM (ICE)'!$C$3:$C$63,,-1),IF(M996=3,_xlfn.XLOOKUP(D996,' RPM (ICE)'!$G$3:$G$63,' RPM (ICE)'!$C$3:$C$63,,-1))))</f>
        <v>17.045000000000002</v>
      </c>
      <c r="AD996" s="14">
        <f t="shared" si="365"/>
        <v>12.710456500000001</v>
      </c>
      <c r="AE996" s="14">
        <f t="shared" si="366"/>
        <v>21.292913513543862</v>
      </c>
      <c r="AF996" s="14" cm="1">
        <f t="array" ref="AF996">_xlfn.XLOOKUP(AE996,BSFC!$I$11:$I$33,_xlfn.XLOOKUP('Main Data (ICE)'!W996,BSFC!$J$10:$W$10,BSFC!$J$11:$W$33,,-1),,-1)</f>
        <v>435.88070662500007</v>
      </c>
      <c r="AG996" s="14">
        <f t="shared" si="367"/>
        <v>1.5389563224295351</v>
      </c>
      <c r="AH996" s="14">
        <f t="shared" si="371"/>
        <v>4.562634709208867E-4</v>
      </c>
      <c r="AI996" s="14">
        <f t="shared" si="372"/>
        <v>0.19887644411217126</v>
      </c>
      <c r="AJ996" s="14">
        <f t="shared" si="376"/>
        <v>113.42556663042062</v>
      </c>
      <c r="AK996" s="14">
        <f t="shared" si="373"/>
        <v>2.6341250875784274E-4</v>
      </c>
      <c r="AL996" s="14">
        <f t="shared" si="374"/>
        <v>0.15023253858334115</v>
      </c>
    </row>
    <row r="997" spans="1:38" ht="15.75" thickBot="1" x14ac:dyDescent="0.3">
      <c r="A997" s="14">
        <v>3</v>
      </c>
      <c r="B997" s="17" t="s">
        <v>33</v>
      </c>
      <c r="C997" s="14">
        <v>991</v>
      </c>
      <c r="D997" s="14">
        <f t="shared" si="368"/>
        <v>17.015219260471838</v>
      </c>
      <c r="E997" s="14">
        <f t="shared" si="358"/>
        <v>7.6064710097149835</v>
      </c>
      <c r="F997" s="14">
        <f t="shared" si="369"/>
        <v>83.518095793935871</v>
      </c>
      <c r="G997" s="14">
        <f>0.5*('Specifications (ICE)'!$P$4*'Specifications (ICE)'!$P$3)*'Specifications (ICE)'!$P$5*E997^2</f>
        <v>18.08437282393826</v>
      </c>
      <c r="H997" s="14">
        <f>IF(B997="A",'Specifications (ICE)'!$M$12,IF(B997="G",'Specifications (ICE)'!$M$13))</f>
        <v>84.271039200000004</v>
      </c>
      <c r="I997" s="14">
        <f>'Specifications (ICE)'!$H$11-G997-H997-R997</f>
        <v>599.64283819478442</v>
      </c>
      <c r="J997" s="14">
        <f t="shared" si="359"/>
        <v>0.84345765554446872</v>
      </c>
      <c r="K997" s="14">
        <f>0.5*'Specifications (ICE)'!$E$16*E997^2</f>
        <v>15531.943161944722</v>
      </c>
      <c r="L997" s="14">
        <f>E997/'Specifications (ICE)'!$M$4</f>
        <v>26.619321118862583</v>
      </c>
      <c r="M997" s="14">
        <f t="shared" si="354"/>
        <v>2</v>
      </c>
      <c r="N997" s="14">
        <f>IF(M997=1,'Specifications (ICE)'!$M$19,IF(M997=2,'Specifications (ICE)'!$M$20,IF(M997=3,'Specifications (ICE)'!$M$21)))</f>
        <v>710.93413433742921</v>
      </c>
      <c r="O997" s="14">
        <f t="shared" si="355"/>
        <v>20.566756193325183</v>
      </c>
      <c r="P997" s="13">
        <f t="shared" si="356"/>
        <v>-1.0121491866533625</v>
      </c>
      <c r="Q997" s="14">
        <v>0</v>
      </c>
      <c r="R997" s="17">
        <f>'Specifications (ICE)'!$E$16*9.81*SIN(Q997-Q996)</f>
        <v>0</v>
      </c>
      <c r="S997" s="14">
        <f t="shared" si="360"/>
        <v>0</v>
      </c>
      <c r="T997" s="12">
        <f t="shared" si="357"/>
        <v>476.61790054498698</v>
      </c>
      <c r="U997" s="3">
        <f t="shared" si="375"/>
        <v>13.677016581576266</v>
      </c>
      <c r="V997" s="19">
        <f t="shared" si="361"/>
        <v>10.198951264881423</v>
      </c>
      <c r="W997" s="14">
        <f>IF(M997=1,_xlfn.XLOOKUP(D997,' RPM (ICE)'!$E$3:$E$63,' RPM (ICE)'!$B$3:$B$63,,1),IF(M997=2,_xlfn.XLOOKUP(D997,' RPM (ICE)'!$F$3:$F$63,' RPM (ICE)'!$B$3:$B$63,,1),IF(M997=3,_xlfn.XLOOKUP(D997,' RPM (ICE)'!$G$3:$G$63,' RPM (ICE)'!$B$3:$B$63,,1))))</f>
        <v>5600</v>
      </c>
      <c r="X997" s="12">
        <f t="shared" si="362"/>
        <v>17.390668899660664</v>
      </c>
      <c r="Y997" s="3">
        <f t="shared" si="363"/>
        <v>17</v>
      </c>
      <c r="Z997" s="3">
        <f t="shared" si="370"/>
        <v>17</v>
      </c>
      <c r="AA997" s="3">
        <f t="shared" si="364"/>
        <v>17</v>
      </c>
      <c r="AB997" s="19"/>
      <c r="AC997" s="14">
        <f>IF(M997=1,_xlfn.XLOOKUP(D997,' RPM (ICE)'!$E$3:$E$63,' RPM (ICE)'!$C$3:$C$63,,-1),IF(M997=2,_xlfn.XLOOKUP(D997,' RPM (ICE)'!$F$3:$F$63,' RPM (ICE)'!$C$3:$C$63,,-1),IF(M997=3,_xlfn.XLOOKUP(D997,' RPM (ICE)'!$G$3:$G$63,' RPM (ICE)'!$C$3:$C$63,,-1))))</f>
        <v>16.98</v>
      </c>
      <c r="AD997" s="14">
        <f t="shared" si="365"/>
        <v>12.661986000000001</v>
      </c>
      <c r="AE997" s="14">
        <f t="shared" si="366"/>
        <v>21.590494985142858</v>
      </c>
      <c r="AF997" s="14" cm="1">
        <f t="array" ref="AF997">_xlfn.XLOOKUP(AE997,BSFC!$I$11:$I$33,_xlfn.XLOOKUP('Main Data (ICE)'!W997,BSFC!$J$10:$W$10,BSFC!$J$11:$W$33,,-1),,-1)</f>
        <v>435.88070662500007</v>
      </c>
      <c r="AG997" s="14">
        <f t="shared" si="367"/>
        <v>1.5330876124877384</v>
      </c>
      <c r="AH997" s="14">
        <f t="shared" si="371"/>
        <v>4.6239817766229486E-4</v>
      </c>
      <c r="AI997" s="14">
        <f t="shared" si="372"/>
        <v>0.2015504444215534</v>
      </c>
      <c r="AJ997" s="14">
        <f t="shared" si="376"/>
        <v>113.62711707484218</v>
      </c>
      <c r="AK997" s="14">
        <f t="shared" si="373"/>
        <v>2.6695423102192503E-4</v>
      </c>
      <c r="AL997" s="14">
        <f t="shared" si="374"/>
        <v>0.15049949281436309</v>
      </c>
    </row>
    <row r="998" spans="1:38" ht="15.75" thickBot="1" x14ac:dyDescent="0.3">
      <c r="A998" s="14">
        <v>3</v>
      </c>
      <c r="B998" s="17" t="s">
        <v>33</v>
      </c>
      <c r="C998" s="14">
        <v>992</v>
      </c>
      <c r="D998" s="14">
        <f t="shared" si="368"/>
        <v>16.714912464947211</v>
      </c>
      <c r="E998" s="14">
        <f t="shared" si="358"/>
        <v>7.4722220823746772</v>
      </c>
      <c r="F998" s="14">
        <f t="shared" si="369"/>
        <v>83.651924792723094</v>
      </c>
      <c r="G998" s="14">
        <f>0.5*('Specifications (ICE)'!$P$4*'Specifications (ICE)'!$P$3)*'Specifications (ICE)'!$P$5*E998^2</f>
        <v>17.451652843489132</v>
      </c>
      <c r="H998" s="14">
        <f>IF(B998="A",'Specifications (ICE)'!$M$12,IF(B998="G",'Specifications (ICE)'!$M$13))</f>
        <v>84.271039200000004</v>
      </c>
      <c r="I998" s="14">
        <f>'Specifications (ICE)'!$H$11-G998-H998-R998</f>
        <v>600.27555817523353</v>
      </c>
      <c r="J998" s="14">
        <f t="shared" si="359"/>
        <v>0.8443476395104782</v>
      </c>
      <c r="K998" s="14">
        <f>0.5*'Specifications (ICE)'!$E$16*E998^2</f>
        <v>14988.525324376466</v>
      </c>
      <c r="L998" s="14">
        <f>E998/'Specifications (ICE)'!$M$4</f>
        <v>26.149508599736404</v>
      </c>
      <c r="M998" s="14">
        <f t="shared" si="354"/>
        <v>2</v>
      </c>
      <c r="N998" s="14">
        <f>IF(M998=1,'Specifications (ICE)'!$M$19,IF(M998=2,'Specifications (ICE)'!$M$20,IF(M998=3,'Specifications (ICE)'!$M$21)))</f>
        <v>710.93413433742921</v>
      </c>
      <c r="O998" s="14">
        <f t="shared" si="355"/>
        <v>19.847184787491443</v>
      </c>
      <c r="P998" s="13">
        <f t="shared" si="356"/>
        <v>-1.0132171674125738</v>
      </c>
      <c r="Q998" s="14">
        <v>0</v>
      </c>
      <c r="R998" s="17">
        <f>'Specifications (ICE)'!$E$16*9.81*SIN(Q998-Q997)</f>
        <v>0</v>
      </c>
      <c r="S998" s="14">
        <f t="shared" si="360"/>
        <v>0</v>
      </c>
      <c r="T998" s="12">
        <f t="shared" si="357"/>
        <v>468.20592581746467</v>
      </c>
      <c r="U998" s="3">
        <f t="shared" si="375"/>
        <v>13.449803498319511</v>
      </c>
      <c r="V998" s="19">
        <f t="shared" si="361"/>
        <v>10.02951846869686</v>
      </c>
      <c r="W998" s="14">
        <f>IF(M998=1,_xlfn.XLOOKUP(D998,' RPM (ICE)'!$E$3:$E$63,' RPM (ICE)'!$B$3:$B$63,,1),IF(M998=2,_xlfn.XLOOKUP(D998,' RPM (ICE)'!$F$3:$F$63,' RPM (ICE)'!$B$3:$B$63,,1),IF(M998=3,_xlfn.XLOOKUP(D998,' RPM (ICE)'!$G$3:$G$63,' RPM (ICE)'!$B$3:$B$63,,1))))</f>
        <v>5500</v>
      </c>
      <c r="X998" s="12">
        <f t="shared" si="362"/>
        <v>17.412702900707739</v>
      </c>
      <c r="Y998" s="3">
        <f t="shared" si="363"/>
        <v>17</v>
      </c>
      <c r="Z998" s="3">
        <f t="shared" si="370"/>
        <v>17</v>
      </c>
      <c r="AA998" s="3">
        <f t="shared" si="364"/>
        <v>17</v>
      </c>
      <c r="AB998" s="19"/>
      <c r="AC998" s="14">
        <f>IF(M998=1,_xlfn.XLOOKUP(D998,' RPM (ICE)'!$E$3:$E$63,' RPM (ICE)'!$C$3:$C$63,,-1),IF(M998=2,_xlfn.XLOOKUP(D998,' RPM (ICE)'!$F$3:$F$63,' RPM (ICE)'!$C$3:$C$63,,-1),IF(M998=3,_xlfn.XLOOKUP(D998,' RPM (ICE)'!$G$3:$G$63,' RPM (ICE)'!$C$3:$C$63,,-1))))</f>
        <v>16.244</v>
      </c>
      <c r="AD998" s="14">
        <f t="shared" si="365"/>
        <v>12.1131508</v>
      </c>
      <c r="AE998" s="14">
        <f t="shared" si="366"/>
        <v>21.030191701643634</v>
      </c>
      <c r="AF998" s="14" cm="1">
        <f t="array" ref="AF998">_xlfn.XLOOKUP(AE998,BSFC!$I$11:$I$33,_xlfn.XLOOKUP('Main Data (ICE)'!W998,BSFC!$J$10:$W$10,BSFC!$J$11:$W$33,,-1),,-1)</f>
        <v>435.88070662500007</v>
      </c>
      <c r="AG998" s="14">
        <f t="shared" si="367"/>
        <v>1.4666357583775513</v>
      </c>
      <c r="AH998" s="14">
        <f t="shared" si="371"/>
        <v>4.503030121451803E-4</v>
      </c>
      <c r="AI998" s="14">
        <f t="shared" si="372"/>
        <v>0.19627839512920717</v>
      </c>
      <c r="AJ998" s="14">
        <f t="shared" si="376"/>
        <v>113.82339546997139</v>
      </c>
      <c r="AK998" s="14">
        <f t="shared" si="373"/>
        <v>2.5997138427709556E-4</v>
      </c>
      <c r="AL998" s="14">
        <f t="shared" si="374"/>
        <v>0.1507594641986402</v>
      </c>
    </row>
    <row r="999" spans="1:38" ht="15.75" thickBot="1" x14ac:dyDescent="0.3">
      <c r="A999" s="14">
        <v>3</v>
      </c>
      <c r="B999" s="17" t="s">
        <v>33</v>
      </c>
      <c r="C999" s="14">
        <v>993</v>
      </c>
      <c r="D999" s="14">
        <f t="shared" si="368"/>
        <v>16.408784927614771</v>
      </c>
      <c r="E999" s="14">
        <f t="shared" si="358"/>
        <v>7.3353710549298468</v>
      </c>
      <c r="F999" s="14">
        <f t="shared" si="369"/>
        <v>83.788250548095476</v>
      </c>
      <c r="G999" s="14">
        <f>0.5*('Specifications (ICE)'!$P$4*'Specifications (ICE)'!$P$3)*'Specifications (ICE)'!$P$5*E999^2</f>
        <v>16.818265241335613</v>
      </c>
      <c r="H999" s="14">
        <f>IF(B999="A",'Specifications (ICE)'!$M$12,IF(B999="G",'Specifications (ICE)'!$M$13))</f>
        <v>84.271039200000004</v>
      </c>
      <c r="I999" s="14">
        <f>'Specifications (ICE)'!$H$11-G999-H999-R999</f>
        <v>600.90894577738698</v>
      </c>
      <c r="J999" s="14">
        <f t="shared" si="359"/>
        <v>0.84523856255322072</v>
      </c>
      <c r="K999" s="14">
        <f>0.5*'Specifications (ICE)'!$E$16*E999^2</f>
        <v>14444.534093278493</v>
      </c>
      <c r="L999" s="14">
        <f>E999/'Specifications (ICE)'!$M$4</f>
        <v>25.670589868520899</v>
      </c>
      <c r="M999" s="14">
        <f t="shared" si="354"/>
        <v>2</v>
      </c>
      <c r="N999" s="14">
        <f>IF(M999=1,'Specifications (ICE)'!$M$19,IF(M999=2,'Specifications (ICE)'!$M$20,IF(M999=3,'Specifications (ICE)'!$M$21)))</f>
        <v>710.93413433742921</v>
      </c>
      <c r="O999" s="14">
        <f t="shared" si="355"/>
        <v>19.126854117681162</v>
      </c>
      <c r="P999" s="13">
        <f t="shared" si="356"/>
        <v>-1.0142862750638648</v>
      </c>
      <c r="Q999" s="14">
        <v>0</v>
      </c>
      <c r="R999" s="17">
        <f>'Specifications (ICE)'!$E$16*9.81*SIN(Q999-Q998)</f>
        <v>0</v>
      </c>
      <c r="S999" s="14">
        <f t="shared" si="360"/>
        <v>0</v>
      </c>
      <c r="T999" s="12">
        <f t="shared" si="357"/>
        <v>459.63090471965552</v>
      </c>
      <c r="U999" s="3">
        <f t="shared" si="375"/>
        <v>13.217407040671407</v>
      </c>
      <c r="V999" s="19">
        <f t="shared" si="361"/>
        <v>9.8562204302286691</v>
      </c>
      <c r="W999" s="14">
        <f>IF(M999=1,_xlfn.XLOOKUP(D999,' RPM (ICE)'!$E$3:$E$63,' RPM (ICE)'!$B$3:$B$63,,1),IF(M999=2,_xlfn.XLOOKUP(D999,' RPM (ICE)'!$F$3:$F$63,' RPM (ICE)'!$B$3:$B$63,,1),IF(M999=3,_xlfn.XLOOKUP(D999,' RPM (ICE)'!$G$3:$G$63,' RPM (ICE)'!$B$3:$B$63,,1))))</f>
        <v>5400</v>
      </c>
      <c r="X999" s="12">
        <f t="shared" si="362"/>
        <v>17.428718082253244</v>
      </c>
      <c r="Y999" s="3">
        <f t="shared" si="363"/>
        <v>17</v>
      </c>
      <c r="Z999" s="3">
        <f t="shared" si="370"/>
        <v>17</v>
      </c>
      <c r="AA999" s="3">
        <f t="shared" si="364"/>
        <v>17</v>
      </c>
      <c r="AB999" s="19"/>
      <c r="AC999" s="14">
        <f>IF(M999=1,_xlfn.XLOOKUP(D999,' RPM (ICE)'!$E$3:$E$63,' RPM (ICE)'!$C$3:$C$63,,-1),IF(M999=2,_xlfn.XLOOKUP(D999,' RPM (ICE)'!$F$3:$F$63,' RPM (ICE)'!$C$3:$C$63,,-1),IF(M999=3,_xlfn.XLOOKUP(D999,' RPM (ICE)'!$G$3:$G$63,' RPM (ICE)'!$C$3:$C$63,,-1))))</f>
        <v>15.507999999999999</v>
      </c>
      <c r="AD999" s="14">
        <f t="shared" si="365"/>
        <v>11.5643156</v>
      </c>
      <c r="AE999" s="14">
        <f t="shared" si="366"/>
        <v>20.449136444681479</v>
      </c>
      <c r="AF999" s="14" cm="1">
        <f t="array" ref="AF999">_xlfn.XLOOKUP(AE999,BSFC!$I$11:$I$33,_xlfn.XLOOKUP('Main Data (ICE)'!W999,BSFC!$J$10:$W$10,BSFC!$J$11:$W$33,,-1),,-1)</f>
        <v>461.7157545</v>
      </c>
      <c r="AG999" s="14">
        <f t="shared" si="367"/>
        <v>1.4831740840361447</v>
      </c>
      <c r="AH999" s="14">
        <f t="shared" si="371"/>
        <v>4.379205720929525E-4</v>
      </c>
      <c r="AI999" s="14">
        <f t="shared" si="372"/>
        <v>0.20219482735496921</v>
      </c>
      <c r="AJ999" s="14">
        <f t="shared" si="376"/>
        <v>114.02559029732636</v>
      </c>
      <c r="AK999" s="14">
        <f t="shared" si="373"/>
        <v>2.6780771835095262E-4</v>
      </c>
      <c r="AL999" s="14">
        <f t="shared" si="374"/>
        <v>0.15102727191699114</v>
      </c>
    </row>
    <row r="1000" spans="1:38" ht="15.75" thickBot="1" x14ac:dyDescent="0.3">
      <c r="A1000" s="14">
        <v>3</v>
      </c>
      <c r="B1000" s="17" t="s">
        <v>33</v>
      </c>
      <c r="C1000" s="14">
        <v>994</v>
      </c>
      <c r="D1000" s="14">
        <f t="shared" si="368"/>
        <v>16.096504200410415</v>
      </c>
      <c r="E1000" s="14">
        <f t="shared" si="358"/>
        <v>7.1957693100442626</v>
      </c>
      <c r="F1000" s="14">
        <f t="shared" si="369"/>
        <v>83.927221095498126</v>
      </c>
      <c r="G1000" s="14">
        <f>0.5*('Specifications (ICE)'!$P$4*'Specifications (ICE)'!$P$3)*'Specifications (ICE)'!$P$5*E1000^2</f>
        <v>16.184209313029051</v>
      </c>
      <c r="H1000" s="14">
        <f>IF(B1000="A",'Specifications (ICE)'!$M$12,IF(B1000="G",'Specifications (ICE)'!$M$13))</f>
        <v>84.271039200000004</v>
      </c>
      <c r="I1000" s="14">
        <f>'Specifications (ICE)'!$H$11-G1000-H1000-R1000</f>
        <v>601.54300170569354</v>
      </c>
      <c r="J1000" s="14">
        <f t="shared" si="359"/>
        <v>0.8461304256635741</v>
      </c>
      <c r="K1000" s="14">
        <f>0.5*'Specifications (ICE)'!$E$16*E1000^2</f>
        <v>13899.968863628079</v>
      </c>
      <c r="L1000" s="14">
        <f>E1000/'Specifications (ICE)'!$M$4</f>
        <v>25.182044829551224</v>
      </c>
      <c r="M1000" s="14">
        <f t="shared" si="354"/>
        <v>2</v>
      </c>
      <c r="N1000" s="14">
        <f>IF(M1000=1,'Specifications (ICE)'!$M$19,IF(M1000=2,'Specifications (ICE)'!$M$20,IF(M1000=3,'Specifications (ICE)'!$M$21)))</f>
        <v>710.93413433742921</v>
      </c>
      <c r="O1000" s="14">
        <f t="shared" si="355"/>
        <v>18.405763382748301</v>
      </c>
      <c r="P1000" s="13">
        <f t="shared" si="356"/>
        <v>-1.015356510796289</v>
      </c>
      <c r="Q1000" s="14">
        <v>0</v>
      </c>
      <c r="R1000" s="17">
        <f>'Specifications (ICE)'!$E$16*9.81*SIN(Q1000-Q999)</f>
        <v>0</v>
      </c>
      <c r="S1000" s="14">
        <f t="shared" si="360"/>
        <v>0</v>
      </c>
      <c r="T1000" s="12">
        <f t="shared" si="357"/>
        <v>450.88352495908021</v>
      </c>
      <c r="U1000" s="3">
        <f t="shared" si="375"/>
        <v>12.979543503596764</v>
      </c>
      <c r="V1000" s="19">
        <f t="shared" si="361"/>
        <v>9.6788455906321076</v>
      </c>
      <c r="W1000" s="14">
        <f>IF(M1000=1,_xlfn.XLOOKUP(D1000,' RPM (ICE)'!$E$3:$E$63,' RPM (ICE)'!$B$3:$B$63,,1),IF(M1000=2,_xlfn.XLOOKUP(D1000,' RPM (ICE)'!$F$3:$F$63,' RPM (ICE)'!$B$3:$B$63,,1),IF(M1000=3,_xlfn.XLOOKUP(D1000,' RPM (ICE)'!$G$3:$G$63,' RPM (ICE)'!$B$3:$B$63,,1))))</f>
        <v>5300</v>
      </c>
      <c r="X1000" s="12">
        <f t="shared" si="362"/>
        <v>17.437992599212805</v>
      </c>
      <c r="Y1000" s="3">
        <f t="shared" si="363"/>
        <v>17</v>
      </c>
      <c r="Z1000" s="3">
        <f t="shared" si="370"/>
        <v>17</v>
      </c>
      <c r="AA1000" s="3">
        <f t="shared" si="364"/>
        <v>17</v>
      </c>
      <c r="AB1000" s="19"/>
      <c r="AC1000" s="14">
        <f>IF(M1000=1,_xlfn.XLOOKUP(D1000,' RPM (ICE)'!$E$3:$E$63,' RPM (ICE)'!$C$3:$C$63,,-1),IF(M1000=2,_xlfn.XLOOKUP(D1000,' RPM (ICE)'!$F$3:$F$63,' RPM (ICE)'!$C$3:$C$63,,-1),IF(M1000=3,_xlfn.XLOOKUP(D1000,' RPM (ICE)'!$G$3:$G$63,' RPM (ICE)'!$C$3:$C$63,,-1))))</f>
        <v>14.772</v>
      </c>
      <c r="AD1000" s="14">
        <f t="shared" si="365"/>
        <v>11.015480400000001</v>
      </c>
      <c r="AE1000" s="14">
        <f t="shared" si="366"/>
        <v>19.846154574249059</v>
      </c>
      <c r="AF1000" s="14" cm="1">
        <f t="array" ref="AF1000">_xlfn.XLOOKUP(AE1000,BSFC!$I$11:$I$33,_xlfn.XLOOKUP('Main Data (ICE)'!W1000,BSFC!$J$10:$W$10,BSFC!$J$11:$W$33,,-1),,-1)</f>
        <v>443.04624000000007</v>
      </c>
      <c r="AG1000" s="14">
        <f t="shared" si="367"/>
        <v>1.3556575480593605</v>
      </c>
      <c r="AH1000" s="14">
        <f t="shared" si="371"/>
        <v>4.2522981696976701E-4</v>
      </c>
      <c r="AI1000" s="14">
        <f t="shared" si="372"/>
        <v>0.1883964715443435</v>
      </c>
      <c r="AJ1000" s="14">
        <f t="shared" si="376"/>
        <v>114.2139867688707</v>
      </c>
      <c r="AK1000" s="14">
        <f t="shared" si="373"/>
        <v>2.4953175038985891E-4</v>
      </c>
      <c r="AL1000" s="14">
        <f t="shared" si="374"/>
        <v>0.151276803667381</v>
      </c>
    </row>
    <row r="1001" spans="1:38" ht="15.75" thickBot="1" x14ac:dyDescent="0.3">
      <c r="A1001" s="14">
        <v>3</v>
      </c>
      <c r="B1001" s="17" t="s">
        <v>33</v>
      </c>
      <c r="C1001" s="14">
        <v>995</v>
      </c>
      <c r="D1001" s="14">
        <f t="shared" si="368"/>
        <v>15.777704568173824</v>
      </c>
      <c r="E1001" s="14">
        <f t="shared" si="358"/>
        <v>7.0532533586836585</v>
      </c>
      <c r="F1001" s="14">
        <f t="shared" si="369"/>
        <v>84.068999640680943</v>
      </c>
      <c r="G1001" s="14">
        <f>0.5*('Specifications (ICE)'!$P$4*'Specifications (ICE)'!$P$3)*'Specifications (ICE)'!$P$5*E1001^2</f>
        <v>15.54948435337748</v>
      </c>
      <c r="H1001" s="14">
        <f>IF(B1001="A",'Specifications (ICE)'!$M$12,IF(B1001="G",'Specifications (ICE)'!$M$13))</f>
        <v>84.271039200000004</v>
      </c>
      <c r="I1001" s="14">
        <f>'Specifications (ICE)'!$H$11-G1001-H1001-R1001</f>
        <v>602.17772666534518</v>
      </c>
      <c r="J1001" s="14">
        <f t="shared" si="359"/>
        <v>0.84702322983346134</v>
      </c>
      <c r="K1001" s="14">
        <f>0.5*'Specifications (ICE)'!$E$16*E1001^2</f>
        <v>13354.829029764107</v>
      </c>
      <c r="L1001" s="14">
        <f>E1001/'Specifications (ICE)'!$M$4</f>
        <v>24.683301342724963</v>
      </c>
      <c r="M1001" s="14">
        <f t="shared" si="354"/>
        <v>2</v>
      </c>
      <c r="N1001" s="14">
        <f>IF(M1001=1,'Specifications (ICE)'!$M$19,IF(M1001=2,'Specifications (ICE)'!$M$20,IF(M1001=3,'Specifications (ICE)'!$M$21)))</f>
        <v>710.93413433742921</v>
      </c>
      <c r="O1001" s="14">
        <f t="shared" si="355"/>
        <v>17.683911780701472</v>
      </c>
      <c r="P1001" s="13">
        <f t="shared" si="356"/>
        <v>-1.0164278758001535</v>
      </c>
      <c r="Q1001" s="14">
        <v>0</v>
      </c>
      <c r="R1001" s="17">
        <f>'Specifications (ICE)'!$E$16*9.81*SIN(Q1001-Q1000)</f>
        <v>0</v>
      </c>
      <c r="S1001" s="14">
        <f t="shared" si="360"/>
        <v>0</v>
      </c>
      <c r="T1001" s="12">
        <f t="shared" si="357"/>
        <v>441.95354238964586</v>
      </c>
      <c r="U1001" s="3">
        <f t="shared" si="375"/>
        <v>12.735901164692152</v>
      </c>
      <c r="V1001" s="19">
        <f t="shared" si="361"/>
        <v>9.4971614985109376</v>
      </c>
      <c r="W1001" s="14">
        <f>IF(M1001=1,_xlfn.XLOOKUP(D1001,' RPM (ICE)'!$E$3:$E$63,' RPM (ICE)'!$B$3:$B$63,,1),IF(M1001=2,_xlfn.XLOOKUP(D1001,' RPM (ICE)'!$F$3:$F$63,' RPM (ICE)'!$B$3:$B$63,,1),IF(M1001=3,_xlfn.XLOOKUP(D1001,' RPM (ICE)'!$G$3:$G$63,' RPM (ICE)'!$B$3:$B$63,,1))))</f>
        <v>5200</v>
      </c>
      <c r="X1001" s="12">
        <f t="shared" si="362"/>
        <v>17.439710714804086</v>
      </c>
      <c r="Y1001" s="3">
        <f t="shared" si="363"/>
        <v>17</v>
      </c>
      <c r="Z1001" s="3">
        <f t="shared" si="370"/>
        <v>17</v>
      </c>
      <c r="AA1001" s="3">
        <f t="shared" si="364"/>
        <v>17</v>
      </c>
      <c r="AB1001" s="19"/>
      <c r="AC1001" s="14">
        <f>IF(M1001=1,_xlfn.XLOOKUP(D1001,' RPM (ICE)'!$E$3:$E$63,' RPM (ICE)'!$C$3:$C$63,,-1),IF(M1001=2,_xlfn.XLOOKUP(D1001,' RPM (ICE)'!$F$3:$F$63,' RPM (ICE)'!$C$3:$C$63,,-1),IF(M1001=3,_xlfn.XLOOKUP(D1001,' RPM (ICE)'!$G$3:$G$63,' RPM (ICE)'!$C$3:$C$63,,-1))))</f>
        <v>14.036</v>
      </c>
      <c r="AD1001" s="14">
        <f t="shared" si="365"/>
        <v>10.4666452</v>
      </c>
      <c r="AE1001" s="14">
        <f t="shared" si="366"/>
        <v>19.219981093415385</v>
      </c>
      <c r="AF1001" s="14" cm="1">
        <f t="array" ref="AF1001">_xlfn.XLOOKUP(AE1001,BSFC!$I$11:$I$33,_xlfn.XLOOKUP('Main Data (ICE)'!W1001,BSFC!$J$10:$W$10,BSFC!$J$11:$W$33,,-1),,-1)</f>
        <v>443.04624000000007</v>
      </c>
      <c r="AG1001" s="14">
        <f t="shared" si="367"/>
        <v>1.2881132781316802</v>
      </c>
      <c r="AH1001" s="14">
        <f t="shared" si="371"/>
        <v>4.1220714705575298E-4</v>
      </c>
      <c r="AI1001" s="14">
        <f t="shared" si="372"/>
        <v>0.18262682660417845</v>
      </c>
      <c r="AJ1001" s="14">
        <f t="shared" si="376"/>
        <v>114.39661359547488</v>
      </c>
      <c r="AK1001" s="14">
        <f t="shared" si="373"/>
        <v>2.4188983656182574E-4</v>
      </c>
      <c r="AL1001" s="14">
        <f t="shared" si="374"/>
        <v>0.15151869350394281</v>
      </c>
    </row>
    <row r="1002" spans="1:38" ht="15.75" thickBot="1" x14ac:dyDescent="0.3">
      <c r="A1002" s="14">
        <v>3</v>
      </c>
      <c r="B1002" s="17" t="s">
        <v>33</v>
      </c>
      <c r="C1002" s="14">
        <v>996</v>
      </c>
      <c r="D1002" s="14">
        <f t="shared" si="368"/>
        <v>15.451982183507166</v>
      </c>
      <c r="E1002" s="14">
        <f t="shared" si="358"/>
        <v>6.907642665206561</v>
      </c>
      <c r="F1002" s="14">
        <f t="shared" si="369"/>
        <v>84.213766828051092</v>
      </c>
      <c r="G1002" s="14">
        <f>0.5*('Specifications (ICE)'!$P$4*'Specifications (ICE)'!$P$3)*'Specifications (ICE)'!$P$5*E1002^2</f>
        <v>14.914089656444846</v>
      </c>
      <c r="H1002" s="14">
        <f>IF(B1002="A",'Specifications (ICE)'!$M$12,IF(B1002="G",'Specifications (ICE)'!$M$13))</f>
        <v>84.271039200000004</v>
      </c>
      <c r="I1002" s="14">
        <f>'Specifications (ICE)'!$H$11-G1002-H1002-R1002</f>
        <v>602.8131213622778</v>
      </c>
      <c r="J1002" s="14">
        <f t="shared" si="359"/>
        <v>0.84791697605585192</v>
      </c>
      <c r="K1002" s="14">
        <f>0.5*'Specifications (ICE)'!$E$16*E1002^2</f>
        <v>12809.113985386382</v>
      </c>
      <c r="L1002" s="14">
        <f>E1002/'Specifications (ICE)'!$M$4</f>
        <v>24.173727612271428</v>
      </c>
      <c r="M1002" s="14">
        <f t="shared" si="354"/>
        <v>2</v>
      </c>
      <c r="N1002" s="14">
        <f>IF(M1002=1,'Specifications (ICE)'!$M$19,IF(M1002=2,'Specifications (ICE)'!$M$20,IF(M1002=3,'Specifications (ICE)'!$M$21)))</f>
        <v>710.93413433742921</v>
      </c>
      <c r="O1002" s="14">
        <f t="shared" si="355"/>
        <v>16.961298508703052</v>
      </c>
      <c r="P1002" s="13">
        <f t="shared" si="356"/>
        <v>-1.0175003712670223</v>
      </c>
      <c r="Q1002" s="14">
        <v>0</v>
      </c>
      <c r="R1002" s="17">
        <f>'Specifications (ICE)'!$E$16*9.81*SIN(Q1002-Q1001)</f>
        <v>0</v>
      </c>
      <c r="S1002" s="14">
        <f t="shared" si="360"/>
        <v>0</v>
      </c>
      <c r="T1002" s="12">
        <f t="shared" si="357"/>
        <v>432.82964473285926</v>
      </c>
      <c r="U1002" s="3">
        <f t="shared" si="375"/>
        <v>12.486136208142439</v>
      </c>
      <c r="V1002" s="19">
        <f t="shared" si="361"/>
        <v>9.3109117704118169</v>
      </c>
      <c r="W1002" s="14">
        <f>IF(M1002=1,_xlfn.XLOOKUP(D1002,' RPM (ICE)'!$E$3:$E$63,' RPM (ICE)'!$B$3:$B$63,,1),IF(M1002=2,_xlfn.XLOOKUP(D1002,' RPM (ICE)'!$F$3:$F$63,' RPM (ICE)'!$B$3:$B$63,,1),IF(M1002=3,_xlfn.XLOOKUP(D1002,' RPM (ICE)'!$G$3:$G$63,' RPM (ICE)'!$B$3:$B$63,,1))))</f>
        <v>5100</v>
      </c>
      <c r="X1002" s="12">
        <f t="shared" si="362"/>
        <v>17.432947904570266</v>
      </c>
      <c r="Y1002" s="3">
        <f t="shared" si="363"/>
        <v>17</v>
      </c>
      <c r="Z1002" s="3">
        <f t="shared" si="370"/>
        <v>17</v>
      </c>
      <c r="AA1002" s="3">
        <f t="shared" si="364"/>
        <v>17</v>
      </c>
      <c r="AB1002" s="19"/>
      <c r="AC1002" s="14">
        <f>IF(M1002=1,_xlfn.XLOOKUP(D1002,' RPM (ICE)'!$E$3:$E$63,' RPM (ICE)'!$C$3:$C$63,,-1),IF(M1002=2,_xlfn.XLOOKUP(D1002,' RPM (ICE)'!$F$3:$F$63,' RPM (ICE)'!$C$3:$C$63,,-1),IF(M1002=3,_xlfn.XLOOKUP(D1002,' RPM (ICE)'!$G$3:$G$63,' RPM (ICE)'!$C$3:$C$63,,-1))))</f>
        <v>13.3</v>
      </c>
      <c r="AD1002" s="14">
        <f t="shared" si="365"/>
        <v>9.9178100000000011</v>
      </c>
      <c r="AE1002" s="14">
        <f t="shared" si="366"/>
        <v>18.569251789803925</v>
      </c>
      <c r="AF1002" s="14" cm="1">
        <f t="array" ref="AF1002">_xlfn.XLOOKUP(AE1002,BSFC!$I$11:$I$33,_xlfn.XLOOKUP('Main Data (ICE)'!W1002,BSFC!$J$10:$W$10,BSFC!$J$11:$W$33,,-1),,-1)</f>
        <v>427.32635400000004</v>
      </c>
      <c r="AG1002" s="14">
        <f t="shared" si="367"/>
        <v>1.1772615519346503</v>
      </c>
      <c r="AH1002" s="14">
        <f t="shared" si="371"/>
        <v>3.9882596071431735E-4</v>
      </c>
      <c r="AI1002" s="14">
        <f t="shared" si="372"/>
        <v>0.17042884367259648</v>
      </c>
      <c r="AJ1002" s="14">
        <f t="shared" si="376"/>
        <v>114.56704243914747</v>
      </c>
      <c r="AK1002" s="14">
        <f t="shared" si="373"/>
        <v>2.2573356777827347E-4</v>
      </c>
      <c r="AL1002" s="14">
        <f t="shared" si="374"/>
        <v>0.15174442707172109</v>
      </c>
    </row>
    <row r="1003" spans="1:38" ht="15.75" thickBot="1" x14ac:dyDescent="0.3">
      <c r="A1003" s="14">
        <v>3</v>
      </c>
      <c r="B1003" s="17" t="s">
        <v>33</v>
      </c>
      <c r="C1003" s="14">
        <v>997</v>
      </c>
      <c r="D1003" s="14">
        <f t="shared" si="368"/>
        <v>15.118889246136119</v>
      </c>
      <c r="E1003" s="14">
        <f t="shared" si="358"/>
        <v>6.7587370453101636</v>
      </c>
      <c r="F1003" s="14">
        <f t="shared" si="369"/>
        <v>84.361723464519713</v>
      </c>
      <c r="G1003" s="14">
        <f>0.5*('Specifications (ICE)'!$P$4*'Specifications (ICE)'!$P$3)*'Specifications (ICE)'!$P$5*E1003^2</f>
        <v>14.27802451555022</v>
      </c>
      <c r="H1003" s="14">
        <f>IF(B1003="A",'Specifications (ICE)'!$M$12,IF(B1003="G",'Specifications (ICE)'!$M$13))</f>
        <v>84.271039200000004</v>
      </c>
      <c r="I1003" s="14">
        <f>'Specifications (ICE)'!$H$11-G1003-H1003-R1003</f>
        <v>603.44918650317243</v>
      </c>
      <c r="J1003" s="14">
        <f t="shared" si="359"/>
        <v>0.84881166532476349</v>
      </c>
      <c r="K1003" s="14">
        <f>0.5*'Specifications (ICE)'!$E$16*E1003^2</f>
        <v>12262.823123554976</v>
      </c>
      <c r="L1003" s="14">
        <f>E1003/'Specifications (ICE)'!$M$4</f>
        <v>23.652623080700486</v>
      </c>
      <c r="M1003" s="14">
        <f t="shared" si="354"/>
        <v>2</v>
      </c>
      <c r="N1003" s="14">
        <f>IF(M1003=1,'Specifications (ICE)'!$M$19,IF(M1003=2,'Specifications (ICE)'!$M$20,IF(M1003=3,'Specifications (ICE)'!$M$21)))</f>
        <v>710.93413433742921</v>
      </c>
      <c r="O1003" s="14">
        <f t="shared" si="355"/>
        <v>16.237922763068322</v>
      </c>
      <c r="P1003" s="13">
        <f t="shared" si="356"/>
        <v>-1.0185739983897162</v>
      </c>
      <c r="Q1003" s="14">
        <v>0</v>
      </c>
      <c r="R1003" s="17">
        <f>'Specifications (ICE)'!$E$16*9.81*SIN(Q1003-Q1002)</f>
        <v>0</v>
      </c>
      <c r="S1003" s="14">
        <f t="shared" si="360"/>
        <v>0</v>
      </c>
      <c r="T1003" s="12">
        <f t="shared" si="357"/>
        <v>423.49928853433738</v>
      </c>
      <c r="U1003" s="3">
        <f t="shared" si="375"/>
        <v>12.229867850418772</v>
      </c>
      <c r="V1003" s="19">
        <f t="shared" si="361"/>
        <v>9.1198124560572786</v>
      </c>
      <c r="W1003" s="14">
        <f>IF(M1003=1,_xlfn.XLOOKUP(D1003,' RPM (ICE)'!$E$3:$E$63,' RPM (ICE)'!$B$3:$B$63,,1),IF(M1003=2,_xlfn.XLOOKUP(D1003,' RPM (ICE)'!$F$3:$F$63,' RPM (ICE)'!$B$3:$B$63,,1),IF(M1003=3,_xlfn.XLOOKUP(D1003,' RPM (ICE)'!$G$3:$G$63,' RPM (ICE)'!$B$3:$B$63,,1))))</f>
        <v>5000</v>
      </c>
      <c r="X1003" s="12">
        <f t="shared" si="362"/>
        <v>17.416653036079946</v>
      </c>
      <c r="Y1003" s="3">
        <f t="shared" si="363"/>
        <v>17</v>
      </c>
      <c r="Z1003" s="3">
        <f t="shared" si="370"/>
        <v>17</v>
      </c>
      <c r="AA1003" s="3">
        <f t="shared" si="364"/>
        <v>17</v>
      </c>
      <c r="AB1003" s="19"/>
      <c r="AC1003" s="14">
        <f>IF(M1003=1,_xlfn.XLOOKUP(D1003,' RPM (ICE)'!$E$3:$E$63,' RPM (ICE)'!$C$3:$C$63,,-1),IF(M1003=2,_xlfn.XLOOKUP(D1003,' RPM (ICE)'!$F$3:$F$63,' RPM (ICE)'!$C$3:$C$63,,-1),IF(M1003=3,_xlfn.XLOOKUP(D1003,' RPM (ICE)'!$G$3:$G$63,' RPM (ICE)'!$C$3:$C$63,,-1))))</f>
        <v>13</v>
      </c>
      <c r="AD1003" s="14">
        <f t="shared" si="365"/>
        <v>9.6941000000000006</v>
      </c>
      <c r="AE1003" s="14">
        <f t="shared" si="366"/>
        <v>18.513404416</v>
      </c>
      <c r="AF1003" s="14" cm="1">
        <f t="array" ref="AF1003">_xlfn.XLOOKUP(AE1003,BSFC!$I$11:$I$33,_xlfn.XLOOKUP('Main Data (ICE)'!W1003,BSFC!$J$10:$W$10,BSFC!$J$11:$W$33,,-1),,-1)</f>
        <v>427.32635400000004</v>
      </c>
      <c r="AG1003" s="14">
        <f t="shared" si="367"/>
        <v>1.1507067800865003</v>
      </c>
      <c r="AH1003" s="14">
        <f t="shared" si="371"/>
        <v>3.9841845266401548E-4</v>
      </c>
      <c r="AI1003" s="14">
        <f t="shared" si="372"/>
        <v>0.17025470474323534</v>
      </c>
      <c r="AJ1003" s="14">
        <f t="shared" si="376"/>
        <v>114.7372971438907</v>
      </c>
      <c r="AK1003" s="14">
        <f t="shared" si="373"/>
        <v>2.2550292018971567E-4</v>
      </c>
      <c r="AL1003" s="14">
        <f t="shared" si="374"/>
        <v>0.15196992999191081</v>
      </c>
    </row>
    <row r="1004" spans="1:38" ht="15.75" thickBot="1" x14ac:dyDescent="0.3">
      <c r="A1004" s="14">
        <v>3</v>
      </c>
      <c r="B1004" s="17" t="s">
        <v>33</v>
      </c>
      <c r="C1004" s="14">
        <v>998</v>
      </c>
      <c r="D1004" s="14">
        <f t="shared" si="368"/>
        <v>14.777926986817507</v>
      </c>
      <c r="E1004" s="14">
        <f t="shared" si="358"/>
        <v>6.6063135295615911</v>
      </c>
      <c r="F1004" s="14">
        <f t="shared" si="369"/>
        <v>84.513093815854873</v>
      </c>
      <c r="G1004" s="14">
        <f>0.5*('Specifications (ICE)'!$P$4*'Specifications (ICE)'!$P$3)*'Specifications (ICE)'!$P$5*E1004^2</f>
        <v>13.641288223267001</v>
      </c>
      <c r="H1004" s="14">
        <f>IF(B1004="A",'Specifications (ICE)'!$M$12,IF(B1004="G",'Specifications (ICE)'!$M$13))</f>
        <v>84.271039200000004</v>
      </c>
      <c r="I1004" s="14">
        <f>'Specifications (ICE)'!$H$11-G1004-H1004-R1004</f>
        <v>604.08592279545564</v>
      </c>
      <c r="J1004" s="14">
        <f t="shared" si="359"/>
        <v>0.84970729863526229</v>
      </c>
      <c r="K1004" s="14">
        <f>0.5*'Specifications (ICE)'!$E$16*E1004^2</f>
        <v>11715.955836689527</v>
      </c>
      <c r="L1004" s="14">
        <f>E1004/'Specifications (ICE)'!$M$4</f>
        <v>23.119207452534003</v>
      </c>
      <c r="M1004" s="14">
        <f t="shared" si="354"/>
        <v>2</v>
      </c>
      <c r="N1004" s="14">
        <f>IF(M1004=1,'Specifications (ICE)'!$M$19,IF(M1004=2,'Specifications (ICE)'!$M$20,IF(M1004=3,'Specifications (ICE)'!$M$21)))</f>
        <v>710.93413433742921</v>
      </c>
      <c r="O1004" s="14">
        <f t="shared" si="355"/>
        <v>15.513783739264515</v>
      </c>
      <c r="P1004" s="13">
        <f t="shared" si="356"/>
        <v>-1.0196487583623146</v>
      </c>
      <c r="Q1004" s="14">
        <v>0</v>
      </c>
      <c r="R1004" s="17">
        <f>'Specifications (ICE)'!$E$16*9.81*SIN(Q1004-Q1003)</f>
        <v>0</v>
      </c>
      <c r="S1004" s="14">
        <f t="shared" si="360"/>
        <v>0</v>
      </c>
      <c r="T1004" s="12">
        <f t="shared" si="357"/>
        <v>413.94850263414997</v>
      </c>
      <c r="U1004" s="3">
        <f t="shared" si="375"/>
        <v>11.966672467607935</v>
      </c>
      <c r="V1004" s="19">
        <f t="shared" si="361"/>
        <v>8.9235476590952381</v>
      </c>
      <c r="W1004" s="14">
        <f>IF(M1004=1,_xlfn.XLOOKUP(D1004,' RPM (ICE)'!$E$3:$E$63,' RPM (ICE)'!$B$3:$B$63,,1),IF(M1004=2,_xlfn.XLOOKUP(D1004,' RPM (ICE)'!$F$3:$F$63,' RPM (ICE)'!$B$3:$B$63,,1),IF(M1004=3,_xlfn.XLOOKUP(D1004,' RPM (ICE)'!$G$3:$G$63,' RPM (ICE)'!$B$3:$B$63,,1))))</f>
        <v>4900</v>
      </c>
      <c r="X1004" s="12">
        <f t="shared" si="362"/>
        <v>17.389626915748693</v>
      </c>
      <c r="Y1004" s="3">
        <f t="shared" si="363"/>
        <v>17</v>
      </c>
      <c r="Z1004" s="3">
        <f t="shared" si="370"/>
        <v>17</v>
      </c>
      <c r="AA1004" s="3">
        <f t="shared" si="364"/>
        <v>17</v>
      </c>
      <c r="AB1004" s="19"/>
      <c r="AC1004" s="14">
        <f>IF(M1004=1,_xlfn.XLOOKUP(D1004,' RPM (ICE)'!$E$3:$E$63,' RPM (ICE)'!$C$3:$C$63,,-1),IF(M1004=2,_xlfn.XLOOKUP(D1004,' RPM (ICE)'!$F$3:$F$63,' RPM (ICE)'!$C$3:$C$63,,-1),IF(M1004=3,_xlfn.XLOOKUP(D1004,' RPM (ICE)'!$G$3:$G$63,' RPM (ICE)'!$C$3:$C$63,,-1))))</f>
        <v>12.7</v>
      </c>
      <c r="AD1004" s="14">
        <f t="shared" si="365"/>
        <v>9.4703900000000001</v>
      </c>
      <c r="AE1004" s="14">
        <f t="shared" si="366"/>
        <v>18.455277557551021</v>
      </c>
      <c r="AF1004" s="14" cm="1">
        <f t="array" ref="AF1004">_xlfn.XLOOKUP(AE1004,BSFC!$I$11:$I$33,_xlfn.XLOOKUP('Main Data (ICE)'!W1004,BSFC!$J$10:$W$10,BSFC!$J$11:$W$33,,-1),,-1)</f>
        <v>467.51181750000001</v>
      </c>
      <c r="AG1004" s="14">
        <f t="shared" si="367"/>
        <v>1.2298664559260626</v>
      </c>
      <c r="AH1004" s="14">
        <f t="shared" si="371"/>
        <v>3.9820451710582966E-4</v>
      </c>
      <c r="AI1004" s="14">
        <f t="shared" si="372"/>
        <v>0.18616531752885626</v>
      </c>
      <c r="AJ1004" s="14">
        <f t="shared" si="376"/>
        <v>114.92346246141956</v>
      </c>
      <c r="AK1004" s="14">
        <f t="shared" si="373"/>
        <v>2.4657657950841888E-4</v>
      </c>
      <c r="AL1004" s="14">
        <f t="shared" si="374"/>
        <v>0.15221650657141922</v>
      </c>
    </row>
    <row r="1005" spans="1:38" ht="15.75" thickBot="1" x14ac:dyDescent="0.3">
      <c r="A1005" s="14">
        <v>3</v>
      </c>
      <c r="B1005" s="17" t="s">
        <v>33</v>
      </c>
      <c r="C1005" s="14">
        <v>999</v>
      </c>
      <c r="D1005" s="14">
        <f t="shared" si="368"/>
        <v>14.428537141180414</v>
      </c>
      <c r="E1005" s="14">
        <f t="shared" si="358"/>
        <v>6.4501225518701499</v>
      </c>
      <c r="F1005" s="14">
        <f t="shared" si="369"/>
        <v>84.668129629819376</v>
      </c>
      <c r="G1005" s="14">
        <f>0.5*('Specifications (ICE)'!$P$4*'Specifications (ICE)'!$P$3)*'Specifications (ICE)'!$P$5*E1005^2</f>
        <v>13.003880071422154</v>
      </c>
      <c r="H1005" s="14">
        <f>IF(B1005="A",'Specifications (ICE)'!$M$12,IF(B1005="G",'Specifications (ICE)'!$M$13))</f>
        <v>84.271039200000004</v>
      </c>
      <c r="I1005" s="14">
        <f>'Specifications (ICE)'!$H$11-G1005-H1005-R1005</f>
        <v>604.7233309473005</v>
      </c>
      <c r="J1005" s="14">
        <f t="shared" si="359"/>
        <v>0.85060387698346451</v>
      </c>
      <c r="K1005" s="14">
        <f>0.5*'Specifications (ICE)'!$E$16*E1005^2</f>
        <v>11168.511516568593</v>
      </c>
      <c r="L1005" s="14">
        <f>E1005/'Specifications (ICE)'!$M$4</f>
        <v>22.572607355626072</v>
      </c>
      <c r="M1005" s="14">
        <f t="shared" si="354"/>
        <v>2</v>
      </c>
      <c r="N1005" s="14">
        <f>IF(M1005=1,'Specifications (ICE)'!$M$19,IF(M1005=2,'Specifications (ICE)'!$M$20,IF(M1005=3,'Specifications (ICE)'!$M$21)))</f>
        <v>710.93413433742921</v>
      </c>
      <c r="O1005" s="14">
        <f t="shared" si="355"/>
        <v>14.788880631909965</v>
      </c>
      <c r="P1005" s="13">
        <f t="shared" si="356"/>
        <v>-1.0207246523801574</v>
      </c>
      <c r="Q1005" s="14">
        <v>0</v>
      </c>
      <c r="R1005" s="17">
        <f>'Specifications (ICE)'!$E$16*9.81*SIN(Q1005-Q1004)</f>
        <v>0</v>
      </c>
      <c r="S1005" s="14">
        <f t="shared" si="360"/>
        <v>0</v>
      </c>
      <c r="T1005" s="12">
        <f t="shared" si="357"/>
        <v>404.1616493382806</v>
      </c>
      <c r="U1005" s="3">
        <f t="shared" si="375"/>
        <v>11.696076462079704</v>
      </c>
      <c r="V1005" s="19">
        <f t="shared" si="361"/>
        <v>8.7217642177728347</v>
      </c>
      <c r="W1005" s="14">
        <f>IF(M1005=1,_xlfn.XLOOKUP(D1005,' RPM (ICE)'!$E$3:$E$63,' RPM (ICE)'!$B$3:$B$63,,1),IF(M1005=2,_xlfn.XLOOKUP(D1005,' RPM (ICE)'!$F$3:$F$63,' RPM (ICE)'!$B$3:$B$63,,1),IF(M1005=3,_xlfn.XLOOKUP(D1005,' RPM (ICE)'!$G$3:$G$63,' RPM (ICE)'!$B$3:$B$63,,1))))</f>
        <v>4800</v>
      </c>
      <c r="X1005" s="12">
        <f t="shared" si="362"/>
        <v>17.350496283889424</v>
      </c>
      <c r="Y1005" s="3">
        <f t="shared" si="363"/>
        <v>17</v>
      </c>
      <c r="Z1005" s="3">
        <f t="shared" si="370"/>
        <v>17</v>
      </c>
      <c r="AA1005" s="3">
        <f t="shared" si="364"/>
        <v>17</v>
      </c>
      <c r="AB1005" s="19"/>
      <c r="AC1005" s="14">
        <f>IF(M1005=1,_xlfn.XLOOKUP(D1005,' RPM (ICE)'!$E$3:$E$63,' RPM (ICE)'!$C$3:$C$63,,-1),IF(M1005=2,_xlfn.XLOOKUP(D1005,' RPM (ICE)'!$F$3:$F$63,' RPM (ICE)'!$C$3:$C$63,,-1),IF(M1005=3,_xlfn.XLOOKUP(D1005,' RPM (ICE)'!$G$3:$G$63,' RPM (ICE)'!$C$3:$C$63,,-1))))</f>
        <v>12.4</v>
      </c>
      <c r="AD1005" s="14">
        <f t="shared" si="365"/>
        <v>9.2466800000000013</v>
      </c>
      <c r="AE1005" s="14">
        <f t="shared" si="366"/>
        <v>18.394728746666669</v>
      </c>
      <c r="AF1005" s="14" cm="1">
        <f t="array" ref="AF1005">_xlfn.XLOOKUP(AE1005,BSFC!$I$11:$I$33,_xlfn.XLOOKUP('Main Data (ICE)'!W1005,BSFC!$J$10:$W$10,BSFC!$J$11:$W$33,,-1),,-1)</f>
        <v>467.51181750000001</v>
      </c>
      <c r="AG1005" s="14">
        <f t="shared" si="367"/>
        <v>1.2008144924002502</v>
      </c>
      <c r="AH1005" s="14">
        <f t="shared" si="371"/>
        <v>3.9821293340813567E-4</v>
      </c>
      <c r="AI1005" s="14">
        <f t="shared" si="372"/>
        <v>0.18616925224964398</v>
      </c>
      <c r="AJ1005" s="14">
        <f t="shared" si="376"/>
        <v>115.1096317136692</v>
      </c>
      <c r="AK1005" s="14">
        <f t="shared" si="373"/>
        <v>2.4658179105913107E-4</v>
      </c>
      <c r="AL1005" s="14">
        <f t="shared" si="374"/>
        <v>0.15246308836247835</v>
      </c>
    </row>
    <row r="1006" spans="1:38" ht="15.75" thickBot="1" x14ac:dyDescent="0.3">
      <c r="A1006" s="14">
        <v>2</v>
      </c>
      <c r="B1006" s="17" t="s">
        <v>33</v>
      </c>
      <c r="C1006" s="14">
        <v>1000</v>
      </c>
      <c r="D1006" s="14">
        <f t="shared" si="368"/>
        <v>14.070091496069658</v>
      </c>
      <c r="E1006" s="14">
        <f t="shared" si="358"/>
        <v>6.2898832762924606</v>
      </c>
      <c r="F1006" s="14">
        <f t="shared" si="369"/>
        <v>84.827115092040771</v>
      </c>
      <c r="G1006" s="14">
        <f>0.5*('Specifications (ICE)'!$P$4*'Specifications (ICE)'!$P$3)*'Specifications (ICE)'!$P$5*E1006^2</f>
        <v>12.365799351095397</v>
      </c>
      <c r="H1006" s="14">
        <f>IF(B1006="A",'Specifications (ICE)'!$M$12,IF(B1006="G",'Specifications (ICE)'!$M$13))</f>
        <v>84.271039200000004</v>
      </c>
      <c r="I1006" s="14">
        <f>'Specifications (ICE)'!$H$11-G1006-H1006-R1006</f>
        <v>605.36141166762729</v>
      </c>
      <c r="J1006" s="14">
        <f t="shared" si="359"/>
        <v>0.85150140136653762</v>
      </c>
      <c r="K1006" s="14">
        <f>0.5*'Specifications (ICE)'!$E$16*E1006^2</f>
        <v>10620.489554328949</v>
      </c>
      <c r="L1006" s="14">
        <f>E1006/'Specifications (ICE)'!$M$4</f>
        <v>22.011839987025233</v>
      </c>
      <c r="M1006" s="14">
        <f t="shared" si="354"/>
        <v>2</v>
      </c>
      <c r="N1006" s="14">
        <f>IF(M1006=1,'Specifications (ICE)'!$M$19,IF(M1006=2,'Specifications (ICE)'!$M$20,IF(M1006=3,'Specifications (ICE)'!$M$21)))</f>
        <v>710.93413433742921</v>
      </c>
      <c r="O1006" s="14">
        <f t="shared" si="355"/>
        <v>14.063212634773206</v>
      </c>
      <c r="P1006" s="13">
        <f t="shared" si="356"/>
        <v>0</v>
      </c>
      <c r="Q1006" s="14">
        <v>0</v>
      </c>
      <c r="R1006" s="17">
        <f>'Specifications (ICE)'!$E$16*9.81*SIN(Q1006-Q1005)</f>
        <v>0</v>
      </c>
      <c r="S1006" s="14">
        <f t="shared" si="360"/>
        <v>0</v>
      </c>
      <c r="T1006" s="12">
        <f t="shared" si="357"/>
        <v>394.12113159843199</v>
      </c>
      <c r="U1006" s="3">
        <f t="shared" si="375"/>
        <v>11.417547520580973</v>
      </c>
      <c r="V1006" s="19">
        <f t="shared" si="361"/>
        <v>8.5140651860972323</v>
      </c>
      <c r="W1006" s="14">
        <f>IF(M1006=1,_xlfn.XLOOKUP(D1006,' RPM (ICE)'!$E$3:$E$63,' RPM (ICE)'!$B$3:$B$63,,1),IF(M1006=2,_xlfn.XLOOKUP(D1006,' RPM (ICE)'!$F$3:$F$63,' RPM (ICE)'!$B$3:$B$63,,1),IF(M1006=3,_xlfn.XLOOKUP(D1006,' RPM (ICE)'!$G$3:$G$63,' RPM (ICE)'!$B$3:$B$63,,1))))</f>
        <v>4600</v>
      </c>
      <c r="X1006" s="12">
        <f t="shared" si="362"/>
        <v>17.673718619348968</v>
      </c>
      <c r="Y1006" s="3">
        <f t="shared" si="363"/>
        <v>18</v>
      </c>
      <c r="Z1006" s="3">
        <f t="shared" si="370"/>
        <v>18</v>
      </c>
      <c r="AA1006" s="3">
        <f t="shared" si="364"/>
        <v>18</v>
      </c>
      <c r="AB1006" s="19"/>
      <c r="AC1006" s="14">
        <f>IF(M1006=1,_xlfn.XLOOKUP(D1006,' RPM (ICE)'!$E$3:$E$63,' RPM (ICE)'!$C$3:$C$63,,-1),IF(M1006=2,_xlfn.XLOOKUP(D1006,' RPM (ICE)'!$F$3:$F$63,' RPM (ICE)'!$C$3:$C$63,,-1),IF(M1006=3,_xlfn.XLOOKUP(D1006,' RPM (ICE)'!$G$3:$G$63,' RPM (ICE)'!$C$3:$C$63,,-1))))</f>
        <v>11.8</v>
      </c>
      <c r="AD1006" s="14">
        <f t="shared" si="365"/>
        <v>8.7992600000000003</v>
      </c>
      <c r="AE1006" s="14">
        <f t="shared" si="366"/>
        <v>18.265733453913043</v>
      </c>
      <c r="AF1006" s="14" cm="1">
        <f t="array" ref="AF1006">_xlfn.XLOOKUP(AE1006,BSFC!$I$11:$I$33,_xlfn.XLOOKUP('Main Data (ICE)'!W1006,BSFC!$J$10:$W$10,BSFC!$J$11:$W$33,,-1),,-1)</f>
        <v>467.51181750000001</v>
      </c>
      <c r="AG1006" s="14">
        <f t="shared" si="367"/>
        <v>1.1427105653486251</v>
      </c>
      <c r="AH1006" s="14">
        <f t="shared" si="371"/>
        <v>3.885984495295086E-4</v>
      </c>
      <c r="AI1006" s="14">
        <f t="shared" si="372"/>
        <v>0.18167436741722259</v>
      </c>
      <c r="AJ1006" s="14">
        <f t="shared" si="376"/>
        <v>115.29130608108642</v>
      </c>
      <c r="AK1006" s="14">
        <f t="shared" si="373"/>
        <v>2.4062830121486436E-4</v>
      </c>
      <c r="AL1006" s="14">
        <f t="shared" si="374"/>
        <v>0.1527037166636932</v>
      </c>
    </row>
    <row r="1007" spans="1:38" ht="15.75" thickBot="1" x14ac:dyDescent="0.3">
      <c r="A1007" s="14">
        <v>2</v>
      </c>
      <c r="B1007" s="17" t="s">
        <v>33</v>
      </c>
      <c r="C1007" s="14">
        <v>1001</v>
      </c>
      <c r="D1007" s="14">
        <f t="shared" si="368"/>
        <v>14.070091496069658</v>
      </c>
      <c r="E1007" s="14">
        <f t="shared" si="358"/>
        <v>6.2898832762924606</v>
      </c>
      <c r="F1007" s="14">
        <f t="shared" si="369"/>
        <v>84.986100554262165</v>
      </c>
      <c r="G1007" s="14">
        <f>0.5*('Specifications (ICE)'!$P$4*'Specifications (ICE)'!$P$3)*'Specifications (ICE)'!$P$5*E1007^2</f>
        <v>12.365799351095397</v>
      </c>
      <c r="H1007" s="14">
        <f>IF(B1007="A",'Specifications (ICE)'!$M$12,IF(B1007="G",'Specifications (ICE)'!$M$13))</f>
        <v>84.271039200000004</v>
      </c>
      <c r="I1007" s="14">
        <f>'Specifications (ICE)'!$H$11-G1007-H1007-R1007</f>
        <v>605.36141166762729</v>
      </c>
      <c r="J1007" s="14">
        <f t="shared" si="359"/>
        <v>0.85150140136653762</v>
      </c>
      <c r="K1007" s="14">
        <f>0.5*'Specifications (ICE)'!$E$16*E1007^2</f>
        <v>10620.489554328949</v>
      </c>
      <c r="L1007" s="14">
        <f>E1007/'Specifications (ICE)'!$M$4</f>
        <v>22.011839987025233</v>
      </c>
      <c r="M1007" s="14">
        <f t="shared" si="354"/>
        <v>2</v>
      </c>
      <c r="N1007" s="14">
        <f>IF(M1007=1,'Specifications (ICE)'!$M$19,IF(M1007=2,'Specifications (ICE)'!$M$20,IF(M1007=3,'Specifications (ICE)'!$M$21)))</f>
        <v>710.93413433742921</v>
      </c>
      <c r="O1007" s="14">
        <f t="shared" si="355"/>
        <v>14.063212634773206</v>
      </c>
      <c r="P1007" s="13">
        <f t="shared" si="356"/>
        <v>0</v>
      </c>
      <c r="Q1007" s="14">
        <v>0</v>
      </c>
      <c r="R1007" s="17">
        <f>'Specifications (ICE)'!$E$16*9.81*SIN(Q1007-Q1006)</f>
        <v>0</v>
      </c>
      <c r="S1007" s="14">
        <f t="shared" si="360"/>
        <v>0</v>
      </c>
      <c r="T1007" s="12">
        <f t="shared" si="357"/>
        <v>394.12113159843199</v>
      </c>
      <c r="U1007" s="3">
        <f t="shared" si="375"/>
        <v>11.417547520580973</v>
      </c>
      <c r="V1007" s="19">
        <f t="shared" si="361"/>
        <v>8.5140651860972323</v>
      </c>
      <c r="W1007" s="14">
        <f>IF(M1007=1,_xlfn.XLOOKUP(D1007,' RPM (ICE)'!$E$3:$E$63,' RPM (ICE)'!$B$3:$B$63,,1),IF(M1007=2,_xlfn.XLOOKUP(D1007,' RPM (ICE)'!$F$3:$F$63,' RPM (ICE)'!$B$3:$B$63,,1),IF(M1007=3,_xlfn.XLOOKUP(D1007,' RPM (ICE)'!$G$3:$G$63,' RPM (ICE)'!$B$3:$B$63,,1))))</f>
        <v>4600</v>
      </c>
      <c r="X1007" s="12">
        <f t="shared" si="362"/>
        <v>17.673718619348968</v>
      </c>
      <c r="Y1007" s="3">
        <f t="shared" si="363"/>
        <v>18</v>
      </c>
      <c r="Z1007" s="3">
        <f t="shared" si="370"/>
        <v>18</v>
      </c>
      <c r="AA1007" s="3">
        <f t="shared" si="364"/>
        <v>18</v>
      </c>
      <c r="AB1007" s="19"/>
      <c r="AC1007" s="14">
        <f>IF(M1007=1,_xlfn.XLOOKUP(D1007,' RPM (ICE)'!$E$3:$E$63,' RPM (ICE)'!$C$3:$C$63,,-1),IF(M1007=2,_xlfn.XLOOKUP(D1007,' RPM (ICE)'!$F$3:$F$63,' RPM (ICE)'!$C$3:$C$63,,-1),IF(M1007=3,_xlfn.XLOOKUP(D1007,' RPM (ICE)'!$G$3:$G$63,' RPM (ICE)'!$C$3:$C$63,,-1))))</f>
        <v>11.8</v>
      </c>
      <c r="AD1007" s="14">
        <f t="shared" si="365"/>
        <v>8.7992600000000003</v>
      </c>
      <c r="AE1007" s="14">
        <f t="shared" si="366"/>
        <v>18.265733453913043</v>
      </c>
      <c r="AF1007" s="14" cm="1">
        <f t="array" ref="AF1007">_xlfn.XLOOKUP(AE1007,BSFC!$I$11:$I$33,_xlfn.XLOOKUP('Main Data (ICE)'!W1007,BSFC!$J$10:$W$10,BSFC!$J$11:$W$33,,-1),,-1)</f>
        <v>467.51181750000001</v>
      </c>
      <c r="AG1007" s="14">
        <f t="shared" si="367"/>
        <v>1.1427105653486251</v>
      </c>
      <c r="AH1007" s="14">
        <f t="shared" si="371"/>
        <v>3.885984495295086E-4</v>
      </c>
      <c r="AI1007" s="14">
        <f t="shared" si="372"/>
        <v>0.18167436741722259</v>
      </c>
      <c r="AJ1007" s="14">
        <f t="shared" si="376"/>
        <v>115.47298044850363</v>
      </c>
      <c r="AK1007" s="14">
        <f t="shared" si="373"/>
        <v>2.4062830121486436E-4</v>
      </c>
      <c r="AL1007" s="14">
        <f t="shared" si="374"/>
        <v>0.15294434496490805</v>
      </c>
    </row>
    <row r="1008" spans="1:38" ht="15.75" thickBot="1" x14ac:dyDescent="0.3">
      <c r="A1008" s="14">
        <v>2</v>
      </c>
      <c r="B1008" s="17" t="s">
        <v>33</v>
      </c>
      <c r="C1008" s="14">
        <v>1002</v>
      </c>
      <c r="D1008" s="14">
        <f t="shared" si="368"/>
        <v>14.070091496069658</v>
      </c>
      <c r="E1008" s="14">
        <f t="shared" si="358"/>
        <v>6.2898832762924606</v>
      </c>
      <c r="F1008" s="14">
        <f t="shared" si="369"/>
        <v>85.14508601648356</v>
      </c>
      <c r="G1008" s="14">
        <f>0.5*('Specifications (ICE)'!$P$4*'Specifications (ICE)'!$P$3)*'Specifications (ICE)'!$P$5*E1008^2</f>
        <v>12.365799351095397</v>
      </c>
      <c r="H1008" s="14">
        <f>IF(B1008="A",'Specifications (ICE)'!$M$12,IF(B1008="G",'Specifications (ICE)'!$M$13))</f>
        <v>84.271039200000004</v>
      </c>
      <c r="I1008" s="14">
        <f>'Specifications (ICE)'!$H$11-G1008-H1008-R1008</f>
        <v>605.36141166762729</v>
      </c>
      <c r="J1008" s="14">
        <f t="shared" si="359"/>
        <v>0.85150140136653762</v>
      </c>
      <c r="K1008" s="14">
        <f>0.5*'Specifications (ICE)'!$E$16*E1008^2</f>
        <v>10620.489554328949</v>
      </c>
      <c r="L1008" s="14">
        <f>E1008/'Specifications (ICE)'!$M$4</f>
        <v>22.011839987025233</v>
      </c>
      <c r="M1008" s="14">
        <f t="shared" si="354"/>
        <v>2</v>
      </c>
      <c r="N1008" s="14">
        <f>IF(M1008=1,'Specifications (ICE)'!$M$19,IF(M1008=2,'Specifications (ICE)'!$M$20,IF(M1008=3,'Specifications (ICE)'!$M$21)))</f>
        <v>710.93413433742921</v>
      </c>
      <c r="O1008" s="14">
        <f t="shared" si="355"/>
        <v>14.063212634773206</v>
      </c>
      <c r="P1008" s="13">
        <f t="shared" si="356"/>
        <v>0</v>
      </c>
      <c r="Q1008" s="14">
        <v>0</v>
      </c>
      <c r="R1008" s="17">
        <f>'Specifications (ICE)'!$E$16*9.81*SIN(Q1008-Q1007)</f>
        <v>0</v>
      </c>
      <c r="S1008" s="14">
        <f t="shared" si="360"/>
        <v>0</v>
      </c>
      <c r="T1008" s="12">
        <f t="shared" si="357"/>
        <v>394.12113159843199</v>
      </c>
      <c r="U1008" s="3">
        <f t="shared" si="375"/>
        <v>11.417547520580973</v>
      </c>
      <c r="V1008" s="19">
        <f t="shared" si="361"/>
        <v>8.5140651860972323</v>
      </c>
      <c r="W1008" s="14">
        <f>IF(M1008=1,_xlfn.XLOOKUP(D1008,' RPM (ICE)'!$E$3:$E$63,' RPM (ICE)'!$B$3:$B$63,,1),IF(M1008=2,_xlfn.XLOOKUP(D1008,' RPM (ICE)'!$F$3:$F$63,' RPM (ICE)'!$B$3:$B$63,,1),IF(M1008=3,_xlfn.XLOOKUP(D1008,' RPM (ICE)'!$G$3:$G$63,' RPM (ICE)'!$B$3:$B$63,,1))))</f>
        <v>4600</v>
      </c>
      <c r="X1008" s="12">
        <f t="shared" si="362"/>
        <v>17.673718619348968</v>
      </c>
      <c r="Y1008" s="3">
        <f t="shared" si="363"/>
        <v>18</v>
      </c>
      <c r="Z1008" s="3">
        <f t="shared" si="370"/>
        <v>18</v>
      </c>
      <c r="AA1008" s="3">
        <f t="shared" si="364"/>
        <v>18</v>
      </c>
      <c r="AB1008" s="19"/>
      <c r="AC1008" s="14">
        <f>IF(M1008=1,_xlfn.XLOOKUP(D1008,' RPM (ICE)'!$E$3:$E$63,' RPM (ICE)'!$C$3:$C$63,,-1),IF(M1008=2,_xlfn.XLOOKUP(D1008,' RPM (ICE)'!$F$3:$F$63,' RPM (ICE)'!$C$3:$C$63,,-1),IF(M1008=3,_xlfn.XLOOKUP(D1008,' RPM (ICE)'!$G$3:$G$63,' RPM (ICE)'!$C$3:$C$63,,-1))))</f>
        <v>11.8</v>
      </c>
      <c r="AD1008" s="14">
        <f t="shared" si="365"/>
        <v>8.7992600000000003</v>
      </c>
      <c r="AE1008" s="14">
        <f t="shared" si="366"/>
        <v>18.265733453913043</v>
      </c>
      <c r="AF1008" s="14" cm="1">
        <f t="array" ref="AF1008">_xlfn.XLOOKUP(AE1008,BSFC!$I$11:$I$33,_xlfn.XLOOKUP('Main Data (ICE)'!W1008,BSFC!$J$10:$W$10,BSFC!$J$11:$W$33,,-1),,-1)</f>
        <v>467.51181750000001</v>
      </c>
      <c r="AG1008" s="14">
        <f t="shared" si="367"/>
        <v>1.1427105653486251</v>
      </c>
      <c r="AH1008" s="14">
        <f t="shared" si="371"/>
        <v>3.885984495295086E-4</v>
      </c>
      <c r="AI1008" s="14">
        <f t="shared" si="372"/>
        <v>0.18167436741722259</v>
      </c>
      <c r="AJ1008" s="14">
        <f t="shared" si="376"/>
        <v>115.65465481592085</v>
      </c>
      <c r="AK1008" s="14">
        <f t="shared" si="373"/>
        <v>2.4062830121486436E-4</v>
      </c>
      <c r="AL1008" s="14">
        <f t="shared" si="374"/>
        <v>0.1531849732661229</v>
      </c>
    </row>
    <row r="1009" spans="1:38" ht="15.75" thickBot="1" x14ac:dyDescent="0.3">
      <c r="A1009" s="14">
        <v>2</v>
      </c>
      <c r="B1009" s="17" t="s">
        <v>33</v>
      </c>
      <c r="C1009" s="14">
        <v>1003</v>
      </c>
      <c r="D1009" s="14">
        <f t="shared" si="368"/>
        <v>14.070091496069658</v>
      </c>
      <c r="E1009" s="14">
        <f t="shared" si="358"/>
        <v>6.2898832762924606</v>
      </c>
      <c r="F1009" s="14">
        <f t="shared" si="369"/>
        <v>85.304071478704955</v>
      </c>
      <c r="G1009" s="14">
        <f>0.5*('Specifications (ICE)'!$P$4*'Specifications (ICE)'!$P$3)*'Specifications (ICE)'!$P$5*E1009^2</f>
        <v>12.365799351095397</v>
      </c>
      <c r="H1009" s="14">
        <f>IF(B1009="A",'Specifications (ICE)'!$M$12,IF(B1009="G",'Specifications (ICE)'!$M$13))</f>
        <v>84.271039200000004</v>
      </c>
      <c r="I1009" s="14">
        <f>'Specifications (ICE)'!$H$11-G1009-H1009-R1009</f>
        <v>605.36141166762729</v>
      </c>
      <c r="J1009" s="14">
        <f t="shared" si="359"/>
        <v>0.85150140136653762</v>
      </c>
      <c r="K1009" s="14">
        <f>0.5*'Specifications (ICE)'!$E$16*E1009^2</f>
        <v>10620.489554328949</v>
      </c>
      <c r="L1009" s="14">
        <f>E1009/'Specifications (ICE)'!$M$4</f>
        <v>22.011839987025233</v>
      </c>
      <c r="M1009" s="14">
        <f t="shared" si="354"/>
        <v>2</v>
      </c>
      <c r="N1009" s="14">
        <f>IF(M1009=1,'Specifications (ICE)'!$M$19,IF(M1009=2,'Specifications (ICE)'!$M$20,IF(M1009=3,'Specifications (ICE)'!$M$21)))</f>
        <v>710.93413433742921</v>
      </c>
      <c r="O1009" s="14">
        <f t="shared" si="355"/>
        <v>14.063212634773206</v>
      </c>
      <c r="P1009" s="13">
        <f t="shared" si="356"/>
        <v>0</v>
      </c>
      <c r="Q1009" s="14">
        <v>0</v>
      </c>
      <c r="R1009" s="17">
        <f>'Specifications (ICE)'!$E$16*9.81*SIN(Q1009-Q1008)</f>
        <v>0</v>
      </c>
      <c r="S1009" s="14">
        <f t="shared" si="360"/>
        <v>0</v>
      </c>
      <c r="T1009" s="12">
        <f t="shared" si="357"/>
        <v>394.12113159843199</v>
      </c>
      <c r="U1009" s="3">
        <f t="shared" si="375"/>
        <v>11.417547520580973</v>
      </c>
      <c r="V1009" s="19">
        <f t="shared" si="361"/>
        <v>8.5140651860972323</v>
      </c>
      <c r="W1009" s="14">
        <f>IF(M1009=1,_xlfn.XLOOKUP(D1009,' RPM (ICE)'!$E$3:$E$63,' RPM (ICE)'!$B$3:$B$63,,1),IF(M1009=2,_xlfn.XLOOKUP(D1009,' RPM (ICE)'!$F$3:$F$63,' RPM (ICE)'!$B$3:$B$63,,1),IF(M1009=3,_xlfn.XLOOKUP(D1009,' RPM (ICE)'!$G$3:$G$63,' RPM (ICE)'!$B$3:$B$63,,1))))</f>
        <v>4600</v>
      </c>
      <c r="X1009" s="12">
        <f t="shared" si="362"/>
        <v>17.673718619348968</v>
      </c>
      <c r="Y1009" s="3">
        <f t="shared" si="363"/>
        <v>18</v>
      </c>
      <c r="Z1009" s="3">
        <f t="shared" si="370"/>
        <v>18</v>
      </c>
      <c r="AA1009" s="3">
        <f t="shared" si="364"/>
        <v>18</v>
      </c>
      <c r="AB1009" s="19"/>
      <c r="AC1009" s="14">
        <f>IF(M1009=1,_xlfn.XLOOKUP(D1009,' RPM (ICE)'!$E$3:$E$63,' RPM (ICE)'!$C$3:$C$63,,-1),IF(M1009=2,_xlfn.XLOOKUP(D1009,' RPM (ICE)'!$F$3:$F$63,' RPM (ICE)'!$C$3:$C$63,,-1),IF(M1009=3,_xlfn.XLOOKUP(D1009,' RPM (ICE)'!$G$3:$G$63,' RPM (ICE)'!$C$3:$C$63,,-1))))</f>
        <v>11.8</v>
      </c>
      <c r="AD1009" s="14">
        <f t="shared" si="365"/>
        <v>8.7992600000000003</v>
      </c>
      <c r="AE1009" s="14">
        <f t="shared" si="366"/>
        <v>18.265733453913043</v>
      </c>
      <c r="AF1009" s="14" cm="1">
        <f t="array" ref="AF1009">_xlfn.XLOOKUP(AE1009,BSFC!$I$11:$I$33,_xlfn.XLOOKUP('Main Data (ICE)'!W1009,BSFC!$J$10:$W$10,BSFC!$J$11:$W$33,,-1),,-1)</f>
        <v>467.51181750000001</v>
      </c>
      <c r="AG1009" s="14">
        <f t="shared" si="367"/>
        <v>1.1427105653486251</v>
      </c>
      <c r="AH1009" s="14">
        <f t="shared" si="371"/>
        <v>3.885984495295086E-4</v>
      </c>
      <c r="AI1009" s="14">
        <f t="shared" si="372"/>
        <v>0.18167436741722259</v>
      </c>
      <c r="AJ1009" s="14">
        <f t="shared" si="376"/>
        <v>115.83632918333807</v>
      </c>
      <c r="AK1009" s="14">
        <f t="shared" si="373"/>
        <v>2.4062830121486436E-4</v>
      </c>
      <c r="AL1009" s="14">
        <f t="shared" si="374"/>
        <v>0.15342560156733775</v>
      </c>
    </row>
    <row r="1010" spans="1:38" ht="15.75" thickBot="1" x14ac:dyDescent="0.3">
      <c r="A1010" s="14">
        <v>2</v>
      </c>
      <c r="B1010" s="17" t="s">
        <v>33</v>
      </c>
      <c r="C1010" s="14">
        <v>1004</v>
      </c>
      <c r="D1010" s="14">
        <f t="shared" si="368"/>
        <v>14.070091496069658</v>
      </c>
      <c r="E1010" s="14">
        <f t="shared" si="358"/>
        <v>6.2898832762924606</v>
      </c>
      <c r="F1010" s="14">
        <f t="shared" si="369"/>
        <v>85.46305694092635</v>
      </c>
      <c r="G1010" s="14">
        <f>0.5*('Specifications (ICE)'!$P$4*'Specifications (ICE)'!$P$3)*'Specifications (ICE)'!$P$5*E1010^2</f>
        <v>12.365799351095397</v>
      </c>
      <c r="H1010" s="14">
        <f>IF(B1010="A",'Specifications (ICE)'!$M$12,IF(B1010="G",'Specifications (ICE)'!$M$13))</f>
        <v>84.271039200000004</v>
      </c>
      <c r="I1010" s="14">
        <f>'Specifications (ICE)'!$H$11-G1010-H1010-R1010</f>
        <v>605.36141166762729</v>
      </c>
      <c r="J1010" s="14">
        <f t="shared" si="359"/>
        <v>0.85150140136653762</v>
      </c>
      <c r="K1010" s="14">
        <f>0.5*'Specifications (ICE)'!$E$16*E1010^2</f>
        <v>10620.489554328949</v>
      </c>
      <c r="L1010" s="14">
        <f>E1010/'Specifications (ICE)'!$M$4</f>
        <v>22.011839987025233</v>
      </c>
      <c r="M1010" s="14">
        <f t="shared" si="354"/>
        <v>2</v>
      </c>
      <c r="N1010" s="14">
        <f>IF(M1010=1,'Specifications (ICE)'!$M$19,IF(M1010=2,'Specifications (ICE)'!$M$20,IF(M1010=3,'Specifications (ICE)'!$M$21)))</f>
        <v>710.93413433742921</v>
      </c>
      <c r="O1010" s="14">
        <f t="shared" si="355"/>
        <v>14.063212634773206</v>
      </c>
      <c r="P1010" s="13">
        <f t="shared" si="356"/>
        <v>0</v>
      </c>
      <c r="Q1010" s="14">
        <v>0</v>
      </c>
      <c r="R1010" s="17">
        <f>'Specifications (ICE)'!$E$16*9.81*SIN(Q1010-Q1009)</f>
        <v>0</v>
      </c>
      <c r="S1010" s="14">
        <f t="shared" si="360"/>
        <v>0</v>
      </c>
      <c r="T1010" s="12">
        <f t="shared" si="357"/>
        <v>394.12113159843199</v>
      </c>
      <c r="U1010" s="3">
        <f t="shared" si="375"/>
        <v>11.417547520580973</v>
      </c>
      <c r="V1010" s="19">
        <f t="shared" si="361"/>
        <v>8.5140651860972323</v>
      </c>
      <c r="W1010" s="14">
        <f>IF(M1010=1,_xlfn.XLOOKUP(D1010,' RPM (ICE)'!$E$3:$E$63,' RPM (ICE)'!$B$3:$B$63,,1),IF(M1010=2,_xlfn.XLOOKUP(D1010,' RPM (ICE)'!$F$3:$F$63,' RPM (ICE)'!$B$3:$B$63,,1),IF(M1010=3,_xlfn.XLOOKUP(D1010,' RPM (ICE)'!$G$3:$G$63,' RPM (ICE)'!$B$3:$B$63,,1))))</f>
        <v>4600</v>
      </c>
      <c r="X1010" s="12">
        <f t="shared" si="362"/>
        <v>17.673718619348968</v>
      </c>
      <c r="Y1010" s="3">
        <f t="shared" si="363"/>
        <v>18</v>
      </c>
      <c r="Z1010" s="3">
        <f t="shared" si="370"/>
        <v>18</v>
      </c>
      <c r="AA1010" s="3">
        <f t="shared" si="364"/>
        <v>18</v>
      </c>
      <c r="AB1010" s="19"/>
      <c r="AC1010" s="14">
        <f>IF(M1010=1,_xlfn.XLOOKUP(D1010,' RPM (ICE)'!$E$3:$E$63,' RPM (ICE)'!$C$3:$C$63,,-1),IF(M1010=2,_xlfn.XLOOKUP(D1010,' RPM (ICE)'!$F$3:$F$63,' RPM (ICE)'!$C$3:$C$63,,-1),IF(M1010=3,_xlfn.XLOOKUP(D1010,' RPM (ICE)'!$G$3:$G$63,' RPM (ICE)'!$C$3:$C$63,,-1))))</f>
        <v>11.8</v>
      </c>
      <c r="AD1010" s="14">
        <f t="shared" si="365"/>
        <v>8.7992600000000003</v>
      </c>
      <c r="AE1010" s="14">
        <f t="shared" si="366"/>
        <v>18.265733453913043</v>
      </c>
      <c r="AF1010" s="14" cm="1">
        <f t="array" ref="AF1010">_xlfn.XLOOKUP(AE1010,BSFC!$I$11:$I$33,_xlfn.XLOOKUP('Main Data (ICE)'!W1010,BSFC!$J$10:$W$10,BSFC!$J$11:$W$33,,-1),,-1)</f>
        <v>467.51181750000001</v>
      </c>
      <c r="AG1010" s="14">
        <f t="shared" si="367"/>
        <v>1.1427105653486251</v>
      </c>
      <c r="AH1010" s="14">
        <f t="shared" si="371"/>
        <v>3.885984495295086E-4</v>
      </c>
      <c r="AI1010" s="14">
        <f t="shared" si="372"/>
        <v>0.18167436741722259</v>
      </c>
      <c r="AJ1010" s="14">
        <f t="shared" si="376"/>
        <v>116.01800355075528</v>
      </c>
      <c r="AK1010" s="14">
        <f t="shared" si="373"/>
        <v>2.4062830121486436E-4</v>
      </c>
      <c r="AL1010" s="14">
        <f t="shared" si="374"/>
        <v>0.15366622986855261</v>
      </c>
    </row>
    <row r="1011" spans="1:38" ht="15.75" thickBot="1" x14ac:dyDescent="0.3">
      <c r="A1011" s="14">
        <v>2</v>
      </c>
      <c r="B1011" s="17" t="s">
        <v>33</v>
      </c>
      <c r="C1011" s="14">
        <v>1005</v>
      </c>
      <c r="D1011" s="14">
        <f t="shared" si="368"/>
        <v>14.070091496069658</v>
      </c>
      <c r="E1011" s="14">
        <f t="shared" si="358"/>
        <v>6.2898832762924606</v>
      </c>
      <c r="F1011" s="14">
        <f t="shared" si="369"/>
        <v>85.622042403147745</v>
      </c>
      <c r="G1011" s="14">
        <f>0.5*('Specifications (ICE)'!$P$4*'Specifications (ICE)'!$P$3)*'Specifications (ICE)'!$P$5*E1011^2</f>
        <v>12.365799351095397</v>
      </c>
      <c r="H1011" s="14">
        <f>IF(B1011="A",'Specifications (ICE)'!$M$12,IF(B1011="G",'Specifications (ICE)'!$M$13))</f>
        <v>84.271039200000004</v>
      </c>
      <c r="I1011" s="14">
        <f>'Specifications (ICE)'!$H$11-G1011-H1011-R1011</f>
        <v>605.36141166762729</v>
      </c>
      <c r="J1011" s="14">
        <f t="shared" si="359"/>
        <v>0.85150140136653762</v>
      </c>
      <c r="K1011" s="14">
        <f>0.5*'Specifications (ICE)'!$E$16*E1011^2</f>
        <v>10620.489554328949</v>
      </c>
      <c r="L1011" s="14">
        <f>E1011/'Specifications (ICE)'!$M$4</f>
        <v>22.011839987025233</v>
      </c>
      <c r="M1011" s="14">
        <f t="shared" si="354"/>
        <v>2</v>
      </c>
      <c r="N1011" s="14">
        <f>IF(M1011=1,'Specifications (ICE)'!$M$19,IF(M1011=2,'Specifications (ICE)'!$M$20,IF(M1011=3,'Specifications (ICE)'!$M$21)))</f>
        <v>710.93413433742921</v>
      </c>
      <c r="O1011" s="14">
        <f t="shared" si="355"/>
        <v>14.063212634773206</v>
      </c>
      <c r="P1011" s="13">
        <f t="shared" si="356"/>
        <v>0</v>
      </c>
      <c r="Q1011" s="14">
        <v>0</v>
      </c>
      <c r="R1011" s="17">
        <f>'Specifications (ICE)'!$E$16*9.81*SIN(Q1011-Q1010)</f>
        <v>0</v>
      </c>
      <c r="S1011" s="14">
        <f t="shared" si="360"/>
        <v>0</v>
      </c>
      <c r="T1011" s="12">
        <f t="shared" si="357"/>
        <v>394.12113159843199</v>
      </c>
      <c r="U1011" s="3">
        <f t="shared" si="375"/>
        <v>11.417547520580973</v>
      </c>
      <c r="V1011" s="19">
        <f t="shared" si="361"/>
        <v>8.5140651860972323</v>
      </c>
      <c r="W1011" s="14">
        <f>IF(M1011=1,_xlfn.XLOOKUP(D1011,' RPM (ICE)'!$E$3:$E$63,' RPM (ICE)'!$B$3:$B$63,,1),IF(M1011=2,_xlfn.XLOOKUP(D1011,' RPM (ICE)'!$F$3:$F$63,' RPM (ICE)'!$B$3:$B$63,,1),IF(M1011=3,_xlfn.XLOOKUP(D1011,' RPM (ICE)'!$G$3:$G$63,' RPM (ICE)'!$B$3:$B$63,,1))))</f>
        <v>4600</v>
      </c>
      <c r="X1011" s="12">
        <f t="shared" si="362"/>
        <v>17.673718619348968</v>
      </c>
      <c r="Y1011" s="3">
        <f t="shared" si="363"/>
        <v>18</v>
      </c>
      <c r="Z1011" s="3">
        <f t="shared" si="370"/>
        <v>18</v>
      </c>
      <c r="AA1011" s="3">
        <f t="shared" si="364"/>
        <v>18</v>
      </c>
      <c r="AB1011" s="19"/>
      <c r="AC1011" s="14">
        <f>IF(M1011=1,_xlfn.XLOOKUP(D1011,' RPM (ICE)'!$E$3:$E$63,' RPM (ICE)'!$C$3:$C$63,,-1),IF(M1011=2,_xlfn.XLOOKUP(D1011,' RPM (ICE)'!$F$3:$F$63,' RPM (ICE)'!$C$3:$C$63,,-1),IF(M1011=3,_xlfn.XLOOKUP(D1011,' RPM (ICE)'!$G$3:$G$63,' RPM (ICE)'!$C$3:$C$63,,-1))))</f>
        <v>11.8</v>
      </c>
      <c r="AD1011" s="14">
        <f t="shared" si="365"/>
        <v>8.7992600000000003</v>
      </c>
      <c r="AE1011" s="14">
        <f t="shared" si="366"/>
        <v>18.265733453913043</v>
      </c>
      <c r="AF1011" s="14" cm="1">
        <f t="array" ref="AF1011">_xlfn.XLOOKUP(AE1011,BSFC!$I$11:$I$33,_xlfn.XLOOKUP('Main Data (ICE)'!W1011,BSFC!$J$10:$W$10,BSFC!$J$11:$W$33,,-1),,-1)</f>
        <v>467.51181750000001</v>
      </c>
      <c r="AG1011" s="14">
        <f t="shared" si="367"/>
        <v>1.1427105653486251</v>
      </c>
      <c r="AH1011" s="14">
        <f t="shared" si="371"/>
        <v>3.885984495295086E-4</v>
      </c>
      <c r="AI1011" s="14">
        <f t="shared" si="372"/>
        <v>0.18167436741722259</v>
      </c>
      <c r="AJ1011" s="14">
        <f t="shared" si="376"/>
        <v>116.1996779181725</v>
      </c>
      <c r="AK1011" s="14">
        <f t="shared" si="373"/>
        <v>2.4062830121486436E-4</v>
      </c>
      <c r="AL1011" s="14">
        <f t="shared" si="374"/>
        <v>0.15390685816976746</v>
      </c>
    </row>
    <row r="1012" spans="1:38" ht="15.75" thickBot="1" x14ac:dyDescent="0.3">
      <c r="A1012" s="14">
        <v>2</v>
      </c>
      <c r="B1012" s="17" t="s">
        <v>33</v>
      </c>
      <c r="C1012" s="14">
        <v>1006</v>
      </c>
      <c r="D1012" s="14">
        <f t="shared" si="368"/>
        <v>14.070091496069658</v>
      </c>
      <c r="E1012" s="14">
        <f t="shared" si="358"/>
        <v>6.2898832762924606</v>
      </c>
      <c r="F1012" s="14">
        <f t="shared" si="369"/>
        <v>85.78102786536914</v>
      </c>
      <c r="G1012" s="14">
        <f>0.5*('Specifications (ICE)'!$P$4*'Specifications (ICE)'!$P$3)*'Specifications (ICE)'!$P$5*E1012^2</f>
        <v>12.365799351095397</v>
      </c>
      <c r="H1012" s="14">
        <f>IF(B1012="A",'Specifications (ICE)'!$M$12,IF(B1012="G",'Specifications (ICE)'!$M$13))</f>
        <v>84.271039200000004</v>
      </c>
      <c r="I1012" s="14">
        <f>'Specifications (ICE)'!$H$11-G1012-H1012-R1012</f>
        <v>605.36141166762729</v>
      </c>
      <c r="J1012" s="14">
        <f t="shared" si="359"/>
        <v>0.85150140136653762</v>
      </c>
      <c r="K1012" s="14">
        <f>0.5*'Specifications (ICE)'!$E$16*E1012^2</f>
        <v>10620.489554328949</v>
      </c>
      <c r="L1012" s="14">
        <f>E1012/'Specifications (ICE)'!$M$4</f>
        <v>22.011839987025233</v>
      </c>
      <c r="M1012" s="14">
        <f t="shared" si="354"/>
        <v>2</v>
      </c>
      <c r="N1012" s="14">
        <f>IF(M1012=1,'Specifications (ICE)'!$M$19,IF(M1012=2,'Specifications (ICE)'!$M$20,IF(M1012=3,'Specifications (ICE)'!$M$21)))</f>
        <v>710.93413433742921</v>
      </c>
      <c r="O1012" s="14">
        <f t="shared" si="355"/>
        <v>14.063212634773206</v>
      </c>
      <c r="P1012" s="13">
        <f t="shared" si="356"/>
        <v>0</v>
      </c>
      <c r="Q1012" s="14">
        <v>0</v>
      </c>
      <c r="R1012" s="17">
        <f>'Specifications (ICE)'!$E$16*9.81*SIN(Q1012-Q1011)</f>
        <v>0</v>
      </c>
      <c r="S1012" s="14">
        <f t="shared" si="360"/>
        <v>0</v>
      </c>
      <c r="T1012" s="12">
        <f t="shared" si="357"/>
        <v>394.12113159843199</v>
      </c>
      <c r="U1012" s="3">
        <f t="shared" si="375"/>
        <v>11.417547520580973</v>
      </c>
      <c r="V1012" s="19">
        <f t="shared" si="361"/>
        <v>8.5140651860972323</v>
      </c>
      <c r="W1012" s="14">
        <f>IF(M1012=1,_xlfn.XLOOKUP(D1012,' RPM (ICE)'!$E$3:$E$63,' RPM (ICE)'!$B$3:$B$63,,1),IF(M1012=2,_xlfn.XLOOKUP(D1012,' RPM (ICE)'!$F$3:$F$63,' RPM (ICE)'!$B$3:$B$63,,1),IF(M1012=3,_xlfn.XLOOKUP(D1012,' RPM (ICE)'!$G$3:$G$63,' RPM (ICE)'!$B$3:$B$63,,1))))</f>
        <v>4600</v>
      </c>
      <c r="X1012" s="12">
        <f t="shared" si="362"/>
        <v>17.673718619348968</v>
      </c>
      <c r="Y1012" s="3">
        <f t="shared" si="363"/>
        <v>18</v>
      </c>
      <c r="Z1012" s="3">
        <f t="shared" si="370"/>
        <v>18</v>
      </c>
      <c r="AA1012" s="3">
        <f t="shared" si="364"/>
        <v>18</v>
      </c>
      <c r="AB1012" s="19"/>
      <c r="AC1012" s="14">
        <f>IF(M1012=1,_xlfn.XLOOKUP(D1012,' RPM (ICE)'!$E$3:$E$63,' RPM (ICE)'!$C$3:$C$63,,-1),IF(M1012=2,_xlfn.XLOOKUP(D1012,' RPM (ICE)'!$F$3:$F$63,' RPM (ICE)'!$C$3:$C$63,,-1),IF(M1012=3,_xlfn.XLOOKUP(D1012,' RPM (ICE)'!$G$3:$G$63,' RPM (ICE)'!$C$3:$C$63,,-1))))</f>
        <v>11.8</v>
      </c>
      <c r="AD1012" s="14">
        <f t="shared" si="365"/>
        <v>8.7992600000000003</v>
      </c>
      <c r="AE1012" s="14">
        <f t="shared" si="366"/>
        <v>18.265733453913043</v>
      </c>
      <c r="AF1012" s="14" cm="1">
        <f t="array" ref="AF1012">_xlfn.XLOOKUP(AE1012,BSFC!$I$11:$I$33,_xlfn.XLOOKUP('Main Data (ICE)'!W1012,BSFC!$J$10:$W$10,BSFC!$J$11:$W$33,,-1),,-1)</f>
        <v>467.51181750000001</v>
      </c>
      <c r="AG1012" s="14">
        <f t="shared" si="367"/>
        <v>1.1427105653486251</v>
      </c>
      <c r="AH1012" s="14">
        <f t="shared" si="371"/>
        <v>3.885984495295086E-4</v>
      </c>
      <c r="AI1012" s="14">
        <f t="shared" si="372"/>
        <v>0.18167436741722259</v>
      </c>
      <c r="AJ1012" s="14">
        <f t="shared" si="376"/>
        <v>116.38135228558971</v>
      </c>
      <c r="AK1012" s="14">
        <f t="shared" si="373"/>
        <v>2.4062830121486436E-4</v>
      </c>
      <c r="AL1012" s="14">
        <f t="shared" si="374"/>
        <v>0.15414748647098231</v>
      </c>
    </row>
    <row r="1013" spans="1:38" ht="15.75" thickBot="1" x14ac:dyDescent="0.3">
      <c r="A1013" s="14">
        <v>2</v>
      </c>
      <c r="B1013" s="17" t="s">
        <v>33</v>
      </c>
      <c r="C1013" s="14">
        <v>1007</v>
      </c>
      <c r="D1013" s="14">
        <f t="shared" si="368"/>
        <v>14.070091496069658</v>
      </c>
      <c r="E1013" s="14">
        <f t="shared" si="358"/>
        <v>6.2898832762924606</v>
      </c>
      <c r="F1013" s="14">
        <f t="shared" si="369"/>
        <v>85.940013327590535</v>
      </c>
      <c r="G1013" s="14">
        <f>0.5*('Specifications (ICE)'!$P$4*'Specifications (ICE)'!$P$3)*'Specifications (ICE)'!$P$5*E1013^2</f>
        <v>12.365799351095397</v>
      </c>
      <c r="H1013" s="14">
        <f>IF(B1013="A",'Specifications (ICE)'!$M$12,IF(B1013="G",'Specifications (ICE)'!$M$13))</f>
        <v>84.271039200000004</v>
      </c>
      <c r="I1013" s="14">
        <f>'Specifications (ICE)'!$H$11-G1013-H1013-R1013</f>
        <v>605.36141166762729</v>
      </c>
      <c r="J1013" s="14">
        <f t="shared" si="359"/>
        <v>0.85150140136653762</v>
      </c>
      <c r="K1013" s="14">
        <f>0.5*'Specifications (ICE)'!$E$16*E1013^2</f>
        <v>10620.489554328949</v>
      </c>
      <c r="L1013" s="14">
        <f>E1013/'Specifications (ICE)'!$M$4</f>
        <v>22.011839987025233</v>
      </c>
      <c r="M1013" s="14">
        <f t="shared" si="354"/>
        <v>2</v>
      </c>
      <c r="N1013" s="14">
        <f>IF(M1013=1,'Specifications (ICE)'!$M$19,IF(M1013=2,'Specifications (ICE)'!$M$20,IF(M1013=3,'Specifications (ICE)'!$M$21)))</f>
        <v>710.93413433742921</v>
      </c>
      <c r="O1013" s="14">
        <f t="shared" si="355"/>
        <v>14.063212634773206</v>
      </c>
      <c r="P1013" s="13">
        <f t="shared" si="356"/>
        <v>0</v>
      </c>
      <c r="Q1013" s="14">
        <v>0</v>
      </c>
      <c r="R1013" s="17">
        <f>'Specifications (ICE)'!$E$16*9.81*SIN(Q1013-Q1012)</f>
        <v>0</v>
      </c>
      <c r="S1013" s="14">
        <f t="shared" si="360"/>
        <v>0</v>
      </c>
      <c r="T1013" s="12">
        <f t="shared" si="357"/>
        <v>394.12113159843199</v>
      </c>
      <c r="U1013" s="3">
        <f t="shared" si="375"/>
        <v>11.417547520580973</v>
      </c>
      <c r="V1013" s="19">
        <f t="shared" si="361"/>
        <v>8.5140651860972323</v>
      </c>
      <c r="W1013" s="14">
        <f>IF(M1013=1,_xlfn.XLOOKUP(D1013,' RPM (ICE)'!$E$3:$E$63,' RPM (ICE)'!$B$3:$B$63,,1),IF(M1013=2,_xlfn.XLOOKUP(D1013,' RPM (ICE)'!$F$3:$F$63,' RPM (ICE)'!$B$3:$B$63,,1),IF(M1013=3,_xlfn.XLOOKUP(D1013,' RPM (ICE)'!$G$3:$G$63,' RPM (ICE)'!$B$3:$B$63,,1))))</f>
        <v>4600</v>
      </c>
      <c r="X1013" s="12">
        <f t="shared" si="362"/>
        <v>17.673718619348968</v>
      </c>
      <c r="Y1013" s="3">
        <f t="shared" si="363"/>
        <v>18</v>
      </c>
      <c r="Z1013" s="3">
        <f t="shared" si="370"/>
        <v>18</v>
      </c>
      <c r="AA1013" s="3">
        <f t="shared" si="364"/>
        <v>18</v>
      </c>
      <c r="AB1013" s="19"/>
      <c r="AC1013" s="14">
        <f>IF(M1013=1,_xlfn.XLOOKUP(D1013,' RPM (ICE)'!$E$3:$E$63,' RPM (ICE)'!$C$3:$C$63,,-1),IF(M1013=2,_xlfn.XLOOKUP(D1013,' RPM (ICE)'!$F$3:$F$63,' RPM (ICE)'!$C$3:$C$63,,-1),IF(M1013=3,_xlfn.XLOOKUP(D1013,' RPM (ICE)'!$G$3:$G$63,' RPM (ICE)'!$C$3:$C$63,,-1))))</f>
        <v>11.8</v>
      </c>
      <c r="AD1013" s="14">
        <f t="shared" si="365"/>
        <v>8.7992600000000003</v>
      </c>
      <c r="AE1013" s="14">
        <f t="shared" si="366"/>
        <v>18.265733453913043</v>
      </c>
      <c r="AF1013" s="14" cm="1">
        <f t="array" ref="AF1013">_xlfn.XLOOKUP(AE1013,BSFC!$I$11:$I$33,_xlfn.XLOOKUP('Main Data (ICE)'!W1013,BSFC!$J$10:$W$10,BSFC!$J$11:$W$33,,-1),,-1)</f>
        <v>467.51181750000001</v>
      </c>
      <c r="AG1013" s="14">
        <f t="shared" si="367"/>
        <v>1.1427105653486251</v>
      </c>
      <c r="AH1013" s="14">
        <f t="shared" si="371"/>
        <v>3.885984495295086E-4</v>
      </c>
      <c r="AI1013" s="14">
        <f t="shared" si="372"/>
        <v>0.18167436741722259</v>
      </c>
      <c r="AJ1013" s="14">
        <f t="shared" si="376"/>
        <v>116.56302665300693</v>
      </c>
      <c r="AK1013" s="14">
        <f t="shared" si="373"/>
        <v>2.4062830121486436E-4</v>
      </c>
      <c r="AL1013" s="14">
        <f t="shared" si="374"/>
        <v>0.15438811477219716</v>
      </c>
    </row>
    <row r="1014" spans="1:38" ht="15.75" thickBot="1" x14ac:dyDescent="0.3">
      <c r="A1014" s="14">
        <v>2</v>
      </c>
      <c r="B1014" s="17" t="s">
        <v>33</v>
      </c>
      <c r="C1014" s="14">
        <v>1008</v>
      </c>
      <c r="D1014" s="14">
        <f t="shared" si="368"/>
        <v>14.070091496069658</v>
      </c>
      <c r="E1014" s="14">
        <f t="shared" si="358"/>
        <v>6.2898832762924606</v>
      </c>
      <c r="F1014" s="14">
        <f t="shared" si="369"/>
        <v>86.09899878981193</v>
      </c>
      <c r="G1014" s="14">
        <f>0.5*('Specifications (ICE)'!$P$4*'Specifications (ICE)'!$P$3)*'Specifications (ICE)'!$P$5*E1014^2</f>
        <v>12.365799351095397</v>
      </c>
      <c r="H1014" s="14">
        <f>IF(B1014="A",'Specifications (ICE)'!$M$12,IF(B1014="G",'Specifications (ICE)'!$M$13))</f>
        <v>84.271039200000004</v>
      </c>
      <c r="I1014" s="14">
        <f>'Specifications (ICE)'!$H$11-G1014-H1014-R1014</f>
        <v>605.36141166762729</v>
      </c>
      <c r="J1014" s="14">
        <f t="shared" si="359"/>
        <v>0.85150140136653762</v>
      </c>
      <c r="K1014" s="14">
        <f>0.5*'Specifications (ICE)'!$E$16*E1014^2</f>
        <v>10620.489554328949</v>
      </c>
      <c r="L1014" s="14">
        <f>E1014/'Specifications (ICE)'!$M$4</f>
        <v>22.011839987025233</v>
      </c>
      <c r="M1014" s="14">
        <f t="shared" si="354"/>
        <v>2</v>
      </c>
      <c r="N1014" s="14">
        <f>IF(M1014=1,'Specifications (ICE)'!$M$19,IF(M1014=2,'Specifications (ICE)'!$M$20,IF(M1014=3,'Specifications (ICE)'!$M$21)))</f>
        <v>710.93413433742921</v>
      </c>
      <c r="O1014" s="14">
        <f t="shared" si="355"/>
        <v>14.063212634773206</v>
      </c>
      <c r="P1014" s="13">
        <f t="shared" si="356"/>
        <v>0</v>
      </c>
      <c r="Q1014" s="14">
        <v>0</v>
      </c>
      <c r="R1014" s="17">
        <f>'Specifications (ICE)'!$E$16*9.81*SIN(Q1014-Q1013)</f>
        <v>0</v>
      </c>
      <c r="S1014" s="14">
        <f t="shared" si="360"/>
        <v>0</v>
      </c>
      <c r="T1014" s="12">
        <f t="shared" si="357"/>
        <v>394.12113159843199</v>
      </c>
      <c r="U1014" s="3">
        <f t="shared" si="375"/>
        <v>11.417547520580973</v>
      </c>
      <c r="V1014" s="19">
        <f t="shared" si="361"/>
        <v>8.5140651860972323</v>
      </c>
      <c r="W1014" s="14">
        <f>IF(M1014=1,_xlfn.XLOOKUP(D1014,' RPM (ICE)'!$E$3:$E$63,' RPM (ICE)'!$B$3:$B$63,,1),IF(M1014=2,_xlfn.XLOOKUP(D1014,' RPM (ICE)'!$F$3:$F$63,' RPM (ICE)'!$B$3:$B$63,,1),IF(M1014=3,_xlfn.XLOOKUP(D1014,' RPM (ICE)'!$G$3:$G$63,' RPM (ICE)'!$B$3:$B$63,,1))))</f>
        <v>4600</v>
      </c>
      <c r="X1014" s="12">
        <f t="shared" si="362"/>
        <v>17.673718619348968</v>
      </c>
      <c r="Y1014" s="3">
        <f t="shared" si="363"/>
        <v>18</v>
      </c>
      <c r="Z1014" s="3">
        <f t="shared" si="370"/>
        <v>18</v>
      </c>
      <c r="AA1014" s="3">
        <f t="shared" si="364"/>
        <v>18</v>
      </c>
      <c r="AB1014" s="19"/>
      <c r="AC1014" s="14">
        <f>IF(M1014=1,_xlfn.XLOOKUP(D1014,' RPM (ICE)'!$E$3:$E$63,' RPM (ICE)'!$C$3:$C$63,,-1),IF(M1014=2,_xlfn.XLOOKUP(D1014,' RPM (ICE)'!$F$3:$F$63,' RPM (ICE)'!$C$3:$C$63,,-1),IF(M1014=3,_xlfn.XLOOKUP(D1014,' RPM (ICE)'!$G$3:$G$63,' RPM (ICE)'!$C$3:$C$63,,-1))))</f>
        <v>11.8</v>
      </c>
      <c r="AD1014" s="14">
        <f t="shared" si="365"/>
        <v>8.7992600000000003</v>
      </c>
      <c r="AE1014" s="14">
        <f t="shared" si="366"/>
        <v>18.265733453913043</v>
      </c>
      <c r="AF1014" s="14" cm="1">
        <f t="array" ref="AF1014">_xlfn.XLOOKUP(AE1014,BSFC!$I$11:$I$33,_xlfn.XLOOKUP('Main Data (ICE)'!W1014,BSFC!$J$10:$W$10,BSFC!$J$11:$W$33,,-1),,-1)</f>
        <v>467.51181750000001</v>
      </c>
      <c r="AG1014" s="14">
        <f t="shared" si="367"/>
        <v>1.1427105653486251</v>
      </c>
      <c r="AH1014" s="14">
        <f t="shared" si="371"/>
        <v>3.885984495295086E-4</v>
      </c>
      <c r="AI1014" s="14">
        <f t="shared" si="372"/>
        <v>0.18167436741722259</v>
      </c>
      <c r="AJ1014" s="14">
        <f t="shared" si="376"/>
        <v>116.74470102042415</v>
      </c>
      <c r="AK1014" s="14">
        <f t="shared" si="373"/>
        <v>2.4062830121486436E-4</v>
      </c>
      <c r="AL1014" s="14">
        <f t="shared" si="374"/>
        <v>0.15462874307341201</v>
      </c>
    </row>
    <row r="1015" spans="1:38" ht="15.75" thickBot="1" x14ac:dyDescent="0.3">
      <c r="A1015" s="14">
        <v>1</v>
      </c>
      <c r="B1015" s="17" t="s">
        <v>33</v>
      </c>
      <c r="C1015" s="14">
        <v>1009</v>
      </c>
      <c r="D1015" s="14">
        <f t="shared" si="368"/>
        <v>14.070091496069658</v>
      </c>
      <c r="E1015" s="14">
        <f t="shared" si="358"/>
        <v>6.2898832762924606</v>
      </c>
      <c r="F1015" s="14">
        <f t="shared" si="369"/>
        <v>86.257984252033324</v>
      </c>
      <c r="G1015" s="14">
        <f>0.5*('Specifications (ICE)'!$P$4*'Specifications (ICE)'!$P$3)*'Specifications (ICE)'!$P$5*E1015^2</f>
        <v>12.365799351095397</v>
      </c>
      <c r="H1015" s="14">
        <f>IF(B1015="A",'Specifications (ICE)'!$M$12,IF(B1015="G",'Specifications (ICE)'!$M$13))</f>
        <v>84.271039200000004</v>
      </c>
      <c r="I1015" s="14">
        <f>'Specifications (ICE)'!$H$11-G1015-H1015-R1015</f>
        <v>605.36141166762729</v>
      </c>
      <c r="J1015" s="14">
        <f t="shared" si="359"/>
        <v>0.85150140136653762</v>
      </c>
      <c r="K1015" s="14">
        <f>0.5*'Specifications (ICE)'!$E$16*E1015^2</f>
        <v>10620.489554328949</v>
      </c>
      <c r="L1015" s="14">
        <f>E1015/'Specifications (ICE)'!$M$4</f>
        <v>22.011839987025233</v>
      </c>
      <c r="M1015" s="14">
        <f t="shared" si="354"/>
        <v>2</v>
      </c>
      <c r="N1015" s="14">
        <f>IF(M1015=1,'Specifications (ICE)'!$M$19,IF(M1015=2,'Specifications (ICE)'!$M$20,IF(M1015=3,'Specifications (ICE)'!$M$21)))</f>
        <v>710.93413433742921</v>
      </c>
      <c r="O1015" s="14">
        <f t="shared" si="355"/>
        <v>14.063212634773206</v>
      </c>
      <c r="P1015" s="13">
        <f t="shared" si="356"/>
        <v>0.85150140136653762</v>
      </c>
      <c r="Q1015" s="14">
        <v>0</v>
      </c>
      <c r="R1015" s="17">
        <f>'Specifications (ICE)'!$E$16*9.81*SIN(Q1015-Q1014)</f>
        <v>0</v>
      </c>
      <c r="S1015" s="14">
        <f t="shared" si="360"/>
        <v>0</v>
      </c>
      <c r="T1015" s="12">
        <f t="shared" si="357"/>
        <v>394.12113159843199</v>
      </c>
      <c r="U1015" s="3">
        <f t="shared" si="375"/>
        <v>11.417547520580973</v>
      </c>
      <c r="V1015" s="19">
        <f t="shared" si="361"/>
        <v>8.5140651860972323</v>
      </c>
      <c r="W1015" s="14">
        <f>IF(M1015=1,_xlfn.XLOOKUP(D1015,' RPM (ICE)'!$E$3:$E$63,' RPM (ICE)'!$B$3:$B$63,,1),IF(M1015=2,_xlfn.XLOOKUP(D1015,' RPM (ICE)'!$F$3:$F$63,' RPM (ICE)'!$B$3:$B$63,,1),IF(M1015=3,_xlfn.XLOOKUP(D1015,' RPM (ICE)'!$G$3:$G$63,' RPM (ICE)'!$B$3:$B$63,,1))))</f>
        <v>4600</v>
      </c>
      <c r="X1015" s="12">
        <f t="shared" si="362"/>
        <v>17.673718619348968</v>
      </c>
      <c r="Y1015" s="3">
        <f t="shared" si="363"/>
        <v>18</v>
      </c>
      <c r="Z1015" s="3">
        <f t="shared" si="370"/>
        <v>18</v>
      </c>
      <c r="AA1015" s="3">
        <f t="shared" si="364"/>
        <v>18</v>
      </c>
      <c r="AB1015" s="19"/>
      <c r="AC1015" s="14">
        <f>IF(M1015=1,_xlfn.XLOOKUP(D1015,' RPM (ICE)'!$E$3:$E$63,' RPM (ICE)'!$C$3:$C$63,,-1),IF(M1015=2,_xlfn.XLOOKUP(D1015,' RPM (ICE)'!$F$3:$F$63,' RPM (ICE)'!$C$3:$C$63,,-1),IF(M1015=3,_xlfn.XLOOKUP(D1015,' RPM (ICE)'!$G$3:$G$63,' RPM (ICE)'!$C$3:$C$63,,-1))))</f>
        <v>11.8</v>
      </c>
      <c r="AD1015" s="14">
        <f t="shared" si="365"/>
        <v>8.7992600000000003</v>
      </c>
      <c r="AE1015" s="14">
        <f t="shared" si="366"/>
        <v>18.265733453913043</v>
      </c>
      <c r="AF1015" s="14" cm="1">
        <f t="array" ref="AF1015">_xlfn.XLOOKUP(AE1015,BSFC!$I$11:$I$33,_xlfn.XLOOKUP('Main Data (ICE)'!W1015,BSFC!$J$10:$W$10,BSFC!$J$11:$W$33,,-1),,-1)</f>
        <v>467.51181750000001</v>
      </c>
      <c r="AG1015" s="14">
        <f t="shared" si="367"/>
        <v>1.1427105653486251</v>
      </c>
      <c r="AH1015" s="14">
        <f t="shared" si="371"/>
        <v>3.885984495295086E-4</v>
      </c>
      <c r="AI1015" s="14">
        <f t="shared" si="372"/>
        <v>0.18167436741722259</v>
      </c>
      <c r="AJ1015" s="14">
        <f t="shared" si="376"/>
        <v>116.92637538784136</v>
      </c>
      <c r="AK1015" s="14">
        <f t="shared" si="373"/>
        <v>2.4062830121486436E-4</v>
      </c>
      <c r="AL1015" s="14">
        <f t="shared" si="374"/>
        <v>0.15486937137462686</v>
      </c>
    </row>
    <row r="1016" spans="1:38" ht="15.75" thickBot="1" x14ac:dyDescent="0.3">
      <c r="A1016" s="14">
        <v>1</v>
      </c>
      <c r="B1016" s="17" t="s">
        <v>33</v>
      </c>
      <c r="C1016" s="14">
        <v>1010</v>
      </c>
      <c r="D1016" s="14">
        <f t="shared" si="368"/>
        <v>14.369729690992106</v>
      </c>
      <c r="E1016" s="14">
        <f t="shared" si="358"/>
        <v>6.4238333129150114</v>
      </c>
      <c r="F1016" s="14">
        <f t="shared" si="369"/>
        <v>86.413654542853223</v>
      </c>
      <c r="G1016" s="14">
        <f>0.5*('Specifications (ICE)'!$P$4*'Specifications (ICE)'!$P$3)*'Specifications (ICE)'!$P$5*E1016^2</f>
        <v>12.898094349826206</v>
      </c>
      <c r="H1016" s="14">
        <f>IF(B1016="A",'Specifications (ICE)'!$M$12,IF(B1016="G",'Specifications (ICE)'!$M$13))</f>
        <v>84.271039200000004</v>
      </c>
      <c r="I1016" s="14">
        <f>'Specifications (ICE)'!$H$11-G1016-H1016-R1016</f>
        <v>604.8291166688964</v>
      </c>
      <c r="J1016" s="14">
        <f t="shared" si="359"/>
        <v>0.85075267518640141</v>
      </c>
      <c r="K1016" s="14">
        <f>0.5*'Specifications (ICE)'!$E$16*E1016^2</f>
        <v>11077.656399215633</v>
      </c>
      <c r="L1016" s="14">
        <f>E1016/'Specifications (ICE)'!$M$4</f>
        <v>22.480606519387617</v>
      </c>
      <c r="M1016" s="14">
        <f t="shared" si="354"/>
        <v>2</v>
      </c>
      <c r="N1016" s="14">
        <f>IF(M1016=1,'Specifications (ICE)'!$M$19,IF(M1016=2,'Specifications (ICE)'!$M$20,IF(M1016=3,'Specifications (ICE)'!$M$21)))</f>
        <v>710.93413433742921</v>
      </c>
      <c r="O1016" s="14">
        <f t="shared" si="355"/>
        <v>14.668574046440831</v>
      </c>
      <c r="P1016" s="13">
        <f t="shared" si="356"/>
        <v>0.85075267518640141</v>
      </c>
      <c r="Q1016" s="14">
        <v>0</v>
      </c>
      <c r="R1016" s="17">
        <f>'Specifications (ICE)'!$E$16*9.81*SIN(Q1016-Q1015)</f>
        <v>0</v>
      </c>
      <c r="S1016" s="14">
        <f t="shared" si="360"/>
        <v>0</v>
      </c>
      <c r="T1016" s="12">
        <f t="shared" si="357"/>
        <v>402.51437797397506</v>
      </c>
      <c r="U1016" s="3">
        <f t="shared" si="375"/>
        <v>11.650443586827841</v>
      </c>
      <c r="V1016" s="19">
        <f t="shared" si="361"/>
        <v>8.687735782697521</v>
      </c>
      <c r="W1016" s="14">
        <f>IF(M1016=1,_xlfn.XLOOKUP(D1016,' RPM (ICE)'!$E$3:$E$63,' RPM (ICE)'!$B$3:$B$63,,1),IF(M1016=2,_xlfn.XLOOKUP(D1016,' RPM (ICE)'!$F$3:$F$63,' RPM (ICE)'!$B$3:$B$63,,1),IF(M1016=3,_xlfn.XLOOKUP(D1016,' RPM (ICE)'!$G$3:$G$63,' RPM (ICE)'!$B$3:$B$63,,1))))</f>
        <v>4700</v>
      </c>
      <c r="X1016" s="12">
        <f t="shared" si="362"/>
        <v>17.650521583366398</v>
      </c>
      <c r="Y1016" s="3">
        <f t="shared" si="363"/>
        <v>18</v>
      </c>
      <c r="Z1016" s="3">
        <f t="shared" si="370"/>
        <v>18</v>
      </c>
      <c r="AA1016" s="3">
        <f t="shared" si="364"/>
        <v>18</v>
      </c>
      <c r="AB1016" s="19"/>
      <c r="AC1016" s="14">
        <f>IF(M1016=1,_xlfn.XLOOKUP(D1016,' RPM (ICE)'!$E$3:$E$63,' RPM (ICE)'!$C$3:$C$63,,-1),IF(M1016=2,_xlfn.XLOOKUP(D1016,' RPM (ICE)'!$F$3:$F$63,' RPM (ICE)'!$C$3:$C$63,,-1),IF(M1016=3,_xlfn.XLOOKUP(D1016,' RPM (ICE)'!$G$3:$G$63,' RPM (ICE)'!$C$3:$C$63,,-1))))</f>
        <v>12.1</v>
      </c>
      <c r="AD1016" s="14">
        <f t="shared" si="365"/>
        <v>9.0229700000000008</v>
      </c>
      <c r="AE1016" s="14">
        <f t="shared" si="366"/>
        <v>18.331603390638296</v>
      </c>
      <c r="AF1016" s="14" cm="1">
        <f t="array" ref="AF1016">_xlfn.XLOOKUP(AE1016,BSFC!$I$11:$I$33,_xlfn.XLOOKUP('Main Data (ICE)'!W1016,BSFC!$J$10:$W$10,BSFC!$J$11:$W$33,,-1),,-1)</f>
        <v>467.51181750000001</v>
      </c>
      <c r="AG1016" s="14">
        <f t="shared" si="367"/>
        <v>1.1717625288744375</v>
      </c>
      <c r="AH1016" s="14">
        <f t="shared" si="371"/>
        <v>3.9016898998867235E-4</v>
      </c>
      <c r="AI1016" s="14">
        <f t="shared" si="372"/>
        <v>0.18240861364174352</v>
      </c>
      <c r="AJ1016" s="14">
        <f t="shared" si="376"/>
        <v>117.1087840014831</v>
      </c>
      <c r="AK1016" s="14">
        <f t="shared" si="373"/>
        <v>2.4160081277052121E-4</v>
      </c>
      <c r="AL1016" s="14">
        <f t="shared" si="374"/>
        <v>0.15511097218739739</v>
      </c>
    </row>
    <row r="1017" spans="1:38" ht="15.75" thickBot="1" x14ac:dyDescent="0.3">
      <c r="A1017" s="14">
        <v>1</v>
      </c>
      <c r="B1017" s="17" t="s">
        <v>33</v>
      </c>
      <c r="C1017" s="14">
        <v>1011</v>
      </c>
      <c r="D1017" s="14">
        <f t="shared" si="368"/>
        <v>14.662990655861408</v>
      </c>
      <c r="E1017" s="14">
        <f t="shared" si="358"/>
        <v>6.5549324773402091</v>
      </c>
      <c r="F1017" s="14">
        <f t="shared" si="369"/>
        <v>86.566211415629098</v>
      </c>
      <c r="G1017" s="14">
        <f>0.5*('Specifications (ICE)'!$P$4*'Specifications (ICE)'!$P$3)*'Specifications (ICE)'!$P$5*E1017^2</f>
        <v>13.429921300940812</v>
      </c>
      <c r="H1017" s="14">
        <f>IF(B1017="A",'Specifications (ICE)'!$M$12,IF(B1017="G",'Specifications (ICE)'!$M$13))</f>
        <v>84.271039200000004</v>
      </c>
      <c r="I1017" s="14">
        <f>'Specifications (ICE)'!$H$11-G1017-H1017-R1017</f>
        <v>604.29728971778184</v>
      </c>
      <c r="J1017" s="14">
        <f t="shared" si="359"/>
        <v>0.85000460736207306</v>
      </c>
      <c r="K1017" s="14">
        <f>0.5*'Specifications (ICE)'!$E$16*E1017^2</f>
        <v>11534.421256759837</v>
      </c>
      <c r="L1017" s="14">
        <f>E1017/'Specifications (ICE)'!$M$4</f>
        <v>22.939396246159962</v>
      </c>
      <c r="M1017" s="14">
        <f t="shared" si="354"/>
        <v>2</v>
      </c>
      <c r="N1017" s="14">
        <f>IF(M1017=1,'Specifications (ICE)'!$M$19,IF(M1017=2,'Specifications (ICE)'!$M$20,IF(M1017=3,'Specifications (ICE)'!$M$21)))</f>
        <v>710.93413433742921</v>
      </c>
      <c r="O1017" s="14">
        <f t="shared" si="355"/>
        <v>15.273403163109728</v>
      </c>
      <c r="P1017" s="13">
        <f t="shared" si="356"/>
        <v>0.85000460736207306</v>
      </c>
      <c r="Q1017" s="14">
        <v>0</v>
      </c>
      <c r="R1017" s="17">
        <f>'Specifications (ICE)'!$E$16*9.81*SIN(Q1017-Q1016)</f>
        <v>0</v>
      </c>
      <c r="S1017" s="14">
        <f t="shared" si="360"/>
        <v>0</v>
      </c>
      <c r="T1017" s="12">
        <f t="shared" si="357"/>
        <v>410.72899003674837</v>
      </c>
      <c r="U1017" s="3">
        <f t="shared" si="375"/>
        <v>11.877755378678565</v>
      </c>
      <c r="V1017" s="19">
        <f t="shared" si="361"/>
        <v>8.8572421858806063</v>
      </c>
      <c r="W1017" s="14">
        <f>IF(M1017=1,_xlfn.XLOOKUP(D1017,' RPM (ICE)'!$E$3:$E$63,' RPM (ICE)'!$B$3:$B$63,,1),IF(M1017=2,_xlfn.XLOOKUP(D1017,' RPM (ICE)'!$F$3:$F$63,' RPM (ICE)'!$B$3:$B$63,,1),IF(M1017=3,_xlfn.XLOOKUP(D1017,' RPM (ICE)'!$G$3:$G$63,' RPM (ICE)'!$B$3:$B$63,,1))))</f>
        <v>4800</v>
      </c>
      <c r="X1017" s="12">
        <f t="shared" si="362"/>
        <v>17.620007121778485</v>
      </c>
      <c r="Y1017" s="3">
        <f t="shared" si="363"/>
        <v>18</v>
      </c>
      <c r="Z1017" s="3">
        <f t="shared" si="370"/>
        <v>18</v>
      </c>
      <c r="AA1017" s="3">
        <f t="shared" si="364"/>
        <v>18</v>
      </c>
      <c r="AB1017" s="19"/>
      <c r="AC1017" s="14">
        <f>IF(M1017=1,_xlfn.XLOOKUP(D1017,' RPM (ICE)'!$E$3:$E$63,' RPM (ICE)'!$C$3:$C$63,,-1),IF(M1017=2,_xlfn.XLOOKUP(D1017,' RPM (ICE)'!$F$3:$F$63,' RPM (ICE)'!$C$3:$C$63,,-1),IF(M1017=3,_xlfn.XLOOKUP(D1017,' RPM (ICE)'!$G$3:$G$63,' RPM (ICE)'!$C$3:$C$63,,-1))))</f>
        <v>12.4</v>
      </c>
      <c r="AD1017" s="14">
        <f t="shared" si="365"/>
        <v>9.2466800000000013</v>
      </c>
      <c r="AE1017" s="14">
        <f t="shared" si="366"/>
        <v>18.394728746666669</v>
      </c>
      <c r="AF1017" s="14" cm="1">
        <f t="array" ref="AF1017">_xlfn.XLOOKUP(AE1017,BSFC!$I$11:$I$33,_xlfn.XLOOKUP('Main Data (ICE)'!W1017,BSFC!$J$10:$W$10,BSFC!$J$11:$W$33,,-1),,-1)</f>
        <v>467.51181750000001</v>
      </c>
      <c r="AG1017" s="14">
        <f t="shared" si="367"/>
        <v>1.2008144924002502</v>
      </c>
      <c r="AH1017" s="14">
        <f t="shared" si="371"/>
        <v>3.9184571787756402E-4</v>
      </c>
      <c r="AI1017" s="14">
        <f t="shared" si="372"/>
        <v>0.18319250374453219</v>
      </c>
      <c r="AJ1017" s="14">
        <f t="shared" si="376"/>
        <v>117.29197650522764</v>
      </c>
      <c r="AK1017" s="14">
        <f t="shared" si="373"/>
        <v>2.426390778073274E-4</v>
      </c>
      <c r="AL1017" s="14">
        <f t="shared" si="374"/>
        <v>0.15535361126520472</v>
      </c>
    </row>
    <row r="1018" spans="1:38" ht="15.75" thickBot="1" x14ac:dyDescent="0.3">
      <c r="A1018" s="14">
        <v>1</v>
      </c>
      <c r="B1018" s="17" t="s">
        <v>33</v>
      </c>
      <c r="C1018" s="14">
        <v>1012</v>
      </c>
      <c r="D1018" s="14">
        <f t="shared" si="368"/>
        <v>14.950249898966984</v>
      </c>
      <c r="E1018" s="14">
        <f t="shared" si="358"/>
        <v>6.6833486365155004</v>
      </c>
      <c r="F1018" s="14">
        <f t="shared" si="369"/>
        <v>86.715837008185545</v>
      </c>
      <c r="G1018" s="14">
        <f>0.5*('Specifications (ICE)'!$P$4*'Specifications (ICE)'!$P$3)*'Specifications (ICE)'!$P$5*E1018^2</f>
        <v>13.961280615994029</v>
      </c>
      <c r="H1018" s="14">
        <f>IF(B1018="A",'Specifications (ICE)'!$M$12,IF(B1018="G",'Specifications (ICE)'!$M$13))</f>
        <v>84.271039200000004</v>
      </c>
      <c r="I1018" s="14">
        <f>'Specifications (ICE)'!$H$11-G1018-H1018-R1018</f>
        <v>603.7659304027286</v>
      </c>
      <c r="J1018" s="14">
        <f t="shared" si="359"/>
        <v>0.84925719731465932</v>
      </c>
      <c r="K1018" s="14">
        <f>0.5*'Specifications (ICE)'!$E$16*E1018^2</f>
        <v>11990.784480429496</v>
      </c>
      <c r="L1018" s="14">
        <f>E1018/'Specifications (ICE)'!$M$4</f>
        <v>23.388796628225723</v>
      </c>
      <c r="M1018" s="14">
        <f t="shared" si="354"/>
        <v>2</v>
      </c>
      <c r="N1018" s="14">
        <f>IF(M1018=1,'Specifications (ICE)'!$M$19,IF(M1018=2,'Specifications (ICE)'!$M$20,IF(M1018=3,'Specifications (ICE)'!$M$21)))</f>
        <v>710.93413433742921</v>
      </c>
      <c r="O1018" s="14">
        <f t="shared" si="355"/>
        <v>15.877700452827508</v>
      </c>
      <c r="P1018" s="13">
        <f t="shared" si="356"/>
        <v>0.84925719731465932</v>
      </c>
      <c r="Q1018" s="14">
        <v>0</v>
      </c>
      <c r="R1018" s="17">
        <f>'Specifications (ICE)'!$E$16*9.81*SIN(Q1018-Q1017)</f>
        <v>0</v>
      </c>
      <c r="S1018" s="14">
        <f t="shared" si="360"/>
        <v>0</v>
      </c>
      <c r="T1018" s="12">
        <f t="shared" si="357"/>
        <v>418.77548625082801</v>
      </c>
      <c r="U1018" s="3">
        <f t="shared" si="375"/>
        <v>12.09980099196126</v>
      </c>
      <c r="V1018" s="19">
        <f t="shared" si="361"/>
        <v>9.0228215997055123</v>
      </c>
      <c r="W1018" s="14">
        <f>IF(M1018=1,_xlfn.XLOOKUP(D1018,' RPM (ICE)'!$E$3:$E$63,' RPM (ICE)'!$B$3:$B$63,,1),IF(M1018=2,_xlfn.XLOOKUP(D1018,' RPM (ICE)'!$F$3:$F$63,' RPM (ICE)'!$B$3:$B$63,,1),IF(M1018=3,_xlfn.XLOOKUP(D1018,' RPM (ICE)'!$G$3:$G$63,' RPM (ICE)'!$B$3:$B$63,,1))))</f>
        <v>4900</v>
      </c>
      <c r="X1018" s="12">
        <f t="shared" si="362"/>
        <v>17.583085488013875</v>
      </c>
      <c r="Y1018" s="3">
        <f t="shared" si="363"/>
        <v>18</v>
      </c>
      <c r="Z1018" s="3">
        <f t="shared" si="370"/>
        <v>18</v>
      </c>
      <c r="AA1018" s="3">
        <f t="shared" si="364"/>
        <v>18</v>
      </c>
      <c r="AB1018" s="19"/>
      <c r="AC1018" s="14">
        <f>IF(M1018=1,_xlfn.XLOOKUP(D1018,' RPM (ICE)'!$E$3:$E$63,' RPM (ICE)'!$C$3:$C$63,,-1),IF(M1018=2,_xlfn.XLOOKUP(D1018,' RPM (ICE)'!$F$3:$F$63,' RPM (ICE)'!$C$3:$C$63,,-1),IF(M1018=3,_xlfn.XLOOKUP(D1018,' RPM (ICE)'!$G$3:$G$63,' RPM (ICE)'!$C$3:$C$63,,-1))))</f>
        <v>12.7</v>
      </c>
      <c r="AD1018" s="14">
        <f t="shared" si="365"/>
        <v>9.4703900000000001</v>
      </c>
      <c r="AE1018" s="14">
        <f t="shared" si="366"/>
        <v>18.455277557551021</v>
      </c>
      <c r="AF1018" s="14" cm="1">
        <f t="array" ref="AF1018">_xlfn.XLOOKUP(AE1018,BSFC!$I$11:$I$33,_xlfn.XLOOKUP('Main Data (ICE)'!W1018,BSFC!$J$10:$W$10,BSFC!$J$11:$W$33,,-1),,-1)</f>
        <v>467.51181750000001</v>
      </c>
      <c r="AG1018" s="14">
        <f t="shared" si="367"/>
        <v>1.2298664559260626</v>
      </c>
      <c r="AH1018" s="14">
        <f t="shared" si="371"/>
        <v>3.9361464319184709E-4</v>
      </c>
      <c r="AI1018" s="14">
        <f t="shared" si="372"/>
        <v>0.18401949723323444</v>
      </c>
      <c r="AJ1018" s="14">
        <f t="shared" si="376"/>
        <v>117.47599600246087</v>
      </c>
      <c r="AK1018" s="14">
        <f t="shared" si="373"/>
        <v>2.4373443342150255E-4</v>
      </c>
      <c r="AL1018" s="14">
        <f t="shared" si="374"/>
        <v>0.15559734569862624</v>
      </c>
    </row>
    <row r="1019" spans="1:38" ht="15.75" thickBot="1" x14ac:dyDescent="0.3">
      <c r="A1019" s="14">
        <v>1</v>
      </c>
      <c r="B1019" s="17" t="s">
        <v>33</v>
      </c>
      <c r="C1019" s="14">
        <v>1013</v>
      </c>
      <c r="D1019" s="14">
        <f t="shared" si="368"/>
        <v>15.231847201772039</v>
      </c>
      <c r="E1019" s="14">
        <f t="shared" si="358"/>
        <v>6.809233686094414</v>
      </c>
      <c r="F1019" s="14">
        <f t="shared" si="369"/>
        <v>86.862696412062689</v>
      </c>
      <c r="G1019" s="14">
        <f>0.5*('Specifications (ICE)'!$P$4*'Specifications (ICE)'!$P$3)*'Specifications (ICE)'!$P$5*E1019^2</f>
        <v>14.492172706178799</v>
      </c>
      <c r="H1019" s="14">
        <f>IF(B1019="A",'Specifications (ICE)'!$M$12,IF(B1019="G",'Specifications (ICE)'!$M$13))</f>
        <v>84.271039200000004</v>
      </c>
      <c r="I1019" s="14">
        <f>'Specifications (ICE)'!$H$11-G1019-H1019-R1019</f>
        <v>603.23503831254379</v>
      </c>
      <c r="J1019" s="14">
        <f t="shared" si="359"/>
        <v>0.84851044446577606</v>
      </c>
      <c r="K1019" s="14">
        <f>0.5*'Specifications (ICE)'!$E$16*E1019^2</f>
        <v>12446.746423381752</v>
      </c>
      <c r="L1019" s="14">
        <f>E1019/'Specifications (ICE)'!$M$4</f>
        <v>23.829339233926209</v>
      </c>
      <c r="M1019" s="14">
        <f t="shared" si="354"/>
        <v>2</v>
      </c>
      <c r="N1019" s="14">
        <f>IF(M1019=1,'Specifications (ICE)'!$M$19,IF(M1019=2,'Specifications (ICE)'!$M$20,IF(M1019=3,'Specifications (ICE)'!$M$21)))</f>
        <v>710.93413433742921</v>
      </c>
      <c r="O1019" s="14">
        <f t="shared" si="355"/>
        <v>16.481466383230238</v>
      </c>
      <c r="P1019" s="13">
        <f t="shared" si="356"/>
        <v>0.84851044446577606</v>
      </c>
      <c r="Q1019" s="14">
        <v>0</v>
      </c>
      <c r="R1019" s="17">
        <f>'Specifications (ICE)'!$E$16*9.81*SIN(Q1019-Q1018)</f>
        <v>0</v>
      </c>
      <c r="S1019" s="14">
        <f t="shared" si="360"/>
        <v>0</v>
      </c>
      <c r="T1019" s="12">
        <f t="shared" si="357"/>
        <v>426.66338432651548</v>
      </c>
      <c r="U1019" s="3">
        <f t="shared" si="375"/>
        <v>12.316868539318726</v>
      </c>
      <c r="V1019" s="19">
        <f t="shared" si="361"/>
        <v>9.1846888697699747</v>
      </c>
      <c r="W1019" s="14">
        <f>IF(M1019=1,_xlfn.XLOOKUP(D1019,' RPM (ICE)'!$E$3:$E$63,' RPM (ICE)'!$B$3:$B$63,,1),IF(M1019=2,_xlfn.XLOOKUP(D1019,' RPM (ICE)'!$F$3:$F$63,' RPM (ICE)'!$B$3:$B$63,,1),IF(M1019=3,_xlfn.XLOOKUP(D1019,' RPM (ICE)'!$G$3:$G$63,' RPM (ICE)'!$B$3:$B$63,,1))))</f>
        <v>5000</v>
      </c>
      <c r="X1019" s="12">
        <f t="shared" si="362"/>
        <v>17.540551415931905</v>
      </c>
      <c r="Y1019" s="3">
        <f t="shared" si="363"/>
        <v>18</v>
      </c>
      <c r="Z1019" s="3">
        <f t="shared" si="370"/>
        <v>18</v>
      </c>
      <c r="AA1019" s="3">
        <f t="shared" si="364"/>
        <v>18</v>
      </c>
      <c r="AB1019" s="19"/>
      <c r="AC1019" s="14">
        <f>IF(M1019=1,_xlfn.XLOOKUP(D1019,' RPM (ICE)'!$E$3:$E$63,' RPM (ICE)'!$C$3:$C$63,,-1),IF(M1019=2,_xlfn.XLOOKUP(D1019,' RPM (ICE)'!$F$3:$F$63,' RPM (ICE)'!$C$3:$C$63,,-1),IF(M1019=3,_xlfn.XLOOKUP(D1019,' RPM (ICE)'!$G$3:$G$63,' RPM (ICE)'!$C$3:$C$63,,-1))))</f>
        <v>13</v>
      </c>
      <c r="AD1019" s="14">
        <f t="shared" si="365"/>
        <v>9.6941000000000006</v>
      </c>
      <c r="AE1019" s="14">
        <f t="shared" si="366"/>
        <v>18.513404416</v>
      </c>
      <c r="AF1019" s="14" cm="1">
        <f t="array" ref="AF1019">_xlfn.XLOOKUP(AE1019,BSFC!$I$11:$I$33,_xlfn.XLOOKUP('Main Data (ICE)'!W1019,BSFC!$J$10:$W$10,BSFC!$J$11:$W$33,,-1),,-1)</f>
        <v>427.32635400000004</v>
      </c>
      <c r="AG1019" s="14">
        <f t="shared" si="367"/>
        <v>1.1507067800865003</v>
      </c>
      <c r="AH1019" s="14">
        <f t="shared" si="371"/>
        <v>3.9546381864595114E-4</v>
      </c>
      <c r="AI1019" s="14">
        <f t="shared" si="372"/>
        <v>0.16899211176089154</v>
      </c>
      <c r="AJ1019" s="14">
        <f t="shared" si="376"/>
        <v>117.64498811422176</v>
      </c>
      <c r="AK1019" s="14">
        <f t="shared" si="373"/>
        <v>2.2383061160382987E-4</v>
      </c>
      <c r="AL1019" s="14">
        <f t="shared" si="374"/>
        <v>0.15582117631023007</v>
      </c>
    </row>
    <row r="1020" spans="1:38" ht="15.75" thickBot="1" x14ac:dyDescent="0.3">
      <c r="A1020" s="14">
        <v>1</v>
      </c>
      <c r="B1020" s="17" t="s">
        <v>33</v>
      </c>
      <c r="C1020" s="14">
        <v>1014</v>
      </c>
      <c r="D1020" s="14">
        <f t="shared" si="368"/>
        <v>15.508091209452449</v>
      </c>
      <c r="E1020" s="14">
        <f t="shared" si="358"/>
        <v>6.9327256025876629</v>
      </c>
      <c r="F1020" s="14">
        <f t="shared" si="369"/>
        <v>87.006939824729528</v>
      </c>
      <c r="G1020" s="14">
        <f>0.5*('Specifications (ICE)'!$P$4*'Specifications (ICE)'!$P$3)*'Specifications (ICE)'!$P$5*E1020^2</f>
        <v>15.02259798232649</v>
      </c>
      <c r="H1020" s="14">
        <f>IF(B1020="A",'Specifications (ICE)'!$M$12,IF(B1020="G",'Specifications (ICE)'!$M$13))</f>
        <v>84.271039200000004</v>
      </c>
      <c r="I1020" s="14">
        <f>'Specifications (ICE)'!$H$11-G1020-H1020-R1020</f>
        <v>602.70461303639615</v>
      </c>
      <c r="J1020" s="14">
        <f t="shared" si="359"/>
        <v>0.84776434823754809</v>
      </c>
      <c r="K1020" s="14">
        <f>0.5*'Specifications (ICE)'!$E$16*E1020^2</f>
        <v>12902.307438463205</v>
      </c>
      <c r="L1020" s="14">
        <f>E1020/'Specifications (ICE)'!$M$4</f>
        <v>24.261506920691733</v>
      </c>
      <c r="M1020" s="14">
        <f t="shared" si="354"/>
        <v>2</v>
      </c>
      <c r="N1020" s="14">
        <f>IF(M1020=1,'Specifications (ICE)'!$M$19,IF(M1020=2,'Specifications (ICE)'!$M$20,IF(M1020=3,'Specifications (ICE)'!$M$21)))</f>
        <v>710.93413433742921</v>
      </c>
      <c r="O1020" s="14">
        <f t="shared" si="355"/>
        <v>17.084701421542785</v>
      </c>
      <c r="P1020" s="13">
        <f t="shared" si="356"/>
        <v>0.84776434823754809</v>
      </c>
      <c r="Q1020" s="14">
        <v>0</v>
      </c>
      <c r="R1020" s="17">
        <f>'Specifications (ICE)'!$E$16*9.81*SIN(Q1020-Q1019)</f>
        <v>0</v>
      </c>
      <c r="S1020" s="14">
        <f t="shared" si="360"/>
        <v>0</v>
      </c>
      <c r="T1020" s="12">
        <f t="shared" si="357"/>
        <v>434.40132980716152</v>
      </c>
      <c r="U1020" s="3">
        <f t="shared" si="375"/>
        <v>12.529219988372887</v>
      </c>
      <c r="V1020" s="19">
        <f t="shared" si="361"/>
        <v>9.3430393453296627</v>
      </c>
      <c r="W1020" s="14">
        <f>IF(M1020=1,_xlfn.XLOOKUP(D1020,' RPM (ICE)'!$E$3:$E$63,' RPM (ICE)'!$B$3:$B$63,,1),IF(M1020=2,_xlfn.XLOOKUP(D1020,' RPM (ICE)'!$F$3:$F$63,' RPM (ICE)'!$B$3:$B$63,,1),IF(M1020=3,_xlfn.XLOOKUP(D1020,' RPM (ICE)'!$G$3:$G$63,' RPM (ICE)'!$B$3:$B$63,,1))))</f>
        <v>5100</v>
      </c>
      <c r="X1020" s="12">
        <f t="shared" si="362"/>
        <v>17.493100804055661</v>
      </c>
      <c r="Y1020" s="3">
        <f t="shared" si="363"/>
        <v>17</v>
      </c>
      <c r="Z1020" s="3">
        <f t="shared" si="370"/>
        <v>17</v>
      </c>
      <c r="AA1020" s="3">
        <f t="shared" si="364"/>
        <v>17</v>
      </c>
      <c r="AB1020" s="19"/>
      <c r="AC1020" s="14">
        <f>IF(M1020=1,_xlfn.XLOOKUP(D1020,' RPM (ICE)'!$E$3:$E$63,' RPM (ICE)'!$C$3:$C$63,,-1),IF(M1020=2,_xlfn.XLOOKUP(D1020,' RPM (ICE)'!$F$3:$F$63,' RPM (ICE)'!$C$3:$C$63,,-1),IF(M1020=3,_xlfn.XLOOKUP(D1020,' RPM (ICE)'!$G$3:$G$63,' RPM (ICE)'!$C$3:$C$63,,-1))))</f>
        <v>13.3</v>
      </c>
      <c r="AD1020" s="14">
        <f t="shared" si="365"/>
        <v>9.9178100000000011</v>
      </c>
      <c r="AE1020" s="14">
        <f t="shared" si="366"/>
        <v>18.569251789803925</v>
      </c>
      <c r="AF1020" s="14" cm="1">
        <f t="array" ref="AF1020">_xlfn.XLOOKUP(AE1020,BSFC!$I$11:$I$33,_xlfn.XLOOKUP('Main Data (ICE)'!W1020,BSFC!$J$10:$W$10,BSFC!$J$11:$W$33,,-1),,-1)</f>
        <v>427.32635400000004</v>
      </c>
      <c r="AG1020" s="14">
        <f t="shared" si="367"/>
        <v>1.1772615519346503</v>
      </c>
      <c r="AH1020" s="14">
        <f t="shared" si="371"/>
        <v>3.9738298905036136E-4</v>
      </c>
      <c r="AI1020" s="14">
        <f t="shared" si="372"/>
        <v>0.16981222385251285</v>
      </c>
      <c r="AJ1020" s="14">
        <f t="shared" si="376"/>
        <v>117.81480033807428</v>
      </c>
      <c r="AK1020" s="14">
        <f t="shared" si="373"/>
        <v>2.2491685278478522E-4</v>
      </c>
      <c r="AL1020" s="14">
        <f t="shared" si="374"/>
        <v>0.15604609316301485</v>
      </c>
    </row>
    <row r="1021" spans="1:38" ht="15.75" thickBot="1" x14ac:dyDescent="0.3">
      <c r="A1021" s="14">
        <v>1</v>
      </c>
      <c r="B1021" s="17" t="s">
        <v>33</v>
      </c>
      <c r="C1021" s="14">
        <v>1015</v>
      </c>
      <c r="D1021" s="14">
        <f t="shared" si="368"/>
        <v>15.779263289538836</v>
      </c>
      <c r="E1021" s="14">
        <f t="shared" si="358"/>
        <v>7.053950168327642</v>
      </c>
      <c r="F1021" s="14">
        <f t="shared" si="369"/>
        <v>87.148704364616705</v>
      </c>
      <c r="G1021" s="14">
        <f>0.5*('Specifications (ICE)'!$P$4*'Specifications (ICE)'!$P$3)*'Specifications (ICE)'!$P$5*E1021^2</f>
        <v>15.552556854907232</v>
      </c>
      <c r="H1021" s="14">
        <f>IF(B1021="A",'Specifications (ICE)'!$M$12,IF(B1021="G",'Specifications (ICE)'!$M$13))</f>
        <v>84.271039200000004</v>
      </c>
      <c r="I1021" s="14">
        <f>'Specifications (ICE)'!$H$11-G1021-H1021-R1021</f>
        <v>602.17465416381538</v>
      </c>
      <c r="J1021" s="14">
        <f t="shared" si="359"/>
        <v>0.84701890805260793</v>
      </c>
      <c r="K1021" s="14">
        <f>0.5*'Specifications (ICE)'!$E$16*E1021^2</f>
        <v>13357.467878210204</v>
      </c>
      <c r="L1021" s="14">
        <f>E1021/'Specifications (ICE)'!$M$4</f>
        <v>24.68573987166279</v>
      </c>
      <c r="M1021" s="14">
        <f t="shared" si="354"/>
        <v>2</v>
      </c>
      <c r="N1021" s="14">
        <f>IF(M1021=1,'Specifications (ICE)'!$M$19,IF(M1021=2,'Specifications (ICE)'!$M$20,IF(M1021=3,'Specifications (ICE)'!$M$21)))</f>
        <v>710.93413433742921</v>
      </c>
      <c r="O1021" s="14">
        <f t="shared" si="355"/>
        <v>17.68740603457918</v>
      </c>
      <c r="P1021" s="13">
        <f t="shared" si="356"/>
        <v>0.84701890805260793</v>
      </c>
      <c r="Q1021" s="14">
        <v>0</v>
      </c>
      <c r="R1021" s="17">
        <f>'Specifications (ICE)'!$E$16*9.81*SIN(Q1021-Q1020)</f>
        <v>0</v>
      </c>
      <c r="S1021" s="14">
        <f t="shared" si="360"/>
        <v>0</v>
      </c>
      <c r="T1021" s="12">
        <f t="shared" si="357"/>
        <v>441.99720415463128</v>
      </c>
      <c r="U1021" s="3">
        <f t="shared" si="375"/>
        <v>12.73709438919281</v>
      </c>
      <c r="V1021" s="19">
        <f t="shared" si="361"/>
        <v>9.4980512860210791</v>
      </c>
      <c r="W1021" s="14">
        <f>IF(M1021=1,_xlfn.XLOOKUP(D1021,' RPM (ICE)'!$E$3:$E$63,' RPM (ICE)'!$B$3:$B$63,,1),IF(M1021=2,_xlfn.XLOOKUP(D1021,' RPM (ICE)'!$F$3:$F$63,' RPM (ICE)'!$B$3:$B$63,,1),IF(M1021=3,_xlfn.XLOOKUP(D1021,' RPM (ICE)'!$G$3:$G$63,' RPM (ICE)'!$B$3:$B$63,,1))))</f>
        <v>5200</v>
      </c>
      <c r="X1021" s="12">
        <f t="shared" si="362"/>
        <v>17.441344638453476</v>
      </c>
      <c r="Y1021" s="3">
        <f t="shared" si="363"/>
        <v>17</v>
      </c>
      <c r="Z1021" s="3">
        <f t="shared" si="370"/>
        <v>17</v>
      </c>
      <c r="AA1021" s="3">
        <f t="shared" si="364"/>
        <v>17</v>
      </c>
      <c r="AB1021" s="19"/>
      <c r="AC1021" s="14">
        <f>IF(M1021=1,_xlfn.XLOOKUP(D1021,' RPM (ICE)'!$E$3:$E$63,' RPM (ICE)'!$C$3:$C$63,,-1),IF(M1021=2,_xlfn.XLOOKUP(D1021,' RPM (ICE)'!$F$3:$F$63,' RPM (ICE)'!$C$3:$C$63,,-1),IF(M1021=3,_xlfn.XLOOKUP(D1021,' RPM (ICE)'!$G$3:$G$63,' RPM (ICE)'!$C$3:$C$63,,-1))))</f>
        <v>14.036</v>
      </c>
      <c r="AD1021" s="14">
        <f t="shared" si="365"/>
        <v>10.4666452</v>
      </c>
      <c r="AE1021" s="14">
        <f t="shared" si="366"/>
        <v>19.219981093415385</v>
      </c>
      <c r="AF1021" s="14" cm="1">
        <f t="array" ref="AF1021">_xlfn.XLOOKUP(AE1021,BSFC!$I$11:$I$33,_xlfn.XLOOKUP('Main Data (ICE)'!W1021,BSFC!$J$10:$W$10,BSFC!$J$11:$W$33,,-1),,-1)</f>
        <v>443.04624000000007</v>
      </c>
      <c r="AG1021" s="14">
        <f t="shared" si="367"/>
        <v>1.2881132781316802</v>
      </c>
      <c r="AH1021" s="14">
        <f t="shared" si="371"/>
        <v>4.121664280389804E-4</v>
      </c>
      <c r="AI1021" s="14">
        <f t="shared" si="372"/>
        <v>0.18260878619690088</v>
      </c>
      <c r="AJ1021" s="14">
        <f t="shared" si="376"/>
        <v>117.99740912427117</v>
      </c>
      <c r="AK1021" s="14">
        <f t="shared" si="373"/>
        <v>2.4186594198265018E-4</v>
      </c>
      <c r="AL1021" s="14">
        <f t="shared" si="374"/>
        <v>0.15628795910499749</v>
      </c>
    </row>
    <row r="1022" spans="1:38" ht="15.75" thickBot="1" x14ac:dyDescent="0.3">
      <c r="A1022" s="14">
        <v>3</v>
      </c>
      <c r="B1022" s="17" t="s">
        <v>33</v>
      </c>
      <c r="C1022" s="14">
        <v>1016</v>
      </c>
      <c r="D1022" s="14">
        <f t="shared" si="368"/>
        <v>16.045620796446507</v>
      </c>
      <c r="E1022" s="14">
        <f t="shared" si="358"/>
        <v>7.1730224308414643</v>
      </c>
      <c r="F1022" s="14">
        <f t="shared" si="369"/>
        <v>87.288115611359828</v>
      </c>
      <c r="G1022" s="14">
        <f>0.5*('Specifications (ICE)'!$P$4*'Specifications (ICE)'!$P$3)*'Specifications (ICE)'!$P$5*E1022^2</f>
        <v>16.082049734030232</v>
      </c>
      <c r="H1022" s="14">
        <f>IF(B1022="A",'Specifications (ICE)'!$M$12,IF(B1022="G",'Specifications (ICE)'!$M$13))</f>
        <v>84.271039200000004</v>
      </c>
      <c r="I1022" s="14">
        <f>'Specifications (ICE)'!$H$11-G1022-H1022-R1022</f>
        <v>601.64516128469245</v>
      </c>
      <c r="J1022" s="14">
        <f t="shared" si="359"/>
        <v>0.84627412333409613</v>
      </c>
      <c r="K1022" s="14">
        <f>0.5*'Specifications (ICE)'!$E$16*E1022^2</f>
        <v>13812.22809484911</v>
      </c>
      <c r="L1022" s="14">
        <f>E1022/'Specifications (ICE)'!$M$4</f>
        <v>25.102440702857269</v>
      </c>
      <c r="M1022" s="14">
        <f t="shared" si="354"/>
        <v>2</v>
      </c>
      <c r="N1022" s="14">
        <f>IF(M1022=1,'Specifications (ICE)'!$M$19,IF(M1022=2,'Specifications (ICE)'!$M$20,IF(M1022=3,'Specifications (ICE)'!$M$21)))</f>
        <v>710.93413433742921</v>
      </c>
      <c r="O1022" s="14">
        <f t="shared" si="355"/>
        <v>18.289580688742998</v>
      </c>
      <c r="P1022" s="13">
        <f t="shared" si="356"/>
        <v>-1.0155289480009153</v>
      </c>
      <c r="Q1022" s="14">
        <v>0</v>
      </c>
      <c r="R1022" s="17">
        <f>'Specifications (ICE)'!$E$16*9.81*SIN(Q1022-Q1021)</f>
        <v>0</v>
      </c>
      <c r="S1022" s="14">
        <f t="shared" si="360"/>
        <v>0</v>
      </c>
      <c r="T1022" s="12">
        <f t="shared" si="357"/>
        <v>449.45821619293343</v>
      </c>
      <c r="U1022" s="3">
        <f t="shared" si="375"/>
        <v>12.940710605886158</v>
      </c>
      <c r="V1022" s="19">
        <f t="shared" si="361"/>
        <v>9.6498878988093093</v>
      </c>
      <c r="W1022" s="14">
        <f>IF(M1022=1,_xlfn.XLOOKUP(D1022,' RPM (ICE)'!$E$3:$E$63,' RPM (ICE)'!$B$3:$B$63,,1),IF(M1022=2,_xlfn.XLOOKUP(D1022,' RPM (ICE)'!$F$3:$F$63,' RPM (ICE)'!$B$3:$B$63,,1),IF(M1022=3,_xlfn.XLOOKUP(D1022,' RPM (ICE)'!$G$3:$G$63,' RPM (ICE)'!$B$3:$B$63,,1))))</f>
        <v>5300</v>
      </c>
      <c r="X1022" s="12">
        <f t="shared" si="362"/>
        <v>17.385820673235912</v>
      </c>
      <c r="Y1022" s="3">
        <f t="shared" si="363"/>
        <v>17</v>
      </c>
      <c r="Z1022" s="3">
        <f t="shared" si="370"/>
        <v>17</v>
      </c>
      <c r="AA1022" s="3">
        <f t="shared" si="364"/>
        <v>17</v>
      </c>
      <c r="AB1022" s="19"/>
      <c r="AC1022" s="14">
        <f>IF(M1022=1,_xlfn.XLOOKUP(D1022,' RPM (ICE)'!$E$3:$E$63,' RPM (ICE)'!$C$3:$C$63,,-1),IF(M1022=2,_xlfn.XLOOKUP(D1022,' RPM (ICE)'!$F$3:$F$63,' RPM (ICE)'!$C$3:$C$63,,-1),IF(M1022=3,_xlfn.XLOOKUP(D1022,' RPM (ICE)'!$G$3:$G$63,' RPM (ICE)'!$C$3:$C$63,,-1))))</f>
        <v>14.772</v>
      </c>
      <c r="AD1022" s="14">
        <f t="shared" si="365"/>
        <v>11.015480400000001</v>
      </c>
      <c r="AE1022" s="14">
        <f t="shared" si="366"/>
        <v>19.846154574249059</v>
      </c>
      <c r="AF1022" s="14" cm="1">
        <f t="array" ref="AF1022">_xlfn.XLOOKUP(AE1022,BSFC!$I$11:$I$33,_xlfn.XLOOKUP('Main Data (ICE)'!W1022,BSFC!$J$10:$W$10,BSFC!$J$11:$W$33,,-1),,-1)</f>
        <v>443.04624000000007</v>
      </c>
      <c r="AG1022" s="14">
        <f t="shared" si="367"/>
        <v>1.3556575480593605</v>
      </c>
      <c r="AH1022" s="14">
        <f t="shared" si="371"/>
        <v>4.2657829334400918E-4</v>
      </c>
      <c r="AI1022" s="14">
        <f t="shared" si="372"/>
        <v>0.18899390893168033</v>
      </c>
      <c r="AJ1022" s="14">
        <f t="shared" si="376"/>
        <v>118.18640303320285</v>
      </c>
      <c r="AK1022" s="14">
        <f t="shared" si="373"/>
        <v>2.5032305818765608E-4</v>
      </c>
      <c r="AL1022" s="14">
        <f t="shared" si="374"/>
        <v>0.15653828216318513</v>
      </c>
    </row>
    <row r="1023" spans="1:38" ht="15.75" thickBot="1" x14ac:dyDescent="0.3">
      <c r="A1023" s="14">
        <v>3</v>
      </c>
      <c r="B1023" s="17" t="s">
        <v>33</v>
      </c>
      <c r="C1023" s="14">
        <v>1017</v>
      </c>
      <c r="D1023" s="14">
        <f t="shared" si="368"/>
        <v>15.725734799774822</v>
      </c>
      <c r="E1023" s="14">
        <f t="shared" si="358"/>
        <v>7.0300208319288044</v>
      </c>
      <c r="F1023" s="14">
        <f t="shared" si="369"/>
        <v>87.430362700509008</v>
      </c>
      <c r="G1023" s="14">
        <f>0.5*('Specifications (ICE)'!$P$4*'Specifications (ICE)'!$P$3)*'Specifications (ICE)'!$P$5*E1023^2</f>
        <v>15.447216979533613</v>
      </c>
      <c r="H1023" s="14">
        <f>IF(B1023="A",'Specifications (ICE)'!$M$12,IF(B1023="G",'Specifications (ICE)'!$M$13))</f>
        <v>84.271039200000004</v>
      </c>
      <c r="I1023" s="14">
        <f>'Specifications (ICE)'!$H$11-G1023-H1023-R1023</f>
        <v>602.27999403918898</v>
      </c>
      <c r="J1023" s="14">
        <f t="shared" si="359"/>
        <v>0.84716707912821931</v>
      </c>
      <c r="K1023" s="14">
        <f>0.5*'Specifications (ICE)'!$E$16*E1023^2</f>
        <v>13266.995680312159</v>
      </c>
      <c r="L1023" s="14">
        <f>E1023/'Specifications (ICE)'!$M$4</f>
        <v>24.601997662043061</v>
      </c>
      <c r="M1023" s="14">
        <f t="shared" si="354"/>
        <v>2</v>
      </c>
      <c r="N1023" s="14">
        <f>IF(M1023=1,'Specifications (ICE)'!$M$19,IF(M1023=2,'Specifications (ICE)'!$M$20,IF(M1023=3,'Specifications (ICE)'!$M$21)))</f>
        <v>710.93413433742921</v>
      </c>
      <c r="O1023" s="14">
        <f t="shared" si="355"/>
        <v>17.567606495201368</v>
      </c>
      <c r="P1023" s="13">
        <f t="shared" si="356"/>
        <v>-1.0166004949538632</v>
      </c>
      <c r="Q1023" s="14">
        <v>0</v>
      </c>
      <c r="R1023" s="17">
        <f>'Specifications (ICE)'!$E$16*9.81*SIN(Q1023-Q1022)</f>
        <v>0</v>
      </c>
      <c r="S1023" s="14">
        <f t="shared" si="360"/>
        <v>0</v>
      </c>
      <c r="T1023" s="12">
        <f t="shared" si="357"/>
        <v>440.49780317600641</v>
      </c>
      <c r="U1023" s="3">
        <f t="shared" si="375"/>
        <v>12.696106516716148</v>
      </c>
      <c r="V1023" s="19">
        <f t="shared" si="361"/>
        <v>9.467486629515232</v>
      </c>
      <c r="W1023" s="14">
        <f>IF(M1023=1,_xlfn.XLOOKUP(D1023,' RPM (ICE)'!$E$3:$E$63,' RPM (ICE)'!$B$3:$B$63,,1),IF(M1023=2,_xlfn.XLOOKUP(D1023,' RPM (ICE)'!$F$3:$F$63,' RPM (ICE)'!$B$3:$B$63,,1),IF(M1023=3,_xlfn.XLOOKUP(D1023,' RPM (ICE)'!$G$3:$G$63,' RPM (ICE)'!$B$3:$B$63,,1))))</f>
        <v>5200</v>
      </c>
      <c r="X1023" s="12">
        <f t="shared" si="362"/>
        <v>17.385218524599047</v>
      </c>
      <c r="Y1023" s="3">
        <f t="shared" si="363"/>
        <v>17</v>
      </c>
      <c r="Z1023" s="3">
        <f t="shared" si="370"/>
        <v>17</v>
      </c>
      <c r="AA1023" s="3">
        <f t="shared" si="364"/>
        <v>17</v>
      </c>
      <c r="AB1023" s="19"/>
      <c r="AC1023" s="14">
        <f>IF(M1023=1,_xlfn.XLOOKUP(D1023,' RPM (ICE)'!$E$3:$E$63,' RPM (ICE)'!$C$3:$C$63,,-1),IF(M1023=2,_xlfn.XLOOKUP(D1023,' RPM (ICE)'!$F$3:$F$63,' RPM (ICE)'!$C$3:$C$63,,-1),IF(M1023=3,_xlfn.XLOOKUP(D1023,' RPM (ICE)'!$G$3:$G$63,' RPM (ICE)'!$C$3:$C$63,,-1))))</f>
        <v>14.036</v>
      </c>
      <c r="AD1023" s="14">
        <f t="shared" si="365"/>
        <v>10.4666452</v>
      </c>
      <c r="AE1023" s="14">
        <f t="shared" si="366"/>
        <v>19.219981093415385</v>
      </c>
      <c r="AF1023" s="14" cm="1">
        <f t="array" ref="AF1023">_xlfn.XLOOKUP(AE1023,BSFC!$I$11:$I$33,_xlfn.XLOOKUP('Main Data (ICE)'!W1023,BSFC!$J$10:$W$10,BSFC!$J$11:$W$33,,-1),,-1)</f>
        <v>443.04624000000007</v>
      </c>
      <c r="AG1023" s="14">
        <f t="shared" si="367"/>
        <v>1.2881132781316802</v>
      </c>
      <c r="AH1023" s="14">
        <f t="shared" si="371"/>
        <v>4.1356939246034306E-4</v>
      </c>
      <c r="AI1023" s="14">
        <f t="shared" si="372"/>
        <v>0.18323036430863937</v>
      </c>
      <c r="AJ1023" s="14">
        <f t="shared" si="376"/>
        <v>118.36963339751149</v>
      </c>
      <c r="AK1023" s="14">
        <f t="shared" si="373"/>
        <v>2.4268922424985348E-4</v>
      </c>
      <c r="AL1023" s="14">
        <f t="shared" si="374"/>
        <v>0.15678097138743499</v>
      </c>
    </row>
    <row r="1024" spans="1:38" ht="15.75" thickBot="1" x14ac:dyDescent="0.3">
      <c r="A1024" s="14">
        <v>3</v>
      </c>
      <c r="B1024" s="17" t="s">
        <v>33</v>
      </c>
      <c r="C1024" s="14">
        <v>1018</v>
      </c>
      <c r="D1024" s="14">
        <f t="shared" si="368"/>
        <v>15.398857081405017</v>
      </c>
      <c r="E1024" s="14">
        <f t="shared" si="358"/>
        <v>6.8838936589291695</v>
      </c>
      <c r="F1024" s="14">
        <f t="shared" si="369"/>
        <v>87.575629325699083</v>
      </c>
      <c r="G1024" s="14">
        <f>0.5*('Specifications (ICE)'!$P$4*'Specifications (ICE)'!$P$3)*'Specifications (ICE)'!$P$5*E1024^2</f>
        <v>14.81171437401497</v>
      </c>
      <c r="H1024" s="14">
        <f>IF(B1024="A",'Specifications (ICE)'!$M$12,IF(B1024="G",'Specifications (ICE)'!$M$13))</f>
        <v>84.271039200000004</v>
      </c>
      <c r="I1024" s="14">
        <f>'Specifications (ICE)'!$H$11-G1024-H1024-R1024</f>
        <v>602.91549664470767</v>
      </c>
      <c r="J1024" s="14">
        <f t="shared" si="359"/>
        <v>0.84806097713483419</v>
      </c>
      <c r="K1024" s="14">
        <f>0.5*'Specifications (ICE)'!$E$16*E1024^2</f>
        <v>12721.187957573902</v>
      </c>
      <c r="L1024" s="14">
        <f>E1024/'Specifications (ICE)'!$M$4</f>
        <v>24.090616479192192</v>
      </c>
      <c r="M1024" s="14">
        <f t="shared" si="354"/>
        <v>2</v>
      </c>
      <c r="N1024" s="14">
        <f>IF(M1024=1,'Specifications (ICE)'!$M$19,IF(M1024=2,'Specifications (ICE)'!$M$20,IF(M1024=3,'Specifications (ICE)'!$M$21)))</f>
        <v>710.93413433742921</v>
      </c>
      <c r="O1024" s="14">
        <f t="shared" si="355"/>
        <v>16.844870502354336</v>
      </c>
      <c r="P1024" s="13">
        <f t="shared" si="356"/>
        <v>-1.0176731725618009</v>
      </c>
      <c r="Q1024" s="14">
        <v>0</v>
      </c>
      <c r="R1024" s="17">
        <f>'Specifications (ICE)'!$E$16*9.81*SIN(Q1024-Q1023)</f>
        <v>0</v>
      </c>
      <c r="S1024" s="14">
        <f t="shared" si="360"/>
        <v>0</v>
      </c>
      <c r="T1024" s="12">
        <f t="shared" si="357"/>
        <v>431.34154315493919</v>
      </c>
      <c r="U1024" s="3">
        <f t="shared" si="375"/>
        <v>12.445321132702654</v>
      </c>
      <c r="V1024" s="19">
        <f t="shared" si="361"/>
        <v>9.2804759686563703</v>
      </c>
      <c r="W1024" s="14">
        <f>IF(M1024=1,_xlfn.XLOOKUP(D1024,' RPM (ICE)'!$E$3:$E$63,' RPM (ICE)'!$B$3:$B$63,,1),IF(M1024=2,_xlfn.XLOOKUP(D1024,' RPM (ICE)'!$F$3:$F$63,' RPM (ICE)'!$B$3:$B$63,,1),IF(M1024=3,_xlfn.XLOOKUP(D1024,' RPM (ICE)'!$G$3:$G$63,' RPM (ICE)'!$B$3:$B$63,,1))))</f>
        <v>5100</v>
      </c>
      <c r="X1024" s="12">
        <f t="shared" si="362"/>
        <v>17.375962535197242</v>
      </c>
      <c r="Y1024" s="3">
        <f t="shared" si="363"/>
        <v>17</v>
      </c>
      <c r="Z1024" s="3">
        <f t="shared" si="370"/>
        <v>17</v>
      </c>
      <c r="AA1024" s="3">
        <f t="shared" si="364"/>
        <v>17</v>
      </c>
      <c r="AB1024" s="19"/>
      <c r="AC1024" s="14">
        <f>IF(M1024=1,_xlfn.XLOOKUP(D1024,' RPM (ICE)'!$E$3:$E$63,' RPM (ICE)'!$C$3:$C$63,,-1),IF(M1024=2,_xlfn.XLOOKUP(D1024,' RPM (ICE)'!$F$3:$F$63,' RPM (ICE)'!$C$3:$C$63,,-1),IF(M1024=3,_xlfn.XLOOKUP(D1024,' RPM (ICE)'!$G$3:$G$63,' RPM (ICE)'!$C$3:$C$63,,-1))))</f>
        <v>13.3</v>
      </c>
      <c r="AD1024" s="14">
        <f t="shared" si="365"/>
        <v>9.9178100000000011</v>
      </c>
      <c r="AE1024" s="14">
        <f t="shared" si="366"/>
        <v>18.569251789803925</v>
      </c>
      <c r="AF1024" s="14" cm="1">
        <f t="array" ref="AF1024">_xlfn.XLOOKUP(AE1024,BSFC!$I$11:$I$33,_xlfn.XLOOKUP('Main Data (ICE)'!W1024,BSFC!$J$10:$W$10,BSFC!$J$11:$W$33,,-1),,-1)</f>
        <v>427.32635400000004</v>
      </c>
      <c r="AG1024" s="14">
        <f t="shared" si="367"/>
        <v>1.1772615519346503</v>
      </c>
      <c r="AH1024" s="14">
        <f t="shared" si="371"/>
        <v>4.0020188554899431E-4</v>
      </c>
      <c r="AI1024" s="14">
        <f t="shared" si="372"/>
        <v>0.17101681261557705</v>
      </c>
      <c r="AJ1024" s="14">
        <f t="shared" si="376"/>
        <v>118.54065021012707</v>
      </c>
      <c r="AK1024" s="14">
        <f t="shared" si="373"/>
        <v>2.2651233459016829E-4</v>
      </c>
      <c r="AL1024" s="14">
        <f t="shared" si="374"/>
        <v>0.15700748372202517</v>
      </c>
    </row>
    <row r="1025" spans="1:38" ht="15.75" thickBot="1" x14ac:dyDescent="0.3">
      <c r="A1025" s="14">
        <v>3</v>
      </c>
      <c r="B1025" s="17" t="s">
        <v>33</v>
      </c>
      <c r="C1025" s="14">
        <v>1019</v>
      </c>
      <c r="D1025" s="14">
        <f t="shared" si="368"/>
        <v>15.064532143085369</v>
      </c>
      <c r="E1025" s="14">
        <f t="shared" si="358"/>
        <v>6.7344372862416373</v>
      </c>
      <c r="F1025" s="14">
        <f t="shared" si="369"/>
        <v>87.724119831660587</v>
      </c>
      <c r="G1025" s="14">
        <f>0.5*('Specifications (ICE)'!$P$4*'Specifications (ICE)'!$P$3)*'Specifications (ICE)'!$P$5*E1025^2</f>
        <v>14.175541210673359</v>
      </c>
      <c r="H1025" s="14">
        <f>IF(B1025="A",'Specifications (ICE)'!$M$12,IF(B1025="G",'Specifications (ICE)'!$M$13))</f>
        <v>84.271039200000004</v>
      </c>
      <c r="I1025" s="14">
        <f>'Specifications (ICE)'!$H$11-G1025-H1025-R1025</f>
        <v>603.55166980804927</v>
      </c>
      <c r="J1025" s="14">
        <f t="shared" si="359"/>
        <v>0.84895581834812672</v>
      </c>
      <c r="K1025" s="14">
        <f>0.5*'Specifications (ICE)'!$E$16*E1025^2</f>
        <v>12174.804319591334</v>
      </c>
      <c r="L1025" s="14">
        <f>E1025/'Specifications (ICE)'!$M$4</f>
        <v>23.567584553776509</v>
      </c>
      <c r="M1025" s="14">
        <f t="shared" si="354"/>
        <v>2</v>
      </c>
      <c r="N1025" s="14">
        <f>IF(M1025=1,'Specifications (ICE)'!$M$19,IF(M1025=2,'Specifications (ICE)'!$M$20,IF(M1025=3,'Specifications (ICE)'!$M$21)))</f>
        <v>710.93413433742921</v>
      </c>
      <c r="O1025" s="14">
        <f t="shared" si="355"/>
        <v>16.121371906380688</v>
      </c>
      <c r="P1025" s="13">
        <f t="shared" si="356"/>
        <v>-1.0187469820177519</v>
      </c>
      <c r="Q1025" s="14">
        <v>0</v>
      </c>
      <c r="R1025" s="17">
        <f>'Specifications (ICE)'!$E$16*9.81*SIN(Q1025-Q1024)</f>
        <v>0</v>
      </c>
      <c r="S1025" s="14">
        <f t="shared" si="360"/>
        <v>0</v>
      </c>
      <c r="T1025" s="12">
        <f t="shared" si="357"/>
        <v>421.9766770452253</v>
      </c>
      <c r="U1025" s="3">
        <f t="shared" si="375"/>
        <v>12.187967198171856</v>
      </c>
      <c r="V1025" s="19">
        <f t="shared" si="361"/>
        <v>9.0885671396767531</v>
      </c>
      <c r="W1025" s="14">
        <f>IF(M1025=1,_xlfn.XLOOKUP(D1025,' RPM (ICE)'!$E$3:$E$63,' RPM (ICE)'!$B$3:$B$63,,1),IF(M1025=2,_xlfn.XLOOKUP(D1025,' RPM (ICE)'!$F$3:$F$63,' RPM (ICE)'!$B$3:$B$63,,1),IF(M1025=3,_xlfn.XLOOKUP(D1025,' RPM (ICE)'!$G$3:$G$63,' RPM (ICE)'!$B$3:$B$63,,1))))</f>
        <v>5000</v>
      </c>
      <c r="X1025" s="12">
        <f t="shared" si="362"/>
        <v>17.356981980669072</v>
      </c>
      <c r="Y1025" s="3">
        <f t="shared" si="363"/>
        <v>17</v>
      </c>
      <c r="Z1025" s="3">
        <f t="shared" si="370"/>
        <v>17</v>
      </c>
      <c r="AA1025" s="3">
        <f t="shared" si="364"/>
        <v>17</v>
      </c>
      <c r="AB1025" s="19"/>
      <c r="AC1025" s="14">
        <f>IF(M1025=1,_xlfn.XLOOKUP(D1025,' RPM (ICE)'!$E$3:$E$63,' RPM (ICE)'!$C$3:$C$63,,-1),IF(M1025=2,_xlfn.XLOOKUP(D1025,' RPM (ICE)'!$F$3:$F$63,' RPM (ICE)'!$C$3:$C$63,,-1),IF(M1025=3,_xlfn.XLOOKUP(D1025,' RPM (ICE)'!$G$3:$G$63,' RPM (ICE)'!$C$3:$C$63,,-1))))</f>
        <v>13</v>
      </c>
      <c r="AD1025" s="14">
        <f t="shared" si="365"/>
        <v>9.6941000000000006</v>
      </c>
      <c r="AE1025" s="14">
        <f t="shared" si="366"/>
        <v>18.513404416</v>
      </c>
      <c r="AF1025" s="14" cm="1">
        <f t="array" ref="AF1025">_xlfn.XLOOKUP(AE1025,BSFC!$I$11:$I$33,_xlfn.XLOOKUP('Main Data (ICE)'!W1025,BSFC!$J$10:$W$10,BSFC!$J$11:$W$33,,-1),,-1)</f>
        <v>427.32635400000004</v>
      </c>
      <c r="AG1025" s="14">
        <f t="shared" si="367"/>
        <v>1.1507067800865003</v>
      </c>
      <c r="AH1025" s="14">
        <f t="shared" si="371"/>
        <v>3.9985605940039468E-4</v>
      </c>
      <c r="AI1025" s="14">
        <f t="shared" si="372"/>
        <v>0.17086903198837811</v>
      </c>
      <c r="AJ1025" s="14">
        <f t="shared" si="376"/>
        <v>118.71151924211544</v>
      </c>
      <c r="AK1025" s="14">
        <f t="shared" si="373"/>
        <v>2.2631659866010343E-4</v>
      </c>
      <c r="AL1025" s="14">
        <f t="shared" si="374"/>
        <v>0.15723380032068526</v>
      </c>
    </row>
    <row r="1026" spans="1:38" ht="15.75" thickBot="1" x14ac:dyDescent="0.3">
      <c r="A1026" s="14">
        <v>3</v>
      </c>
      <c r="B1026" s="17" t="s">
        <v>33</v>
      </c>
      <c r="C1026" s="14">
        <v>1020</v>
      </c>
      <c r="D1026" s="14">
        <f t="shared" si="368"/>
        <v>14.722252256196516</v>
      </c>
      <c r="E1026" s="14">
        <f t="shared" si="358"/>
        <v>6.5814247392404424</v>
      </c>
      <c r="F1026" s="14">
        <f t="shared" si="369"/>
        <v>87.87606261603031</v>
      </c>
      <c r="G1026" s="14">
        <f>0.5*('Specifications (ICE)'!$P$4*'Specifications (ICE)'!$P$3)*'Specifications (ICE)'!$P$5*E1026^2</f>
        <v>13.538696781962043</v>
      </c>
      <c r="H1026" s="14">
        <f>IF(B1026="A",'Specifications (ICE)'!$M$12,IF(B1026="G",'Specifications (ICE)'!$M$13))</f>
        <v>84.271039200000004</v>
      </c>
      <c r="I1026" s="14">
        <f>'Specifications (ICE)'!$H$11-G1026-H1026-R1026</f>
        <v>604.18851423676062</v>
      </c>
      <c r="J1026" s="14">
        <f t="shared" si="359"/>
        <v>0.84985160376333235</v>
      </c>
      <c r="K1026" s="14">
        <f>0.5*'Specifications (ICE)'!$E$16*E1026^2</f>
        <v>11627.844158680913</v>
      </c>
      <c r="L1026" s="14">
        <f>E1026/'Specifications (ICE)'!$M$4</f>
        <v>23.032107573894812</v>
      </c>
      <c r="M1026" s="14">
        <f t="shared" si="354"/>
        <v>2</v>
      </c>
      <c r="N1026" s="14">
        <f>IF(M1026=1,'Specifications (ICE)'!$M$19,IF(M1026=2,'Specifications (ICE)'!$M$20,IF(M1026=3,'Specifications (ICE)'!$M$21)))</f>
        <v>710.93413433742921</v>
      </c>
      <c r="O1026" s="14">
        <f t="shared" si="355"/>
        <v>15.397109902611028</v>
      </c>
      <c r="P1026" s="13">
        <f t="shared" si="356"/>
        <v>-1.0198219245159987</v>
      </c>
      <c r="Q1026" s="14">
        <v>0</v>
      </c>
      <c r="R1026" s="17">
        <f>'Specifications (ICE)'!$E$16*9.81*SIN(Q1026-Q1025)</f>
        <v>0</v>
      </c>
      <c r="S1026" s="14">
        <f t="shared" si="360"/>
        <v>0</v>
      </c>
      <c r="T1026" s="12">
        <f t="shared" si="357"/>
        <v>412.38898272342919</v>
      </c>
      <c r="U1026" s="3">
        <f t="shared" si="375"/>
        <v>11.923613561514973</v>
      </c>
      <c r="V1026" s="19">
        <f t="shared" si="361"/>
        <v>8.8914386328217159</v>
      </c>
      <c r="W1026" s="14">
        <f>IF(M1026=1,_xlfn.XLOOKUP(D1026,' RPM (ICE)'!$E$3:$E$63,' RPM (ICE)'!$B$3:$B$63,,1),IF(M1026=2,_xlfn.XLOOKUP(D1026,' RPM (ICE)'!$F$3:$F$63,' RPM (ICE)'!$B$3:$B$63,,1),IF(M1026=3,_xlfn.XLOOKUP(D1026,' RPM (ICE)'!$G$3:$G$63,' RPM (ICE)'!$B$3:$B$63,,1))))</f>
        <v>4900</v>
      </c>
      <c r="X1026" s="12">
        <f t="shared" si="362"/>
        <v>17.327054942262855</v>
      </c>
      <c r="Y1026" s="3">
        <f t="shared" si="363"/>
        <v>17</v>
      </c>
      <c r="Z1026" s="3">
        <f t="shared" si="370"/>
        <v>17</v>
      </c>
      <c r="AA1026" s="3">
        <f t="shared" si="364"/>
        <v>17</v>
      </c>
      <c r="AB1026" s="19"/>
      <c r="AC1026" s="14">
        <f>IF(M1026=1,_xlfn.XLOOKUP(D1026,' RPM (ICE)'!$E$3:$E$63,' RPM (ICE)'!$C$3:$C$63,,-1),IF(M1026=2,_xlfn.XLOOKUP(D1026,' RPM (ICE)'!$F$3:$F$63,' RPM (ICE)'!$C$3:$C$63,,-1),IF(M1026=3,_xlfn.XLOOKUP(D1026,' RPM (ICE)'!$G$3:$G$63,' RPM (ICE)'!$C$3:$C$63,,-1))))</f>
        <v>12.7</v>
      </c>
      <c r="AD1026" s="14">
        <f t="shared" si="365"/>
        <v>9.4703900000000001</v>
      </c>
      <c r="AE1026" s="14">
        <f t="shared" si="366"/>
        <v>18.455277557551021</v>
      </c>
      <c r="AF1026" s="14" cm="1">
        <f t="array" ref="AF1026">_xlfn.XLOOKUP(AE1026,BSFC!$I$11:$I$33,_xlfn.XLOOKUP('Main Data (ICE)'!W1026,BSFC!$J$10:$W$10,BSFC!$J$11:$W$33,,-1),,-1)</f>
        <v>467.51181750000001</v>
      </c>
      <c r="AG1026" s="14">
        <f t="shared" si="367"/>
        <v>1.2298664559260626</v>
      </c>
      <c r="AH1026" s="14">
        <f t="shared" si="371"/>
        <v>3.9971039601866134E-4</v>
      </c>
      <c r="AI1026" s="14">
        <f t="shared" si="372"/>
        <v>0.18686933371632913</v>
      </c>
      <c r="AJ1026" s="14">
        <f t="shared" si="376"/>
        <v>118.89838857583177</v>
      </c>
      <c r="AK1026" s="14">
        <f t="shared" si="373"/>
        <v>2.4750905127990613E-4</v>
      </c>
      <c r="AL1026" s="14">
        <f t="shared" si="374"/>
        <v>0.15748130937196517</v>
      </c>
    </row>
    <row r="1027" spans="1:38" ht="15.75" thickBot="1" x14ac:dyDescent="0.3">
      <c r="A1027" s="14">
        <v>2</v>
      </c>
      <c r="B1027" s="17" t="s">
        <v>33</v>
      </c>
      <c r="C1027" s="14">
        <v>1021</v>
      </c>
      <c r="D1027" s="14">
        <f t="shared" si="368"/>
        <v>14.371448656602746</v>
      </c>
      <c r="E1027" s="14">
        <f t="shared" si="358"/>
        <v>6.4246017580278174</v>
      </c>
      <c r="F1027" s="14">
        <f t="shared" si="369"/>
        <v>88.031714287163155</v>
      </c>
      <c r="G1027" s="14">
        <f>0.5*('Specifications (ICE)'!$P$4*'Specifications (ICE)'!$P$3)*'Specifications (ICE)'!$P$5*E1027^2</f>
        <v>12.901180379587711</v>
      </c>
      <c r="H1027" s="14">
        <f>IF(B1027="A",'Specifications (ICE)'!$M$12,IF(B1027="G",'Specifications (ICE)'!$M$13))</f>
        <v>84.271039200000004</v>
      </c>
      <c r="I1027" s="14">
        <f>'Specifications (ICE)'!$H$11-G1027-H1027-R1027</f>
        <v>604.82603063913496</v>
      </c>
      <c r="J1027" s="14">
        <f t="shared" si="359"/>
        <v>0.85074833437673658</v>
      </c>
      <c r="K1027" s="14">
        <f>0.5*'Specifications (ICE)'!$E$16*E1027^2</f>
        <v>11080.306866517896</v>
      </c>
      <c r="L1027" s="14">
        <f>E1027/'Specifications (ICE)'!$M$4</f>
        <v>22.483295741129719</v>
      </c>
      <c r="M1027" s="14">
        <f t="shared" si="354"/>
        <v>2</v>
      </c>
      <c r="N1027" s="14">
        <f>IF(M1027=1,'Specifications (ICE)'!$M$19,IF(M1027=2,'Specifications (ICE)'!$M$20,IF(M1027=3,'Specifications (ICE)'!$M$21)))</f>
        <v>710.93413433742921</v>
      </c>
      <c r="O1027" s="14">
        <f t="shared" si="355"/>
        <v>14.672083685526916</v>
      </c>
      <c r="P1027" s="13">
        <f t="shared" si="356"/>
        <v>0</v>
      </c>
      <c r="Q1027" s="14">
        <v>0</v>
      </c>
      <c r="R1027" s="17">
        <f>'Specifications (ICE)'!$E$16*9.81*SIN(Q1027-Q1026)</f>
        <v>0</v>
      </c>
      <c r="S1027" s="14">
        <f t="shared" si="360"/>
        <v>0</v>
      </c>
      <c r="T1027" s="12">
        <f t="shared" si="357"/>
        <v>402.56252838378822</v>
      </c>
      <c r="U1027" s="3">
        <f t="shared" si="375"/>
        <v>11.65177780899084</v>
      </c>
      <c r="V1027" s="19">
        <f t="shared" si="361"/>
        <v>8.6887307121644692</v>
      </c>
      <c r="W1027" s="14">
        <f>IF(M1027=1,_xlfn.XLOOKUP(D1027,' RPM (ICE)'!$E$3:$E$63,' RPM (ICE)'!$B$3:$B$63,,1),IF(M1027=2,_xlfn.XLOOKUP(D1027,' RPM (ICE)'!$F$3:$F$63,' RPM (ICE)'!$B$3:$B$63,,1),IF(M1027=3,_xlfn.XLOOKUP(D1027,' RPM (ICE)'!$G$3:$G$63,' RPM (ICE)'!$B$3:$B$63,,1))))</f>
        <v>4700</v>
      </c>
      <c r="X1027" s="12">
        <f t="shared" si="362"/>
        <v>17.652542941343846</v>
      </c>
      <c r="Y1027" s="3">
        <f t="shared" si="363"/>
        <v>18</v>
      </c>
      <c r="Z1027" s="3">
        <f t="shared" si="370"/>
        <v>18</v>
      </c>
      <c r="AA1027" s="3">
        <f t="shared" si="364"/>
        <v>18</v>
      </c>
      <c r="AB1027" s="19"/>
      <c r="AC1027" s="14">
        <f>IF(M1027=1,_xlfn.XLOOKUP(D1027,' RPM (ICE)'!$E$3:$E$63,' RPM (ICE)'!$C$3:$C$63,,-1),IF(M1027=2,_xlfn.XLOOKUP(D1027,' RPM (ICE)'!$F$3:$F$63,' RPM (ICE)'!$C$3:$C$63,,-1),IF(M1027=3,_xlfn.XLOOKUP(D1027,' RPM (ICE)'!$G$3:$G$63,' RPM (ICE)'!$C$3:$C$63,,-1))))</f>
        <v>12.1</v>
      </c>
      <c r="AD1027" s="14">
        <f t="shared" si="365"/>
        <v>9.0229700000000008</v>
      </c>
      <c r="AE1027" s="14">
        <f t="shared" si="366"/>
        <v>18.331603390638296</v>
      </c>
      <c r="AF1027" s="14" cm="1">
        <f t="array" ref="AF1027">_xlfn.XLOOKUP(AE1027,BSFC!$I$11:$I$33,_xlfn.XLOOKUP('Main Data (ICE)'!W1027,BSFC!$J$10:$W$10,BSFC!$J$11:$W$33,,-1),,-1)</f>
        <v>467.51181750000001</v>
      </c>
      <c r="AG1027" s="14">
        <f t="shared" si="367"/>
        <v>1.1717625288744375</v>
      </c>
      <c r="AH1027" s="14">
        <f t="shared" si="371"/>
        <v>3.9012232196708864E-4</v>
      </c>
      <c r="AI1027" s="14">
        <f t="shared" si="372"/>
        <v>0.18238679579015379</v>
      </c>
      <c r="AJ1027" s="14">
        <f t="shared" si="376"/>
        <v>119.08077537162193</v>
      </c>
      <c r="AK1027" s="14">
        <f t="shared" si="373"/>
        <v>2.4157191495384608E-4</v>
      </c>
      <c r="AL1027" s="14">
        <f t="shared" si="374"/>
        <v>0.15772288128691903</v>
      </c>
    </row>
    <row r="1028" spans="1:38" ht="15.75" thickBot="1" x14ac:dyDescent="0.3">
      <c r="A1028" s="14">
        <v>2</v>
      </c>
      <c r="B1028" s="17" t="s">
        <v>33</v>
      </c>
      <c r="C1028" s="14">
        <v>1022</v>
      </c>
      <c r="D1028" s="14">
        <f t="shared" si="368"/>
        <v>14.371448656602746</v>
      </c>
      <c r="E1028" s="14">
        <f t="shared" si="358"/>
        <v>6.4246017580278174</v>
      </c>
      <c r="F1028" s="14">
        <f t="shared" si="369"/>
        <v>88.187365958295999</v>
      </c>
      <c r="G1028" s="14">
        <f>0.5*('Specifications (ICE)'!$P$4*'Specifications (ICE)'!$P$3)*'Specifications (ICE)'!$P$5*E1028^2</f>
        <v>12.901180379587711</v>
      </c>
      <c r="H1028" s="14">
        <f>IF(B1028="A",'Specifications (ICE)'!$M$12,IF(B1028="G",'Specifications (ICE)'!$M$13))</f>
        <v>84.271039200000004</v>
      </c>
      <c r="I1028" s="14">
        <f>'Specifications (ICE)'!$H$11-G1028-H1028-R1028</f>
        <v>604.82603063913496</v>
      </c>
      <c r="J1028" s="14">
        <f t="shared" si="359"/>
        <v>0.85074833437673658</v>
      </c>
      <c r="K1028" s="14">
        <f>0.5*'Specifications (ICE)'!$E$16*E1028^2</f>
        <v>11080.306866517896</v>
      </c>
      <c r="L1028" s="14">
        <f>E1028/'Specifications (ICE)'!$M$4</f>
        <v>22.483295741129719</v>
      </c>
      <c r="M1028" s="14">
        <f t="shared" si="354"/>
        <v>2</v>
      </c>
      <c r="N1028" s="14">
        <f>IF(M1028=1,'Specifications (ICE)'!$M$19,IF(M1028=2,'Specifications (ICE)'!$M$20,IF(M1028=3,'Specifications (ICE)'!$M$21)))</f>
        <v>710.93413433742921</v>
      </c>
      <c r="O1028" s="14">
        <f t="shared" si="355"/>
        <v>14.672083685526916</v>
      </c>
      <c r="P1028" s="13">
        <f t="shared" si="356"/>
        <v>0</v>
      </c>
      <c r="Q1028" s="14">
        <v>0</v>
      </c>
      <c r="R1028" s="17">
        <f>'Specifications (ICE)'!$E$16*9.81*SIN(Q1028-Q1027)</f>
        <v>0</v>
      </c>
      <c r="S1028" s="14">
        <f t="shared" si="360"/>
        <v>0</v>
      </c>
      <c r="T1028" s="12">
        <f t="shared" si="357"/>
        <v>402.56252838378822</v>
      </c>
      <c r="U1028" s="3">
        <f t="shared" si="375"/>
        <v>11.65177780899084</v>
      </c>
      <c r="V1028" s="19">
        <f t="shared" si="361"/>
        <v>8.6887307121644692</v>
      </c>
      <c r="W1028" s="14">
        <f>IF(M1028=1,_xlfn.XLOOKUP(D1028,' RPM (ICE)'!$E$3:$E$63,' RPM (ICE)'!$B$3:$B$63,,1),IF(M1028=2,_xlfn.XLOOKUP(D1028,' RPM (ICE)'!$F$3:$F$63,' RPM (ICE)'!$B$3:$B$63,,1),IF(M1028=3,_xlfn.XLOOKUP(D1028,' RPM (ICE)'!$G$3:$G$63,' RPM (ICE)'!$B$3:$B$63,,1))))</f>
        <v>4700</v>
      </c>
      <c r="X1028" s="12">
        <f t="shared" si="362"/>
        <v>17.652542941343846</v>
      </c>
      <c r="Y1028" s="3">
        <f t="shared" si="363"/>
        <v>18</v>
      </c>
      <c r="Z1028" s="3">
        <f t="shared" si="370"/>
        <v>18</v>
      </c>
      <c r="AA1028" s="3">
        <f t="shared" si="364"/>
        <v>18</v>
      </c>
      <c r="AB1028" s="19"/>
      <c r="AC1028" s="14">
        <f>IF(M1028=1,_xlfn.XLOOKUP(D1028,' RPM (ICE)'!$E$3:$E$63,' RPM (ICE)'!$C$3:$C$63,,-1),IF(M1028=2,_xlfn.XLOOKUP(D1028,' RPM (ICE)'!$F$3:$F$63,' RPM (ICE)'!$C$3:$C$63,,-1),IF(M1028=3,_xlfn.XLOOKUP(D1028,' RPM (ICE)'!$G$3:$G$63,' RPM (ICE)'!$C$3:$C$63,,-1))))</f>
        <v>12.1</v>
      </c>
      <c r="AD1028" s="14">
        <f t="shared" si="365"/>
        <v>9.0229700000000008</v>
      </c>
      <c r="AE1028" s="14">
        <f t="shared" si="366"/>
        <v>18.331603390638296</v>
      </c>
      <c r="AF1028" s="14" cm="1">
        <f t="array" ref="AF1028">_xlfn.XLOOKUP(AE1028,BSFC!$I$11:$I$33,_xlfn.XLOOKUP('Main Data (ICE)'!W1028,BSFC!$J$10:$W$10,BSFC!$J$11:$W$33,,-1),,-1)</f>
        <v>467.51181750000001</v>
      </c>
      <c r="AG1028" s="14">
        <f t="shared" si="367"/>
        <v>1.1717625288744375</v>
      </c>
      <c r="AH1028" s="14">
        <f t="shared" si="371"/>
        <v>3.9012232196708864E-4</v>
      </c>
      <c r="AI1028" s="14">
        <f t="shared" si="372"/>
        <v>0.18238679579015379</v>
      </c>
      <c r="AJ1028" s="14">
        <f t="shared" si="376"/>
        <v>119.26316216741208</v>
      </c>
      <c r="AK1028" s="14">
        <f t="shared" si="373"/>
        <v>2.4157191495384608E-4</v>
      </c>
      <c r="AL1028" s="14">
        <f t="shared" si="374"/>
        <v>0.15796445320187288</v>
      </c>
    </row>
    <row r="1029" spans="1:38" ht="15.75" thickBot="1" x14ac:dyDescent="0.3">
      <c r="A1029" s="14">
        <v>2</v>
      </c>
      <c r="B1029" s="17" t="s">
        <v>33</v>
      </c>
      <c r="C1029" s="14">
        <v>1023</v>
      </c>
      <c r="D1029" s="14">
        <f t="shared" si="368"/>
        <v>14.371448656602746</v>
      </c>
      <c r="E1029" s="14">
        <f t="shared" si="358"/>
        <v>6.4246017580278174</v>
      </c>
      <c r="F1029" s="14">
        <f t="shared" si="369"/>
        <v>88.343017629428843</v>
      </c>
      <c r="G1029" s="14">
        <f>0.5*('Specifications (ICE)'!$P$4*'Specifications (ICE)'!$P$3)*'Specifications (ICE)'!$P$5*E1029^2</f>
        <v>12.901180379587711</v>
      </c>
      <c r="H1029" s="14">
        <f>IF(B1029="A",'Specifications (ICE)'!$M$12,IF(B1029="G",'Specifications (ICE)'!$M$13))</f>
        <v>84.271039200000004</v>
      </c>
      <c r="I1029" s="14">
        <f>'Specifications (ICE)'!$H$11-G1029-H1029-R1029</f>
        <v>604.82603063913496</v>
      </c>
      <c r="J1029" s="14">
        <f t="shared" si="359"/>
        <v>0.85074833437673658</v>
      </c>
      <c r="K1029" s="14">
        <f>0.5*'Specifications (ICE)'!$E$16*E1029^2</f>
        <v>11080.306866517896</v>
      </c>
      <c r="L1029" s="14">
        <f>E1029/'Specifications (ICE)'!$M$4</f>
        <v>22.483295741129719</v>
      </c>
      <c r="M1029" s="14">
        <f t="shared" si="354"/>
        <v>2</v>
      </c>
      <c r="N1029" s="14">
        <f>IF(M1029=1,'Specifications (ICE)'!$M$19,IF(M1029=2,'Specifications (ICE)'!$M$20,IF(M1029=3,'Specifications (ICE)'!$M$21)))</f>
        <v>710.93413433742921</v>
      </c>
      <c r="O1029" s="14">
        <f t="shared" si="355"/>
        <v>14.672083685526916</v>
      </c>
      <c r="P1029" s="13">
        <f t="shared" si="356"/>
        <v>0</v>
      </c>
      <c r="Q1029" s="14">
        <v>0</v>
      </c>
      <c r="R1029" s="17">
        <f>'Specifications (ICE)'!$E$16*9.81*SIN(Q1029-Q1028)</f>
        <v>0</v>
      </c>
      <c r="S1029" s="14">
        <f t="shared" si="360"/>
        <v>0</v>
      </c>
      <c r="T1029" s="12">
        <f t="shared" si="357"/>
        <v>402.56252838378822</v>
      </c>
      <c r="U1029" s="3">
        <f t="shared" si="375"/>
        <v>11.65177780899084</v>
      </c>
      <c r="V1029" s="19">
        <f t="shared" si="361"/>
        <v>8.6887307121644692</v>
      </c>
      <c r="W1029" s="14">
        <f>IF(M1029=1,_xlfn.XLOOKUP(D1029,' RPM (ICE)'!$E$3:$E$63,' RPM (ICE)'!$B$3:$B$63,,1),IF(M1029=2,_xlfn.XLOOKUP(D1029,' RPM (ICE)'!$F$3:$F$63,' RPM (ICE)'!$B$3:$B$63,,1),IF(M1029=3,_xlfn.XLOOKUP(D1029,' RPM (ICE)'!$G$3:$G$63,' RPM (ICE)'!$B$3:$B$63,,1))))</f>
        <v>4700</v>
      </c>
      <c r="X1029" s="12">
        <f t="shared" si="362"/>
        <v>17.652542941343846</v>
      </c>
      <c r="Y1029" s="3">
        <f t="shared" si="363"/>
        <v>18</v>
      </c>
      <c r="Z1029" s="3">
        <f t="shared" si="370"/>
        <v>18</v>
      </c>
      <c r="AA1029" s="3">
        <f t="shared" si="364"/>
        <v>18</v>
      </c>
      <c r="AB1029" s="19"/>
      <c r="AC1029" s="14">
        <f>IF(M1029=1,_xlfn.XLOOKUP(D1029,' RPM (ICE)'!$E$3:$E$63,' RPM (ICE)'!$C$3:$C$63,,-1),IF(M1029=2,_xlfn.XLOOKUP(D1029,' RPM (ICE)'!$F$3:$F$63,' RPM (ICE)'!$C$3:$C$63,,-1),IF(M1029=3,_xlfn.XLOOKUP(D1029,' RPM (ICE)'!$G$3:$G$63,' RPM (ICE)'!$C$3:$C$63,,-1))))</f>
        <v>12.1</v>
      </c>
      <c r="AD1029" s="14">
        <f t="shared" si="365"/>
        <v>9.0229700000000008</v>
      </c>
      <c r="AE1029" s="14">
        <f t="shared" si="366"/>
        <v>18.331603390638296</v>
      </c>
      <c r="AF1029" s="14" cm="1">
        <f t="array" ref="AF1029">_xlfn.XLOOKUP(AE1029,BSFC!$I$11:$I$33,_xlfn.XLOOKUP('Main Data (ICE)'!W1029,BSFC!$J$10:$W$10,BSFC!$J$11:$W$33,,-1),,-1)</f>
        <v>467.51181750000001</v>
      </c>
      <c r="AG1029" s="14">
        <f t="shared" si="367"/>
        <v>1.1717625288744375</v>
      </c>
      <c r="AH1029" s="14">
        <f t="shared" si="371"/>
        <v>3.9012232196708864E-4</v>
      </c>
      <c r="AI1029" s="14">
        <f t="shared" si="372"/>
        <v>0.18238679579015379</v>
      </c>
      <c r="AJ1029" s="14">
        <f t="shared" si="376"/>
        <v>119.44554896320223</v>
      </c>
      <c r="AK1029" s="14">
        <f t="shared" si="373"/>
        <v>2.4157191495384608E-4</v>
      </c>
      <c r="AL1029" s="14">
        <f t="shared" si="374"/>
        <v>0.15820602511682674</v>
      </c>
    </row>
    <row r="1030" spans="1:38" ht="15.75" thickBot="1" x14ac:dyDescent="0.3">
      <c r="A1030" s="14">
        <v>2</v>
      </c>
      <c r="B1030" s="17" t="s">
        <v>33</v>
      </c>
      <c r="C1030" s="14">
        <v>1024</v>
      </c>
      <c r="D1030" s="14">
        <f t="shared" si="368"/>
        <v>14.371448656602746</v>
      </c>
      <c r="E1030" s="14">
        <f t="shared" si="358"/>
        <v>6.4246017580278174</v>
      </c>
      <c r="F1030" s="14">
        <f t="shared" si="369"/>
        <v>88.498669300561687</v>
      </c>
      <c r="G1030" s="14">
        <f>0.5*('Specifications (ICE)'!$P$4*'Specifications (ICE)'!$P$3)*'Specifications (ICE)'!$P$5*E1030^2</f>
        <v>12.901180379587711</v>
      </c>
      <c r="H1030" s="14">
        <f>IF(B1030="A",'Specifications (ICE)'!$M$12,IF(B1030="G",'Specifications (ICE)'!$M$13))</f>
        <v>84.271039200000004</v>
      </c>
      <c r="I1030" s="14">
        <f>'Specifications (ICE)'!$H$11-G1030-H1030-R1030</f>
        <v>604.82603063913496</v>
      </c>
      <c r="J1030" s="14">
        <f t="shared" si="359"/>
        <v>0.85074833437673658</v>
      </c>
      <c r="K1030" s="14">
        <f>0.5*'Specifications (ICE)'!$E$16*E1030^2</f>
        <v>11080.306866517896</v>
      </c>
      <c r="L1030" s="14">
        <f>E1030/'Specifications (ICE)'!$M$4</f>
        <v>22.483295741129719</v>
      </c>
      <c r="M1030" s="14">
        <f t="shared" ref="M1030:M1093" si="377">IF(D1030&lt;11,1,IF(D1030&lt;21,2,IF(D1030&gt;21,3)))</f>
        <v>2</v>
      </c>
      <c r="N1030" s="14">
        <f>IF(M1030=1,'Specifications (ICE)'!$M$19,IF(M1030=2,'Specifications (ICE)'!$M$20,IF(M1030=3,'Specifications (ICE)'!$M$21)))</f>
        <v>710.93413433742921</v>
      </c>
      <c r="O1030" s="14">
        <f t="shared" ref="O1030:O1093" si="378">(0.5*N1030*E1030^2)/1000</f>
        <v>14.672083685526916</v>
      </c>
      <c r="P1030" s="13">
        <f t="shared" ref="P1030:P1093" si="379">IF(A1030=1,(I1030/N1030),IF(A1030=2,0,IF(A1030=3,(1.2*(-I1030/N1030)))))</f>
        <v>0</v>
      </c>
      <c r="Q1030" s="14">
        <v>0</v>
      </c>
      <c r="R1030" s="17">
        <f>'Specifications (ICE)'!$E$16*9.81*SIN(Q1030-Q1029)</f>
        <v>0</v>
      </c>
      <c r="S1030" s="14">
        <f t="shared" si="360"/>
        <v>0</v>
      </c>
      <c r="T1030" s="12">
        <f t="shared" ref="T1030:T1093" si="380">((63360/(PI()*12)*D1030))/60</f>
        <v>402.56252838378822</v>
      </c>
      <c r="U1030" s="3">
        <f t="shared" si="375"/>
        <v>11.65177780899084</v>
      </c>
      <c r="V1030" s="19">
        <f t="shared" si="361"/>
        <v>8.6887307121644692</v>
      </c>
      <c r="W1030" s="14">
        <f>IF(M1030=1,_xlfn.XLOOKUP(D1030,' RPM (ICE)'!$E$3:$E$63,' RPM (ICE)'!$B$3:$B$63,,1),IF(M1030=2,_xlfn.XLOOKUP(D1030,' RPM (ICE)'!$F$3:$F$63,' RPM (ICE)'!$B$3:$B$63,,1),IF(M1030=3,_xlfn.XLOOKUP(D1030,' RPM (ICE)'!$G$3:$G$63,' RPM (ICE)'!$B$3:$B$63,,1))))</f>
        <v>4700</v>
      </c>
      <c r="X1030" s="12">
        <f t="shared" si="362"/>
        <v>17.652542941343846</v>
      </c>
      <c r="Y1030" s="3">
        <f t="shared" si="363"/>
        <v>18</v>
      </c>
      <c r="Z1030" s="3">
        <f t="shared" si="370"/>
        <v>18</v>
      </c>
      <c r="AA1030" s="3">
        <f t="shared" si="364"/>
        <v>18</v>
      </c>
      <c r="AB1030" s="19"/>
      <c r="AC1030" s="14">
        <f>IF(M1030=1,_xlfn.XLOOKUP(D1030,' RPM (ICE)'!$E$3:$E$63,' RPM (ICE)'!$C$3:$C$63,,-1),IF(M1030=2,_xlfn.XLOOKUP(D1030,' RPM (ICE)'!$F$3:$F$63,' RPM (ICE)'!$C$3:$C$63,,-1),IF(M1030=3,_xlfn.XLOOKUP(D1030,' RPM (ICE)'!$G$3:$G$63,' RPM (ICE)'!$C$3:$C$63,,-1))))</f>
        <v>12.1</v>
      </c>
      <c r="AD1030" s="14">
        <f t="shared" si="365"/>
        <v>9.0229700000000008</v>
      </c>
      <c r="AE1030" s="14">
        <f t="shared" si="366"/>
        <v>18.331603390638296</v>
      </c>
      <c r="AF1030" s="14" cm="1">
        <f t="array" ref="AF1030">_xlfn.XLOOKUP(AE1030,BSFC!$I$11:$I$33,_xlfn.XLOOKUP('Main Data (ICE)'!W1030,BSFC!$J$10:$W$10,BSFC!$J$11:$W$33,,-1),,-1)</f>
        <v>467.51181750000001</v>
      </c>
      <c r="AG1030" s="14">
        <f t="shared" si="367"/>
        <v>1.1717625288744375</v>
      </c>
      <c r="AH1030" s="14">
        <f t="shared" si="371"/>
        <v>3.9012232196708864E-4</v>
      </c>
      <c r="AI1030" s="14">
        <f t="shared" si="372"/>
        <v>0.18238679579015379</v>
      </c>
      <c r="AJ1030" s="14">
        <f t="shared" si="376"/>
        <v>119.62793575899238</v>
      </c>
      <c r="AK1030" s="14">
        <f t="shared" si="373"/>
        <v>2.4157191495384608E-4</v>
      </c>
      <c r="AL1030" s="14">
        <f t="shared" si="374"/>
        <v>0.1584475970317806</v>
      </c>
    </row>
    <row r="1031" spans="1:38" ht="15.75" thickBot="1" x14ac:dyDescent="0.3">
      <c r="A1031" s="14">
        <v>2</v>
      </c>
      <c r="B1031" s="17" t="s">
        <v>33</v>
      </c>
      <c r="C1031" s="14">
        <v>1025</v>
      </c>
      <c r="D1031" s="14">
        <f t="shared" si="368"/>
        <v>14.371448656602746</v>
      </c>
      <c r="E1031" s="14">
        <f t="shared" ref="E1031:E1094" si="381">MIN(13.4112,(SQRT((E1030^2)+2*P1030*$C$7)))</f>
        <v>6.4246017580278174</v>
      </c>
      <c r="F1031" s="14">
        <f t="shared" si="369"/>
        <v>88.654320971694531</v>
      </c>
      <c r="G1031" s="14">
        <f>0.5*('Specifications (ICE)'!$P$4*'Specifications (ICE)'!$P$3)*'Specifications (ICE)'!$P$5*E1031^2</f>
        <v>12.901180379587711</v>
      </c>
      <c r="H1031" s="14">
        <f>IF(B1031="A",'Specifications (ICE)'!$M$12,IF(B1031="G",'Specifications (ICE)'!$M$13))</f>
        <v>84.271039200000004</v>
      </c>
      <c r="I1031" s="14">
        <f>'Specifications (ICE)'!$H$11-G1031-H1031-R1031</f>
        <v>604.82603063913496</v>
      </c>
      <c r="J1031" s="14">
        <f t="shared" ref="J1031:J1094" si="382">I1031/N1031</f>
        <v>0.85074833437673658</v>
      </c>
      <c r="K1031" s="14">
        <f>0.5*'Specifications (ICE)'!$E$16*E1031^2</f>
        <v>11080.306866517896</v>
      </c>
      <c r="L1031" s="14">
        <f>E1031/'Specifications (ICE)'!$M$4</f>
        <v>22.483295741129719</v>
      </c>
      <c r="M1031" s="14">
        <f t="shared" si="377"/>
        <v>2</v>
      </c>
      <c r="N1031" s="14">
        <f>IF(M1031=1,'Specifications (ICE)'!$M$19,IF(M1031=2,'Specifications (ICE)'!$M$20,IF(M1031=3,'Specifications (ICE)'!$M$21)))</f>
        <v>710.93413433742921</v>
      </c>
      <c r="O1031" s="14">
        <f t="shared" si="378"/>
        <v>14.672083685526916</v>
      </c>
      <c r="P1031" s="13">
        <f t="shared" si="379"/>
        <v>0</v>
      </c>
      <c r="Q1031" s="14">
        <v>0</v>
      </c>
      <c r="R1031" s="17">
        <f>'Specifications (ICE)'!$E$16*9.81*SIN(Q1031-Q1030)</f>
        <v>0</v>
      </c>
      <c r="S1031" s="14">
        <f t="shared" ref="S1031:S1094" si="383">RADIANS(Q1031)</f>
        <v>0</v>
      </c>
      <c r="T1031" s="12">
        <f t="shared" si="380"/>
        <v>402.56252838378822</v>
      </c>
      <c r="U1031" s="3">
        <f t="shared" si="375"/>
        <v>11.65177780899084</v>
      </c>
      <c r="V1031" s="19">
        <f t="shared" ref="V1031:V1094" si="384">U1031*0.7457</f>
        <v>8.6887307121644692</v>
      </c>
      <c r="W1031" s="14">
        <f>IF(M1031=1,_xlfn.XLOOKUP(D1031,' RPM (ICE)'!$E$3:$E$63,' RPM (ICE)'!$B$3:$B$63,,1),IF(M1031=2,_xlfn.XLOOKUP(D1031,' RPM (ICE)'!$F$3:$F$63,' RPM (ICE)'!$B$3:$B$63,,1),IF(M1031=3,_xlfn.XLOOKUP(D1031,' RPM (ICE)'!$G$3:$G$63,' RPM (ICE)'!$B$3:$B$63,,1))))</f>
        <v>4700</v>
      </c>
      <c r="X1031" s="12">
        <f t="shared" ref="X1031:X1094" si="385">(9548.8*V1031)/W1031</f>
        <v>17.652542941343846</v>
      </c>
      <c r="Y1031" s="3">
        <f t="shared" ref="Y1031:Y1094" si="386">ROUND(X1031,0)</f>
        <v>18</v>
      </c>
      <c r="Z1031" s="3">
        <f t="shared" si="370"/>
        <v>18</v>
      </c>
      <c r="AA1031" s="3">
        <f t="shared" ref="AA1031:AA1094" si="387">IF(Z1031&gt;22,22,Z1031)</f>
        <v>18</v>
      </c>
      <c r="AB1031" s="19"/>
      <c r="AC1031" s="14">
        <f>IF(M1031=1,_xlfn.XLOOKUP(D1031,' RPM (ICE)'!$E$3:$E$63,' RPM (ICE)'!$C$3:$C$63,,-1),IF(M1031=2,_xlfn.XLOOKUP(D1031,' RPM (ICE)'!$F$3:$F$63,' RPM (ICE)'!$C$3:$C$63,,-1),IF(M1031=3,_xlfn.XLOOKUP(D1031,' RPM (ICE)'!$G$3:$G$63,' RPM (ICE)'!$C$3:$C$63,,-1))))</f>
        <v>12.1</v>
      </c>
      <c r="AD1031" s="14">
        <f t="shared" ref="AD1031:AD1094" si="388">AC1031*0.7457</f>
        <v>9.0229700000000008</v>
      </c>
      <c r="AE1031" s="14">
        <f t="shared" ref="AE1031:AE1094" si="389">(9548.8*AD1031)/W1031</f>
        <v>18.331603390638296</v>
      </c>
      <c r="AF1031" s="14" cm="1">
        <f t="array" ref="AF1031">_xlfn.XLOOKUP(AE1031,BSFC!$I$11:$I$33,_xlfn.XLOOKUP('Main Data (ICE)'!W1031,BSFC!$J$10:$W$10,BSFC!$J$11:$W$33,,-1),,-1)</f>
        <v>467.51181750000001</v>
      </c>
      <c r="AG1031" s="14">
        <f t="shared" ref="AG1031:AG1094" si="390">(AF1031*AD1031)/(60*60)</f>
        <v>1.1717625288744375</v>
      </c>
      <c r="AH1031" s="14">
        <f t="shared" si="371"/>
        <v>3.9012232196708864E-4</v>
      </c>
      <c r="AI1031" s="14">
        <f t="shared" si="372"/>
        <v>0.18238679579015379</v>
      </c>
      <c r="AJ1031" s="14">
        <f t="shared" si="376"/>
        <v>119.81032255478253</v>
      </c>
      <c r="AK1031" s="14">
        <f t="shared" si="373"/>
        <v>2.4157191495384608E-4</v>
      </c>
      <c r="AL1031" s="14">
        <f t="shared" si="374"/>
        <v>0.15868916894673446</v>
      </c>
    </row>
    <row r="1032" spans="1:38" ht="15.75" thickBot="1" x14ac:dyDescent="0.3">
      <c r="A1032" s="14">
        <v>2</v>
      </c>
      <c r="B1032" s="17" t="s">
        <v>33</v>
      </c>
      <c r="C1032" s="14">
        <v>1026</v>
      </c>
      <c r="D1032" s="14">
        <f t="shared" ref="D1032:D1095" si="391">E1032*2.23694</f>
        <v>14.371448656602746</v>
      </c>
      <c r="E1032" s="14">
        <f t="shared" si="381"/>
        <v>6.4246017580278174</v>
      </c>
      <c r="F1032" s="14">
        <f t="shared" ref="F1032:F1095" si="392">($C$7/E1032)+F1031</f>
        <v>88.809972642827375</v>
      </c>
      <c r="G1032" s="14">
        <f>0.5*('Specifications (ICE)'!$P$4*'Specifications (ICE)'!$P$3)*'Specifications (ICE)'!$P$5*E1032^2</f>
        <v>12.901180379587711</v>
      </c>
      <c r="H1032" s="14">
        <f>IF(B1032="A",'Specifications (ICE)'!$M$12,IF(B1032="G",'Specifications (ICE)'!$M$13))</f>
        <v>84.271039200000004</v>
      </c>
      <c r="I1032" s="14">
        <f>'Specifications (ICE)'!$H$11-G1032-H1032-R1032</f>
        <v>604.82603063913496</v>
      </c>
      <c r="J1032" s="14">
        <f t="shared" si="382"/>
        <v>0.85074833437673658</v>
      </c>
      <c r="K1032" s="14">
        <f>0.5*'Specifications (ICE)'!$E$16*E1032^2</f>
        <v>11080.306866517896</v>
      </c>
      <c r="L1032" s="14">
        <f>E1032/'Specifications (ICE)'!$M$4</f>
        <v>22.483295741129719</v>
      </c>
      <c r="M1032" s="14">
        <f t="shared" si="377"/>
        <v>2</v>
      </c>
      <c r="N1032" s="14">
        <f>IF(M1032=1,'Specifications (ICE)'!$M$19,IF(M1032=2,'Specifications (ICE)'!$M$20,IF(M1032=3,'Specifications (ICE)'!$M$21)))</f>
        <v>710.93413433742921</v>
      </c>
      <c r="O1032" s="14">
        <f t="shared" si="378"/>
        <v>14.672083685526916</v>
      </c>
      <c r="P1032" s="13">
        <f t="shared" si="379"/>
        <v>0</v>
      </c>
      <c r="Q1032" s="14">
        <v>0</v>
      </c>
      <c r="R1032" s="17">
        <f>'Specifications (ICE)'!$E$16*9.81*SIN(Q1032-Q1031)</f>
        <v>0</v>
      </c>
      <c r="S1032" s="14">
        <f t="shared" si="383"/>
        <v>0</v>
      </c>
      <c r="T1032" s="12">
        <f t="shared" si="380"/>
        <v>402.56252838378822</v>
      </c>
      <c r="U1032" s="3">
        <f t="shared" si="375"/>
        <v>11.65177780899084</v>
      </c>
      <c r="V1032" s="19">
        <f t="shared" si="384"/>
        <v>8.6887307121644692</v>
      </c>
      <c r="W1032" s="14">
        <f>IF(M1032=1,_xlfn.XLOOKUP(D1032,' RPM (ICE)'!$E$3:$E$63,' RPM (ICE)'!$B$3:$B$63,,1),IF(M1032=2,_xlfn.XLOOKUP(D1032,' RPM (ICE)'!$F$3:$F$63,' RPM (ICE)'!$B$3:$B$63,,1),IF(M1032=3,_xlfn.XLOOKUP(D1032,' RPM (ICE)'!$G$3:$G$63,' RPM (ICE)'!$B$3:$B$63,,1))))</f>
        <v>4700</v>
      </c>
      <c r="X1032" s="12">
        <f t="shared" si="385"/>
        <v>17.652542941343846</v>
      </c>
      <c r="Y1032" s="3">
        <f t="shared" si="386"/>
        <v>18</v>
      </c>
      <c r="Z1032" s="3">
        <f t="shared" ref="Z1032:Z1095" si="393">IF(Y1032&lt;0,0,Y1032)</f>
        <v>18</v>
      </c>
      <c r="AA1032" s="3">
        <f t="shared" si="387"/>
        <v>18</v>
      </c>
      <c r="AB1032" s="19"/>
      <c r="AC1032" s="14">
        <f>IF(M1032=1,_xlfn.XLOOKUP(D1032,' RPM (ICE)'!$E$3:$E$63,' RPM (ICE)'!$C$3:$C$63,,-1),IF(M1032=2,_xlfn.XLOOKUP(D1032,' RPM (ICE)'!$F$3:$F$63,' RPM (ICE)'!$C$3:$C$63,,-1),IF(M1032=3,_xlfn.XLOOKUP(D1032,' RPM (ICE)'!$G$3:$G$63,' RPM (ICE)'!$C$3:$C$63,,-1))))</f>
        <v>12.1</v>
      </c>
      <c r="AD1032" s="14">
        <f t="shared" si="388"/>
        <v>9.0229700000000008</v>
      </c>
      <c r="AE1032" s="14">
        <f t="shared" si="389"/>
        <v>18.331603390638296</v>
      </c>
      <c r="AF1032" s="14" cm="1">
        <f t="array" ref="AF1032">_xlfn.XLOOKUP(AE1032,BSFC!$I$11:$I$33,_xlfn.XLOOKUP('Main Data (ICE)'!W1032,BSFC!$J$10:$W$10,BSFC!$J$11:$W$33,,-1),,-1)</f>
        <v>467.51181750000001</v>
      </c>
      <c r="AG1032" s="14">
        <f t="shared" si="390"/>
        <v>1.1717625288744375</v>
      </c>
      <c r="AH1032" s="14">
        <f t="shared" ref="AH1032:AH1095" si="394">((F1032-F1031)/3600)*AD1032</f>
        <v>3.9012232196708864E-4</v>
      </c>
      <c r="AI1032" s="14">
        <f t="shared" ref="AI1032:AI1095" si="395">AH1032*AF1032</f>
        <v>0.18238679579015379</v>
      </c>
      <c r="AJ1032" s="14">
        <f t="shared" si="376"/>
        <v>119.99270935057268</v>
      </c>
      <c r="AK1032" s="14">
        <f t="shared" ref="AK1032:AK1095" si="396">((AF1032*AH1032)/1000)/0.755</f>
        <v>2.4157191495384608E-4</v>
      </c>
      <c r="AL1032" s="14">
        <f t="shared" ref="AL1032:AL1095" si="397">AL1031+AK1032</f>
        <v>0.15893074086168832</v>
      </c>
    </row>
    <row r="1033" spans="1:38" ht="15.75" thickBot="1" x14ac:dyDescent="0.3">
      <c r="A1033" s="14">
        <v>1</v>
      </c>
      <c r="B1033" s="17" t="s">
        <v>33</v>
      </c>
      <c r="C1033" s="14">
        <v>1027</v>
      </c>
      <c r="D1033" s="14">
        <f t="shared" si="391"/>
        <v>14.371448656602746</v>
      </c>
      <c r="E1033" s="14">
        <f t="shared" si="381"/>
        <v>6.4246017580278174</v>
      </c>
      <c r="F1033" s="14">
        <f t="shared" si="392"/>
        <v>88.96562431396022</v>
      </c>
      <c r="G1033" s="14">
        <f>0.5*('Specifications (ICE)'!$P$4*'Specifications (ICE)'!$P$3)*'Specifications (ICE)'!$P$5*E1033^2</f>
        <v>12.901180379587711</v>
      </c>
      <c r="H1033" s="14">
        <f>IF(B1033="A",'Specifications (ICE)'!$M$12,IF(B1033="G",'Specifications (ICE)'!$M$13))</f>
        <v>84.271039200000004</v>
      </c>
      <c r="I1033" s="14">
        <f>'Specifications (ICE)'!$H$11-G1033-H1033-R1033</f>
        <v>604.82603063913496</v>
      </c>
      <c r="J1033" s="14">
        <f t="shared" si="382"/>
        <v>0.85074833437673658</v>
      </c>
      <c r="K1033" s="14">
        <f>0.5*'Specifications (ICE)'!$E$16*E1033^2</f>
        <v>11080.306866517896</v>
      </c>
      <c r="L1033" s="14">
        <f>E1033/'Specifications (ICE)'!$M$4</f>
        <v>22.483295741129719</v>
      </c>
      <c r="M1033" s="14">
        <f t="shared" si="377"/>
        <v>2</v>
      </c>
      <c r="N1033" s="14">
        <f>IF(M1033=1,'Specifications (ICE)'!$M$19,IF(M1033=2,'Specifications (ICE)'!$M$20,IF(M1033=3,'Specifications (ICE)'!$M$21)))</f>
        <v>710.93413433742921</v>
      </c>
      <c r="O1033" s="14">
        <f t="shared" si="378"/>
        <v>14.672083685526916</v>
      </c>
      <c r="P1033" s="13">
        <f t="shared" si="379"/>
        <v>0.85074833437673658</v>
      </c>
      <c r="Q1033" s="14">
        <v>0</v>
      </c>
      <c r="R1033" s="17">
        <f>'Specifications (ICE)'!$E$16*9.81*SIN(Q1033-Q1032)</f>
        <v>0</v>
      </c>
      <c r="S1033" s="14">
        <f t="shared" si="383"/>
        <v>0</v>
      </c>
      <c r="T1033" s="12">
        <f t="shared" si="380"/>
        <v>402.56252838378822</v>
      </c>
      <c r="U1033" s="3">
        <f t="shared" ref="U1033:U1096" si="398">IF((ABS(I1033)*D1033)/746&gt;18,18,(ABS(I1033)*D1033)/746)</f>
        <v>11.65177780899084</v>
      </c>
      <c r="V1033" s="19">
        <f t="shared" si="384"/>
        <v>8.6887307121644692</v>
      </c>
      <c r="W1033" s="14">
        <f>IF(M1033=1,_xlfn.XLOOKUP(D1033,' RPM (ICE)'!$E$3:$E$63,' RPM (ICE)'!$B$3:$B$63,,1),IF(M1033=2,_xlfn.XLOOKUP(D1033,' RPM (ICE)'!$F$3:$F$63,' RPM (ICE)'!$B$3:$B$63,,1),IF(M1033=3,_xlfn.XLOOKUP(D1033,' RPM (ICE)'!$G$3:$G$63,' RPM (ICE)'!$B$3:$B$63,,1))))</f>
        <v>4700</v>
      </c>
      <c r="X1033" s="12">
        <f t="shared" si="385"/>
        <v>17.652542941343846</v>
      </c>
      <c r="Y1033" s="3">
        <f t="shared" si="386"/>
        <v>18</v>
      </c>
      <c r="Z1033" s="3">
        <f t="shared" si="393"/>
        <v>18</v>
      </c>
      <c r="AA1033" s="3">
        <f t="shared" si="387"/>
        <v>18</v>
      </c>
      <c r="AB1033" s="19"/>
      <c r="AC1033" s="14">
        <f>IF(M1033=1,_xlfn.XLOOKUP(D1033,' RPM (ICE)'!$E$3:$E$63,' RPM (ICE)'!$C$3:$C$63,,-1),IF(M1033=2,_xlfn.XLOOKUP(D1033,' RPM (ICE)'!$F$3:$F$63,' RPM (ICE)'!$C$3:$C$63,,-1),IF(M1033=3,_xlfn.XLOOKUP(D1033,' RPM (ICE)'!$G$3:$G$63,' RPM (ICE)'!$C$3:$C$63,,-1))))</f>
        <v>12.1</v>
      </c>
      <c r="AD1033" s="14">
        <f t="shared" si="388"/>
        <v>9.0229700000000008</v>
      </c>
      <c r="AE1033" s="14">
        <f t="shared" si="389"/>
        <v>18.331603390638296</v>
      </c>
      <c r="AF1033" s="14" cm="1">
        <f t="array" ref="AF1033">_xlfn.XLOOKUP(AE1033,BSFC!$I$11:$I$33,_xlfn.XLOOKUP('Main Data (ICE)'!W1033,BSFC!$J$10:$W$10,BSFC!$J$11:$W$33,,-1),,-1)</f>
        <v>467.51181750000001</v>
      </c>
      <c r="AG1033" s="14">
        <f t="shared" si="390"/>
        <v>1.1717625288744375</v>
      </c>
      <c r="AH1033" s="14">
        <f t="shared" si="394"/>
        <v>3.9012232196708864E-4</v>
      </c>
      <c r="AI1033" s="14">
        <f t="shared" si="395"/>
        <v>0.18238679579015379</v>
      </c>
      <c r="AJ1033" s="14">
        <f t="shared" ref="AJ1033:AJ1096" si="399">AI1033+AJ1032</f>
        <v>120.17509614636283</v>
      </c>
      <c r="AK1033" s="14">
        <f t="shared" si="396"/>
        <v>2.4157191495384608E-4</v>
      </c>
      <c r="AL1033" s="14">
        <f t="shared" si="397"/>
        <v>0.15917231277664218</v>
      </c>
    </row>
    <row r="1034" spans="1:38" ht="15.75" thickBot="1" x14ac:dyDescent="0.3">
      <c r="A1034" s="14">
        <v>1</v>
      </c>
      <c r="B1034" s="17" t="s">
        <v>33</v>
      </c>
      <c r="C1034" s="14">
        <v>1028</v>
      </c>
      <c r="D1034" s="14">
        <f t="shared" si="391"/>
        <v>14.664673764837318</v>
      </c>
      <c r="E1034" s="14">
        <f t="shared" si="381"/>
        <v>6.5556848931295955</v>
      </c>
      <c r="F1034" s="14">
        <f t="shared" si="392"/>
        <v>89.118163677322244</v>
      </c>
      <c r="G1034" s="14">
        <f>0.5*('Specifications (ICE)'!$P$4*'Specifications (ICE)'!$P$3)*'Specifications (ICE)'!$P$5*E1034^2</f>
        <v>13.433004617152731</v>
      </c>
      <c r="H1034" s="14">
        <f>IF(B1034="A",'Specifications (ICE)'!$M$12,IF(B1034="G",'Specifications (ICE)'!$M$13))</f>
        <v>84.271039200000004</v>
      </c>
      <c r="I1034" s="14">
        <f>'Specifications (ICE)'!$H$11-G1034-H1034-R1034</f>
        <v>604.29420640156991</v>
      </c>
      <c r="J1034" s="14">
        <f t="shared" si="382"/>
        <v>0.85000027036928705</v>
      </c>
      <c r="K1034" s="14">
        <f>0.5*'Specifications (ICE)'!$E$16*E1034^2</f>
        <v>11537.069393503094</v>
      </c>
      <c r="L1034" s="14">
        <f>E1034/'Specifications (ICE)'!$M$4</f>
        <v>22.94202937228205</v>
      </c>
      <c r="M1034" s="14">
        <f t="shared" si="377"/>
        <v>2</v>
      </c>
      <c r="N1034" s="14">
        <f>IF(M1034=1,'Specifications (ICE)'!$M$19,IF(M1034=2,'Specifications (ICE)'!$M$20,IF(M1034=3,'Specifications (ICE)'!$M$21)))</f>
        <v>710.93413433742921</v>
      </c>
      <c r="O1034" s="14">
        <f t="shared" si="378"/>
        <v>15.276909716166051</v>
      </c>
      <c r="P1034" s="13">
        <f t="shared" si="379"/>
        <v>0.85000027036928705</v>
      </c>
      <c r="Q1034" s="14">
        <v>0</v>
      </c>
      <c r="R1034" s="17">
        <f>'Specifications (ICE)'!$E$16*9.81*SIN(Q1034-Q1033)</f>
        <v>0</v>
      </c>
      <c r="S1034" s="14">
        <f t="shared" si="383"/>
        <v>0</v>
      </c>
      <c r="T1034" s="12">
        <f t="shared" si="380"/>
        <v>410.77613605668535</v>
      </c>
      <c r="U1034" s="3">
        <f t="shared" si="398"/>
        <v>11.879058170054007</v>
      </c>
      <c r="V1034" s="19">
        <f t="shared" si="384"/>
        <v>8.8582136774092728</v>
      </c>
      <c r="W1034" s="14">
        <f>IF(M1034=1,_xlfn.XLOOKUP(D1034,' RPM (ICE)'!$E$3:$E$63,' RPM (ICE)'!$B$3:$B$63,,1),IF(M1034=2,_xlfn.XLOOKUP(D1034,' RPM (ICE)'!$F$3:$F$63,' RPM (ICE)'!$B$3:$B$63,,1),IF(M1034=3,_xlfn.XLOOKUP(D1034,' RPM (ICE)'!$G$3:$G$63,' RPM (ICE)'!$B$3:$B$63,,1))))</f>
        <v>4800</v>
      </c>
      <c r="X1034" s="12">
        <f t="shared" si="385"/>
        <v>17.621939742259514</v>
      </c>
      <c r="Y1034" s="3">
        <f t="shared" si="386"/>
        <v>18</v>
      </c>
      <c r="Z1034" s="3">
        <f t="shared" si="393"/>
        <v>18</v>
      </c>
      <c r="AA1034" s="3">
        <f t="shared" si="387"/>
        <v>18</v>
      </c>
      <c r="AB1034" s="19"/>
      <c r="AC1034" s="14">
        <f>IF(M1034=1,_xlfn.XLOOKUP(D1034,' RPM (ICE)'!$E$3:$E$63,' RPM (ICE)'!$C$3:$C$63,,-1),IF(M1034=2,_xlfn.XLOOKUP(D1034,' RPM (ICE)'!$F$3:$F$63,' RPM (ICE)'!$C$3:$C$63,,-1),IF(M1034=3,_xlfn.XLOOKUP(D1034,' RPM (ICE)'!$G$3:$G$63,' RPM (ICE)'!$C$3:$C$63,,-1))))</f>
        <v>12.4</v>
      </c>
      <c r="AD1034" s="14">
        <f t="shared" si="388"/>
        <v>9.2466800000000013</v>
      </c>
      <c r="AE1034" s="14">
        <f t="shared" si="389"/>
        <v>18.394728746666669</v>
      </c>
      <c r="AF1034" s="14" cm="1">
        <f t="array" ref="AF1034">_xlfn.XLOOKUP(AE1034,BSFC!$I$11:$I$33,_xlfn.XLOOKUP('Main Data (ICE)'!W1034,BSFC!$J$10:$W$10,BSFC!$J$11:$W$33,,-1),,-1)</f>
        <v>467.51181750000001</v>
      </c>
      <c r="AG1034" s="14">
        <f t="shared" si="390"/>
        <v>1.2008144924002502</v>
      </c>
      <c r="AH1034" s="14">
        <f t="shared" si="394"/>
        <v>3.9180074455898899E-4</v>
      </c>
      <c r="AI1034" s="14">
        <f t="shared" si="395"/>
        <v>0.18317147818662619</v>
      </c>
      <c r="AJ1034" s="14">
        <f t="shared" si="399"/>
        <v>120.35826762454946</v>
      </c>
      <c r="AK1034" s="14">
        <f t="shared" si="396"/>
        <v>2.4261122938625985E-4</v>
      </c>
      <c r="AL1034" s="14">
        <f t="shared" si="397"/>
        <v>0.15941492400602844</v>
      </c>
    </row>
    <row r="1035" spans="1:38" ht="15.75" thickBot="1" x14ac:dyDescent="0.3">
      <c r="A1035" s="14">
        <v>1</v>
      </c>
      <c r="B1035" s="17" t="s">
        <v>33</v>
      </c>
      <c r="C1035" s="14">
        <v>1029</v>
      </c>
      <c r="D1035" s="14">
        <f t="shared" si="391"/>
        <v>14.951899220267302</v>
      </c>
      <c r="E1035" s="14">
        <f t="shared" si="381"/>
        <v>6.6840859478874268</v>
      </c>
      <c r="F1035" s="14">
        <f t="shared" si="392"/>
        <v>89.267772764906766</v>
      </c>
      <c r="G1035" s="14">
        <f>0.5*('Specifications (ICE)'!$P$4*'Specifications (ICE)'!$P$3)*'Specifications (ICE)'!$P$5*E1035^2</f>
        <v>13.964361221042386</v>
      </c>
      <c r="H1035" s="14">
        <f>IF(B1035="A",'Specifications (ICE)'!$M$12,IF(B1035="G",'Specifications (ICE)'!$M$13))</f>
        <v>84.271039200000004</v>
      </c>
      <c r="I1035" s="14">
        <f>'Specifications (ICE)'!$H$11-G1035-H1035-R1035</f>
        <v>603.76284979768025</v>
      </c>
      <c r="J1035" s="14">
        <f t="shared" si="382"/>
        <v>0.84925286413539613</v>
      </c>
      <c r="K1035" s="14">
        <f>0.5*'Specifications (ICE)'!$E$16*E1035^2</f>
        <v>11993.430288663008</v>
      </c>
      <c r="L1035" s="14">
        <f>E1035/'Specifications (ICE)'!$M$4</f>
        <v>23.391376895494055</v>
      </c>
      <c r="M1035" s="14">
        <f t="shared" si="377"/>
        <v>2</v>
      </c>
      <c r="N1035" s="14">
        <f>IF(M1035=1,'Specifications (ICE)'!$M$19,IF(M1035=2,'Specifications (ICE)'!$M$20,IF(M1035=3,'Specifications (ICE)'!$M$21)))</f>
        <v>710.93413433742921</v>
      </c>
      <c r="O1035" s="14">
        <f t="shared" si="378"/>
        <v>15.881203922567616</v>
      </c>
      <c r="P1035" s="13">
        <f t="shared" si="379"/>
        <v>0.84925286413539613</v>
      </c>
      <c r="Q1035" s="14">
        <v>0</v>
      </c>
      <c r="R1035" s="17">
        <f>'Specifications (ICE)'!$E$16*9.81*SIN(Q1035-Q1034)</f>
        <v>0</v>
      </c>
      <c r="S1035" s="14">
        <f t="shared" si="383"/>
        <v>0</v>
      </c>
      <c r="T1035" s="12">
        <f t="shared" si="380"/>
        <v>418.82168583506183</v>
      </c>
      <c r="U1035" s="3">
        <f t="shared" si="398"/>
        <v>12.101074106054021</v>
      </c>
      <c r="V1035" s="19">
        <f t="shared" si="384"/>
        <v>9.0237709608844838</v>
      </c>
      <c r="W1035" s="14">
        <f>IF(M1035=1,_xlfn.XLOOKUP(D1035,' RPM (ICE)'!$E$3:$E$63,' RPM (ICE)'!$B$3:$B$63,,1),IF(M1035=2,_xlfn.XLOOKUP(D1035,' RPM (ICE)'!$F$3:$F$63,' RPM (ICE)'!$B$3:$B$63,,1),IF(M1035=3,_xlfn.XLOOKUP(D1035,' RPM (ICE)'!$G$3:$G$63,' RPM (ICE)'!$B$3:$B$63,,1))))</f>
        <v>4900</v>
      </c>
      <c r="X1035" s="12">
        <f t="shared" si="385"/>
        <v>17.584935541080359</v>
      </c>
      <c r="Y1035" s="3">
        <f t="shared" si="386"/>
        <v>18</v>
      </c>
      <c r="Z1035" s="3">
        <f t="shared" si="393"/>
        <v>18</v>
      </c>
      <c r="AA1035" s="3">
        <f t="shared" si="387"/>
        <v>18</v>
      </c>
      <c r="AB1035" s="19"/>
      <c r="AC1035" s="14">
        <f>IF(M1035=1,_xlfn.XLOOKUP(D1035,' RPM (ICE)'!$E$3:$E$63,' RPM (ICE)'!$C$3:$C$63,,-1),IF(M1035=2,_xlfn.XLOOKUP(D1035,' RPM (ICE)'!$F$3:$F$63,' RPM (ICE)'!$C$3:$C$63,,-1),IF(M1035=3,_xlfn.XLOOKUP(D1035,' RPM (ICE)'!$G$3:$G$63,' RPM (ICE)'!$C$3:$C$63,,-1))))</f>
        <v>12.7</v>
      </c>
      <c r="AD1035" s="14">
        <f t="shared" si="388"/>
        <v>9.4703900000000001</v>
      </c>
      <c r="AE1035" s="14">
        <f t="shared" si="389"/>
        <v>18.455277557551021</v>
      </c>
      <c r="AF1035" s="14" cm="1">
        <f t="array" ref="AF1035">_xlfn.XLOOKUP(AE1035,BSFC!$I$11:$I$33,_xlfn.XLOOKUP('Main Data (ICE)'!W1035,BSFC!$J$10:$W$10,BSFC!$J$11:$W$33,,-1),,-1)</f>
        <v>467.51181750000001</v>
      </c>
      <c r="AG1035" s="14">
        <f t="shared" si="390"/>
        <v>1.2298664559260626</v>
      </c>
      <c r="AH1035" s="14">
        <f t="shared" si="394"/>
        <v>3.9357122415821868E-4</v>
      </c>
      <c r="AI1035" s="14">
        <f t="shared" si="395"/>
        <v>0.18399919832190872</v>
      </c>
      <c r="AJ1035" s="14">
        <f t="shared" si="399"/>
        <v>120.54226682287137</v>
      </c>
      <c r="AK1035" s="14">
        <f t="shared" si="396"/>
        <v>2.4370754744623672E-4</v>
      </c>
      <c r="AL1035" s="14">
        <f t="shared" si="397"/>
        <v>0.15965863155347468</v>
      </c>
    </row>
    <row r="1036" spans="1:38" ht="15.75" thickBot="1" x14ac:dyDescent="0.3">
      <c r="A1036" s="14">
        <v>1</v>
      </c>
      <c r="B1036" s="17" t="s">
        <v>33</v>
      </c>
      <c r="C1036" s="14">
        <v>1030</v>
      </c>
      <c r="D1036" s="14">
        <f t="shared" si="391"/>
        <v>15.233464611308944</v>
      </c>
      <c r="E1036" s="14">
        <f t="shared" si="381"/>
        <v>6.809956731655272</v>
      </c>
      <c r="F1036" s="14">
        <f t="shared" si="392"/>
        <v>89.414616576021103</v>
      </c>
      <c r="G1036" s="14">
        <f>0.5*('Specifications (ICE)'!$P$4*'Specifications (ICE)'!$P$3)*'Specifications (ICE)'!$P$5*E1036^2</f>
        <v>14.495250602447525</v>
      </c>
      <c r="H1036" s="14">
        <f>IF(B1036="A",'Specifications (ICE)'!$M$12,IF(B1036="G",'Specifications (ICE)'!$M$13))</f>
        <v>84.271039200000004</v>
      </c>
      <c r="I1036" s="14">
        <f>'Specifications (ICE)'!$H$11-G1036-H1036-R1036</f>
        <v>603.23196041627511</v>
      </c>
      <c r="J1036" s="14">
        <f t="shared" si="382"/>
        <v>0.84850611509668261</v>
      </c>
      <c r="K1036" s="14">
        <f>0.5*'Specifications (ICE)'!$E$16*E1036^2</f>
        <v>12449.389905152984</v>
      </c>
      <c r="L1036" s="14">
        <f>E1036/'Specifications (ICE)'!$M$4</f>
        <v>23.831869577096313</v>
      </c>
      <c r="M1036" s="14">
        <f t="shared" si="377"/>
        <v>2</v>
      </c>
      <c r="N1036" s="14">
        <f>IF(M1036=1,'Specifications (ICE)'!$M$19,IF(M1036=2,'Specifications (ICE)'!$M$20,IF(M1036=3,'Specifications (ICE)'!$M$21)))</f>
        <v>710.93413433742921</v>
      </c>
      <c r="O1036" s="14">
        <f t="shared" si="378"/>
        <v>16.484966772365297</v>
      </c>
      <c r="P1036" s="13">
        <f t="shared" si="379"/>
        <v>0.84850611509668261</v>
      </c>
      <c r="Q1036" s="14">
        <v>0</v>
      </c>
      <c r="R1036" s="17">
        <f>'Specifications (ICE)'!$E$16*9.81*SIN(Q1036-Q1035)</f>
        <v>0</v>
      </c>
      <c r="S1036" s="14">
        <f t="shared" si="383"/>
        <v>0</v>
      </c>
      <c r="T1036" s="12">
        <f t="shared" si="380"/>
        <v>426.70869002172873</v>
      </c>
      <c r="U1036" s="3">
        <f t="shared" si="398"/>
        <v>12.3181135675762</v>
      </c>
      <c r="V1036" s="19">
        <f t="shared" si="384"/>
        <v>9.1856172873415733</v>
      </c>
      <c r="W1036" s="14">
        <f>IF(M1036=1,_xlfn.XLOOKUP(D1036,' RPM (ICE)'!$E$3:$E$63,' RPM (ICE)'!$B$3:$B$63,,1),IF(M1036=2,_xlfn.XLOOKUP(D1036,' RPM (ICE)'!$F$3:$F$63,' RPM (ICE)'!$B$3:$B$63,,1),IF(M1036=3,_xlfn.XLOOKUP(D1036,' RPM (ICE)'!$G$3:$G$63,' RPM (ICE)'!$B$3:$B$63,,1))))</f>
        <v>5000</v>
      </c>
      <c r="X1036" s="12">
        <f t="shared" si="385"/>
        <v>17.542324470673439</v>
      </c>
      <c r="Y1036" s="3">
        <f t="shared" si="386"/>
        <v>18</v>
      </c>
      <c r="Z1036" s="3">
        <f t="shared" si="393"/>
        <v>18</v>
      </c>
      <c r="AA1036" s="3">
        <f t="shared" si="387"/>
        <v>18</v>
      </c>
      <c r="AB1036" s="19"/>
      <c r="AC1036" s="14">
        <f>IF(M1036=1,_xlfn.XLOOKUP(D1036,' RPM (ICE)'!$E$3:$E$63,' RPM (ICE)'!$C$3:$C$63,,-1),IF(M1036=2,_xlfn.XLOOKUP(D1036,' RPM (ICE)'!$F$3:$F$63,' RPM (ICE)'!$C$3:$C$63,,-1),IF(M1036=3,_xlfn.XLOOKUP(D1036,' RPM (ICE)'!$G$3:$G$63,' RPM (ICE)'!$C$3:$C$63,,-1))))</f>
        <v>13</v>
      </c>
      <c r="AD1036" s="14">
        <f t="shared" si="388"/>
        <v>9.6941000000000006</v>
      </c>
      <c r="AE1036" s="14">
        <f t="shared" si="389"/>
        <v>18.513404416</v>
      </c>
      <c r="AF1036" s="14" cm="1">
        <f t="array" ref="AF1036">_xlfn.XLOOKUP(AE1036,BSFC!$I$11:$I$33,_xlfn.XLOOKUP('Main Data (ICE)'!W1036,BSFC!$J$10:$W$10,BSFC!$J$11:$W$33,,-1),,-1)</f>
        <v>427.32635400000004</v>
      </c>
      <c r="AG1036" s="14">
        <f t="shared" si="390"/>
        <v>1.1507067800865003</v>
      </c>
      <c r="AH1036" s="14">
        <f t="shared" si="394"/>
        <v>3.9542183036763757E-4</v>
      </c>
      <c r="AI1036" s="14">
        <f t="shared" si="395"/>
        <v>0.16897416906300905</v>
      </c>
      <c r="AJ1036" s="14">
        <f t="shared" si="399"/>
        <v>120.71124099193437</v>
      </c>
      <c r="AK1036" s="14">
        <f t="shared" si="396"/>
        <v>2.2380684644107159E-4</v>
      </c>
      <c r="AL1036" s="14">
        <f t="shared" si="397"/>
        <v>0.15988243839991576</v>
      </c>
    </row>
    <row r="1037" spans="1:38" ht="15.75" thickBot="1" x14ac:dyDescent="0.3">
      <c r="A1037" s="14">
        <v>1</v>
      </c>
      <c r="B1037" s="17" t="s">
        <v>33</v>
      </c>
      <c r="C1037" s="14">
        <v>1031</v>
      </c>
      <c r="D1037" s="14">
        <f t="shared" si="391"/>
        <v>15.509678414432154</v>
      </c>
      <c r="E1037" s="14">
        <f t="shared" si="381"/>
        <v>6.9334351455256522</v>
      </c>
      <c r="F1037" s="14">
        <f t="shared" si="392"/>
        <v>89.558845227333336</v>
      </c>
      <c r="G1037" s="14">
        <f>0.5*('Specifications (ICE)'!$P$4*'Specifications (ICE)'!$P$3)*'Specifications (ICE)'!$P$5*E1037^2</f>
        <v>15.02567317219742</v>
      </c>
      <c r="H1037" s="14">
        <f>IF(B1037="A",'Specifications (ICE)'!$M$12,IF(B1037="G",'Specifications (ICE)'!$M$13))</f>
        <v>84.271039200000004</v>
      </c>
      <c r="I1037" s="14">
        <f>'Specifications (ICE)'!$H$11-G1037-H1037-R1037</f>
        <v>602.70153784652518</v>
      </c>
      <c r="J1037" s="14">
        <f t="shared" si="382"/>
        <v>0.84776002267527384</v>
      </c>
      <c r="K1037" s="14">
        <f>0.5*'Specifications (ICE)'!$E$16*E1037^2</f>
        <v>12904.948595817817</v>
      </c>
      <c r="L1037" s="14">
        <f>E1037/'Specifications (ICE)'!$M$4</f>
        <v>24.263990010588458</v>
      </c>
      <c r="M1037" s="14">
        <f t="shared" si="377"/>
        <v>2</v>
      </c>
      <c r="N1037" s="14">
        <f>IF(M1037=1,'Specifications (ICE)'!$M$19,IF(M1037=2,'Specifications (ICE)'!$M$20,IF(M1037=3,'Specifications (ICE)'!$M$21)))</f>
        <v>710.93413433742921</v>
      </c>
      <c r="O1037" s="14">
        <f t="shared" si="378"/>
        <v>17.088198732781574</v>
      </c>
      <c r="P1037" s="13">
        <f t="shared" si="379"/>
        <v>0.84776002267527384</v>
      </c>
      <c r="Q1037" s="14">
        <v>0</v>
      </c>
      <c r="R1037" s="17">
        <f>'Specifications (ICE)'!$E$16*9.81*SIN(Q1037-Q1036)</f>
        <v>0</v>
      </c>
      <c r="S1037" s="14">
        <f t="shared" si="383"/>
        <v>0</v>
      </c>
      <c r="T1037" s="12">
        <f t="shared" si="380"/>
        <v>434.44578943436829</v>
      </c>
      <c r="U1037" s="3">
        <f t="shared" si="398"/>
        <v>12.530438380540637</v>
      </c>
      <c r="V1037" s="19">
        <f t="shared" si="384"/>
        <v>9.3439479003691535</v>
      </c>
      <c r="W1037" s="14">
        <f>IF(M1037=1,_xlfn.XLOOKUP(D1037,' RPM (ICE)'!$E$3:$E$63,' RPM (ICE)'!$B$3:$B$63,,1),IF(M1037=2,_xlfn.XLOOKUP(D1037,' RPM (ICE)'!$F$3:$F$63,' RPM (ICE)'!$B$3:$B$63,,1),IF(M1037=3,_xlfn.XLOOKUP(D1037,' RPM (ICE)'!$G$3:$G$63,' RPM (ICE)'!$B$3:$B$63,,1))))</f>
        <v>5100</v>
      </c>
      <c r="X1037" s="12">
        <f t="shared" si="385"/>
        <v>17.494801904126465</v>
      </c>
      <c r="Y1037" s="3">
        <f t="shared" si="386"/>
        <v>17</v>
      </c>
      <c r="Z1037" s="3">
        <f t="shared" si="393"/>
        <v>17</v>
      </c>
      <c r="AA1037" s="3">
        <f t="shared" si="387"/>
        <v>17</v>
      </c>
      <c r="AB1037" s="19"/>
      <c r="AC1037" s="14">
        <f>IF(M1037=1,_xlfn.XLOOKUP(D1037,' RPM (ICE)'!$E$3:$E$63,' RPM (ICE)'!$C$3:$C$63,,-1),IF(M1037=2,_xlfn.XLOOKUP(D1037,' RPM (ICE)'!$F$3:$F$63,' RPM (ICE)'!$C$3:$C$63,,-1),IF(M1037=3,_xlfn.XLOOKUP(D1037,' RPM (ICE)'!$G$3:$G$63,' RPM (ICE)'!$C$3:$C$63,,-1))))</f>
        <v>13.3</v>
      </c>
      <c r="AD1037" s="14">
        <f t="shared" si="388"/>
        <v>9.9178100000000011</v>
      </c>
      <c r="AE1037" s="14">
        <f t="shared" si="389"/>
        <v>18.569251789803925</v>
      </c>
      <c r="AF1037" s="14" cm="1">
        <f t="array" ref="AF1037">_xlfn.XLOOKUP(AE1037,BSFC!$I$11:$I$33,_xlfn.XLOOKUP('Main Data (ICE)'!W1037,BSFC!$J$10:$W$10,BSFC!$J$11:$W$33,,-1),,-1)</f>
        <v>427.32635400000004</v>
      </c>
      <c r="AG1037" s="14">
        <f t="shared" si="390"/>
        <v>1.1772615519346503</v>
      </c>
      <c r="AH1037" s="14">
        <f t="shared" si="394"/>
        <v>3.9734232229749275E-4</v>
      </c>
      <c r="AI1037" s="14">
        <f t="shared" si="395"/>
        <v>0.1697948458772805</v>
      </c>
      <c r="AJ1037" s="14">
        <f t="shared" si="399"/>
        <v>120.88103583781165</v>
      </c>
      <c r="AK1037" s="14">
        <f t="shared" si="396"/>
        <v>2.24893835599047E-4</v>
      </c>
      <c r="AL1037" s="14">
        <f t="shared" si="397"/>
        <v>0.16010733223551479</v>
      </c>
    </row>
    <row r="1038" spans="1:38" ht="15.75" thickBot="1" x14ac:dyDescent="0.3">
      <c r="A1038" s="14">
        <v>3</v>
      </c>
      <c r="B1038" s="17" t="s">
        <v>33</v>
      </c>
      <c r="C1038" s="14">
        <v>1032</v>
      </c>
      <c r="D1038" s="14">
        <f t="shared" si="391"/>
        <v>15.780821848992129</v>
      </c>
      <c r="E1038" s="14">
        <f t="shared" si="381"/>
        <v>7.0546469055907304</v>
      </c>
      <c r="F1038" s="14">
        <f t="shared" si="392"/>
        <v>89.700595766145923</v>
      </c>
      <c r="G1038" s="14">
        <f>0.5*('Specifications (ICE)'!$P$4*'Specifications (ICE)'!$P$3)*'Specifications (ICE)'!$P$5*E1038^2</f>
        <v>15.555629340760106</v>
      </c>
      <c r="H1038" s="14">
        <f>IF(B1038="A",'Specifications (ICE)'!$M$12,IF(B1038="G",'Specifications (ICE)'!$M$13))</f>
        <v>84.271039200000004</v>
      </c>
      <c r="I1038" s="14">
        <f>'Specifications (ICE)'!$H$11-G1038-H1038-R1038</f>
        <v>602.17158167796254</v>
      </c>
      <c r="J1038" s="14">
        <f t="shared" si="382"/>
        <v>0.84701458629380577</v>
      </c>
      <c r="K1038" s="14">
        <f>0.5*'Specifications (ICE)'!$E$16*E1038^2</f>
        <v>13360.106713192059</v>
      </c>
      <c r="L1038" s="14">
        <f>E1038/'Specifications (ICE)'!$M$4</f>
        <v>24.688178147299144</v>
      </c>
      <c r="M1038" s="14">
        <f t="shared" si="377"/>
        <v>2</v>
      </c>
      <c r="N1038" s="14">
        <f>IF(M1038=1,'Specifications (ICE)'!$M$19,IF(M1038=2,'Specifications (ICE)'!$M$20,IF(M1038=3,'Specifications (ICE)'!$M$21)))</f>
        <v>710.93413433742921</v>
      </c>
      <c r="O1038" s="14">
        <f t="shared" si="378"/>
        <v>17.690900270628099</v>
      </c>
      <c r="P1038" s="13">
        <f t="shared" si="379"/>
        <v>-1.0164175035525669</v>
      </c>
      <c r="Q1038" s="14">
        <v>0</v>
      </c>
      <c r="R1038" s="17">
        <f>'Specifications (ICE)'!$E$16*9.81*SIN(Q1038-Q1037)</f>
        <v>0</v>
      </c>
      <c r="S1038" s="14">
        <f t="shared" si="383"/>
        <v>0</v>
      </c>
      <c r="T1038" s="12">
        <f t="shared" si="380"/>
        <v>442.04086138426385</v>
      </c>
      <c r="U1038" s="3">
        <f t="shared" si="398"/>
        <v>12.738287470490269</v>
      </c>
      <c r="V1038" s="19">
        <f t="shared" si="384"/>
        <v>9.498940966744593</v>
      </c>
      <c r="W1038" s="14">
        <f>IF(M1038=1,_xlfn.XLOOKUP(D1038,' RPM (ICE)'!$E$3:$E$63,' RPM (ICE)'!$B$3:$B$63,,1),IF(M1038=2,_xlfn.XLOOKUP(D1038,' RPM (ICE)'!$F$3:$F$63,' RPM (ICE)'!$B$3:$B$63,,1),IF(M1038=3,_xlfn.XLOOKUP(D1038,' RPM (ICE)'!$G$3:$G$63,' RPM (ICE)'!$B$3:$B$63,,1))))</f>
        <v>5200</v>
      </c>
      <c r="X1038" s="12">
        <f t="shared" si="385"/>
        <v>17.442978366009765</v>
      </c>
      <c r="Y1038" s="3">
        <f t="shared" si="386"/>
        <v>17</v>
      </c>
      <c r="Z1038" s="3">
        <f t="shared" si="393"/>
        <v>17</v>
      </c>
      <c r="AA1038" s="3">
        <f t="shared" si="387"/>
        <v>17</v>
      </c>
      <c r="AB1038" s="19"/>
      <c r="AC1038" s="14">
        <f>IF(M1038=1,_xlfn.XLOOKUP(D1038,' RPM (ICE)'!$E$3:$E$63,' RPM (ICE)'!$C$3:$C$63,,-1),IF(M1038=2,_xlfn.XLOOKUP(D1038,' RPM (ICE)'!$F$3:$F$63,' RPM (ICE)'!$C$3:$C$63,,-1),IF(M1038=3,_xlfn.XLOOKUP(D1038,' RPM (ICE)'!$G$3:$G$63,' RPM (ICE)'!$C$3:$C$63,,-1))))</f>
        <v>14.036</v>
      </c>
      <c r="AD1038" s="14">
        <f t="shared" si="388"/>
        <v>10.4666452</v>
      </c>
      <c r="AE1038" s="14">
        <f t="shared" si="389"/>
        <v>19.219981093415385</v>
      </c>
      <c r="AF1038" s="14" cm="1">
        <f t="array" ref="AF1038">_xlfn.XLOOKUP(AE1038,BSFC!$I$11:$I$33,_xlfn.XLOOKUP('Main Data (ICE)'!W1038,BSFC!$J$10:$W$10,BSFC!$J$11:$W$33,,-1),,-1)</f>
        <v>443.04624000000007</v>
      </c>
      <c r="AG1038" s="14">
        <f t="shared" si="390"/>
        <v>1.2881132781316802</v>
      </c>
      <c r="AH1038" s="14">
        <f t="shared" si="394"/>
        <v>4.1212572129449511E-4</v>
      </c>
      <c r="AI1038" s="14">
        <f t="shared" si="395"/>
        <v>0.18259075122681401</v>
      </c>
      <c r="AJ1038" s="14">
        <f t="shared" si="399"/>
        <v>121.06362658903846</v>
      </c>
      <c r="AK1038" s="14">
        <f t="shared" si="396"/>
        <v>2.4184205460505169E-4</v>
      </c>
      <c r="AL1038" s="14">
        <f t="shared" si="397"/>
        <v>0.16034917429011986</v>
      </c>
    </row>
    <row r="1039" spans="1:38" ht="15.75" thickBot="1" x14ac:dyDescent="0.3">
      <c r="A1039" s="14">
        <v>3</v>
      </c>
      <c r="B1039" s="17" t="s">
        <v>33</v>
      </c>
      <c r="C1039" s="14">
        <v>1033</v>
      </c>
      <c r="D1039" s="14">
        <f t="shared" si="391"/>
        <v>15.455168520332226</v>
      </c>
      <c r="E1039" s="14">
        <f t="shared" si="381"/>
        <v>6.9090670828597212</v>
      </c>
      <c r="F1039" s="14">
        <f t="shared" si="392"/>
        <v>89.845333107382757</v>
      </c>
      <c r="G1039" s="14">
        <f>0.5*('Specifications (ICE)'!$P$4*'Specifications (ICE)'!$P$3)*'Specifications (ICE)'!$P$5*E1039^2</f>
        <v>14.920241127780999</v>
      </c>
      <c r="H1039" s="14">
        <f>IF(B1039="A",'Specifications (ICE)'!$M$12,IF(B1039="G",'Specifications (ICE)'!$M$13))</f>
        <v>84.271039200000004</v>
      </c>
      <c r="I1039" s="14">
        <f>'Specifications (ICE)'!$H$11-G1039-H1039-R1039</f>
        <v>602.80696989094167</v>
      </c>
      <c r="J1039" s="14">
        <f t="shared" si="382"/>
        <v>0.84790832339586697</v>
      </c>
      <c r="K1039" s="14">
        <f>0.5*'Specifications (ICE)'!$E$16*E1039^2</f>
        <v>12814.397237622203</v>
      </c>
      <c r="L1039" s="14">
        <f>E1039/'Specifications (ICE)'!$M$4</f>
        <v>24.178712450952656</v>
      </c>
      <c r="M1039" s="14">
        <f t="shared" si="377"/>
        <v>2</v>
      </c>
      <c r="N1039" s="14">
        <f>IF(M1039=1,'Specifications (ICE)'!$M$19,IF(M1039=2,'Specifications (ICE)'!$M$20,IF(M1039=3,'Specifications (ICE)'!$M$21)))</f>
        <v>710.93413433742921</v>
      </c>
      <c r="O1039" s="14">
        <f t="shared" si="378"/>
        <v>16.968294372614544</v>
      </c>
      <c r="P1039" s="13">
        <f t="shared" si="379"/>
        <v>-1.0174899880750403</v>
      </c>
      <c r="Q1039" s="14">
        <v>0</v>
      </c>
      <c r="R1039" s="17">
        <f>'Specifications (ICE)'!$E$16*9.81*SIN(Q1039-Q1038)</f>
        <v>0</v>
      </c>
      <c r="S1039" s="14">
        <f t="shared" si="383"/>
        <v>0</v>
      </c>
      <c r="T1039" s="12">
        <f t="shared" si="380"/>
        <v>432.91889807392647</v>
      </c>
      <c r="U1039" s="3">
        <f t="shared" si="398"/>
        <v>12.488583518626458</v>
      </c>
      <c r="V1039" s="19">
        <f t="shared" si="384"/>
        <v>9.3127367298397505</v>
      </c>
      <c r="W1039" s="14">
        <f>IF(M1039=1,_xlfn.XLOOKUP(D1039,' RPM (ICE)'!$E$3:$E$63,' RPM (ICE)'!$B$3:$B$63,,1),IF(M1039=2,_xlfn.XLOOKUP(D1039,' RPM (ICE)'!$F$3:$F$63,' RPM (ICE)'!$B$3:$B$63,,1),IF(M1039=3,_xlfn.XLOOKUP(D1039,' RPM (ICE)'!$G$3:$G$63,' RPM (ICE)'!$B$3:$B$63,,1))))</f>
        <v>5100</v>
      </c>
      <c r="X1039" s="12">
        <f t="shared" si="385"/>
        <v>17.436364801155648</v>
      </c>
      <c r="Y1039" s="3">
        <f t="shared" si="386"/>
        <v>17</v>
      </c>
      <c r="Z1039" s="3">
        <f t="shared" si="393"/>
        <v>17</v>
      </c>
      <c r="AA1039" s="3">
        <f t="shared" si="387"/>
        <v>17</v>
      </c>
      <c r="AB1039" s="19"/>
      <c r="AC1039" s="14">
        <f>IF(M1039=1,_xlfn.XLOOKUP(D1039,' RPM (ICE)'!$E$3:$E$63,' RPM (ICE)'!$C$3:$C$63,,-1),IF(M1039=2,_xlfn.XLOOKUP(D1039,' RPM (ICE)'!$F$3:$F$63,' RPM (ICE)'!$C$3:$C$63,,-1),IF(M1039=3,_xlfn.XLOOKUP(D1039,' RPM (ICE)'!$G$3:$G$63,' RPM (ICE)'!$C$3:$C$63,,-1))))</f>
        <v>13.3</v>
      </c>
      <c r="AD1039" s="14">
        <f t="shared" si="388"/>
        <v>9.9178100000000011</v>
      </c>
      <c r="AE1039" s="14">
        <f t="shared" si="389"/>
        <v>18.569251789803925</v>
      </c>
      <c r="AF1039" s="14" cm="1">
        <f t="array" ref="AF1039">_xlfn.XLOOKUP(AE1039,BSFC!$I$11:$I$33,_xlfn.XLOOKUP('Main Data (ICE)'!W1039,BSFC!$J$10:$W$10,BSFC!$J$11:$W$33,,-1),,-1)</f>
        <v>427.32635400000004</v>
      </c>
      <c r="AG1039" s="14">
        <f t="shared" si="390"/>
        <v>1.1772615519346503</v>
      </c>
      <c r="AH1039" s="14">
        <f t="shared" si="394"/>
        <v>3.987437361922446E-4</v>
      </c>
      <c r="AI1039" s="14">
        <f t="shared" si="395"/>
        <v>0.17039370696736975</v>
      </c>
      <c r="AJ1039" s="14">
        <f t="shared" si="399"/>
        <v>121.23402029600584</v>
      </c>
      <c r="AK1039" s="14">
        <f t="shared" si="396"/>
        <v>2.2568702909585398E-4</v>
      </c>
      <c r="AL1039" s="14">
        <f t="shared" si="397"/>
        <v>0.16057486131921572</v>
      </c>
    </row>
    <row r="1040" spans="1:38" ht="15.75" thickBot="1" x14ac:dyDescent="0.3">
      <c r="A1040" s="14">
        <v>3</v>
      </c>
      <c r="B1040" s="17" t="s">
        <v>33</v>
      </c>
      <c r="C1040" s="14">
        <v>1034</v>
      </c>
      <c r="D1040" s="14">
        <f t="shared" si="391"/>
        <v>15.122149203810153</v>
      </c>
      <c r="E1040" s="14">
        <f t="shared" si="381"/>
        <v>6.7601943743730954</v>
      </c>
      <c r="F1040" s="14">
        <f t="shared" si="392"/>
        <v>89.993257848095965</v>
      </c>
      <c r="G1040" s="14">
        <f>0.5*('Specifications (ICE)'!$P$4*'Specifications (ICE)'!$P$3)*'Specifications (ICE)'!$P$5*E1040^2</f>
        <v>14.284182477681515</v>
      </c>
      <c r="H1040" s="14">
        <f>IF(B1040="A",'Specifications (ICE)'!$M$12,IF(B1040="G",'Specifications (ICE)'!$M$13))</f>
        <v>84.271039200000004</v>
      </c>
      <c r="I1040" s="14">
        <f>'Specifications (ICE)'!$H$11-G1040-H1040-R1040</f>
        <v>603.44302854104114</v>
      </c>
      <c r="J1040" s="14">
        <f t="shared" si="382"/>
        <v>0.84880300353482563</v>
      </c>
      <c r="K1040" s="14">
        <f>0.5*'Specifications (ICE)'!$E$16*E1040^2</f>
        <v>12268.111950474651</v>
      </c>
      <c r="L1040" s="14">
        <f>E1040/'Specifications (ICE)'!$M$4</f>
        <v>23.657723094918968</v>
      </c>
      <c r="M1040" s="14">
        <f t="shared" si="377"/>
        <v>2</v>
      </c>
      <c r="N1040" s="14">
        <f>IF(M1040=1,'Specifications (ICE)'!$M$19,IF(M1040=2,'Specifications (ICE)'!$M$20,IF(M1040=3,'Specifications (ICE)'!$M$21)))</f>
        <v>710.93413433742921</v>
      </c>
      <c r="O1040" s="14">
        <f t="shared" si="378"/>
        <v>16.244926008745409</v>
      </c>
      <c r="P1040" s="13">
        <f t="shared" si="379"/>
        <v>-1.0185636042417907</v>
      </c>
      <c r="Q1040" s="14">
        <v>0</v>
      </c>
      <c r="R1040" s="17">
        <f>'Specifications (ICE)'!$E$16*9.81*SIN(Q1040-Q1039)</f>
        <v>0</v>
      </c>
      <c r="S1040" s="14">
        <f t="shared" si="383"/>
        <v>0</v>
      </c>
      <c r="T1040" s="12">
        <f t="shared" si="380"/>
        <v>423.59060408888178</v>
      </c>
      <c r="U1040" s="3">
        <f t="shared" si="398"/>
        <v>12.23238004503578</v>
      </c>
      <c r="V1040" s="19">
        <f t="shared" si="384"/>
        <v>9.1216857995831813</v>
      </c>
      <c r="W1040" s="14">
        <f>IF(M1040=1,_xlfn.XLOOKUP(D1040,' RPM (ICE)'!$E$3:$E$63,' RPM (ICE)'!$B$3:$B$63,,1),IF(M1040=2,_xlfn.XLOOKUP(D1040,' RPM (ICE)'!$F$3:$F$63,' RPM (ICE)'!$B$3:$B$63,,1),IF(M1040=3,_xlfn.XLOOKUP(D1040,' RPM (ICE)'!$G$3:$G$63,' RPM (ICE)'!$B$3:$B$63,,1))))</f>
        <v>5000</v>
      </c>
      <c r="X1040" s="12">
        <f t="shared" si="385"/>
        <v>17.420230672611975</v>
      </c>
      <c r="Y1040" s="3">
        <f t="shared" si="386"/>
        <v>17</v>
      </c>
      <c r="Z1040" s="3">
        <f t="shared" si="393"/>
        <v>17</v>
      </c>
      <c r="AA1040" s="3">
        <f t="shared" si="387"/>
        <v>17</v>
      </c>
      <c r="AB1040" s="19"/>
      <c r="AC1040" s="14">
        <f>IF(M1040=1,_xlfn.XLOOKUP(D1040,' RPM (ICE)'!$E$3:$E$63,' RPM (ICE)'!$C$3:$C$63,,-1),IF(M1040=2,_xlfn.XLOOKUP(D1040,' RPM (ICE)'!$F$3:$F$63,' RPM (ICE)'!$C$3:$C$63,,-1),IF(M1040=3,_xlfn.XLOOKUP(D1040,' RPM (ICE)'!$G$3:$G$63,' RPM (ICE)'!$C$3:$C$63,,-1))))</f>
        <v>13</v>
      </c>
      <c r="AD1040" s="14">
        <f t="shared" si="388"/>
        <v>9.6941000000000006</v>
      </c>
      <c r="AE1040" s="14">
        <f t="shared" si="389"/>
        <v>18.513404416</v>
      </c>
      <c r="AF1040" s="14" cm="1">
        <f t="array" ref="AF1040">_xlfn.XLOOKUP(AE1040,BSFC!$I$11:$I$33,_xlfn.XLOOKUP('Main Data (ICE)'!W1040,BSFC!$J$10:$W$10,BSFC!$J$11:$W$33,,-1),,-1)</f>
        <v>427.32635400000004</v>
      </c>
      <c r="AG1040" s="14">
        <f t="shared" si="390"/>
        <v>1.1507067800865003</v>
      </c>
      <c r="AH1040" s="14">
        <f t="shared" si="394"/>
        <v>3.9833256359664108E-4</v>
      </c>
      <c r="AI1040" s="14">
        <f t="shared" si="395"/>
        <v>0.17021800208122578</v>
      </c>
      <c r="AJ1040" s="14">
        <f t="shared" si="399"/>
        <v>121.40423829808707</v>
      </c>
      <c r="AK1040" s="14">
        <f t="shared" si="396"/>
        <v>2.2545430739235204E-4</v>
      </c>
      <c r="AL1040" s="14">
        <f t="shared" si="397"/>
        <v>0.16080031562660807</v>
      </c>
    </row>
    <row r="1041" spans="1:38" ht="15.75" thickBot="1" x14ac:dyDescent="0.3">
      <c r="A1041" s="14">
        <v>3</v>
      </c>
      <c r="B1041" s="17" t="s">
        <v>33</v>
      </c>
      <c r="C1041" s="14">
        <v>1035</v>
      </c>
      <c r="D1041" s="14">
        <f t="shared" si="391"/>
        <v>14.781265661493272</v>
      </c>
      <c r="E1041" s="14">
        <f t="shared" si="381"/>
        <v>6.6078060482146466</v>
      </c>
      <c r="F1041" s="14">
        <f t="shared" si="392"/>
        <v>90.144594009100601</v>
      </c>
      <c r="G1041" s="14">
        <f>0.5*('Specifications (ICE)'!$P$4*'Specifications (ICE)'!$P$3)*'Specifications (ICE)'!$P$5*E1041^2</f>
        <v>13.64745268304228</v>
      </c>
      <c r="H1041" s="14">
        <f>IF(B1041="A",'Specifications (ICE)'!$M$12,IF(B1041="G",'Specifications (ICE)'!$M$13))</f>
        <v>84.271039200000004</v>
      </c>
      <c r="I1041" s="14">
        <f>'Specifications (ICE)'!$H$11-G1041-H1041-R1041</f>
        <v>604.07975833568037</v>
      </c>
      <c r="J1041" s="14">
        <f t="shared" si="382"/>
        <v>0.84969862770573801</v>
      </c>
      <c r="K1041" s="14">
        <f>0.5*'Specifications (ICE)'!$E$16*E1041^2</f>
        <v>11721.250244175255</v>
      </c>
      <c r="L1041" s="14">
        <f>E1041/'Specifications (ICE)'!$M$4</f>
        <v>23.124430614924396</v>
      </c>
      <c r="M1041" s="14">
        <f t="shared" si="377"/>
        <v>2</v>
      </c>
      <c r="N1041" s="14">
        <f>IF(M1041=1,'Specifications (ICE)'!$M$19,IF(M1041=2,'Specifications (ICE)'!$M$20,IF(M1041=3,'Specifications (ICE)'!$M$21)))</f>
        <v>710.93413433742921</v>
      </c>
      <c r="O1041" s="14">
        <f t="shared" si="378"/>
        <v>15.520794374496161</v>
      </c>
      <c r="P1041" s="13">
        <f t="shared" si="379"/>
        <v>-1.0196383532468856</v>
      </c>
      <c r="Q1041" s="14">
        <v>0</v>
      </c>
      <c r="R1041" s="17">
        <f>'Specifications (ICE)'!$E$16*9.81*SIN(Q1041-Q1040)</f>
        <v>0</v>
      </c>
      <c r="S1041" s="14">
        <f t="shared" si="383"/>
        <v>0</v>
      </c>
      <c r="T1041" s="12">
        <f t="shared" si="380"/>
        <v>414.04202315188212</v>
      </c>
      <c r="U1041" s="3">
        <f t="shared" si="398"/>
        <v>11.96925387223907</v>
      </c>
      <c r="V1041" s="19">
        <f t="shared" si="384"/>
        <v>8.9254726125286759</v>
      </c>
      <c r="W1041" s="14">
        <f>IF(M1041=1,_xlfn.XLOOKUP(D1041,' RPM (ICE)'!$E$3:$E$63,' RPM (ICE)'!$B$3:$B$63,,1),IF(M1041=2,_xlfn.XLOOKUP(D1041,' RPM (ICE)'!$F$3:$F$63,' RPM (ICE)'!$B$3:$B$63,,1),IF(M1041=3,_xlfn.XLOOKUP(D1041,' RPM (ICE)'!$G$3:$G$63,' RPM (ICE)'!$B$3:$B$63,,1))))</f>
        <v>4900</v>
      </c>
      <c r="X1041" s="12">
        <f t="shared" si="385"/>
        <v>17.393378139288533</v>
      </c>
      <c r="Y1041" s="3">
        <f t="shared" si="386"/>
        <v>17</v>
      </c>
      <c r="Z1041" s="3">
        <f t="shared" si="393"/>
        <v>17</v>
      </c>
      <c r="AA1041" s="3">
        <f t="shared" si="387"/>
        <v>17</v>
      </c>
      <c r="AB1041" s="19"/>
      <c r="AC1041" s="14">
        <f>IF(M1041=1,_xlfn.XLOOKUP(D1041,' RPM (ICE)'!$E$3:$E$63,' RPM (ICE)'!$C$3:$C$63,,-1),IF(M1041=2,_xlfn.XLOOKUP(D1041,' RPM (ICE)'!$F$3:$F$63,' RPM (ICE)'!$C$3:$C$63,,-1),IF(M1041=3,_xlfn.XLOOKUP(D1041,' RPM (ICE)'!$G$3:$G$63,' RPM (ICE)'!$C$3:$C$63,,-1))))</f>
        <v>12.7</v>
      </c>
      <c r="AD1041" s="14">
        <f t="shared" si="388"/>
        <v>9.4703900000000001</v>
      </c>
      <c r="AE1041" s="14">
        <f t="shared" si="389"/>
        <v>18.455277557551021</v>
      </c>
      <c r="AF1041" s="14" cm="1">
        <f t="array" ref="AF1041">_xlfn.XLOOKUP(AE1041,BSFC!$I$11:$I$33,_xlfn.XLOOKUP('Main Data (ICE)'!W1041,BSFC!$J$10:$W$10,BSFC!$J$11:$W$33,,-1),,-1)</f>
        <v>467.51181750000001</v>
      </c>
      <c r="AG1041" s="14">
        <f t="shared" si="390"/>
        <v>1.2298664559260626</v>
      </c>
      <c r="AH1041" s="14">
        <f t="shared" si="394"/>
        <v>3.9811457383797072E-4</v>
      </c>
      <c r="AI1041" s="14">
        <f t="shared" si="395"/>
        <v>0.18612326798822765</v>
      </c>
      <c r="AJ1041" s="14">
        <f t="shared" si="399"/>
        <v>121.59036156607529</v>
      </c>
      <c r="AK1041" s="14">
        <f t="shared" si="396"/>
        <v>2.4652088475261938E-4</v>
      </c>
      <c r="AL1041" s="14">
        <f t="shared" si="397"/>
        <v>0.1610468365113607</v>
      </c>
    </row>
    <row r="1042" spans="1:38" ht="15.75" thickBot="1" x14ac:dyDescent="0.3">
      <c r="A1042" s="14">
        <v>1</v>
      </c>
      <c r="B1042" s="17" t="s">
        <v>33</v>
      </c>
      <c r="C1042" s="14">
        <v>1036</v>
      </c>
      <c r="D1042" s="14">
        <f t="shared" si="391"/>
        <v>14.431960251285325</v>
      </c>
      <c r="E1042" s="14">
        <f t="shared" si="381"/>
        <v>6.4516528164748825</v>
      </c>
      <c r="F1042" s="14">
        <f t="shared" si="392"/>
        <v>90.299593050190722</v>
      </c>
      <c r="G1042" s="14">
        <f>0.5*('Specifications (ICE)'!$P$4*'Specifications (ICE)'!$P$3)*'Specifications (ICE)'!$P$5*E1042^2</f>
        <v>13.010051035697476</v>
      </c>
      <c r="H1042" s="14">
        <f>IF(B1042="A",'Specifications (ICE)'!$M$12,IF(B1042="G",'Specifications (ICE)'!$M$13))</f>
        <v>84.271039200000004</v>
      </c>
      <c r="I1042" s="14">
        <f>'Specifications (ICE)'!$H$11-G1042-H1042-R1042</f>
        <v>604.71715998302511</v>
      </c>
      <c r="J1042" s="14">
        <f t="shared" si="382"/>
        <v>0.85059519690470997</v>
      </c>
      <c r="K1042" s="14">
        <f>0.5*'Specifications (ICE)'!$E$16*E1042^2</f>
        <v>11173.811510508765</v>
      </c>
      <c r="L1042" s="14">
        <f>E1042/'Specifications (ICE)'!$M$4</f>
        <v>22.577962612335547</v>
      </c>
      <c r="M1042" s="14">
        <f t="shared" si="377"/>
        <v>2</v>
      </c>
      <c r="N1042" s="14">
        <f>IF(M1042=1,'Specifications (ICE)'!$M$19,IF(M1042=2,'Specifications (ICE)'!$M$20,IF(M1042=3,'Specifications (ICE)'!$M$21)))</f>
        <v>710.93413433742921</v>
      </c>
      <c r="O1042" s="14">
        <f t="shared" si="378"/>
        <v>14.795898664493341</v>
      </c>
      <c r="P1042" s="13">
        <f t="shared" si="379"/>
        <v>0.85059519690470997</v>
      </c>
      <c r="Q1042" s="14">
        <v>0</v>
      </c>
      <c r="R1042" s="17">
        <f>'Specifications (ICE)'!$E$16*9.81*SIN(Q1042-Q1041)</f>
        <v>0</v>
      </c>
      <c r="S1042" s="14">
        <f t="shared" si="383"/>
        <v>0</v>
      </c>
      <c r="T1042" s="12">
        <f t="shared" si="380"/>
        <v>404.25753499961485</v>
      </c>
      <c r="U1042" s="3">
        <f t="shared" si="398"/>
        <v>11.69873192512757</v>
      </c>
      <c r="V1042" s="19">
        <f t="shared" si="384"/>
        <v>8.7237443965676285</v>
      </c>
      <c r="W1042" s="14">
        <f>IF(M1042=1,_xlfn.XLOOKUP(D1042,' RPM (ICE)'!$E$3:$E$63,' RPM (ICE)'!$B$3:$B$63,,1),IF(M1042=2,_xlfn.XLOOKUP(D1042,' RPM (ICE)'!$F$3:$F$63,' RPM (ICE)'!$B$3:$B$63,,1),IF(M1042=3,_xlfn.XLOOKUP(D1042,' RPM (ICE)'!$G$3:$G$63,' RPM (ICE)'!$B$3:$B$63,,1))))</f>
        <v>4800</v>
      </c>
      <c r="X1042" s="12">
        <f t="shared" si="385"/>
        <v>17.354435519571869</v>
      </c>
      <c r="Y1042" s="3">
        <f t="shared" si="386"/>
        <v>17</v>
      </c>
      <c r="Z1042" s="3">
        <f t="shared" si="393"/>
        <v>17</v>
      </c>
      <c r="AA1042" s="3">
        <f t="shared" si="387"/>
        <v>17</v>
      </c>
      <c r="AB1042" s="19"/>
      <c r="AC1042" s="14">
        <f>IF(M1042=1,_xlfn.XLOOKUP(D1042,' RPM (ICE)'!$E$3:$E$63,' RPM (ICE)'!$C$3:$C$63,,-1),IF(M1042=2,_xlfn.XLOOKUP(D1042,' RPM (ICE)'!$F$3:$F$63,' RPM (ICE)'!$C$3:$C$63,,-1),IF(M1042=3,_xlfn.XLOOKUP(D1042,' RPM (ICE)'!$G$3:$G$63,' RPM (ICE)'!$C$3:$C$63,,-1))))</f>
        <v>12.4</v>
      </c>
      <c r="AD1042" s="14">
        <f t="shared" si="388"/>
        <v>9.2466800000000013</v>
      </c>
      <c r="AE1042" s="14">
        <f t="shared" si="389"/>
        <v>18.394728746666669</v>
      </c>
      <c r="AF1042" s="14" cm="1">
        <f t="array" ref="AF1042">_xlfn.XLOOKUP(AE1042,BSFC!$I$11:$I$33,_xlfn.XLOOKUP('Main Data (ICE)'!W1042,BSFC!$J$10:$W$10,BSFC!$J$11:$W$33,,-1),,-1)</f>
        <v>467.51181750000001</v>
      </c>
      <c r="AG1042" s="14">
        <f t="shared" si="390"/>
        <v>1.2008144924002502</v>
      </c>
      <c r="AH1042" s="14">
        <f t="shared" si="394"/>
        <v>3.981184814631128E-4</v>
      </c>
      <c r="AI1042" s="14">
        <f t="shared" si="395"/>
        <v>0.18612509484915993</v>
      </c>
      <c r="AJ1042" s="14">
        <f t="shared" si="399"/>
        <v>121.77648666092445</v>
      </c>
      <c r="AK1042" s="14">
        <f t="shared" si="396"/>
        <v>2.465233044359734E-4</v>
      </c>
      <c r="AL1042" s="14">
        <f t="shared" si="397"/>
        <v>0.16129335981579668</v>
      </c>
    </row>
    <row r="1043" spans="1:38" ht="15.75" thickBot="1" x14ac:dyDescent="0.3">
      <c r="A1043" s="14">
        <v>1</v>
      </c>
      <c r="B1043" s="17" t="s">
        <v>33</v>
      </c>
      <c r="C1043" s="14">
        <v>1037</v>
      </c>
      <c r="D1043" s="14">
        <f t="shared" si="391"/>
        <v>14.723928289184697</v>
      </c>
      <c r="E1043" s="14">
        <f t="shared" si="381"/>
        <v>6.5821739917855178</v>
      </c>
      <c r="F1043" s="14">
        <f t="shared" si="392"/>
        <v>90.451518538828367</v>
      </c>
      <c r="G1043" s="14">
        <f>0.5*('Specifications (ICE)'!$P$4*'Specifications (ICE)'!$P$3)*'Specifications (ICE)'!$P$5*E1043^2</f>
        <v>13.541779543166987</v>
      </c>
      <c r="H1043" s="14">
        <f>IF(B1043="A",'Specifications (ICE)'!$M$12,IF(B1043="G",'Specifications (ICE)'!$M$13))</f>
        <v>84.271039200000004</v>
      </c>
      <c r="I1043" s="14">
        <f>'Specifications (ICE)'!$H$11-G1043-H1043-R1043</f>
        <v>604.18543147555567</v>
      </c>
      <c r="J1043" s="14">
        <f t="shared" si="382"/>
        <v>0.84984726755121931</v>
      </c>
      <c r="K1043" s="14">
        <f>0.5*'Specifications (ICE)'!$E$16*E1043^2</f>
        <v>11630.491818750917</v>
      </c>
      <c r="L1043" s="14">
        <f>E1043/'Specifications (ICE)'!$M$4</f>
        <v>23.034729630045558</v>
      </c>
      <c r="M1043" s="14">
        <f t="shared" si="377"/>
        <v>2</v>
      </c>
      <c r="N1043" s="14">
        <f>IF(M1043=1,'Specifications (ICE)'!$M$19,IF(M1043=2,'Specifications (ICE)'!$M$20,IF(M1043=3,'Specifications (ICE)'!$M$21)))</f>
        <v>710.93413433742921</v>
      </c>
      <c r="O1043" s="14">
        <f t="shared" si="378"/>
        <v>15.400615824476363</v>
      </c>
      <c r="P1043" s="13">
        <f t="shared" si="379"/>
        <v>0.84984726755121931</v>
      </c>
      <c r="Q1043" s="14">
        <v>0</v>
      </c>
      <c r="R1043" s="17">
        <f>'Specifications (ICE)'!$E$16*9.81*SIN(Q1043-Q1042)</f>
        <v>0</v>
      </c>
      <c r="S1043" s="14">
        <f t="shared" si="383"/>
        <v>0</v>
      </c>
      <c r="T1043" s="12">
        <f t="shared" si="380"/>
        <v>412.43593053596356</v>
      </c>
      <c r="U1043" s="3">
        <f t="shared" si="398"/>
        <v>11.924910142649056</v>
      </c>
      <c r="V1043" s="19">
        <f t="shared" si="384"/>
        <v>8.8924054933734009</v>
      </c>
      <c r="W1043" s="14">
        <f>IF(M1043=1,_xlfn.XLOOKUP(D1043,' RPM (ICE)'!$E$3:$E$63,' RPM (ICE)'!$B$3:$B$63,,1),IF(M1043=2,_xlfn.XLOOKUP(D1043,' RPM (ICE)'!$F$3:$F$63,' RPM (ICE)'!$B$3:$B$63,,1),IF(M1043=3,_xlfn.XLOOKUP(D1043,' RPM (ICE)'!$G$3:$G$63,' RPM (ICE)'!$B$3:$B$63,,1))))</f>
        <v>4900</v>
      </c>
      <c r="X1043" s="12">
        <f t="shared" si="385"/>
        <v>17.328939096964067</v>
      </c>
      <c r="Y1043" s="3">
        <f t="shared" si="386"/>
        <v>17</v>
      </c>
      <c r="Z1043" s="3">
        <f t="shared" si="393"/>
        <v>17</v>
      </c>
      <c r="AA1043" s="3">
        <f t="shared" si="387"/>
        <v>17</v>
      </c>
      <c r="AB1043" s="19"/>
      <c r="AC1043" s="14">
        <f>IF(M1043=1,_xlfn.XLOOKUP(D1043,' RPM (ICE)'!$E$3:$E$63,' RPM (ICE)'!$C$3:$C$63,,-1),IF(M1043=2,_xlfn.XLOOKUP(D1043,' RPM (ICE)'!$F$3:$F$63,' RPM (ICE)'!$C$3:$C$63,,-1),IF(M1043=3,_xlfn.XLOOKUP(D1043,' RPM (ICE)'!$G$3:$G$63,' RPM (ICE)'!$C$3:$C$63,,-1))))</f>
        <v>12.7</v>
      </c>
      <c r="AD1043" s="14">
        <f t="shared" si="388"/>
        <v>9.4703900000000001</v>
      </c>
      <c r="AE1043" s="14">
        <f t="shared" si="389"/>
        <v>18.455277557551021</v>
      </c>
      <c r="AF1043" s="14" cm="1">
        <f t="array" ref="AF1043">_xlfn.XLOOKUP(AE1043,BSFC!$I$11:$I$33,_xlfn.XLOOKUP('Main Data (ICE)'!W1043,BSFC!$J$10:$W$10,BSFC!$J$11:$W$33,,-1),,-1)</f>
        <v>467.51181750000001</v>
      </c>
      <c r="AG1043" s="14">
        <f t="shared" si="390"/>
        <v>1.2298664559260626</v>
      </c>
      <c r="AH1043" s="14">
        <f t="shared" si="394"/>
        <v>3.9966489676085041E-4</v>
      </c>
      <c r="AI1043" s="14">
        <f t="shared" si="395"/>
        <v>0.18684806227561504</v>
      </c>
      <c r="AJ1043" s="14">
        <f t="shared" si="399"/>
        <v>121.96333472320006</v>
      </c>
      <c r="AK1043" s="14">
        <f t="shared" si="396"/>
        <v>2.4748087718624509E-4</v>
      </c>
      <c r="AL1043" s="14">
        <f t="shared" si="397"/>
        <v>0.16154084069298291</v>
      </c>
    </row>
    <row r="1044" spans="1:38" ht="15.75" thickBot="1" x14ac:dyDescent="0.3">
      <c r="A1044" s="14">
        <v>1</v>
      </c>
      <c r="B1044" s="17" t="s">
        <v>33</v>
      </c>
      <c r="C1044" s="14">
        <v>1038</v>
      </c>
      <c r="D1044" s="14">
        <f t="shared" si="391"/>
        <v>15.009968910933836</v>
      </c>
      <c r="E1044" s="14">
        <f t="shared" si="381"/>
        <v>6.7100453793726409</v>
      </c>
      <c r="F1044" s="14">
        <f t="shared" si="392"/>
        <v>90.600548827516747</v>
      </c>
      <c r="G1044" s="14">
        <f>0.5*('Specifications (ICE)'!$P$4*'Specifications (ICE)'!$P$3)*'Specifications (ICE)'!$P$5*E1044^2</f>
        <v>14.07304050113672</v>
      </c>
      <c r="H1044" s="14">
        <f>IF(B1044="A",'Specifications (ICE)'!$M$12,IF(B1044="G",'Specifications (ICE)'!$M$13))</f>
        <v>84.271039200000004</v>
      </c>
      <c r="I1044" s="14">
        <f>'Specifications (ICE)'!$H$11-G1044-H1044-R1044</f>
        <v>603.65417051758595</v>
      </c>
      <c r="J1044" s="14">
        <f t="shared" si="382"/>
        <v>0.84909999585288554</v>
      </c>
      <c r="K1044" s="14">
        <f>0.5*'Specifications (ICE)'!$E$16*E1044^2</f>
        <v>12086.770567462829</v>
      </c>
      <c r="L1044" s="14">
        <f>E1044/'Specifications (ICE)'!$M$4</f>
        <v>23.48222354986051</v>
      </c>
      <c r="M1044" s="14">
        <f t="shared" si="377"/>
        <v>2</v>
      </c>
      <c r="N1044" s="14">
        <f>IF(M1044=1,'Specifications (ICE)'!$M$19,IF(M1044=2,'Specifications (ICE)'!$M$20,IF(M1044=3,'Specifications (ICE)'!$M$21)))</f>
        <v>710.93413433742921</v>
      </c>
      <c r="O1044" s="14">
        <f t="shared" si="378"/>
        <v>16.004801255951914</v>
      </c>
      <c r="P1044" s="13">
        <f t="shared" si="379"/>
        <v>0.84909999585288554</v>
      </c>
      <c r="Q1044" s="14">
        <v>0</v>
      </c>
      <c r="R1044" s="17">
        <f>'Specifications (ICE)'!$E$16*9.81*SIN(Q1044-Q1043)</f>
        <v>0</v>
      </c>
      <c r="S1044" s="14">
        <f t="shared" si="383"/>
        <v>0</v>
      </c>
      <c r="T1044" s="12">
        <f t="shared" si="380"/>
        <v>420.44829161821957</v>
      </c>
      <c r="U1044" s="3">
        <f t="shared" si="398"/>
        <v>12.145885164107932</v>
      </c>
      <c r="V1044" s="19">
        <f t="shared" si="384"/>
        <v>9.057186566875286</v>
      </c>
      <c r="W1044" s="14">
        <f>IF(M1044=1,_xlfn.XLOOKUP(D1044,' RPM (ICE)'!$E$3:$E$63,' RPM (ICE)'!$B$3:$B$63,,1),IF(M1044=2,_xlfn.XLOOKUP(D1044,' RPM (ICE)'!$F$3:$F$63,' RPM (ICE)'!$B$3:$B$63,,1),IF(M1044=3,_xlfn.XLOOKUP(D1044,' RPM (ICE)'!$G$3:$G$63,' RPM (ICE)'!$B$3:$B$63,,1))))</f>
        <v>4900</v>
      </c>
      <c r="X1044" s="12">
        <f t="shared" si="385"/>
        <v>17.650053691791577</v>
      </c>
      <c r="Y1044" s="3">
        <f t="shared" si="386"/>
        <v>18</v>
      </c>
      <c r="Z1044" s="3">
        <f t="shared" si="393"/>
        <v>18</v>
      </c>
      <c r="AA1044" s="3">
        <f t="shared" si="387"/>
        <v>18</v>
      </c>
      <c r="AB1044" s="19"/>
      <c r="AC1044" s="14">
        <f>IF(M1044=1,_xlfn.XLOOKUP(D1044,' RPM (ICE)'!$E$3:$E$63,' RPM (ICE)'!$C$3:$C$63,,-1),IF(M1044=2,_xlfn.XLOOKUP(D1044,' RPM (ICE)'!$F$3:$F$63,' RPM (ICE)'!$C$3:$C$63,,-1),IF(M1044=3,_xlfn.XLOOKUP(D1044,' RPM (ICE)'!$G$3:$G$63,' RPM (ICE)'!$C$3:$C$63,,-1))))</f>
        <v>12.7</v>
      </c>
      <c r="AD1044" s="14">
        <f t="shared" si="388"/>
        <v>9.4703900000000001</v>
      </c>
      <c r="AE1044" s="14">
        <f t="shared" si="389"/>
        <v>18.455277557551021</v>
      </c>
      <c r="AF1044" s="14" cm="1">
        <f t="array" ref="AF1044">_xlfn.XLOOKUP(AE1044,BSFC!$I$11:$I$33,_xlfn.XLOOKUP('Main Data (ICE)'!W1044,BSFC!$J$10:$W$10,BSFC!$J$11:$W$33,,-1),,-1)</f>
        <v>467.51181750000001</v>
      </c>
      <c r="AG1044" s="14">
        <f t="shared" si="390"/>
        <v>1.2298664559260626</v>
      </c>
      <c r="AH1044" s="14">
        <f t="shared" si="394"/>
        <v>3.920485988032066E-4</v>
      </c>
      <c r="AI1044" s="14">
        <f t="shared" si="395"/>
        <v>0.18328735297481544</v>
      </c>
      <c r="AJ1044" s="14">
        <f t="shared" si="399"/>
        <v>122.14662207617488</v>
      </c>
      <c r="AK1044" s="14">
        <f t="shared" si="396"/>
        <v>2.4276470592690788E-4</v>
      </c>
      <c r="AL1044" s="14">
        <f t="shared" si="397"/>
        <v>0.16178360539890982</v>
      </c>
    </row>
    <row r="1045" spans="1:38" ht="15.75" thickBot="1" x14ac:dyDescent="0.3">
      <c r="A1045" s="14">
        <v>1</v>
      </c>
      <c r="B1045" s="17" t="s">
        <v>33</v>
      </c>
      <c r="C1045" s="14">
        <v>1039</v>
      </c>
      <c r="D1045" s="14">
        <f t="shared" si="391"/>
        <v>15.290414991189817</v>
      </c>
      <c r="E1045" s="14">
        <f t="shared" si="381"/>
        <v>6.8354157872762862</v>
      </c>
      <c r="F1045" s="14">
        <f t="shared" si="392"/>
        <v>90.746845707051335</v>
      </c>
      <c r="G1045" s="14">
        <f>0.5*('Specifications (ICE)'!$P$4*'Specifications (ICE)'!$P$3)*'Specifications (ICE)'!$P$5*E1045^2</f>
        <v>14.603834320723502</v>
      </c>
      <c r="H1045" s="14">
        <f>IF(B1045="A",'Specifications (ICE)'!$M$12,IF(B1045="G",'Specifications (ICE)'!$M$13))</f>
        <v>84.271039200000004</v>
      </c>
      <c r="I1045" s="14">
        <f>'Specifications (ICE)'!$H$11-G1045-H1045-R1045</f>
        <v>603.12337669799911</v>
      </c>
      <c r="J1045" s="14">
        <f t="shared" si="382"/>
        <v>0.84835338123143189</v>
      </c>
      <c r="K1045" s="14">
        <f>0.5*'Specifications (ICE)'!$E$16*E1045^2</f>
        <v>12542.648109736261</v>
      </c>
      <c r="L1045" s="14">
        <f>E1045/'Specifications (ICE)'!$M$4</f>
        <v>23.920965134825149</v>
      </c>
      <c r="M1045" s="14">
        <f t="shared" si="377"/>
        <v>2</v>
      </c>
      <c r="N1045" s="14">
        <f>IF(M1045=1,'Specifications (ICE)'!$M$19,IF(M1045=2,'Specifications (ICE)'!$M$20,IF(M1045=3,'Specifications (ICE)'!$M$21)))</f>
        <v>710.93413433742921</v>
      </c>
      <c r="O1045" s="14">
        <f t="shared" si="378"/>
        <v>16.608455426469501</v>
      </c>
      <c r="P1045" s="13">
        <f t="shared" si="379"/>
        <v>0.84835338123143189</v>
      </c>
      <c r="Q1045" s="14">
        <v>0</v>
      </c>
      <c r="R1045" s="17">
        <f>'Specifications (ICE)'!$E$16*9.81*SIN(Q1045-Q1044)</f>
        <v>0</v>
      </c>
      <c r="S1045" s="14">
        <f t="shared" si="383"/>
        <v>0</v>
      </c>
      <c r="T1045" s="12">
        <f t="shared" si="380"/>
        <v>428.30394248827304</v>
      </c>
      <c r="U1045" s="3">
        <f t="shared" si="398"/>
        <v>12.361939303753495</v>
      </c>
      <c r="V1045" s="19">
        <f t="shared" si="384"/>
        <v>9.2182981388089811</v>
      </c>
      <c r="W1045" s="14">
        <f>IF(M1045=1,_xlfn.XLOOKUP(D1045,' RPM (ICE)'!$E$3:$E$63,' RPM (ICE)'!$B$3:$B$63,,1),IF(M1045=2,_xlfn.XLOOKUP(D1045,' RPM (ICE)'!$F$3:$F$63,' RPM (ICE)'!$B$3:$B$63,,1),IF(M1045=3,_xlfn.XLOOKUP(D1045,' RPM (ICE)'!$G$3:$G$63,' RPM (ICE)'!$B$3:$B$63,,1))))</f>
        <v>5000</v>
      </c>
      <c r="X1045" s="12">
        <f t="shared" si="385"/>
        <v>17.604737053571839</v>
      </c>
      <c r="Y1045" s="3">
        <f t="shared" si="386"/>
        <v>18</v>
      </c>
      <c r="Z1045" s="3">
        <f t="shared" si="393"/>
        <v>18</v>
      </c>
      <c r="AA1045" s="3">
        <f t="shared" si="387"/>
        <v>18</v>
      </c>
      <c r="AB1045" s="19"/>
      <c r="AC1045" s="14">
        <f>IF(M1045=1,_xlfn.XLOOKUP(D1045,' RPM (ICE)'!$E$3:$E$63,' RPM (ICE)'!$C$3:$C$63,,-1),IF(M1045=2,_xlfn.XLOOKUP(D1045,' RPM (ICE)'!$F$3:$F$63,' RPM (ICE)'!$C$3:$C$63,,-1),IF(M1045=3,_xlfn.XLOOKUP(D1045,' RPM (ICE)'!$G$3:$G$63,' RPM (ICE)'!$C$3:$C$63,,-1))))</f>
        <v>13</v>
      </c>
      <c r="AD1045" s="14">
        <f t="shared" si="388"/>
        <v>9.6941000000000006</v>
      </c>
      <c r="AE1045" s="14">
        <f t="shared" si="389"/>
        <v>18.513404416</v>
      </c>
      <c r="AF1045" s="14" cm="1">
        <f t="array" ref="AF1045">_xlfn.XLOOKUP(AE1045,BSFC!$I$11:$I$33,_xlfn.XLOOKUP('Main Data (ICE)'!W1045,BSFC!$J$10:$W$10,BSFC!$J$11:$W$33,,-1),,-1)</f>
        <v>427.32635400000004</v>
      </c>
      <c r="AG1045" s="14">
        <f t="shared" si="390"/>
        <v>1.1507067800865003</v>
      </c>
      <c r="AH1045" s="14">
        <f t="shared" si="394"/>
        <v>3.9394904997118235E-4</v>
      </c>
      <c r="AI1045" s="14">
        <f t="shared" si="395"/>
        <v>0.16834481118594918</v>
      </c>
      <c r="AJ1045" s="14">
        <f t="shared" si="399"/>
        <v>122.31496688736082</v>
      </c>
      <c r="AK1045" s="14">
        <f t="shared" si="396"/>
        <v>2.229732598489393E-4</v>
      </c>
      <c r="AL1045" s="14">
        <f t="shared" si="397"/>
        <v>0.16200657865875875</v>
      </c>
    </row>
    <row r="1046" spans="1:38" ht="15.75" thickBot="1" x14ac:dyDescent="0.3">
      <c r="A1046" s="14">
        <v>1</v>
      </c>
      <c r="B1046" s="17" t="s">
        <v>33</v>
      </c>
      <c r="C1046" s="14">
        <v>1040</v>
      </c>
      <c r="D1046" s="14">
        <f t="shared" si="391"/>
        <v>15.565569136005086</v>
      </c>
      <c r="E1046" s="14">
        <f t="shared" si="381"/>
        <v>6.9584204922819053</v>
      </c>
      <c r="F1046" s="14">
        <f t="shared" si="392"/>
        <v>90.890556481803912</v>
      </c>
      <c r="G1046" s="14">
        <f>0.5*('Specifications (ICE)'!$P$4*'Specifications (ICE)'!$P$3)*'Specifications (ICE)'!$P$5*E1046^2</f>
        <v>15.134161412682664</v>
      </c>
      <c r="H1046" s="14">
        <f>IF(B1046="A",'Specifications (ICE)'!$M$12,IF(B1046="G",'Specifications (ICE)'!$M$13))</f>
        <v>84.271039200000004</v>
      </c>
      <c r="I1046" s="14">
        <f>'Specifications (ICE)'!$H$11-G1046-H1046-R1046</f>
        <v>602.59304960603993</v>
      </c>
      <c r="J1046" s="14">
        <f t="shared" si="382"/>
        <v>0.84760742310908987</v>
      </c>
      <c r="K1046" s="14">
        <f>0.5*'Specifications (ICE)'!$E$16*E1046^2</f>
        <v>12998.124798352512</v>
      </c>
      <c r="L1046" s="14">
        <f>E1046/'Specifications (ICE)'!$M$4</f>
        <v>24.351427794512354</v>
      </c>
      <c r="M1046" s="14">
        <f t="shared" si="377"/>
        <v>2</v>
      </c>
      <c r="N1046" s="14">
        <f>IF(M1046=1,'Specifications (ICE)'!$M$19,IF(M1046=2,'Specifications (ICE)'!$M$20,IF(M1046=3,'Specifications (ICE)'!$M$21)))</f>
        <v>710.93413433742921</v>
      </c>
      <c r="O1046" s="14">
        <f t="shared" si="378"/>
        <v>17.211578803167502</v>
      </c>
      <c r="P1046" s="13">
        <f t="shared" si="379"/>
        <v>0.84760742310908987</v>
      </c>
      <c r="Q1046" s="14">
        <v>0</v>
      </c>
      <c r="R1046" s="17">
        <f>'Specifications (ICE)'!$E$16*9.81*SIN(Q1046-Q1045)</f>
        <v>0</v>
      </c>
      <c r="S1046" s="14">
        <f t="shared" si="383"/>
        <v>0</v>
      </c>
      <c r="T1046" s="12">
        <f t="shared" si="380"/>
        <v>436.01135952595797</v>
      </c>
      <c r="U1046" s="3">
        <f t="shared" si="398"/>
        <v>12.573329456459728</v>
      </c>
      <c r="V1046" s="19">
        <f t="shared" si="384"/>
        <v>9.3759317756820195</v>
      </c>
      <c r="W1046" s="14">
        <f>IF(M1046=1,_xlfn.XLOOKUP(D1046,' RPM (ICE)'!$E$3:$E$63,' RPM (ICE)'!$B$3:$B$63,,1),IF(M1046=2,_xlfn.XLOOKUP(D1046,' RPM (ICE)'!$F$3:$F$63,' RPM (ICE)'!$B$3:$B$63,,1),IF(M1046=3,_xlfn.XLOOKUP(D1046,' RPM (ICE)'!$G$3:$G$63,' RPM (ICE)'!$B$3:$B$63,,1))))</f>
        <v>5100</v>
      </c>
      <c r="X1046" s="12">
        <f t="shared" si="385"/>
        <v>17.554685752869108</v>
      </c>
      <c r="Y1046" s="3">
        <f t="shared" si="386"/>
        <v>18</v>
      </c>
      <c r="Z1046" s="3">
        <f t="shared" si="393"/>
        <v>18</v>
      </c>
      <c r="AA1046" s="3">
        <f t="shared" si="387"/>
        <v>18</v>
      </c>
      <c r="AB1046" s="19"/>
      <c r="AC1046" s="14">
        <f>IF(M1046=1,_xlfn.XLOOKUP(D1046,' RPM (ICE)'!$E$3:$E$63,' RPM (ICE)'!$C$3:$C$63,,-1),IF(M1046=2,_xlfn.XLOOKUP(D1046,' RPM (ICE)'!$F$3:$F$63,' RPM (ICE)'!$C$3:$C$63,,-1),IF(M1046=3,_xlfn.XLOOKUP(D1046,' RPM (ICE)'!$G$3:$G$63,' RPM (ICE)'!$C$3:$C$63,,-1))))</f>
        <v>13.3</v>
      </c>
      <c r="AD1046" s="14">
        <f t="shared" si="388"/>
        <v>9.9178100000000011</v>
      </c>
      <c r="AE1046" s="14">
        <f t="shared" si="389"/>
        <v>18.569251789803925</v>
      </c>
      <c r="AF1046" s="14" cm="1">
        <f t="array" ref="AF1046">_xlfn.XLOOKUP(AE1046,BSFC!$I$11:$I$33,_xlfn.XLOOKUP('Main Data (ICE)'!W1046,BSFC!$J$10:$W$10,BSFC!$J$11:$W$33,,-1),,-1)</f>
        <v>427.32635400000004</v>
      </c>
      <c r="AG1046" s="14">
        <f t="shared" si="390"/>
        <v>1.1772615519346503</v>
      </c>
      <c r="AH1046" s="14">
        <f t="shared" si="394"/>
        <v>3.959155997080161E-4</v>
      </c>
      <c r="AI1046" s="14">
        <f t="shared" si="395"/>
        <v>0.16918516971494998</v>
      </c>
      <c r="AJ1046" s="14">
        <f t="shared" si="399"/>
        <v>122.48415205707578</v>
      </c>
      <c r="AK1046" s="14">
        <f t="shared" si="396"/>
        <v>2.2408631750324502E-4</v>
      </c>
      <c r="AL1046" s="14">
        <f t="shared" si="397"/>
        <v>0.16223066497626201</v>
      </c>
    </row>
    <row r="1047" spans="1:38" ht="15.75" thickBot="1" x14ac:dyDescent="0.3">
      <c r="A1047" s="14">
        <v>1</v>
      </c>
      <c r="B1047" s="17" t="s">
        <v>33</v>
      </c>
      <c r="C1047" s="14">
        <v>1041</v>
      </c>
      <c r="D1047" s="14">
        <f t="shared" si="391"/>
        <v>15.835707406117619</v>
      </c>
      <c r="E1047" s="14">
        <f t="shared" si="381"/>
        <v>7.0791829043772374</v>
      </c>
      <c r="F1047" s="14">
        <f t="shared" si="392"/>
        <v>91.031815722242754</v>
      </c>
      <c r="G1047" s="14">
        <f>0.5*('Specifications (ICE)'!$P$4*'Specifications (ICE)'!$P$3)*'Specifications (ICE)'!$P$5*E1047^2</f>
        <v>15.664022187408349</v>
      </c>
      <c r="H1047" s="14">
        <f>IF(B1047="A",'Specifications (ICE)'!$M$12,IF(B1047="G",'Specifications (ICE)'!$M$13))</f>
        <v>84.271039200000004</v>
      </c>
      <c r="I1047" s="14">
        <f>'Specifications (ICE)'!$H$11-G1047-H1047-R1047</f>
        <v>602.06318883131428</v>
      </c>
      <c r="J1047" s="14">
        <f t="shared" si="382"/>
        <v>0.84686212090859914</v>
      </c>
      <c r="K1047" s="14">
        <f>0.5*'Specifications (ICE)'!$E$16*E1047^2</f>
        <v>13453.200985782667</v>
      </c>
      <c r="L1047" s="14">
        <f>E1047/'Specifications (ICE)'!$M$4</f>
        <v>24.774043409894094</v>
      </c>
      <c r="M1047" s="14">
        <f t="shared" si="377"/>
        <v>2</v>
      </c>
      <c r="N1047" s="14">
        <f>IF(M1047=1,'Specifications (ICE)'!$M$19,IF(M1047=2,'Specifications (ICE)'!$M$20,IF(M1047=3,'Specifications (ICE)'!$M$21)))</f>
        <v>710.93413433742921</v>
      </c>
      <c r="O1047" s="14">
        <f t="shared" si="378"/>
        <v>17.814171852773544</v>
      </c>
      <c r="P1047" s="13">
        <f t="shared" si="379"/>
        <v>0.84686212090859914</v>
      </c>
      <c r="Q1047" s="14">
        <v>0</v>
      </c>
      <c r="R1047" s="17">
        <f>'Specifications (ICE)'!$E$16*9.81*SIN(Q1047-Q1046)</f>
        <v>0</v>
      </c>
      <c r="S1047" s="14">
        <f t="shared" si="383"/>
        <v>0</v>
      </c>
      <c r="T1047" s="12">
        <f t="shared" si="380"/>
        <v>443.57827554313769</v>
      </c>
      <c r="U1047" s="3">
        <f t="shared" si="398"/>
        <v>12.780290212234361</v>
      </c>
      <c r="V1047" s="19">
        <f t="shared" si="384"/>
        <v>9.5302624112631626</v>
      </c>
      <c r="W1047" s="14">
        <f>IF(M1047=1,_xlfn.XLOOKUP(D1047,' RPM (ICE)'!$E$3:$E$63,' RPM (ICE)'!$B$3:$B$63,,1),IF(M1047=2,_xlfn.XLOOKUP(D1047,' RPM (ICE)'!$F$3:$F$63,' RPM (ICE)'!$B$3:$B$63,,1),IF(M1047=3,_xlfn.XLOOKUP(D1047,' RPM (ICE)'!$G$3:$G$63,' RPM (ICE)'!$B$3:$B$63,,1))))</f>
        <v>5200</v>
      </c>
      <c r="X1047" s="12">
        <f t="shared" si="385"/>
        <v>17.500494175513399</v>
      </c>
      <c r="Y1047" s="3">
        <f t="shared" si="386"/>
        <v>18</v>
      </c>
      <c r="Z1047" s="3">
        <f t="shared" si="393"/>
        <v>18</v>
      </c>
      <c r="AA1047" s="3">
        <f t="shared" si="387"/>
        <v>18</v>
      </c>
      <c r="AB1047" s="19"/>
      <c r="AC1047" s="14">
        <f>IF(M1047=1,_xlfn.XLOOKUP(D1047,' RPM (ICE)'!$E$3:$E$63,' RPM (ICE)'!$C$3:$C$63,,-1),IF(M1047=2,_xlfn.XLOOKUP(D1047,' RPM (ICE)'!$F$3:$F$63,' RPM (ICE)'!$C$3:$C$63,,-1),IF(M1047=3,_xlfn.XLOOKUP(D1047,' RPM (ICE)'!$G$3:$G$63,' RPM (ICE)'!$C$3:$C$63,,-1))))</f>
        <v>14.036</v>
      </c>
      <c r="AD1047" s="14">
        <f t="shared" si="388"/>
        <v>10.4666452</v>
      </c>
      <c r="AE1047" s="14">
        <f t="shared" si="389"/>
        <v>19.219981093415385</v>
      </c>
      <c r="AF1047" s="14" cm="1">
        <f t="array" ref="AF1047">_xlfn.XLOOKUP(AE1047,BSFC!$I$11:$I$33,_xlfn.XLOOKUP('Main Data (ICE)'!W1047,BSFC!$J$10:$W$10,BSFC!$J$11:$W$33,,-1),,-1)</f>
        <v>443.04624000000007</v>
      </c>
      <c r="AG1047" s="14">
        <f t="shared" si="390"/>
        <v>1.2881132781316802</v>
      </c>
      <c r="AH1047" s="14">
        <f t="shared" si="394"/>
        <v>4.1069731969301426E-4</v>
      </c>
      <c r="AI1047" s="14">
        <f t="shared" si="395"/>
        <v>0.18195790326806796</v>
      </c>
      <c r="AJ1047" s="14">
        <f t="shared" si="399"/>
        <v>122.66610996034385</v>
      </c>
      <c r="AK1047" s="14">
        <f t="shared" si="396"/>
        <v>2.4100384538816949E-4</v>
      </c>
      <c r="AL1047" s="14">
        <f t="shared" si="397"/>
        <v>0.16247166882165018</v>
      </c>
    </row>
    <row r="1048" spans="1:38" ht="15.75" thickBot="1" x14ac:dyDescent="0.3">
      <c r="A1048" s="14">
        <v>1</v>
      </c>
      <c r="B1048" s="17" t="s">
        <v>33</v>
      </c>
      <c r="C1048" s="14">
        <v>1042</v>
      </c>
      <c r="D1048" s="14">
        <f t="shared" si="391"/>
        <v>16.101082471075678</v>
      </c>
      <c r="E1048" s="14">
        <f t="shared" si="381"/>
        <v>7.1978159767699079</v>
      </c>
      <c r="F1048" s="14">
        <f t="shared" si="392"/>
        <v>91.170746753992859</v>
      </c>
      <c r="G1048" s="14">
        <f>0.5*('Specifications (ICE)'!$P$4*'Specifications (ICE)'!$P$3)*'Specifications (ICE)'!$P$5*E1048^2</f>
        <v>16.19341705493385</v>
      </c>
      <c r="H1048" s="14">
        <f>IF(B1048="A",'Specifications (ICE)'!$M$12,IF(B1048="G",'Specifications (ICE)'!$M$13))</f>
        <v>84.271039200000004</v>
      </c>
      <c r="I1048" s="14">
        <f>'Specifications (ICE)'!$H$11-G1048-H1048-R1048</f>
        <v>601.53379396378875</v>
      </c>
      <c r="J1048" s="14">
        <f t="shared" si="382"/>
        <v>0.8461174740532067</v>
      </c>
      <c r="K1048" s="14">
        <f>0.5*'Specifications (ICE)'!$E$16*E1048^2</f>
        <v>13907.87702418789</v>
      </c>
      <c r="L1048" s="14">
        <f>E1048/'Specifications (ICE)'!$M$4</f>
        <v>25.189207267786205</v>
      </c>
      <c r="M1048" s="14">
        <f t="shared" si="377"/>
        <v>2</v>
      </c>
      <c r="N1048" s="14">
        <f>IF(M1048=1,'Specifications (ICE)'!$M$19,IF(M1048=2,'Specifications (ICE)'!$M$20,IF(M1048=3,'Specifications (ICE)'!$M$21)))</f>
        <v>710.93413433742921</v>
      </c>
      <c r="O1048" s="14">
        <f t="shared" si="378"/>
        <v>18.416235041604857</v>
      </c>
      <c r="P1048" s="13">
        <f t="shared" si="379"/>
        <v>0.8461174740532067</v>
      </c>
      <c r="Q1048" s="14">
        <v>0</v>
      </c>
      <c r="R1048" s="17">
        <f>'Specifications (ICE)'!$E$16*9.81*SIN(Q1048-Q1047)</f>
        <v>0</v>
      </c>
      <c r="S1048" s="14">
        <f t="shared" si="383"/>
        <v>0</v>
      </c>
      <c r="T1048" s="12">
        <f t="shared" si="380"/>
        <v>451.01176813474552</v>
      </c>
      <c r="U1048" s="3">
        <f t="shared" si="398"/>
        <v>12.983036495643441</v>
      </c>
      <c r="V1048" s="19">
        <f t="shared" si="384"/>
        <v>9.6814503148013138</v>
      </c>
      <c r="W1048" s="14">
        <f>IF(M1048=1,_xlfn.XLOOKUP(D1048,' RPM (ICE)'!$E$3:$E$63,' RPM (ICE)'!$B$3:$B$63,,1),IF(M1048=2,_xlfn.XLOOKUP(D1048,' RPM (ICE)'!$F$3:$F$63,' RPM (ICE)'!$B$3:$B$63,,1),IF(M1048=3,_xlfn.XLOOKUP(D1048,' RPM (ICE)'!$G$3:$G$63,' RPM (ICE)'!$B$3:$B$63,,1))))</f>
        <v>5300</v>
      </c>
      <c r="X1048" s="12">
        <f t="shared" si="385"/>
        <v>17.442685427542411</v>
      </c>
      <c r="Y1048" s="3">
        <f t="shared" si="386"/>
        <v>17</v>
      </c>
      <c r="Z1048" s="3">
        <f t="shared" si="393"/>
        <v>17</v>
      </c>
      <c r="AA1048" s="3">
        <f t="shared" si="387"/>
        <v>17</v>
      </c>
      <c r="AB1048" s="19"/>
      <c r="AC1048" s="14">
        <f>IF(M1048=1,_xlfn.XLOOKUP(D1048,' RPM (ICE)'!$E$3:$E$63,' RPM (ICE)'!$C$3:$C$63,,-1),IF(M1048=2,_xlfn.XLOOKUP(D1048,' RPM (ICE)'!$F$3:$F$63,' RPM (ICE)'!$C$3:$C$63,,-1),IF(M1048=3,_xlfn.XLOOKUP(D1048,' RPM (ICE)'!$G$3:$G$63,' RPM (ICE)'!$C$3:$C$63,,-1))))</f>
        <v>14.772</v>
      </c>
      <c r="AD1048" s="14">
        <f t="shared" si="388"/>
        <v>11.015480400000001</v>
      </c>
      <c r="AE1048" s="14">
        <f t="shared" si="389"/>
        <v>19.846154574249059</v>
      </c>
      <c r="AF1048" s="14" cm="1">
        <f t="array" ref="AF1048">_xlfn.XLOOKUP(AE1048,BSFC!$I$11:$I$33,_xlfn.XLOOKUP('Main Data (ICE)'!W1048,BSFC!$J$10:$W$10,BSFC!$J$11:$W$33,,-1),,-1)</f>
        <v>443.04624000000007</v>
      </c>
      <c r="AG1048" s="14">
        <f t="shared" si="390"/>
        <v>1.3556575480593605</v>
      </c>
      <c r="AH1048" s="14">
        <f t="shared" si="394"/>
        <v>4.251089047764031E-4</v>
      </c>
      <c r="AI1048" s="14">
        <f t="shared" si="395"/>
        <v>0.18834290185170346</v>
      </c>
      <c r="AJ1048" s="14">
        <f t="shared" si="399"/>
        <v>122.85445286219554</v>
      </c>
      <c r="AK1048" s="14">
        <f t="shared" si="396"/>
        <v>2.4946079715457413E-4</v>
      </c>
      <c r="AL1048" s="14">
        <f t="shared" si="397"/>
        <v>0.16272112961880475</v>
      </c>
    </row>
    <row r="1049" spans="1:38" ht="15.75" thickBot="1" x14ac:dyDescent="0.3">
      <c r="A1049" s="14">
        <v>3</v>
      </c>
      <c r="B1049" s="17" t="s">
        <v>33</v>
      </c>
      <c r="C1049" s="14">
        <v>1043</v>
      </c>
      <c r="D1049" s="14">
        <f t="shared" si="391"/>
        <v>16.361926297076202</v>
      </c>
      <c r="E1049" s="14">
        <f t="shared" si="381"/>
        <v>7.3144234074567045</v>
      </c>
      <c r="F1049" s="14">
        <f t="shared" si="392"/>
        <v>91.307462930278277</v>
      </c>
      <c r="G1049" s="14">
        <f>0.5*('Specifications (ICE)'!$P$4*'Specifications (ICE)'!$P$3)*'Specifications (ICE)'!$P$5*E1049^2</f>
        <v>16.722346424931906</v>
      </c>
      <c r="H1049" s="14">
        <f>IF(B1049="A",'Specifications (ICE)'!$M$12,IF(B1049="G",'Specifications (ICE)'!$M$13))</f>
        <v>84.271039200000004</v>
      </c>
      <c r="I1049" s="14">
        <f>'Specifications (ICE)'!$H$11-G1049-H1049-R1049</f>
        <v>601.00486459379078</v>
      </c>
      <c r="J1049" s="14">
        <f t="shared" si="382"/>
        <v>0.84537348196666706</v>
      </c>
      <c r="K1049" s="14">
        <f>0.5*'Specifications (ICE)'!$E$16*E1049^2</f>
        <v>14362.153265419684</v>
      </c>
      <c r="L1049" s="14">
        <f>E1049/'Specifications (ICE)'!$M$4</f>
        <v>25.597282265815238</v>
      </c>
      <c r="M1049" s="14">
        <f t="shared" si="377"/>
        <v>2</v>
      </c>
      <c r="N1049" s="14">
        <f>IF(M1049=1,'Specifications (ICE)'!$M$19,IF(M1049=2,'Specifications (ICE)'!$M$20,IF(M1049=3,'Specifications (ICE)'!$M$21)))</f>
        <v>710.93413433742921</v>
      </c>
      <c r="O1049" s="14">
        <f t="shared" si="378"/>
        <v>19.017768835568642</v>
      </c>
      <c r="P1049" s="13">
        <f t="shared" si="379"/>
        <v>-1.0144481783600003</v>
      </c>
      <c r="Q1049" s="14">
        <v>0</v>
      </c>
      <c r="R1049" s="17">
        <f>'Specifications (ICE)'!$E$16*9.81*SIN(Q1049-Q1048)</f>
        <v>0</v>
      </c>
      <c r="S1049" s="14">
        <f t="shared" si="383"/>
        <v>0</v>
      </c>
      <c r="T1049" s="12">
        <f t="shared" si="380"/>
        <v>458.31833496855103</v>
      </c>
      <c r="U1049" s="3">
        <f t="shared" si="398"/>
        <v>13.181765815908671</v>
      </c>
      <c r="V1049" s="19">
        <f t="shared" si="384"/>
        <v>9.8296427689230956</v>
      </c>
      <c r="W1049" s="14">
        <f>IF(M1049=1,_xlfn.XLOOKUP(D1049,' RPM (ICE)'!$E$3:$E$63,' RPM (ICE)'!$B$3:$B$63,,1),IF(M1049=2,_xlfn.XLOOKUP(D1049,' RPM (ICE)'!$F$3:$F$63,' RPM (ICE)'!$B$3:$B$63,,1),IF(M1049=3,_xlfn.XLOOKUP(D1049,' RPM (ICE)'!$G$3:$G$63,' RPM (ICE)'!$B$3:$B$63,,1))))</f>
        <v>5400</v>
      </c>
      <c r="X1049" s="12">
        <f t="shared" si="385"/>
        <v>17.381720902202378</v>
      </c>
      <c r="Y1049" s="3">
        <f t="shared" si="386"/>
        <v>17</v>
      </c>
      <c r="Z1049" s="3">
        <f t="shared" si="393"/>
        <v>17</v>
      </c>
      <c r="AA1049" s="3">
        <f t="shared" si="387"/>
        <v>17</v>
      </c>
      <c r="AB1049" s="19"/>
      <c r="AC1049" s="14">
        <f>IF(M1049=1,_xlfn.XLOOKUP(D1049,' RPM (ICE)'!$E$3:$E$63,' RPM (ICE)'!$C$3:$C$63,,-1),IF(M1049=2,_xlfn.XLOOKUP(D1049,' RPM (ICE)'!$F$3:$F$63,' RPM (ICE)'!$C$3:$C$63,,-1),IF(M1049=3,_xlfn.XLOOKUP(D1049,' RPM (ICE)'!$G$3:$G$63,' RPM (ICE)'!$C$3:$C$63,,-1))))</f>
        <v>15.507999999999999</v>
      </c>
      <c r="AD1049" s="14">
        <f t="shared" si="388"/>
        <v>11.5643156</v>
      </c>
      <c r="AE1049" s="14">
        <f t="shared" si="389"/>
        <v>20.449136444681479</v>
      </c>
      <c r="AF1049" s="14" cm="1">
        <f t="array" ref="AF1049">_xlfn.XLOOKUP(AE1049,BSFC!$I$11:$I$33,_xlfn.XLOOKUP('Main Data (ICE)'!W1049,BSFC!$J$10:$W$10,BSFC!$J$11:$W$33,,-1),,-1)</f>
        <v>461.7157545</v>
      </c>
      <c r="AG1049" s="14">
        <f t="shared" si="390"/>
        <v>1.4831740840361447</v>
      </c>
      <c r="AH1049" s="14">
        <f t="shared" si="394"/>
        <v>4.3917472505272518E-4</v>
      </c>
      <c r="AI1049" s="14">
        <f t="shared" si="395"/>
        <v>0.20277388953504907</v>
      </c>
      <c r="AJ1049" s="14">
        <f t="shared" si="399"/>
        <v>123.0572267517306</v>
      </c>
      <c r="AK1049" s="14">
        <f t="shared" si="396"/>
        <v>2.6857468812589285E-4</v>
      </c>
      <c r="AL1049" s="14">
        <f t="shared" si="397"/>
        <v>0.16298970430693063</v>
      </c>
    </row>
    <row r="1050" spans="1:38" ht="15.75" thickBot="1" x14ac:dyDescent="0.3">
      <c r="A1050" s="14">
        <v>3</v>
      </c>
      <c r="B1050" s="17" t="s">
        <v>33</v>
      </c>
      <c r="C1050" s="14">
        <v>1044</v>
      </c>
      <c r="D1050" s="14">
        <f t="shared" si="391"/>
        <v>16.048683326929861</v>
      </c>
      <c r="E1050" s="14">
        <f t="shared" si="381"/>
        <v>7.1743915021993709</v>
      </c>
      <c r="F1050" s="14">
        <f t="shared" si="392"/>
        <v>91.446847573518539</v>
      </c>
      <c r="G1050" s="14">
        <f>0.5*('Specifications (ICE)'!$P$4*'Specifications (ICE)'!$P$3)*'Specifications (ICE)'!$P$5*E1050^2</f>
        <v>16.088189286792133</v>
      </c>
      <c r="H1050" s="14">
        <f>IF(B1050="A",'Specifications (ICE)'!$M$12,IF(B1050="G",'Specifications (ICE)'!$M$13))</f>
        <v>84.271039200000004</v>
      </c>
      <c r="I1050" s="14">
        <f>'Specifications (ICE)'!$H$11-G1050-H1050-R1050</f>
        <v>601.63902173193048</v>
      </c>
      <c r="J1050" s="14">
        <f t="shared" si="382"/>
        <v>0.84626548743877839</v>
      </c>
      <c r="K1050" s="14">
        <f>0.5*'Specifications (ICE)'!$E$16*E1050^2</f>
        <v>13817.501110699093</v>
      </c>
      <c r="L1050" s="14">
        <f>E1050/'Specifications (ICE)'!$M$4</f>
        <v>25.107231853716083</v>
      </c>
      <c r="M1050" s="14">
        <f t="shared" si="377"/>
        <v>2</v>
      </c>
      <c r="N1050" s="14">
        <f>IF(M1050=1,'Specifications (ICE)'!$M$19,IF(M1050=2,'Specifications (ICE)'!$M$20,IF(M1050=3,'Specifications (ICE)'!$M$21)))</f>
        <v>710.93413433742921</v>
      </c>
      <c r="O1050" s="14">
        <f t="shared" si="378"/>
        <v>18.296562998056096</v>
      </c>
      <c r="P1050" s="13">
        <f t="shared" si="379"/>
        <v>-1.015518584926534</v>
      </c>
      <c r="Q1050" s="14">
        <v>0</v>
      </c>
      <c r="R1050" s="17">
        <f>'Specifications (ICE)'!$E$16*9.81*SIN(Q1050-Q1049)</f>
        <v>0</v>
      </c>
      <c r="S1050" s="14">
        <f t="shared" si="383"/>
        <v>0</v>
      </c>
      <c r="T1050" s="12">
        <f t="shared" si="380"/>
        <v>449.54400156113746</v>
      </c>
      <c r="U1050" s="3">
        <f t="shared" si="398"/>
        <v>12.943048440884215</v>
      </c>
      <c r="V1050" s="19">
        <f t="shared" si="384"/>
        <v>9.6516312223673602</v>
      </c>
      <c r="W1050" s="14">
        <f>IF(M1050=1,_xlfn.XLOOKUP(D1050,' RPM (ICE)'!$E$3:$E$63,' RPM (ICE)'!$B$3:$B$63,,1),IF(M1050=2,_xlfn.XLOOKUP(D1050,' RPM (ICE)'!$F$3:$F$63,' RPM (ICE)'!$B$3:$B$63,,1),IF(M1050=3,_xlfn.XLOOKUP(D1050,' RPM (ICE)'!$G$3:$G$63,' RPM (ICE)'!$B$3:$B$63,,1))))</f>
        <v>5300</v>
      </c>
      <c r="X1050" s="12">
        <f t="shared" si="385"/>
        <v>17.388961550215367</v>
      </c>
      <c r="Y1050" s="3">
        <f t="shared" si="386"/>
        <v>17</v>
      </c>
      <c r="Z1050" s="3">
        <f t="shared" si="393"/>
        <v>17</v>
      </c>
      <c r="AA1050" s="3">
        <f t="shared" si="387"/>
        <v>17</v>
      </c>
      <c r="AB1050" s="19"/>
      <c r="AC1050" s="14">
        <f>IF(M1050=1,_xlfn.XLOOKUP(D1050,' RPM (ICE)'!$E$3:$E$63,' RPM (ICE)'!$C$3:$C$63,,-1),IF(M1050=2,_xlfn.XLOOKUP(D1050,' RPM (ICE)'!$F$3:$F$63,' RPM (ICE)'!$C$3:$C$63,,-1),IF(M1050=3,_xlfn.XLOOKUP(D1050,' RPM (ICE)'!$G$3:$G$63,' RPM (ICE)'!$C$3:$C$63,,-1))))</f>
        <v>14.772</v>
      </c>
      <c r="AD1050" s="14">
        <f t="shared" si="388"/>
        <v>11.015480400000001</v>
      </c>
      <c r="AE1050" s="14">
        <f t="shared" si="389"/>
        <v>19.846154574249059</v>
      </c>
      <c r="AF1050" s="14" cm="1">
        <f t="array" ref="AF1050">_xlfn.XLOOKUP(AE1050,BSFC!$I$11:$I$33,_xlfn.XLOOKUP('Main Data (ICE)'!W1050,BSFC!$J$10:$W$10,BSFC!$J$11:$W$33,,-1),,-1)</f>
        <v>443.04624000000007</v>
      </c>
      <c r="AG1050" s="14">
        <f t="shared" si="390"/>
        <v>1.3556575480593605</v>
      </c>
      <c r="AH1050" s="14">
        <f t="shared" si="394"/>
        <v>4.2649689046502919E-4</v>
      </c>
      <c r="AI1050" s="14">
        <f t="shared" si="395"/>
        <v>0.18895784369222307</v>
      </c>
      <c r="AJ1050" s="14">
        <f t="shared" si="399"/>
        <v>123.24618459542282</v>
      </c>
      <c r="AK1050" s="14">
        <f t="shared" si="396"/>
        <v>2.502752896585736E-4</v>
      </c>
      <c r="AL1050" s="14">
        <f t="shared" si="397"/>
        <v>0.1632399795965892</v>
      </c>
    </row>
    <row r="1051" spans="1:38" ht="15.75" thickBot="1" x14ac:dyDescent="0.3">
      <c r="A1051" s="14">
        <v>3</v>
      </c>
      <c r="B1051" s="17" t="s">
        <v>33</v>
      </c>
      <c r="C1051" s="14">
        <v>1045</v>
      </c>
      <c r="D1051" s="14">
        <f t="shared" si="391"/>
        <v>15.728862911512588</v>
      </c>
      <c r="E1051" s="14">
        <f t="shared" si="381"/>
        <v>7.0314192206820865</v>
      </c>
      <c r="F1051" s="14">
        <f t="shared" si="392"/>
        <v>91.589066372969242</v>
      </c>
      <c r="G1051" s="14">
        <f>0.5*('Specifications (ICE)'!$P$4*'Specifications (ICE)'!$P$3)*'Specifications (ICE)'!$P$5*E1051^2</f>
        <v>15.453363010514643</v>
      </c>
      <c r="H1051" s="14">
        <f>IF(B1051="A",'Specifications (ICE)'!$M$12,IF(B1051="G",'Specifications (ICE)'!$M$13))</f>
        <v>84.271039200000004</v>
      </c>
      <c r="I1051" s="14">
        <f>'Specifications (ICE)'!$H$11-G1051-H1051-R1051</f>
        <v>602.27384800820801</v>
      </c>
      <c r="J1051" s="14">
        <f t="shared" si="382"/>
        <v>0.84715843412063829</v>
      </c>
      <c r="K1051" s="14">
        <f>0.5*'Specifications (ICE)'!$E$16*E1051^2</f>
        <v>13272.274260044962</v>
      </c>
      <c r="L1051" s="14">
        <f>E1051/'Specifications (ICE)'!$M$4</f>
        <v>24.606891410960934</v>
      </c>
      <c r="M1051" s="14">
        <f t="shared" si="377"/>
        <v>2</v>
      </c>
      <c r="N1051" s="14">
        <f>IF(M1051=1,'Specifications (ICE)'!$M$19,IF(M1051=2,'Specifications (ICE)'!$M$20,IF(M1051=3,'Specifications (ICE)'!$M$21)))</f>
        <v>710.93413433742921</v>
      </c>
      <c r="O1051" s="14">
        <f t="shared" si="378"/>
        <v>17.574596171977777</v>
      </c>
      <c r="P1051" s="13">
        <f t="shared" si="379"/>
        <v>-1.0165901209447659</v>
      </c>
      <c r="Q1051" s="14">
        <v>0</v>
      </c>
      <c r="R1051" s="17">
        <f>'Specifications (ICE)'!$E$16*9.81*SIN(Q1051-Q1050)</f>
        <v>0</v>
      </c>
      <c r="S1051" s="14">
        <f t="shared" si="383"/>
        <v>0</v>
      </c>
      <c r="T1051" s="12">
        <f t="shared" si="380"/>
        <v>440.5854255584336</v>
      </c>
      <c r="U1051" s="3">
        <f t="shared" si="398"/>
        <v>12.698502400147818</v>
      </c>
      <c r="V1051" s="19">
        <f t="shared" si="384"/>
        <v>9.4692732397902279</v>
      </c>
      <c r="W1051" s="14">
        <f>IF(M1051=1,_xlfn.XLOOKUP(D1051,' RPM (ICE)'!$E$3:$E$63,' RPM (ICE)'!$B$3:$B$63,,1),IF(M1051=2,_xlfn.XLOOKUP(D1051,' RPM (ICE)'!$F$3:$F$63,' RPM (ICE)'!$B$3:$B$63,,1),IF(M1051=3,_xlfn.XLOOKUP(D1051,' RPM (ICE)'!$G$3:$G$63,' RPM (ICE)'!$B$3:$B$63,,1))))</f>
        <v>5200</v>
      </c>
      <c r="X1051" s="12">
        <f t="shared" si="385"/>
        <v>17.388499290790175</v>
      </c>
      <c r="Y1051" s="3">
        <f t="shared" si="386"/>
        <v>17</v>
      </c>
      <c r="Z1051" s="3">
        <f t="shared" si="393"/>
        <v>17</v>
      </c>
      <c r="AA1051" s="3">
        <f t="shared" si="387"/>
        <v>17</v>
      </c>
      <c r="AB1051" s="19"/>
      <c r="AC1051" s="14">
        <f>IF(M1051=1,_xlfn.XLOOKUP(D1051,' RPM (ICE)'!$E$3:$E$63,' RPM (ICE)'!$C$3:$C$63,,-1),IF(M1051=2,_xlfn.XLOOKUP(D1051,' RPM (ICE)'!$F$3:$F$63,' RPM (ICE)'!$C$3:$C$63,,-1),IF(M1051=3,_xlfn.XLOOKUP(D1051,' RPM (ICE)'!$G$3:$G$63,' RPM (ICE)'!$C$3:$C$63,,-1))))</f>
        <v>14.036</v>
      </c>
      <c r="AD1051" s="14">
        <f t="shared" si="388"/>
        <v>10.4666452</v>
      </c>
      <c r="AE1051" s="14">
        <f t="shared" si="389"/>
        <v>19.219981093415385</v>
      </c>
      <c r="AF1051" s="14" cm="1">
        <f t="array" ref="AF1051">_xlfn.XLOOKUP(AE1051,BSFC!$I$11:$I$33,_xlfn.XLOOKUP('Main Data (ICE)'!W1051,BSFC!$J$10:$W$10,BSFC!$J$11:$W$33,,-1),,-1)</f>
        <v>443.04624000000007</v>
      </c>
      <c r="AG1051" s="14">
        <f t="shared" si="390"/>
        <v>1.2881132781316802</v>
      </c>
      <c r="AH1051" s="14">
        <f t="shared" si="394"/>
        <v>4.1348714295012784E-4</v>
      </c>
      <c r="AI1051" s="14">
        <f t="shared" si="395"/>
        <v>0.18319392397239667</v>
      </c>
      <c r="AJ1051" s="14">
        <f t="shared" si="399"/>
        <v>123.42937851939521</v>
      </c>
      <c r="AK1051" s="14">
        <f t="shared" si="396"/>
        <v>2.4264095890383665E-4</v>
      </c>
      <c r="AL1051" s="14">
        <f t="shared" si="397"/>
        <v>0.16348262055549304</v>
      </c>
    </row>
    <row r="1052" spans="1:38" ht="15.75" thickBot="1" x14ac:dyDescent="0.3">
      <c r="A1052" s="14">
        <v>3</v>
      </c>
      <c r="B1052" s="17" t="s">
        <v>33</v>
      </c>
      <c r="C1052" s="14">
        <v>1046</v>
      </c>
      <c r="D1052" s="14">
        <f t="shared" si="391"/>
        <v>15.402054951559704</v>
      </c>
      <c r="E1052" s="14">
        <f t="shared" si="381"/>
        <v>6.8853232324334597</v>
      </c>
      <c r="F1052" s="14">
        <f t="shared" si="392"/>
        <v>91.73430283700182</v>
      </c>
      <c r="G1052" s="14">
        <f>0.5*('Specifications (ICE)'!$P$4*'Specifications (ICE)'!$P$3)*'Specifications (ICE)'!$P$5*E1052^2</f>
        <v>14.817866890050693</v>
      </c>
      <c r="H1052" s="14">
        <f>IF(B1052="A",'Specifications (ICE)'!$M$12,IF(B1052="G",'Specifications (ICE)'!$M$13))</f>
        <v>84.271039200000004</v>
      </c>
      <c r="I1052" s="14">
        <f>'Specifications (ICE)'!$H$11-G1052-H1052-R1052</f>
        <v>602.90934412867193</v>
      </c>
      <c r="J1052" s="14">
        <f t="shared" si="382"/>
        <v>0.8480523230053747</v>
      </c>
      <c r="K1052" s="14">
        <f>0.5*'Specifications (ICE)'!$E$16*E1052^2</f>
        <v>12726.472107060321</v>
      </c>
      <c r="L1052" s="14">
        <f>E1052/'Specifications (ICE)'!$M$4</f>
        <v>24.095619361096972</v>
      </c>
      <c r="M1052" s="14">
        <f t="shared" si="377"/>
        <v>2</v>
      </c>
      <c r="N1052" s="14">
        <f>IF(M1052=1,'Specifications (ICE)'!$M$19,IF(M1052=2,'Specifications (ICE)'!$M$20,IF(M1052=3,'Specifications (ICE)'!$M$21)))</f>
        <v>710.93413433742921</v>
      </c>
      <c r="O1052" s="14">
        <f t="shared" si="378"/>
        <v>16.851867554367928</v>
      </c>
      <c r="P1052" s="13">
        <f t="shared" si="379"/>
        <v>-1.0176627876064497</v>
      </c>
      <c r="Q1052" s="14">
        <v>0</v>
      </c>
      <c r="R1052" s="17">
        <f>'Specifications (ICE)'!$E$16*9.81*SIN(Q1052-Q1051)</f>
        <v>0</v>
      </c>
      <c r="S1052" s="14">
        <f t="shared" si="383"/>
        <v>0</v>
      </c>
      <c r="T1052" s="12">
        <f t="shared" si="380"/>
        <v>431.43111955921643</v>
      </c>
      <c r="U1052" s="3">
        <f t="shared" si="398"/>
        <v>12.447778618067863</v>
      </c>
      <c r="V1052" s="19">
        <f t="shared" si="384"/>
        <v>9.2823085154932059</v>
      </c>
      <c r="W1052" s="14">
        <f>IF(M1052=1,_xlfn.XLOOKUP(D1052,' RPM (ICE)'!$E$3:$E$63,' RPM (ICE)'!$B$3:$B$63,,1),IF(M1052=2,_xlfn.XLOOKUP(D1052,' RPM (ICE)'!$F$3:$F$63,' RPM (ICE)'!$B$3:$B$63,,1),IF(M1052=3,_xlfn.XLOOKUP(D1052,' RPM (ICE)'!$G$3:$G$63,' RPM (ICE)'!$B$3:$B$63,,1))))</f>
        <v>5100</v>
      </c>
      <c r="X1052" s="12">
        <f t="shared" si="385"/>
        <v>17.379393637792454</v>
      </c>
      <c r="Y1052" s="3">
        <f t="shared" si="386"/>
        <v>17</v>
      </c>
      <c r="Z1052" s="3">
        <f t="shared" si="393"/>
        <v>17</v>
      </c>
      <c r="AA1052" s="3">
        <f t="shared" si="387"/>
        <v>17</v>
      </c>
      <c r="AB1052" s="19"/>
      <c r="AC1052" s="14">
        <f>IF(M1052=1,_xlfn.XLOOKUP(D1052,' RPM (ICE)'!$E$3:$E$63,' RPM (ICE)'!$C$3:$C$63,,-1),IF(M1052=2,_xlfn.XLOOKUP(D1052,' RPM (ICE)'!$F$3:$F$63,' RPM (ICE)'!$C$3:$C$63,,-1),IF(M1052=3,_xlfn.XLOOKUP(D1052,' RPM (ICE)'!$G$3:$G$63,' RPM (ICE)'!$C$3:$C$63,,-1))))</f>
        <v>13.3</v>
      </c>
      <c r="AD1052" s="14">
        <f t="shared" si="388"/>
        <v>9.9178100000000011</v>
      </c>
      <c r="AE1052" s="14">
        <f t="shared" si="389"/>
        <v>18.569251789803925</v>
      </c>
      <c r="AF1052" s="14" cm="1">
        <f t="array" ref="AF1052">_xlfn.XLOOKUP(AE1052,BSFC!$I$11:$I$33,_xlfn.XLOOKUP('Main Data (ICE)'!W1052,BSFC!$J$10:$W$10,BSFC!$J$11:$W$33,,-1),,-1)</f>
        <v>427.32635400000004</v>
      </c>
      <c r="AG1052" s="14">
        <f t="shared" si="390"/>
        <v>1.1772615519346503</v>
      </c>
      <c r="AH1052" s="14">
        <f t="shared" si="394"/>
        <v>4.0011879315192931E-4</v>
      </c>
      <c r="AI1052" s="14">
        <f t="shared" si="395"/>
        <v>0.17098130504449413</v>
      </c>
      <c r="AJ1052" s="14">
        <f t="shared" si="399"/>
        <v>123.60035982443971</v>
      </c>
      <c r="AK1052" s="14">
        <f t="shared" si="396"/>
        <v>2.2646530469469419E-4</v>
      </c>
      <c r="AL1052" s="14">
        <f t="shared" si="397"/>
        <v>0.16370908586018773</v>
      </c>
    </row>
    <row r="1053" spans="1:38" ht="15.75" thickBot="1" x14ac:dyDescent="0.3">
      <c r="A1053" s="14">
        <v>3</v>
      </c>
      <c r="B1053" s="17" t="s">
        <v>33</v>
      </c>
      <c r="C1053" s="14">
        <v>1047</v>
      </c>
      <c r="D1053" s="14">
        <f t="shared" si="391"/>
        <v>15.067804416634409</v>
      </c>
      <c r="E1053" s="14">
        <f t="shared" si="381"/>
        <v>6.7359001209842058</v>
      </c>
      <c r="F1053" s="14">
        <f t="shared" si="392"/>
        <v>91.88276109529528</v>
      </c>
      <c r="G1053" s="14">
        <f>0.5*('Specifications (ICE)'!$P$4*'Specifications (ICE)'!$P$3)*'Specifications (ICE)'!$P$5*E1053^2</f>
        <v>14.181700218606553</v>
      </c>
      <c r="H1053" s="14">
        <f>IF(B1053="A",'Specifications (ICE)'!$M$12,IF(B1053="G",'Specifications (ICE)'!$M$13))</f>
        <v>84.271039200000004</v>
      </c>
      <c r="I1053" s="14">
        <f>'Specifications (ICE)'!$H$11-G1053-H1053-R1053</f>
        <v>603.54551080011606</v>
      </c>
      <c r="J1053" s="14">
        <f t="shared" si="382"/>
        <v>0.84894715508716379</v>
      </c>
      <c r="K1053" s="14">
        <f>0.5*'Specifications (ICE)'!$E$16*E1053^2</f>
        <v>12180.094044708352</v>
      </c>
      <c r="L1053" s="14">
        <f>E1053/'Specifications (ICE)'!$M$4</f>
        <v>23.572703835465287</v>
      </c>
      <c r="M1053" s="14">
        <f t="shared" si="377"/>
        <v>2</v>
      </c>
      <c r="N1053" s="14">
        <f>IF(M1053=1,'Specifications (ICE)'!$M$19,IF(M1053=2,'Specifications (ICE)'!$M$20,IF(M1053=3,'Specifications (ICE)'!$M$21)))</f>
        <v>710.93413433742921</v>
      </c>
      <c r="O1053" s="14">
        <f t="shared" si="378"/>
        <v>16.128376341413517</v>
      </c>
      <c r="P1053" s="13">
        <f t="shared" si="379"/>
        <v>-1.0187365861045965</v>
      </c>
      <c r="Q1053" s="14">
        <v>0</v>
      </c>
      <c r="R1053" s="17">
        <f>'Specifications (ICE)'!$E$16*9.81*SIN(Q1053-Q1052)</f>
        <v>0</v>
      </c>
      <c r="S1053" s="14">
        <f t="shared" si="383"/>
        <v>0</v>
      </c>
      <c r="T1053" s="12">
        <f t="shared" si="380"/>
        <v>422.06833758306954</v>
      </c>
      <c r="U1053" s="3">
        <f t="shared" si="398"/>
        <v>12.190490232270589</v>
      </c>
      <c r="V1053" s="19">
        <f t="shared" si="384"/>
        <v>9.090448566204179</v>
      </c>
      <c r="W1053" s="14">
        <f>IF(M1053=1,_xlfn.XLOOKUP(D1053,' RPM (ICE)'!$E$3:$E$63,' RPM (ICE)'!$B$3:$B$63,,1),IF(M1053=2,_xlfn.XLOOKUP(D1053,' RPM (ICE)'!$F$3:$F$63,' RPM (ICE)'!$B$3:$B$63,,1),IF(M1053=3,_xlfn.XLOOKUP(D1053,' RPM (ICE)'!$G$3:$G$63,' RPM (ICE)'!$B$3:$B$63,,1))))</f>
        <v>5000</v>
      </c>
      <c r="X1053" s="12">
        <f t="shared" si="385"/>
        <v>17.36057505379409</v>
      </c>
      <c r="Y1053" s="3">
        <f t="shared" si="386"/>
        <v>17</v>
      </c>
      <c r="Z1053" s="3">
        <f t="shared" si="393"/>
        <v>17</v>
      </c>
      <c r="AA1053" s="3">
        <f t="shared" si="387"/>
        <v>17</v>
      </c>
      <c r="AB1053" s="19"/>
      <c r="AC1053" s="14">
        <f>IF(M1053=1,_xlfn.XLOOKUP(D1053,' RPM (ICE)'!$E$3:$E$63,' RPM (ICE)'!$C$3:$C$63,,-1),IF(M1053=2,_xlfn.XLOOKUP(D1053,' RPM (ICE)'!$F$3:$F$63,' RPM (ICE)'!$C$3:$C$63,,-1),IF(M1053=3,_xlfn.XLOOKUP(D1053,' RPM (ICE)'!$G$3:$G$63,' RPM (ICE)'!$C$3:$C$63,,-1))))</f>
        <v>13</v>
      </c>
      <c r="AD1053" s="14">
        <f t="shared" si="388"/>
        <v>9.6941000000000006</v>
      </c>
      <c r="AE1053" s="14">
        <f t="shared" si="389"/>
        <v>18.513404416</v>
      </c>
      <c r="AF1053" s="14" cm="1">
        <f t="array" ref="AF1053">_xlfn.XLOOKUP(AE1053,BSFC!$I$11:$I$33,_xlfn.XLOOKUP('Main Data (ICE)'!W1053,BSFC!$J$10:$W$10,BSFC!$J$11:$W$33,,-1),,-1)</f>
        <v>427.32635400000004</v>
      </c>
      <c r="AG1053" s="14">
        <f t="shared" si="390"/>
        <v>1.1507067800865003</v>
      </c>
      <c r="AH1053" s="14">
        <f t="shared" si="394"/>
        <v>3.9976922270072875E-4</v>
      </c>
      <c r="AI1053" s="14">
        <f t="shared" si="395"/>
        <v>0.17083192437811645</v>
      </c>
      <c r="AJ1053" s="14">
        <f t="shared" si="399"/>
        <v>123.77119174881783</v>
      </c>
      <c r="AK1053" s="14">
        <f t="shared" si="396"/>
        <v>2.2626744950743902E-4</v>
      </c>
      <c r="AL1053" s="14">
        <f t="shared" si="397"/>
        <v>0.16393535330969516</v>
      </c>
    </row>
    <row r="1054" spans="1:38" ht="15.75" thickBot="1" x14ac:dyDescent="0.3">
      <c r="A1054" s="14">
        <v>3</v>
      </c>
      <c r="B1054" s="17" t="s">
        <v>33</v>
      </c>
      <c r="C1054" s="14">
        <v>1048</v>
      </c>
      <c r="D1054" s="14">
        <f t="shared" si="391"/>
        <v>14.725604122860629</v>
      </c>
      <c r="E1054" s="14">
        <f t="shared" si="381"/>
        <v>6.5829231552301932</v>
      </c>
      <c r="F1054" s="14">
        <f t="shared" si="392"/>
        <v>92.034669294194046</v>
      </c>
      <c r="G1054" s="14">
        <f>0.5*('Specifications (ICE)'!$P$4*'Specifications (ICE)'!$P$3)*'Specifications (ICE)'!$P$5*E1054^2</f>
        <v>13.54486228864271</v>
      </c>
      <c r="H1054" s="14">
        <f>IF(B1054="A",'Specifications (ICE)'!$M$12,IF(B1054="G",'Specifications (ICE)'!$M$13))</f>
        <v>84.271039200000004</v>
      </c>
      <c r="I1054" s="14">
        <f>'Specifications (ICE)'!$H$11-G1054-H1054-R1054</f>
        <v>604.18234873007998</v>
      </c>
      <c r="J1054" s="14">
        <f t="shared" si="382"/>
        <v>0.8498429313612309</v>
      </c>
      <c r="K1054" s="14">
        <f>0.5*'Specifications (ICE)'!$E$16*E1054^2</f>
        <v>11633.139465311726</v>
      </c>
      <c r="L1054" s="14">
        <f>E1054/'Specifications (ICE)'!$M$4</f>
        <v>23.037351374383878</v>
      </c>
      <c r="M1054" s="14">
        <f t="shared" si="377"/>
        <v>2</v>
      </c>
      <c r="N1054" s="14">
        <f>IF(M1054=1,'Specifications (ICE)'!$M$19,IF(M1054=2,'Specifications (ICE)'!$M$20,IF(M1054=3,'Specifications (ICE)'!$M$21)))</f>
        <v>710.93413433742921</v>
      </c>
      <c r="O1054" s="14">
        <f t="shared" si="378"/>
        <v>15.404121728453379</v>
      </c>
      <c r="P1054" s="13">
        <f t="shared" si="379"/>
        <v>-1.019811517633477</v>
      </c>
      <c r="Q1054" s="14">
        <v>0</v>
      </c>
      <c r="R1054" s="17">
        <f>'Specifications (ICE)'!$E$16*9.81*SIN(Q1054-Q1053)</f>
        <v>0</v>
      </c>
      <c r="S1054" s="14">
        <f t="shared" si="383"/>
        <v>0</v>
      </c>
      <c r="T1054" s="12">
        <f t="shared" si="380"/>
        <v>412.48287276550866</v>
      </c>
      <c r="U1054" s="3">
        <f t="shared" si="398"/>
        <v>11.926206548819417</v>
      </c>
      <c r="V1054" s="19">
        <f t="shared" si="384"/>
        <v>8.8933722234546391</v>
      </c>
      <c r="W1054" s="14">
        <f>IF(M1054=1,_xlfn.XLOOKUP(D1054,' RPM (ICE)'!$E$3:$E$63,' RPM (ICE)'!$B$3:$B$63,,1),IF(M1054=2,_xlfn.XLOOKUP(D1054,' RPM (ICE)'!$F$3:$F$63,' RPM (ICE)'!$B$3:$B$63,,1),IF(M1054=3,_xlfn.XLOOKUP(D1054,' RPM (ICE)'!$G$3:$G$63,' RPM (ICE)'!$B$3:$B$63,,1))))</f>
        <v>4900</v>
      </c>
      <c r="X1054" s="12">
        <f t="shared" si="385"/>
        <v>17.330822997412991</v>
      </c>
      <c r="Y1054" s="3">
        <f t="shared" si="386"/>
        <v>17</v>
      </c>
      <c r="Z1054" s="3">
        <f t="shared" si="393"/>
        <v>17</v>
      </c>
      <c r="AA1054" s="3">
        <f t="shared" si="387"/>
        <v>17</v>
      </c>
      <c r="AB1054" s="19"/>
      <c r="AC1054" s="14">
        <f>IF(M1054=1,_xlfn.XLOOKUP(D1054,' RPM (ICE)'!$E$3:$E$63,' RPM (ICE)'!$C$3:$C$63,,-1),IF(M1054=2,_xlfn.XLOOKUP(D1054,' RPM (ICE)'!$F$3:$F$63,' RPM (ICE)'!$C$3:$C$63,,-1),IF(M1054=3,_xlfn.XLOOKUP(D1054,' RPM (ICE)'!$G$3:$G$63,' RPM (ICE)'!$C$3:$C$63,,-1))))</f>
        <v>12.7</v>
      </c>
      <c r="AD1054" s="14">
        <f t="shared" si="388"/>
        <v>9.4703900000000001</v>
      </c>
      <c r="AE1054" s="14">
        <f t="shared" si="389"/>
        <v>18.455277557551021</v>
      </c>
      <c r="AF1054" s="14" cm="1">
        <f t="array" ref="AF1054">_xlfn.XLOOKUP(AE1054,BSFC!$I$11:$I$33,_xlfn.XLOOKUP('Main Data (ICE)'!W1054,BSFC!$J$10:$W$10,BSFC!$J$11:$W$33,,-1),,-1)</f>
        <v>467.51181750000001</v>
      </c>
      <c r="AG1054" s="14">
        <f t="shared" si="390"/>
        <v>1.2298664559260626</v>
      </c>
      <c r="AH1054" s="14">
        <f t="shared" si="394"/>
        <v>3.9961941326913591E-4</v>
      </c>
      <c r="AI1054" s="14">
        <f t="shared" si="395"/>
        <v>0.18682679820573736</v>
      </c>
      <c r="AJ1054" s="14">
        <f t="shared" si="399"/>
        <v>123.95801854702357</v>
      </c>
      <c r="AK1054" s="14">
        <f t="shared" si="396"/>
        <v>2.4745271285528126E-4</v>
      </c>
      <c r="AL1054" s="14">
        <f t="shared" si="397"/>
        <v>0.16418280602255045</v>
      </c>
    </row>
    <row r="1055" spans="1:38" ht="15.75" thickBot="1" x14ac:dyDescent="0.3">
      <c r="A1055" s="14">
        <v>1</v>
      </c>
      <c r="B1055" s="17" t="s">
        <v>33</v>
      </c>
      <c r="C1055" s="14">
        <v>1049</v>
      </c>
      <c r="D1055" s="14">
        <f t="shared" si="391"/>
        <v>14.374885944852089</v>
      </c>
      <c r="E1055" s="14">
        <f t="shared" si="381"/>
        <v>6.4261383608197304</v>
      </c>
      <c r="F1055" s="14">
        <f t="shared" si="392"/>
        <v>92.190283746272613</v>
      </c>
      <c r="G1055" s="14">
        <f>0.5*('Specifications (ICE)'!$P$4*'Specifications (ICE)'!$P$3)*'Specifications (ICE)'!$P$5*E1055^2</f>
        <v>12.907352391873077</v>
      </c>
      <c r="H1055" s="14">
        <f>IF(B1055="A",'Specifications (ICE)'!$M$12,IF(B1055="G",'Specifications (ICE)'!$M$13))</f>
        <v>84.271039200000004</v>
      </c>
      <c r="I1055" s="14">
        <f>'Specifications (ICE)'!$H$11-G1055-H1055-R1055</f>
        <v>604.81985862684951</v>
      </c>
      <c r="J1055" s="14">
        <f t="shared" si="382"/>
        <v>0.85073965282385089</v>
      </c>
      <c r="K1055" s="14">
        <f>0.5*'Specifications (ICE)'!$E$16*E1055^2</f>
        <v>11085.6077605519</v>
      </c>
      <c r="L1055" s="14">
        <f>E1055/'Specifications (ICE)'!$M$4</f>
        <v>22.488673178721715</v>
      </c>
      <c r="M1055" s="14">
        <f t="shared" si="377"/>
        <v>2</v>
      </c>
      <c r="N1055" s="14">
        <f>IF(M1055=1,'Specifications (ICE)'!$M$19,IF(M1055=2,'Specifications (ICE)'!$M$20,IF(M1055=3,'Specifications (ICE)'!$M$21)))</f>
        <v>710.93413433742921</v>
      </c>
      <c r="O1055" s="14">
        <f t="shared" si="378"/>
        <v>14.679102909977281</v>
      </c>
      <c r="P1055" s="13">
        <f t="shared" si="379"/>
        <v>0.85073965282385089</v>
      </c>
      <c r="Q1055" s="14">
        <v>0</v>
      </c>
      <c r="R1055" s="17">
        <f>'Specifications (ICE)'!$E$16*9.81*SIN(Q1055-Q1054)</f>
        <v>0</v>
      </c>
      <c r="S1055" s="14">
        <f t="shared" si="383"/>
        <v>0</v>
      </c>
      <c r="T1055" s="12">
        <f t="shared" si="380"/>
        <v>402.65881119295403</v>
      </c>
      <c r="U1055" s="3">
        <f t="shared" si="398"/>
        <v>11.654445690271483</v>
      </c>
      <c r="V1055" s="19">
        <f t="shared" si="384"/>
        <v>8.6907201512354462</v>
      </c>
      <c r="W1055" s="14">
        <f>IF(M1055=1,_xlfn.XLOOKUP(D1055,' RPM (ICE)'!$E$3:$E$63,' RPM (ICE)'!$B$3:$B$63,,1),IF(M1055=2,_xlfn.XLOOKUP(D1055,' RPM (ICE)'!$F$3:$F$63,' RPM (ICE)'!$B$3:$B$63,,1),IF(M1055=3,_xlfn.XLOOKUP(D1055,' RPM (ICE)'!$G$3:$G$63,' RPM (ICE)'!$B$3:$B$63,,1))))</f>
        <v>4700</v>
      </c>
      <c r="X1055" s="12">
        <f t="shared" si="385"/>
        <v>17.656584804280218</v>
      </c>
      <c r="Y1055" s="3">
        <f t="shared" si="386"/>
        <v>18</v>
      </c>
      <c r="Z1055" s="3">
        <f t="shared" si="393"/>
        <v>18</v>
      </c>
      <c r="AA1055" s="3">
        <f t="shared" si="387"/>
        <v>18</v>
      </c>
      <c r="AB1055" s="19"/>
      <c r="AC1055" s="14">
        <f>IF(M1055=1,_xlfn.XLOOKUP(D1055,' RPM (ICE)'!$E$3:$E$63,' RPM (ICE)'!$C$3:$C$63,,-1),IF(M1055=2,_xlfn.XLOOKUP(D1055,' RPM (ICE)'!$F$3:$F$63,' RPM (ICE)'!$C$3:$C$63,,-1),IF(M1055=3,_xlfn.XLOOKUP(D1055,' RPM (ICE)'!$G$3:$G$63,' RPM (ICE)'!$C$3:$C$63,,-1))))</f>
        <v>12.1</v>
      </c>
      <c r="AD1055" s="14">
        <f t="shared" si="388"/>
        <v>9.0229700000000008</v>
      </c>
      <c r="AE1055" s="14">
        <f t="shared" si="389"/>
        <v>18.331603390638296</v>
      </c>
      <c r="AF1055" s="14" cm="1">
        <f t="array" ref="AF1055">_xlfn.XLOOKUP(AE1055,BSFC!$I$11:$I$33,_xlfn.XLOOKUP('Main Data (ICE)'!W1055,BSFC!$J$10:$W$10,BSFC!$J$11:$W$33,,-1),,-1)</f>
        <v>467.51181750000001</v>
      </c>
      <c r="AG1055" s="14">
        <f t="shared" si="390"/>
        <v>1.1717625288744375</v>
      </c>
      <c r="AH1055" s="14">
        <f t="shared" si="394"/>
        <v>3.9002903685315092E-4</v>
      </c>
      <c r="AI1055" s="14">
        <f t="shared" si="395"/>
        <v>0.18234318389699106</v>
      </c>
      <c r="AJ1055" s="14">
        <f t="shared" si="399"/>
        <v>124.14036173092056</v>
      </c>
      <c r="AK1055" s="14">
        <f t="shared" si="396"/>
        <v>2.4151415085694179E-4</v>
      </c>
      <c r="AL1055" s="14">
        <f t="shared" si="397"/>
        <v>0.16442432017340738</v>
      </c>
    </row>
    <row r="1056" spans="1:38" ht="15.75" thickBot="1" x14ac:dyDescent="0.3">
      <c r="A1056" s="14">
        <v>1</v>
      </c>
      <c r="B1056" s="17" t="s">
        <v>33</v>
      </c>
      <c r="C1056" s="14">
        <v>1050</v>
      </c>
      <c r="D1056" s="14">
        <f t="shared" si="391"/>
        <v>14.668039377639753</v>
      </c>
      <c r="E1056" s="14">
        <f t="shared" si="381"/>
        <v>6.5571894541828355</v>
      </c>
      <c r="F1056" s="14">
        <f t="shared" si="392"/>
        <v>92.342788109153588</v>
      </c>
      <c r="G1056" s="14">
        <f>0.5*('Specifications (ICE)'!$P$4*'Specifications (ICE)'!$P$3)*'Specifications (ICE)'!$P$5*E1056^2</f>
        <v>13.439171202380461</v>
      </c>
      <c r="H1056" s="14">
        <f>IF(B1056="A",'Specifications (ICE)'!$M$12,IF(B1056="G",'Specifications (ICE)'!$M$13))</f>
        <v>84.271039200000004</v>
      </c>
      <c r="I1056" s="14">
        <f>'Specifications (ICE)'!$H$11-G1056-H1056-R1056</f>
        <v>604.28803981634223</v>
      </c>
      <c r="J1056" s="14">
        <f t="shared" si="382"/>
        <v>0.84999159645010125</v>
      </c>
      <c r="K1056" s="14">
        <f>0.5*'Specifications (ICE)'!$E$16*E1056^2</f>
        <v>11542.365626454763</v>
      </c>
      <c r="L1056" s="14">
        <f>E1056/'Specifications (ICE)'!$M$4</f>
        <v>22.9472946778052</v>
      </c>
      <c r="M1056" s="14">
        <f t="shared" si="377"/>
        <v>2</v>
      </c>
      <c r="N1056" s="14">
        <f>IF(M1056=1,'Specifications (ICE)'!$M$19,IF(M1056=2,'Specifications (ICE)'!$M$20,IF(M1056=3,'Specifications (ICE)'!$M$21)))</f>
        <v>710.93413433742921</v>
      </c>
      <c r="O1056" s="14">
        <f t="shared" si="378"/>
        <v>15.283922768604132</v>
      </c>
      <c r="P1056" s="13">
        <f t="shared" si="379"/>
        <v>0.84999159645010125</v>
      </c>
      <c r="Q1056" s="14">
        <v>0</v>
      </c>
      <c r="R1056" s="17">
        <f>'Specifications (ICE)'!$E$16*9.81*SIN(Q1056-Q1055)</f>
        <v>0</v>
      </c>
      <c r="S1056" s="14">
        <f t="shared" si="383"/>
        <v>0</v>
      </c>
      <c r="T1056" s="12">
        <f t="shared" si="380"/>
        <v>410.87041114555655</v>
      </c>
      <c r="U1056" s="3">
        <f t="shared" si="398"/>
        <v>11.881663221800062</v>
      </c>
      <c r="V1056" s="19">
        <f t="shared" si="384"/>
        <v>8.8601562644963074</v>
      </c>
      <c r="W1056" s="14">
        <f>IF(M1056=1,_xlfn.XLOOKUP(D1056,' RPM (ICE)'!$E$3:$E$63,' RPM (ICE)'!$B$3:$B$63,,1),IF(M1056=2,_xlfn.XLOOKUP(D1056,' RPM (ICE)'!$F$3:$F$63,' RPM (ICE)'!$B$3:$B$63,,1),IF(M1056=3,_xlfn.XLOOKUP(D1056,' RPM (ICE)'!$G$3:$G$63,' RPM (ICE)'!$B$3:$B$63,,1))))</f>
        <v>4800</v>
      </c>
      <c r="X1056" s="12">
        <f t="shared" si="385"/>
        <v>17.625804195504653</v>
      </c>
      <c r="Y1056" s="3">
        <f t="shared" si="386"/>
        <v>18</v>
      </c>
      <c r="Z1056" s="3">
        <f t="shared" si="393"/>
        <v>18</v>
      </c>
      <c r="AA1056" s="3">
        <f t="shared" si="387"/>
        <v>18</v>
      </c>
      <c r="AB1056" s="19"/>
      <c r="AC1056" s="14">
        <f>IF(M1056=1,_xlfn.XLOOKUP(D1056,' RPM (ICE)'!$E$3:$E$63,' RPM (ICE)'!$C$3:$C$63,,-1),IF(M1056=2,_xlfn.XLOOKUP(D1056,' RPM (ICE)'!$F$3:$F$63,' RPM (ICE)'!$C$3:$C$63,,-1),IF(M1056=3,_xlfn.XLOOKUP(D1056,' RPM (ICE)'!$G$3:$G$63,' RPM (ICE)'!$C$3:$C$63,,-1))))</f>
        <v>12.4</v>
      </c>
      <c r="AD1056" s="14">
        <f t="shared" si="388"/>
        <v>9.2466800000000013</v>
      </c>
      <c r="AE1056" s="14">
        <f t="shared" si="389"/>
        <v>18.394728746666669</v>
      </c>
      <c r="AF1056" s="14" cm="1">
        <f t="array" ref="AF1056">_xlfn.XLOOKUP(AE1056,BSFC!$I$11:$I$33,_xlfn.XLOOKUP('Main Data (ICE)'!W1056,BSFC!$J$10:$W$10,BSFC!$J$11:$W$33,,-1),,-1)</f>
        <v>467.51181750000001</v>
      </c>
      <c r="AG1056" s="14">
        <f t="shared" si="390"/>
        <v>1.2008144924002502</v>
      </c>
      <c r="AH1056" s="14">
        <f t="shared" si="394"/>
        <v>3.9171084504562736E-4</v>
      </c>
      <c r="AI1056" s="14">
        <f t="shared" si="395"/>
        <v>0.18312944910174211</v>
      </c>
      <c r="AJ1056" s="14">
        <f t="shared" si="399"/>
        <v>124.3234911800223</v>
      </c>
      <c r="AK1056" s="14">
        <f t="shared" si="396"/>
        <v>2.4255556172416174E-4</v>
      </c>
      <c r="AL1056" s="14">
        <f t="shared" si="397"/>
        <v>0.16466687573513156</v>
      </c>
    </row>
    <row r="1057" spans="1:38" ht="15.75" thickBot="1" x14ac:dyDescent="0.3">
      <c r="A1057" s="14">
        <v>1</v>
      </c>
      <c r="B1057" s="17" t="s">
        <v>33</v>
      </c>
      <c r="C1057" s="14">
        <v>1051</v>
      </c>
      <c r="D1057" s="14">
        <f t="shared" si="391"/>
        <v>14.955197291946845</v>
      </c>
      <c r="E1057" s="14">
        <f t="shared" si="381"/>
        <v>6.6855603154071384</v>
      </c>
      <c r="F1057" s="14">
        <f t="shared" si="392"/>
        <v>92.492364203425822</v>
      </c>
      <c r="G1057" s="14">
        <f>0.5*('Specifications (ICE)'!$P$4*'Specifications (ICE)'!$P$3)*'Specifications (ICE)'!$P$5*E1057^2</f>
        <v>13.970522383984504</v>
      </c>
      <c r="H1057" s="14">
        <f>IF(B1057="A",'Specifications (ICE)'!$M$12,IF(B1057="G",'Specifications (ICE)'!$M$13))</f>
        <v>84.271039200000004</v>
      </c>
      <c r="I1057" s="14">
        <f>'Specifications (ICE)'!$H$11-G1057-H1057-R1057</f>
        <v>603.75668863473811</v>
      </c>
      <c r="J1057" s="14">
        <f t="shared" si="382"/>
        <v>0.84924419784319749</v>
      </c>
      <c r="K1057" s="14">
        <f>0.5*'Specifications (ICE)'!$E$16*E1057^2</f>
        <v>11998.721864630839</v>
      </c>
      <c r="L1057" s="14">
        <f>E1057/'Specifications (ICE)'!$M$4</f>
        <v>23.396536536857877</v>
      </c>
      <c r="M1057" s="14">
        <f t="shared" si="377"/>
        <v>2</v>
      </c>
      <c r="N1057" s="14">
        <f>IF(M1057=1,'Specifications (ICE)'!$M$19,IF(M1057=2,'Specifications (ICE)'!$M$20,IF(M1057=3,'Specifications (ICE)'!$M$21)))</f>
        <v>710.93413433742921</v>
      </c>
      <c r="O1057" s="14">
        <f t="shared" si="378"/>
        <v>15.888210808420476</v>
      </c>
      <c r="P1057" s="13">
        <f t="shared" si="379"/>
        <v>0.84924419784319749</v>
      </c>
      <c r="Q1057" s="14">
        <v>0</v>
      </c>
      <c r="R1057" s="17">
        <f>'Specifications (ICE)'!$E$16*9.81*SIN(Q1057-Q1056)</f>
        <v>0</v>
      </c>
      <c r="S1057" s="14">
        <f t="shared" si="383"/>
        <v>0</v>
      </c>
      <c r="T1057" s="12">
        <f t="shared" si="380"/>
        <v>418.91406901130466</v>
      </c>
      <c r="U1057" s="3">
        <f t="shared" si="398"/>
        <v>12.103619832258753</v>
      </c>
      <c r="V1057" s="19">
        <f t="shared" si="384"/>
        <v>9.0256693089153526</v>
      </c>
      <c r="W1057" s="14">
        <f>IF(M1057=1,_xlfn.XLOOKUP(D1057,' RPM (ICE)'!$E$3:$E$63,' RPM (ICE)'!$B$3:$B$63,,1),IF(M1057=2,_xlfn.XLOOKUP(D1057,' RPM (ICE)'!$F$3:$F$63,' RPM (ICE)'!$B$3:$B$63,,1),IF(M1057=3,_xlfn.XLOOKUP(D1057,' RPM (ICE)'!$G$3:$G$63,' RPM (ICE)'!$B$3:$B$63,,1))))</f>
        <v>4900</v>
      </c>
      <c r="X1057" s="12">
        <f t="shared" si="385"/>
        <v>17.588634917749165</v>
      </c>
      <c r="Y1057" s="3">
        <f t="shared" si="386"/>
        <v>18</v>
      </c>
      <c r="Z1057" s="3">
        <f t="shared" si="393"/>
        <v>18</v>
      </c>
      <c r="AA1057" s="3">
        <f t="shared" si="387"/>
        <v>18</v>
      </c>
      <c r="AB1057" s="19"/>
      <c r="AC1057" s="14">
        <f>IF(M1057=1,_xlfn.XLOOKUP(D1057,' RPM (ICE)'!$E$3:$E$63,' RPM (ICE)'!$C$3:$C$63,,-1),IF(M1057=2,_xlfn.XLOOKUP(D1057,' RPM (ICE)'!$F$3:$F$63,' RPM (ICE)'!$C$3:$C$63,,-1),IF(M1057=3,_xlfn.XLOOKUP(D1057,' RPM (ICE)'!$G$3:$G$63,' RPM (ICE)'!$C$3:$C$63,,-1))))</f>
        <v>12.7</v>
      </c>
      <c r="AD1057" s="14">
        <f t="shared" si="388"/>
        <v>9.4703900000000001</v>
      </c>
      <c r="AE1057" s="14">
        <f t="shared" si="389"/>
        <v>18.455277557551021</v>
      </c>
      <c r="AF1057" s="14" cm="1">
        <f t="array" ref="AF1057">_xlfn.XLOOKUP(AE1057,BSFC!$I$11:$I$33,_xlfn.XLOOKUP('Main Data (ICE)'!W1057,BSFC!$J$10:$W$10,BSFC!$J$11:$W$33,,-1),,-1)</f>
        <v>467.51181750000001</v>
      </c>
      <c r="AG1057" s="14">
        <f t="shared" si="390"/>
        <v>1.2298664559260626</v>
      </c>
      <c r="AH1057" s="14">
        <f t="shared" si="394"/>
        <v>3.9348442984300666E-4</v>
      </c>
      <c r="AI1057" s="14">
        <f t="shared" si="395"/>
        <v>0.18395862095385529</v>
      </c>
      <c r="AJ1057" s="14">
        <f t="shared" si="399"/>
        <v>124.50744980097616</v>
      </c>
      <c r="AK1057" s="14">
        <f t="shared" si="396"/>
        <v>2.4365380258788781E-4</v>
      </c>
      <c r="AL1057" s="14">
        <f t="shared" si="397"/>
        <v>0.16491052953771945</v>
      </c>
    </row>
    <row r="1058" spans="1:38" ht="15.75" thickBot="1" x14ac:dyDescent="0.3">
      <c r="A1058" s="14">
        <v>1</v>
      </c>
      <c r="B1058" s="17" t="s">
        <v>33</v>
      </c>
      <c r="C1058" s="14">
        <v>1052</v>
      </c>
      <c r="D1058" s="14">
        <f t="shared" si="391"/>
        <v>15.236698890556887</v>
      </c>
      <c r="E1058" s="14">
        <f t="shared" si="381"/>
        <v>6.8114025814536312</v>
      </c>
      <c r="F1058" s="14">
        <f t="shared" si="392"/>
        <v>92.639176844147258</v>
      </c>
      <c r="G1058" s="14">
        <f>0.5*('Specifications (ICE)'!$P$4*'Specifications (ICE)'!$P$3)*'Specifications (ICE)'!$P$5*E1058^2</f>
        <v>14.501406347871846</v>
      </c>
      <c r="H1058" s="14">
        <f>IF(B1058="A",'Specifications (ICE)'!$M$12,IF(B1058="G",'Specifications (ICE)'!$M$13))</f>
        <v>84.271039200000004</v>
      </c>
      <c r="I1058" s="14">
        <f>'Specifications (ICE)'!$H$11-G1058-H1058-R1058</f>
        <v>603.22580467085083</v>
      </c>
      <c r="J1058" s="14">
        <f t="shared" si="382"/>
        <v>0.84849745642476493</v>
      </c>
      <c r="K1058" s="14">
        <f>0.5*'Specifications (ICE)'!$E$16*E1058^2</f>
        <v>12454.676828231864</v>
      </c>
      <c r="L1058" s="14">
        <f>E1058/'Specifications (ICE)'!$M$4</f>
        <v>23.836929418910344</v>
      </c>
      <c r="M1058" s="14">
        <f t="shared" si="377"/>
        <v>2</v>
      </c>
      <c r="N1058" s="14">
        <f>IF(M1058=1,'Specifications (ICE)'!$M$19,IF(M1058=2,'Specifications (ICE)'!$M$20,IF(M1058=3,'Specifications (ICE)'!$M$21)))</f>
        <v>710.93413433742921</v>
      </c>
      <c r="O1058" s="14">
        <f t="shared" si="378"/>
        <v>16.491967497055214</v>
      </c>
      <c r="P1058" s="13">
        <f t="shared" si="379"/>
        <v>0.84849745642476493</v>
      </c>
      <c r="Q1058" s="14">
        <v>0</v>
      </c>
      <c r="R1058" s="17">
        <f>'Specifications (ICE)'!$E$16*9.81*SIN(Q1058-Q1057)</f>
        <v>0</v>
      </c>
      <c r="S1058" s="14">
        <f t="shared" si="383"/>
        <v>0</v>
      </c>
      <c r="T1058" s="12">
        <f t="shared" si="380"/>
        <v>426.79928629094701</v>
      </c>
      <c r="U1058" s="3">
        <f t="shared" si="398"/>
        <v>12.320603148503539</v>
      </c>
      <c r="V1058" s="19">
        <f t="shared" si="384"/>
        <v>9.187473767839089</v>
      </c>
      <c r="W1058" s="14">
        <f>IF(M1058=1,_xlfn.XLOOKUP(D1058,' RPM (ICE)'!$E$3:$E$63,' RPM (ICE)'!$B$3:$B$63,,1),IF(M1058=2,_xlfn.XLOOKUP(D1058,' RPM (ICE)'!$F$3:$F$63,' RPM (ICE)'!$B$3:$B$63,,1),IF(M1058=3,_xlfn.XLOOKUP(D1058,' RPM (ICE)'!$G$3:$G$63,' RPM (ICE)'!$B$3:$B$63,,1))))</f>
        <v>5000</v>
      </c>
      <c r="X1058" s="12">
        <f t="shared" si="385"/>
        <v>17.545869902868375</v>
      </c>
      <c r="Y1058" s="3">
        <f t="shared" si="386"/>
        <v>18</v>
      </c>
      <c r="Z1058" s="3">
        <f t="shared" si="393"/>
        <v>18</v>
      </c>
      <c r="AA1058" s="3">
        <f t="shared" si="387"/>
        <v>18</v>
      </c>
      <c r="AB1058" s="19"/>
      <c r="AC1058" s="14">
        <f>IF(M1058=1,_xlfn.XLOOKUP(D1058,' RPM (ICE)'!$E$3:$E$63,' RPM (ICE)'!$C$3:$C$63,,-1),IF(M1058=2,_xlfn.XLOOKUP(D1058,' RPM (ICE)'!$F$3:$F$63,' RPM (ICE)'!$C$3:$C$63,,-1),IF(M1058=3,_xlfn.XLOOKUP(D1058,' RPM (ICE)'!$G$3:$G$63,' RPM (ICE)'!$C$3:$C$63,,-1))))</f>
        <v>13</v>
      </c>
      <c r="AD1058" s="14">
        <f t="shared" si="388"/>
        <v>9.6941000000000006</v>
      </c>
      <c r="AE1058" s="14">
        <f t="shared" si="389"/>
        <v>18.513404416</v>
      </c>
      <c r="AF1058" s="14" cm="1">
        <f t="array" ref="AF1058">_xlfn.XLOOKUP(AE1058,BSFC!$I$11:$I$33,_xlfn.XLOOKUP('Main Data (ICE)'!W1058,BSFC!$J$10:$W$10,BSFC!$J$11:$W$33,,-1),,-1)</f>
        <v>427.32635400000004</v>
      </c>
      <c r="AG1058" s="14">
        <f t="shared" si="390"/>
        <v>1.1507067800865003</v>
      </c>
      <c r="AH1058" s="14">
        <f t="shared" si="394"/>
        <v>3.9533789456046363E-4</v>
      </c>
      <c r="AI1058" s="14">
        <f t="shared" si="395"/>
        <v>0.16893830108055938</v>
      </c>
      <c r="AJ1058" s="14">
        <f t="shared" si="399"/>
        <v>124.67638810205672</v>
      </c>
      <c r="AK1058" s="14">
        <f t="shared" si="396"/>
        <v>2.2375933917954884E-4</v>
      </c>
      <c r="AL1058" s="14">
        <f t="shared" si="397"/>
        <v>0.16513428887689899</v>
      </c>
    </row>
    <row r="1059" spans="1:38" ht="15.75" thickBot="1" x14ac:dyDescent="0.3">
      <c r="A1059" s="14">
        <v>1</v>
      </c>
      <c r="B1059" s="17" t="s">
        <v>33</v>
      </c>
      <c r="C1059" s="14">
        <v>1053</v>
      </c>
      <c r="D1059" s="14">
        <f t="shared" si="391"/>
        <v>15.512852312915623</v>
      </c>
      <c r="E1059" s="14">
        <f t="shared" si="381"/>
        <v>6.9348540027518046</v>
      </c>
      <c r="F1059" s="14">
        <f t="shared" si="392"/>
        <v>92.783375986566583</v>
      </c>
      <c r="G1059" s="14">
        <f>0.5*('Specifications (ICE)'!$P$4*'Specifications (ICE)'!$P$3)*'Specifications (ICE)'!$P$5*E1059^2</f>
        <v>15.031823504867575</v>
      </c>
      <c r="H1059" s="14">
        <f>IF(B1059="A",'Specifications (ICE)'!$M$12,IF(B1059="G",'Specifications (ICE)'!$M$13))</f>
        <v>84.271039200000004</v>
      </c>
      <c r="I1059" s="14">
        <f>'Specifications (ICE)'!$H$11-G1059-H1059-R1059</f>
        <v>602.69538751385505</v>
      </c>
      <c r="J1059" s="14">
        <f t="shared" si="382"/>
        <v>0.84775137161693659</v>
      </c>
      <c r="K1059" s="14">
        <f>0.5*'Specifications (ICE)'!$E$16*E1059^2</f>
        <v>12910.230870099038</v>
      </c>
      <c r="L1059" s="14">
        <f>E1059/'Specifications (ICE)'!$M$4</f>
        <v>24.268955390207541</v>
      </c>
      <c r="M1059" s="14">
        <f t="shared" si="377"/>
        <v>2</v>
      </c>
      <c r="N1059" s="14">
        <f>IF(M1059=1,'Specifications (ICE)'!$M$19,IF(M1059=2,'Specifications (ICE)'!$M$20,IF(M1059=3,'Specifications (ICE)'!$M$21)))</f>
        <v>710.93413433742921</v>
      </c>
      <c r="O1059" s="14">
        <f t="shared" si="378"/>
        <v>17.095193301726066</v>
      </c>
      <c r="P1059" s="13">
        <f t="shared" si="379"/>
        <v>0.84775137161693659</v>
      </c>
      <c r="Q1059" s="14">
        <v>0</v>
      </c>
      <c r="R1059" s="17">
        <f>'Specifications (ICE)'!$E$16*9.81*SIN(Q1059-Q1058)</f>
        <v>0</v>
      </c>
      <c r="S1059" s="14">
        <f t="shared" si="383"/>
        <v>0</v>
      </c>
      <c r="T1059" s="12">
        <f t="shared" si="380"/>
        <v>434.53469436169115</v>
      </c>
      <c r="U1059" s="3">
        <f t="shared" si="398"/>
        <v>12.532874713375179</v>
      </c>
      <c r="V1059" s="19">
        <f t="shared" si="384"/>
        <v>9.3457646737638722</v>
      </c>
      <c r="W1059" s="14">
        <f>IF(M1059=1,_xlfn.XLOOKUP(D1059,' RPM (ICE)'!$E$3:$E$63,' RPM (ICE)'!$B$3:$B$63,,1),IF(M1059=2,_xlfn.XLOOKUP(D1059,' RPM (ICE)'!$F$3:$F$63,' RPM (ICE)'!$B$3:$B$63,,1),IF(M1059=3,_xlfn.XLOOKUP(D1059,' RPM (ICE)'!$G$3:$G$63,' RPM (ICE)'!$B$3:$B$63,,1))))</f>
        <v>5100</v>
      </c>
      <c r="X1059" s="12">
        <f t="shared" si="385"/>
        <v>17.4982034738895</v>
      </c>
      <c r="Y1059" s="3">
        <f t="shared" si="386"/>
        <v>17</v>
      </c>
      <c r="Z1059" s="3">
        <f t="shared" si="393"/>
        <v>17</v>
      </c>
      <c r="AA1059" s="3">
        <f t="shared" si="387"/>
        <v>17</v>
      </c>
      <c r="AB1059" s="19"/>
      <c r="AC1059" s="14">
        <f>IF(M1059=1,_xlfn.XLOOKUP(D1059,' RPM (ICE)'!$E$3:$E$63,' RPM (ICE)'!$C$3:$C$63,,-1),IF(M1059=2,_xlfn.XLOOKUP(D1059,' RPM (ICE)'!$F$3:$F$63,' RPM (ICE)'!$C$3:$C$63,,-1),IF(M1059=3,_xlfn.XLOOKUP(D1059,' RPM (ICE)'!$G$3:$G$63,' RPM (ICE)'!$C$3:$C$63,,-1))))</f>
        <v>13.3</v>
      </c>
      <c r="AD1059" s="14">
        <f t="shared" si="388"/>
        <v>9.9178100000000011</v>
      </c>
      <c r="AE1059" s="14">
        <f t="shared" si="389"/>
        <v>18.569251789803925</v>
      </c>
      <c r="AF1059" s="14" cm="1">
        <f t="array" ref="AF1059">_xlfn.XLOOKUP(AE1059,BSFC!$I$11:$I$33,_xlfn.XLOOKUP('Main Data (ICE)'!W1059,BSFC!$J$10:$W$10,BSFC!$J$11:$W$33,,-1),,-1)</f>
        <v>427.32635400000004</v>
      </c>
      <c r="AG1059" s="14">
        <f t="shared" si="390"/>
        <v>1.1772615519346503</v>
      </c>
      <c r="AH1059" s="14">
        <f t="shared" si="394"/>
        <v>3.972610268549454E-4</v>
      </c>
      <c r="AI1059" s="14">
        <f t="shared" si="395"/>
        <v>0.16976010619221993</v>
      </c>
      <c r="AJ1059" s="14">
        <f t="shared" si="399"/>
        <v>124.84614820824893</v>
      </c>
      <c r="AK1059" s="14">
        <f t="shared" si="396"/>
        <v>2.248478227711522E-4</v>
      </c>
      <c r="AL1059" s="14">
        <f t="shared" si="397"/>
        <v>0.16535913669967015</v>
      </c>
    </row>
    <row r="1060" spans="1:38" ht="15.75" thickBot="1" x14ac:dyDescent="0.3">
      <c r="A1060" s="14">
        <v>1</v>
      </c>
      <c r="B1060" s="17" t="s">
        <v>33</v>
      </c>
      <c r="C1060" s="14">
        <v>1054</v>
      </c>
      <c r="D1060" s="14">
        <f t="shared" si="391"/>
        <v>15.783938482355566</v>
      </c>
      <c r="E1060" s="14">
        <f t="shared" si="381"/>
        <v>7.0560401630600573</v>
      </c>
      <c r="F1060" s="14">
        <f t="shared" si="392"/>
        <v>92.925098535884715</v>
      </c>
      <c r="G1060" s="14">
        <f>0.5*('Specifications (ICE)'!$P$4*'Specifications (ICE)'!$P$3)*'Specifications (ICE)'!$P$5*E1060^2</f>
        <v>15.561774265435536</v>
      </c>
      <c r="H1060" s="14">
        <f>IF(B1060="A",'Specifications (ICE)'!$M$12,IF(B1060="G",'Specifications (ICE)'!$M$13))</f>
        <v>84.271039200000004</v>
      </c>
      <c r="I1060" s="14">
        <f>'Specifications (ICE)'!$H$11-G1060-H1060-R1060</f>
        <v>602.16543675328705</v>
      </c>
      <c r="J1060" s="14">
        <f t="shared" si="382"/>
        <v>0.84700594284235409</v>
      </c>
      <c r="K1060" s="14">
        <f>0.5*'Specifications (ICE)'!$E$16*E1060^2</f>
        <v>13365.384342763315</v>
      </c>
      <c r="L1060" s="14">
        <f>E1060/'Specifications (ICE)'!$M$4</f>
        <v>24.693053938967829</v>
      </c>
      <c r="M1060" s="14">
        <f t="shared" si="377"/>
        <v>2</v>
      </c>
      <c r="N1060" s="14">
        <f>IF(M1060=1,'Specifications (ICE)'!$M$19,IF(M1060=2,'Specifications (ICE)'!$M$20,IF(M1060=3,'Specifications (ICE)'!$M$21)))</f>
        <v>710.93413433742921</v>
      </c>
      <c r="O1060" s="14">
        <f t="shared" si="378"/>
        <v>17.697888689239921</v>
      </c>
      <c r="P1060" s="13">
        <f t="shared" si="379"/>
        <v>0.84700594284235409</v>
      </c>
      <c r="Q1060" s="14">
        <v>0</v>
      </c>
      <c r="R1060" s="17">
        <f>'Specifications (ICE)'!$E$16*9.81*SIN(Q1060-Q1059)</f>
        <v>0</v>
      </c>
      <c r="S1060" s="14">
        <f t="shared" si="383"/>
        <v>0</v>
      </c>
      <c r="T1060" s="12">
        <f t="shared" si="380"/>
        <v>442.12816224284876</v>
      </c>
      <c r="U1060" s="3">
        <f t="shared" si="398"/>
        <v>12.740673203638947</v>
      </c>
      <c r="V1060" s="19">
        <f t="shared" si="384"/>
        <v>9.5007200079535625</v>
      </c>
      <c r="W1060" s="14">
        <f>IF(M1060=1,_xlfn.XLOOKUP(D1060,' RPM (ICE)'!$E$3:$E$63,' RPM (ICE)'!$B$3:$B$63,,1),IF(M1060=2,_xlfn.XLOOKUP(D1060,' RPM (ICE)'!$F$3:$F$63,' RPM (ICE)'!$B$3:$B$63,,1),IF(M1060=3,_xlfn.XLOOKUP(D1060,' RPM (ICE)'!$G$3:$G$63,' RPM (ICE)'!$B$3:$B$63,,1))))</f>
        <v>5200</v>
      </c>
      <c r="X1060" s="12">
        <f t="shared" si="385"/>
        <v>17.446245233066726</v>
      </c>
      <c r="Y1060" s="3">
        <f t="shared" si="386"/>
        <v>17</v>
      </c>
      <c r="Z1060" s="3">
        <f t="shared" si="393"/>
        <v>17</v>
      </c>
      <c r="AA1060" s="3">
        <f t="shared" si="387"/>
        <v>17</v>
      </c>
      <c r="AB1060" s="19"/>
      <c r="AC1060" s="14">
        <f>IF(M1060=1,_xlfn.XLOOKUP(D1060,' RPM (ICE)'!$E$3:$E$63,' RPM (ICE)'!$C$3:$C$63,,-1),IF(M1060=2,_xlfn.XLOOKUP(D1060,' RPM (ICE)'!$F$3:$F$63,' RPM (ICE)'!$C$3:$C$63,,-1),IF(M1060=3,_xlfn.XLOOKUP(D1060,' RPM (ICE)'!$G$3:$G$63,' RPM (ICE)'!$C$3:$C$63,,-1))))</f>
        <v>14.036</v>
      </c>
      <c r="AD1060" s="14">
        <f t="shared" si="388"/>
        <v>10.4666452</v>
      </c>
      <c r="AE1060" s="14">
        <f t="shared" si="389"/>
        <v>19.219981093415385</v>
      </c>
      <c r="AF1060" s="14" cm="1">
        <f t="array" ref="AF1060">_xlfn.XLOOKUP(AE1060,BSFC!$I$11:$I$33,_xlfn.XLOOKUP('Main Data (ICE)'!W1060,BSFC!$J$10:$W$10,BSFC!$J$11:$W$33,,-1),,-1)</f>
        <v>443.04624000000007</v>
      </c>
      <c r="AG1060" s="14">
        <f t="shared" si="390"/>
        <v>1.2881132781316802</v>
      </c>
      <c r="AH1060" s="14">
        <f t="shared" si="394"/>
        <v>4.1204434459788601E-4</v>
      </c>
      <c r="AI1060" s="14">
        <f t="shared" si="395"/>
        <v>0.18255469758735773</v>
      </c>
      <c r="AJ1060" s="14">
        <f t="shared" si="399"/>
        <v>125.0287029058363</v>
      </c>
      <c r="AK1060" s="14">
        <f t="shared" si="396"/>
        <v>2.417943014402089E-4</v>
      </c>
      <c r="AL1060" s="14">
        <f t="shared" si="397"/>
        <v>0.16560093100111034</v>
      </c>
    </row>
    <row r="1061" spans="1:38" ht="15.75" thickBot="1" x14ac:dyDescent="0.3">
      <c r="A1061" s="14">
        <v>1</v>
      </c>
      <c r="B1061" s="17" t="s">
        <v>33</v>
      </c>
      <c r="C1061" s="14">
        <v>1055</v>
      </c>
      <c r="D1061" s="14">
        <f t="shared" si="391"/>
        <v>16.050214361319533</v>
      </c>
      <c r="E1061" s="14">
        <f t="shared" si="381"/>
        <v>7.1750759346784134</v>
      </c>
      <c r="F1061" s="14">
        <f t="shared" si="392"/>
        <v>93.064469883185282</v>
      </c>
      <c r="G1061" s="14">
        <f>0.5*('Specifications (ICE)'!$P$4*'Specifications (ICE)'!$P$3)*'Specifications (ICE)'!$P$5*E1061^2</f>
        <v>16.091259039678654</v>
      </c>
      <c r="H1061" s="14">
        <f>IF(B1061="A",'Specifications (ICE)'!$M$12,IF(B1061="G",'Specifications (ICE)'!$M$13))</f>
        <v>84.271039200000004</v>
      </c>
      <c r="I1061" s="14">
        <f>'Specifications (ICE)'!$H$11-G1061-H1061-R1061</f>
        <v>601.63595197904397</v>
      </c>
      <c r="J1061" s="14">
        <f t="shared" si="382"/>
        <v>0.84626116952416686</v>
      </c>
      <c r="K1061" s="14">
        <f>0.5*'Specifications (ICE)'!$E$16*E1061^2</f>
        <v>13820.137598445661</v>
      </c>
      <c r="L1061" s="14">
        <f>E1061/'Specifications (ICE)'!$M$4</f>
        <v>25.109627067990949</v>
      </c>
      <c r="M1061" s="14">
        <f t="shared" si="377"/>
        <v>2</v>
      </c>
      <c r="N1061" s="14">
        <f>IF(M1061=1,'Specifications (ICE)'!$M$19,IF(M1061=2,'Specifications (ICE)'!$M$20,IF(M1061=3,'Specifications (ICE)'!$M$21)))</f>
        <v>710.93413433742921</v>
      </c>
      <c r="O1061" s="14">
        <f t="shared" si="378"/>
        <v>18.300054125993206</v>
      </c>
      <c r="P1061" s="13">
        <f t="shared" si="379"/>
        <v>0.84626116952416686</v>
      </c>
      <c r="Q1061" s="14">
        <v>0</v>
      </c>
      <c r="R1061" s="17">
        <f>'Specifications (ICE)'!$E$16*9.81*SIN(Q1061-Q1060)</f>
        <v>0</v>
      </c>
      <c r="S1061" s="14">
        <f t="shared" si="383"/>
        <v>0</v>
      </c>
      <c r="T1061" s="12">
        <f t="shared" si="380"/>
        <v>449.5868877787816</v>
      </c>
      <c r="U1061" s="3">
        <f t="shared" si="398"/>
        <v>12.944217153807239</v>
      </c>
      <c r="V1061" s="19">
        <f t="shared" si="384"/>
        <v>9.6525027315940584</v>
      </c>
      <c r="W1061" s="14">
        <f>IF(M1061=1,_xlfn.XLOOKUP(D1061,' RPM (ICE)'!$E$3:$E$63,' RPM (ICE)'!$B$3:$B$63,,1),IF(M1061=2,_xlfn.XLOOKUP(D1061,' RPM (ICE)'!$F$3:$F$63,' RPM (ICE)'!$B$3:$B$63,,1),IF(M1061=3,_xlfn.XLOOKUP(D1061,' RPM (ICE)'!$G$3:$G$63,' RPM (ICE)'!$B$3:$B$63,,1))))</f>
        <v>5300</v>
      </c>
      <c r="X1061" s="12">
        <f t="shared" si="385"/>
        <v>17.390531713857612</v>
      </c>
      <c r="Y1061" s="3">
        <f t="shared" si="386"/>
        <v>17</v>
      </c>
      <c r="Z1061" s="3">
        <f t="shared" si="393"/>
        <v>17</v>
      </c>
      <c r="AA1061" s="3">
        <f t="shared" si="387"/>
        <v>17</v>
      </c>
      <c r="AB1061" s="19"/>
      <c r="AC1061" s="14">
        <f>IF(M1061=1,_xlfn.XLOOKUP(D1061,' RPM (ICE)'!$E$3:$E$63,' RPM (ICE)'!$C$3:$C$63,,-1),IF(M1061=2,_xlfn.XLOOKUP(D1061,' RPM (ICE)'!$F$3:$F$63,' RPM (ICE)'!$C$3:$C$63,,-1),IF(M1061=3,_xlfn.XLOOKUP(D1061,' RPM (ICE)'!$G$3:$G$63,' RPM (ICE)'!$C$3:$C$63,,-1))))</f>
        <v>14.772</v>
      </c>
      <c r="AD1061" s="14">
        <f t="shared" si="388"/>
        <v>11.015480400000001</v>
      </c>
      <c r="AE1061" s="14">
        <f t="shared" si="389"/>
        <v>19.846154574249059</v>
      </c>
      <c r="AF1061" s="14" cm="1">
        <f t="array" ref="AF1061">_xlfn.XLOOKUP(AE1061,BSFC!$I$11:$I$33,_xlfn.XLOOKUP('Main Data (ICE)'!W1061,BSFC!$J$10:$W$10,BSFC!$J$11:$W$33,,-1),,-1)</f>
        <v>443.04624000000007</v>
      </c>
      <c r="AG1061" s="14">
        <f t="shared" si="390"/>
        <v>1.3556575480593605</v>
      </c>
      <c r="AH1061" s="14">
        <f t="shared" si="394"/>
        <v>4.2645620680860965E-4</v>
      </c>
      <c r="AI1061" s="14">
        <f t="shared" si="395"/>
        <v>0.18893981895121695</v>
      </c>
      <c r="AJ1061" s="14">
        <f t="shared" si="399"/>
        <v>125.21764272478751</v>
      </c>
      <c r="AK1061" s="14">
        <f t="shared" si="396"/>
        <v>2.5025141582942645E-4</v>
      </c>
      <c r="AL1061" s="14">
        <f t="shared" si="397"/>
        <v>0.16585118241693977</v>
      </c>
    </row>
    <row r="1062" spans="1:38" ht="15.75" thickBot="1" x14ac:dyDescent="0.3">
      <c r="A1062" s="14">
        <v>1</v>
      </c>
      <c r="B1062" s="17" t="s">
        <v>33</v>
      </c>
      <c r="C1062" s="14">
        <v>1056</v>
      </c>
      <c r="D1062" s="14">
        <f t="shared" si="391"/>
        <v>16.311915722274232</v>
      </c>
      <c r="E1062" s="14">
        <f t="shared" si="381"/>
        <v>7.2920667171556817</v>
      </c>
      <c r="F1062" s="14">
        <f t="shared" si="392"/>
        <v>93.201605216526019</v>
      </c>
      <c r="G1062" s="14">
        <f>0.5*('Specifications (ICE)'!$P$4*'Specifications (ICE)'!$P$3)*'Specifications (ICE)'!$P$5*E1062^2</f>
        <v>16.620278237339253</v>
      </c>
      <c r="H1062" s="14">
        <f>IF(B1062="A",'Specifications (ICE)'!$M$12,IF(B1062="G",'Specifications (ICE)'!$M$13))</f>
        <v>84.271039200000004</v>
      </c>
      <c r="I1062" s="14">
        <f>'Specifications (ICE)'!$H$11-G1062-H1062-R1062</f>
        <v>601.10693278138342</v>
      </c>
      <c r="J1062" s="14">
        <f t="shared" si="382"/>
        <v>0.84551705108603104</v>
      </c>
      <c r="K1062" s="14">
        <f>0.5*'Specifications (ICE)'!$E$16*E1062^2</f>
        <v>14274.490989057336</v>
      </c>
      <c r="L1062" s="14">
        <f>E1062/'Specifications (ICE)'!$M$4</f>
        <v>25.519043629591188</v>
      </c>
      <c r="M1062" s="14">
        <f t="shared" si="377"/>
        <v>2</v>
      </c>
      <c r="N1062" s="14">
        <f>IF(M1062=1,'Specifications (ICE)'!$M$19,IF(M1062=2,'Specifications (ICE)'!$M$20,IF(M1062=3,'Specifications (ICE)'!$M$21)))</f>
        <v>710.93413433742921</v>
      </c>
      <c r="O1062" s="14">
        <f t="shared" si="378"/>
        <v>18.901690077972251</v>
      </c>
      <c r="P1062" s="13">
        <f t="shared" si="379"/>
        <v>0.84551705108603104</v>
      </c>
      <c r="Q1062" s="14">
        <v>0</v>
      </c>
      <c r="R1062" s="17">
        <f>'Specifications (ICE)'!$E$16*9.81*SIN(Q1062-Q1061)</f>
        <v>0</v>
      </c>
      <c r="S1062" s="14">
        <f t="shared" si="383"/>
        <v>0</v>
      </c>
      <c r="T1062" s="12">
        <f t="shared" si="380"/>
        <v>456.91747525570929</v>
      </c>
      <c r="U1062" s="3">
        <f t="shared" si="398"/>
        <v>13.143707275609501</v>
      </c>
      <c r="V1062" s="19">
        <f t="shared" si="384"/>
        <v>9.801262515422005</v>
      </c>
      <c r="W1062" s="14">
        <f>IF(M1062=1,_xlfn.XLOOKUP(D1062,' RPM (ICE)'!$E$3:$E$63,' RPM (ICE)'!$B$3:$B$63,,1),IF(M1062=2,_xlfn.XLOOKUP(D1062,' RPM (ICE)'!$F$3:$F$63,' RPM (ICE)'!$B$3:$B$63,,1),IF(M1062=3,_xlfn.XLOOKUP(D1062,' RPM (ICE)'!$G$3:$G$63,' RPM (ICE)'!$B$3:$B$63,,1))))</f>
        <v>5400</v>
      </c>
      <c r="X1062" s="12">
        <f t="shared" si="385"/>
        <v>17.331536205048451</v>
      </c>
      <c r="Y1062" s="3">
        <f t="shared" si="386"/>
        <v>17</v>
      </c>
      <c r="Z1062" s="3">
        <f t="shared" si="393"/>
        <v>17</v>
      </c>
      <c r="AA1062" s="3">
        <f t="shared" si="387"/>
        <v>17</v>
      </c>
      <c r="AB1062" s="19"/>
      <c r="AC1062" s="14">
        <f>IF(M1062=1,_xlfn.XLOOKUP(D1062,' RPM (ICE)'!$E$3:$E$63,' RPM (ICE)'!$C$3:$C$63,,-1),IF(M1062=2,_xlfn.XLOOKUP(D1062,' RPM (ICE)'!$F$3:$F$63,' RPM (ICE)'!$C$3:$C$63,,-1),IF(M1062=3,_xlfn.XLOOKUP(D1062,' RPM (ICE)'!$G$3:$G$63,' RPM (ICE)'!$C$3:$C$63,,-1))))</f>
        <v>15.507999999999999</v>
      </c>
      <c r="AD1062" s="14">
        <f t="shared" si="388"/>
        <v>11.5643156</v>
      </c>
      <c r="AE1062" s="14">
        <f t="shared" si="389"/>
        <v>20.449136444681479</v>
      </c>
      <c r="AF1062" s="14" cm="1">
        <f t="array" ref="AF1062">_xlfn.XLOOKUP(AE1062,BSFC!$I$11:$I$33,_xlfn.XLOOKUP('Main Data (ICE)'!W1062,BSFC!$J$10:$W$10,BSFC!$J$11:$W$33,,-1),,-1)</f>
        <v>461.7157545</v>
      </c>
      <c r="AG1062" s="14">
        <f t="shared" si="390"/>
        <v>1.4831740840361447</v>
      </c>
      <c r="AH1062" s="14">
        <f t="shared" si="394"/>
        <v>4.4052118740652366E-4</v>
      </c>
      <c r="AI1062" s="14">
        <f t="shared" si="395"/>
        <v>0.20339557241663897</v>
      </c>
      <c r="AJ1062" s="14">
        <f t="shared" si="399"/>
        <v>125.42103829720415</v>
      </c>
      <c r="AK1062" s="14">
        <f t="shared" si="396"/>
        <v>2.6939810916111121E-4</v>
      </c>
      <c r="AL1062" s="14">
        <f t="shared" si="397"/>
        <v>0.16612058052610087</v>
      </c>
    </row>
    <row r="1063" spans="1:38" ht="15.75" thickBot="1" x14ac:dyDescent="0.3">
      <c r="A1063" s="14">
        <v>1</v>
      </c>
      <c r="B1063" s="17" t="s">
        <v>33</v>
      </c>
      <c r="C1063" s="14">
        <v>1057</v>
      </c>
      <c r="D1063" s="14">
        <f t="shared" si="391"/>
        <v>16.569259519589369</v>
      </c>
      <c r="E1063" s="14">
        <f t="shared" si="381"/>
        <v>7.4071094976125273</v>
      </c>
      <c r="F1063" s="14">
        <f t="shared" si="392"/>
        <v>93.336610646150405</v>
      </c>
      <c r="G1063" s="14">
        <f>0.5*('Specifications (ICE)'!$P$4*'Specifications (ICE)'!$P$3)*'Specifications (ICE)'!$P$5*E1063^2</f>
        <v>17.148832267799371</v>
      </c>
      <c r="H1063" s="14">
        <f>IF(B1063="A",'Specifications (ICE)'!$M$12,IF(B1063="G",'Specifications (ICE)'!$M$13))</f>
        <v>84.271039200000004</v>
      </c>
      <c r="I1063" s="14">
        <f>'Specifications (ICE)'!$H$11-G1063-H1063-R1063</f>
        <v>600.57837875092332</v>
      </c>
      <c r="J1063" s="14">
        <f t="shared" si="382"/>
        <v>0.84477358695211002</v>
      </c>
      <c r="K1063" s="14">
        <f>0.5*'Specifications (ICE)'!$E$16*E1063^2</f>
        <v>14728.444866200172</v>
      </c>
      <c r="L1063" s="14">
        <f>E1063/'Specifications (ICE)'!$M$4</f>
        <v>25.921643036264314</v>
      </c>
      <c r="M1063" s="14">
        <f t="shared" si="377"/>
        <v>2</v>
      </c>
      <c r="N1063" s="14">
        <f>IF(M1063=1,'Specifications (ICE)'!$M$19,IF(M1063=2,'Specifications (ICE)'!$M$20,IF(M1063=3,'Specifications (ICE)'!$M$21)))</f>
        <v>710.93413433742921</v>
      </c>
      <c r="O1063" s="14">
        <f t="shared" si="378"/>
        <v>19.502797010753639</v>
      </c>
      <c r="P1063" s="13">
        <f t="shared" si="379"/>
        <v>0.84477358695211002</v>
      </c>
      <c r="Q1063" s="14">
        <v>0</v>
      </c>
      <c r="R1063" s="17">
        <f>'Specifications (ICE)'!$E$16*9.81*SIN(Q1063-Q1062)</f>
        <v>0</v>
      </c>
      <c r="S1063" s="14">
        <f t="shared" si="383"/>
        <v>0</v>
      </c>
      <c r="T1063" s="12">
        <f t="shared" si="380"/>
        <v>464.12600184105605</v>
      </c>
      <c r="U1063" s="3">
        <f t="shared" si="398"/>
        <v>13.339328444206819</v>
      </c>
      <c r="V1063" s="19">
        <f t="shared" si="384"/>
        <v>9.9471372208450255</v>
      </c>
      <c r="W1063" s="14">
        <f>IF(M1063=1,_xlfn.XLOOKUP(D1063,' RPM (ICE)'!$E$3:$E$63,' RPM (ICE)'!$B$3:$B$63,,1),IF(M1063=2,_xlfn.XLOOKUP(D1063,' RPM (ICE)'!$F$3:$F$63,' RPM (ICE)'!$B$3:$B$63,,1),IF(M1063=3,_xlfn.XLOOKUP(D1063,' RPM (ICE)'!$G$3:$G$63,' RPM (ICE)'!$B$3:$B$63,,1))))</f>
        <v>5500</v>
      </c>
      <c r="X1063" s="12">
        <f t="shared" si="385"/>
        <v>17.269677071709996</v>
      </c>
      <c r="Y1063" s="3">
        <f t="shared" si="386"/>
        <v>17</v>
      </c>
      <c r="Z1063" s="3">
        <f t="shared" si="393"/>
        <v>17</v>
      </c>
      <c r="AA1063" s="3">
        <f t="shared" si="387"/>
        <v>17</v>
      </c>
      <c r="AB1063" s="19"/>
      <c r="AC1063" s="14">
        <f>IF(M1063=1,_xlfn.XLOOKUP(D1063,' RPM (ICE)'!$E$3:$E$63,' RPM (ICE)'!$C$3:$C$63,,-1),IF(M1063=2,_xlfn.XLOOKUP(D1063,' RPM (ICE)'!$F$3:$F$63,' RPM (ICE)'!$C$3:$C$63,,-1),IF(M1063=3,_xlfn.XLOOKUP(D1063,' RPM (ICE)'!$G$3:$G$63,' RPM (ICE)'!$C$3:$C$63,,-1))))</f>
        <v>16.244</v>
      </c>
      <c r="AD1063" s="14">
        <f t="shared" si="388"/>
        <v>12.1131508</v>
      </c>
      <c r="AE1063" s="14">
        <f t="shared" si="389"/>
        <v>21.030191701643634</v>
      </c>
      <c r="AF1063" s="14" cm="1">
        <f t="array" ref="AF1063">_xlfn.XLOOKUP(AE1063,BSFC!$I$11:$I$33,_xlfn.XLOOKUP('Main Data (ICE)'!W1063,BSFC!$J$10:$W$10,BSFC!$J$11:$W$33,,-1),,-1)</f>
        <v>435.88070662500007</v>
      </c>
      <c r="AG1063" s="14">
        <f t="shared" si="390"/>
        <v>1.4666357583775513</v>
      </c>
      <c r="AH1063" s="14">
        <f t="shared" si="394"/>
        <v>4.5426142440526892E-4</v>
      </c>
      <c r="AI1063" s="14">
        <f t="shared" si="395"/>
        <v>0.19800379066224766</v>
      </c>
      <c r="AJ1063" s="14">
        <f t="shared" si="399"/>
        <v>125.61904208786639</v>
      </c>
      <c r="AK1063" s="14">
        <f t="shared" si="396"/>
        <v>2.6225667637383795E-4</v>
      </c>
      <c r="AL1063" s="14">
        <f t="shared" si="397"/>
        <v>0.16638283720247471</v>
      </c>
    </row>
    <row r="1064" spans="1:38" ht="15.75" thickBot="1" x14ac:dyDescent="0.3">
      <c r="A1064" s="14">
        <v>1</v>
      </c>
      <c r="B1064" s="17" t="s">
        <v>33</v>
      </c>
      <c r="C1064" s="14">
        <v>1058</v>
      </c>
      <c r="D1064" s="14">
        <f t="shared" si="391"/>
        <v>16.82244593045943</v>
      </c>
      <c r="E1064" s="14">
        <f t="shared" si="381"/>
        <v>7.5202937631136413</v>
      </c>
      <c r="F1064" s="14">
        <f t="shared" si="392"/>
        <v>93.469584175044304</v>
      </c>
      <c r="G1064" s="14">
        <f>0.5*('Specifications (ICE)'!$P$4*'Specifications (ICE)'!$P$3)*'Specifications (ICE)'!$P$5*E1064^2</f>
        <v>17.676921540081064</v>
      </c>
      <c r="H1064" s="14">
        <f>IF(B1064="A",'Specifications (ICE)'!$M$12,IF(B1064="G",'Specifications (ICE)'!$M$13))</f>
        <v>84.271039200000004</v>
      </c>
      <c r="I1064" s="14">
        <f>'Specifications (ICE)'!$H$11-G1064-H1064-R1064</f>
        <v>600.05028947864162</v>
      </c>
      <c r="J1064" s="14">
        <f t="shared" si="382"/>
        <v>0.84403077654707315</v>
      </c>
      <c r="K1064" s="14">
        <f>0.5*'Specifications (ICE)'!$E$16*E1064^2</f>
        <v>15181.999581166827</v>
      </c>
      <c r="L1064" s="14">
        <f>E1064/'Specifications (ICE)'!$M$4</f>
        <v>26.317738453591044</v>
      </c>
      <c r="M1064" s="14">
        <f t="shared" si="377"/>
        <v>2</v>
      </c>
      <c r="N1064" s="14">
        <f>IF(M1064=1,'Specifications (ICE)'!$M$19,IF(M1064=2,'Specifications (ICE)'!$M$20,IF(M1064=3,'Specifications (ICE)'!$M$21)))</f>
        <v>710.93413433742921</v>
      </c>
      <c r="O1064" s="14">
        <f t="shared" si="378"/>
        <v>20.103375389504563</v>
      </c>
      <c r="P1064" s="13">
        <f t="shared" si="379"/>
        <v>0.84403077654707315</v>
      </c>
      <c r="Q1064" s="14">
        <v>0</v>
      </c>
      <c r="R1064" s="17">
        <f>'Specifications (ICE)'!$E$16*9.81*SIN(Q1064-Q1063)</f>
        <v>0</v>
      </c>
      <c r="S1064" s="14">
        <f t="shared" si="383"/>
        <v>0</v>
      </c>
      <c r="T1064" s="12">
        <f t="shared" si="380"/>
        <v>471.21807475226126</v>
      </c>
      <c r="U1064" s="3">
        <f t="shared" si="398"/>
        <v>13.531251407923561</v>
      </c>
      <c r="V1064" s="19">
        <f t="shared" si="384"/>
        <v>10.090254174888599</v>
      </c>
      <c r="W1064" s="14">
        <f>IF(M1064=1,_xlfn.XLOOKUP(D1064,' RPM (ICE)'!$E$3:$E$63,' RPM (ICE)'!$B$3:$B$63,,1),IF(M1064=2,_xlfn.XLOOKUP(D1064,' RPM (ICE)'!$F$3:$F$63,' RPM (ICE)'!$B$3:$B$63,,1),IF(M1064=3,_xlfn.XLOOKUP(D1064,' RPM (ICE)'!$G$3:$G$63,' RPM (ICE)'!$B$3:$B$63,,1))))</f>
        <v>5500</v>
      </c>
      <c r="X1064" s="12">
        <f t="shared" si="385"/>
        <v>17.518148920941137</v>
      </c>
      <c r="Y1064" s="3">
        <f t="shared" si="386"/>
        <v>18</v>
      </c>
      <c r="Z1064" s="3">
        <f t="shared" si="393"/>
        <v>18</v>
      </c>
      <c r="AA1064" s="3">
        <f t="shared" si="387"/>
        <v>18</v>
      </c>
      <c r="AB1064" s="19"/>
      <c r="AC1064" s="14">
        <f>IF(M1064=1,_xlfn.XLOOKUP(D1064,' RPM (ICE)'!$E$3:$E$63,' RPM (ICE)'!$C$3:$C$63,,-1),IF(M1064=2,_xlfn.XLOOKUP(D1064,' RPM (ICE)'!$F$3:$F$63,' RPM (ICE)'!$C$3:$C$63,,-1),IF(M1064=3,_xlfn.XLOOKUP(D1064,' RPM (ICE)'!$G$3:$G$63,' RPM (ICE)'!$C$3:$C$63,,-1))))</f>
        <v>16.244</v>
      </c>
      <c r="AD1064" s="14">
        <f t="shared" si="388"/>
        <v>12.1131508</v>
      </c>
      <c r="AE1064" s="14">
        <f t="shared" si="389"/>
        <v>21.030191701643634</v>
      </c>
      <c r="AF1064" s="14" cm="1">
        <f t="array" ref="AF1064">_xlfn.XLOOKUP(AE1064,BSFC!$I$11:$I$33,_xlfn.XLOOKUP('Main Data (ICE)'!W1064,BSFC!$J$10:$W$10,BSFC!$J$11:$W$33,,-1),,-1)</f>
        <v>435.88070662500007</v>
      </c>
      <c r="AG1064" s="14">
        <f t="shared" si="390"/>
        <v>1.4666357583775513</v>
      </c>
      <c r="AH1064" s="14">
        <f t="shared" si="394"/>
        <v>4.4742455774998815E-4</v>
      </c>
      <c r="AI1064" s="14">
        <f t="shared" si="395"/>
        <v>0.19502373239344298</v>
      </c>
      <c r="AJ1064" s="14">
        <f t="shared" si="399"/>
        <v>125.81406582025983</v>
      </c>
      <c r="AK1064" s="14">
        <f t="shared" si="396"/>
        <v>2.5830957932906359E-4</v>
      </c>
      <c r="AL1064" s="14">
        <f t="shared" si="397"/>
        <v>0.16664114678180378</v>
      </c>
    </row>
    <row r="1065" spans="1:38" ht="15.75" thickBot="1" x14ac:dyDescent="0.3">
      <c r="A1065" s="14">
        <v>1</v>
      </c>
      <c r="B1065" s="17" t="s">
        <v>33</v>
      </c>
      <c r="C1065" s="14">
        <v>1059</v>
      </c>
      <c r="D1065" s="14">
        <f t="shared" si="391"/>
        <v>17.071660119629559</v>
      </c>
      <c r="E1065" s="14">
        <f t="shared" si="381"/>
        <v>7.6317022895694819</v>
      </c>
      <c r="F1065" s="14">
        <f t="shared" si="392"/>
        <v>93.600616540047156</v>
      </c>
      <c r="G1065" s="14">
        <f>0.5*('Specifications (ICE)'!$P$4*'Specifications (ICE)'!$P$3)*'Specifications (ICE)'!$P$5*E1065^2</f>
        <v>18.204546462846743</v>
      </c>
      <c r="H1065" s="14">
        <f>IF(B1065="A",'Specifications (ICE)'!$M$12,IF(B1065="G",'Specifications (ICE)'!$M$13))</f>
        <v>84.271039200000004</v>
      </c>
      <c r="I1065" s="14">
        <f>'Specifications (ICE)'!$H$11-G1065-H1065-R1065</f>
        <v>599.52266455587585</v>
      </c>
      <c r="J1065" s="14">
        <f t="shared" si="382"/>
        <v>0.84328861929609589</v>
      </c>
      <c r="K1065" s="14">
        <f>0.5*'Specifications (ICE)'!$E$16*E1065^2</f>
        <v>15635.155484941066</v>
      </c>
      <c r="L1065" s="14">
        <f>E1065/'Specifications (ICE)'!$M$4</f>
        <v>26.707619561048055</v>
      </c>
      <c r="M1065" s="14">
        <f t="shared" si="377"/>
        <v>2</v>
      </c>
      <c r="N1065" s="14">
        <f>IF(M1065=1,'Specifications (ICE)'!$M$19,IF(M1065=2,'Specifications (ICE)'!$M$20,IF(M1065=3,'Specifications (ICE)'!$M$21)))</f>
        <v>710.93413433742921</v>
      </c>
      <c r="O1065" s="14">
        <f t="shared" si="378"/>
        <v>20.703425678983201</v>
      </c>
      <c r="P1065" s="13">
        <f t="shared" si="379"/>
        <v>0.84328861929609589</v>
      </c>
      <c r="Q1065" s="14">
        <v>0</v>
      </c>
      <c r="R1065" s="17">
        <f>'Specifications (ICE)'!$E$16*9.81*SIN(Q1065-Q1064)</f>
        <v>0</v>
      </c>
      <c r="S1065" s="14">
        <f t="shared" si="383"/>
        <v>0</v>
      </c>
      <c r="T1065" s="12">
        <f t="shared" si="380"/>
        <v>478.19888068899269</v>
      </c>
      <c r="U1065" s="3">
        <f t="shared" si="398"/>
        <v>13.719634267175062</v>
      </c>
      <c r="V1065" s="19">
        <f t="shared" si="384"/>
        <v>10.230731273032443</v>
      </c>
      <c r="W1065" s="14">
        <f>IF(M1065=1,_xlfn.XLOOKUP(D1065,' RPM (ICE)'!$E$3:$E$63,' RPM (ICE)'!$B$3:$B$63,,1),IF(M1065=2,_xlfn.XLOOKUP(D1065,' RPM (ICE)'!$F$3:$F$63,' RPM (ICE)'!$B$3:$B$63,,1),IF(M1065=3,_xlfn.XLOOKUP(D1065,' RPM (ICE)'!$G$3:$G$63,' RPM (ICE)'!$B$3:$B$63,,1))))</f>
        <v>5600</v>
      </c>
      <c r="X1065" s="12">
        <f t="shared" si="385"/>
        <v>17.444858353559319</v>
      </c>
      <c r="Y1065" s="3">
        <f t="shared" si="386"/>
        <v>17</v>
      </c>
      <c r="Z1065" s="3">
        <f t="shared" si="393"/>
        <v>17</v>
      </c>
      <c r="AA1065" s="3">
        <f t="shared" si="387"/>
        <v>17</v>
      </c>
      <c r="AB1065" s="19"/>
      <c r="AC1065" s="14">
        <f>IF(M1065=1,_xlfn.XLOOKUP(D1065,' RPM (ICE)'!$E$3:$E$63,' RPM (ICE)'!$C$3:$C$63,,-1),IF(M1065=2,_xlfn.XLOOKUP(D1065,' RPM (ICE)'!$F$3:$F$63,' RPM (ICE)'!$C$3:$C$63,,-1),IF(M1065=3,_xlfn.XLOOKUP(D1065,' RPM (ICE)'!$G$3:$G$63,' RPM (ICE)'!$C$3:$C$63,,-1))))</f>
        <v>16.98</v>
      </c>
      <c r="AD1065" s="14">
        <f t="shared" si="388"/>
        <v>12.661986000000001</v>
      </c>
      <c r="AE1065" s="14">
        <f t="shared" si="389"/>
        <v>21.590494985142858</v>
      </c>
      <c r="AF1065" s="14" cm="1">
        <f t="array" ref="AF1065">_xlfn.XLOOKUP(AE1065,BSFC!$I$11:$I$33,_xlfn.XLOOKUP('Main Data (ICE)'!W1065,BSFC!$J$10:$W$10,BSFC!$J$11:$W$33,,-1),,-1)</f>
        <v>435.88070662500007</v>
      </c>
      <c r="AG1065" s="14">
        <f t="shared" si="390"/>
        <v>1.5330876124877384</v>
      </c>
      <c r="AH1065" s="14">
        <f t="shared" si="394"/>
        <v>4.6086943644805682E-4</v>
      </c>
      <c r="AI1065" s="14">
        <f t="shared" si="395"/>
        <v>0.20088409562084458</v>
      </c>
      <c r="AJ1065" s="14">
        <f t="shared" si="399"/>
        <v>126.01494991588068</v>
      </c>
      <c r="AK1065" s="14">
        <f t="shared" si="396"/>
        <v>2.6607164982893322E-4</v>
      </c>
      <c r="AL1065" s="14">
        <f t="shared" si="397"/>
        <v>0.1669072184316327</v>
      </c>
    </row>
    <row r="1066" spans="1:38" ht="15.75" thickBot="1" x14ac:dyDescent="0.3">
      <c r="A1066" s="14">
        <v>1</v>
      </c>
      <c r="B1066" s="17" t="s">
        <v>33</v>
      </c>
      <c r="C1066" s="14">
        <v>1060</v>
      </c>
      <c r="D1066" s="14">
        <f t="shared" si="391"/>
        <v>17.317073772288918</v>
      </c>
      <c r="E1066" s="14">
        <f t="shared" si="381"/>
        <v>7.7414118269997925</v>
      </c>
      <c r="F1066" s="14">
        <f t="shared" si="392"/>
        <v>93.729791944010586</v>
      </c>
      <c r="G1066" s="14">
        <f>0.5*('Specifications (ICE)'!$P$4*'Specifications (ICE)'!$P$3)*'Specifications (ICE)'!$P$5*E1066^2</f>
        <v>18.73170744439949</v>
      </c>
      <c r="H1066" s="14">
        <f>IF(B1066="A",'Specifications (ICE)'!$M$12,IF(B1066="G",'Specifications (ICE)'!$M$13))</f>
        <v>84.271039200000004</v>
      </c>
      <c r="I1066" s="14">
        <f>'Specifications (ICE)'!$H$11-G1066-H1066-R1066</f>
        <v>598.99550357432315</v>
      </c>
      <c r="J1066" s="14">
        <f t="shared" si="382"/>
        <v>0.84254711462485943</v>
      </c>
      <c r="K1066" s="14">
        <f>0.5*'Specifications (ICE)'!$E$16*E1066^2</f>
        <v>16087.912928198044</v>
      </c>
      <c r="L1066" s="14">
        <f>E1066/'Specifications (ICE)'!$M$4</f>
        <v>27.091554950130508</v>
      </c>
      <c r="M1066" s="14">
        <f t="shared" si="377"/>
        <v>2</v>
      </c>
      <c r="N1066" s="14">
        <f>IF(M1066=1,'Specifications (ICE)'!$M$19,IF(M1066=2,'Specifications (ICE)'!$M$20,IF(M1066=3,'Specifications (ICE)'!$M$21)))</f>
        <v>710.93413433742921</v>
      </c>
      <c r="O1066" s="14">
        <f t="shared" si="378"/>
        <v>21.302948343539075</v>
      </c>
      <c r="P1066" s="13">
        <f t="shared" si="379"/>
        <v>0.84254711462485943</v>
      </c>
      <c r="Q1066" s="14">
        <v>0</v>
      </c>
      <c r="R1066" s="17">
        <f>'Specifications (ICE)'!$E$16*9.81*SIN(Q1066-Q1065)</f>
        <v>0</v>
      </c>
      <c r="S1066" s="14">
        <f t="shared" si="383"/>
        <v>0</v>
      </c>
      <c r="T1066" s="12">
        <f t="shared" si="380"/>
        <v>485.07322877143616</v>
      </c>
      <c r="U1066" s="3">
        <f t="shared" si="398"/>
        <v>13.904623759605769</v>
      </c>
      <c r="V1066" s="19">
        <f t="shared" si="384"/>
        <v>10.368677937538022</v>
      </c>
      <c r="W1066" s="14">
        <f>IF(M1066=1,_xlfn.XLOOKUP(D1066,' RPM (ICE)'!$E$3:$E$63,' RPM (ICE)'!$B$3:$B$63,,1),IF(M1066=2,_xlfn.XLOOKUP(D1066,' RPM (ICE)'!$F$3:$F$63,' RPM (ICE)'!$B$3:$B$63,,1),IF(M1066=3,_xlfn.XLOOKUP(D1066,' RPM (ICE)'!$G$3:$G$63,' RPM (ICE)'!$B$3:$B$63,,1))))</f>
        <v>5700</v>
      </c>
      <c r="X1066" s="12">
        <f t="shared" si="385"/>
        <v>17.369900331572467</v>
      </c>
      <c r="Y1066" s="3">
        <f t="shared" si="386"/>
        <v>17</v>
      </c>
      <c r="Z1066" s="3">
        <f t="shared" si="393"/>
        <v>17</v>
      </c>
      <c r="AA1066" s="3">
        <f t="shared" si="387"/>
        <v>17</v>
      </c>
      <c r="AB1066" s="19"/>
      <c r="AC1066" s="14">
        <f>IF(M1066=1,_xlfn.XLOOKUP(D1066,' RPM (ICE)'!$E$3:$E$63,' RPM (ICE)'!$C$3:$C$63,,-1),IF(M1066=2,_xlfn.XLOOKUP(D1066,' RPM (ICE)'!$F$3:$F$63,' RPM (ICE)'!$C$3:$C$63,,-1),IF(M1066=3,_xlfn.XLOOKUP(D1066,' RPM (ICE)'!$G$3:$G$63,' RPM (ICE)'!$C$3:$C$63,,-1))))</f>
        <v>17.045000000000002</v>
      </c>
      <c r="AD1066" s="14">
        <f t="shared" si="388"/>
        <v>12.710456500000001</v>
      </c>
      <c r="AE1066" s="14">
        <f t="shared" si="389"/>
        <v>21.292913513543862</v>
      </c>
      <c r="AF1066" s="14" cm="1">
        <f t="array" ref="AF1066">_xlfn.XLOOKUP(AE1066,BSFC!$I$11:$I$33,_xlfn.XLOOKUP('Main Data (ICE)'!W1066,BSFC!$J$10:$W$10,BSFC!$J$11:$W$33,,-1),,-1)</f>
        <v>435.88070662500007</v>
      </c>
      <c r="AG1066" s="14">
        <f t="shared" si="390"/>
        <v>1.5389563224295351</v>
      </c>
      <c r="AH1066" s="14">
        <f t="shared" si="394"/>
        <v>4.5607732026308416E-4</v>
      </c>
      <c r="AI1066" s="14">
        <f t="shared" si="395"/>
        <v>0.19879530463190959</v>
      </c>
      <c r="AJ1066" s="14">
        <f t="shared" si="399"/>
        <v>126.21374522051259</v>
      </c>
      <c r="AK1066" s="14">
        <f t="shared" si="396"/>
        <v>2.6330503924756237E-4</v>
      </c>
      <c r="AL1066" s="14">
        <f t="shared" si="397"/>
        <v>0.16717052347088027</v>
      </c>
    </row>
    <row r="1067" spans="1:38" ht="15.75" thickBot="1" x14ac:dyDescent="0.3">
      <c r="A1067" s="14">
        <v>1</v>
      </c>
      <c r="B1067" s="17" t="s">
        <v>33</v>
      </c>
      <c r="C1067" s="14">
        <v>1061</v>
      </c>
      <c r="D1067" s="14">
        <f t="shared" si="391"/>
        <v>17.558846431310869</v>
      </c>
      <c r="E1067" s="14">
        <f t="shared" si="381"/>
        <v>7.8494936973324583</v>
      </c>
      <c r="F1067" s="14">
        <f t="shared" si="392"/>
        <v>93.857188695770489</v>
      </c>
      <c r="G1067" s="14">
        <f>0.5*('Specifications (ICE)'!$P$4*'Specifications (ICE)'!$P$3)*'Specifications (ICE)'!$P$5*E1067^2</f>
        <v>19.258404892683355</v>
      </c>
      <c r="H1067" s="14">
        <f>IF(B1067="A",'Specifications (ICE)'!$M$12,IF(B1067="G",'Specifications (ICE)'!$M$13))</f>
        <v>84.271039200000004</v>
      </c>
      <c r="I1067" s="14">
        <f>'Specifications (ICE)'!$H$11-G1067-H1067-R1067</f>
        <v>598.46880612603934</v>
      </c>
      <c r="J1067" s="14">
        <f t="shared" si="382"/>
        <v>0.84180626195954933</v>
      </c>
      <c r="K1067" s="14">
        <f>0.5*'Specifications (ICE)'!$E$16*E1067^2</f>
        <v>16540.272261304559</v>
      </c>
      <c r="L1067" s="14">
        <f>E1067/'Specifications (ICE)'!$M$4</f>
        <v>27.469794216386557</v>
      </c>
      <c r="M1067" s="14">
        <f t="shared" si="377"/>
        <v>2</v>
      </c>
      <c r="N1067" s="14">
        <f>IF(M1067=1,'Specifications (ICE)'!$M$19,IF(M1067=2,'Specifications (ICE)'!$M$20,IF(M1067=3,'Specifications (ICE)'!$M$21)))</f>
        <v>710.93413433742921</v>
      </c>
      <c r="O1067" s="14">
        <f t="shared" si="378"/>
        <v>21.901943847113401</v>
      </c>
      <c r="P1067" s="13">
        <f t="shared" si="379"/>
        <v>0.84180626195954933</v>
      </c>
      <c r="Q1067" s="14">
        <v>0</v>
      </c>
      <c r="R1067" s="17">
        <f>'Specifications (ICE)'!$E$16*9.81*SIN(Q1067-Q1066)</f>
        <v>0</v>
      </c>
      <c r="S1067" s="14">
        <f t="shared" si="383"/>
        <v>0</v>
      </c>
      <c r="T1067" s="12">
        <f t="shared" si="380"/>
        <v>491.8455879980915</v>
      </c>
      <c r="U1067" s="3">
        <f t="shared" si="398"/>
        <v>14.086356381631479</v>
      </c>
      <c r="V1067" s="19">
        <f t="shared" si="384"/>
        <v>10.504195953782594</v>
      </c>
      <c r="W1067" s="14">
        <f>IF(M1067=1,_xlfn.XLOOKUP(D1067,' RPM (ICE)'!$E$3:$E$63,' RPM (ICE)'!$B$3:$B$63,,1),IF(M1067=2,_xlfn.XLOOKUP(D1067,' RPM (ICE)'!$F$3:$F$63,' RPM (ICE)'!$B$3:$B$63,,1),IF(M1067=3,_xlfn.XLOOKUP(D1067,' RPM (ICE)'!$G$3:$G$63,' RPM (ICE)'!$B$3:$B$63,,1))))</f>
        <v>5800</v>
      </c>
      <c r="X1067" s="12">
        <f t="shared" si="385"/>
        <v>17.293528676461936</v>
      </c>
      <c r="Y1067" s="3">
        <f t="shared" si="386"/>
        <v>17</v>
      </c>
      <c r="Z1067" s="3">
        <f t="shared" si="393"/>
        <v>17</v>
      </c>
      <c r="AA1067" s="3">
        <f t="shared" si="387"/>
        <v>17</v>
      </c>
      <c r="AB1067" s="19"/>
      <c r="AC1067" s="14">
        <f>IF(M1067=1,_xlfn.XLOOKUP(D1067,' RPM (ICE)'!$E$3:$E$63,' RPM (ICE)'!$C$3:$C$63,,-1),IF(M1067=2,_xlfn.XLOOKUP(D1067,' RPM (ICE)'!$F$3:$F$63,' RPM (ICE)'!$C$3:$C$63,,-1),IF(M1067=3,_xlfn.XLOOKUP(D1067,' RPM (ICE)'!$G$3:$G$63,' RPM (ICE)'!$C$3:$C$63,,-1))))</f>
        <v>17.11</v>
      </c>
      <c r="AD1067" s="14">
        <f t="shared" si="388"/>
        <v>12.758927</v>
      </c>
      <c r="AE1067" s="14">
        <f t="shared" si="389"/>
        <v>21.005593471999997</v>
      </c>
      <c r="AF1067" s="14" cm="1">
        <f t="array" ref="AF1067">_xlfn.XLOOKUP(AE1067,BSFC!$I$11:$I$33,_xlfn.XLOOKUP('Main Data (ICE)'!W1067,BSFC!$J$10:$W$10,BSFC!$J$11:$W$33,,-1),,-1)</f>
        <v>435.88070662500007</v>
      </c>
      <c r="AG1067" s="14">
        <f t="shared" si="390"/>
        <v>1.5448250323713311</v>
      </c>
      <c r="AH1067" s="14">
        <f t="shared" si="394"/>
        <v>4.5151273770603536E-4</v>
      </c>
      <c r="AI1067" s="14">
        <f t="shared" si="395"/>
        <v>0.19680569116149502</v>
      </c>
      <c r="AJ1067" s="14">
        <f t="shared" si="399"/>
        <v>126.41055091167409</v>
      </c>
      <c r="AK1067" s="14">
        <f t="shared" si="396"/>
        <v>2.6066978961787417E-4</v>
      </c>
      <c r="AL1067" s="14">
        <f t="shared" si="397"/>
        <v>0.16743119326049813</v>
      </c>
    </row>
    <row r="1068" spans="1:38" ht="15.75" thickBot="1" x14ac:dyDescent="0.3">
      <c r="A1068" s="14">
        <v>1</v>
      </c>
      <c r="B1068" s="17" t="s">
        <v>33</v>
      </c>
      <c r="C1068" s="14">
        <v>1062</v>
      </c>
      <c r="D1068" s="14">
        <f t="shared" si="391"/>
        <v>17.797126668529426</v>
      </c>
      <c r="E1068" s="14">
        <f t="shared" si="381"/>
        <v>7.9560143180100606</v>
      </c>
      <c r="F1068" s="14">
        <f t="shared" si="392"/>
        <v>93.982879771732513</v>
      </c>
      <c r="G1068" s="14">
        <f>0.5*('Specifications (ICE)'!$P$4*'Specifications (ICE)'!$P$3)*'Specifications (ICE)'!$P$5*E1068^2</f>
        <v>19.784639215283683</v>
      </c>
      <c r="H1068" s="14">
        <f>IF(B1068="A",'Specifications (ICE)'!$M$12,IF(B1068="G",'Specifications (ICE)'!$M$13))</f>
        <v>84.271039200000004</v>
      </c>
      <c r="I1068" s="14">
        <f>'Specifications (ICE)'!$H$11-G1068-H1068-R1068</f>
        <v>597.94257180343891</v>
      </c>
      <c r="J1068" s="14">
        <f t="shared" si="382"/>
        <v>0.84106606072685586</v>
      </c>
      <c r="K1068" s="14">
        <f>0.5*'Specifications (ICE)'!$E$16*E1068^2</f>
        <v>16992.233834319333</v>
      </c>
      <c r="L1068" s="14">
        <f>E1068/'Specifications (ICE)'!$M$4</f>
        <v>27.842569791811236</v>
      </c>
      <c r="M1068" s="14">
        <f t="shared" si="377"/>
        <v>2</v>
      </c>
      <c r="N1068" s="14">
        <f>IF(M1068=1,'Specifications (ICE)'!$M$19,IF(M1068=2,'Specifications (ICE)'!$M$20,IF(M1068=3,'Specifications (ICE)'!$M$21)))</f>
        <v>710.93413433742921</v>
      </c>
      <c r="O1068" s="14">
        <f t="shared" si="378"/>
        <v>22.500412653239444</v>
      </c>
      <c r="P1068" s="13">
        <f t="shared" si="379"/>
        <v>0.84106606072685586</v>
      </c>
      <c r="Q1068" s="14">
        <v>0</v>
      </c>
      <c r="R1068" s="17">
        <f>'Specifications (ICE)'!$E$16*9.81*SIN(Q1068-Q1067)</f>
        <v>0</v>
      </c>
      <c r="S1068" s="14">
        <f t="shared" si="383"/>
        <v>0</v>
      </c>
      <c r="T1068" s="12">
        <f t="shared" si="380"/>
        <v>498.52012005471346</v>
      </c>
      <c r="U1068" s="3">
        <f t="shared" si="398"/>
        <v>14.264959371168974</v>
      </c>
      <c r="V1068" s="19">
        <f t="shared" si="384"/>
        <v>10.637380203080705</v>
      </c>
      <c r="W1068" s="14">
        <f>IF(M1068=1,_xlfn.XLOOKUP(D1068,' RPM (ICE)'!$E$3:$E$63,' RPM (ICE)'!$B$3:$B$63,,1),IF(M1068=2,_xlfn.XLOOKUP(D1068,' RPM (ICE)'!$F$3:$F$63,' RPM (ICE)'!$B$3:$B$63,,1),IF(M1068=3,_xlfn.XLOOKUP(D1068,' RPM (ICE)'!$G$3:$G$63,' RPM (ICE)'!$B$3:$B$63,,1))))</f>
        <v>5900</v>
      </c>
      <c r="X1068" s="12">
        <f t="shared" si="385"/>
        <v>17.215968827657125</v>
      </c>
      <c r="Y1068" s="3">
        <f t="shared" si="386"/>
        <v>17</v>
      </c>
      <c r="Z1068" s="3">
        <f t="shared" si="393"/>
        <v>17</v>
      </c>
      <c r="AA1068" s="3">
        <f t="shared" si="387"/>
        <v>17</v>
      </c>
      <c r="AB1068" s="19"/>
      <c r="AC1068" s="14">
        <f>IF(M1068=1,_xlfn.XLOOKUP(D1068,' RPM (ICE)'!$E$3:$E$63,' RPM (ICE)'!$C$3:$C$63,,-1),IF(M1068=2,_xlfn.XLOOKUP(D1068,' RPM (ICE)'!$F$3:$F$63,' RPM (ICE)'!$C$3:$C$63,,-1),IF(M1068=3,_xlfn.XLOOKUP(D1068,' RPM (ICE)'!$G$3:$G$63,' RPM (ICE)'!$C$3:$C$63,,-1))))</f>
        <v>17.175000000000001</v>
      </c>
      <c r="AD1068" s="14">
        <f t="shared" si="388"/>
        <v>12.8073975</v>
      </c>
      <c r="AE1068" s="14">
        <f t="shared" si="389"/>
        <v>20.728013092881355</v>
      </c>
      <c r="AF1068" s="14" cm="1">
        <f t="array" ref="AF1068">_xlfn.XLOOKUP(AE1068,BSFC!$I$11:$I$33,_xlfn.XLOOKUP('Main Data (ICE)'!W1068,BSFC!$J$10:$W$10,BSFC!$J$11:$W$33,,-1),,-1)</f>
        <v>414.10462275000009</v>
      </c>
      <c r="AG1068" s="14">
        <f t="shared" si="390"/>
        <v>1.4732229194852209</v>
      </c>
      <c r="AH1068" s="14">
        <f t="shared" si="394"/>
        <v>4.4715988112453784E-4</v>
      </c>
      <c r="AI1068" s="14">
        <f t="shared" si="395"/>
        <v>0.18517097388201162</v>
      </c>
      <c r="AJ1068" s="14">
        <f t="shared" si="399"/>
        <v>126.5957218855561</v>
      </c>
      <c r="AK1068" s="14">
        <f t="shared" si="396"/>
        <v>2.4525956805564452E-4</v>
      </c>
      <c r="AL1068" s="14">
        <f t="shared" si="397"/>
        <v>0.16767645282855378</v>
      </c>
    </row>
    <row r="1069" spans="1:38" ht="15.75" thickBot="1" x14ac:dyDescent="0.3">
      <c r="A1069" s="14">
        <v>1</v>
      </c>
      <c r="B1069" s="17" t="s">
        <v>33</v>
      </c>
      <c r="C1069" s="14">
        <v>1063</v>
      </c>
      <c r="D1069" s="14">
        <f t="shared" si="391"/>
        <v>18.032053114558895</v>
      </c>
      <c r="E1069" s="14">
        <f t="shared" si="381"/>
        <v>8.0610356623596946</v>
      </c>
      <c r="F1069" s="14">
        <f t="shared" si="392"/>
        <v>94.106933310494213</v>
      </c>
      <c r="G1069" s="14">
        <f>0.5*('Specifications (ICE)'!$P$4*'Specifications (ICE)'!$P$3)*'Specifications (ICE)'!$P$5*E1069^2</f>
        <v>20.310410819427425</v>
      </c>
      <c r="H1069" s="14">
        <f>IF(B1069="A",'Specifications (ICE)'!$M$12,IF(B1069="G",'Specifications (ICE)'!$M$13))</f>
        <v>84.271039200000004</v>
      </c>
      <c r="I1069" s="14">
        <f>'Specifications (ICE)'!$H$11-G1069-H1069-R1069</f>
        <v>597.41680019929527</v>
      </c>
      <c r="J1069" s="14">
        <f t="shared" si="382"/>
        <v>0.84032651035397399</v>
      </c>
      <c r="K1069" s="14">
        <f>0.5*'Specifications (ICE)'!$E$16*E1069^2</f>
        <v>17443.797996993275</v>
      </c>
      <c r="L1069" s="14">
        <f>E1069/'Specifications (ICE)'!$M$4</f>
        <v>28.210098555939439</v>
      </c>
      <c r="M1069" s="14">
        <f t="shared" si="377"/>
        <v>2</v>
      </c>
      <c r="N1069" s="14">
        <f>IF(M1069=1,'Specifications (ICE)'!$M$19,IF(M1069=2,'Specifications (ICE)'!$M$20,IF(M1069=3,'Specifications (ICE)'!$M$21)))</f>
        <v>710.93413433742921</v>
      </c>
      <c r="O1069" s="14">
        <f t="shared" si="378"/>
        <v>23.09835522504288</v>
      </c>
      <c r="P1069" s="13">
        <f t="shared" si="379"/>
        <v>0.84032651035397399</v>
      </c>
      <c r="Q1069" s="14">
        <v>0</v>
      </c>
      <c r="R1069" s="17">
        <f>'Specifications (ICE)'!$E$16*9.81*SIN(Q1069-Q1068)</f>
        <v>0</v>
      </c>
      <c r="S1069" s="14">
        <f t="shared" si="383"/>
        <v>0</v>
      </c>
      <c r="T1069" s="12">
        <f t="shared" si="380"/>
        <v>505.10070816086733</v>
      </c>
      <c r="U1069" s="3">
        <f t="shared" si="398"/>
        <v>14.440551572015432</v>
      </c>
      <c r="V1069" s="19">
        <f t="shared" si="384"/>
        <v>10.768319307251907</v>
      </c>
      <c r="W1069" s="14">
        <f>IF(M1069=1,_xlfn.XLOOKUP(D1069,' RPM (ICE)'!$E$3:$E$63,' RPM (ICE)'!$B$3:$B$63,,1),IF(M1069=2,_xlfn.XLOOKUP(D1069,' RPM (ICE)'!$F$3:$F$63,' RPM (ICE)'!$B$3:$B$63,,1),IF(M1069=3,_xlfn.XLOOKUP(D1069,' RPM (ICE)'!$G$3:$G$63,' RPM (ICE)'!$B$3:$B$63,,1))))</f>
        <v>5900</v>
      </c>
      <c r="X1069" s="12">
        <f t="shared" si="385"/>
        <v>17.427886000184238</v>
      </c>
      <c r="Y1069" s="3">
        <f t="shared" si="386"/>
        <v>17</v>
      </c>
      <c r="Z1069" s="3">
        <f t="shared" si="393"/>
        <v>17</v>
      </c>
      <c r="AA1069" s="3">
        <f t="shared" si="387"/>
        <v>17</v>
      </c>
      <c r="AB1069" s="19"/>
      <c r="AC1069" s="14">
        <f>IF(M1069=1,_xlfn.XLOOKUP(D1069,' RPM (ICE)'!$E$3:$E$63,' RPM (ICE)'!$C$3:$C$63,,-1),IF(M1069=2,_xlfn.XLOOKUP(D1069,' RPM (ICE)'!$F$3:$F$63,' RPM (ICE)'!$C$3:$C$63,,-1),IF(M1069=3,_xlfn.XLOOKUP(D1069,' RPM (ICE)'!$G$3:$G$63,' RPM (ICE)'!$C$3:$C$63,,-1))))</f>
        <v>17.175000000000001</v>
      </c>
      <c r="AD1069" s="14">
        <f t="shared" si="388"/>
        <v>12.8073975</v>
      </c>
      <c r="AE1069" s="14">
        <f t="shared" si="389"/>
        <v>20.728013092881355</v>
      </c>
      <c r="AF1069" s="14" cm="1">
        <f t="array" ref="AF1069">_xlfn.XLOOKUP(AE1069,BSFC!$I$11:$I$33,_xlfn.XLOOKUP('Main Data (ICE)'!W1069,BSFC!$J$10:$W$10,BSFC!$J$11:$W$33,,-1),,-1)</f>
        <v>414.10462275000009</v>
      </c>
      <c r="AG1069" s="14">
        <f t="shared" si="390"/>
        <v>1.4732229194852209</v>
      </c>
      <c r="AH1069" s="14">
        <f t="shared" si="394"/>
        <v>4.4133416172298644E-4</v>
      </c>
      <c r="AI1069" s="14">
        <f t="shared" si="395"/>
        <v>0.18275851654698483</v>
      </c>
      <c r="AJ1069" s="14">
        <f t="shared" si="399"/>
        <v>126.77848040210309</v>
      </c>
      <c r="AK1069" s="14">
        <f t="shared" si="396"/>
        <v>2.4206426032713223E-4</v>
      </c>
      <c r="AL1069" s="14">
        <f t="shared" si="397"/>
        <v>0.16791851708888092</v>
      </c>
    </row>
    <row r="1070" spans="1:38" ht="15.75" thickBot="1" x14ac:dyDescent="0.3">
      <c r="A1070" s="14">
        <v>1</v>
      </c>
      <c r="B1070" s="17" t="s">
        <v>33</v>
      </c>
      <c r="C1070" s="14">
        <v>1064</v>
      </c>
      <c r="D1070" s="14">
        <f t="shared" si="391"/>
        <v>18.263755367497936</v>
      </c>
      <c r="E1070" s="14">
        <f t="shared" si="381"/>
        <v>8.1646156658193494</v>
      </c>
      <c r="F1070" s="14">
        <f t="shared" si="392"/>
        <v>94.229413050010479</v>
      </c>
      <c r="G1070" s="14">
        <f>0.5*('Specifications (ICE)'!$P$4*'Specifications (ICE)'!$P$3)*'Specifications (ICE)'!$P$5*E1070^2</f>
        <v>20.835720111983466</v>
      </c>
      <c r="H1070" s="14">
        <f>IF(B1070="A",'Specifications (ICE)'!$M$12,IF(B1070="G",'Specifications (ICE)'!$M$13))</f>
        <v>84.271039200000004</v>
      </c>
      <c r="I1070" s="14">
        <f>'Specifications (ICE)'!$H$11-G1070-H1070-R1070</f>
        <v>596.89149090673914</v>
      </c>
      <c r="J1070" s="14">
        <f t="shared" si="382"/>
        <v>0.83958761026860151</v>
      </c>
      <c r="K1070" s="14">
        <f>0.5*'Specifications (ICE)'!$E$16*E1070^2</f>
        <v>17894.965098769771</v>
      </c>
      <c r="L1070" s="14">
        <f>E1070/'Specifications (ICE)'!$M$4</f>
        <v>28.57258325746054</v>
      </c>
      <c r="M1070" s="14">
        <f t="shared" si="377"/>
        <v>2</v>
      </c>
      <c r="N1070" s="14">
        <f>IF(M1070=1,'Specifications (ICE)'!$M$19,IF(M1070=2,'Specifications (ICE)'!$M$20,IF(M1070=3,'Specifications (ICE)'!$M$21)))</f>
        <v>710.93413433742921</v>
      </c>
      <c r="O1070" s="14">
        <f t="shared" si="378"/>
        <v>23.695772025242171</v>
      </c>
      <c r="P1070" s="13">
        <f t="shared" si="379"/>
        <v>0.83958761026860151</v>
      </c>
      <c r="Q1070" s="14">
        <v>0</v>
      </c>
      <c r="R1070" s="17">
        <f>'Specifications (ICE)'!$E$16*9.81*SIN(Q1070-Q1069)</f>
        <v>0</v>
      </c>
      <c r="S1070" s="14">
        <f t="shared" si="383"/>
        <v>0</v>
      </c>
      <c r="T1070" s="12">
        <f t="shared" si="380"/>
        <v>511.59098252388407</v>
      </c>
      <c r="U1070" s="3">
        <f t="shared" si="398"/>
        <v>14.613244196865686</v>
      </c>
      <c r="V1070" s="19">
        <f t="shared" si="384"/>
        <v>10.897096197602743</v>
      </c>
      <c r="W1070" s="14">
        <f>IF(M1070=1,_xlfn.XLOOKUP(D1070,' RPM (ICE)'!$E$3:$E$63,' RPM (ICE)'!$B$3:$B$63,,1),IF(M1070=2,_xlfn.XLOOKUP(D1070,' RPM (ICE)'!$F$3:$F$63,' RPM (ICE)'!$B$3:$B$63,,1),IF(M1070=3,_xlfn.XLOOKUP(D1070,' RPM (ICE)'!$G$3:$G$63,' RPM (ICE)'!$B$3:$B$63,,1))))</f>
        <v>6000</v>
      </c>
      <c r="X1070" s="12">
        <f t="shared" si="385"/>
        <v>17.342365361944843</v>
      </c>
      <c r="Y1070" s="3">
        <f t="shared" si="386"/>
        <v>17</v>
      </c>
      <c r="Z1070" s="3">
        <f t="shared" si="393"/>
        <v>17</v>
      </c>
      <c r="AA1070" s="3">
        <f t="shared" si="387"/>
        <v>17</v>
      </c>
      <c r="AB1070" s="19"/>
      <c r="AC1070" s="14">
        <f>IF(M1070=1,_xlfn.XLOOKUP(D1070,' RPM (ICE)'!$E$3:$E$63,' RPM (ICE)'!$C$3:$C$63,,-1),IF(M1070=2,_xlfn.XLOOKUP(D1070,' RPM (ICE)'!$F$3:$F$63,' RPM (ICE)'!$C$3:$C$63,,-1),IF(M1070=3,_xlfn.XLOOKUP(D1070,' RPM (ICE)'!$G$3:$G$63,' RPM (ICE)'!$C$3:$C$63,,-1))))</f>
        <v>17.239999999999998</v>
      </c>
      <c r="AD1070" s="14">
        <f t="shared" si="388"/>
        <v>12.855867999999999</v>
      </c>
      <c r="AE1070" s="14">
        <f t="shared" si="389"/>
        <v>20.459685393066664</v>
      </c>
      <c r="AF1070" s="14" cm="1">
        <f t="array" ref="AF1070">_xlfn.XLOOKUP(AE1070,BSFC!$I$11:$I$33,_xlfn.XLOOKUP('Main Data (ICE)'!W1070,BSFC!$J$10:$W$10,BSFC!$J$11:$W$33,,-1),,-1)</f>
        <v>469.19731950000011</v>
      </c>
      <c r="AG1070" s="14">
        <f t="shared" si="390"/>
        <v>1.6755385570682853</v>
      </c>
      <c r="AH1070" s="14">
        <f t="shared" si="394"/>
        <v>4.3738426774874746E-4</v>
      </c>
      <c r="AI1070" s="14">
        <f t="shared" si="395"/>
        <v>0.20521952601918264</v>
      </c>
      <c r="AJ1070" s="14">
        <f t="shared" si="399"/>
        <v>126.98369992812226</v>
      </c>
      <c r="AK1070" s="14">
        <f t="shared" si="396"/>
        <v>2.7181394174726175E-4</v>
      </c>
      <c r="AL1070" s="14">
        <f t="shared" si="397"/>
        <v>0.16819033103062819</v>
      </c>
    </row>
    <row r="1071" spans="1:38" ht="15.75" thickBot="1" x14ac:dyDescent="0.3">
      <c r="A1071" s="14">
        <v>1</v>
      </c>
      <c r="B1071" s="17" t="s">
        <v>33</v>
      </c>
      <c r="C1071" s="14">
        <v>1065</v>
      </c>
      <c r="D1071" s="14">
        <f t="shared" si="391"/>
        <v>18.492354797489664</v>
      </c>
      <c r="E1071" s="14">
        <f t="shared" si="381"/>
        <v>8.2668085856078672</v>
      </c>
      <c r="F1071" s="14">
        <f t="shared" si="392"/>
        <v>94.350378715254138</v>
      </c>
      <c r="G1071" s="14">
        <f>0.5*('Specifications (ICE)'!$P$4*'Specifications (ICE)'!$P$3)*'Specifications (ICE)'!$P$5*E1071^2</f>
        <v>21.360567499462935</v>
      </c>
      <c r="H1071" s="14">
        <f>IF(B1071="A",'Specifications (ICE)'!$M$12,IF(B1071="G",'Specifications (ICE)'!$M$13))</f>
        <v>84.271039200000004</v>
      </c>
      <c r="I1071" s="14">
        <f>'Specifications (ICE)'!$H$11-G1071-H1071-R1071</f>
        <v>596.3666435192597</v>
      </c>
      <c r="J1071" s="14">
        <f t="shared" si="382"/>
        <v>0.83884935989894027</v>
      </c>
      <c r="K1071" s="14">
        <f>0.5*'Specifications (ICE)'!$E$16*E1071^2</f>
        <v>18345.735488784936</v>
      </c>
      <c r="L1071" s="14">
        <f>E1071/'Specifications (ICE)'!$M$4</f>
        <v>28.930213772905923</v>
      </c>
      <c r="M1071" s="14">
        <f t="shared" si="377"/>
        <v>2</v>
      </c>
      <c r="N1071" s="14">
        <f>IF(M1071=1,'Specifications (ICE)'!$M$19,IF(M1071=2,'Specifications (ICE)'!$M$20,IF(M1071=3,'Specifications (ICE)'!$M$21)))</f>
        <v>710.93413433742921</v>
      </c>
      <c r="O1071" s="14">
        <f t="shared" si="378"/>
        <v>24.292663516148913</v>
      </c>
      <c r="P1071" s="13">
        <f t="shared" si="379"/>
        <v>0.83884935989894027</v>
      </c>
      <c r="Q1071" s="14">
        <v>0</v>
      </c>
      <c r="R1071" s="17">
        <f>'Specifications (ICE)'!$E$16*9.81*SIN(Q1071-Q1070)</f>
        <v>0</v>
      </c>
      <c r="S1071" s="14">
        <f t="shared" si="383"/>
        <v>0</v>
      </c>
      <c r="T1071" s="12">
        <f t="shared" si="380"/>
        <v>517.99434287561064</v>
      </c>
      <c r="U1071" s="3">
        <f t="shared" si="398"/>
        <v>14.783141503145028</v>
      </c>
      <c r="V1071" s="19">
        <f t="shared" si="384"/>
        <v>11.023788618895248</v>
      </c>
      <c r="W1071" s="14">
        <f>IF(M1071=1,_xlfn.XLOOKUP(D1071,' RPM (ICE)'!$E$3:$E$63,' RPM (ICE)'!$B$3:$B$63,,1),IF(M1071=2,_xlfn.XLOOKUP(D1071,' RPM (ICE)'!$F$3:$F$63,' RPM (ICE)'!$B$3:$B$63,,1),IF(M1071=3,_xlfn.XLOOKUP(D1071,' RPM (ICE)'!$G$3:$G$63,' RPM (ICE)'!$B$3:$B$63,,1))))</f>
        <v>6100</v>
      </c>
      <c r="X1071" s="12">
        <f t="shared" si="385"/>
        <v>17.256385699033924</v>
      </c>
      <c r="Y1071" s="3">
        <f t="shared" si="386"/>
        <v>17</v>
      </c>
      <c r="Z1071" s="3">
        <f t="shared" si="393"/>
        <v>17</v>
      </c>
      <c r="AA1071" s="3">
        <f t="shared" si="387"/>
        <v>17</v>
      </c>
      <c r="AB1071" s="19"/>
      <c r="AC1071" s="14">
        <f>IF(M1071=1,_xlfn.XLOOKUP(D1071,' RPM (ICE)'!$E$3:$E$63,' RPM (ICE)'!$C$3:$C$63,,-1),IF(M1071=2,_xlfn.XLOOKUP(D1071,' RPM (ICE)'!$F$3:$F$63,' RPM (ICE)'!$C$3:$C$63,,-1),IF(M1071=3,_xlfn.XLOOKUP(D1071,' RPM (ICE)'!$G$3:$G$63,' RPM (ICE)'!$C$3:$C$63,,-1))))</f>
        <v>17.305</v>
      </c>
      <c r="AD1071" s="14">
        <f t="shared" si="388"/>
        <v>12.9043385</v>
      </c>
      <c r="AE1071" s="14">
        <f t="shared" si="389"/>
        <v>20.200155322754096</v>
      </c>
      <c r="AF1071" s="14" cm="1">
        <f t="array" ref="AF1071">_xlfn.XLOOKUP(AE1071,BSFC!$I$11:$I$33,_xlfn.XLOOKUP('Main Data (ICE)'!W1071,BSFC!$J$10:$W$10,BSFC!$J$11:$W$33,,-1),,-1)</f>
        <v>469.19731950000011</v>
      </c>
      <c r="AG1071" s="14">
        <f t="shared" si="390"/>
        <v>1.6818558428112922</v>
      </c>
      <c r="AH1071" s="14">
        <f t="shared" si="394"/>
        <v>4.3360608088385111E-4</v>
      </c>
      <c r="AI1071" s="14">
        <f t="shared" si="395"/>
        <v>0.20344681086960317</v>
      </c>
      <c r="AJ1071" s="14">
        <f t="shared" si="399"/>
        <v>127.18714673899187</v>
      </c>
      <c r="AK1071" s="14">
        <f t="shared" si="396"/>
        <v>2.6946597466172609E-4</v>
      </c>
      <c r="AL1071" s="14">
        <f t="shared" si="397"/>
        <v>0.16845979700528993</v>
      </c>
    </row>
    <row r="1072" spans="1:38" ht="15.75" thickBot="1" x14ac:dyDescent="0.3">
      <c r="A1072" s="14">
        <v>1</v>
      </c>
      <c r="B1072" s="17" t="s">
        <v>33</v>
      </c>
      <c r="C1072" s="14">
        <v>1066</v>
      </c>
      <c r="D1072" s="14">
        <f t="shared" si="391"/>
        <v>18.717965261368199</v>
      </c>
      <c r="E1072" s="14">
        <f t="shared" si="381"/>
        <v>8.367665320200004</v>
      </c>
      <c r="F1072" s="14">
        <f t="shared" si="392"/>
        <v>94.469886363054769</v>
      </c>
      <c r="G1072" s="14">
        <f>0.5*('Specifications (ICE)'!$P$4*'Specifications (ICE)'!$P$3)*'Specifications (ICE)'!$P$5*E1072^2</f>
        <v>21.884953388019497</v>
      </c>
      <c r="H1072" s="14">
        <f>IF(B1072="A",'Specifications (ICE)'!$M$12,IF(B1072="G",'Specifications (ICE)'!$M$13))</f>
        <v>84.271039200000004</v>
      </c>
      <c r="I1072" s="14">
        <f>'Specifications (ICE)'!$H$11-G1072-H1072-R1072</f>
        <v>595.8422576307031</v>
      </c>
      <c r="J1072" s="14">
        <f t="shared" si="382"/>
        <v>0.83811175867369414</v>
      </c>
      <c r="K1072" s="14">
        <f>0.5*'Specifications (ICE)'!$E$16*E1072^2</f>
        <v>18796.10951586788</v>
      </c>
      <c r="L1072" s="14">
        <f>E1072/'Specifications (ICE)'!$M$4</f>
        <v>29.283168224671929</v>
      </c>
      <c r="M1072" s="14">
        <f t="shared" si="377"/>
        <v>2</v>
      </c>
      <c r="N1072" s="14">
        <f>IF(M1072=1,'Specifications (ICE)'!$M$19,IF(M1072=2,'Specifications (ICE)'!$M$20,IF(M1072=3,'Specifications (ICE)'!$M$21)))</f>
        <v>710.93413433742921</v>
      </c>
      <c r="O1072" s="14">
        <f t="shared" si="378"/>
        <v>24.889030159668177</v>
      </c>
      <c r="P1072" s="13">
        <f t="shared" si="379"/>
        <v>0.83811175867369414</v>
      </c>
      <c r="Q1072" s="14">
        <v>0</v>
      </c>
      <c r="R1072" s="17">
        <f>'Specifications (ICE)'!$E$16*9.81*SIN(Q1072-Q1071)</f>
        <v>0</v>
      </c>
      <c r="S1072" s="14">
        <f t="shared" si="383"/>
        <v>0</v>
      </c>
      <c r="T1072" s="12">
        <f t="shared" si="380"/>
        <v>524.3139784905668</v>
      </c>
      <c r="U1072" s="3">
        <f t="shared" si="398"/>
        <v>14.950341393547856</v>
      </c>
      <c r="V1072" s="19">
        <f t="shared" si="384"/>
        <v>11.148469577168637</v>
      </c>
      <c r="W1072" s="14">
        <f>IF(M1072=1,_xlfn.XLOOKUP(D1072,' RPM (ICE)'!$E$3:$E$63,' RPM (ICE)'!$B$3:$B$63,,1),IF(M1072=2,_xlfn.XLOOKUP(D1072,' RPM (ICE)'!$F$3:$F$63,' RPM (ICE)'!$B$3:$B$63,,1),IF(M1072=3,_xlfn.XLOOKUP(D1072,' RPM (ICE)'!$G$3:$G$63,' RPM (ICE)'!$B$3:$B$63,,1))))</f>
        <v>6200</v>
      </c>
      <c r="X1072" s="12">
        <f t="shared" si="385"/>
        <v>17.170081661043206</v>
      </c>
      <c r="Y1072" s="3">
        <f t="shared" si="386"/>
        <v>17</v>
      </c>
      <c r="Z1072" s="3">
        <f t="shared" si="393"/>
        <v>17</v>
      </c>
      <c r="AA1072" s="3">
        <f t="shared" si="387"/>
        <v>17</v>
      </c>
      <c r="AB1072" s="19"/>
      <c r="AC1072" s="14">
        <f>IF(M1072=1,_xlfn.XLOOKUP(D1072,' RPM (ICE)'!$E$3:$E$63,' RPM (ICE)'!$C$3:$C$63,,-1),IF(M1072=2,_xlfn.XLOOKUP(D1072,' RPM (ICE)'!$F$3:$F$63,' RPM (ICE)'!$C$3:$C$63,,-1),IF(M1072=3,_xlfn.XLOOKUP(D1072,' RPM (ICE)'!$G$3:$G$63,' RPM (ICE)'!$C$3:$C$63,,-1))))</f>
        <v>17.37</v>
      </c>
      <c r="AD1072" s="14">
        <f t="shared" si="388"/>
        <v>12.952809000000002</v>
      </c>
      <c r="AE1072" s="14">
        <f t="shared" si="389"/>
        <v>19.948997190193548</v>
      </c>
      <c r="AF1072" s="14" cm="1">
        <f t="array" ref="AF1072">_xlfn.XLOOKUP(AE1072,BSFC!$I$11:$I$33,_xlfn.XLOOKUP('Main Data (ICE)'!W1072,BSFC!$J$10:$W$10,BSFC!$J$11:$W$33,,-1),,-1)</f>
        <v>457.16661900000008</v>
      </c>
      <c r="AG1072" s="14">
        <f t="shared" si="390"/>
        <v>1.6448866380785481</v>
      </c>
      <c r="AH1072" s="14">
        <f t="shared" si="394"/>
        <v>4.2998881555579127E-4</v>
      </c>
      <c r="AI1072" s="14">
        <f t="shared" si="395"/>
        <v>0.19657653301545575</v>
      </c>
      <c r="AJ1072" s="14">
        <f t="shared" si="399"/>
        <v>127.38372327200733</v>
      </c>
      <c r="AK1072" s="14">
        <f t="shared" si="396"/>
        <v>2.6036626889464336E-4</v>
      </c>
      <c r="AL1072" s="14">
        <f t="shared" si="397"/>
        <v>0.16872016327418457</v>
      </c>
    </row>
    <row r="1073" spans="1:38" ht="15.75" thickBot="1" x14ac:dyDescent="0.3">
      <c r="A1073" s="14">
        <v>1</v>
      </c>
      <c r="B1073" s="17" t="s">
        <v>33</v>
      </c>
      <c r="C1073" s="14">
        <v>1067</v>
      </c>
      <c r="D1073" s="14">
        <f t="shared" si="391"/>
        <v>18.940693739379263</v>
      </c>
      <c r="E1073" s="14">
        <f t="shared" si="381"/>
        <v>8.4672336939655342</v>
      </c>
      <c r="F1073" s="14">
        <f t="shared" si="392"/>
        <v>94.587988689758319</v>
      </c>
      <c r="G1073" s="14">
        <f>0.5*('Specifications (ICE)'!$P$4*'Specifications (ICE)'!$P$3)*'Specifications (ICE)'!$P$5*E1073^2</f>
        <v>22.408878183449698</v>
      </c>
      <c r="H1073" s="14">
        <f>IF(B1073="A",'Specifications (ICE)'!$M$12,IF(B1073="G",'Specifications (ICE)'!$M$13))</f>
        <v>84.271039200000004</v>
      </c>
      <c r="I1073" s="14">
        <f>'Specifications (ICE)'!$H$11-G1073-H1073-R1073</f>
        <v>595.31833283527294</v>
      </c>
      <c r="J1073" s="14">
        <f t="shared" si="382"/>
        <v>0.83737480602206982</v>
      </c>
      <c r="K1073" s="14">
        <f>0.5*'Specifications (ICE)'!$E$16*E1073^2</f>
        <v>19246.087528540989</v>
      </c>
      <c r="L1073" s="14">
        <f>E1073/'Specifications (ICE)'!$M$4</f>
        <v>29.631613977132229</v>
      </c>
      <c r="M1073" s="14">
        <f t="shared" si="377"/>
        <v>2</v>
      </c>
      <c r="N1073" s="14">
        <f>IF(M1073=1,'Specifications (ICE)'!$M$19,IF(M1073=2,'Specifications (ICE)'!$M$20,IF(M1073=3,'Specifications (ICE)'!$M$21)))</f>
        <v>710.93413433742921</v>
      </c>
      <c r="O1073" s="14">
        <f t="shared" si="378"/>
        <v>25.484872417298877</v>
      </c>
      <c r="P1073" s="13">
        <f t="shared" si="379"/>
        <v>0.83737480602206982</v>
      </c>
      <c r="Q1073" s="14">
        <v>0</v>
      </c>
      <c r="R1073" s="17">
        <f>'Specifications (ICE)'!$E$16*9.81*SIN(Q1073-Q1072)</f>
        <v>0</v>
      </c>
      <c r="S1073" s="14">
        <f t="shared" si="383"/>
        <v>0</v>
      </c>
      <c r="T1073" s="12">
        <f t="shared" si="380"/>
        <v>530.55288602129883</v>
      </c>
      <c r="U1073" s="3">
        <f t="shared" si="398"/>
        <v>15.114935951301279</v>
      </c>
      <c r="V1073" s="19">
        <f t="shared" si="384"/>
        <v>11.271207738885364</v>
      </c>
      <c r="W1073" s="14">
        <f>IF(M1073=1,_xlfn.XLOOKUP(D1073,' RPM (ICE)'!$E$3:$E$63,' RPM (ICE)'!$B$3:$B$63,,1),IF(M1073=2,_xlfn.XLOOKUP(D1073,' RPM (ICE)'!$F$3:$F$63,' RPM (ICE)'!$B$3:$B$63,,1),IF(M1073=3,_xlfn.XLOOKUP(D1073,' RPM (ICE)'!$G$3:$G$63,' RPM (ICE)'!$B$3:$B$63,,1))))</f>
        <v>6200</v>
      </c>
      <c r="X1073" s="12">
        <f t="shared" si="385"/>
        <v>17.359114267269121</v>
      </c>
      <c r="Y1073" s="3">
        <f t="shared" si="386"/>
        <v>17</v>
      </c>
      <c r="Z1073" s="3">
        <f t="shared" si="393"/>
        <v>17</v>
      </c>
      <c r="AA1073" s="3">
        <f t="shared" si="387"/>
        <v>17</v>
      </c>
      <c r="AB1073" s="19"/>
      <c r="AC1073" s="14">
        <f>IF(M1073=1,_xlfn.XLOOKUP(D1073,' RPM (ICE)'!$E$3:$E$63,' RPM (ICE)'!$C$3:$C$63,,-1),IF(M1073=2,_xlfn.XLOOKUP(D1073,' RPM (ICE)'!$F$3:$F$63,' RPM (ICE)'!$C$3:$C$63,,-1),IF(M1073=3,_xlfn.XLOOKUP(D1073,' RPM (ICE)'!$G$3:$G$63,' RPM (ICE)'!$C$3:$C$63,,-1))))</f>
        <v>17.37</v>
      </c>
      <c r="AD1073" s="14">
        <f t="shared" si="388"/>
        <v>12.952809000000002</v>
      </c>
      <c r="AE1073" s="14">
        <f t="shared" si="389"/>
        <v>19.948997190193548</v>
      </c>
      <c r="AF1073" s="14" cm="1">
        <f t="array" ref="AF1073">_xlfn.XLOOKUP(AE1073,BSFC!$I$11:$I$33,_xlfn.XLOOKUP('Main Data (ICE)'!W1073,BSFC!$J$10:$W$10,BSFC!$J$11:$W$33,,-1),,-1)</f>
        <v>457.16661900000008</v>
      </c>
      <c r="AG1073" s="14">
        <f t="shared" si="390"/>
        <v>1.6448866380785481</v>
      </c>
      <c r="AH1073" s="14">
        <f t="shared" si="394"/>
        <v>4.2493246673518944E-4</v>
      </c>
      <c r="AI1073" s="14">
        <f t="shared" si="395"/>
        <v>0.19426493912065657</v>
      </c>
      <c r="AJ1073" s="14">
        <f t="shared" si="399"/>
        <v>127.57798821112799</v>
      </c>
      <c r="AK1073" s="14">
        <f t="shared" si="396"/>
        <v>2.5730455512669746E-4</v>
      </c>
      <c r="AL1073" s="14">
        <f t="shared" si="397"/>
        <v>0.16897746782931128</v>
      </c>
    </row>
    <row r="1074" spans="1:38" ht="15.75" thickBot="1" x14ac:dyDescent="0.3">
      <c r="A1074" s="14">
        <v>1</v>
      </c>
      <c r="B1074" s="17" t="s">
        <v>33</v>
      </c>
      <c r="C1074" s="14">
        <v>1068</v>
      </c>
      <c r="D1074" s="14">
        <f t="shared" si="391"/>
        <v>19.160640904117933</v>
      </c>
      <c r="E1074" s="14">
        <f t="shared" si="381"/>
        <v>8.5655587115067604</v>
      </c>
      <c r="F1074" s="14">
        <f t="shared" si="392"/>
        <v>94.704735306491756</v>
      </c>
      <c r="G1074" s="14">
        <f>0.5*('Specifications (ICE)'!$P$4*'Specifications (ICE)'!$P$3)*'Specifications (ICE)'!$P$5*E1074^2</f>
        <v>22.932342291193262</v>
      </c>
      <c r="H1074" s="14">
        <f>IF(B1074="A",'Specifications (ICE)'!$M$12,IF(B1074="G",'Specifications (ICE)'!$M$13))</f>
        <v>84.271039200000004</v>
      </c>
      <c r="I1074" s="14">
        <f>'Specifications (ICE)'!$H$11-G1074-H1074-R1074</f>
        <v>594.79486872752943</v>
      </c>
      <c r="J1074" s="14">
        <f t="shared" si="382"/>
        <v>0.83663850137377582</v>
      </c>
      <c r="K1074" s="14">
        <f>0.5*'Specifications (ICE)'!$E$16*E1074^2</f>
        <v>19695.669875020209</v>
      </c>
      <c r="L1074" s="14">
        <f>E1074/'Specifications (ICE)'!$M$4</f>
        <v>29.975708526707823</v>
      </c>
      <c r="M1074" s="14">
        <f t="shared" si="377"/>
        <v>2</v>
      </c>
      <c r="N1074" s="14">
        <f>IF(M1074=1,'Specifications (ICE)'!$M$19,IF(M1074=2,'Specifications (ICE)'!$M$20,IF(M1074=3,'Specifications (ICE)'!$M$21)))</f>
        <v>710.93413433742921</v>
      </c>
      <c r="O1074" s="14">
        <f t="shared" si="378"/>
        <v>26.08019075013415</v>
      </c>
      <c r="P1074" s="13">
        <f t="shared" si="379"/>
        <v>0.83663850137377582</v>
      </c>
      <c r="Q1074" s="14">
        <v>0</v>
      </c>
      <c r="R1074" s="17">
        <f>'Specifications (ICE)'!$E$16*9.81*SIN(Q1074-Q1073)</f>
        <v>0</v>
      </c>
      <c r="S1074" s="14">
        <f t="shared" si="383"/>
        <v>0</v>
      </c>
      <c r="T1074" s="12">
        <f t="shared" si="380"/>
        <v>536.71388543504725</v>
      </c>
      <c r="U1074" s="3">
        <f t="shared" si="398"/>
        <v>15.277011918632917</v>
      </c>
      <c r="V1074" s="19">
        <f t="shared" si="384"/>
        <v>11.392067787724567</v>
      </c>
      <c r="W1074" s="14">
        <f>IF(M1074=1,_xlfn.XLOOKUP(D1074,' RPM (ICE)'!$E$3:$E$63,' RPM (ICE)'!$B$3:$B$63,,1),IF(M1074=2,_xlfn.XLOOKUP(D1074,' RPM (ICE)'!$F$3:$F$63,' RPM (ICE)'!$B$3:$B$63,,1),IF(M1074=3,_xlfn.XLOOKUP(D1074,' RPM (ICE)'!$G$3:$G$63,' RPM (ICE)'!$B$3:$B$63,,1))))</f>
        <v>6300</v>
      </c>
      <c r="X1074" s="12">
        <f t="shared" si="385"/>
        <v>17.26675823673402</v>
      </c>
      <c r="Y1074" s="3">
        <f t="shared" si="386"/>
        <v>17</v>
      </c>
      <c r="Z1074" s="3">
        <f t="shared" si="393"/>
        <v>17</v>
      </c>
      <c r="AA1074" s="3">
        <f t="shared" si="387"/>
        <v>17</v>
      </c>
      <c r="AB1074" s="19"/>
      <c r="AC1074" s="14">
        <f>IF(M1074=1,_xlfn.XLOOKUP(D1074,' RPM (ICE)'!$E$3:$E$63,' RPM (ICE)'!$C$3:$C$63,,-1),IF(M1074=2,_xlfn.XLOOKUP(D1074,' RPM (ICE)'!$F$3:$F$63,' RPM (ICE)'!$C$3:$C$63,,-1),IF(M1074=3,_xlfn.XLOOKUP(D1074,' RPM (ICE)'!$G$3:$G$63,' RPM (ICE)'!$C$3:$C$63,,-1))))</f>
        <v>17.434999999999999</v>
      </c>
      <c r="AD1074" s="14">
        <f t="shared" si="388"/>
        <v>13.001279499999999</v>
      </c>
      <c r="AE1074" s="14">
        <f t="shared" si="389"/>
        <v>19.705812331682537</v>
      </c>
      <c r="AF1074" s="14" cm="1">
        <f t="array" ref="AF1074">_xlfn.XLOOKUP(AE1074,BSFC!$I$11:$I$33,_xlfn.XLOOKUP('Main Data (ICE)'!W1074,BSFC!$J$10:$W$10,BSFC!$J$11:$W$33,,-1),,-1)</f>
        <v>457.16661900000008</v>
      </c>
      <c r="AG1074" s="14">
        <f t="shared" si="390"/>
        <v>1.6510419421358364</v>
      </c>
      <c r="AH1074" s="14">
        <f t="shared" si="394"/>
        <v>4.2162649856410794E-4</v>
      </c>
      <c r="AI1074" s="14">
        <f t="shared" si="395"/>
        <v>0.19275356082936163</v>
      </c>
      <c r="AJ1074" s="14">
        <f t="shared" si="399"/>
        <v>127.77074177195735</v>
      </c>
      <c r="AK1074" s="14">
        <f t="shared" si="396"/>
        <v>2.5530272957531341E-4</v>
      </c>
      <c r="AL1074" s="14">
        <f t="shared" si="397"/>
        <v>0.16923277055888658</v>
      </c>
    </row>
    <row r="1075" spans="1:38" ht="15.75" thickBot="1" x14ac:dyDescent="0.3">
      <c r="A1075" s="14">
        <v>1</v>
      </c>
      <c r="B1075" s="17" t="s">
        <v>33</v>
      </c>
      <c r="C1075" s="14">
        <v>1069</v>
      </c>
      <c r="D1075" s="14">
        <f t="shared" si="391"/>
        <v>19.377901630302098</v>
      </c>
      <c r="E1075" s="14">
        <f t="shared" si="381"/>
        <v>8.6626827855472648</v>
      </c>
      <c r="F1075" s="14">
        <f t="shared" si="392"/>
        <v>94.820172986106243</v>
      </c>
      <c r="G1075" s="14">
        <f>0.5*('Specifications (ICE)'!$P$4*'Specifications (ICE)'!$P$3)*'Specifications (ICE)'!$P$5*E1075^2</f>
        <v>23.45534611633342</v>
      </c>
      <c r="H1075" s="14">
        <f>IF(B1075="A",'Specifications (ICE)'!$M$12,IF(B1075="G",'Specifications (ICE)'!$M$13))</f>
        <v>84.271039200000004</v>
      </c>
      <c r="I1075" s="14">
        <f>'Specifications (ICE)'!$H$11-G1075-H1075-R1075</f>
        <v>594.27186490238921</v>
      </c>
      <c r="J1075" s="14">
        <f t="shared" si="382"/>
        <v>0.83590284415902183</v>
      </c>
      <c r="K1075" s="14">
        <f>0.5*'Specifications (ICE)'!$E$16*E1075^2</f>
        <v>20144.856903215281</v>
      </c>
      <c r="L1075" s="14">
        <f>E1075/'Specifications (ICE)'!$M$4</f>
        <v>30.315600299378005</v>
      </c>
      <c r="M1075" s="14">
        <f t="shared" si="377"/>
        <v>2</v>
      </c>
      <c r="N1075" s="14">
        <f>IF(M1075=1,'Specifications (ICE)'!$M$19,IF(M1075=2,'Specifications (ICE)'!$M$20,IF(M1075=3,'Specifications (ICE)'!$M$21)))</f>
        <v>710.93413433742921</v>
      </c>
      <c r="O1075" s="14">
        <f t="shared" si="378"/>
        <v>26.67498561886168</v>
      </c>
      <c r="P1075" s="13">
        <f t="shared" si="379"/>
        <v>0.83590284415902183</v>
      </c>
      <c r="Q1075" s="14">
        <v>0</v>
      </c>
      <c r="R1075" s="17">
        <f>'Specifications (ICE)'!$E$16*9.81*SIN(Q1075-Q1074)</f>
        <v>0</v>
      </c>
      <c r="S1075" s="14">
        <f t="shared" si="383"/>
        <v>0</v>
      </c>
      <c r="T1075" s="12">
        <f t="shared" si="380"/>
        <v>542.79963429314944</v>
      </c>
      <c r="U1075" s="3">
        <f t="shared" si="398"/>
        <v>15.4366511256497</v>
      </c>
      <c r="V1075" s="19">
        <f t="shared" si="384"/>
        <v>11.511110744396982</v>
      </c>
      <c r="W1075" s="14">
        <f>IF(M1075=1,_xlfn.XLOOKUP(D1075,' RPM (ICE)'!$E$3:$E$63,' RPM (ICE)'!$B$3:$B$63,,1),IF(M1075=2,_xlfn.XLOOKUP(D1075,' RPM (ICE)'!$F$3:$F$63,' RPM (ICE)'!$B$3:$B$63,,1),IF(M1075=3,_xlfn.XLOOKUP(D1075,' RPM (ICE)'!$G$3:$G$63,' RPM (ICE)'!$B$3:$B$63,,1))))</f>
        <v>6400</v>
      </c>
      <c r="X1075" s="12">
        <f t="shared" si="385"/>
        <v>17.174577230640296</v>
      </c>
      <c r="Y1075" s="3">
        <f t="shared" si="386"/>
        <v>17</v>
      </c>
      <c r="Z1075" s="3">
        <f t="shared" si="393"/>
        <v>17</v>
      </c>
      <c r="AA1075" s="3">
        <f t="shared" si="387"/>
        <v>17</v>
      </c>
      <c r="AB1075" s="19"/>
      <c r="AC1075" s="14">
        <f>IF(M1075=1,_xlfn.XLOOKUP(D1075,' RPM (ICE)'!$E$3:$E$63,' RPM (ICE)'!$C$3:$C$63,,-1),IF(M1075=2,_xlfn.XLOOKUP(D1075,' RPM (ICE)'!$F$3:$F$63,' RPM (ICE)'!$C$3:$C$63,,-1),IF(M1075=3,_xlfn.XLOOKUP(D1075,' RPM (ICE)'!$G$3:$G$63,' RPM (ICE)'!$C$3:$C$63,,-1))))</f>
        <v>17.5</v>
      </c>
      <c r="AD1075" s="14">
        <f t="shared" si="388"/>
        <v>13.049750000000001</v>
      </c>
      <c r="AE1075" s="14">
        <f t="shared" si="389"/>
        <v>19.470227000000001</v>
      </c>
      <c r="AF1075" s="14" cm="1">
        <f t="array" ref="AF1075">_xlfn.XLOOKUP(AE1075,BSFC!$I$11:$I$33,_xlfn.XLOOKUP('Main Data (ICE)'!W1075,BSFC!$J$10:$W$10,BSFC!$J$11:$W$33,,-1),,-1)</f>
        <v>457.16661900000008</v>
      </c>
      <c r="AG1075" s="14">
        <f t="shared" si="390"/>
        <v>1.6571972461931255</v>
      </c>
      <c r="AH1075" s="14">
        <f t="shared" si="394"/>
        <v>4.1845357209698795E-4</v>
      </c>
      <c r="AI1075" s="14">
        <f t="shared" si="395"/>
        <v>0.19130300476405276</v>
      </c>
      <c r="AJ1075" s="14">
        <f t="shared" si="399"/>
        <v>127.9620447767214</v>
      </c>
      <c r="AK1075" s="14">
        <f t="shared" si="396"/>
        <v>2.5338146326364604E-4</v>
      </c>
      <c r="AL1075" s="14">
        <f t="shared" si="397"/>
        <v>0.16948615202215023</v>
      </c>
    </row>
    <row r="1076" spans="1:38" ht="15.75" thickBot="1" x14ac:dyDescent="0.3">
      <c r="A1076" s="14">
        <v>1</v>
      </c>
      <c r="B1076" s="17" t="s">
        <v>33</v>
      </c>
      <c r="C1076" s="14">
        <v>1070</v>
      </c>
      <c r="D1076" s="14">
        <f t="shared" si="391"/>
        <v>19.592565452734082</v>
      </c>
      <c r="E1076" s="14">
        <f t="shared" si="381"/>
        <v>8.758645941658731</v>
      </c>
      <c r="F1076" s="14">
        <f t="shared" si="392"/>
        <v>94.934345885280493</v>
      </c>
      <c r="G1076" s="14">
        <f>0.5*('Specifications (ICE)'!$P$4*'Specifications (ICE)'!$P$3)*'Specifications (ICE)'!$P$5*E1076^2</f>
        <v>23.977890063597197</v>
      </c>
      <c r="H1076" s="14">
        <f>IF(B1076="A",'Specifications (ICE)'!$M$12,IF(B1076="G",'Specifications (ICE)'!$M$13))</f>
        <v>84.271039200000004</v>
      </c>
      <c r="I1076" s="14">
        <f>'Specifications (ICE)'!$H$11-G1076-H1076-R1076</f>
        <v>593.74932095512543</v>
      </c>
      <c r="J1076" s="14">
        <f t="shared" si="382"/>
        <v>0.835167833808519</v>
      </c>
      <c r="K1076" s="14">
        <f>0.5*'Specifications (ICE)'!$E$16*E1076^2</f>
        <v>20593.648960730039</v>
      </c>
      <c r="L1076" s="14">
        <f>E1076/'Specifications (ICE)'!$M$4</f>
        <v>30.651429367134668</v>
      </c>
      <c r="M1076" s="14">
        <f t="shared" si="377"/>
        <v>2</v>
      </c>
      <c r="N1076" s="14">
        <f>IF(M1076=1,'Specifications (ICE)'!$M$19,IF(M1076=2,'Specifications (ICE)'!$M$20,IF(M1076=3,'Specifications (ICE)'!$M$21)))</f>
        <v>710.93413433742921</v>
      </c>
      <c r="O1076" s="14">
        <f t="shared" si="378"/>
        <v>27.269257483764072</v>
      </c>
      <c r="P1076" s="13">
        <f t="shared" si="379"/>
        <v>0.835167833808519</v>
      </c>
      <c r="Q1076" s="14">
        <v>0</v>
      </c>
      <c r="R1076" s="17">
        <f>'Specifications (ICE)'!$E$16*9.81*SIN(Q1076-Q1075)</f>
        <v>0</v>
      </c>
      <c r="S1076" s="14">
        <f t="shared" si="383"/>
        <v>0</v>
      </c>
      <c r="T1076" s="12">
        <f t="shared" si="380"/>
        <v>548.81264057912642</v>
      </c>
      <c r="U1076" s="3">
        <f t="shared" si="398"/>
        <v>15.593930875777092</v>
      </c>
      <c r="V1076" s="19">
        <f t="shared" si="384"/>
        <v>11.628394254066977</v>
      </c>
      <c r="W1076" s="14">
        <f>IF(M1076=1,_xlfn.XLOOKUP(D1076,' RPM (ICE)'!$E$3:$E$63,' RPM (ICE)'!$B$3:$B$63,,1),IF(M1076=2,_xlfn.XLOOKUP(D1076,' RPM (ICE)'!$F$3:$F$63,' RPM (ICE)'!$B$3:$B$63,,1),IF(M1076=3,_xlfn.XLOOKUP(D1076,' RPM (ICE)'!$G$3:$G$63,' RPM (ICE)'!$B$3:$B$63,,1))))</f>
        <v>6400</v>
      </c>
      <c r="X1076" s="12">
        <f t="shared" si="385"/>
        <v>17.34956422706793</v>
      </c>
      <c r="Y1076" s="3">
        <f t="shared" si="386"/>
        <v>17</v>
      </c>
      <c r="Z1076" s="3">
        <f t="shared" si="393"/>
        <v>17</v>
      </c>
      <c r="AA1076" s="3">
        <f t="shared" si="387"/>
        <v>17</v>
      </c>
      <c r="AB1076" s="19"/>
      <c r="AC1076" s="14">
        <f>IF(M1076=1,_xlfn.XLOOKUP(D1076,' RPM (ICE)'!$E$3:$E$63,' RPM (ICE)'!$C$3:$C$63,,-1),IF(M1076=2,_xlfn.XLOOKUP(D1076,' RPM (ICE)'!$F$3:$F$63,' RPM (ICE)'!$C$3:$C$63,,-1),IF(M1076=3,_xlfn.XLOOKUP(D1076,' RPM (ICE)'!$G$3:$G$63,' RPM (ICE)'!$C$3:$C$63,,-1))))</f>
        <v>17.5</v>
      </c>
      <c r="AD1076" s="14">
        <f t="shared" si="388"/>
        <v>13.049750000000001</v>
      </c>
      <c r="AE1076" s="14">
        <f t="shared" si="389"/>
        <v>19.470227000000001</v>
      </c>
      <c r="AF1076" s="14" cm="1">
        <f t="array" ref="AF1076">_xlfn.XLOOKUP(AE1076,BSFC!$I$11:$I$33,_xlfn.XLOOKUP('Main Data (ICE)'!W1076,BSFC!$J$10:$W$10,BSFC!$J$11:$W$33,,-1),,-1)</f>
        <v>457.16661900000008</v>
      </c>
      <c r="AG1076" s="14">
        <f t="shared" si="390"/>
        <v>1.6571972461931255</v>
      </c>
      <c r="AH1076" s="14">
        <f t="shared" si="394"/>
        <v>4.1386883083310128E-4</v>
      </c>
      <c r="AI1076" s="14">
        <f t="shared" si="395"/>
        <v>0.18920701410145191</v>
      </c>
      <c r="AJ1076" s="14">
        <f t="shared" si="399"/>
        <v>128.15125179082284</v>
      </c>
      <c r="AK1076" s="14">
        <f t="shared" si="396"/>
        <v>2.5060531669066478E-4</v>
      </c>
      <c r="AL1076" s="14">
        <f t="shared" si="397"/>
        <v>0.16973675733884089</v>
      </c>
    </row>
    <row r="1077" spans="1:38" ht="15.75" thickBot="1" x14ac:dyDescent="0.3">
      <c r="A1077" s="14">
        <v>1</v>
      </c>
      <c r="B1077" s="17" t="s">
        <v>33</v>
      </c>
      <c r="C1077" s="14">
        <v>1071</v>
      </c>
      <c r="D1077" s="14">
        <f t="shared" si="391"/>
        <v>19.804716978746736</v>
      </c>
      <c r="E1077" s="14">
        <f t="shared" si="381"/>
        <v>8.8534860026405422</v>
      </c>
      <c r="F1077" s="14">
        <f t="shared" si="392"/>
        <v>95.047295744771063</v>
      </c>
      <c r="G1077" s="14">
        <f>0.5*('Specifications (ICE)'!$P$4*'Specifications (ICE)'!$P$3)*'Specifications (ICE)'!$P$5*E1077^2</f>
        <v>24.499974537355754</v>
      </c>
      <c r="H1077" s="14">
        <f>IF(B1077="A",'Specifications (ICE)'!$M$12,IF(B1077="G",'Specifications (ICE)'!$M$13))</f>
        <v>84.271039200000004</v>
      </c>
      <c r="I1077" s="14">
        <f>'Specifications (ICE)'!$H$11-G1077-H1077-R1077</f>
        <v>593.22723648136684</v>
      </c>
      <c r="J1077" s="14">
        <f t="shared" si="382"/>
        <v>0.83443346975347876</v>
      </c>
      <c r="K1077" s="14">
        <f>0.5*'Specifications (ICE)'!$E$16*E1077^2</f>
        <v>21042.046394862668</v>
      </c>
      <c r="L1077" s="14">
        <f>E1077/'Specifications (ICE)'!$M$4</f>
        <v>30.983328093230245</v>
      </c>
      <c r="M1077" s="14">
        <f t="shared" si="377"/>
        <v>2</v>
      </c>
      <c r="N1077" s="14">
        <f>IF(M1077=1,'Specifications (ICE)'!$M$19,IF(M1077=2,'Specifications (ICE)'!$M$20,IF(M1077=3,'Specifications (ICE)'!$M$21)))</f>
        <v>710.93413433742921</v>
      </c>
      <c r="O1077" s="14">
        <f t="shared" si="378"/>
        <v>27.863006804719198</v>
      </c>
      <c r="P1077" s="13">
        <f t="shared" si="379"/>
        <v>0.83443346975347876</v>
      </c>
      <c r="Q1077" s="14">
        <v>0</v>
      </c>
      <c r="R1077" s="17">
        <f>'Specifications (ICE)'!$E$16*9.81*SIN(Q1077-Q1076)</f>
        <v>0</v>
      </c>
      <c r="S1077" s="14">
        <f t="shared" si="383"/>
        <v>0</v>
      </c>
      <c r="T1077" s="12">
        <f t="shared" si="380"/>
        <v>554.75527425182133</v>
      </c>
      <c r="U1077" s="3">
        <f t="shared" si="398"/>
        <v>15.748924293026182</v>
      </c>
      <c r="V1077" s="19">
        <f t="shared" si="384"/>
        <v>11.743972845309624</v>
      </c>
      <c r="W1077" s="14">
        <f>IF(M1077=1,_xlfn.XLOOKUP(D1077,' RPM (ICE)'!$E$3:$E$63,' RPM (ICE)'!$B$3:$B$63,,1),IF(M1077=2,_xlfn.XLOOKUP(D1077,' RPM (ICE)'!$F$3:$F$63,' RPM (ICE)'!$B$3:$B$63,,1),IF(M1077=3,_xlfn.XLOOKUP(D1077,' RPM (ICE)'!$G$3:$G$63,' RPM (ICE)'!$B$3:$B$63,,1))))</f>
        <v>6500</v>
      </c>
      <c r="X1077" s="12">
        <f t="shared" si="385"/>
        <v>17.252438139275775</v>
      </c>
      <c r="Y1077" s="3">
        <f t="shared" si="386"/>
        <v>17</v>
      </c>
      <c r="Z1077" s="3">
        <f t="shared" si="393"/>
        <v>17</v>
      </c>
      <c r="AA1077" s="3">
        <f t="shared" si="387"/>
        <v>17</v>
      </c>
      <c r="AB1077" s="19"/>
      <c r="AC1077" s="14">
        <f>IF(M1077=1,_xlfn.XLOOKUP(D1077,' RPM (ICE)'!$E$3:$E$63,' RPM (ICE)'!$C$3:$C$63,,-1),IF(M1077=2,_xlfn.XLOOKUP(D1077,' RPM (ICE)'!$F$3:$F$63,' RPM (ICE)'!$C$3:$C$63,,-1),IF(M1077=3,_xlfn.XLOOKUP(D1077,' RPM (ICE)'!$G$3:$G$63,' RPM (ICE)'!$C$3:$C$63,,-1))))</f>
        <v>17.8</v>
      </c>
      <c r="AD1077" s="14">
        <f t="shared" si="388"/>
        <v>13.273460000000002</v>
      </c>
      <c r="AE1077" s="14">
        <f t="shared" si="389"/>
        <v>19.49932536123077</v>
      </c>
      <c r="AF1077" s="14" cm="1">
        <f t="array" ref="AF1077">_xlfn.XLOOKUP(AE1077,BSFC!$I$11:$I$33,_xlfn.XLOOKUP('Main Data (ICE)'!W1077,BSFC!$J$10:$W$10,BSFC!$J$11:$W$33,,-1),,-1)</f>
        <v>504.47246850000005</v>
      </c>
      <c r="AG1077" s="14">
        <f t="shared" si="390"/>
        <v>1.8600264254822254</v>
      </c>
      <c r="AH1077" s="14">
        <f t="shared" si="394"/>
        <v>4.16454289431583E-4</v>
      </c>
      <c r="AI1077" s="14">
        <f t="shared" si="395"/>
        <v>0.21008972340696416</v>
      </c>
      <c r="AJ1077" s="14">
        <f t="shared" si="399"/>
        <v>128.36134151422979</v>
      </c>
      <c r="AK1077" s="14">
        <f t="shared" si="396"/>
        <v>2.7826453431385983E-4</v>
      </c>
      <c r="AL1077" s="14">
        <f t="shared" si="397"/>
        <v>0.17001502187315476</v>
      </c>
    </row>
    <row r="1078" spans="1:38" ht="15.75" thickBot="1" x14ac:dyDescent="0.3">
      <c r="A1078" s="14">
        <v>1</v>
      </c>
      <c r="B1078" s="17" t="s">
        <v>33</v>
      </c>
      <c r="C1078" s="14">
        <v>1072</v>
      </c>
      <c r="D1078" s="14">
        <f t="shared" si="391"/>
        <v>20.014436260545324</v>
      </c>
      <c r="E1078" s="14">
        <f t="shared" si="381"/>
        <v>8.9472387549712202</v>
      </c>
      <c r="F1078" s="14">
        <f t="shared" si="392"/>
        <v>95.159062070381225</v>
      </c>
      <c r="G1078" s="14">
        <f>0.5*('Specifications (ICE)'!$P$4*'Specifications (ICE)'!$P$3)*'Specifications (ICE)'!$P$5*E1078^2</f>
        <v>25.021599941624675</v>
      </c>
      <c r="H1078" s="14">
        <f>IF(B1078="A",'Specifications (ICE)'!$M$12,IF(B1078="G",'Specifications (ICE)'!$M$13))</f>
        <v>84.271039200000004</v>
      </c>
      <c r="I1078" s="14">
        <f>'Specifications (ICE)'!$H$11-G1078-H1078-R1078</f>
        <v>592.70561107709796</v>
      </c>
      <c r="J1078" s="14">
        <f t="shared" si="382"/>
        <v>0.83369975142561281</v>
      </c>
      <c r="K1078" s="14">
        <f>0.5*'Specifications (ICE)'!$E$16*E1078^2</f>
        <v>21490.04955260596</v>
      </c>
      <c r="L1078" s="14">
        <f>E1078/'Specifications (ICE)'!$M$4</f>
        <v>31.311421714684936</v>
      </c>
      <c r="M1078" s="14">
        <f t="shared" si="377"/>
        <v>2</v>
      </c>
      <c r="N1078" s="14">
        <f>IF(M1078=1,'Specifications (ICE)'!$M$19,IF(M1078=2,'Specifications (ICE)'!$M$20,IF(M1078=3,'Specifications (ICE)'!$M$21)))</f>
        <v>710.93413433742921</v>
      </c>
      <c r="O1078" s="14">
        <f t="shared" si="378"/>
        <v>28.456234041200563</v>
      </c>
      <c r="P1078" s="13">
        <f t="shared" si="379"/>
        <v>0.83369975142561281</v>
      </c>
      <c r="Q1078" s="14">
        <v>0</v>
      </c>
      <c r="R1078" s="17">
        <f>'Specifications (ICE)'!$E$16*9.81*SIN(Q1078-Q1077)</f>
        <v>0</v>
      </c>
      <c r="S1078" s="14">
        <f t="shared" si="383"/>
        <v>0</v>
      </c>
      <c r="T1078" s="12">
        <f t="shared" si="380"/>
        <v>560.62977767516861</v>
      </c>
      <c r="U1078" s="3">
        <f t="shared" si="398"/>
        <v>15.901700635616814</v>
      </c>
      <c r="V1078" s="19">
        <f t="shared" si="384"/>
        <v>11.857898163979458</v>
      </c>
      <c r="W1078" s="14">
        <f>IF(M1078=1,_xlfn.XLOOKUP(D1078,' RPM (ICE)'!$E$3:$E$63,' RPM (ICE)'!$B$3:$B$63,,1),IF(M1078=2,_xlfn.XLOOKUP(D1078,' RPM (ICE)'!$F$3:$F$63,' RPM (ICE)'!$B$3:$B$63,,1),IF(M1078=3,_xlfn.XLOOKUP(D1078,' RPM (ICE)'!$G$3:$G$63,' RPM (ICE)'!$B$3:$B$63,,1))))</f>
        <v>6600</v>
      </c>
      <c r="X1078" s="12">
        <f t="shared" si="385"/>
        <v>17.155863331546524</v>
      </c>
      <c r="Y1078" s="3">
        <f t="shared" si="386"/>
        <v>17</v>
      </c>
      <c r="Z1078" s="3">
        <f t="shared" si="393"/>
        <v>17</v>
      </c>
      <c r="AA1078" s="3">
        <f t="shared" si="387"/>
        <v>17</v>
      </c>
      <c r="AB1078" s="19"/>
      <c r="AC1078" s="14">
        <f>IF(M1078=1,_xlfn.XLOOKUP(D1078,' RPM (ICE)'!$E$3:$E$63,' RPM (ICE)'!$C$3:$C$63,,-1),IF(M1078=2,_xlfn.XLOOKUP(D1078,' RPM (ICE)'!$F$3:$F$63,' RPM (ICE)'!$C$3:$C$63,,-1),IF(M1078=3,_xlfn.XLOOKUP(D1078,' RPM (ICE)'!$G$3:$G$63,' RPM (ICE)'!$C$3:$C$63,,-1))))</f>
        <v>18</v>
      </c>
      <c r="AD1078" s="14">
        <f t="shared" si="388"/>
        <v>13.422600000000001</v>
      </c>
      <c r="AE1078" s="14">
        <f t="shared" si="389"/>
        <v>19.419654981818184</v>
      </c>
      <c r="AF1078" s="14" cm="1">
        <f t="array" ref="AF1078">_xlfn.XLOOKUP(AE1078,BSFC!$I$11:$I$33,_xlfn.XLOOKUP('Main Data (ICE)'!W1078,BSFC!$J$10:$W$10,BSFC!$J$11:$W$33,,-1),,-1)</f>
        <v>504.47246850000005</v>
      </c>
      <c r="AG1078" s="14">
        <f t="shared" si="390"/>
        <v>1.8809255988022502</v>
      </c>
      <c r="AH1078" s="14">
        <f t="shared" si="394"/>
        <v>4.1672074503748975E-4</v>
      </c>
      <c r="AI1078" s="14">
        <f t="shared" si="395"/>
        <v>0.21022414292422159</v>
      </c>
      <c r="AJ1078" s="14">
        <f t="shared" si="399"/>
        <v>128.57156565715403</v>
      </c>
      <c r="AK1078" s="14">
        <f t="shared" si="396"/>
        <v>2.78442573409565E-4</v>
      </c>
      <c r="AL1078" s="14">
        <f t="shared" si="397"/>
        <v>0.17029346444656432</v>
      </c>
    </row>
    <row r="1079" spans="1:38" ht="15.75" thickBot="1" x14ac:dyDescent="0.3">
      <c r="A1079" s="14">
        <v>1</v>
      </c>
      <c r="B1079" s="17" t="s">
        <v>33</v>
      </c>
      <c r="C1079" s="14">
        <v>1073</v>
      </c>
      <c r="D1079" s="14">
        <f t="shared" si="391"/>
        <v>20.221799132112235</v>
      </c>
      <c r="E1079" s="14">
        <f t="shared" si="381"/>
        <v>9.0399380994180589</v>
      </c>
      <c r="F1079" s="14">
        <f t="shared" si="392"/>
        <v>95.26968229686976</v>
      </c>
      <c r="G1079" s="14">
        <f>0.5*('Specifications (ICE)'!$P$4*'Specifications (ICE)'!$P$3)*'Specifications (ICE)'!$P$5*E1079^2</f>
        <v>25.542766680064311</v>
      </c>
      <c r="H1079" s="14">
        <f>IF(B1079="A",'Specifications (ICE)'!$M$12,IF(B1079="G",'Specifications (ICE)'!$M$13))</f>
        <v>84.271039200000004</v>
      </c>
      <c r="I1079" s="14">
        <f>'Specifications (ICE)'!$H$11-G1079-H1079-R1079</f>
        <v>592.1844443386583</v>
      </c>
      <c r="J1079" s="14">
        <f t="shared" si="382"/>
        <v>0.83296667825713233</v>
      </c>
      <c r="K1079" s="14">
        <f>0.5*'Specifications (ICE)'!$E$16*E1079^2</f>
        <v>21937.658780647616</v>
      </c>
      <c r="L1079" s="14">
        <f>E1079/'Specifications (ICE)'!$M$4</f>
        <v>31.635828869354537</v>
      </c>
      <c r="M1079" s="14">
        <f t="shared" si="377"/>
        <v>2</v>
      </c>
      <c r="N1079" s="14">
        <f>IF(M1079=1,'Specifications (ICE)'!$M$19,IF(M1079=2,'Specifications (ICE)'!$M$20,IF(M1079=3,'Specifications (ICE)'!$M$21)))</f>
        <v>710.93413433742921</v>
      </c>
      <c r="O1079" s="14">
        <f t="shared" si="378"/>
        <v>29.048939652277667</v>
      </c>
      <c r="P1079" s="13">
        <f t="shared" si="379"/>
        <v>0.83296667825713233</v>
      </c>
      <c r="Q1079" s="14">
        <v>0</v>
      </c>
      <c r="R1079" s="17">
        <f>'Specifications (ICE)'!$E$16*9.81*SIN(Q1079-Q1078)</f>
        <v>0</v>
      </c>
      <c r="S1079" s="14">
        <f t="shared" si="383"/>
        <v>0</v>
      </c>
      <c r="T1079" s="12">
        <f t="shared" si="380"/>
        <v>566.43827505532283</v>
      </c>
      <c r="U1079" s="3">
        <f t="shared" si="398"/>
        <v>16.052325579863062</v>
      </c>
      <c r="V1079" s="19">
        <f t="shared" si="384"/>
        <v>11.970219184903886</v>
      </c>
      <c r="W1079" s="14">
        <f>IF(M1079=1,_xlfn.XLOOKUP(D1079,' RPM (ICE)'!$E$3:$E$63,' RPM (ICE)'!$B$3:$B$63,,1),IF(M1079=2,_xlfn.XLOOKUP(D1079,' RPM (ICE)'!$F$3:$F$63,' RPM (ICE)'!$B$3:$B$63,,1),IF(M1079=3,_xlfn.XLOOKUP(D1079,' RPM (ICE)'!$G$3:$G$63,' RPM (ICE)'!$B$3:$B$63,,1))))</f>
        <v>6600</v>
      </c>
      <c r="X1079" s="12">
        <f t="shared" si="385"/>
        <v>17.318368023153063</v>
      </c>
      <c r="Y1079" s="3">
        <f t="shared" si="386"/>
        <v>17</v>
      </c>
      <c r="Z1079" s="3">
        <f t="shared" si="393"/>
        <v>17</v>
      </c>
      <c r="AA1079" s="3">
        <f t="shared" si="387"/>
        <v>17</v>
      </c>
      <c r="AB1079" s="19"/>
      <c r="AC1079" s="14">
        <f>IF(M1079=1,_xlfn.XLOOKUP(D1079,' RPM (ICE)'!$E$3:$E$63,' RPM (ICE)'!$C$3:$C$63,,-1),IF(M1079=2,_xlfn.XLOOKUP(D1079,' RPM (ICE)'!$F$3:$F$63,' RPM (ICE)'!$C$3:$C$63,,-1),IF(M1079=3,_xlfn.XLOOKUP(D1079,' RPM (ICE)'!$G$3:$G$63,' RPM (ICE)'!$C$3:$C$63,,-1))))</f>
        <v>18</v>
      </c>
      <c r="AD1079" s="14">
        <f t="shared" si="388"/>
        <v>13.422600000000001</v>
      </c>
      <c r="AE1079" s="14">
        <f t="shared" si="389"/>
        <v>19.419654981818184</v>
      </c>
      <c r="AF1079" s="14" cm="1">
        <f t="array" ref="AF1079">_xlfn.XLOOKUP(AE1079,BSFC!$I$11:$I$33,_xlfn.XLOOKUP('Main Data (ICE)'!W1079,BSFC!$J$10:$W$10,BSFC!$J$11:$W$33,,-1),,-1)</f>
        <v>504.47246850000005</v>
      </c>
      <c r="AG1079" s="14">
        <f t="shared" si="390"/>
        <v>1.8809255988022502</v>
      </c>
      <c r="AH1079" s="14">
        <f t="shared" si="394"/>
        <v>4.1244751446250431E-4</v>
      </c>
      <c r="AI1079" s="14">
        <f t="shared" si="395"/>
        <v>0.20806841574758903</v>
      </c>
      <c r="AJ1079" s="14">
        <f t="shared" si="399"/>
        <v>128.77963407290162</v>
      </c>
      <c r="AK1079" s="14">
        <f t="shared" si="396"/>
        <v>2.7558730562594571E-4</v>
      </c>
      <c r="AL1079" s="14">
        <f t="shared" si="397"/>
        <v>0.17056905175219025</v>
      </c>
    </row>
    <row r="1080" spans="1:38" ht="15.75" thickBot="1" x14ac:dyDescent="0.3">
      <c r="A1080" s="14">
        <v>1</v>
      </c>
      <c r="B1080" s="17" t="s">
        <v>33</v>
      </c>
      <c r="C1080" s="14">
        <v>1074</v>
      </c>
      <c r="D1080" s="14">
        <f t="shared" si="391"/>
        <v>20.426877514712739</v>
      </c>
      <c r="E1080" s="14">
        <f t="shared" si="381"/>
        <v>9.1316161876101898</v>
      </c>
      <c r="F1080" s="14">
        <f t="shared" si="392"/>
        <v>95.379191936724837</v>
      </c>
      <c r="G1080" s="14">
        <f>0.5*('Specifications (ICE)'!$P$4*'Specifications (ICE)'!$P$3)*'Specifications (ICE)'!$P$5*E1080^2</f>
        <v>26.063475155980051</v>
      </c>
      <c r="H1080" s="14">
        <f>IF(B1080="A",'Specifications (ICE)'!$M$12,IF(B1080="G",'Specifications (ICE)'!$M$13))</f>
        <v>84.271039200000004</v>
      </c>
      <c r="I1080" s="14">
        <f>'Specifications (ICE)'!$H$11-G1080-H1080-R1080</f>
        <v>591.66373586274256</v>
      </c>
      <c r="J1080" s="14">
        <f t="shared" si="382"/>
        <v>0.83223424968074811</v>
      </c>
      <c r="K1080" s="14">
        <f>0.5*'Specifications (ICE)'!$E$16*E1080^2</f>
        <v>22384.874425370479</v>
      </c>
      <c r="L1080" s="14">
        <f>E1080/'Specifications (ICE)'!$M$4</f>
        <v>31.95666207387643</v>
      </c>
      <c r="M1080" s="14">
        <f t="shared" si="377"/>
        <v>2</v>
      </c>
      <c r="N1080" s="14">
        <f>IF(M1080=1,'Specifications (ICE)'!$M$19,IF(M1080=2,'Specifications (ICE)'!$M$20,IF(M1080=3,'Specifications (ICE)'!$M$21)))</f>
        <v>710.93413433742921</v>
      </c>
      <c r="O1080" s="14">
        <f t="shared" si="378"/>
        <v>29.64112409661632</v>
      </c>
      <c r="P1080" s="13">
        <f t="shared" si="379"/>
        <v>0.83223424968074811</v>
      </c>
      <c r="Q1080" s="14">
        <v>0</v>
      </c>
      <c r="R1080" s="17">
        <f>'Specifications (ICE)'!$E$16*9.81*SIN(Q1080-Q1079)</f>
        <v>0</v>
      </c>
      <c r="S1080" s="14">
        <f t="shared" si="383"/>
        <v>0</v>
      </c>
      <c r="T1080" s="12">
        <f t="shared" si="380"/>
        <v>572.18278099826318</v>
      </c>
      <c r="U1080" s="3">
        <f t="shared" si="398"/>
        <v>16.200861477701867</v>
      </c>
      <c r="V1080" s="19">
        <f t="shared" si="384"/>
        <v>12.080982403922283</v>
      </c>
      <c r="W1080" s="14">
        <f>IF(M1080=1,_xlfn.XLOOKUP(D1080,' RPM (ICE)'!$E$3:$E$63,' RPM (ICE)'!$B$3:$B$63,,1),IF(M1080=2,_xlfn.XLOOKUP(D1080,' RPM (ICE)'!$F$3:$F$63,' RPM (ICE)'!$B$3:$B$63,,1),IF(M1080=3,_xlfn.XLOOKUP(D1080,' RPM (ICE)'!$G$3:$G$63,' RPM (ICE)'!$B$3:$B$63,,1))))</f>
        <v>6700</v>
      </c>
      <c r="X1080" s="12">
        <f t="shared" si="385"/>
        <v>17.217743996801953</v>
      </c>
      <c r="Y1080" s="3">
        <f t="shared" si="386"/>
        <v>17</v>
      </c>
      <c r="Z1080" s="3">
        <f t="shared" si="393"/>
        <v>17</v>
      </c>
      <c r="AA1080" s="3">
        <f t="shared" si="387"/>
        <v>17</v>
      </c>
      <c r="AB1080" s="19"/>
      <c r="AC1080" s="14">
        <f>IF(M1080=1,_xlfn.XLOOKUP(D1080,' RPM (ICE)'!$E$3:$E$63,' RPM (ICE)'!$C$3:$C$63,,-1),IF(M1080=2,_xlfn.XLOOKUP(D1080,' RPM (ICE)'!$F$3:$F$63,' RPM (ICE)'!$C$3:$C$63,,-1),IF(M1080=3,_xlfn.XLOOKUP(D1080,' RPM (ICE)'!$G$3:$G$63,' RPM (ICE)'!$C$3:$C$63,,-1))))</f>
        <v>16.8</v>
      </c>
      <c r="AD1080" s="14">
        <f t="shared" si="388"/>
        <v>12.527760000000001</v>
      </c>
      <c r="AE1080" s="14">
        <f t="shared" si="389"/>
        <v>17.854488759402983</v>
      </c>
      <c r="AF1080" s="14" cm="1">
        <f t="array" ref="AF1080">_xlfn.XLOOKUP(AE1080,BSFC!$I$11:$I$33,_xlfn.XLOOKUP('Main Data (ICE)'!W1080,BSFC!$J$10:$W$10,BSFC!$J$11:$W$33,,-1),,-1)</f>
        <v>484.72801649999997</v>
      </c>
      <c r="AG1080" s="14">
        <f t="shared" si="390"/>
        <v>1.6868211822189001</v>
      </c>
      <c r="AH1080" s="14">
        <f t="shared" si="394"/>
        <v>3.8108624605300945E-4</v>
      </c>
      <c r="AI1080" s="14">
        <f t="shared" si="395"/>
        <v>0.18472318016470621</v>
      </c>
      <c r="AJ1080" s="14">
        <f t="shared" si="399"/>
        <v>128.96435725306631</v>
      </c>
      <c r="AK1080" s="14">
        <f t="shared" si="396"/>
        <v>2.4466646379431284E-4</v>
      </c>
      <c r="AL1080" s="14">
        <f t="shared" si="397"/>
        <v>0.17081371821598457</v>
      </c>
    </row>
    <row r="1081" spans="1:38" ht="15.75" thickBot="1" x14ac:dyDescent="0.3">
      <c r="A1081" s="14">
        <v>1</v>
      </c>
      <c r="B1081" s="17" t="s">
        <v>33</v>
      </c>
      <c r="C1081" s="14">
        <v>1075</v>
      </c>
      <c r="D1081" s="14">
        <f t="shared" si="391"/>
        <v>20.629739694507208</v>
      </c>
      <c r="E1081" s="14">
        <f t="shared" si="381"/>
        <v>9.2223035461421432</v>
      </c>
      <c r="F1081" s="14">
        <f t="shared" si="392"/>
        <v>95.487624715476557</v>
      </c>
      <c r="G1081" s="14">
        <f>0.5*('Specifications (ICE)'!$P$4*'Specifications (ICE)'!$P$3)*'Specifications (ICE)'!$P$5*E1081^2</f>
        <v>26.58372577232268</v>
      </c>
      <c r="H1081" s="14">
        <f>IF(B1081="A",'Specifications (ICE)'!$M$12,IF(B1081="G",'Specifications (ICE)'!$M$13))</f>
        <v>84.271039200000004</v>
      </c>
      <c r="I1081" s="14">
        <f>'Specifications (ICE)'!$H$11-G1081-H1081-R1081</f>
        <v>591.14348524640002</v>
      </c>
      <c r="J1081" s="14">
        <f t="shared" si="382"/>
        <v>0.83150246512966952</v>
      </c>
      <c r="K1081" s="14">
        <f>0.5*'Specifications (ICE)'!$E$16*E1081^2</f>
        <v>22831.696832852827</v>
      </c>
      <c r="L1081" s="14">
        <f>E1081/'Specifications (ICE)'!$M$4</f>
        <v>32.274028157977753</v>
      </c>
      <c r="M1081" s="14">
        <f t="shared" si="377"/>
        <v>2</v>
      </c>
      <c r="N1081" s="14">
        <f>IF(M1081=1,'Specifications (ICE)'!$M$19,IF(M1081=2,'Specifications (ICE)'!$M$20,IF(M1081=3,'Specifications (ICE)'!$M$21)))</f>
        <v>710.93413433742921</v>
      </c>
      <c r="O1081" s="14">
        <f t="shared" si="378"/>
        <v>30.232787832479065</v>
      </c>
      <c r="P1081" s="13">
        <f t="shared" si="379"/>
        <v>0.83150246512966952</v>
      </c>
      <c r="Q1081" s="14">
        <v>0</v>
      </c>
      <c r="R1081" s="17">
        <f>'Specifications (ICE)'!$E$16*9.81*SIN(Q1081-Q1080)</f>
        <v>0</v>
      </c>
      <c r="S1081" s="14">
        <f t="shared" si="383"/>
        <v>0</v>
      </c>
      <c r="T1081" s="12">
        <f t="shared" si="380"/>
        <v>577.8652082860641</v>
      </c>
      <c r="U1081" s="3">
        <f t="shared" si="398"/>
        <v>16.34736759080026</v>
      </c>
      <c r="V1081" s="19">
        <f t="shared" si="384"/>
        <v>12.190232012459754</v>
      </c>
      <c r="W1081" s="14">
        <f>IF(M1081=1,_xlfn.XLOOKUP(D1081,' RPM (ICE)'!$E$3:$E$63,' RPM (ICE)'!$B$3:$B$63,,1),IF(M1081=2,_xlfn.XLOOKUP(D1081,' RPM (ICE)'!$F$3:$F$63,' RPM (ICE)'!$B$3:$B$63,,1),IF(M1081=3,_xlfn.XLOOKUP(D1081,' RPM (ICE)'!$G$3:$G$63,' RPM (ICE)'!$B$3:$B$63,,1))))</f>
        <v>6800</v>
      </c>
      <c r="X1081" s="12">
        <f t="shared" si="385"/>
        <v>17.117954035378776</v>
      </c>
      <c r="Y1081" s="3">
        <f t="shared" si="386"/>
        <v>17</v>
      </c>
      <c r="Z1081" s="3">
        <f t="shared" si="393"/>
        <v>17</v>
      </c>
      <c r="AA1081" s="3">
        <f t="shared" si="387"/>
        <v>17</v>
      </c>
      <c r="AB1081" s="19"/>
      <c r="AC1081" s="14">
        <f>IF(M1081=1,_xlfn.XLOOKUP(D1081,' RPM (ICE)'!$E$3:$E$63,' RPM (ICE)'!$C$3:$C$63,,-1),IF(M1081=2,_xlfn.XLOOKUP(D1081,' RPM (ICE)'!$F$3:$F$63,' RPM (ICE)'!$C$3:$C$63,,-1),IF(M1081=3,_xlfn.XLOOKUP(D1081,' RPM (ICE)'!$G$3:$G$63,' RPM (ICE)'!$C$3:$C$63,,-1))))</f>
        <v>14</v>
      </c>
      <c r="AD1081" s="14">
        <f t="shared" si="388"/>
        <v>10.4398</v>
      </c>
      <c r="AE1081" s="14">
        <f t="shared" si="389"/>
        <v>14.659935623529412</v>
      </c>
      <c r="AF1081" s="14" cm="1">
        <f t="array" ref="AF1081">_xlfn.XLOOKUP(AE1081,BSFC!$I$11:$I$33,_xlfn.XLOOKUP('Main Data (ICE)'!W1081,BSFC!$J$10:$W$10,BSFC!$J$11:$W$33,,-1),,-1)</f>
        <v>426.97377450000005</v>
      </c>
      <c r="AG1081" s="14">
        <f t="shared" si="390"/>
        <v>1.2382002252847502</v>
      </c>
      <c r="AH1081" s="14">
        <f t="shared" si="394"/>
        <v>3.1444903433672298E-4</v>
      </c>
      <c r="AI1081" s="14">
        <f t="shared" si="395"/>
        <v>0.13426149107863072</v>
      </c>
      <c r="AJ1081" s="14">
        <f t="shared" si="399"/>
        <v>129.09861874414494</v>
      </c>
      <c r="AK1081" s="14">
        <f t="shared" si="396"/>
        <v>1.7782978950812016E-4</v>
      </c>
      <c r="AL1081" s="14">
        <f t="shared" si="397"/>
        <v>0.17099154800549268</v>
      </c>
    </row>
    <row r="1082" spans="1:38" ht="15.75" thickBot="1" x14ac:dyDescent="0.3">
      <c r="A1082" s="14">
        <v>1</v>
      </c>
      <c r="B1082" s="17" t="s">
        <v>33</v>
      </c>
      <c r="C1082" s="14">
        <v>1076</v>
      </c>
      <c r="D1082" s="14">
        <f t="shared" si="391"/>
        <v>20.830450575321713</v>
      </c>
      <c r="E1082" s="14">
        <f t="shared" si="381"/>
        <v>9.3120291895722325</v>
      </c>
      <c r="F1082" s="14">
        <f t="shared" si="392"/>
        <v>95.595012695007355</v>
      </c>
      <c r="G1082" s="14">
        <f>0.5*('Specifications (ICE)'!$P$4*'Specifications (ICE)'!$P$3)*'Specifications (ICE)'!$P$5*E1082^2</f>
        <v>27.103518931688651</v>
      </c>
      <c r="H1082" s="14">
        <f>IF(B1082="A",'Specifications (ICE)'!$M$12,IF(B1082="G",'Specifications (ICE)'!$M$13))</f>
        <v>84.271039200000004</v>
      </c>
      <c r="I1082" s="14">
        <f>'Specifications (ICE)'!$H$11-G1082-H1082-R1082</f>
        <v>590.62369208703399</v>
      </c>
      <c r="J1082" s="14">
        <f t="shared" si="382"/>
        <v>0.83077132403760412</v>
      </c>
      <c r="K1082" s="14">
        <f>0.5*'Specifications (ICE)'!$E$16*E1082^2</f>
        <v>23278.12634886862</v>
      </c>
      <c r="L1082" s="14">
        <f>E1082/'Specifications (ICE)'!$M$4</f>
        <v>32.588028659920326</v>
      </c>
      <c r="M1082" s="14">
        <f t="shared" si="377"/>
        <v>2</v>
      </c>
      <c r="N1082" s="14">
        <f>IF(M1082=1,'Specifications (ICE)'!$M$19,IF(M1082=2,'Specifications (ICE)'!$M$20,IF(M1082=3,'Specifications (ICE)'!$M$21)))</f>
        <v>710.93413433742921</v>
      </c>
      <c r="O1082" s="14">
        <f t="shared" si="378"/>
        <v>30.823931317725467</v>
      </c>
      <c r="P1082" s="13">
        <f t="shared" si="379"/>
        <v>0.83077132403760412</v>
      </c>
      <c r="Q1082" s="14">
        <v>0</v>
      </c>
      <c r="R1082" s="17">
        <f>'Specifications (ICE)'!$E$16*9.81*SIN(Q1082-Q1081)</f>
        <v>0</v>
      </c>
      <c r="S1082" s="14">
        <f t="shared" si="383"/>
        <v>0</v>
      </c>
      <c r="T1082" s="12">
        <f t="shared" si="380"/>
        <v>583.48737495732041</v>
      </c>
      <c r="U1082" s="3">
        <f t="shared" si="398"/>
        <v>16.491900303797575</v>
      </c>
      <c r="V1082" s="19">
        <f t="shared" si="384"/>
        <v>12.298010056541852</v>
      </c>
      <c r="W1082" s="14">
        <f>IF(M1082=1,_xlfn.XLOOKUP(D1082,' RPM (ICE)'!$E$3:$E$63,' RPM (ICE)'!$B$3:$B$63,,1),IF(M1082=2,_xlfn.XLOOKUP(D1082,' RPM (ICE)'!$F$3:$F$63,' RPM (ICE)'!$B$3:$B$63,,1),IF(M1082=3,_xlfn.XLOOKUP(D1082,' RPM (ICE)'!$G$3:$G$63,' RPM (ICE)'!$B$3:$B$63,,1))))</f>
        <v>6800</v>
      </c>
      <c r="X1082" s="12">
        <f t="shared" si="385"/>
        <v>17.269299768809827</v>
      </c>
      <c r="Y1082" s="3">
        <f t="shared" si="386"/>
        <v>17</v>
      </c>
      <c r="Z1082" s="3">
        <f t="shared" si="393"/>
        <v>17</v>
      </c>
      <c r="AA1082" s="3">
        <f t="shared" si="387"/>
        <v>17</v>
      </c>
      <c r="AB1082" s="19"/>
      <c r="AC1082" s="14">
        <f>IF(M1082=1,_xlfn.XLOOKUP(D1082,' RPM (ICE)'!$E$3:$E$63,' RPM (ICE)'!$C$3:$C$63,,-1),IF(M1082=2,_xlfn.XLOOKUP(D1082,' RPM (ICE)'!$F$3:$F$63,' RPM (ICE)'!$C$3:$C$63,,-1),IF(M1082=3,_xlfn.XLOOKUP(D1082,' RPM (ICE)'!$G$3:$G$63,' RPM (ICE)'!$C$3:$C$63,,-1))))</f>
        <v>14</v>
      </c>
      <c r="AD1082" s="14">
        <f t="shared" si="388"/>
        <v>10.4398</v>
      </c>
      <c r="AE1082" s="14">
        <f t="shared" si="389"/>
        <v>14.659935623529412</v>
      </c>
      <c r="AF1082" s="14" cm="1">
        <f t="array" ref="AF1082">_xlfn.XLOOKUP(AE1082,BSFC!$I$11:$I$33,_xlfn.XLOOKUP('Main Data (ICE)'!W1082,BSFC!$J$10:$W$10,BSFC!$J$11:$W$33,,-1),,-1)</f>
        <v>426.97377450000005</v>
      </c>
      <c r="AG1082" s="14">
        <f t="shared" si="390"/>
        <v>1.2382002252847502</v>
      </c>
      <c r="AH1082" s="14">
        <f t="shared" si="394"/>
        <v>3.1141917464045374E-4</v>
      </c>
      <c r="AI1082" s="14">
        <f t="shared" si="395"/>
        <v>0.13296782044790922</v>
      </c>
      <c r="AJ1082" s="14">
        <f t="shared" si="399"/>
        <v>129.23158656459285</v>
      </c>
      <c r="AK1082" s="14">
        <f t="shared" si="396"/>
        <v>1.7611631847405193E-4</v>
      </c>
      <c r="AL1082" s="14">
        <f t="shared" si="397"/>
        <v>0.17116766432396674</v>
      </c>
    </row>
    <row r="1083" spans="1:38" ht="15.75" thickBot="1" x14ac:dyDescent="0.3">
      <c r="A1083" s="14">
        <v>1</v>
      </c>
      <c r="B1083" s="17" t="s">
        <v>33</v>
      </c>
      <c r="C1083" s="14">
        <v>1077</v>
      </c>
      <c r="D1083" s="14">
        <f t="shared" si="391"/>
        <v>21.029071909241967</v>
      </c>
      <c r="E1083" s="14">
        <f t="shared" si="381"/>
        <v>9.4008207235070973</v>
      </c>
      <c r="F1083" s="14">
        <f t="shared" si="392"/>
        <v>95.701386386136207</v>
      </c>
      <c r="G1083" s="14">
        <f>0.5*('Specifications (ICE)'!$P$4*'Specifications (ICE)'!$P$3)*'Specifications (ICE)'!$P$5*E1083^2</f>
        <v>27.62285503632042</v>
      </c>
      <c r="H1083" s="14">
        <f>IF(B1083="A",'Specifications (ICE)'!$M$12,IF(B1083="G",'Specifications (ICE)'!$M$13))</f>
        <v>84.271039200000004</v>
      </c>
      <c r="I1083" s="14">
        <f>'Specifications (ICE)'!$H$11-G1083-H1083-R1083</f>
        <v>590.10435598240224</v>
      </c>
      <c r="J1083" s="14">
        <f t="shared" si="382"/>
        <v>0.93247141430325153</v>
      </c>
      <c r="K1083" s="14">
        <f>0.5*'Specifications (ICE)'!$E$16*E1083^2</f>
        <v>23724.16331888779</v>
      </c>
      <c r="L1083" s="14">
        <f>E1083/'Specifications (ICE)'!$M$4</f>
        <v>32.898760187251433</v>
      </c>
      <c r="M1083" s="14">
        <f t="shared" si="377"/>
        <v>3</v>
      </c>
      <c r="N1083" s="14">
        <f>IF(M1083=1,'Specifications (ICE)'!$M$19,IF(M1083=2,'Specifications (ICE)'!$M$20,IF(M1083=3,'Specifications (ICE)'!$M$21)))</f>
        <v>632.83908432016858</v>
      </c>
      <c r="O1083" s="14">
        <f t="shared" si="378"/>
        <v>27.963713185980648</v>
      </c>
      <c r="P1083" s="13">
        <f t="shared" si="379"/>
        <v>0.93247141430325153</v>
      </c>
      <c r="Q1083" s="14">
        <v>0</v>
      </c>
      <c r="R1083" s="17">
        <f>'Specifications (ICE)'!$E$16*9.81*SIN(Q1083-Q1082)</f>
        <v>0</v>
      </c>
      <c r="S1083" s="14">
        <f t="shared" si="383"/>
        <v>0</v>
      </c>
      <c r="T1083" s="12">
        <f t="shared" si="380"/>
        <v>589.05101076637732</v>
      </c>
      <c r="U1083" s="3">
        <f t="shared" si="398"/>
        <v>16.634513318915356</v>
      </c>
      <c r="V1083" s="19">
        <f t="shared" si="384"/>
        <v>12.404356581915183</v>
      </c>
      <c r="W1083" s="14">
        <f>IF(M1083=1,_xlfn.XLOOKUP(D1083,' RPM (ICE)'!$E$3:$E$63,' RPM (ICE)'!$B$3:$B$63,,1),IF(M1083=2,_xlfn.XLOOKUP(D1083,' RPM (ICE)'!$F$3:$F$63,' RPM (ICE)'!$B$3:$B$63,,1),IF(M1083=3,_xlfn.XLOOKUP(D1083,' RPM (ICE)'!$G$3:$G$63,' RPM (ICE)'!$B$3:$B$63,,1))))</f>
        <v>4800</v>
      </c>
      <c r="X1083" s="12">
        <f t="shared" si="385"/>
        <v>24.676400026956603</v>
      </c>
      <c r="Y1083" s="3">
        <f t="shared" si="386"/>
        <v>25</v>
      </c>
      <c r="Z1083" s="3">
        <f t="shared" si="393"/>
        <v>25</v>
      </c>
      <c r="AA1083" s="3">
        <f t="shared" si="387"/>
        <v>22</v>
      </c>
      <c r="AB1083" s="19"/>
      <c r="AC1083" s="14">
        <f>IF(M1083=1,_xlfn.XLOOKUP(D1083,' RPM (ICE)'!$E$3:$E$63,' RPM (ICE)'!$C$3:$C$63,,-1),IF(M1083=2,_xlfn.XLOOKUP(D1083,' RPM (ICE)'!$F$3:$F$63,' RPM (ICE)'!$C$3:$C$63,,-1),IF(M1083=3,_xlfn.XLOOKUP(D1083,' RPM (ICE)'!$G$3:$G$63,' RPM (ICE)'!$C$3:$C$63,,-1))))</f>
        <v>12.4</v>
      </c>
      <c r="AD1083" s="14">
        <f t="shared" si="388"/>
        <v>9.2466800000000013</v>
      </c>
      <c r="AE1083" s="14">
        <f t="shared" si="389"/>
        <v>18.394728746666669</v>
      </c>
      <c r="AF1083" s="14" cm="1">
        <f t="array" ref="AF1083">_xlfn.XLOOKUP(AE1083,BSFC!$I$11:$I$33,_xlfn.XLOOKUP('Main Data (ICE)'!W1083,BSFC!$J$10:$W$10,BSFC!$J$11:$W$33,,-1),,-1)</f>
        <v>467.51181750000001</v>
      </c>
      <c r="AG1083" s="14">
        <f t="shared" si="390"/>
        <v>1.2008144924002502</v>
      </c>
      <c r="AH1083" s="14">
        <f t="shared" si="394"/>
        <v>2.7322318952425806E-4</v>
      </c>
      <c r="AI1083" s="14">
        <f t="shared" si="395"/>
        <v>0.12773506991763284</v>
      </c>
      <c r="AJ1083" s="14">
        <f t="shared" si="399"/>
        <v>129.35932163451048</v>
      </c>
      <c r="AK1083" s="14">
        <f t="shared" si="396"/>
        <v>1.6918552306971238E-4</v>
      </c>
      <c r="AL1083" s="14">
        <f t="shared" si="397"/>
        <v>0.17133684984703645</v>
      </c>
    </row>
    <row r="1084" spans="1:38" ht="15.75" thickBot="1" x14ac:dyDescent="0.3">
      <c r="A1084" s="14">
        <v>1</v>
      </c>
      <c r="B1084" s="17" t="s">
        <v>33</v>
      </c>
      <c r="C1084" s="14">
        <v>1078</v>
      </c>
      <c r="D1084" s="14">
        <f t="shared" si="391"/>
        <v>21.249796559854765</v>
      </c>
      <c r="E1084" s="14">
        <f t="shared" si="381"/>
        <v>9.4994933077573673</v>
      </c>
      <c r="F1084" s="14">
        <f t="shared" si="392"/>
        <v>95.80665515864888</v>
      </c>
      <c r="G1084" s="14">
        <f>0.5*('Specifications (ICE)'!$P$4*'Specifications (ICE)'!$P$3)*'Specifications (ICE)'!$P$5*E1084^2</f>
        <v>28.205766431999272</v>
      </c>
      <c r="H1084" s="14">
        <f>IF(B1084="A",'Specifications (ICE)'!$M$12,IF(B1084="G",'Specifications (ICE)'!$M$13))</f>
        <v>84.271039200000004</v>
      </c>
      <c r="I1084" s="14">
        <f>'Specifications (ICE)'!$H$11-G1084-H1084-R1084</f>
        <v>589.52144458672342</v>
      </c>
      <c r="J1084" s="14">
        <f t="shared" si="382"/>
        <v>0.93155030906477687</v>
      </c>
      <c r="K1084" s="14">
        <f>0.5*'Specifications (ICE)'!$E$16*E1084^2</f>
        <v>24224.802558870131</v>
      </c>
      <c r="L1084" s="14">
        <f>E1084/'Specifications (ICE)'!$M$4</f>
        <v>33.244071068267253</v>
      </c>
      <c r="M1084" s="14">
        <f t="shared" si="377"/>
        <v>3</v>
      </c>
      <c r="N1084" s="14">
        <f>IF(M1084=1,'Specifications (ICE)'!$M$19,IF(M1084=2,'Specifications (ICE)'!$M$20,IF(M1084=3,'Specifications (ICE)'!$M$21)))</f>
        <v>632.83908432016858</v>
      </c>
      <c r="O1084" s="14">
        <f t="shared" si="378"/>
        <v>28.553817541963049</v>
      </c>
      <c r="P1084" s="13">
        <f t="shared" si="379"/>
        <v>0.93155030906477687</v>
      </c>
      <c r="Q1084" s="14">
        <v>0</v>
      </c>
      <c r="R1084" s="17">
        <f>'Specifications (ICE)'!$E$16*9.81*SIN(Q1084-Q1083)</f>
        <v>0</v>
      </c>
      <c r="S1084" s="14">
        <f t="shared" si="383"/>
        <v>0</v>
      </c>
      <c r="T1084" s="12">
        <f t="shared" si="380"/>
        <v>595.23378854685484</v>
      </c>
      <c r="U1084" s="3">
        <f t="shared" si="398"/>
        <v>16.792507728069126</v>
      </c>
      <c r="V1084" s="19">
        <f t="shared" si="384"/>
        <v>12.522173012821147</v>
      </c>
      <c r="W1084" s="14">
        <f>IF(M1084=1,_xlfn.XLOOKUP(D1084,' RPM (ICE)'!$E$3:$E$63,' RPM (ICE)'!$B$3:$B$63,,1),IF(M1084=2,_xlfn.XLOOKUP(D1084,' RPM (ICE)'!$F$3:$F$63,' RPM (ICE)'!$B$3:$B$63,,1),IF(M1084=3,_xlfn.XLOOKUP(D1084,' RPM (ICE)'!$G$3:$G$63,' RPM (ICE)'!$B$3:$B$63,,1))))</f>
        <v>4900</v>
      </c>
      <c r="X1084" s="12">
        <f t="shared" si="385"/>
        <v>24.402392992821746</v>
      </c>
      <c r="Y1084" s="3">
        <f t="shared" si="386"/>
        <v>24</v>
      </c>
      <c r="Z1084" s="3">
        <f t="shared" si="393"/>
        <v>24</v>
      </c>
      <c r="AA1084" s="3">
        <f t="shared" si="387"/>
        <v>22</v>
      </c>
      <c r="AB1084" s="19"/>
      <c r="AC1084" s="14">
        <f>IF(M1084=1,_xlfn.XLOOKUP(D1084,' RPM (ICE)'!$E$3:$E$63,' RPM (ICE)'!$C$3:$C$63,,-1),IF(M1084=2,_xlfn.XLOOKUP(D1084,' RPM (ICE)'!$F$3:$F$63,' RPM (ICE)'!$C$3:$C$63,,-1),IF(M1084=3,_xlfn.XLOOKUP(D1084,' RPM (ICE)'!$G$3:$G$63,' RPM (ICE)'!$C$3:$C$63,,-1))))</f>
        <v>12.7</v>
      </c>
      <c r="AD1084" s="14">
        <f t="shared" si="388"/>
        <v>9.4703900000000001</v>
      </c>
      <c r="AE1084" s="14">
        <f t="shared" si="389"/>
        <v>18.455277557551021</v>
      </c>
      <c r="AF1084" s="14" cm="1">
        <f t="array" ref="AF1084">_xlfn.XLOOKUP(AE1084,BSFC!$I$11:$I$33,_xlfn.XLOOKUP('Main Data (ICE)'!W1084,BSFC!$J$10:$W$10,BSFC!$J$11:$W$33,,-1),,-1)</f>
        <v>467.51181750000001</v>
      </c>
      <c r="AG1084" s="14">
        <f t="shared" si="390"/>
        <v>1.2298664559260626</v>
      </c>
      <c r="AH1084" s="14">
        <f t="shared" si="394"/>
        <v>2.7692675847674835E-4</v>
      </c>
      <c r="AI1084" s="14">
        <f t="shared" si="395"/>
        <v>0.12946653216984816</v>
      </c>
      <c r="AJ1084" s="14">
        <f t="shared" si="399"/>
        <v>129.48878816668034</v>
      </c>
      <c r="AK1084" s="14">
        <f t="shared" si="396"/>
        <v>1.7147885055609027E-4</v>
      </c>
      <c r="AL1084" s="14">
        <f t="shared" si="397"/>
        <v>0.17150832869759255</v>
      </c>
    </row>
    <row r="1085" spans="1:38" ht="15.75" thickBot="1" x14ac:dyDescent="0.3">
      <c r="A1085" s="14">
        <v>1</v>
      </c>
      <c r="B1085" s="17" t="s">
        <v>33</v>
      </c>
      <c r="C1085" s="14">
        <v>1079</v>
      </c>
      <c r="D1085" s="14">
        <f t="shared" si="391"/>
        <v>21.468037266324963</v>
      </c>
      <c r="E1085" s="14">
        <f t="shared" si="381"/>
        <v>9.597055471458761</v>
      </c>
      <c r="F1085" s="14">
        <f t="shared" si="392"/>
        <v>95.910853785297846</v>
      </c>
      <c r="G1085" s="14">
        <f>0.5*('Specifications (ICE)'!$P$4*'Specifications (ICE)'!$P$3)*'Specifications (ICE)'!$P$5*E1085^2</f>
        <v>28.788102021565578</v>
      </c>
      <c r="H1085" s="14">
        <f>IF(B1085="A",'Specifications (ICE)'!$M$12,IF(B1085="G",'Specifications (ICE)'!$M$13))</f>
        <v>84.271039200000004</v>
      </c>
      <c r="I1085" s="14">
        <f>'Specifications (ICE)'!$H$11-G1085-H1085-R1085</f>
        <v>588.93910899715706</v>
      </c>
      <c r="J1085" s="14">
        <f t="shared" si="382"/>
        <v>0.93063011370391047</v>
      </c>
      <c r="K1085" s="14">
        <f>0.5*'Specifications (ICE)'!$E$16*E1085^2</f>
        <v>24724.947262055462</v>
      </c>
      <c r="L1085" s="14">
        <f>E1085/'Specifications (ICE)'!$M$4</f>
        <v>33.585495963110276</v>
      </c>
      <c r="M1085" s="14">
        <f t="shared" si="377"/>
        <v>3</v>
      </c>
      <c r="N1085" s="14">
        <f>IF(M1085=1,'Specifications (ICE)'!$M$19,IF(M1085=2,'Specifications (ICE)'!$M$20,IF(M1085=3,'Specifications (ICE)'!$M$21)))</f>
        <v>632.83908432016858</v>
      </c>
      <c r="O1085" s="14">
        <f t="shared" si="378"/>
        <v>29.143338986549768</v>
      </c>
      <c r="P1085" s="13">
        <f t="shared" si="379"/>
        <v>0.93063011370391047</v>
      </c>
      <c r="Q1085" s="14">
        <v>0</v>
      </c>
      <c r="R1085" s="17">
        <f>'Specifications (ICE)'!$E$16*9.81*SIN(Q1085-Q1084)</f>
        <v>0</v>
      </c>
      <c r="S1085" s="14">
        <f t="shared" si="383"/>
        <v>0</v>
      </c>
      <c r="T1085" s="12">
        <f t="shared" si="380"/>
        <v>601.34698789732829</v>
      </c>
      <c r="U1085" s="3">
        <f t="shared" si="398"/>
        <v>16.948212787596766</v>
      </c>
      <c r="V1085" s="19">
        <f t="shared" si="384"/>
        <v>12.638282275710909</v>
      </c>
      <c r="W1085" s="14">
        <f>IF(M1085=1,_xlfn.XLOOKUP(D1085,' RPM (ICE)'!$E$3:$E$63,' RPM (ICE)'!$B$3:$B$63,,1),IF(M1085=2,_xlfn.XLOOKUP(D1085,' RPM (ICE)'!$F$3:$F$63,' RPM (ICE)'!$B$3:$B$63,,1),IF(M1085=3,_xlfn.XLOOKUP(D1085,' RPM (ICE)'!$G$3:$G$63,' RPM (ICE)'!$B$3:$B$63,,1))))</f>
        <v>4900</v>
      </c>
      <c r="X1085" s="12">
        <f t="shared" si="385"/>
        <v>24.628659141695572</v>
      </c>
      <c r="Y1085" s="3">
        <f t="shared" si="386"/>
        <v>25</v>
      </c>
      <c r="Z1085" s="3">
        <f t="shared" si="393"/>
        <v>25</v>
      </c>
      <c r="AA1085" s="3">
        <f t="shared" si="387"/>
        <v>22</v>
      </c>
      <c r="AB1085" s="19"/>
      <c r="AC1085" s="14">
        <f>IF(M1085=1,_xlfn.XLOOKUP(D1085,' RPM (ICE)'!$E$3:$E$63,' RPM (ICE)'!$C$3:$C$63,,-1),IF(M1085=2,_xlfn.XLOOKUP(D1085,' RPM (ICE)'!$F$3:$F$63,' RPM (ICE)'!$C$3:$C$63,,-1),IF(M1085=3,_xlfn.XLOOKUP(D1085,' RPM (ICE)'!$G$3:$G$63,' RPM (ICE)'!$C$3:$C$63,,-1))))</f>
        <v>12.7</v>
      </c>
      <c r="AD1085" s="14">
        <f t="shared" si="388"/>
        <v>9.4703900000000001</v>
      </c>
      <c r="AE1085" s="14">
        <f t="shared" si="389"/>
        <v>18.455277557551021</v>
      </c>
      <c r="AF1085" s="14" cm="1">
        <f t="array" ref="AF1085">_xlfn.XLOOKUP(AE1085,BSFC!$I$11:$I$33,_xlfn.XLOOKUP('Main Data (ICE)'!W1085,BSFC!$J$10:$W$10,BSFC!$J$11:$W$33,,-1),,-1)</f>
        <v>467.51181750000001</v>
      </c>
      <c r="AG1085" s="14">
        <f t="shared" si="390"/>
        <v>1.2298664559260626</v>
      </c>
      <c r="AH1085" s="14">
        <f t="shared" si="394"/>
        <v>2.7411156439724992E-4</v>
      </c>
      <c r="AI1085" s="14">
        <f t="shared" si="395"/>
        <v>0.12815039566912662</v>
      </c>
      <c r="AJ1085" s="14">
        <f t="shared" si="399"/>
        <v>129.61693856234947</v>
      </c>
      <c r="AK1085" s="14">
        <f t="shared" si="396"/>
        <v>1.6973562340281671E-4</v>
      </c>
      <c r="AL1085" s="14">
        <f t="shared" si="397"/>
        <v>0.17167806432099536</v>
      </c>
    </row>
    <row r="1086" spans="1:38" ht="15.75" thickBot="1" x14ac:dyDescent="0.3">
      <c r="A1086" s="14">
        <v>1</v>
      </c>
      <c r="B1086" s="17" t="s">
        <v>33</v>
      </c>
      <c r="C1086" s="14">
        <v>1080</v>
      </c>
      <c r="D1086" s="14">
        <f t="shared" si="391"/>
        <v>21.683869238889301</v>
      </c>
      <c r="E1086" s="14">
        <f t="shared" si="381"/>
        <v>9.6935408365397819</v>
      </c>
      <c r="F1086" s="14">
        <f t="shared" si="392"/>
        <v>96.014015263323557</v>
      </c>
      <c r="G1086" s="14">
        <f>0.5*('Specifications (ICE)'!$P$4*'Specifications (ICE)'!$P$3)*'Specifications (ICE)'!$P$5*E1086^2</f>
        <v>29.369862373806793</v>
      </c>
      <c r="H1086" s="14">
        <f>IF(B1086="A",'Specifications (ICE)'!$M$12,IF(B1086="G",'Specifications (ICE)'!$M$13))</f>
        <v>84.271039200000004</v>
      </c>
      <c r="I1086" s="14">
        <f>'Specifications (ICE)'!$H$11-G1086-H1086-R1086</f>
        <v>588.35734864491587</v>
      </c>
      <c r="J1086" s="14">
        <f t="shared" si="382"/>
        <v>0.92971082732186572</v>
      </c>
      <c r="K1086" s="14">
        <f>0.5*'Specifications (ICE)'!$E$16*E1086^2</f>
        <v>25224.597916952527</v>
      </c>
      <c r="L1086" s="14">
        <f>E1086/'Specifications (ICE)'!$M$4</f>
        <v>33.92315253382251</v>
      </c>
      <c r="M1086" s="14">
        <f t="shared" si="377"/>
        <v>3</v>
      </c>
      <c r="N1086" s="14">
        <f>IF(M1086=1,'Specifications (ICE)'!$M$19,IF(M1086=2,'Specifications (ICE)'!$M$20,IF(M1086=3,'Specifications (ICE)'!$M$21)))</f>
        <v>632.83908432016858</v>
      </c>
      <c r="O1086" s="14">
        <f t="shared" si="378"/>
        <v>29.732278095546931</v>
      </c>
      <c r="P1086" s="13">
        <f t="shared" si="379"/>
        <v>0.92971082732186572</v>
      </c>
      <c r="Q1086" s="14">
        <v>0</v>
      </c>
      <c r="R1086" s="17">
        <f>'Specifications (ICE)'!$E$16*9.81*SIN(Q1086-Q1085)</f>
        <v>0</v>
      </c>
      <c r="S1086" s="14">
        <f t="shared" si="383"/>
        <v>0</v>
      </c>
      <c r="T1086" s="12">
        <f t="shared" si="380"/>
        <v>607.39271555204471</v>
      </c>
      <c r="U1086" s="3">
        <f t="shared" si="398"/>
        <v>17.101694120316299</v>
      </c>
      <c r="V1086" s="19">
        <f t="shared" si="384"/>
        <v>12.752733305519865</v>
      </c>
      <c r="W1086" s="14">
        <f>IF(M1086=1,_xlfn.XLOOKUP(D1086,' RPM (ICE)'!$E$3:$E$63,' RPM (ICE)'!$B$3:$B$63,,1),IF(M1086=2,_xlfn.XLOOKUP(D1086,' RPM (ICE)'!$F$3:$F$63,' RPM (ICE)'!$B$3:$B$63,,1),IF(M1086=3,_xlfn.XLOOKUP(D1086,' RPM (ICE)'!$G$3:$G$63,' RPM (ICE)'!$B$3:$B$63,,1))))</f>
        <v>5000</v>
      </c>
      <c r="X1086" s="12">
        <f t="shared" si="385"/>
        <v>24.354659957549615</v>
      </c>
      <c r="Y1086" s="3">
        <f t="shared" si="386"/>
        <v>24</v>
      </c>
      <c r="Z1086" s="3">
        <f t="shared" si="393"/>
        <v>24</v>
      </c>
      <c r="AA1086" s="3">
        <f t="shared" si="387"/>
        <v>22</v>
      </c>
      <c r="AB1086" s="19"/>
      <c r="AC1086" s="14">
        <f>IF(M1086=1,_xlfn.XLOOKUP(D1086,' RPM (ICE)'!$E$3:$E$63,' RPM (ICE)'!$C$3:$C$63,,-1),IF(M1086=2,_xlfn.XLOOKUP(D1086,' RPM (ICE)'!$F$3:$F$63,' RPM (ICE)'!$C$3:$C$63,,-1),IF(M1086=3,_xlfn.XLOOKUP(D1086,' RPM (ICE)'!$G$3:$G$63,' RPM (ICE)'!$C$3:$C$63,,-1))))</f>
        <v>13</v>
      </c>
      <c r="AD1086" s="14">
        <f t="shared" si="388"/>
        <v>9.6941000000000006</v>
      </c>
      <c r="AE1086" s="14">
        <f t="shared" si="389"/>
        <v>18.513404416</v>
      </c>
      <c r="AF1086" s="14" cm="1">
        <f t="array" ref="AF1086">_xlfn.XLOOKUP(AE1086,BSFC!$I$11:$I$33,_xlfn.XLOOKUP('Main Data (ICE)'!W1086,BSFC!$J$10:$W$10,BSFC!$J$11:$W$33,,-1),,-1)</f>
        <v>427.32635400000004</v>
      </c>
      <c r="AG1086" s="14">
        <f t="shared" si="390"/>
        <v>1.1507067800865003</v>
      </c>
      <c r="AH1086" s="14">
        <f t="shared" si="394"/>
        <v>2.7779380114695837E-4</v>
      </c>
      <c r="AI1086" s="14">
        <f t="shared" si="395"/>
        <v>0.11870861220793075</v>
      </c>
      <c r="AJ1086" s="14">
        <f t="shared" si="399"/>
        <v>129.73564717455741</v>
      </c>
      <c r="AK1086" s="14">
        <f t="shared" si="396"/>
        <v>1.5722994994427913E-4</v>
      </c>
      <c r="AL1086" s="14">
        <f t="shared" si="397"/>
        <v>0.17183529427093963</v>
      </c>
    </row>
    <row r="1087" spans="1:38" ht="15.75" thickBot="1" x14ac:dyDescent="0.3">
      <c r="A1087" s="14">
        <v>1</v>
      </c>
      <c r="B1087" s="17" t="s">
        <v>33</v>
      </c>
      <c r="C1087" s="14">
        <v>1081</v>
      </c>
      <c r="D1087" s="14">
        <f t="shared" si="391"/>
        <v>21.897363910637544</v>
      </c>
      <c r="E1087" s="14">
        <f t="shared" si="381"/>
        <v>9.7889813363959437</v>
      </c>
      <c r="F1087" s="14">
        <f t="shared" si="392"/>
        <v>96.11617093873403</v>
      </c>
      <c r="G1087" s="14">
        <f>0.5*('Specifications (ICE)'!$P$4*'Specifications (ICE)'!$P$3)*'Specifications (ICE)'!$P$5*E1087^2</f>
        <v>29.95104805694848</v>
      </c>
      <c r="H1087" s="14">
        <f>IF(B1087="A",'Specifications (ICE)'!$M$12,IF(B1087="G",'Specifications (ICE)'!$M$13))</f>
        <v>84.271039200000004</v>
      </c>
      <c r="I1087" s="14">
        <f>'Specifications (ICE)'!$H$11-G1087-H1087-R1087</f>
        <v>587.77616296177416</v>
      </c>
      <c r="J1087" s="14">
        <f t="shared" si="382"/>
        <v>0.92879244902074343</v>
      </c>
      <c r="K1087" s="14">
        <f>0.5*'Specifications (ICE)'!$E$16*E1087^2</f>
        <v>25723.755011587502</v>
      </c>
      <c r="L1087" s="14">
        <f>E1087/'Specifications (ICE)'!$M$4</f>
        <v>34.257152533319136</v>
      </c>
      <c r="M1087" s="14">
        <f t="shared" si="377"/>
        <v>3</v>
      </c>
      <c r="N1087" s="14">
        <f>IF(M1087=1,'Specifications (ICE)'!$M$19,IF(M1087=2,'Specifications (ICE)'!$M$20,IF(M1087=3,'Specifications (ICE)'!$M$21)))</f>
        <v>632.83908432016858</v>
      </c>
      <c r="O1087" s="14">
        <f t="shared" si="378"/>
        <v>30.320635444191847</v>
      </c>
      <c r="P1087" s="13">
        <f t="shared" si="379"/>
        <v>0.92879244902074343</v>
      </c>
      <c r="Q1087" s="14">
        <v>0</v>
      </c>
      <c r="R1087" s="17">
        <f>'Specifications (ICE)'!$E$16*9.81*SIN(Q1087-Q1086)</f>
        <v>0</v>
      </c>
      <c r="S1087" s="14">
        <f t="shared" si="383"/>
        <v>0</v>
      </c>
      <c r="T1087" s="12">
        <f t="shared" si="380"/>
        <v>613.37297244256729</v>
      </c>
      <c r="U1087" s="3">
        <f t="shared" si="398"/>
        <v>17.253014126504244</v>
      </c>
      <c r="V1087" s="19">
        <f t="shared" si="384"/>
        <v>12.865572634134216</v>
      </c>
      <c r="W1087" s="14">
        <f>IF(M1087=1,_xlfn.XLOOKUP(D1087,' RPM (ICE)'!$E$3:$E$63,' RPM (ICE)'!$B$3:$B$63,,1),IF(M1087=2,_xlfn.XLOOKUP(D1087,' RPM (ICE)'!$F$3:$F$63,' RPM (ICE)'!$B$3:$B$63,,1),IF(M1087=3,_xlfn.XLOOKUP(D1087,' RPM (ICE)'!$G$3:$G$63,' RPM (ICE)'!$B$3:$B$63,,1))))</f>
        <v>5000</v>
      </c>
      <c r="X1087" s="12">
        <f t="shared" si="385"/>
        <v>24.570155993764157</v>
      </c>
      <c r="Y1087" s="3">
        <f t="shared" si="386"/>
        <v>25</v>
      </c>
      <c r="Z1087" s="3">
        <f t="shared" si="393"/>
        <v>25</v>
      </c>
      <c r="AA1087" s="3">
        <f t="shared" si="387"/>
        <v>22</v>
      </c>
      <c r="AB1087" s="19"/>
      <c r="AC1087" s="14">
        <f>IF(M1087=1,_xlfn.XLOOKUP(D1087,' RPM (ICE)'!$E$3:$E$63,' RPM (ICE)'!$C$3:$C$63,,-1),IF(M1087=2,_xlfn.XLOOKUP(D1087,' RPM (ICE)'!$F$3:$F$63,' RPM (ICE)'!$C$3:$C$63,,-1),IF(M1087=3,_xlfn.XLOOKUP(D1087,' RPM (ICE)'!$G$3:$G$63,' RPM (ICE)'!$C$3:$C$63,,-1))))</f>
        <v>13</v>
      </c>
      <c r="AD1087" s="14">
        <f t="shared" si="388"/>
        <v>9.6941000000000006</v>
      </c>
      <c r="AE1087" s="14">
        <f t="shared" si="389"/>
        <v>18.513404416</v>
      </c>
      <c r="AF1087" s="14" cm="1">
        <f t="array" ref="AF1087">_xlfn.XLOOKUP(AE1087,BSFC!$I$11:$I$33,_xlfn.XLOOKUP('Main Data (ICE)'!W1087,BSFC!$J$10:$W$10,BSFC!$J$11:$W$33,,-1),,-1)</f>
        <v>427.32635400000004</v>
      </c>
      <c r="AG1087" s="14">
        <f t="shared" si="390"/>
        <v>1.1507067800865003</v>
      </c>
      <c r="AH1087" s="14">
        <f t="shared" si="394"/>
        <v>2.7508537027684965E-4</v>
      </c>
      <c r="AI1087" s="14">
        <f t="shared" si="395"/>
        <v>0.11755122831914615</v>
      </c>
      <c r="AJ1087" s="14">
        <f t="shared" si="399"/>
        <v>129.85319840287656</v>
      </c>
      <c r="AK1087" s="14">
        <f t="shared" si="396"/>
        <v>1.5569699115118693E-4</v>
      </c>
      <c r="AL1087" s="14">
        <f t="shared" si="397"/>
        <v>0.17199099126209083</v>
      </c>
    </row>
    <row r="1088" spans="1:38" ht="15.75" thickBot="1" x14ac:dyDescent="0.3">
      <c r="A1088" s="14">
        <v>1</v>
      </c>
      <c r="B1088" s="17" t="s">
        <v>33</v>
      </c>
      <c r="C1088" s="14">
        <v>1082</v>
      </c>
      <c r="D1088" s="14">
        <f t="shared" si="391"/>
        <v>22.108589198615459</v>
      </c>
      <c r="E1088" s="14">
        <f t="shared" si="381"/>
        <v>9.8834073326130589</v>
      </c>
      <c r="F1088" s="14">
        <f t="shared" si="392"/>
        <v>96.217350619622039</v>
      </c>
      <c r="G1088" s="14">
        <f>0.5*('Specifications (ICE)'!$P$4*'Specifications (ICE)'!$P$3)*'Specifications (ICE)'!$P$5*E1088^2</f>
        <v>30.531659638654926</v>
      </c>
      <c r="H1088" s="14">
        <f>IF(B1088="A",'Specifications (ICE)'!$M$12,IF(B1088="G",'Specifications (ICE)'!$M$13))</f>
        <v>84.271039200000004</v>
      </c>
      <c r="I1088" s="14">
        <f>'Specifications (ICE)'!$H$11-G1088-H1088-R1088</f>
        <v>587.19555138006774</v>
      </c>
      <c r="J1088" s="14">
        <f t="shared" si="382"/>
        <v>0.92787497790353179</v>
      </c>
      <c r="K1088" s="14">
        <f>0.5*'Specifications (ICE)'!$E$16*E1088^2</f>
        <v>26222.419033504488</v>
      </c>
      <c r="L1088" s="14">
        <f>E1088/'Specifications (ICE)'!$M$4</f>
        <v>34.587602213868969</v>
      </c>
      <c r="M1088" s="14">
        <f t="shared" si="377"/>
        <v>3</v>
      </c>
      <c r="N1088" s="14">
        <f>IF(M1088=1,'Specifications (ICE)'!$M$19,IF(M1088=2,'Specifications (ICE)'!$M$20,IF(M1088=3,'Specifications (ICE)'!$M$21)))</f>
        <v>632.83908432016858</v>
      </c>
      <c r="O1088" s="14">
        <f t="shared" si="378"/>
        <v>30.908411607153621</v>
      </c>
      <c r="P1088" s="13">
        <f t="shared" si="379"/>
        <v>0.92787497790353179</v>
      </c>
      <c r="Q1088" s="14">
        <v>0</v>
      </c>
      <c r="R1088" s="17">
        <f>'Specifications (ICE)'!$E$16*9.81*SIN(Q1088-Q1087)</f>
        <v>0</v>
      </c>
      <c r="S1088" s="14">
        <f t="shared" si="383"/>
        <v>0</v>
      </c>
      <c r="T1088" s="12">
        <f t="shared" si="380"/>
        <v>619.28966101160154</v>
      </c>
      <c r="U1088" s="3">
        <f t="shared" si="398"/>
        <v>17.402232204713691</v>
      </c>
      <c r="V1088" s="19">
        <f t="shared" si="384"/>
        <v>12.976844555054999</v>
      </c>
      <c r="W1088" s="14">
        <f>IF(M1088=1,_xlfn.XLOOKUP(D1088,' RPM (ICE)'!$E$3:$E$63,' RPM (ICE)'!$B$3:$B$63,,1),IF(M1088=2,_xlfn.XLOOKUP(D1088,' RPM (ICE)'!$F$3:$F$63,' RPM (ICE)'!$B$3:$B$63,,1),IF(M1088=3,_xlfn.XLOOKUP(D1088,' RPM (ICE)'!$G$3:$G$63,' RPM (ICE)'!$B$3:$B$63,,1))))</f>
        <v>5100</v>
      </c>
      <c r="X1088" s="12">
        <f t="shared" si="385"/>
        <v>24.296724173982188</v>
      </c>
      <c r="Y1088" s="3">
        <f t="shared" si="386"/>
        <v>24</v>
      </c>
      <c r="Z1088" s="3">
        <f t="shared" si="393"/>
        <v>24</v>
      </c>
      <c r="AA1088" s="3">
        <f t="shared" si="387"/>
        <v>22</v>
      </c>
      <c r="AB1088" s="19"/>
      <c r="AC1088" s="14">
        <f>IF(M1088=1,_xlfn.XLOOKUP(D1088,' RPM (ICE)'!$E$3:$E$63,' RPM (ICE)'!$C$3:$C$63,,-1),IF(M1088=2,_xlfn.XLOOKUP(D1088,' RPM (ICE)'!$F$3:$F$63,' RPM (ICE)'!$C$3:$C$63,,-1),IF(M1088=3,_xlfn.XLOOKUP(D1088,' RPM (ICE)'!$G$3:$G$63,' RPM (ICE)'!$C$3:$C$63,,-1))))</f>
        <v>13.3</v>
      </c>
      <c r="AD1088" s="14">
        <f t="shared" si="388"/>
        <v>9.9178100000000011</v>
      </c>
      <c r="AE1088" s="14">
        <f t="shared" si="389"/>
        <v>18.569251789803925</v>
      </c>
      <c r="AF1088" s="14" cm="1">
        <f t="array" ref="AF1088">_xlfn.XLOOKUP(AE1088,BSFC!$I$11:$I$33,_xlfn.XLOOKUP('Main Data (ICE)'!W1088,BSFC!$J$10:$W$10,BSFC!$J$11:$W$33,,-1),,-1)</f>
        <v>427.32635400000004</v>
      </c>
      <c r="AG1088" s="14">
        <f t="shared" si="390"/>
        <v>1.1772615519346503</v>
      </c>
      <c r="AH1088" s="14">
        <f t="shared" si="394"/>
        <v>2.7874468080775185E-4</v>
      </c>
      <c r="AI1088" s="14">
        <f t="shared" si="395"/>
        <v>0.11911494814647039</v>
      </c>
      <c r="AJ1088" s="14">
        <f t="shared" si="399"/>
        <v>129.97231335102302</v>
      </c>
      <c r="AK1088" s="14">
        <f t="shared" si="396"/>
        <v>1.5776814324035813E-4</v>
      </c>
      <c r="AL1088" s="14">
        <f t="shared" si="397"/>
        <v>0.1721487594053312</v>
      </c>
    </row>
    <row r="1089" spans="1:38" ht="15.75" thickBot="1" x14ac:dyDescent="0.3">
      <c r="A1089" s="14">
        <v>1</v>
      </c>
      <c r="B1089" s="17" t="s">
        <v>33</v>
      </c>
      <c r="C1089" s="14">
        <v>1083</v>
      </c>
      <c r="D1089" s="14">
        <f t="shared" si="391"/>
        <v>22.317609742149802</v>
      </c>
      <c r="E1089" s="14">
        <f t="shared" si="381"/>
        <v>9.9768477215078644</v>
      </c>
      <c r="F1089" s="14">
        <f t="shared" si="392"/>
        <v>96.317582679678864</v>
      </c>
      <c r="G1089" s="14">
        <f>0.5*('Specifications (ICE)'!$P$4*'Specifications (ICE)'!$P$3)*'Specifications (ICE)'!$P$5*E1089^2</f>
        <v>31.111697686029682</v>
      </c>
      <c r="H1089" s="14">
        <f>IF(B1089="A",'Specifications (ICE)'!$M$12,IF(B1089="G",'Specifications (ICE)'!$M$13))</f>
        <v>84.271039200000004</v>
      </c>
      <c r="I1089" s="14">
        <f>'Specifications (ICE)'!$H$11-G1089-H1089-R1089</f>
        <v>586.61551333269301</v>
      </c>
      <c r="J1089" s="14">
        <f t="shared" si="382"/>
        <v>0.92695841307410476</v>
      </c>
      <c r="K1089" s="14">
        <f>0.5*'Specifications (ICE)'!$E$16*E1089^2</f>
        <v>26720.590469766012</v>
      </c>
      <c r="L1089" s="14">
        <f>E1089/'Specifications (ICE)'!$M$4</f>
        <v>34.914602699940033</v>
      </c>
      <c r="M1089" s="14">
        <f t="shared" si="377"/>
        <v>3</v>
      </c>
      <c r="N1089" s="14">
        <f>IF(M1089=1,'Specifications (ICE)'!$M$19,IF(M1089=2,'Specifications (ICE)'!$M$20,IF(M1089=3,'Specifications (ICE)'!$M$21)))</f>
        <v>632.83908432016858</v>
      </c>
      <c r="O1089" s="14">
        <f t="shared" si="378"/>
        <v>31.495607158533691</v>
      </c>
      <c r="P1089" s="13">
        <f t="shared" si="379"/>
        <v>0.92695841307410476</v>
      </c>
      <c r="Q1089" s="14">
        <v>0</v>
      </c>
      <c r="R1089" s="17">
        <f>'Specifications (ICE)'!$E$16*9.81*SIN(Q1089-Q1088)</f>
        <v>0</v>
      </c>
      <c r="S1089" s="14">
        <f t="shared" si="383"/>
        <v>0</v>
      </c>
      <c r="T1089" s="12">
        <f t="shared" si="380"/>
        <v>625.14459188878061</v>
      </c>
      <c r="U1089" s="3">
        <f t="shared" si="398"/>
        <v>17.549404953418119</v>
      </c>
      <c r="V1089" s="19">
        <f t="shared" si="384"/>
        <v>13.086591273763892</v>
      </c>
      <c r="W1089" s="14">
        <f>IF(M1089=1,_xlfn.XLOOKUP(D1089,' RPM (ICE)'!$E$3:$E$63,' RPM (ICE)'!$B$3:$B$63,,1),IF(M1089=2,_xlfn.XLOOKUP(D1089,' RPM (ICE)'!$F$3:$F$63,' RPM (ICE)'!$B$3:$B$63,,1),IF(M1089=3,_xlfn.XLOOKUP(D1089,' RPM (ICE)'!$G$3:$G$63,' RPM (ICE)'!$B$3:$B$63,,1))))</f>
        <v>5100</v>
      </c>
      <c r="X1089" s="12">
        <f t="shared" si="385"/>
        <v>24.502204461748363</v>
      </c>
      <c r="Y1089" s="3">
        <f t="shared" si="386"/>
        <v>25</v>
      </c>
      <c r="Z1089" s="3">
        <f t="shared" si="393"/>
        <v>25</v>
      </c>
      <c r="AA1089" s="3">
        <f t="shared" si="387"/>
        <v>22</v>
      </c>
      <c r="AB1089" s="19"/>
      <c r="AC1089" s="14">
        <f>IF(M1089=1,_xlfn.XLOOKUP(D1089,' RPM (ICE)'!$E$3:$E$63,' RPM (ICE)'!$C$3:$C$63,,-1),IF(M1089=2,_xlfn.XLOOKUP(D1089,' RPM (ICE)'!$F$3:$F$63,' RPM (ICE)'!$C$3:$C$63,,-1),IF(M1089=3,_xlfn.XLOOKUP(D1089,' RPM (ICE)'!$G$3:$G$63,' RPM (ICE)'!$C$3:$C$63,,-1))))</f>
        <v>13.3</v>
      </c>
      <c r="AD1089" s="14">
        <f t="shared" si="388"/>
        <v>9.9178100000000011</v>
      </c>
      <c r="AE1089" s="14">
        <f t="shared" si="389"/>
        <v>18.569251789803925</v>
      </c>
      <c r="AF1089" s="14" cm="1">
        <f t="array" ref="AF1089">_xlfn.XLOOKUP(AE1089,BSFC!$I$11:$I$33,_xlfn.XLOOKUP('Main Data (ICE)'!W1089,BSFC!$J$10:$W$10,BSFC!$J$11:$W$33,,-1),,-1)</f>
        <v>427.32635400000004</v>
      </c>
      <c r="AG1089" s="14">
        <f t="shared" si="390"/>
        <v>1.1772615519346503</v>
      </c>
      <c r="AH1089" s="14">
        <f t="shared" si="394"/>
        <v>2.7613403543116211E-4</v>
      </c>
      <c r="AI1089" s="14">
        <f t="shared" si="395"/>
        <v>0.11799935057610533</v>
      </c>
      <c r="AJ1089" s="14">
        <f t="shared" si="399"/>
        <v>130.09031270159912</v>
      </c>
      <c r="AK1089" s="14">
        <f t="shared" si="396"/>
        <v>1.5629053056437792E-4</v>
      </c>
      <c r="AL1089" s="14">
        <f t="shared" si="397"/>
        <v>0.17230504993589557</v>
      </c>
    </row>
    <row r="1090" spans="1:38" ht="15.75" thickBot="1" x14ac:dyDescent="0.3">
      <c r="A1090" s="14">
        <v>1</v>
      </c>
      <c r="B1090" s="17" t="s">
        <v>33</v>
      </c>
      <c r="C1090" s="14">
        <v>1084</v>
      </c>
      <c r="D1090" s="14">
        <f t="shared" si="391"/>
        <v>22.524487120778804</v>
      </c>
      <c r="E1090" s="14">
        <f t="shared" si="381"/>
        <v>10.069330031551496</v>
      </c>
      <c r="F1090" s="14">
        <f t="shared" si="392"/>
        <v>96.416894152921529</v>
      </c>
      <c r="G1090" s="14">
        <f>0.5*('Specifications (ICE)'!$P$4*'Specifications (ICE)'!$P$3)*'Specifications (ICE)'!$P$5*E1090^2</f>
        <v>31.691162765616085</v>
      </c>
      <c r="H1090" s="14">
        <f>IF(B1090="A",'Specifications (ICE)'!$M$12,IF(B1090="G",'Specifications (ICE)'!$M$13))</f>
        <v>84.271039200000004</v>
      </c>
      <c r="I1090" s="14">
        <f>'Specifications (ICE)'!$H$11-G1090-H1090-R1090</f>
        <v>586.03604825310651</v>
      </c>
      <c r="J1090" s="14">
        <f t="shared" si="382"/>
        <v>0.92604275363722122</v>
      </c>
      <c r="K1090" s="14">
        <f>0.5*'Specifications (ICE)'!$E$16*E1090^2</f>
        <v>27218.269806953427</v>
      </c>
      <c r="L1090" s="14">
        <f>E1090/'Specifications (ICE)'!$M$4</f>
        <v>35.238250329139092</v>
      </c>
      <c r="M1090" s="14">
        <f t="shared" si="377"/>
        <v>3</v>
      </c>
      <c r="N1090" s="14">
        <f>IF(M1090=1,'Specifications (ICE)'!$M$19,IF(M1090=2,'Specifications (ICE)'!$M$20,IF(M1090=3,'Specifications (ICE)'!$M$21)))</f>
        <v>632.83908432016858</v>
      </c>
      <c r="O1090" s="14">
        <f t="shared" si="378"/>
        <v>32.082222671866383</v>
      </c>
      <c r="P1090" s="13">
        <f t="shared" si="379"/>
        <v>0.92604275363722122</v>
      </c>
      <c r="Q1090" s="14">
        <v>0</v>
      </c>
      <c r="R1090" s="17">
        <f>'Specifications (ICE)'!$E$16*9.81*SIN(Q1090-Q1089)</f>
        <v>0</v>
      </c>
      <c r="S1090" s="14">
        <f t="shared" si="383"/>
        <v>0</v>
      </c>
      <c r="T1090" s="12">
        <f t="shared" si="380"/>
        <v>630.93948999517568</v>
      </c>
      <c r="U1090" s="3">
        <f t="shared" si="398"/>
        <v>17.694586355481505</v>
      </c>
      <c r="V1090" s="19">
        <f t="shared" si="384"/>
        <v>13.194853045282558</v>
      </c>
      <c r="W1090" s="14">
        <f>IF(M1090=1,_xlfn.XLOOKUP(D1090,' RPM (ICE)'!$E$3:$E$63,' RPM (ICE)'!$B$3:$B$63,,1),IF(M1090=2,_xlfn.XLOOKUP(D1090,' RPM (ICE)'!$F$3:$F$63,' RPM (ICE)'!$B$3:$B$63,,1),IF(M1090=3,_xlfn.XLOOKUP(D1090,' RPM (ICE)'!$G$3:$G$63,' RPM (ICE)'!$B$3:$B$63,,1))))</f>
        <v>5200</v>
      </c>
      <c r="X1090" s="12">
        <f t="shared" si="385"/>
        <v>24.229810145921938</v>
      </c>
      <c r="Y1090" s="3">
        <f t="shared" si="386"/>
        <v>24</v>
      </c>
      <c r="Z1090" s="3">
        <f t="shared" si="393"/>
        <v>24</v>
      </c>
      <c r="AA1090" s="3">
        <f t="shared" si="387"/>
        <v>22</v>
      </c>
      <c r="AB1090" s="19"/>
      <c r="AC1090" s="14">
        <f>IF(M1090=1,_xlfn.XLOOKUP(D1090,' RPM (ICE)'!$E$3:$E$63,' RPM (ICE)'!$C$3:$C$63,,-1),IF(M1090=2,_xlfn.XLOOKUP(D1090,' RPM (ICE)'!$F$3:$F$63,' RPM (ICE)'!$C$3:$C$63,,-1),IF(M1090=3,_xlfn.XLOOKUP(D1090,' RPM (ICE)'!$G$3:$G$63,' RPM (ICE)'!$C$3:$C$63,,-1))))</f>
        <v>14.036</v>
      </c>
      <c r="AD1090" s="14">
        <f t="shared" si="388"/>
        <v>10.4666452</v>
      </c>
      <c r="AE1090" s="14">
        <f t="shared" si="389"/>
        <v>19.219981093415385</v>
      </c>
      <c r="AF1090" s="14" cm="1">
        <f t="array" ref="AF1090">_xlfn.XLOOKUP(AE1090,BSFC!$I$11:$I$33,_xlfn.XLOOKUP('Main Data (ICE)'!W1090,BSFC!$J$10:$W$10,BSFC!$J$11:$W$33,,-1),,-1)</f>
        <v>443.04624000000007</v>
      </c>
      <c r="AG1090" s="14">
        <f t="shared" si="390"/>
        <v>1.2881132781316802</v>
      </c>
      <c r="AH1090" s="14">
        <f t="shared" si="394"/>
        <v>2.8873832075562933E-4</v>
      </c>
      <c r="AI1090" s="14">
        <f t="shared" si="395"/>
        <v>0.12792442735469556</v>
      </c>
      <c r="AJ1090" s="14">
        <f t="shared" si="399"/>
        <v>130.2182371289538</v>
      </c>
      <c r="AK1090" s="14">
        <f t="shared" si="396"/>
        <v>1.6943632762211333E-4</v>
      </c>
      <c r="AL1090" s="14">
        <f t="shared" si="397"/>
        <v>0.17247448626351769</v>
      </c>
    </row>
    <row r="1091" spans="1:38" ht="15.75" thickBot="1" x14ac:dyDescent="0.3">
      <c r="A1091" s="14">
        <v>1</v>
      </c>
      <c r="B1091" s="17" t="s">
        <v>33</v>
      </c>
      <c r="C1091" s="14">
        <v>1085</v>
      </c>
      <c r="D1091" s="14">
        <f t="shared" si="391"/>
        <v>22.729280053882398</v>
      </c>
      <c r="E1091" s="14">
        <f t="shared" si="381"/>
        <v>10.160880512612049</v>
      </c>
      <c r="F1091" s="14">
        <f t="shared" si="392"/>
        <v>96.515310820528114</v>
      </c>
      <c r="G1091" s="14">
        <f>0.5*('Specifications (ICE)'!$P$4*'Specifications (ICE)'!$P$3)*'Specifications (ICE)'!$P$5*E1091^2</f>
        <v>32.270055443397851</v>
      </c>
      <c r="H1091" s="14">
        <f>IF(B1091="A",'Specifications (ICE)'!$M$12,IF(B1091="G",'Specifications (ICE)'!$M$13))</f>
        <v>84.271039200000004</v>
      </c>
      <c r="I1091" s="14">
        <f>'Specifications (ICE)'!$H$11-G1091-H1091-R1091</f>
        <v>585.4571555753248</v>
      </c>
      <c r="J1091" s="14">
        <f t="shared" si="382"/>
        <v>0.92512799869852524</v>
      </c>
      <c r="K1091" s="14">
        <f>0.5*'Specifications (ICE)'!$E$16*E1091^2</f>
        <v>27715.457531167482</v>
      </c>
      <c r="L1091" s="14">
        <f>E1091/'Specifications (ICE)'!$M$4</f>
        <v>35.558636964521604</v>
      </c>
      <c r="M1091" s="14">
        <f t="shared" si="377"/>
        <v>3</v>
      </c>
      <c r="N1091" s="14">
        <f>IF(M1091=1,'Specifications (ICE)'!$M$19,IF(M1091=2,'Specifications (ICE)'!$M$20,IF(M1091=3,'Specifications (ICE)'!$M$21)))</f>
        <v>632.83908432016858</v>
      </c>
      <c r="O1091" s="14">
        <f t="shared" si="378"/>
        <v>32.668258720119482</v>
      </c>
      <c r="P1091" s="13">
        <f t="shared" si="379"/>
        <v>0.92512799869852524</v>
      </c>
      <c r="Q1091" s="14">
        <v>0</v>
      </c>
      <c r="R1091" s="17">
        <f>'Specifications (ICE)'!$E$16*9.81*SIN(Q1091-Q1090)</f>
        <v>0</v>
      </c>
      <c r="S1091" s="14">
        <f t="shared" si="383"/>
        <v>0</v>
      </c>
      <c r="T1091" s="12">
        <f t="shared" si="380"/>
        <v>636.6760001351912</v>
      </c>
      <c r="U1091" s="3">
        <f t="shared" si="398"/>
        <v>17.837827947213075</v>
      </c>
      <c r="V1091" s="19">
        <f t="shared" si="384"/>
        <v>13.301668300236791</v>
      </c>
      <c r="W1091" s="14">
        <f>IF(M1091=1,_xlfn.XLOOKUP(D1091,' RPM (ICE)'!$E$3:$E$63,' RPM (ICE)'!$B$3:$B$63,,1),IF(M1091=2,_xlfn.XLOOKUP(D1091,' RPM (ICE)'!$F$3:$F$63,' RPM (ICE)'!$B$3:$B$63,,1),IF(M1091=3,_xlfn.XLOOKUP(D1091,' RPM (ICE)'!$G$3:$G$63,' RPM (ICE)'!$B$3:$B$63,,1))))</f>
        <v>5200</v>
      </c>
      <c r="X1091" s="12">
        <f t="shared" si="385"/>
        <v>24.425955820250206</v>
      </c>
      <c r="Y1091" s="3">
        <f t="shared" si="386"/>
        <v>24</v>
      </c>
      <c r="Z1091" s="3">
        <f t="shared" si="393"/>
        <v>24</v>
      </c>
      <c r="AA1091" s="3">
        <f t="shared" si="387"/>
        <v>22</v>
      </c>
      <c r="AB1091" s="19"/>
      <c r="AC1091" s="14">
        <f>IF(M1091=1,_xlfn.XLOOKUP(D1091,' RPM (ICE)'!$E$3:$E$63,' RPM (ICE)'!$C$3:$C$63,,-1),IF(M1091=2,_xlfn.XLOOKUP(D1091,' RPM (ICE)'!$F$3:$F$63,' RPM (ICE)'!$C$3:$C$63,,-1),IF(M1091=3,_xlfn.XLOOKUP(D1091,' RPM (ICE)'!$G$3:$G$63,' RPM (ICE)'!$C$3:$C$63,,-1))))</f>
        <v>14.036</v>
      </c>
      <c r="AD1091" s="14">
        <f t="shared" si="388"/>
        <v>10.4666452</v>
      </c>
      <c r="AE1091" s="14">
        <f t="shared" si="389"/>
        <v>19.219981093415385</v>
      </c>
      <c r="AF1091" s="14" cm="1">
        <f t="array" ref="AF1091">_xlfn.XLOOKUP(AE1091,BSFC!$I$11:$I$33,_xlfn.XLOOKUP('Main Data (ICE)'!W1091,BSFC!$J$10:$W$10,BSFC!$J$11:$W$33,,-1),,-1)</f>
        <v>443.04624000000007</v>
      </c>
      <c r="AG1091" s="14">
        <f t="shared" si="390"/>
        <v>1.2881132781316802</v>
      </c>
      <c r="AH1091" s="14">
        <f t="shared" si="394"/>
        <v>2.8613676155679515E-4</v>
      </c>
      <c r="AI1091" s="14">
        <f t="shared" si="395"/>
        <v>0.12677181633351467</v>
      </c>
      <c r="AJ1091" s="14">
        <f t="shared" si="399"/>
        <v>130.3450089452873</v>
      </c>
      <c r="AK1091" s="14">
        <f t="shared" si="396"/>
        <v>1.6790969050796645E-4</v>
      </c>
      <c r="AL1091" s="14">
        <f t="shared" si="397"/>
        <v>0.17264239595402567</v>
      </c>
    </row>
    <row r="1092" spans="1:38" ht="15.75" thickBot="1" x14ac:dyDescent="0.3">
      <c r="A1092" s="14">
        <v>1</v>
      </c>
      <c r="B1092" s="17" t="s">
        <v>33</v>
      </c>
      <c r="C1092" s="14">
        <v>1086</v>
      </c>
      <c r="D1092" s="14">
        <f t="shared" si="391"/>
        <v>22.93204458385679</v>
      </c>
      <c r="E1092" s="14">
        <f t="shared" si="381"/>
        <v>10.251524217840796</v>
      </c>
      <c r="F1092" s="14">
        <f t="shared" si="392"/>
        <v>96.612857290570076</v>
      </c>
      <c r="G1092" s="14">
        <f>0.5*('Specifications (ICE)'!$P$4*'Specifications (ICE)'!$P$3)*'Specifications (ICE)'!$P$5*E1092^2</f>
        <v>32.848376284799599</v>
      </c>
      <c r="H1092" s="14">
        <f>IF(B1092="A",'Specifications (ICE)'!$M$12,IF(B1092="G",'Specifications (ICE)'!$M$13))</f>
        <v>84.271039200000004</v>
      </c>
      <c r="I1092" s="14">
        <f>'Specifications (ICE)'!$H$11-G1092-H1092-R1092</f>
        <v>584.8788347339231</v>
      </c>
      <c r="J1092" s="14">
        <f t="shared" si="382"/>
        <v>0.92421414736454355</v>
      </c>
      <c r="K1092" s="14">
        <f>0.5*'Specifications (ICE)'!$E$16*E1092^2</f>
        <v>28212.154128028724</v>
      </c>
      <c r="L1092" s="14">
        <f>E1092/'Specifications (ICE)'!$M$4</f>
        <v>35.875850281157639</v>
      </c>
      <c r="M1092" s="14">
        <f t="shared" si="377"/>
        <v>3</v>
      </c>
      <c r="N1092" s="14">
        <f>IF(M1092=1,'Specifications (ICE)'!$M$19,IF(M1092=2,'Specifications (ICE)'!$M$20,IF(M1092=3,'Specifications (ICE)'!$M$21)))</f>
        <v>632.83908432016858</v>
      </c>
      <c r="O1092" s="14">
        <f t="shared" si="378"/>
        <v>33.253715875694802</v>
      </c>
      <c r="P1092" s="13">
        <f t="shared" si="379"/>
        <v>0.92421414736454355</v>
      </c>
      <c r="Q1092" s="14">
        <v>0</v>
      </c>
      <c r="R1092" s="17">
        <f>'Specifications (ICE)'!$E$16*9.81*SIN(Q1092-Q1091)</f>
        <v>0</v>
      </c>
      <c r="S1092" s="14">
        <f t="shared" si="383"/>
        <v>0</v>
      </c>
      <c r="T1092" s="12">
        <f t="shared" si="380"/>
        <v>642.35569212751807</v>
      </c>
      <c r="U1092" s="3">
        <f t="shared" si="398"/>
        <v>17.979178973555673</v>
      </c>
      <c r="V1092" s="19">
        <f t="shared" si="384"/>
        <v>13.407073760580465</v>
      </c>
      <c r="W1092" s="14">
        <f>IF(M1092=1,_xlfn.XLOOKUP(D1092,' RPM (ICE)'!$E$3:$E$63,' RPM (ICE)'!$B$3:$B$63,,1),IF(M1092=2,_xlfn.XLOOKUP(D1092,' RPM (ICE)'!$F$3:$F$63,' RPM (ICE)'!$B$3:$B$63,,1),IF(M1092=3,_xlfn.XLOOKUP(D1092,' RPM (ICE)'!$G$3:$G$63,' RPM (ICE)'!$B$3:$B$63,,1))))</f>
        <v>5300</v>
      </c>
      <c r="X1092" s="12">
        <f t="shared" si="385"/>
        <v>24.154993570760514</v>
      </c>
      <c r="Y1092" s="3">
        <f t="shared" si="386"/>
        <v>24</v>
      </c>
      <c r="Z1092" s="3">
        <f t="shared" si="393"/>
        <v>24</v>
      </c>
      <c r="AA1092" s="3">
        <f t="shared" si="387"/>
        <v>22</v>
      </c>
      <c r="AB1092" s="19"/>
      <c r="AC1092" s="14">
        <f>IF(M1092=1,_xlfn.XLOOKUP(D1092,' RPM (ICE)'!$E$3:$E$63,' RPM (ICE)'!$C$3:$C$63,,-1),IF(M1092=2,_xlfn.XLOOKUP(D1092,' RPM (ICE)'!$F$3:$F$63,' RPM (ICE)'!$C$3:$C$63,,-1),IF(M1092=3,_xlfn.XLOOKUP(D1092,' RPM (ICE)'!$G$3:$G$63,' RPM (ICE)'!$C$3:$C$63,,-1))))</f>
        <v>14.772</v>
      </c>
      <c r="AD1092" s="14">
        <f t="shared" si="388"/>
        <v>11.015480400000001</v>
      </c>
      <c r="AE1092" s="14">
        <f t="shared" si="389"/>
        <v>19.846154574249059</v>
      </c>
      <c r="AF1092" s="14" cm="1">
        <f t="array" ref="AF1092">_xlfn.XLOOKUP(AE1092,BSFC!$I$11:$I$33,_xlfn.XLOOKUP('Main Data (ICE)'!W1092,BSFC!$J$10:$W$10,BSFC!$J$11:$W$33,,-1),,-1)</f>
        <v>443.04624000000007</v>
      </c>
      <c r="AG1092" s="14">
        <f t="shared" si="390"/>
        <v>1.3556575480593605</v>
      </c>
      <c r="AH1092" s="14">
        <f t="shared" si="394"/>
        <v>2.9847811912122815E-4</v>
      </c>
      <c r="AI1092" s="14">
        <f t="shared" si="395"/>
        <v>0.13223960839893226</v>
      </c>
      <c r="AJ1092" s="14">
        <f t="shared" si="399"/>
        <v>130.47724855368622</v>
      </c>
      <c r="AK1092" s="14">
        <f t="shared" si="396"/>
        <v>1.7515179920388378E-4</v>
      </c>
      <c r="AL1092" s="14">
        <f t="shared" si="397"/>
        <v>0.17281754775322955</v>
      </c>
    </row>
    <row r="1093" spans="1:38" ht="15.75" thickBot="1" x14ac:dyDescent="0.3">
      <c r="A1093" s="14">
        <v>1</v>
      </c>
      <c r="B1093" s="17" t="s">
        <v>33</v>
      </c>
      <c r="C1093" s="14">
        <v>1087</v>
      </c>
      <c r="D1093" s="14">
        <f t="shared" si="391"/>
        <v>23.132834244462234</v>
      </c>
      <c r="E1093" s="14">
        <f t="shared" si="381"/>
        <v>10.34128507893025</v>
      </c>
      <c r="F1093" s="14">
        <f t="shared" si="392"/>
        <v>96.70955707133885</v>
      </c>
      <c r="G1093" s="14">
        <f>0.5*('Specifications (ICE)'!$P$4*'Specifications (ICE)'!$P$3)*'Specifications (ICE)'!$P$5*E1093^2</f>
        <v>33.426125854687442</v>
      </c>
      <c r="H1093" s="14">
        <f>IF(B1093="A",'Specifications (ICE)'!$M$12,IF(B1093="G",'Specifications (ICE)'!$M$13))</f>
        <v>84.271039200000004</v>
      </c>
      <c r="I1093" s="14">
        <f>'Specifications (ICE)'!$H$11-G1093-H1093-R1093</f>
        <v>584.30108516403516</v>
      </c>
      <c r="J1093" s="14">
        <f t="shared" si="382"/>
        <v>0.92330119874268568</v>
      </c>
      <c r="K1093" s="14">
        <f>0.5*'Specifications (ICE)'!$E$16*E1093^2</f>
        <v>28708.360082678013</v>
      </c>
      <c r="L1093" s="14">
        <f>E1093/'Specifications (ICE)'!$M$4</f>
        <v>36.189974029502189</v>
      </c>
      <c r="M1093" s="14">
        <f t="shared" si="377"/>
        <v>3</v>
      </c>
      <c r="N1093" s="14">
        <f>IF(M1093=1,'Specifications (ICE)'!$M$19,IF(M1093=2,'Specifications (ICE)'!$M$20,IF(M1093=3,'Specifications (ICE)'!$M$21)))</f>
        <v>632.83908432016858</v>
      </c>
      <c r="O1093" s="14">
        <f t="shared" si="378"/>
        <v>33.838594710428737</v>
      </c>
      <c r="P1093" s="13">
        <f t="shared" si="379"/>
        <v>0.92330119874268568</v>
      </c>
      <c r="Q1093" s="14">
        <v>0</v>
      </c>
      <c r="R1093" s="17">
        <f>'Specifications (ICE)'!$E$16*9.81*SIN(Q1093-Q1092)</f>
        <v>0</v>
      </c>
      <c r="S1093" s="14">
        <f t="shared" si="383"/>
        <v>0</v>
      </c>
      <c r="T1093" s="12">
        <f t="shared" si="380"/>
        <v>647.98006552076765</v>
      </c>
      <c r="U1093" s="3">
        <f t="shared" si="398"/>
        <v>18</v>
      </c>
      <c r="V1093" s="19">
        <f t="shared" si="384"/>
        <v>13.422600000000001</v>
      </c>
      <c r="W1093" s="14">
        <f>IF(M1093=1,_xlfn.XLOOKUP(D1093,' RPM (ICE)'!$E$3:$E$63,' RPM (ICE)'!$B$3:$B$63,,1),IF(M1093=2,_xlfn.XLOOKUP(D1093,' RPM (ICE)'!$F$3:$F$63,' RPM (ICE)'!$B$3:$B$63,,1),IF(M1093=3,_xlfn.XLOOKUP(D1093,' RPM (ICE)'!$G$3:$G$63,' RPM (ICE)'!$B$3:$B$63,,1))))</f>
        <v>5300</v>
      </c>
      <c r="X1093" s="12">
        <f t="shared" si="385"/>
        <v>24.182966581132074</v>
      </c>
      <c r="Y1093" s="3">
        <f t="shared" si="386"/>
        <v>24</v>
      </c>
      <c r="Z1093" s="3">
        <f t="shared" si="393"/>
        <v>24</v>
      </c>
      <c r="AA1093" s="3">
        <f t="shared" si="387"/>
        <v>22</v>
      </c>
      <c r="AB1093" s="19"/>
      <c r="AC1093" s="14">
        <f>IF(M1093=1,_xlfn.XLOOKUP(D1093,' RPM (ICE)'!$E$3:$E$63,' RPM (ICE)'!$C$3:$C$63,,-1),IF(M1093=2,_xlfn.XLOOKUP(D1093,' RPM (ICE)'!$F$3:$F$63,' RPM (ICE)'!$C$3:$C$63,,-1),IF(M1093=3,_xlfn.XLOOKUP(D1093,' RPM (ICE)'!$G$3:$G$63,' RPM (ICE)'!$C$3:$C$63,,-1))))</f>
        <v>14.772</v>
      </c>
      <c r="AD1093" s="14">
        <f t="shared" si="388"/>
        <v>11.015480400000001</v>
      </c>
      <c r="AE1093" s="14">
        <f t="shared" si="389"/>
        <v>19.846154574249059</v>
      </c>
      <c r="AF1093" s="14" cm="1">
        <f t="array" ref="AF1093">_xlfn.XLOOKUP(AE1093,BSFC!$I$11:$I$33,_xlfn.XLOOKUP('Main Data (ICE)'!W1093,BSFC!$J$10:$W$10,BSFC!$J$11:$W$33,,-1),,-1)</f>
        <v>443.04624000000007</v>
      </c>
      <c r="AG1093" s="14">
        <f t="shared" si="390"/>
        <v>1.3556575480593605</v>
      </c>
      <c r="AH1093" s="14">
        <f t="shared" si="394"/>
        <v>2.958873721507553E-4</v>
      </c>
      <c r="AI1093" s="14">
        <f t="shared" si="395"/>
        <v>0.13109178769487287</v>
      </c>
      <c r="AJ1093" s="14">
        <f t="shared" si="399"/>
        <v>130.60834034138111</v>
      </c>
      <c r="AK1093" s="14">
        <f t="shared" si="396"/>
        <v>1.7363150688062633E-4</v>
      </c>
      <c r="AL1093" s="14">
        <f t="shared" si="397"/>
        <v>0.17299117926011018</v>
      </c>
    </row>
    <row r="1094" spans="1:38" ht="15.75" thickBot="1" x14ac:dyDescent="0.3">
      <c r="A1094" s="14">
        <v>1</v>
      </c>
      <c r="B1094" s="17" t="s">
        <v>33</v>
      </c>
      <c r="C1094" s="14">
        <v>1088</v>
      </c>
      <c r="D1094" s="14">
        <f t="shared" si="391"/>
        <v>23.331700215785538</v>
      </c>
      <c r="E1094" s="14">
        <f t="shared" si="381"/>
        <v>10.430185975388493</v>
      </c>
      <c r="F1094" s="14">
        <f t="shared" si="392"/>
        <v>96.805432638884781</v>
      </c>
      <c r="G1094" s="14">
        <f>0.5*('Specifications (ICE)'!$P$4*'Specifications (ICE)'!$P$3)*'Specifications (ICE)'!$P$5*E1094^2</f>
        <v>34.003304717369474</v>
      </c>
      <c r="H1094" s="14">
        <f>IF(B1094="A",'Specifications (ICE)'!$M$12,IF(B1094="G",'Specifications (ICE)'!$M$13))</f>
        <v>84.271039200000004</v>
      </c>
      <c r="I1094" s="14">
        <f>'Specifications (ICE)'!$H$11-G1094-H1094-R1094</f>
        <v>583.72390630135317</v>
      </c>
      <c r="J1094" s="14">
        <f t="shared" si="382"/>
        <v>0.92238915194124316</v>
      </c>
      <c r="K1094" s="14">
        <f>0.5*'Specifications (ICE)'!$E$16*E1094^2</f>
        <v>29204.07587977697</v>
      </c>
      <c r="L1094" s="14">
        <f>E1094/'Specifications (ICE)'!$M$4</f>
        <v>36.501088277824998</v>
      </c>
      <c r="M1094" s="14">
        <f t="shared" ref="M1094:M1157" si="400">IF(D1094&lt;11,1,IF(D1094&lt;21,2,IF(D1094&gt;21,3)))</f>
        <v>3</v>
      </c>
      <c r="N1094" s="14">
        <f>IF(M1094=1,'Specifications (ICE)'!$M$19,IF(M1094=2,'Specifications (ICE)'!$M$20,IF(M1094=3,'Specifications (ICE)'!$M$21)))</f>
        <v>632.83908432016858</v>
      </c>
      <c r="O1094" s="14">
        <f t="shared" ref="O1094:O1157" si="401">(0.5*N1094*E1094^2)/1000</f>
        <v>34.422895795592765</v>
      </c>
      <c r="P1094" s="13">
        <f t="shared" ref="P1094:P1157" si="402">IF(A1094=1,(I1094/N1094),IF(A1094=2,0,IF(A1094=3,(1.2*(-I1094/N1094)))))</f>
        <v>0.92238915194124316</v>
      </c>
      <c r="Q1094" s="14">
        <v>0</v>
      </c>
      <c r="R1094" s="17">
        <f>'Specifications (ICE)'!$E$16*9.81*SIN(Q1094-Q1093)</f>
        <v>0</v>
      </c>
      <c r="S1094" s="14">
        <f t="shared" si="383"/>
        <v>0</v>
      </c>
      <c r="T1094" s="12">
        <f t="shared" ref="T1094:T1157" si="403">((63360/(PI()*12)*D1094))/60</f>
        <v>653.55055393416978</v>
      </c>
      <c r="U1094" s="3">
        <f t="shared" si="398"/>
        <v>18</v>
      </c>
      <c r="V1094" s="19">
        <f t="shared" si="384"/>
        <v>13.422600000000001</v>
      </c>
      <c r="W1094" s="14">
        <f>IF(M1094=1,_xlfn.XLOOKUP(D1094,' RPM (ICE)'!$E$3:$E$63,' RPM (ICE)'!$B$3:$B$63,,1),IF(M1094=2,_xlfn.XLOOKUP(D1094,' RPM (ICE)'!$F$3:$F$63,' RPM (ICE)'!$B$3:$B$63,,1),IF(M1094=3,_xlfn.XLOOKUP(D1094,' RPM (ICE)'!$G$3:$G$63,' RPM (ICE)'!$B$3:$B$63,,1))))</f>
        <v>5400</v>
      </c>
      <c r="X1094" s="12">
        <f t="shared" si="385"/>
        <v>23.735133866666668</v>
      </c>
      <c r="Y1094" s="3">
        <f t="shared" si="386"/>
        <v>24</v>
      </c>
      <c r="Z1094" s="3">
        <f t="shared" si="393"/>
        <v>24</v>
      </c>
      <c r="AA1094" s="3">
        <f t="shared" si="387"/>
        <v>22</v>
      </c>
      <c r="AB1094" s="19"/>
      <c r="AC1094" s="14">
        <f>IF(M1094=1,_xlfn.XLOOKUP(D1094,' RPM (ICE)'!$E$3:$E$63,' RPM (ICE)'!$C$3:$C$63,,-1),IF(M1094=2,_xlfn.XLOOKUP(D1094,' RPM (ICE)'!$F$3:$F$63,' RPM (ICE)'!$C$3:$C$63,,-1),IF(M1094=3,_xlfn.XLOOKUP(D1094,' RPM (ICE)'!$G$3:$G$63,' RPM (ICE)'!$C$3:$C$63,,-1))))</f>
        <v>15.507999999999999</v>
      </c>
      <c r="AD1094" s="14">
        <f t="shared" si="388"/>
        <v>11.5643156</v>
      </c>
      <c r="AE1094" s="14">
        <f t="shared" si="389"/>
        <v>20.449136444681479</v>
      </c>
      <c r="AF1094" s="14" cm="1">
        <f t="array" ref="AF1094">_xlfn.XLOOKUP(AE1094,BSFC!$I$11:$I$33,_xlfn.XLOOKUP('Main Data (ICE)'!W1094,BSFC!$J$10:$W$10,BSFC!$J$11:$W$33,,-1),,-1)</f>
        <v>461.7157545</v>
      </c>
      <c r="AG1094" s="14">
        <f t="shared" si="390"/>
        <v>1.4831740840361447</v>
      </c>
      <c r="AH1094" s="14">
        <f t="shared" si="394"/>
        <v>3.0798203373063042E-4</v>
      </c>
      <c r="AI1094" s="14">
        <f t="shared" si="395"/>
        <v>0.14220015707638248</v>
      </c>
      <c r="AJ1094" s="14">
        <f t="shared" si="399"/>
        <v>130.7505404984575</v>
      </c>
      <c r="AK1094" s="14">
        <f t="shared" si="396"/>
        <v>1.8834457890911589E-4</v>
      </c>
      <c r="AL1094" s="14">
        <f t="shared" si="397"/>
        <v>0.1731795238390193</v>
      </c>
    </row>
    <row r="1095" spans="1:38" ht="15.75" thickBot="1" x14ac:dyDescent="0.3">
      <c r="A1095" s="14">
        <v>1</v>
      </c>
      <c r="B1095" s="17" t="s">
        <v>33</v>
      </c>
      <c r="C1095" s="14">
        <v>1089</v>
      </c>
      <c r="D1095" s="14">
        <f t="shared" si="391"/>
        <v>23.528691467096117</v>
      </c>
      <c r="E1095" s="14">
        <f t="shared" ref="E1095:E1158" si="404">MIN(13.4112,(SQRT((E1094^2)+2*P1094*$C$7)))</f>
        <v>10.518248798401439</v>
      </c>
      <c r="F1095" s="14">
        <f t="shared" si="392"/>
        <v>96.900505499316836</v>
      </c>
      <c r="G1095" s="14">
        <f>0.5*('Specifications (ICE)'!$P$4*'Specifications (ICE)'!$P$3)*'Specifications (ICE)'!$P$5*E1095^2</f>
        <v>34.579913436596392</v>
      </c>
      <c r="H1095" s="14">
        <f>IF(B1095="A",'Specifications (ICE)'!$M$12,IF(B1095="G",'Specifications (ICE)'!$M$13))</f>
        <v>84.271039200000004</v>
      </c>
      <c r="I1095" s="14">
        <f>'Specifications (ICE)'!$H$11-G1095-H1095-R1095</f>
        <v>583.14729758212627</v>
      </c>
      <c r="J1095" s="14">
        <f t="shared" ref="J1095:J1158" si="405">I1095/N1095</f>
        <v>0.92147800606938801</v>
      </c>
      <c r="K1095" s="14">
        <f>0.5*'Specifications (ICE)'!$E$16*E1095^2</f>
        <v>29699.30200350847</v>
      </c>
      <c r="L1095" s="14">
        <f>E1095/'Specifications (ICE)'!$M$4</f>
        <v>36.809269635700574</v>
      </c>
      <c r="M1095" s="14">
        <f t="shared" si="400"/>
        <v>3</v>
      </c>
      <c r="N1095" s="14">
        <f>IF(M1095=1,'Specifications (ICE)'!$M$19,IF(M1095=2,'Specifications (ICE)'!$M$20,IF(M1095=3,'Specifications (ICE)'!$M$21)))</f>
        <v>632.83908432016858</v>
      </c>
      <c r="O1095" s="14">
        <f t="shared" si="401"/>
        <v>35.006619701894131</v>
      </c>
      <c r="P1095" s="13">
        <f t="shared" si="402"/>
        <v>0.92147800606938801</v>
      </c>
      <c r="Q1095" s="14">
        <v>0</v>
      </c>
      <c r="R1095" s="17">
        <f>'Specifications (ICE)'!$E$16*9.81*SIN(Q1095-Q1094)</f>
        <v>0</v>
      </c>
      <c r="S1095" s="14">
        <f t="shared" ref="S1095:S1158" si="406">RADIANS(Q1095)</f>
        <v>0</v>
      </c>
      <c r="T1095" s="12">
        <f t="shared" si="403"/>
        <v>659.06852905915048</v>
      </c>
      <c r="U1095" s="3">
        <f t="shared" si="398"/>
        <v>18</v>
      </c>
      <c r="V1095" s="19">
        <f t="shared" ref="V1095:V1158" si="407">U1095*0.7457</f>
        <v>13.422600000000001</v>
      </c>
      <c r="W1095" s="14">
        <f>IF(M1095=1,_xlfn.XLOOKUP(D1095,' RPM (ICE)'!$E$3:$E$63,' RPM (ICE)'!$B$3:$B$63,,1),IF(M1095=2,_xlfn.XLOOKUP(D1095,' RPM (ICE)'!$F$3:$F$63,' RPM (ICE)'!$B$3:$B$63,,1),IF(M1095=3,_xlfn.XLOOKUP(D1095,' RPM (ICE)'!$G$3:$G$63,' RPM (ICE)'!$B$3:$B$63,,1))))</f>
        <v>5400</v>
      </c>
      <c r="X1095" s="12">
        <f t="shared" ref="X1095:X1158" si="408">(9548.8*V1095)/W1095</f>
        <v>23.735133866666668</v>
      </c>
      <c r="Y1095" s="3">
        <f t="shared" ref="Y1095:Y1158" si="409">ROUND(X1095,0)</f>
        <v>24</v>
      </c>
      <c r="Z1095" s="3">
        <f t="shared" si="393"/>
        <v>24</v>
      </c>
      <c r="AA1095" s="3">
        <f t="shared" ref="AA1095:AA1158" si="410">IF(Z1095&gt;22,22,Z1095)</f>
        <v>22</v>
      </c>
      <c r="AB1095" s="19"/>
      <c r="AC1095" s="14">
        <f>IF(M1095=1,_xlfn.XLOOKUP(D1095,' RPM (ICE)'!$E$3:$E$63,' RPM (ICE)'!$C$3:$C$63,,-1),IF(M1095=2,_xlfn.XLOOKUP(D1095,' RPM (ICE)'!$F$3:$F$63,' RPM (ICE)'!$C$3:$C$63,,-1),IF(M1095=3,_xlfn.XLOOKUP(D1095,' RPM (ICE)'!$G$3:$G$63,' RPM (ICE)'!$C$3:$C$63,,-1))))</f>
        <v>15.507999999999999</v>
      </c>
      <c r="AD1095" s="14">
        <f t="shared" ref="AD1095:AD1158" si="411">AC1095*0.7457</f>
        <v>11.5643156</v>
      </c>
      <c r="AE1095" s="14">
        <f t="shared" ref="AE1095:AE1158" si="412">(9548.8*AD1095)/W1095</f>
        <v>20.449136444681479</v>
      </c>
      <c r="AF1095" s="14" cm="1">
        <f t="array" ref="AF1095">_xlfn.XLOOKUP(AE1095,BSFC!$I$11:$I$33,_xlfn.XLOOKUP('Main Data (ICE)'!W1095,BSFC!$J$10:$W$10,BSFC!$J$11:$W$33,,-1),,-1)</f>
        <v>461.7157545</v>
      </c>
      <c r="AG1095" s="14">
        <f t="shared" ref="AG1095:AG1158" si="413">(AF1095*AD1095)/(60*60)</f>
        <v>1.4831740840361447</v>
      </c>
      <c r="AH1095" s="14">
        <f t="shared" si="394"/>
        <v>3.0540348973084197E-4</v>
      </c>
      <c r="AI1095" s="14">
        <f t="shared" si="395"/>
        <v>0.14100960268800869</v>
      </c>
      <c r="AJ1095" s="14">
        <f t="shared" si="399"/>
        <v>130.8915501011455</v>
      </c>
      <c r="AK1095" s="14">
        <f t="shared" si="396"/>
        <v>1.8676768567948174E-4</v>
      </c>
      <c r="AL1095" s="14">
        <f t="shared" si="397"/>
        <v>0.17336629152469879</v>
      </c>
    </row>
    <row r="1096" spans="1:38" ht="15.75" thickBot="1" x14ac:dyDescent="0.3">
      <c r="A1096" s="14">
        <v>1</v>
      </c>
      <c r="B1096" s="17" t="s">
        <v>33</v>
      </c>
      <c r="C1096" s="14">
        <v>1090</v>
      </c>
      <c r="D1096" s="14">
        <f t="shared" ref="D1096:D1159" si="414">E1096*2.23694</f>
        <v>23.723854888732415</v>
      </c>
      <c r="E1096" s="14">
        <f t="shared" si="404"/>
        <v>10.605494509791239</v>
      </c>
      <c r="F1096" s="14">
        <f t="shared" ref="F1096:F1159" si="415">($C$7/E1096)+F1095</f>
        <v>96.99479624635147</v>
      </c>
      <c r="G1096" s="14">
        <f>0.5*('Specifications (ICE)'!$P$4*'Specifications (ICE)'!$P$3)*'Specifications (ICE)'!$P$5*E1096^2</f>
        <v>35.15595257556199</v>
      </c>
      <c r="H1096" s="14">
        <f>IF(B1096="A",'Specifications (ICE)'!$M$12,IF(B1096="G",'Specifications (ICE)'!$M$13))</f>
        <v>84.271039200000004</v>
      </c>
      <c r="I1096" s="14">
        <f>'Specifications (ICE)'!$H$11-G1096-H1096-R1096</f>
        <v>582.57125844316067</v>
      </c>
      <c r="J1096" s="14">
        <f t="shared" si="405"/>
        <v>0.92056776023717235</v>
      </c>
      <c r="K1096" s="14">
        <f>0.5*'Specifications (ICE)'!$E$16*E1096^2</f>
        <v>30194.038937577097</v>
      </c>
      <c r="L1096" s="14">
        <f>E1096/'Specifications (ICE)'!$M$4</f>
        <v>37.11459146033679</v>
      </c>
      <c r="M1096" s="14">
        <f t="shared" si="400"/>
        <v>3</v>
      </c>
      <c r="N1096" s="14">
        <f>IF(M1096=1,'Specifications (ICE)'!$M$19,IF(M1096=2,'Specifications (ICE)'!$M$20,IF(M1096=3,'Specifications (ICE)'!$M$21)))</f>
        <v>632.83908432016858</v>
      </c>
      <c r="O1096" s="14">
        <f t="shared" si="401"/>
        <v>35.589766999476261</v>
      </c>
      <c r="P1096" s="13">
        <f t="shared" si="402"/>
        <v>0.92056776023717235</v>
      </c>
      <c r="Q1096" s="14">
        <v>0</v>
      </c>
      <c r="R1096" s="17">
        <f>'Specifications (ICE)'!$E$16*9.81*SIN(Q1096-Q1095)</f>
        <v>0</v>
      </c>
      <c r="S1096" s="14">
        <f t="shared" si="406"/>
        <v>0</v>
      </c>
      <c r="T1096" s="12">
        <f t="shared" si="403"/>
        <v>664.53530435363996</v>
      </c>
      <c r="U1096" s="3">
        <f t="shared" si="398"/>
        <v>18</v>
      </c>
      <c r="V1096" s="19">
        <f t="shared" si="407"/>
        <v>13.422600000000001</v>
      </c>
      <c r="W1096" s="14">
        <f>IF(M1096=1,_xlfn.XLOOKUP(D1096,' RPM (ICE)'!$E$3:$E$63,' RPM (ICE)'!$B$3:$B$63,,1),IF(M1096=2,_xlfn.XLOOKUP(D1096,' RPM (ICE)'!$F$3:$F$63,' RPM (ICE)'!$B$3:$B$63,,1),IF(M1096=3,_xlfn.XLOOKUP(D1096,' RPM (ICE)'!$G$3:$G$63,' RPM (ICE)'!$B$3:$B$63,,1))))</f>
        <v>5500</v>
      </c>
      <c r="X1096" s="12">
        <f t="shared" si="408"/>
        <v>23.303585978181818</v>
      </c>
      <c r="Y1096" s="3">
        <f t="shared" si="409"/>
        <v>23</v>
      </c>
      <c r="Z1096" s="3">
        <f t="shared" ref="Z1096:Z1159" si="416">IF(Y1096&lt;0,0,Y1096)</f>
        <v>23</v>
      </c>
      <c r="AA1096" s="3">
        <f t="shared" si="410"/>
        <v>22</v>
      </c>
      <c r="AB1096" s="19"/>
      <c r="AC1096" s="14">
        <f>IF(M1096=1,_xlfn.XLOOKUP(D1096,' RPM (ICE)'!$E$3:$E$63,' RPM (ICE)'!$C$3:$C$63,,-1),IF(M1096=2,_xlfn.XLOOKUP(D1096,' RPM (ICE)'!$F$3:$F$63,' RPM (ICE)'!$C$3:$C$63,,-1),IF(M1096=3,_xlfn.XLOOKUP(D1096,' RPM (ICE)'!$G$3:$G$63,' RPM (ICE)'!$C$3:$C$63,,-1))))</f>
        <v>16.244</v>
      </c>
      <c r="AD1096" s="14">
        <f t="shared" si="411"/>
        <v>12.1131508</v>
      </c>
      <c r="AE1096" s="14">
        <f t="shared" si="412"/>
        <v>21.030191701643634</v>
      </c>
      <c r="AF1096" s="14" cm="1">
        <f t="array" ref="AF1096">_xlfn.XLOOKUP(AE1096,BSFC!$I$11:$I$33,_xlfn.XLOOKUP('Main Data (ICE)'!W1096,BSFC!$J$10:$W$10,BSFC!$J$11:$W$33,,-1),,-1)</f>
        <v>435.88070662500007</v>
      </c>
      <c r="AG1096" s="14">
        <f t="shared" si="413"/>
        <v>1.4666357583775513</v>
      </c>
      <c r="AH1096" s="14">
        <f t="shared" ref="AH1096:AH1159" si="417">((F1096-F1095)/3600)*AD1096</f>
        <v>3.1726612163199334E-4</v>
      </c>
      <c r="AI1096" s="14">
        <f t="shared" ref="AI1096:AI1159" si="418">AH1096*AF1096</f>
        <v>0.13829018128512649</v>
      </c>
      <c r="AJ1096" s="14">
        <f t="shared" si="399"/>
        <v>131.02984028243063</v>
      </c>
      <c r="AK1096" s="14">
        <f t="shared" ref="AK1096:AK1159" si="419">((AF1096*AH1096)/1000)/0.755</f>
        <v>1.8316580302665759E-4</v>
      </c>
      <c r="AL1096" s="14">
        <f t="shared" ref="AL1096:AL1159" si="420">AL1095+AK1096</f>
        <v>0.17354945732772545</v>
      </c>
    </row>
    <row r="1097" spans="1:38" ht="15.75" thickBot="1" x14ac:dyDescent="0.3">
      <c r="A1097" s="14">
        <v>1</v>
      </c>
      <c r="B1097" s="17" t="s">
        <v>33</v>
      </c>
      <c r="C1097" s="14">
        <v>1091</v>
      </c>
      <c r="D1097" s="14">
        <f t="shared" si="414"/>
        <v>23.917235414031413</v>
      </c>
      <c r="E1097" s="14">
        <f t="shared" si="404"/>
        <v>10.69194319652356</v>
      </c>
      <c r="F1097" s="14">
        <f t="shared" si="415"/>
        <v>97.088324614546053</v>
      </c>
      <c r="G1097" s="14">
        <f>0.5*('Specifications (ICE)'!$P$4*'Specifications (ICE)'!$P$3)*'Specifications (ICE)'!$P$5*E1097^2</f>
        <v>35.731422696903735</v>
      </c>
      <c r="H1097" s="14">
        <f>IF(B1097="A",'Specifications (ICE)'!$M$12,IF(B1097="G",'Specifications (ICE)'!$M$13))</f>
        <v>84.271039200000004</v>
      </c>
      <c r="I1097" s="14">
        <f>'Specifications (ICE)'!$H$11-G1097-H1097-R1097</f>
        <v>581.99578832181885</v>
      </c>
      <c r="J1097" s="14">
        <f t="shared" si="405"/>
        <v>0.91965841355552735</v>
      </c>
      <c r="K1097" s="14">
        <f>0.5*'Specifications (ICE)'!$E$16*E1097^2</f>
        <v>30688.287165209633</v>
      </c>
      <c r="L1097" s="14">
        <f>E1097/'Specifications (ICE)'!$M$4</f>
        <v>37.417124047326546</v>
      </c>
      <c r="M1097" s="14">
        <f t="shared" si="400"/>
        <v>3</v>
      </c>
      <c r="N1097" s="14">
        <f>IF(M1097=1,'Specifications (ICE)'!$M$19,IF(M1097=2,'Specifications (ICE)'!$M$20,IF(M1097=3,'Specifications (ICE)'!$M$21)))</f>
        <v>632.83908432016858</v>
      </c>
      <c r="O1097" s="14">
        <f t="shared" si="401"/>
        <v>36.172338257919414</v>
      </c>
      <c r="P1097" s="13">
        <f t="shared" si="402"/>
        <v>0.91965841355552735</v>
      </c>
      <c r="Q1097" s="14">
        <v>0</v>
      </c>
      <c r="R1097" s="17">
        <f>'Specifications (ICE)'!$E$16*9.81*SIN(Q1097-Q1096)</f>
        <v>0</v>
      </c>
      <c r="S1097" s="14">
        <f t="shared" si="406"/>
        <v>0</v>
      </c>
      <c r="T1097" s="12">
        <f t="shared" si="403"/>
        <v>669.95213845747151</v>
      </c>
      <c r="U1097" s="3">
        <f t="shared" ref="U1097:U1160" si="421">IF((ABS(I1097)*D1097)/746&gt;18,18,(ABS(I1097)*D1097)/746)</f>
        <v>18</v>
      </c>
      <c r="V1097" s="19">
        <f t="shared" si="407"/>
        <v>13.422600000000001</v>
      </c>
      <c r="W1097" s="14">
        <f>IF(M1097=1,_xlfn.XLOOKUP(D1097,' RPM (ICE)'!$E$3:$E$63,' RPM (ICE)'!$B$3:$B$63,,1),IF(M1097=2,_xlfn.XLOOKUP(D1097,' RPM (ICE)'!$F$3:$F$63,' RPM (ICE)'!$B$3:$B$63,,1),IF(M1097=3,_xlfn.XLOOKUP(D1097,' RPM (ICE)'!$G$3:$G$63,' RPM (ICE)'!$B$3:$B$63,,1))))</f>
        <v>5500</v>
      </c>
      <c r="X1097" s="12">
        <f t="shared" si="408"/>
        <v>23.303585978181818</v>
      </c>
      <c r="Y1097" s="3">
        <f t="shared" si="409"/>
        <v>23</v>
      </c>
      <c r="Z1097" s="3">
        <f t="shared" si="416"/>
        <v>23</v>
      </c>
      <c r="AA1097" s="3">
        <f t="shared" si="410"/>
        <v>22</v>
      </c>
      <c r="AB1097" s="19"/>
      <c r="AC1097" s="14">
        <f>IF(M1097=1,_xlfn.XLOOKUP(D1097,' RPM (ICE)'!$E$3:$E$63,' RPM (ICE)'!$C$3:$C$63,,-1),IF(M1097=2,_xlfn.XLOOKUP(D1097,' RPM (ICE)'!$F$3:$F$63,' RPM (ICE)'!$C$3:$C$63,,-1),IF(M1097=3,_xlfn.XLOOKUP(D1097,' RPM (ICE)'!$G$3:$G$63,' RPM (ICE)'!$C$3:$C$63,,-1))))</f>
        <v>16.244</v>
      </c>
      <c r="AD1097" s="14">
        <f t="shared" si="411"/>
        <v>12.1131508</v>
      </c>
      <c r="AE1097" s="14">
        <f t="shared" si="412"/>
        <v>21.030191701643634</v>
      </c>
      <c r="AF1097" s="14" cm="1">
        <f t="array" ref="AF1097">_xlfn.XLOOKUP(AE1097,BSFC!$I$11:$I$33,_xlfn.XLOOKUP('Main Data (ICE)'!W1097,BSFC!$J$10:$W$10,BSFC!$J$11:$W$33,,-1),,-1)</f>
        <v>435.88070662500007</v>
      </c>
      <c r="AG1097" s="14">
        <f t="shared" si="413"/>
        <v>1.4666357583775513</v>
      </c>
      <c r="AH1097" s="14">
        <f t="shared" si="417"/>
        <v>3.1470089667191988E-4</v>
      </c>
      <c r="AI1097" s="14">
        <f t="shared" si="418"/>
        <v>0.13717204921687756</v>
      </c>
      <c r="AJ1097" s="14">
        <f t="shared" ref="AJ1097:AJ1160" si="422">AI1097+AJ1096</f>
        <v>131.1670123316475</v>
      </c>
      <c r="AK1097" s="14">
        <f t="shared" si="419"/>
        <v>1.8168483339983782E-4</v>
      </c>
      <c r="AL1097" s="14">
        <f t="shared" si="420"/>
        <v>0.17373114216112528</v>
      </c>
    </row>
    <row r="1098" spans="1:38" ht="15.75" thickBot="1" x14ac:dyDescent="0.3">
      <c r="A1098" s="14">
        <v>1</v>
      </c>
      <c r="B1098" s="17" t="s">
        <v>33</v>
      </c>
      <c r="C1098" s="14">
        <v>1092</v>
      </c>
      <c r="D1098" s="14">
        <f t="shared" si="414"/>
        <v>24.1088761322053</v>
      </c>
      <c r="E1098" s="14">
        <f t="shared" si="404"/>
        <v>10.77761412116789</v>
      </c>
      <c r="F1098" s="14">
        <f t="shared" si="415"/>
        <v>97.181109528605646</v>
      </c>
      <c r="G1098" s="14">
        <f>0.5*('Specifications (ICE)'!$P$4*'Specifications (ICE)'!$P$3)*'Specifications (ICE)'!$P$5*E1098^2</f>
        <v>36.306324362703343</v>
      </c>
      <c r="H1098" s="14">
        <f>IF(B1098="A",'Specifications (ICE)'!$M$12,IF(B1098="G",'Specifications (ICE)'!$M$13))</f>
        <v>84.271039200000004</v>
      </c>
      <c r="I1098" s="14">
        <f>'Specifications (ICE)'!$H$11-G1098-H1098-R1098</f>
        <v>581.42088665601932</v>
      </c>
      <c r="J1098" s="14">
        <f t="shared" si="405"/>
        <v>0.91874996513626273</v>
      </c>
      <c r="K1098" s="14">
        <f>0.5*'Specifications (ICE)'!$E$16*E1098^2</f>
        <v>31182.047169155529</v>
      </c>
      <c r="L1098" s="14">
        <f>E1098/'Specifications (ICE)'!$M$4</f>
        <v>37.716934807236711</v>
      </c>
      <c r="M1098" s="14">
        <f t="shared" si="400"/>
        <v>3</v>
      </c>
      <c r="N1098" s="14">
        <f>IF(M1098=1,'Specifications (ICE)'!$M$19,IF(M1098=2,'Specifications (ICE)'!$M$20,IF(M1098=3,'Specifications (ICE)'!$M$21)))</f>
        <v>632.83908432016858</v>
      </c>
      <c r="O1098" s="14">
        <f t="shared" si="401"/>
        <v>36.75433404624124</v>
      </c>
      <c r="P1098" s="13">
        <f t="shared" si="402"/>
        <v>0.91874996513626273</v>
      </c>
      <c r="Q1098" s="14">
        <v>0</v>
      </c>
      <c r="R1098" s="17">
        <f>'Specifications (ICE)'!$E$16*9.81*SIN(Q1098-Q1097)</f>
        <v>0</v>
      </c>
      <c r="S1098" s="14">
        <f t="shared" si="406"/>
        <v>0</v>
      </c>
      <c r="T1098" s="12">
        <f t="shared" si="403"/>
        <v>675.32023835420114</v>
      </c>
      <c r="U1098" s="3">
        <f t="shared" si="421"/>
        <v>18</v>
      </c>
      <c r="V1098" s="19">
        <f t="shared" si="407"/>
        <v>13.422600000000001</v>
      </c>
      <c r="W1098" s="14">
        <f>IF(M1098=1,_xlfn.XLOOKUP(D1098,' RPM (ICE)'!$E$3:$E$63,' RPM (ICE)'!$B$3:$B$63,,1),IF(M1098=2,_xlfn.XLOOKUP(D1098,' RPM (ICE)'!$F$3:$F$63,' RPM (ICE)'!$B$3:$B$63,,1),IF(M1098=3,_xlfn.XLOOKUP(D1098,' RPM (ICE)'!$G$3:$G$63,' RPM (ICE)'!$B$3:$B$63,,1))))</f>
        <v>5500</v>
      </c>
      <c r="X1098" s="12">
        <f t="shared" si="408"/>
        <v>23.303585978181818</v>
      </c>
      <c r="Y1098" s="3">
        <f t="shared" si="409"/>
        <v>23</v>
      </c>
      <c r="Z1098" s="3">
        <f t="shared" si="416"/>
        <v>23</v>
      </c>
      <c r="AA1098" s="3">
        <f t="shared" si="410"/>
        <v>22</v>
      </c>
      <c r="AB1098" s="19"/>
      <c r="AC1098" s="14">
        <f>IF(M1098=1,_xlfn.XLOOKUP(D1098,' RPM (ICE)'!$E$3:$E$63,' RPM (ICE)'!$C$3:$C$63,,-1),IF(M1098=2,_xlfn.XLOOKUP(D1098,' RPM (ICE)'!$F$3:$F$63,' RPM (ICE)'!$C$3:$C$63,,-1),IF(M1098=3,_xlfn.XLOOKUP(D1098,' RPM (ICE)'!$G$3:$G$63,' RPM (ICE)'!$C$3:$C$63,,-1))))</f>
        <v>16.244</v>
      </c>
      <c r="AD1098" s="14">
        <f t="shared" si="411"/>
        <v>12.1131508</v>
      </c>
      <c r="AE1098" s="14">
        <f t="shared" si="412"/>
        <v>21.030191701643634</v>
      </c>
      <c r="AF1098" s="14" cm="1">
        <f t="array" ref="AF1098">_xlfn.XLOOKUP(AE1098,BSFC!$I$11:$I$33,_xlfn.XLOOKUP('Main Data (ICE)'!W1098,BSFC!$J$10:$W$10,BSFC!$J$11:$W$33,,-1),,-1)</f>
        <v>435.88070662500007</v>
      </c>
      <c r="AG1098" s="14">
        <f t="shared" si="413"/>
        <v>1.4666357583775513</v>
      </c>
      <c r="AH1098" s="14">
        <f t="shared" si="417"/>
        <v>3.1219934888024537E-4</v>
      </c>
      <c r="AI1098" s="14">
        <f t="shared" si="418"/>
        <v>0.13608167279778627</v>
      </c>
      <c r="AJ1098" s="14">
        <f t="shared" si="422"/>
        <v>131.30309400444528</v>
      </c>
      <c r="AK1098" s="14">
        <f t="shared" si="419"/>
        <v>1.8024062622223346E-4</v>
      </c>
      <c r="AL1098" s="14">
        <f t="shared" si="420"/>
        <v>0.17391138278734752</v>
      </c>
    </row>
    <row r="1099" spans="1:38" ht="15.75" thickBot="1" x14ac:dyDescent="0.3">
      <c r="A1099" s="14">
        <v>1</v>
      </c>
      <c r="B1099" s="17" t="s">
        <v>33</v>
      </c>
      <c r="C1099" s="14">
        <v>1093</v>
      </c>
      <c r="D1099" s="14">
        <f t="shared" si="414"/>
        <v>24.298818392973846</v>
      </c>
      <c r="E1099" s="14">
        <f t="shared" si="404"/>
        <v>10.862525768672313</v>
      </c>
      <c r="F1099" s="14">
        <f t="shared" si="415"/>
        <v>97.273169149111595</v>
      </c>
      <c r="G1099" s="14">
        <f>0.5*('Specifications (ICE)'!$P$4*'Specifications (ICE)'!$P$3)*'Specifications (ICE)'!$P$5*E1099^2</f>
        <v>36.880658134487263</v>
      </c>
      <c r="H1099" s="14">
        <f>IF(B1099="A",'Specifications (ICE)'!$M$12,IF(B1099="G",'Specifications (ICE)'!$M$13))</f>
        <v>84.271039200000004</v>
      </c>
      <c r="I1099" s="14">
        <f>'Specifications (ICE)'!$H$11-G1099-H1099-R1099</f>
        <v>580.84655288423539</v>
      </c>
      <c r="J1099" s="14">
        <f t="shared" si="405"/>
        <v>0.91784241409206502</v>
      </c>
      <c r="K1099" s="14">
        <f>0.5*'Specifications (ICE)'!$E$16*E1099^2</f>
        <v>31675.31943168736</v>
      </c>
      <c r="L1099" s="14">
        <f>E1099/'Specifications (ICE)'!$M$4</f>
        <v>38.014088429299434</v>
      </c>
      <c r="M1099" s="14">
        <f t="shared" si="400"/>
        <v>3</v>
      </c>
      <c r="N1099" s="14">
        <f>IF(M1099=1,'Specifications (ICE)'!$M$19,IF(M1099=2,'Specifications (ICE)'!$M$20,IF(M1099=3,'Specifications (ICE)'!$M$21)))</f>
        <v>632.83908432016858</v>
      </c>
      <c r="O1099" s="14">
        <f t="shared" si="401"/>
        <v>37.335754932897252</v>
      </c>
      <c r="P1099" s="13">
        <f t="shared" si="402"/>
        <v>0.91784241409206502</v>
      </c>
      <c r="Q1099" s="14">
        <v>0</v>
      </c>
      <c r="R1099" s="17">
        <f>'Specifications (ICE)'!$E$16*9.81*SIN(Q1099-Q1098)</f>
        <v>0</v>
      </c>
      <c r="S1099" s="14">
        <f t="shared" si="406"/>
        <v>0</v>
      </c>
      <c r="T1099" s="12">
        <f t="shared" si="403"/>
        <v>680.64076230199328</v>
      </c>
      <c r="U1099" s="3">
        <f t="shared" si="421"/>
        <v>18</v>
      </c>
      <c r="V1099" s="19">
        <f t="shared" si="407"/>
        <v>13.422600000000001</v>
      </c>
      <c r="W1099" s="14">
        <f>IF(M1099=1,_xlfn.XLOOKUP(D1099,' RPM (ICE)'!$E$3:$E$63,' RPM (ICE)'!$B$3:$B$63,,1),IF(M1099=2,_xlfn.XLOOKUP(D1099,' RPM (ICE)'!$F$3:$F$63,' RPM (ICE)'!$B$3:$B$63,,1),IF(M1099=3,_xlfn.XLOOKUP(D1099,' RPM (ICE)'!$G$3:$G$63,' RPM (ICE)'!$B$3:$B$63,,1))))</f>
        <v>5600</v>
      </c>
      <c r="X1099" s="12">
        <f t="shared" si="408"/>
        <v>22.887450514285714</v>
      </c>
      <c r="Y1099" s="3">
        <f t="shared" si="409"/>
        <v>23</v>
      </c>
      <c r="Z1099" s="3">
        <f t="shared" si="416"/>
        <v>23</v>
      </c>
      <c r="AA1099" s="3">
        <f t="shared" si="410"/>
        <v>22</v>
      </c>
      <c r="AB1099" s="19"/>
      <c r="AC1099" s="14">
        <f>IF(M1099=1,_xlfn.XLOOKUP(D1099,' RPM (ICE)'!$E$3:$E$63,' RPM (ICE)'!$C$3:$C$63,,-1),IF(M1099=2,_xlfn.XLOOKUP(D1099,' RPM (ICE)'!$F$3:$F$63,' RPM (ICE)'!$C$3:$C$63,,-1),IF(M1099=3,_xlfn.XLOOKUP(D1099,' RPM (ICE)'!$G$3:$G$63,' RPM (ICE)'!$C$3:$C$63,,-1))))</f>
        <v>16.98</v>
      </c>
      <c r="AD1099" s="14">
        <f t="shared" si="411"/>
        <v>12.661986000000001</v>
      </c>
      <c r="AE1099" s="14">
        <f t="shared" si="412"/>
        <v>21.590494985142858</v>
      </c>
      <c r="AF1099" s="14" cm="1">
        <f t="array" ref="AF1099">_xlfn.XLOOKUP(AE1099,BSFC!$I$11:$I$33,_xlfn.XLOOKUP('Main Data (ICE)'!W1099,BSFC!$J$10:$W$10,BSFC!$J$11:$W$33,,-1),,-1)</f>
        <v>435.88070662500007</v>
      </c>
      <c r="AG1099" s="14">
        <f t="shared" si="413"/>
        <v>1.5330876124877384</v>
      </c>
      <c r="AH1099" s="14">
        <f t="shared" si="417"/>
        <v>3.2379378500323533E-4</v>
      </c>
      <c r="AI1099" s="14">
        <f t="shared" si="418"/>
        <v>0.14113546380799358</v>
      </c>
      <c r="AJ1099" s="14">
        <f t="shared" si="422"/>
        <v>131.44422946825327</v>
      </c>
      <c r="AK1099" s="14">
        <f t="shared" si="419"/>
        <v>1.8693438914966037E-4</v>
      </c>
      <c r="AL1099" s="14">
        <f t="shared" si="420"/>
        <v>0.17409831717649718</v>
      </c>
    </row>
    <row r="1100" spans="1:38" ht="15.75" thickBot="1" x14ac:dyDescent="0.3">
      <c r="A1100" s="14">
        <v>1</v>
      </c>
      <c r="B1100" s="17" t="s">
        <v>33</v>
      </c>
      <c r="C1100" s="14">
        <v>1094</v>
      </c>
      <c r="D1100" s="14">
        <f t="shared" si="414"/>
        <v>24.487101903677097</v>
      </c>
      <c r="E1100" s="14">
        <f t="shared" si="404"/>
        <v>10.946695889776702</v>
      </c>
      <c r="F1100" s="14">
        <f t="shared" si="415"/>
        <v>97.36452091498407</v>
      </c>
      <c r="G1100" s="14">
        <f>0.5*('Specifications (ICE)'!$P$4*'Specifications (ICE)'!$P$3)*'Specifications (ICE)'!$P$5*E1100^2</f>
        <v>37.454424573227293</v>
      </c>
      <c r="H1100" s="14">
        <f>IF(B1100="A",'Specifications (ICE)'!$M$12,IF(B1100="G",'Specifications (ICE)'!$M$13))</f>
        <v>84.271039200000004</v>
      </c>
      <c r="I1100" s="14">
        <f>'Specifications (ICE)'!$H$11-G1100-H1100-R1100</f>
        <v>580.2727864454954</v>
      </c>
      <c r="J1100" s="14">
        <f t="shared" si="405"/>
        <v>0.91693575953649753</v>
      </c>
      <c r="K1100" s="14">
        <f>0.5*'Specifications (ICE)'!$E$16*E1100^2</f>
        <v>32168.104434601319</v>
      </c>
      <c r="L1100" s="14">
        <f>E1100/'Specifications (ICE)'!$M$4</f>
        <v>38.308647033339291</v>
      </c>
      <c r="M1100" s="14">
        <f t="shared" si="400"/>
        <v>3</v>
      </c>
      <c r="N1100" s="14">
        <f>IF(M1100=1,'Specifications (ICE)'!$M$19,IF(M1100=2,'Specifications (ICE)'!$M$20,IF(M1100=3,'Specifications (ICE)'!$M$21)))</f>
        <v>632.83908432016858</v>
      </c>
      <c r="O1100" s="14">
        <f t="shared" si="401"/>
        <v>37.916601485781491</v>
      </c>
      <c r="P1100" s="13">
        <f t="shared" si="402"/>
        <v>0.91693575953649753</v>
      </c>
      <c r="Q1100" s="14">
        <v>0</v>
      </c>
      <c r="R1100" s="17">
        <f>'Specifications (ICE)'!$E$16*9.81*SIN(Q1100-Q1099)</f>
        <v>0</v>
      </c>
      <c r="S1100" s="14">
        <f t="shared" si="406"/>
        <v>0</v>
      </c>
      <c r="T1100" s="12">
        <f t="shared" si="403"/>
        <v>685.91482255387007</v>
      </c>
      <c r="U1100" s="3">
        <f t="shared" si="421"/>
        <v>18</v>
      </c>
      <c r="V1100" s="19">
        <f t="shared" si="407"/>
        <v>13.422600000000001</v>
      </c>
      <c r="W1100" s="14">
        <f>IF(M1100=1,_xlfn.XLOOKUP(D1100,' RPM (ICE)'!$E$3:$E$63,' RPM (ICE)'!$B$3:$B$63,,1),IF(M1100=2,_xlfn.XLOOKUP(D1100,' RPM (ICE)'!$F$3:$F$63,' RPM (ICE)'!$B$3:$B$63,,1),IF(M1100=3,_xlfn.XLOOKUP(D1100,' RPM (ICE)'!$G$3:$G$63,' RPM (ICE)'!$B$3:$B$63,,1))))</f>
        <v>5600</v>
      </c>
      <c r="X1100" s="12">
        <f t="shared" si="408"/>
        <v>22.887450514285714</v>
      </c>
      <c r="Y1100" s="3">
        <f t="shared" si="409"/>
        <v>23</v>
      </c>
      <c r="Z1100" s="3">
        <f t="shared" si="416"/>
        <v>23</v>
      </c>
      <c r="AA1100" s="3">
        <f t="shared" si="410"/>
        <v>22</v>
      </c>
      <c r="AB1100" s="19"/>
      <c r="AC1100" s="14">
        <f>IF(M1100=1,_xlfn.XLOOKUP(D1100,' RPM (ICE)'!$E$3:$E$63,' RPM (ICE)'!$C$3:$C$63,,-1),IF(M1100=2,_xlfn.XLOOKUP(D1100,' RPM (ICE)'!$F$3:$F$63,' RPM (ICE)'!$C$3:$C$63,,-1),IF(M1100=3,_xlfn.XLOOKUP(D1100,' RPM (ICE)'!$G$3:$G$63,' RPM (ICE)'!$C$3:$C$63,,-1))))</f>
        <v>16.98</v>
      </c>
      <c r="AD1100" s="14">
        <f t="shared" si="411"/>
        <v>12.661986000000001</v>
      </c>
      <c r="AE1100" s="14">
        <f t="shared" si="412"/>
        <v>21.590494985142858</v>
      </c>
      <c r="AF1100" s="14" cm="1">
        <f t="array" ref="AF1100">_xlfn.XLOOKUP(AE1100,BSFC!$I$11:$I$33,_xlfn.XLOOKUP('Main Data (ICE)'!W1100,BSFC!$J$10:$W$10,BSFC!$J$11:$W$33,,-1),,-1)</f>
        <v>435.88070662500007</v>
      </c>
      <c r="AG1100" s="14">
        <f t="shared" si="413"/>
        <v>1.5330876124877384</v>
      </c>
      <c r="AH1100" s="14">
        <f t="shared" si="417"/>
        <v>3.2130410570904087E-4</v>
      </c>
      <c r="AI1100" s="14">
        <f t="shared" si="418"/>
        <v>0.14005026063797046</v>
      </c>
      <c r="AJ1100" s="14">
        <f t="shared" si="422"/>
        <v>131.58427972889123</v>
      </c>
      <c r="AK1100" s="14">
        <f t="shared" si="419"/>
        <v>1.8549703395757676E-4</v>
      </c>
      <c r="AL1100" s="14">
        <f t="shared" si="420"/>
        <v>0.17428381421045475</v>
      </c>
    </row>
    <row r="1101" spans="1:38" ht="15.75" thickBot="1" x14ac:dyDescent="0.3">
      <c r="A1101" s="14">
        <v>1</v>
      </c>
      <c r="B1101" s="17" t="s">
        <v>33</v>
      </c>
      <c r="C1101" s="14">
        <v>1095</v>
      </c>
      <c r="D1101" s="14">
        <f t="shared" si="414"/>
        <v>24.673764819518848</v>
      </c>
      <c r="E1101" s="14">
        <f t="shared" si="404"/>
        <v>11.030141541355086</v>
      </c>
      <c r="F1101" s="14">
        <f t="shared" si="415"/>
        <v>97.455181582959241</v>
      </c>
      <c r="G1101" s="14">
        <f>0.5*('Specifications (ICE)'!$P$4*'Specifications (ICE)'!$P$3)*'Specifications (ICE)'!$P$5*E1101^2</f>
        <v>38.027624239341073</v>
      </c>
      <c r="H1101" s="14">
        <f>IF(B1101="A",'Specifications (ICE)'!$M$12,IF(B1101="G",'Specifications (ICE)'!$M$13))</f>
        <v>84.271039200000004</v>
      </c>
      <c r="I1101" s="14">
        <f>'Specifications (ICE)'!$H$11-G1101-H1101-R1101</f>
        <v>579.69958677938155</v>
      </c>
      <c r="J1101" s="14">
        <f t="shared" si="405"/>
        <v>0.91603000058399919</v>
      </c>
      <c r="K1101" s="14">
        <f>0.5*'Specifications (ICE)'!$E$16*E1101^2</f>
        <v>32660.402659217667</v>
      </c>
      <c r="L1101" s="14">
        <f>E1101/'Specifications (ICE)'!$M$4</f>
        <v>38.60067031095393</v>
      </c>
      <c r="M1101" s="14">
        <f t="shared" si="400"/>
        <v>3</v>
      </c>
      <c r="N1101" s="14">
        <f>IF(M1101=1,'Specifications (ICE)'!$M$19,IF(M1101=2,'Specifications (ICE)'!$M$20,IF(M1101=3,'Specifications (ICE)'!$M$21)))</f>
        <v>632.83908432016858</v>
      </c>
      <c r="O1101" s="14">
        <f t="shared" si="401"/>
        <v>38.496874272226989</v>
      </c>
      <c r="P1101" s="13">
        <f t="shared" si="402"/>
        <v>0.91603000058399919</v>
      </c>
      <c r="Q1101" s="14">
        <v>0</v>
      </c>
      <c r="R1101" s="17">
        <f>'Specifications (ICE)'!$E$16*9.81*SIN(Q1101-Q1100)</f>
        <v>0</v>
      </c>
      <c r="S1101" s="14">
        <f t="shared" si="406"/>
        <v>0</v>
      </c>
      <c r="T1101" s="12">
        <f t="shared" si="403"/>
        <v>691.14348788554639</v>
      </c>
      <c r="U1101" s="3">
        <f t="shared" si="421"/>
        <v>18</v>
      </c>
      <c r="V1101" s="19">
        <f t="shared" si="407"/>
        <v>13.422600000000001</v>
      </c>
      <c r="W1101" s="14">
        <f>IF(M1101=1,_xlfn.XLOOKUP(D1101,' RPM (ICE)'!$E$3:$E$63,' RPM (ICE)'!$B$3:$B$63,,1),IF(M1101=2,_xlfn.XLOOKUP(D1101,' RPM (ICE)'!$F$3:$F$63,' RPM (ICE)'!$B$3:$B$63,,1),IF(M1101=3,_xlfn.XLOOKUP(D1101,' RPM (ICE)'!$G$3:$G$63,' RPM (ICE)'!$B$3:$B$63,,1))))</f>
        <v>5700</v>
      </c>
      <c r="X1101" s="12">
        <f t="shared" si="408"/>
        <v>22.485916294736843</v>
      </c>
      <c r="Y1101" s="3">
        <f t="shared" si="409"/>
        <v>22</v>
      </c>
      <c r="Z1101" s="3">
        <f t="shared" si="416"/>
        <v>22</v>
      </c>
      <c r="AA1101" s="3">
        <f t="shared" si="410"/>
        <v>22</v>
      </c>
      <c r="AB1101" s="19"/>
      <c r="AC1101" s="14">
        <f>IF(M1101=1,_xlfn.XLOOKUP(D1101,' RPM (ICE)'!$E$3:$E$63,' RPM (ICE)'!$C$3:$C$63,,-1),IF(M1101=2,_xlfn.XLOOKUP(D1101,' RPM (ICE)'!$F$3:$F$63,' RPM (ICE)'!$C$3:$C$63,,-1),IF(M1101=3,_xlfn.XLOOKUP(D1101,' RPM (ICE)'!$G$3:$G$63,' RPM (ICE)'!$C$3:$C$63,,-1))))</f>
        <v>17.045000000000002</v>
      </c>
      <c r="AD1101" s="14">
        <f t="shared" si="411"/>
        <v>12.710456500000001</v>
      </c>
      <c r="AE1101" s="14">
        <f t="shared" si="412"/>
        <v>21.292913513543862</v>
      </c>
      <c r="AF1101" s="14" cm="1">
        <f t="array" ref="AF1101">_xlfn.XLOOKUP(AE1101,BSFC!$I$11:$I$33,_xlfn.XLOOKUP('Main Data (ICE)'!W1101,BSFC!$J$10:$W$10,BSFC!$J$11:$W$33,,-1),,-1)</f>
        <v>435.88070662500007</v>
      </c>
      <c r="AG1101" s="14">
        <f t="shared" si="413"/>
        <v>1.5389563224295351</v>
      </c>
      <c r="AH1101" s="14">
        <f t="shared" si="417"/>
        <v>3.2009402126649013E-4</v>
      </c>
      <c r="AI1101" s="14">
        <f t="shared" si="418"/>
        <v>0.13952280817607551</v>
      </c>
      <c r="AJ1101" s="14">
        <f t="shared" si="422"/>
        <v>131.72380253706731</v>
      </c>
      <c r="AK1101" s="14">
        <f t="shared" si="419"/>
        <v>1.8479842142526558E-4</v>
      </c>
      <c r="AL1101" s="14">
        <f t="shared" si="420"/>
        <v>0.17446861263188002</v>
      </c>
    </row>
    <row r="1102" spans="1:38" ht="15.75" thickBot="1" x14ac:dyDescent="0.3">
      <c r="A1102" s="14">
        <v>1</v>
      </c>
      <c r="B1102" s="17" t="s">
        <v>33</v>
      </c>
      <c r="C1102" s="14">
        <v>1096</v>
      </c>
      <c r="D1102" s="14">
        <f t="shared" si="414"/>
        <v>24.858843827525838</v>
      </c>
      <c r="E1102" s="14">
        <f t="shared" si="404"/>
        <v>11.112879123948714</v>
      </c>
      <c r="F1102" s="14">
        <f t="shared" si="415"/>
        <v>97.545167264333656</v>
      </c>
      <c r="G1102" s="14">
        <f>0.5*('Specifications (ICE)'!$P$4*'Specifications (ICE)'!$P$3)*'Specifications (ICE)'!$P$5*E1102^2</f>
        <v>38.600257692692665</v>
      </c>
      <c r="H1102" s="14">
        <f>IF(B1102="A",'Specifications (ICE)'!$M$12,IF(B1102="G",'Specifications (ICE)'!$M$13))</f>
        <v>84.271039200000004</v>
      </c>
      <c r="I1102" s="14">
        <f>'Specifications (ICE)'!$H$11-G1102-H1102-R1102</f>
        <v>579.12695332602993</v>
      </c>
      <c r="J1102" s="14">
        <f t="shared" si="405"/>
        <v>0.91512513634988391</v>
      </c>
      <c r="K1102" s="14">
        <f>0.5*'Specifications (ICE)'!$E$16*E1102^2</f>
        <v>33152.214586381211</v>
      </c>
      <c r="L1102" s="14">
        <f>E1102/'Specifications (ICE)'!$M$4</f>
        <v>38.89021565686339</v>
      </c>
      <c r="M1102" s="14">
        <f t="shared" si="400"/>
        <v>3</v>
      </c>
      <c r="N1102" s="14">
        <f>IF(M1102=1,'Specifications (ICE)'!$M$19,IF(M1102=2,'Specifications (ICE)'!$M$20,IF(M1102=3,'Specifications (ICE)'!$M$21)))</f>
        <v>632.83908432016858</v>
      </c>
      <c r="O1102" s="14">
        <f t="shared" si="401"/>
        <v>39.076573859006366</v>
      </c>
      <c r="P1102" s="13">
        <f t="shared" si="402"/>
        <v>0.91512513634988391</v>
      </c>
      <c r="Q1102" s="14">
        <v>0</v>
      </c>
      <c r="R1102" s="17">
        <f>'Specifications (ICE)'!$E$16*9.81*SIN(Q1102-Q1101)</f>
        <v>0</v>
      </c>
      <c r="S1102" s="14">
        <f t="shared" si="406"/>
        <v>0</v>
      </c>
      <c r="T1102" s="12">
        <f t="shared" si="403"/>
        <v>696.32778594723322</v>
      </c>
      <c r="U1102" s="3">
        <f t="shared" si="421"/>
        <v>18</v>
      </c>
      <c r="V1102" s="19">
        <f t="shared" si="407"/>
        <v>13.422600000000001</v>
      </c>
      <c r="W1102" s="14">
        <f>IF(M1102=1,_xlfn.XLOOKUP(D1102,' RPM (ICE)'!$E$3:$E$63,' RPM (ICE)'!$B$3:$B$63,,1),IF(M1102=2,_xlfn.XLOOKUP(D1102,' RPM (ICE)'!$F$3:$F$63,' RPM (ICE)'!$B$3:$B$63,,1),IF(M1102=3,_xlfn.XLOOKUP(D1102,' RPM (ICE)'!$G$3:$G$63,' RPM (ICE)'!$B$3:$B$63,,1))))</f>
        <v>5700</v>
      </c>
      <c r="X1102" s="12">
        <f t="shared" si="408"/>
        <v>22.485916294736843</v>
      </c>
      <c r="Y1102" s="3">
        <f t="shared" si="409"/>
        <v>22</v>
      </c>
      <c r="Z1102" s="3">
        <f t="shared" si="416"/>
        <v>22</v>
      </c>
      <c r="AA1102" s="3">
        <f t="shared" si="410"/>
        <v>22</v>
      </c>
      <c r="AB1102" s="19"/>
      <c r="AC1102" s="14">
        <f>IF(M1102=1,_xlfn.XLOOKUP(D1102,' RPM (ICE)'!$E$3:$E$63,' RPM (ICE)'!$C$3:$C$63,,-1),IF(M1102=2,_xlfn.XLOOKUP(D1102,' RPM (ICE)'!$F$3:$F$63,' RPM (ICE)'!$C$3:$C$63,,-1),IF(M1102=3,_xlfn.XLOOKUP(D1102,' RPM (ICE)'!$G$3:$G$63,' RPM (ICE)'!$C$3:$C$63,,-1))))</f>
        <v>17.045000000000002</v>
      </c>
      <c r="AD1102" s="14">
        <f t="shared" si="411"/>
        <v>12.710456500000001</v>
      </c>
      <c r="AE1102" s="14">
        <f t="shared" si="412"/>
        <v>21.292913513543862</v>
      </c>
      <c r="AF1102" s="14" cm="1">
        <f t="array" ref="AF1102">_xlfn.XLOOKUP(AE1102,BSFC!$I$11:$I$33,_xlfn.XLOOKUP('Main Data (ICE)'!W1102,BSFC!$J$10:$W$10,BSFC!$J$11:$W$33,,-1),,-1)</f>
        <v>435.88070662500007</v>
      </c>
      <c r="AG1102" s="14">
        <f t="shared" si="413"/>
        <v>1.5389563224295351</v>
      </c>
      <c r="AH1102" s="14">
        <f t="shared" si="417"/>
        <v>3.1771085798121203E-4</v>
      </c>
      <c r="AI1102" s="14">
        <f t="shared" si="418"/>
        <v>0.13848403327928574</v>
      </c>
      <c r="AJ1102" s="14">
        <f t="shared" si="422"/>
        <v>131.86228657034661</v>
      </c>
      <c r="AK1102" s="14">
        <f t="shared" si="419"/>
        <v>1.8342256063481554E-4</v>
      </c>
      <c r="AL1102" s="14">
        <f t="shared" si="420"/>
        <v>0.17465203519251482</v>
      </c>
    </row>
    <row r="1103" spans="1:38" ht="15.75" thickBot="1" x14ac:dyDescent="0.3">
      <c r="A1103" s="14">
        <v>1</v>
      </c>
      <c r="B1103" s="17" t="s">
        <v>33</v>
      </c>
      <c r="C1103" s="14">
        <v>1097</v>
      </c>
      <c r="D1103" s="14">
        <f t="shared" si="414"/>
        <v>25.042374224749757</v>
      </c>
      <c r="E1103" s="14">
        <f t="shared" si="404"/>
        <v>11.194924416725417</v>
      </c>
      <c r="F1103" s="14">
        <f t="shared" si="415"/>
        <v>97.634493459203355</v>
      </c>
      <c r="G1103" s="14">
        <f>0.5*('Specifications (ICE)'!$P$4*'Specifications (ICE)'!$P$3)*'Specifications (ICE)'!$P$5*E1103^2</f>
        <v>39.17232549259311</v>
      </c>
      <c r="H1103" s="14">
        <f>IF(B1103="A",'Specifications (ICE)'!$M$12,IF(B1103="G",'Specifications (ICE)'!$M$13))</f>
        <v>84.271039200000004</v>
      </c>
      <c r="I1103" s="14">
        <f>'Specifications (ICE)'!$H$11-G1103-H1103-R1103</f>
        <v>578.55488552612951</v>
      </c>
      <c r="J1103" s="14">
        <f t="shared" si="405"/>
        <v>0.9142211659503392</v>
      </c>
      <c r="K1103" s="14">
        <f>0.5*'Specifications (ICE)'!$E$16*E1103^2</f>
        <v>33643.540696461787</v>
      </c>
      <c r="L1103" s="14">
        <f>E1103/'Specifications (ICE)'!$M$4</f>
        <v>39.177338291252553</v>
      </c>
      <c r="M1103" s="14">
        <f t="shared" si="400"/>
        <v>3</v>
      </c>
      <c r="N1103" s="14">
        <f>IF(M1103=1,'Specifications (ICE)'!$M$19,IF(M1103=2,'Specifications (ICE)'!$M$20,IF(M1103=3,'Specifications (ICE)'!$M$21)))</f>
        <v>632.83908432016858</v>
      </c>
      <c r="O1103" s="14">
        <f t="shared" si="401"/>
        <v>39.655700812332398</v>
      </c>
      <c r="P1103" s="13">
        <f t="shared" si="402"/>
        <v>0.9142211659503392</v>
      </c>
      <c r="Q1103" s="14">
        <v>0</v>
      </c>
      <c r="R1103" s="17">
        <f>'Specifications (ICE)'!$E$16*9.81*SIN(Q1103-Q1102)</f>
        <v>0</v>
      </c>
      <c r="S1103" s="14">
        <f t="shared" si="406"/>
        <v>0</v>
      </c>
      <c r="T1103" s="12">
        <f t="shared" si="403"/>
        <v>701.46870545417505</v>
      </c>
      <c r="U1103" s="3">
        <f t="shared" si="421"/>
        <v>18</v>
      </c>
      <c r="V1103" s="19">
        <f t="shared" si="407"/>
        <v>13.422600000000001</v>
      </c>
      <c r="W1103" s="14">
        <f>IF(M1103=1,_xlfn.XLOOKUP(D1103,' RPM (ICE)'!$E$3:$E$63,' RPM (ICE)'!$B$3:$B$63,,1),IF(M1103=2,_xlfn.XLOOKUP(D1103,' RPM (ICE)'!$F$3:$F$63,' RPM (ICE)'!$B$3:$B$63,,1),IF(M1103=3,_xlfn.XLOOKUP(D1103,' RPM (ICE)'!$G$3:$G$63,' RPM (ICE)'!$B$3:$B$63,,1))))</f>
        <v>5800</v>
      </c>
      <c r="X1103" s="12">
        <f t="shared" si="408"/>
        <v>22.09822808275862</v>
      </c>
      <c r="Y1103" s="3">
        <f t="shared" si="409"/>
        <v>22</v>
      </c>
      <c r="Z1103" s="3">
        <f t="shared" si="416"/>
        <v>22</v>
      </c>
      <c r="AA1103" s="3">
        <f t="shared" si="410"/>
        <v>22</v>
      </c>
      <c r="AB1103" s="19"/>
      <c r="AC1103" s="14">
        <f>IF(M1103=1,_xlfn.XLOOKUP(D1103,' RPM (ICE)'!$E$3:$E$63,' RPM (ICE)'!$C$3:$C$63,,-1),IF(M1103=2,_xlfn.XLOOKUP(D1103,' RPM (ICE)'!$F$3:$F$63,' RPM (ICE)'!$C$3:$C$63,,-1),IF(M1103=3,_xlfn.XLOOKUP(D1103,' RPM (ICE)'!$G$3:$G$63,' RPM (ICE)'!$C$3:$C$63,,-1))))</f>
        <v>17.11</v>
      </c>
      <c r="AD1103" s="14">
        <f t="shared" si="411"/>
        <v>12.758927</v>
      </c>
      <c r="AE1103" s="14">
        <f t="shared" si="412"/>
        <v>21.005593471999997</v>
      </c>
      <c r="AF1103" s="14" cm="1">
        <f t="array" ref="AF1103">_xlfn.XLOOKUP(AE1103,BSFC!$I$11:$I$33,_xlfn.XLOOKUP('Main Data (ICE)'!W1103,BSFC!$J$10:$W$10,BSFC!$J$11:$W$33,,-1),,-1)</f>
        <v>435.88070662500007</v>
      </c>
      <c r="AG1103" s="14">
        <f t="shared" si="413"/>
        <v>1.5448250323713311</v>
      </c>
      <c r="AH1103" s="14">
        <f t="shared" si="417"/>
        <v>3.1658511098062831E-4</v>
      </c>
      <c r="AI1103" s="14">
        <f t="shared" si="418"/>
        <v>0.13799334188119033</v>
      </c>
      <c r="AJ1103" s="14">
        <f t="shared" si="422"/>
        <v>132.0002799122278</v>
      </c>
      <c r="AK1103" s="14">
        <f t="shared" si="419"/>
        <v>1.8277263825323224E-4</v>
      </c>
      <c r="AL1103" s="14">
        <f t="shared" si="420"/>
        <v>0.17483480783076805</v>
      </c>
    </row>
    <row r="1104" spans="1:38" ht="15.75" thickBot="1" x14ac:dyDescent="0.3">
      <c r="A1104" s="14">
        <v>1</v>
      </c>
      <c r="B1104" s="17" t="s">
        <v>33</v>
      </c>
      <c r="C1104" s="14">
        <v>1098</v>
      </c>
      <c r="D1104" s="14">
        <f t="shared" si="414"/>
        <v>25.224389991187476</v>
      </c>
      <c r="E1104" s="14">
        <f t="shared" si="404"/>
        <v>11.276292610077817</v>
      </c>
      <c r="F1104" s="14">
        <f t="shared" si="415"/>
        <v>97.723175088403565</v>
      </c>
      <c r="G1104" s="14">
        <f>0.5*('Specifications (ICE)'!$P$4*'Specifications (ICE)'!$P$3)*'Specifications (ICE)'!$P$5*E1104^2</f>
        <v>39.743828197800916</v>
      </c>
      <c r="H1104" s="14">
        <f>IF(B1104="A",'Specifications (ICE)'!$M$12,IF(B1104="G",'Specifications (ICE)'!$M$13))</f>
        <v>84.271039200000004</v>
      </c>
      <c r="I1104" s="14">
        <f>'Specifications (ICE)'!$H$11-G1104-H1104-R1104</f>
        <v>577.98338282092175</v>
      </c>
      <c r="J1104" s="14">
        <f t="shared" si="405"/>
        <v>0.91331808850242568</v>
      </c>
      <c r="K1104" s="14">
        <f>0.5*'Specifications (ICE)'!$E$16*E1104^2</f>
        <v>34134.381469354696</v>
      </c>
      <c r="L1104" s="14">
        <f>E1104/'Specifications (ICE)'!$M$4</f>
        <v>39.462091373850626</v>
      </c>
      <c r="M1104" s="14">
        <f t="shared" si="400"/>
        <v>3</v>
      </c>
      <c r="N1104" s="14">
        <f>IF(M1104=1,'Specifications (ICE)'!$M$19,IF(M1104=2,'Specifications (ICE)'!$M$20,IF(M1104=3,'Specifications (ICE)'!$M$21)))</f>
        <v>632.83908432016858</v>
      </c>
      <c r="O1104" s="14">
        <f t="shared" si="401"/>
        <v>40.234255697858529</v>
      </c>
      <c r="P1104" s="13">
        <f t="shared" si="402"/>
        <v>0.91331808850242568</v>
      </c>
      <c r="Q1104" s="14">
        <v>0</v>
      </c>
      <c r="R1104" s="17">
        <f>'Specifications (ICE)'!$E$16*9.81*SIN(Q1104-Q1103)</f>
        <v>0</v>
      </c>
      <c r="S1104" s="14">
        <f t="shared" si="406"/>
        <v>0</v>
      </c>
      <c r="T1104" s="12">
        <f t="shared" si="403"/>
        <v>706.56719822923833</v>
      </c>
      <c r="U1104" s="3">
        <f t="shared" si="421"/>
        <v>18</v>
      </c>
      <c r="V1104" s="19">
        <f t="shared" si="407"/>
        <v>13.422600000000001</v>
      </c>
      <c r="W1104" s="14">
        <f>IF(M1104=1,_xlfn.XLOOKUP(D1104,' RPM (ICE)'!$E$3:$E$63,' RPM (ICE)'!$B$3:$B$63,,1),IF(M1104=2,_xlfn.XLOOKUP(D1104,' RPM (ICE)'!$F$3:$F$63,' RPM (ICE)'!$B$3:$B$63,,1),IF(M1104=3,_xlfn.XLOOKUP(D1104,' RPM (ICE)'!$G$3:$G$63,' RPM (ICE)'!$B$3:$B$63,,1))))</f>
        <v>5800</v>
      </c>
      <c r="X1104" s="12">
        <f t="shared" si="408"/>
        <v>22.09822808275862</v>
      </c>
      <c r="Y1104" s="3">
        <f t="shared" si="409"/>
        <v>22</v>
      </c>
      <c r="Z1104" s="3">
        <f t="shared" si="416"/>
        <v>22</v>
      </c>
      <c r="AA1104" s="3">
        <f t="shared" si="410"/>
        <v>22</v>
      </c>
      <c r="AB1104" s="19"/>
      <c r="AC1104" s="14">
        <f>IF(M1104=1,_xlfn.XLOOKUP(D1104,' RPM (ICE)'!$E$3:$E$63,' RPM (ICE)'!$C$3:$C$63,,-1),IF(M1104=2,_xlfn.XLOOKUP(D1104,' RPM (ICE)'!$F$3:$F$63,' RPM (ICE)'!$C$3:$C$63,,-1),IF(M1104=3,_xlfn.XLOOKUP(D1104,' RPM (ICE)'!$G$3:$G$63,' RPM (ICE)'!$C$3:$C$63,,-1))))</f>
        <v>17.11</v>
      </c>
      <c r="AD1104" s="14">
        <f t="shared" si="411"/>
        <v>12.758927</v>
      </c>
      <c r="AE1104" s="14">
        <f t="shared" si="412"/>
        <v>21.005593471999997</v>
      </c>
      <c r="AF1104" s="14" cm="1">
        <f t="array" ref="AF1104">_xlfn.XLOOKUP(AE1104,BSFC!$I$11:$I$33,_xlfn.XLOOKUP('Main Data (ICE)'!W1104,BSFC!$J$10:$W$10,BSFC!$J$11:$W$33,,-1),,-1)</f>
        <v>435.88070662500007</v>
      </c>
      <c r="AG1104" s="14">
        <f t="shared" si="413"/>
        <v>1.5448250323713311</v>
      </c>
      <c r="AH1104" s="14">
        <f t="shared" si="417"/>
        <v>3.1430067589070592E-4</v>
      </c>
      <c r="AI1104" s="14">
        <f t="shared" si="418"/>
        <v>0.13699760069995603</v>
      </c>
      <c r="AJ1104" s="14">
        <f t="shared" si="422"/>
        <v>132.13727751292774</v>
      </c>
      <c r="AK1104" s="14">
        <f t="shared" si="419"/>
        <v>1.8145377576153117E-4</v>
      </c>
      <c r="AL1104" s="14">
        <f t="shared" si="420"/>
        <v>0.17501626160652958</v>
      </c>
    </row>
    <row r="1105" spans="1:38" ht="15.75" thickBot="1" x14ac:dyDescent="0.3">
      <c r="A1105" s="14">
        <v>1</v>
      </c>
      <c r="B1105" s="17" t="s">
        <v>33</v>
      </c>
      <c r="C1105" s="14">
        <v>1099</v>
      </c>
      <c r="D1105" s="14">
        <f t="shared" si="414"/>
        <v>25.404923857849397</v>
      </c>
      <c r="E1105" s="14">
        <f t="shared" si="404"/>
        <v>11.356998336052552</v>
      </c>
      <c r="F1105" s="14">
        <f t="shared" si="415"/>
        <v>97.81122652333471</v>
      </c>
      <c r="G1105" s="14">
        <f>0.5*('Specifications (ICE)'!$P$4*'Specifications (ICE)'!$P$3)*'Specifications (ICE)'!$P$5*E1105^2</f>
        <v>40.314766366522676</v>
      </c>
      <c r="H1105" s="14">
        <f>IF(B1105="A",'Specifications (ICE)'!$M$12,IF(B1105="G",'Specifications (ICE)'!$M$13))</f>
        <v>84.271039200000004</v>
      </c>
      <c r="I1105" s="14">
        <f>'Specifications (ICE)'!$H$11-G1105-H1105-R1105</f>
        <v>577.41244465219995</v>
      </c>
      <c r="J1105" s="14">
        <f t="shared" si="405"/>
        <v>0.91241590312407606</v>
      </c>
      <c r="K1105" s="14">
        <f>0.5*'Specifications (ICE)'!$E$16*E1105^2</f>
        <v>34624.737384481203</v>
      </c>
      <c r="L1105" s="14">
        <f>E1105/'Specifications (ICE)'!$M$4</f>
        <v>39.744526110420132</v>
      </c>
      <c r="M1105" s="14">
        <f t="shared" si="400"/>
        <v>3</v>
      </c>
      <c r="N1105" s="14">
        <f>IF(M1105=1,'Specifications (ICE)'!$M$19,IF(M1105=2,'Specifications (ICE)'!$M$20,IF(M1105=3,'Specifications (ICE)'!$M$21)))</f>
        <v>632.83908432016858</v>
      </c>
      <c r="O1105" s="14">
        <f t="shared" si="401"/>
        <v>40.812239080679447</v>
      </c>
      <c r="P1105" s="13">
        <f t="shared" si="402"/>
        <v>0.91241590312407606</v>
      </c>
      <c r="Q1105" s="14">
        <v>0</v>
      </c>
      <c r="R1105" s="17">
        <f>'Specifications (ICE)'!$E$16*9.81*SIN(Q1105-Q1104)</f>
        <v>0</v>
      </c>
      <c r="S1105" s="14">
        <f t="shared" si="406"/>
        <v>0</v>
      </c>
      <c r="T1105" s="12">
        <f t="shared" si="403"/>
        <v>711.62418110959209</v>
      </c>
      <c r="U1105" s="3">
        <f t="shared" si="421"/>
        <v>18</v>
      </c>
      <c r="V1105" s="19">
        <f t="shared" si="407"/>
        <v>13.422600000000001</v>
      </c>
      <c r="W1105" s="14">
        <f>IF(M1105=1,_xlfn.XLOOKUP(D1105,' RPM (ICE)'!$E$3:$E$63,' RPM (ICE)'!$B$3:$B$63,,1),IF(M1105=2,_xlfn.XLOOKUP(D1105,' RPM (ICE)'!$F$3:$F$63,' RPM (ICE)'!$B$3:$B$63,,1),IF(M1105=3,_xlfn.XLOOKUP(D1105,' RPM (ICE)'!$G$3:$G$63,' RPM (ICE)'!$B$3:$B$63,,1))))</f>
        <v>5800</v>
      </c>
      <c r="X1105" s="12">
        <f t="shared" si="408"/>
        <v>22.09822808275862</v>
      </c>
      <c r="Y1105" s="3">
        <f t="shared" si="409"/>
        <v>22</v>
      </c>
      <c r="Z1105" s="3">
        <f t="shared" si="416"/>
        <v>22</v>
      </c>
      <c r="AA1105" s="3">
        <f t="shared" si="410"/>
        <v>22</v>
      </c>
      <c r="AB1105" s="19"/>
      <c r="AC1105" s="14">
        <f>IF(M1105=1,_xlfn.XLOOKUP(D1105,' RPM (ICE)'!$E$3:$E$63,' RPM (ICE)'!$C$3:$C$63,,-1),IF(M1105=2,_xlfn.XLOOKUP(D1105,' RPM (ICE)'!$F$3:$F$63,' RPM (ICE)'!$C$3:$C$63,,-1),IF(M1105=3,_xlfn.XLOOKUP(D1105,' RPM (ICE)'!$G$3:$G$63,' RPM (ICE)'!$C$3:$C$63,,-1))))</f>
        <v>17.11</v>
      </c>
      <c r="AD1105" s="14">
        <f t="shared" si="411"/>
        <v>12.758927</v>
      </c>
      <c r="AE1105" s="14">
        <f t="shared" si="412"/>
        <v>21.005593471999997</v>
      </c>
      <c r="AF1105" s="14" cm="1">
        <f t="array" ref="AF1105">_xlfn.XLOOKUP(AE1105,BSFC!$I$11:$I$33,_xlfn.XLOOKUP('Main Data (ICE)'!W1105,BSFC!$J$10:$W$10,BSFC!$J$11:$W$33,,-1),,-1)</f>
        <v>435.88070662500007</v>
      </c>
      <c r="AG1105" s="14">
        <f t="shared" si="413"/>
        <v>1.5448250323713311</v>
      </c>
      <c r="AH1105" s="14">
        <f t="shared" si="417"/>
        <v>3.1206717514770403E-4</v>
      </c>
      <c r="AI1105" s="14">
        <f t="shared" si="418"/>
        <v>0.1360240608178489</v>
      </c>
      <c r="AJ1105" s="14">
        <f t="shared" si="422"/>
        <v>132.27330157374558</v>
      </c>
      <c r="AK1105" s="14">
        <f t="shared" si="419"/>
        <v>1.8016431896403828E-4</v>
      </c>
      <c r="AL1105" s="14">
        <f t="shared" si="420"/>
        <v>0.17519642592549362</v>
      </c>
    </row>
    <row r="1106" spans="1:38" ht="15.75" thickBot="1" x14ac:dyDescent="0.3">
      <c r="A1106" s="14">
        <v>1</v>
      </c>
      <c r="B1106" s="17" t="s">
        <v>33</v>
      </c>
      <c r="C1106" s="14">
        <v>1100</v>
      </c>
      <c r="D1106" s="14">
        <f t="shared" si="414"/>
        <v>25.584007370364905</v>
      </c>
      <c r="E1106" s="14">
        <f t="shared" si="404"/>
        <v>11.437055696784403</v>
      </c>
      <c r="F1106" s="14">
        <f t="shared" si="415"/>
        <v>97.898661613843288</v>
      </c>
      <c r="G1106" s="14">
        <f>0.5*('Specifications (ICE)'!$P$4*'Specifications (ICE)'!$P$3)*'Specifications (ICE)'!$P$5*E1106^2</f>
        <v>40.885140556413575</v>
      </c>
      <c r="H1106" s="14">
        <f>IF(B1106="A",'Specifications (ICE)'!$M$12,IF(B1106="G",'Specifications (ICE)'!$M$13))</f>
        <v>84.271039200000004</v>
      </c>
      <c r="I1106" s="14">
        <f>'Specifications (ICE)'!$H$11-G1106-H1106-R1106</f>
        <v>576.84207046230904</v>
      </c>
      <c r="J1106" s="14">
        <f t="shared" si="405"/>
        <v>0.91151460893409464</v>
      </c>
      <c r="K1106" s="14">
        <f>0.5*'Specifications (ICE)'!$E$16*E1106^2</f>
        <v>35114.608920788996</v>
      </c>
      <c r="L1106" s="14">
        <f>E1106/'Specifications (ICE)'!$M$4</f>
        <v>40.024691852263878</v>
      </c>
      <c r="M1106" s="14">
        <f t="shared" si="400"/>
        <v>3</v>
      </c>
      <c r="N1106" s="14">
        <f>IF(M1106=1,'Specifications (ICE)'!$M$19,IF(M1106=2,'Specifications (ICE)'!$M$20,IF(M1106=3,'Specifications (ICE)'!$M$21)))</f>
        <v>632.83908432016858</v>
      </c>
      <c r="O1106" s="14">
        <f t="shared" si="401"/>
        <v>41.389651525331644</v>
      </c>
      <c r="P1106" s="13">
        <f t="shared" si="402"/>
        <v>0.91151460893409464</v>
      </c>
      <c r="Q1106" s="14">
        <v>0</v>
      </c>
      <c r="R1106" s="17">
        <f>'Specifications (ICE)'!$E$16*9.81*SIN(Q1106-Q1105)</f>
        <v>0</v>
      </c>
      <c r="S1106" s="14">
        <f t="shared" si="406"/>
        <v>0</v>
      </c>
      <c r="T1106" s="12">
        <f t="shared" si="403"/>
        <v>716.64053772837804</v>
      </c>
      <c r="U1106" s="3">
        <f t="shared" si="421"/>
        <v>18</v>
      </c>
      <c r="V1106" s="19">
        <f t="shared" si="407"/>
        <v>13.422600000000001</v>
      </c>
      <c r="W1106" s="14">
        <f>IF(M1106=1,_xlfn.XLOOKUP(D1106,' RPM (ICE)'!$E$3:$E$63,' RPM (ICE)'!$B$3:$B$63,,1),IF(M1106=2,_xlfn.XLOOKUP(D1106,' RPM (ICE)'!$F$3:$F$63,' RPM (ICE)'!$B$3:$B$63,,1),IF(M1106=3,_xlfn.XLOOKUP(D1106,' RPM (ICE)'!$G$3:$G$63,' RPM (ICE)'!$B$3:$B$63,,1))))</f>
        <v>5900</v>
      </c>
      <c r="X1106" s="12">
        <f t="shared" si="408"/>
        <v>21.723681844067798</v>
      </c>
      <c r="Y1106" s="3">
        <f t="shared" si="409"/>
        <v>22</v>
      </c>
      <c r="Z1106" s="3">
        <f t="shared" si="416"/>
        <v>22</v>
      </c>
      <c r="AA1106" s="3">
        <f t="shared" si="410"/>
        <v>22</v>
      </c>
      <c r="AB1106" s="19"/>
      <c r="AC1106" s="14">
        <f>IF(M1106=1,_xlfn.XLOOKUP(D1106,' RPM (ICE)'!$E$3:$E$63,' RPM (ICE)'!$C$3:$C$63,,-1),IF(M1106=2,_xlfn.XLOOKUP(D1106,' RPM (ICE)'!$F$3:$F$63,' RPM (ICE)'!$C$3:$C$63,,-1),IF(M1106=3,_xlfn.XLOOKUP(D1106,' RPM (ICE)'!$G$3:$G$63,' RPM (ICE)'!$C$3:$C$63,,-1))))</f>
        <v>17.175000000000001</v>
      </c>
      <c r="AD1106" s="14">
        <f t="shared" si="411"/>
        <v>12.8073975</v>
      </c>
      <c r="AE1106" s="14">
        <f t="shared" si="412"/>
        <v>20.728013092881355</v>
      </c>
      <c r="AF1106" s="14" cm="1">
        <f t="array" ref="AF1106">_xlfn.XLOOKUP(AE1106,BSFC!$I$11:$I$33,_xlfn.XLOOKUP('Main Data (ICE)'!W1106,BSFC!$J$10:$W$10,BSFC!$J$11:$W$33,,-1),,-1)</f>
        <v>414.10462275000009</v>
      </c>
      <c r="AG1106" s="14">
        <f t="shared" si="413"/>
        <v>1.4732229194852209</v>
      </c>
      <c r="AH1106" s="14">
        <f t="shared" si="417"/>
        <v>3.1105998877550877E-4</v>
      </c>
      <c r="AI1106" s="14">
        <f t="shared" si="418"/>
        <v>0.12881137930450132</v>
      </c>
      <c r="AJ1106" s="14">
        <f t="shared" si="422"/>
        <v>132.40211295305008</v>
      </c>
      <c r="AK1106" s="14">
        <f t="shared" si="419"/>
        <v>1.7061109841655804E-4</v>
      </c>
      <c r="AL1106" s="14">
        <f t="shared" si="420"/>
        <v>0.17536703702391018</v>
      </c>
    </row>
    <row r="1107" spans="1:38" ht="15.75" thickBot="1" x14ac:dyDescent="0.3">
      <c r="A1107" s="14">
        <v>1</v>
      </c>
      <c r="B1107" s="17" t="s">
        <v>33</v>
      </c>
      <c r="C1107" s="14">
        <v>1101</v>
      </c>
      <c r="D1107" s="14">
        <f t="shared" si="414"/>
        <v>25.761670948477619</v>
      </c>
      <c r="E1107" s="14">
        <f t="shared" si="404"/>
        <v>11.516478291093019</v>
      </c>
      <c r="F1107" s="14">
        <f t="shared" si="415"/>
        <v>97.985493714310437</v>
      </c>
      <c r="G1107" s="14">
        <f>0.5*('Specifications (ICE)'!$P$4*'Specifications (ICE)'!$P$3)*'Specifications (ICE)'!$P$5*E1107^2</f>
        <v>41.454951324577927</v>
      </c>
      <c r="H1107" s="14">
        <f>IF(B1107="A",'Specifications (ICE)'!$M$12,IF(B1107="G",'Specifications (ICE)'!$M$13))</f>
        <v>84.271039200000004</v>
      </c>
      <c r="I1107" s="14">
        <f>'Specifications (ICE)'!$H$11-G1107-H1107-R1107</f>
        <v>576.27225969414474</v>
      </c>
      <c r="J1107" s="14">
        <f t="shared" si="405"/>
        <v>0.91061420505215618</v>
      </c>
      <c r="K1107" s="14">
        <f>0.5*'Specifications (ICE)'!$E$16*E1107^2</f>
        <v>35603.996556752674</v>
      </c>
      <c r="L1107" s="14">
        <f>E1107/'Specifications (ICE)'!$M$4</f>
        <v>40.302636189301907</v>
      </c>
      <c r="M1107" s="14">
        <f t="shared" si="400"/>
        <v>3</v>
      </c>
      <c r="N1107" s="14">
        <f>IF(M1107=1,'Specifications (ICE)'!$M$19,IF(M1107=2,'Specifications (ICE)'!$M$20,IF(M1107=3,'Specifications (ICE)'!$M$21)))</f>
        <v>632.83908432016858</v>
      </c>
      <c r="O1107" s="14">
        <f t="shared" si="401"/>
        <v>41.966493595793949</v>
      </c>
      <c r="P1107" s="13">
        <f t="shared" si="402"/>
        <v>0.91061420505215618</v>
      </c>
      <c r="Q1107" s="14">
        <v>0</v>
      </c>
      <c r="R1107" s="17">
        <f>'Specifications (ICE)'!$E$16*9.81*SIN(Q1107-Q1106)</f>
        <v>0</v>
      </c>
      <c r="S1107" s="14">
        <f t="shared" si="406"/>
        <v>0</v>
      </c>
      <c r="T1107" s="12">
        <f t="shared" si="403"/>
        <v>721.61712018124774</v>
      </c>
      <c r="U1107" s="3">
        <f t="shared" si="421"/>
        <v>18</v>
      </c>
      <c r="V1107" s="19">
        <f t="shared" si="407"/>
        <v>13.422600000000001</v>
      </c>
      <c r="W1107" s="14">
        <f>IF(M1107=1,_xlfn.XLOOKUP(D1107,' RPM (ICE)'!$E$3:$E$63,' RPM (ICE)'!$B$3:$B$63,,1),IF(M1107=2,_xlfn.XLOOKUP(D1107,' RPM (ICE)'!$F$3:$F$63,' RPM (ICE)'!$B$3:$B$63,,1),IF(M1107=3,_xlfn.XLOOKUP(D1107,' RPM (ICE)'!$G$3:$G$63,' RPM (ICE)'!$B$3:$B$63,,1))))</f>
        <v>5900</v>
      </c>
      <c r="X1107" s="12">
        <f t="shared" si="408"/>
        <v>21.723681844067798</v>
      </c>
      <c r="Y1107" s="3">
        <f t="shared" si="409"/>
        <v>22</v>
      </c>
      <c r="Z1107" s="3">
        <f t="shared" si="416"/>
        <v>22</v>
      </c>
      <c r="AA1107" s="3">
        <f t="shared" si="410"/>
        <v>22</v>
      </c>
      <c r="AB1107" s="19"/>
      <c r="AC1107" s="14">
        <f>IF(M1107=1,_xlfn.XLOOKUP(D1107,' RPM (ICE)'!$E$3:$E$63,' RPM (ICE)'!$C$3:$C$63,,-1),IF(M1107=2,_xlfn.XLOOKUP(D1107,' RPM (ICE)'!$F$3:$F$63,' RPM (ICE)'!$C$3:$C$63,,-1),IF(M1107=3,_xlfn.XLOOKUP(D1107,' RPM (ICE)'!$G$3:$G$63,' RPM (ICE)'!$C$3:$C$63,,-1))))</f>
        <v>17.175000000000001</v>
      </c>
      <c r="AD1107" s="14">
        <f t="shared" si="411"/>
        <v>12.8073975</v>
      </c>
      <c r="AE1107" s="14">
        <f t="shared" si="412"/>
        <v>20.728013092881355</v>
      </c>
      <c r="AF1107" s="14" cm="1">
        <f t="array" ref="AF1107">_xlfn.XLOOKUP(AE1107,BSFC!$I$11:$I$33,_xlfn.XLOOKUP('Main Data (ICE)'!W1107,BSFC!$J$10:$W$10,BSFC!$J$11:$W$33,,-1),,-1)</f>
        <v>414.10462275000009</v>
      </c>
      <c r="AG1107" s="14">
        <f t="shared" si="413"/>
        <v>1.4732229194852209</v>
      </c>
      <c r="AH1107" s="14">
        <f t="shared" si="417"/>
        <v>3.0891478512297448E-4</v>
      </c>
      <c r="AI1107" s="14">
        <f t="shared" si="418"/>
        <v>0.1279230405552467</v>
      </c>
      <c r="AJ1107" s="14">
        <f t="shared" si="422"/>
        <v>132.53003599360534</v>
      </c>
      <c r="AK1107" s="14">
        <f t="shared" si="419"/>
        <v>1.6943449080165124E-4</v>
      </c>
      <c r="AL1107" s="14">
        <f t="shared" si="420"/>
        <v>0.17553647151471183</v>
      </c>
    </row>
    <row r="1108" spans="1:38" ht="15.75" thickBot="1" x14ac:dyDescent="0.3">
      <c r="A1108" s="14">
        <v>1</v>
      </c>
      <c r="B1108" s="17" t="s">
        <v>33</v>
      </c>
      <c r="C1108" s="14">
        <v>1102</v>
      </c>
      <c r="D1108" s="14">
        <f t="shared" si="414"/>
        <v>25.937943941750682</v>
      </c>
      <c r="E1108" s="14">
        <f t="shared" si="404"/>
        <v>11.595279239385357</v>
      </c>
      <c r="F1108" s="14">
        <f t="shared" si="415"/>
        <v>98.071735708086948</v>
      </c>
      <c r="G1108" s="14">
        <f>0.5*('Specifications (ICE)'!$P$4*'Specifications (ICE)'!$P$3)*'Specifications (ICE)'!$P$5*E1108^2</f>
        <v>42.024199227569738</v>
      </c>
      <c r="H1108" s="14">
        <f>IF(B1108="A",'Specifications (ICE)'!$M$12,IF(B1108="G",'Specifications (ICE)'!$M$13))</f>
        <v>84.271039200000004</v>
      </c>
      <c r="I1108" s="14">
        <f>'Specifications (ICE)'!$H$11-G1108-H1108-R1108</f>
        <v>575.7030117911529</v>
      </c>
      <c r="J1108" s="14">
        <f t="shared" si="405"/>
        <v>0.9097146905988045</v>
      </c>
      <c r="K1108" s="14">
        <f>0.5*'Specifications (ICE)'!$E$16*E1108^2</f>
        <v>36092.900770374137</v>
      </c>
      <c r="L1108" s="14">
        <f>E1108/'Specifications (ICE)'!$M$4</f>
        <v>40.578405037219099</v>
      </c>
      <c r="M1108" s="14">
        <f t="shared" si="400"/>
        <v>3</v>
      </c>
      <c r="N1108" s="14">
        <f>IF(M1108=1,'Specifications (ICE)'!$M$19,IF(M1108=2,'Specifications (ICE)'!$M$20,IF(M1108=3,'Specifications (ICE)'!$M$21)))</f>
        <v>632.83908432016858</v>
      </c>
      <c r="O1108" s="14">
        <f t="shared" si="401"/>
        <v>42.542765855488092</v>
      </c>
      <c r="P1108" s="13">
        <f t="shared" si="402"/>
        <v>0.9097146905988045</v>
      </c>
      <c r="Q1108" s="14">
        <v>0</v>
      </c>
      <c r="R1108" s="17">
        <f>'Specifications (ICE)'!$E$16*9.81*SIN(Q1108-Q1107)</f>
        <v>0</v>
      </c>
      <c r="S1108" s="14">
        <f t="shared" si="406"/>
        <v>0</v>
      </c>
      <c r="T1108" s="12">
        <f t="shared" si="403"/>
        <v>726.5547505867379</v>
      </c>
      <c r="U1108" s="3">
        <f t="shared" si="421"/>
        <v>18</v>
      </c>
      <c r="V1108" s="19">
        <f t="shared" si="407"/>
        <v>13.422600000000001</v>
      </c>
      <c r="W1108" s="14">
        <f>IF(M1108=1,_xlfn.XLOOKUP(D1108,' RPM (ICE)'!$E$3:$E$63,' RPM (ICE)'!$B$3:$B$63,,1),IF(M1108=2,_xlfn.XLOOKUP(D1108,' RPM (ICE)'!$F$3:$F$63,' RPM (ICE)'!$B$3:$B$63,,1),IF(M1108=3,_xlfn.XLOOKUP(D1108,' RPM (ICE)'!$G$3:$G$63,' RPM (ICE)'!$B$3:$B$63,,1))))</f>
        <v>6000</v>
      </c>
      <c r="X1108" s="12">
        <f t="shared" si="408"/>
        <v>21.361620479999999</v>
      </c>
      <c r="Y1108" s="3">
        <f t="shared" si="409"/>
        <v>21</v>
      </c>
      <c r="Z1108" s="3">
        <f t="shared" si="416"/>
        <v>21</v>
      </c>
      <c r="AA1108" s="3">
        <f t="shared" si="410"/>
        <v>21</v>
      </c>
      <c r="AB1108" s="19"/>
      <c r="AC1108" s="14">
        <f>IF(M1108=1,_xlfn.XLOOKUP(D1108,' RPM (ICE)'!$E$3:$E$63,' RPM (ICE)'!$C$3:$C$63,,-1),IF(M1108=2,_xlfn.XLOOKUP(D1108,' RPM (ICE)'!$F$3:$F$63,' RPM (ICE)'!$C$3:$C$63,,-1),IF(M1108=3,_xlfn.XLOOKUP(D1108,' RPM (ICE)'!$G$3:$G$63,' RPM (ICE)'!$C$3:$C$63,,-1))))</f>
        <v>17.239999999999998</v>
      </c>
      <c r="AD1108" s="14">
        <f t="shared" si="411"/>
        <v>12.855867999999999</v>
      </c>
      <c r="AE1108" s="14">
        <f t="shared" si="412"/>
        <v>20.459685393066664</v>
      </c>
      <c r="AF1108" s="14" cm="1">
        <f t="array" ref="AF1108">_xlfn.XLOOKUP(AE1108,BSFC!$I$11:$I$33,_xlfn.XLOOKUP('Main Data (ICE)'!W1108,BSFC!$J$10:$W$10,BSFC!$J$11:$W$33,,-1),,-1)</f>
        <v>469.19731950000011</v>
      </c>
      <c r="AG1108" s="14">
        <f t="shared" si="413"/>
        <v>1.6755385570682853</v>
      </c>
      <c r="AH1108" s="14">
        <f t="shared" si="417"/>
        <v>3.0797658001323558E-4</v>
      </c>
      <c r="AI1108" s="14">
        <f t="shared" si="418"/>
        <v>0.14450178581098744</v>
      </c>
      <c r="AJ1108" s="14">
        <f t="shared" si="422"/>
        <v>132.67453777941631</v>
      </c>
      <c r="AK1108" s="14">
        <f t="shared" si="419"/>
        <v>1.9139309378938732E-4</v>
      </c>
      <c r="AL1108" s="14">
        <f t="shared" si="420"/>
        <v>0.17572786460850121</v>
      </c>
    </row>
    <row r="1109" spans="1:38" ht="15.75" thickBot="1" x14ac:dyDescent="0.3">
      <c r="A1109" s="14">
        <v>1</v>
      </c>
      <c r="B1109" s="17" t="s">
        <v>33</v>
      </c>
      <c r="C1109" s="14">
        <v>1103</v>
      </c>
      <c r="D1109" s="14">
        <f t="shared" si="414"/>
        <v>26.112854681773229</v>
      </c>
      <c r="E1109" s="14">
        <f t="shared" si="404"/>
        <v>11.67347120699403</v>
      </c>
      <c r="F1109" s="14">
        <f t="shared" si="415"/>
        <v>98.157400030401021</v>
      </c>
      <c r="G1109" s="14">
        <f>0.5*('Specifications (ICE)'!$P$4*'Specifications (ICE)'!$P$3)*'Specifications (ICE)'!$P$5*E1109^2</f>
        <v>42.592884821393248</v>
      </c>
      <c r="H1109" s="14">
        <f>IF(B1109="A",'Specifications (ICE)'!$M$12,IF(B1109="G",'Specifications (ICE)'!$M$13))</f>
        <v>84.271039200000004</v>
      </c>
      <c r="I1109" s="14">
        <f>'Specifications (ICE)'!$H$11-G1109-H1109-R1109</f>
        <v>575.13432619732941</v>
      </c>
      <c r="J1109" s="14">
        <f t="shared" si="405"/>
        <v>0.90881606469545273</v>
      </c>
      <c r="K1109" s="14">
        <f>0.5*'Specifications (ICE)'!$E$16*E1109^2</f>
        <v>36581.322039183178</v>
      </c>
      <c r="L1109" s="14">
        <f>E1109/'Specifications (ICE)'!$M$4</f>
        <v>40.852042719139213</v>
      </c>
      <c r="M1109" s="14">
        <f t="shared" si="400"/>
        <v>3</v>
      </c>
      <c r="N1109" s="14">
        <f>IF(M1109=1,'Specifications (ICE)'!$M$19,IF(M1109=2,'Specifications (ICE)'!$M$20,IF(M1109=3,'Specifications (ICE)'!$M$21)))</f>
        <v>632.83908432016858</v>
      </c>
      <c r="O1109" s="14">
        <f t="shared" si="401"/>
        <v>43.118468867279233</v>
      </c>
      <c r="P1109" s="13">
        <f t="shared" si="402"/>
        <v>0.90881606469545273</v>
      </c>
      <c r="Q1109" s="14">
        <v>0</v>
      </c>
      <c r="R1109" s="17">
        <f>'Specifications (ICE)'!$E$16*9.81*SIN(Q1109-Q1108)</f>
        <v>0</v>
      </c>
      <c r="S1109" s="14">
        <f t="shared" si="406"/>
        <v>0</v>
      </c>
      <c r="T1109" s="12">
        <f t="shared" si="403"/>
        <v>731.45422254864093</v>
      </c>
      <c r="U1109" s="3">
        <f t="shared" si="421"/>
        <v>18</v>
      </c>
      <c r="V1109" s="19">
        <f t="shared" si="407"/>
        <v>13.422600000000001</v>
      </c>
      <c r="W1109" s="14">
        <f>IF(M1109=1,_xlfn.XLOOKUP(D1109,' RPM (ICE)'!$E$3:$E$63,' RPM (ICE)'!$B$3:$B$63,,1),IF(M1109=2,_xlfn.XLOOKUP(D1109,' RPM (ICE)'!$F$3:$F$63,' RPM (ICE)'!$B$3:$B$63,,1),IF(M1109=3,_xlfn.XLOOKUP(D1109,' RPM (ICE)'!$G$3:$G$63,' RPM (ICE)'!$B$3:$B$63,,1))))</f>
        <v>6000</v>
      </c>
      <c r="X1109" s="12">
        <f t="shared" si="408"/>
        <v>21.361620479999999</v>
      </c>
      <c r="Y1109" s="3">
        <f t="shared" si="409"/>
        <v>21</v>
      </c>
      <c r="Z1109" s="3">
        <f t="shared" si="416"/>
        <v>21</v>
      </c>
      <c r="AA1109" s="3">
        <f t="shared" si="410"/>
        <v>21</v>
      </c>
      <c r="AB1109" s="19"/>
      <c r="AC1109" s="14">
        <f>IF(M1109=1,_xlfn.XLOOKUP(D1109,' RPM (ICE)'!$E$3:$E$63,' RPM (ICE)'!$C$3:$C$63,,-1),IF(M1109=2,_xlfn.XLOOKUP(D1109,' RPM (ICE)'!$F$3:$F$63,' RPM (ICE)'!$C$3:$C$63,,-1),IF(M1109=3,_xlfn.XLOOKUP(D1109,' RPM (ICE)'!$G$3:$G$63,' RPM (ICE)'!$C$3:$C$63,,-1))))</f>
        <v>17.239999999999998</v>
      </c>
      <c r="AD1109" s="14">
        <f t="shared" si="411"/>
        <v>12.855867999999999</v>
      </c>
      <c r="AE1109" s="14">
        <f t="shared" si="412"/>
        <v>20.459685393066664</v>
      </c>
      <c r="AF1109" s="14" cm="1">
        <f t="array" ref="AF1109">_xlfn.XLOOKUP(AE1109,BSFC!$I$11:$I$33,_xlfn.XLOOKUP('Main Data (ICE)'!W1109,BSFC!$J$10:$W$10,BSFC!$J$11:$W$33,,-1),,-1)</f>
        <v>469.19731950000011</v>
      </c>
      <c r="AG1109" s="14">
        <f t="shared" si="413"/>
        <v>1.6755385570682853</v>
      </c>
      <c r="AH1109" s="14">
        <f t="shared" si="417"/>
        <v>3.0591367221644028E-4</v>
      </c>
      <c r="AI1109" s="14">
        <f t="shared" si="418"/>
        <v>0.14353387500235543</v>
      </c>
      <c r="AJ1109" s="14">
        <f t="shared" si="422"/>
        <v>132.81807165441867</v>
      </c>
      <c r="AK1109" s="14">
        <f t="shared" si="419"/>
        <v>1.9011109271835155E-4</v>
      </c>
      <c r="AL1109" s="14">
        <f t="shared" si="420"/>
        <v>0.17591797570121956</v>
      </c>
    </row>
    <row r="1110" spans="1:38" ht="15.75" thickBot="1" x14ac:dyDescent="0.3">
      <c r="A1110" s="14">
        <v>1</v>
      </c>
      <c r="B1110" s="17" t="s">
        <v>33</v>
      </c>
      <c r="C1110" s="14">
        <v>1104</v>
      </c>
      <c r="D1110" s="14">
        <f t="shared" si="414"/>
        <v>26.286430531133028</v>
      </c>
      <c r="E1110" s="14">
        <f t="shared" si="404"/>
        <v>11.75106642607</v>
      </c>
      <c r="F1110" s="14">
        <f t="shared" si="415"/>
        <v>98.242498689853875</v>
      </c>
      <c r="G1110" s="14">
        <f>0.5*('Specifications (ICE)'!$P$4*'Specifications (ICE)'!$P$3)*'Specifications (ICE)'!$P$5*E1110^2</f>
        <v>43.161008661503494</v>
      </c>
      <c r="H1110" s="14">
        <f>IF(B1110="A",'Specifications (ICE)'!$M$12,IF(B1110="G",'Specifications (ICE)'!$M$13))</f>
        <v>84.271039200000004</v>
      </c>
      <c r="I1110" s="14">
        <f>'Specifications (ICE)'!$H$11-G1110-H1110-R1110</f>
        <v>574.56620235721914</v>
      </c>
      <c r="J1110" s="14">
        <f t="shared" si="405"/>
        <v>0.90791832646438164</v>
      </c>
      <c r="K1110" s="14">
        <f>0.5*'Specifications (ICE)'!$E$16*E1110^2</f>
        <v>37069.260840237846</v>
      </c>
      <c r="L1110" s="14">
        <f>E1110/'Specifications (ICE)'!$M$4</f>
        <v>41.123592042239721</v>
      </c>
      <c r="M1110" s="14">
        <f t="shared" si="400"/>
        <v>3</v>
      </c>
      <c r="N1110" s="14">
        <f>IF(M1110=1,'Specifications (ICE)'!$M$19,IF(M1110=2,'Specifications (ICE)'!$M$20,IF(M1110=3,'Specifications (ICE)'!$M$21)))</f>
        <v>632.83908432016858</v>
      </c>
      <c r="O1110" s="14">
        <f t="shared" si="401"/>
        <v>43.693603193476569</v>
      </c>
      <c r="P1110" s="13">
        <f t="shared" si="402"/>
        <v>0.90791832646438164</v>
      </c>
      <c r="Q1110" s="14">
        <v>0</v>
      </c>
      <c r="R1110" s="17">
        <f>'Specifications (ICE)'!$E$16*9.81*SIN(Q1110-Q1109)</f>
        <v>0</v>
      </c>
      <c r="S1110" s="14">
        <f t="shared" si="406"/>
        <v>0</v>
      </c>
      <c r="T1110" s="12">
        <f t="shared" si="403"/>
        <v>736.31630252779053</v>
      </c>
      <c r="U1110" s="3">
        <f t="shared" si="421"/>
        <v>18</v>
      </c>
      <c r="V1110" s="19">
        <f t="shared" si="407"/>
        <v>13.422600000000001</v>
      </c>
      <c r="W1110" s="14">
        <f>IF(M1110=1,_xlfn.XLOOKUP(D1110,' RPM (ICE)'!$E$3:$E$63,' RPM (ICE)'!$B$3:$B$63,,1),IF(M1110=2,_xlfn.XLOOKUP(D1110,' RPM (ICE)'!$F$3:$F$63,' RPM (ICE)'!$B$3:$B$63,,1),IF(M1110=3,_xlfn.XLOOKUP(D1110,' RPM (ICE)'!$G$3:$G$63,' RPM (ICE)'!$B$3:$B$63,,1))))</f>
        <v>6000</v>
      </c>
      <c r="X1110" s="12">
        <f t="shared" si="408"/>
        <v>21.361620479999999</v>
      </c>
      <c r="Y1110" s="3">
        <f t="shared" si="409"/>
        <v>21</v>
      </c>
      <c r="Z1110" s="3">
        <f t="shared" si="416"/>
        <v>21</v>
      </c>
      <c r="AA1110" s="3">
        <f t="shared" si="410"/>
        <v>21</v>
      </c>
      <c r="AB1110" s="19"/>
      <c r="AC1110" s="14">
        <f>IF(M1110=1,_xlfn.XLOOKUP(D1110,' RPM (ICE)'!$E$3:$E$63,' RPM (ICE)'!$C$3:$C$63,,-1),IF(M1110=2,_xlfn.XLOOKUP(D1110,' RPM (ICE)'!$F$3:$F$63,' RPM (ICE)'!$C$3:$C$63,,-1),IF(M1110=3,_xlfn.XLOOKUP(D1110,' RPM (ICE)'!$G$3:$G$63,' RPM (ICE)'!$C$3:$C$63,,-1))))</f>
        <v>17.239999999999998</v>
      </c>
      <c r="AD1110" s="14">
        <f t="shared" si="411"/>
        <v>12.855867999999999</v>
      </c>
      <c r="AE1110" s="14">
        <f t="shared" si="412"/>
        <v>20.459685393066664</v>
      </c>
      <c r="AF1110" s="14" cm="1">
        <f t="array" ref="AF1110">_xlfn.XLOOKUP(AE1110,BSFC!$I$11:$I$33,_xlfn.XLOOKUP('Main Data (ICE)'!W1110,BSFC!$J$10:$W$10,BSFC!$J$11:$W$33,,-1),,-1)</f>
        <v>469.19731950000011</v>
      </c>
      <c r="AG1110" s="14">
        <f t="shared" si="413"/>
        <v>1.6755385570682853</v>
      </c>
      <c r="AH1110" s="14">
        <f t="shared" si="417"/>
        <v>3.0389364802856599E-4</v>
      </c>
      <c r="AI1110" s="14">
        <f t="shared" si="418"/>
        <v>0.14258608506807965</v>
      </c>
      <c r="AJ1110" s="14">
        <f t="shared" si="422"/>
        <v>132.96065773948675</v>
      </c>
      <c r="AK1110" s="14">
        <f t="shared" si="419"/>
        <v>1.8885574181202604E-4</v>
      </c>
      <c r="AL1110" s="14">
        <f t="shared" si="420"/>
        <v>0.17610683144303158</v>
      </c>
    </row>
    <row r="1111" spans="1:38" ht="15.75" thickBot="1" x14ac:dyDescent="0.3">
      <c r="A1111" s="14">
        <v>1</v>
      </c>
      <c r="B1111" s="17" t="s">
        <v>33</v>
      </c>
      <c r="C1111" s="14">
        <v>1105</v>
      </c>
      <c r="D1111" s="14">
        <f t="shared" si="414"/>
        <v>26.458697929397022</v>
      </c>
      <c r="E1111" s="14">
        <f t="shared" si="404"/>
        <v>11.82807671613768</v>
      </c>
      <c r="F1111" s="14">
        <f t="shared" si="415"/>
        <v>98.327043288608095</v>
      </c>
      <c r="G1111" s="14">
        <f>0.5*('Specifications (ICE)'!$P$4*'Specifications (ICE)'!$P$3)*'Specifications (ICE)'!$P$5*E1111^2</f>
        <v>43.728571302806778</v>
      </c>
      <c r="H1111" s="14">
        <f>IF(B1111="A",'Specifications (ICE)'!$M$12,IF(B1111="G",'Specifications (ICE)'!$M$13))</f>
        <v>84.271039200000004</v>
      </c>
      <c r="I1111" s="14">
        <f>'Specifications (ICE)'!$H$11-G1111-H1111-R1111</f>
        <v>573.99863971591583</v>
      </c>
      <c r="J1111" s="14">
        <f t="shared" si="405"/>
        <v>0.90702147502873898</v>
      </c>
      <c r="K1111" s="14">
        <f>0.5*'Specifications (ICE)'!$E$16*E1111^2</f>
        <v>37556.717650124941</v>
      </c>
      <c r="L1111" s="14">
        <f>E1111/'Specifications (ICE)'!$M$4</f>
        <v>41.39309436968567</v>
      </c>
      <c r="M1111" s="14">
        <f t="shared" si="400"/>
        <v>3</v>
      </c>
      <c r="N1111" s="14">
        <f>IF(M1111=1,'Specifications (ICE)'!$M$19,IF(M1111=2,'Specifications (ICE)'!$M$20,IF(M1111=3,'Specifications (ICE)'!$M$21)))</f>
        <v>632.83908432016858</v>
      </c>
      <c r="O1111" s="14">
        <f t="shared" si="401"/>
        <v>44.268169395833787</v>
      </c>
      <c r="P1111" s="13">
        <f t="shared" si="402"/>
        <v>0.90702147502873898</v>
      </c>
      <c r="Q1111" s="14">
        <v>0</v>
      </c>
      <c r="R1111" s="17">
        <f>'Specifications (ICE)'!$E$16*9.81*SIN(Q1111-Q1110)</f>
        <v>0</v>
      </c>
      <c r="S1111" s="14">
        <f t="shared" si="406"/>
        <v>0</v>
      </c>
      <c r="T1111" s="12">
        <f t="shared" si="403"/>
        <v>741.14173113003449</v>
      </c>
      <c r="U1111" s="3">
        <f t="shared" si="421"/>
        <v>18</v>
      </c>
      <c r="V1111" s="19">
        <f t="shared" si="407"/>
        <v>13.422600000000001</v>
      </c>
      <c r="W1111" s="14">
        <f>IF(M1111=1,_xlfn.XLOOKUP(D1111,' RPM (ICE)'!$E$3:$E$63,' RPM (ICE)'!$B$3:$B$63,,1),IF(M1111=2,_xlfn.XLOOKUP(D1111,' RPM (ICE)'!$F$3:$F$63,' RPM (ICE)'!$B$3:$B$63,,1),IF(M1111=3,_xlfn.XLOOKUP(D1111,' RPM (ICE)'!$G$3:$G$63,' RPM (ICE)'!$B$3:$B$63,,1))))</f>
        <v>6100</v>
      </c>
      <c r="X1111" s="12">
        <f t="shared" si="408"/>
        <v>21.011429980327868</v>
      </c>
      <c r="Y1111" s="3">
        <f t="shared" si="409"/>
        <v>21</v>
      </c>
      <c r="Z1111" s="3">
        <f t="shared" si="416"/>
        <v>21</v>
      </c>
      <c r="AA1111" s="3">
        <f t="shared" si="410"/>
        <v>21</v>
      </c>
      <c r="AB1111" s="19"/>
      <c r="AC1111" s="14">
        <f>IF(M1111=1,_xlfn.XLOOKUP(D1111,' RPM (ICE)'!$E$3:$E$63,' RPM (ICE)'!$C$3:$C$63,,-1),IF(M1111=2,_xlfn.XLOOKUP(D1111,' RPM (ICE)'!$F$3:$F$63,' RPM (ICE)'!$C$3:$C$63,,-1),IF(M1111=3,_xlfn.XLOOKUP(D1111,' RPM (ICE)'!$G$3:$G$63,' RPM (ICE)'!$C$3:$C$63,,-1))))</f>
        <v>17.305</v>
      </c>
      <c r="AD1111" s="14">
        <f t="shared" si="411"/>
        <v>12.9043385</v>
      </c>
      <c r="AE1111" s="14">
        <f t="shared" si="412"/>
        <v>20.200155322754096</v>
      </c>
      <c r="AF1111" s="14" cm="1">
        <f t="array" ref="AF1111">_xlfn.XLOOKUP(AE1111,BSFC!$I$11:$I$33,_xlfn.XLOOKUP('Main Data (ICE)'!W1111,BSFC!$J$10:$W$10,BSFC!$J$11:$W$33,,-1),,-1)</f>
        <v>469.19731950000011</v>
      </c>
      <c r="AG1111" s="14">
        <f t="shared" si="413"/>
        <v>1.6818558428112922</v>
      </c>
      <c r="AH1111" s="14">
        <f t="shared" si="417"/>
        <v>3.0305336685309474E-4</v>
      </c>
      <c r="AI1111" s="14">
        <f t="shared" si="418"/>
        <v>0.14219182739292224</v>
      </c>
      <c r="AJ1111" s="14">
        <f t="shared" si="422"/>
        <v>133.10284956687968</v>
      </c>
      <c r="AK1111" s="14">
        <f t="shared" si="419"/>
        <v>1.8833354621579105E-4</v>
      </c>
      <c r="AL1111" s="14">
        <f t="shared" si="420"/>
        <v>0.17629516498924735</v>
      </c>
    </row>
    <row r="1112" spans="1:38" ht="15.75" thickBot="1" x14ac:dyDescent="0.3">
      <c r="A1112" s="14">
        <v>1</v>
      </c>
      <c r="B1112" s="17" t="s">
        <v>33</v>
      </c>
      <c r="C1112" s="14">
        <v>1106</v>
      </c>
      <c r="D1112" s="14">
        <f t="shared" si="414"/>
        <v>26.629682436320294</v>
      </c>
      <c r="E1112" s="14">
        <f t="shared" si="404"/>
        <v>11.904513503411041</v>
      </c>
      <c r="F1112" s="14">
        <f t="shared" si="415"/>
        <v>98.411045041364602</v>
      </c>
      <c r="G1112" s="14">
        <f>0.5*('Specifications (ICE)'!$P$4*'Specifications (ICE)'!$P$3)*'Specifications (ICE)'!$P$5*E1112^2</f>
        <v>44.295573299661292</v>
      </c>
      <c r="H1112" s="14">
        <f>IF(B1112="A",'Specifications (ICE)'!$M$12,IF(B1112="G",'Specifications (ICE)'!$M$13))</f>
        <v>84.271039200000004</v>
      </c>
      <c r="I1112" s="14">
        <f>'Specifications (ICE)'!$H$11-G1112-H1112-R1112</f>
        <v>573.43163771906131</v>
      </c>
      <c r="J1112" s="14">
        <f t="shared" si="405"/>
        <v>0.9061255095125389</v>
      </c>
      <c r="K1112" s="14">
        <f>0.5*'Specifications (ICE)'!$E$16*E1112^2</f>
        <v>38043.692944960494</v>
      </c>
      <c r="L1112" s="14">
        <f>E1112/'Specifications (ICE)'!$M$4</f>
        <v>41.66058968822761</v>
      </c>
      <c r="M1112" s="14">
        <f t="shared" si="400"/>
        <v>3</v>
      </c>
      <c r="N1112" s="14">
        <f>IF(M1112=1,'Specifications (ICE)'!$M$19,IF(M1112=2,'Specifications (ICE)'!$M$20,IF(M1112=3,'Specifications (ICE)'!$M$21)))</f>
        <v>632.83908432016858</v>
      </c>
      <c r="O1112" s="14">
        <f t="shared" si="401"/>
        <v>44.842168035549712</v>
      </c>
      <c r="P1112" s="13">
        <f t="shared" si="402"/>
        <v>0.9061255095125389</v>
      </c>
      <c r="Q1112" s="14">
        <v>0</v>
      </c>
      <c r="R1112" s="17">
        <f>'Specifications (ICE)'!$E$16*9.81*SIN(Q1112-Q1111)</f>
        <v>0</v>
      </c>
      <c r="S1112" s="14">
        <f t="shared" si="406"/>
        <v>0</v>
      </c>
      <c r="T1112" s="12">
        <f t="shared" si="403"/>
        <v>745.93122431657309</v>
      </c>
      <c r="U1112" s="3">
        <f t="shared" si="421"/>
        <v>18</v>
      </c>
      <c r="V1112" s="19">
        <f t="shared" si="407"/>
        <v>13.422600000000001</v>
      </c>
      <c r="W1112" s="14">
        <f>IF(M1112=1,_xlfn.XLOOKUP(D1112,' RPM (ICE)'!$E$3:$E$63,' RPM (ICE)'!$B$3:$B$63,,1),IF(M1112=2,_xlfn.XLOOKUP(D1112,' RPM (ICE)'!$F$3:$F$63,' RPM (ICE)'!$B$3:$B$63,,1),IF(M1112=3,_xlfn.XLOOKUP(D1112,' RPM (ICE)'!$G$3:$G$63,' RPM (ICE)'!$B$3:$B$63,,1))))</f>
        <v>6100</v>
      </c>
      <c r="X1112" s="12">
        <f t="shared" si="408"/>
        <v>21.011429980327868</v>
      </c>
      <c r="Y1112" s="3">
        <f t="shared" si="409"/>
        <v>21</v>
      </c>
      <c r="Z1112" s="3">
        <f t="shared" si="416"/>
        <v>21</v>
      </c>
      <c r="AA1112" s="3">
        <f t="shared" si="410"/>
        <v>21</v>
      </c>
      <c r="AB1112" s="19"/>
      <c r="AC1112" s="14">
        <f>IF(M1112=1,_xlfn.XLOOKUP(D1112,' RPM (ICE)'!$E$3:$E$63,' RPM (ICE)'!$C$3:$C$63,,-1),IF(M1112=2,_xlfn.XLOOKUP(D1112,' RPM (ICE)'!$F$3:$F$63,' RPM (ICE)'!$C$3:$C$63,,-1),IF(M1112=3,_xlfn.XLOOKUP(D1112,' RPM (ICE)'!$G$3:$G$63,' RPM (ICE)'!$C$3:$C$63,,-1))))</f>
        <v>17.305</v>
      </c>
      <c r="AD1112" s="14">
        <f t="shared" si="411"/>
        <v>12.9043385</v>
      </c>
      <c r="AE1112" s="14">
        <f t="shared" si="412"/>
        <v>20.200155322754096</v>
      </c>
      <c r="AF1112" s="14" cm="1">
        <f t="array" ref="AF1112">_xlfn.XLOOKUP(AE1112,BSFC!$I$11:$I$33,_xlfn.XLOOKUP('Main Data (ICE)'!W1112,BSFC!$J$10:$W$10,BSFC!$J$11:$W$33,,-1),,-1)</f>
        <v>469.19731950000011</v>
      </c>
      <c r="AG1112" s="14">
        <f t="shared" si="413"/>
        <v>1.6818558428112922</v>
      </c>
      <c r="AH1112" s="14">
        <f t="shared" si="417"/>
        <v>3.0110751448979728E-4</v>
      </c>
      <c r="AI1112" s="14">
        <f t="shared" si="418"/>
        <v>0.14127883867992033</v>
      </c>
      <c r="AJ1112" s="14">
        <f t="shared" si="422"/>
        <v>133.24412840555959</v>
      </c>
      <c r="AK1112" s="14">
        <f t="shared" si="419"/>
        <v>1.8712428964227858E-4</v>
      </c>
      <c r="AL1112" s="14">
        <f t="shared" si="420"/>
        <v>0.17648228927888962</v>
      </c>
    </row>
    <row r="1113" spans="1:38" ht="15.75" thickBot="1" x14ac:dyDescent="0.3">
      <c r="A1113" s="14">
        <v>1</v>
      </c>
      <c r="B1113" s="17" t="s">
        <v>33</v>
      </c>
      <c r="C1113" s="14">
        <v>1107</v>
      </c>
      <c r="D1113" s="14">
        <f t="shared" si="414"/>
        <v>26.799408772485073</v>
      </c>
      <c r="E1113" s="14">
        <f t="shared" si="404"/>
        <v>11.980387838960844</v>
      </c>
      <c r="F1113" s="14">
        <f t="shared" si="415"/>
        <v>98.49451479321587</v>
      </c>
      <c r="G1113" s="14">
        <f>0.5*('Specifications (ICE)'!$P$4*'Specifications (ICE)'!$P$3)*'Specifications (ICE)'!$P$5*E1113^2</f>
        <v>44.862015205877611</v>
      </c>
      <c r="H1113" s="14">
        <f>IF(B1113="A",'Specifications (ICE)'!$M$12,IF(B1113="G",'Specifications (ICE)'!$M$13))</f>
        <v>84.271039200000004</v>
      </c>
      <c r="I1113" s="14">
        <f>'Specifications (ICE)'!$H$11-G1113-H1113-R1113</f>
        <v>572.86519581284506</v>
      </c>
      <c r="J1113" s="14">
        <f t="shared" si="405"/>
        <v>0.90523042904066076</v>
      </c>
      <c r="K1113" s="14">
        <f>0.5*'Specifications (ICE)'!$E$16*E1113^2</f>
        <v>38530.187200390232</v>
      </c>
      <c r="L1113" s="14">
        <f>E1113/'Specifications (ICE)'!$M$4</f>
        <v>41.926116671778985</v>
      </c>
      <c r="M1113" s="14">
        <f t="shared" si="400"/>
        <v>3</v>
      </c>
      <c r="N1113" s="14">
        <f>IF(M1113=1,'Specifications (ICE)'!$M$19,IF(M1113=2,'Specifications (ICE)'!$M$20,IF(M1113=3,'Specifications (ICE)'!$M$21)))</f>
        <v>632.83908432016858</v>
      </c>
      <c r="O1113" s="14">
        <f t="shared" si="401"/>
        <v>45.415599673268765</v>
      </c>
      <c r="P1113" s="13">
        <f t="shared" si="402"/>
        <v>0.90523042904066076</v>
      </c>
      <c r="Q1113" s="14">
        <v>0</v>
      </c>
      <c r="R1113" s="17">
        <f>'Specifications (ICE)'!$E$16*9.81*SIN(Q1113-Q1112)</f>
        <v>0</v>
      </c>
      <c r="S1113" s="14">
        <f t="shared" si="406"/>
        <v>0</v>
      </c>
      <c r="T1113" s="12">
        <f t="shared" si="403"/>
        <v>750.68547454230929</v>
      </c>
      <c r="U1113" s="3">
        <f t="shared" si="421"/>
        <v>18</v>
      </c>
      <c r="V1113" s="19">
        <f t="shared" si="407"/>
        <v>13.422600000000001</v>
      </c>
      <c r="W1113" s="14">
        <f>IF(M1113=1,_xlfn.XLOOKUP(D1113,' RPM (ICE)'!$E$3:$E$63,' RPM (ICE)'!$B$3:$B$63,,1),IF(M1113=2,_xlfn.XLOOKUP(D1113,' RPM (ICE)'!$F$3:$F$63,' RPM (ICE)'!$B$3:$B$63,,1),IF(M1113=3,_xlfn.XLOOKUP(D1113,' RPM (ICE)'!$G$3:$G$63,' RPM (ICE)'!$B$3:$B$63,,1))))</f>
        <v>6200</v>
      </c>
      <c r="X1113" s="12">
        <f t="shared" si="408"/>
        <v>20.672535948387097</v>
      </c>
      <c r="Y1113" s="3">
        <f t="shared" si="409"/>
        <v>21</v>
      </c>
      <c r="Z1113" s="3">
        <f t="shared" si="416"/>
        <v>21</v>
      </c>
      <c r="AA1113" s="3">
        <f t="shared" si="410"/>
        <v>21</v>
      </c>
      <c r="AB1113" s="19"/>
      <c r="AC1113" s="14">
        <f>IF(M1113=1,_xlfn.XLOOKUP(D1113,' RPM (ICE)'!$E$3:$E$63,' RPM (ICE)'!$C$3:$C$63,,-1),IF(M1113=2,_xlfn.XLOOKUP(D1113,' RPM (ICE)'!$F$3:$F$63,' RPM (ICE)'!$C$3:$C$63,,-1),IF(M1113=3,_xlfn.XLOOKUP(D1113,' RPM (ICE)'!$G$3:$G$63,' RPM (ICE)'!$C$3:$C$63,,-1))))</f>
        <v>17.37</v>
      </c>
      <c r="AD1113" s="14">
        <f t="shared" si="411"/>
        <v>12.952809000000002</v>
      </c>
      <c r="AE1113" s="14">
        <f t="shared" si="412"/>
        <v>19.948997190193548</v>
      </c>
      <c r="AF1113" s="14" cm="1">
        <f t="array" ref="AF1113">_xlfn.XLOOKUP(AE1113,BSFC!$I$11:$I$33,_xlfn.XLOOKUP('Main Data (ICE)'!W1113,BSFC!$J$10:$W$10,BSFC!$J$11:$W$33,,-1),,-1)</f>
        <v>457.16661900000008</v>
      </c>
      <c r="AG1113" s="14">
        <f t="shared" si="413"/>
        <v>1.6448866380785481</v>
      </c>
      <c r="AH1113" s="14">
        <f t="shared" si="417"/>
        <v>3.0032437583524328E-4</v>
      </c>
      <c r="AI1113" s="14">
        <f t="shared" si="418"/>
        <v>0.13729827950388349</v>
      </c>
      <c r="AJ1113" s="14">
        <f t="shared" si="422"/>
        <v>133.38142668506347</v>
      </c>
      <c r="AK1113" s="14">
        <f t="shared" si="419"/>
        <v>1.8185202583295828E-4</v>
      </c>
      <c r="AL1113" s="14">
        <f t="shared" si="420"/>
        <v>0.17666414130472258</v>
      </c>
    </row>
    <row r="1114" spans="1:38" ht="15.75" thickBot="1" x14ac:dyDescent="0.3">
      <c r="A1114" s="14">
        <v>1</v>
      </c>
      <c r="B1114" s="17" t="s">
        <v>33</v>
      </c>
      <c r="C1114" s="14">
        <v>1108</v>
      </c>
      <c r="D1114" s="14">
        <f t="shared" si="414"/>
        <v>26.967900857554312</v>
      </c>
      <c r="E1114" s="14">
        <f t="shared" si="404"/>
        <v>12.055710415815494</v>
      </c>
      <c r="F1114" s="14">
        <f t="shared" si="415"/>
        <v>98.577463036455697</v>
      </c>
      <c r="G1114" s="14">
        <f>0.5*('Specifications (ICE)'!$P$4*'Specifications (ICE)'!$P$3)*'Specifications (ICE)'!$P$5*E1114^2</f>
        <v>45.427897574719275</v>
      </c>
      <c r="H1114" s="14">
        <f>IF(B1114="A",'Specifications (ICE)'!$M$12,IF(B1114="G",'Specifications (ICE)'!$M$13))</f>
        <v>84.271039200000004</v>
      </c>
      <c r="I1114" s="14">
        <f>'Specifications (ICE)'!$H$11-G1114-H1114-R1114</f>
        <v>572.29931344400336</v>
      </c>
      <c r="J1114" s="14">
        <f t="shared" si="405"/>
        <v>0.90433623273884789</v>
      </c>
      <c r="K1114" s="14">
        <f>0.5*'Specifications (ICE)'!$E$16*E1114^2</f>
        <v>39016.200891590015</v>
      </c>
      <c r="L1114" s="14">
        <f>E1114/'Specifications (ICE)'!$M$4</f>
        <v>42.189712741261566</v>
      </c>
      <c r="M1114" s="14">
        <f t="shared" si="400"/>
        <v>3</v>
      </c>
      <c r="N1114" s="14">
        <f>IF(M1114=1,'Specifications (ICE)'!$M$19,IF(M1114=2,'Specifications (ICE)'!$M$20,IF(M1114=3,'Specifications (ICE)'!$M$21)))</f>
        <v>632.83908432016858</v>
      </c>
      <c r="O1114" s="14">
        <f t="shared" si="401"/>
        <v>45.988464869081604</v>
      </c>
      <c r="P1114" s="13">
        <f t="shared" si="402"/>
        <v>0.90433623273884789</v>
      </c>
      <c r="Q1114" s="14">
        <v>0</v>
      </c>
      <c r="R1114" s="17">
        <f>'Specifications (ICE)'!$E$16*9.81*SIN(Q1114-Q1113)</f>
        <v>0</v>
      </c>
      <c r="S1114" s="14">
        <f t="shared" si="406"/>
        <v>0</v>
      </c>
      <c r="T1114" s="12">
        <f t="shared" si="403"/>
        <v>755.40515182738011</v>
      </c>
      <c r="U1114" s="3">
        <f t="shared" si="421"/>
        <v>18</v>
      </c>
      <c r="V1114" s="19">
        <f t="shared" si="407"/>
        <v>13.422600000000001</v>
      </c>
      <c r="W1114" s="14">
        <f>IF(M1114=1,_xlfn.XLOOKUP(D1114,' RPM (ICE)'!$E$3:$E$63,' RPM (ICE)'!$B$3:$B$63,,1),IF(M1114=2,_xlfn.XLOOKUP(D1114,' RPM (ICE)'!$F$3:$F$63,' RPM (ICE)'!$B$3:$B$63,,1),IF(M1114=3,_xlfn.XLOOKUP(D1114,' RPM (ICE)'!$G$3:$G$63,' RPM (ICE)'!$B$3:$B$63,,1))))</f>
        <v>6200</v>
      </c>
      <c r="X1114" s="12">
        <f t="shared" si="408"/>
        <v>20.672535948387097</v>
      </c>
      <c r="Y1114" s="3">
        <f t="shared" si="409"/>
        <v>21</v>
      </c>
      <c r="Z1114" s="3">
        <f t="shared" si="416"/>
        <v>21</v>
      </c>
      <c r="AA1114" s="3">
        <f t="shared" si="410"/>
        <v>21</v>
      </c>
      <c r="AB1114" s="19"/>
      <c r="AC1114" s="14">
        <f>IF(M1114=1,_xlfn.XLOOKUP(D1114,' RPM (ICE)'!$E$3:$E$63,' RPM (ICE)'!$C$3:$C$63,,-1),IF(M1114=2,_xlfn.XLOOKUP(D1114,' RPM (ICE)'!$F$3:$F$63,' RPM (ICE)'!$C$3:$C$63,,-1),IF(M1114=3,_xlfn.XLOOKUP(D1114,' RPM (ICE)'!$G$3:$G$63,' RPM (ICE)'!$C$3:$C$63,,-1))))</f>
        <v>17.37</v>
      </c>
      <c r="AD1114" s="14">
        <f t="shared" si="411"/>
        <v>12.952809000000002</v>
      </c>
      <c r="AE1114" s="14">
        <f t="shared" si="412"/>
        <v>19.948997190193548</v>
      </c>
      <c r="AF1114" s="14" cm="1">
        <f t="array" ref="AF1114">_xlfn.XLOOKUP(AE1114,BSFC!$I$11:$I$33,_xlfn.XLOOKUP('Main Data (ICE)'!W1114,BSFC!$J$10:$W$10,BSFC!$J$11:$W$33,,-1),,-1)</f>
        <v>457.16661900000008</v>
      </c>
      <c r="AG1114" s="14">
        <f t="shared" si="413"/>
        <v>1.6448866380785481</v>
      </c>
      <c r="AH1114" s="14">
        <f t="shared" si="417"/>
        <v>2.9844798654750398E-4</v>
      </c>
      <c r="AI1114" s="14">
        <f t="shared" si="418"/>
        <v>0.13644045695727991</v>
      </c>
      <c r="AJ1114" s="14">
        <f t="shared" si="422"/>
        <v>133.51786714202075</v>
      </c>
      <c r="AK1114" s="14">
        <f t="shared" si="419"/>
        <v>1.8071583702950982E-4</v>
      </c>
      <c r="AL1114" s="14">
        <f t="shared" si="420"/>
        <v>0.17684485714175208</v>
      </c>
    </row>
    <row r="1115" spans="1:38" ht="15.75" thickBot="1" x14ac:dyDescent="0.3">
      <c r="A1115" s="14">
        <v>1</v>
      </c>
      <c r="B1115" s="17" t="s">
        <v>33</v>
      </c>
      <c r="C1115" s="14">
        <v>1109</v>
      </c>
      <c r="D1115" s="14">
        <f t="shared" si="414"/>
        <v>27.135181846308864</v>
      </c>
      <c r="E1115" s="14">
        <f t="shared" si="404"/>
        <v>12.130491585071063</v>
      </c>
      <c r="F1115" s="14">
        <f t="shared" si="415"/>
        <v>98.659899926419058</v>
      </c>
      <c r="G1115" s="14">
        <f>0.5*('Specifications (ICE)'!$P$4*'Specifications (ICE)'!$P$3)*'Specifications (ICE)'!$P$5*E1115^2</f>
        <v>45.993220958903272</v>
      </c>
      <c r="H1115" s="14">
        <f>IF(B1115="A",'Specifications (ICE)'!$M$12,IF(B1115="G",'Specifications (ICE)'!$M$13))</f>
        <v>84.271039200000004</v>
      </c>
      <c r="I1115" s="14">
        <f>'Specifications (ICE)'!$H$11-G1115-H1115-R1115</f>
        <v>571.73399005981935</v>
      </c>
      <c r="J1115" s="14">
        <f t="shared" si="405"/>
        <v>0.90344291973370805</v>
      </c>
      <c r="K1115" s="14">
        <f>0.5*'Specifications (ICE)'!$E$16*E1115^2</f>
        <v>39501.734493266333</v>
      </c>
      <c r="L1115" s="14">
        <f>E1115/'Specifications (ICE)'!$M$4</f>
        <v>42.4514141209836</v>
      </c>
      <c r="M1115" s="14">
        <f t="shared" si="400"/>
        <v>3</v>
      </c>
      <c r="N1115" s="14">
        <f>IF(M1115=1,'Specifications (ICE)'!$M$19,IF(M1115=2,'Specifications (ICE)'!$M$20,IF(M1115=3,'Specifications (ICE)'!$M$21)))</f>
        <v>632.83908432016858</v>
      </c>
      <c r="O1115" s="14">
        <f t="shared" si="401"/>
        <v>46.56076418252561</v>
      </c>
      <c r="P1115" s="13">
        <f t="shared" si="402"/>
        <v>0.90344291973370805</v>
      </c>
      <c r="Q1115" s="14">
        <v>0</v>
      </c>
      <c r="R1115" s="17">
        <f>'Specifications (ICE)'!$E$16*9.81*SIN(Q1115-Q1114)</f>
        <v>0</v>
      </c>
      <c r="S1115" s="14">
        <f t="shared" si="406"/>
        <v>0</v>
      </c>
      <c r="T1115" s="12">
        <f t="shared" si="403"/>
        <v>760.09090476660333</v>
      </c>
      <c r="U1115" s="3">
        <f t="shared" si="421"/>
        <v>18</v>
      </c>
      <c r="V1115" s="19">
        <f t="shared" si="407"/>
        <v>13.422600000000001</v>
      </c>
      <c r="W1115" s="14">
        <f>IF(M1115=1,_xlfn.XLOOKUP(D1115,' RPM (ICE)'!$E$3:$E$63,' RPM (ICE)'!$B$3:$B$63,,1),IF(M1115=2,_xlfn.XLOOKUP(D1115,' RPM (ICE)'!$F$3:$F$63,' RPM (ICE)'!$B$3:$B$63,,1),IF(M1115=3,_xlfn.XLOOKUP(D1115,' RPM (ICE)'!$G$3:$G$63,' RPM (ICE)'!$B$3:$B$63,,1))))</f>
        <v>6200</v>
      </c>
      <c r="X1115" s="12">
        <f t="shared" si="408"/>
        <v>20.672535948387097</v>
      </c>
      <c r="Y1115" s="3">
        <f t="shared" si="409"/>
        <v>21</v>
      </c>
      <c r="Z1115" s="3">
        <f t="shared" si="416"/>
        <v>21</v>
      </c>
      <c r="AA1115" s="3">
        <f t="shared" si="410"/>
        <v>21</v>
      </c>
      <c r="AB1115" s="19"/>
      <c r="AC1115" s="14">
        <f>IF(M1115=1,_xlfn.XLOOKUP(D1115,' RPM (ICE)'!$E$3:$E$63,' RPM (ICE)'!$C$3:$C$63,,-1),IF(M1115=2,_xlfn.XLOOKUP(D1115,' RPM (ICE)'!$F$3:$F$63,' RPM (ICE)'!$C$3:$C$63,,-1),IF(M1115=3,_xlfn.XLOOKUP(D1115,' RPM (ICE)'!$G$3:$G$63,' RPM (ICE)'!$C$3:$C$63,,-1))))</f>
        <v>17.37</v>
      </c>
      <c r="AD1115" s="14">
        <f t="shared" si="411"/>
        <v>12.952809000000002</v>
      </c>
      <c r="AE1115" s="14">
        <f t="shared" si="412"/>
        <v>19.948997190193548</v>
      </c>
      <c r="AF1115" s="14" cm="1">
        <f t="array" ref="AF1115">_xlfn.XLOOKUP(AE1115,BSFC!$I$11:$I$33,_xlfn.XLOOKUP('Main Data (ICE)'!W1115,BSFC!$J$10:$W$10,BSFC!$J$11:$W$33,,-1),,-1)</f>
        <v>457.16661900000008</v>
      </c>
      <c r="AG1115" s="14">
        <f t="shared" si="413"/>
        <v>1.6448866380785481</v>
      </c>
      <c r="AH1115" s="14">
        <f t="shared" si="417"/>
        <v>2.9660813618039852E-4</v>
      </c>
      <c r="AI1115" s="14">
        <f t="shared" si="418"/>
        <v>0.13559933878548439</v>
      </c>
      <c r="AJ1115" s="14">
        <f t="shared" si="422"/>
        <v>133.65346648080623</v>
      </c>
      <c r="AK1115" s="14">
        <f t="shared" si="419"/>
        <v>1.7960177322580713E-4</v>
      </c>
      <c r="AL1115" s="14">
        <f t="shared" si="420"/>
        <v>0.17702445891497789</v>
      </c>
    </row>
    <row r="1116" spans="1:38" ht="15.75" thickBot="1" x14ac:dyDescent="0.3">
      <c r="A1116" s="14">
        <v>1</v>
      </c>
      <c r="B1116" s="17" t="s">
        <v>33</v>
      </c>
      <c r="C1116" s="14">
        <v>1110</v>
      </c>
      <c r="D1116" s="14">
        <f t="shared" si="414"/>
        <v>27.30127416262329</v>
      </c>
      <c r="E1116" s="14">
        <f t="shared" si="404"/>
        <v>12.204741371079818</v>
      </c>
      <c r="F1116" s="14">
        <f t="shared" si="415"/>
        <v>98.741835296419566</v>
      </c>
      <c r="G1116" s="14">
        <f>0.5*('Specifications (ICE)'!$P$4*'Specifications (ICE)'!$P$3)*'Specifications (ICE)'!$P$5*E1116^2</f>
        <v>46.557985910600628</v>
      </c>
      <c r="H1116" s="14">
        <f>IF(B1116="A",'Specifications (ICE)'!$M$12,IF(B1116="G",'Specifications (ICE)'!$M$13))</f>
        <v>84.271039200000004</v>
      </c>
      <c r="I1116" s="14">
        <f>'Specifications (ICE)'!$H$11-G1116-H1116-R1116</f>
        <v>571.16922510812196</v>
      </c>
      <c r="J1116" s="14">
        <f t="shared" si="405"/>
        <v>0.90255048915271119</v>
      </c>
      <c r="K1116" s="14">
        <f>0.5*'Specifications (ICE)'!$E$16*E1116^2</f>
        <v>39986.788479656752</v>
      </c>
      <c r="L1116" s="14">
        <f>E1116/'Specifications (ICE)'!$M$4</f>
        <v>42.711255891792888</v>
      </c>
      <c r="M1116" s="14">
        <f t="shared" si="400"/>
        <v>3</v>
      </c>
      <c r="N1116" s="14">
        <f>IF(M1116=1,'Specifications (ICE)'!$M$19,IF(M1116=2,'Specifications (ICE)'!$M$20,IF(M1116=3,'Specifications (ICE)'!$M$21)))</f>
        <v>632.83908432016858</v>
      </c>
      <c r="O1116" s="14">
        <f t="shared" si="401"/>
        <v>47.132498172585414</v>
      </c>
      <c r="P1116" s="13">
        <f t="shared" si="402"/>
        <v>0.90255048915271119</v>
      </c>
      <c r="Q1116" s="14">
        <v>0</v>
      </c>
      <c r="R1116" s="17">
        <f>'Specifications (ICE)'!$E$16*9.81*SIN(Q1116-Q1115)</f>
        <v>0</v>
      </c>
      <c r="S1116" s="14">
        <f t="shared" si="406"/>
        <v>0</v>
      </c>
      <c r="T1116" s="12">
        <f t="shared" si="403"/>
        <v>764.74336148118346</v>
      </c>
      <c r="U1116" s="3">
        <f t="shared" si="421"/>
        <v>18</v>
      </c>
      <c r="V1116" s="19">
        <f t="shared" si="407"/>
        <v>13.422600000000001</v>
      </c>
      <c r="W1116" s="14">
        <f>IF(M1116=1,_xlfn.XLOOKUP(D1116,' RPM (ICE)'!$E$3:$E$63,' RPM (ICE)'!$B$3:$B$63,,1),IF(M1116=2,_xlfn.XLOOKUP(D1116,' RPM (ICE)'!$F$3:$F$63,' RPM (ICE)'!$B$3:$B$63,,1),IF(M1116=3,_xlfn.XLOOKUP(D1116,' RPM (ICE)'!$G$3:$G$63,' RPM (ICE)'!$B$3:$B$63,,1))))</f>
        <v>6300</v>
      </c>
      <c r="X1116" s="12">
        <f t="shared" si="408"/>
        <v>20.344400457142857</v>
      </c>
      <c r="Y1116" s="3">
        <f t="shared" si="409"/>
        <v>20</v>
      </c>
      <c r="Z1116" s="3">
        <f t="shared" si="416"/>
        <v>20</v>
      </c>
      <c r="AA1116" s="3">
        <f t="shared" si="410"/>
        <v>20</v>
      </c>
      <c r="AB1116" s="19"/>
      <c r="AC1116" s="14">
        <f>IF(M1116=1,_xlfn.XLOOKUP(D1116,' RPM (ICE)'!$E$3:$E$63,' RPM (ICE)'!$C$3:$C$63,,-1),IF(M1116=2,_xlfn.XLOOKUP(D1116,' RPM (ICE)'!$F$3:$F$63,' RPM (ICE)'!$C$3:$C$63,,-1),IF(M1116=3,_xlfn.XLOOKUP(D1116,' RPM (ICE)'!$G$3:$G$63,' RPM (ICE)'!$C$3:$C$63,,-1))))</f>
        <v>17.434999999999999</v>
      </c>
      <c r="AD1116" s="14">
        <f t="shared" si="411"/>
        <v>13.001279499999999</v>
      </c>
      <c r="AE1116" s="14">
        <f t="shared" si="412"/>
        <v>19.705812331682537</v>
      </c>
      <c r="AF1116" s="14" cm="1">
        <f t="array" ref="AF1116">_xlfn.XLOOKUP(AE1116,BSFC!$I$11:$I$33,_xlfn.XLOOKUP('Main Data (ICE)'!W1116,BSFC!$J$10:$W$10,BSFC!$J$11:$W$33,,-1),,-1)</f>
        <v>457.16661900000008</v>
      </c>
      <c r="AG1116" s="14">
        <f t="shared" si="413"/>
        <v>1.6510419421358364</v>
      </c>
      <c r="AH1116" s="14">
        <f t="shared" si="417"/>
        <v>2.9590684619792247E-4</v>
      </c>
      <c r="AI1116" s="14">
        <f t="shared" si="418"/>
        <v>0.13527873241525723</v>
      </c>
      <c r="AJ1116" s="14">
        <f t="shared" si="422"/>
        <v>133.78874521322149</v>
      </c>
      <c r="AK1116" s="14">
        <f t="shared" si="419"/>
        <v>1.7917712902683076E-4</v>
      </c>
      <c r="AL1116" s="14">
        <f t="shared" si="420"/>
        <v>0.17720363604400471</v>
      </c>
    </row>
    <row r="1117" spans="1:38" ht="15.75" thickBot="1" x14ac:dyDescent="0.3">
      <c r="A1117" s="14">
        <v>1</v>
      </c>
      <c r="B1117" s="17" t="s">
        <v>33</v>
      </c>
      <c r="C1117" s="14">
        <v>1111</v>
      </c>
      <c r="D1117" s="14">
        <f t="shared" si="414"/>
        <v>27.466199531522729</v>
      </c>
      <c r="E1117" s="14">
        <f t="shared" si="404"/>
        <v>12.278469485780901</v>
      </c>
      <c r="F1117" s="14">
        <f t="shared" si="415"/>
        <v>98.823278671846609</v>
      </c>
      <c r="G1117" s="14">
        <f>0.5*('Specifications (ICE)'!$P$4*'Specifications (ICE)'!$P$3)*'Specifications (ICE)'!$P$5*E1117^2</f>
        <v>47.122192981436953</v>
      </c>
      <c r="H1117" s="14">
        <f>IF(B1117="A",'Specifications (ICE)'!$M$12,IF(B1117="G",'Specifications (ICE)'!$M$13))</f>
        <v>84.271039200000004</v>
      </c>
      <c r="I1117" s="14">
        <f>'Specifications (ICE)'!$H$11-G1117-H1117-R1117</f>
        <v>570.60501803728573</v>
      </c>
      <c r="J1117" s="14">
        <f t="shared" si="405"/>
        <v>0.90165894012418946</v>
      </c>
      <c r="K1117" s="14">
        <f>0.5*'Specifications (ICE)'!$E$16*E1117^2</f>
        <v>40471.363324530401</v>
      </c>
      <c r="L1117" s="14">
        <f>E1117/'Specifications (ICE)'!$M$4</f>
        <v>42.969272041228002</v>
      </c>
      <c r="M1117" s="14">
        <f t="shared" si="400"/>
        <v>3</v>
      </c>
      <c r="N1117" s="14">
        <f>IF(M1117=1,'Specifications (ICE)'!$M$19,IF(M1117=2,'Specifications (ICE)'!$M$20,IF(M1117=3,'Specifications (ICE)'!$M$21)))</f>
        <v>632.83908432016858</v>
      </c>
      <c r="O1117" s="14">
        <f t="shared" si="401"/>
        <v>47.703667397693543</v>
      </c>
      <c r="P1117" s="13">
        <f t="shared" si="402"/>
        <v>0.90165894012418946</v>
      </c>
      <c r="Q1117" s="14">
        <v>0</v>
      </c>
      <c r="R1117" s="17">
        <f>'Specifications (ICE)'!$E$16*9.81*SIN(Q1117-Q1116)</f>
        <v>0</v>
      </c>
      <c r="S1117" s="14">
        <f t="shared" si="406"/>
        <v>0</v>
      </c>
      <c r="T1117" s="12">
        <f t="shared" si="403"/>
        <v>769.36313051666514</v>
      </c>
      <c r="U1117" s="3">
        <f t="shared" si="421"/>
        <v>18</v>
      </c>
      <c r="V1117" s="19">
        <f t="shared" si="407"/>
        <v>13.422600000000001</v>
      </c>
      <c r="W1117" s="14">
        <f>IF(M1117=1,_xlfn.XLOOKUP(D1117,' RPM (ICE)'!$E$3:$E$63,' RPM (ICE)'!$B$3:$B$63,,1),IF(M1117=2,_xlfn.XLOOKUP(D1117,' RPM (ICE)'!$F$3:$F$63,' RPM (ICE)'!$B$3:$B$63,,1),IF(M1117=3,_xlfn.XLOOKUP(D1117,' RPM (ICE)'!$G$3:$G$63,' RPM (ICE)'!$B$3:$B$63,,1))))</f>
        <v>6300</v>
      </c>
      <c r="X1117" s="12">
        <f t="shared" si="408"/>
        <v>20.344400457142857</v>
      </c>
      <c r="Y1117" s="3">
        <f t="shared" si="409"/>
        <v>20</v>
      </c>
      <c r="Z1117" s="3">
        <f t="shared" si="416"/>
        <v>20</v>
      </c>
      <c r="AA1117" s="3">
        <f t="shared" si="410"/>
        <v>20</v>
      </c>
      <c r="AB1117" s="19"/>
      <c r="AC1117" s="14">
        <f>IF(M1117=1,_xlfn.XLOOKUP(D1117,' RPM (ICE)'!$E$3:$E$63,' RPM (ICE)'!$C$3:$C$63,,-1),IF(M1117=2,_xlfn.XLOOKUP(D1117,' RPM (ICE)'!$F$3:$F$63,' RPM (ICE)'!$C$3:$C$63,,-1),IF(M1117=3,_xlfn.XLOOKUP(D1117,' RPM (ICE)'!$G$3:$G$63,' RPM (ICE)'!$C$3:$C$63,,-1))))</f>
        <v>17.434999999999999</v>
      </c>
      <c r="AD1117" s="14">
        <f t="shared" si="411"/>
        <v>13.001279499999999</v>
      </c>
      <c r="AE1117" s="14">
        <f t="shared" si="412"/>
        <v>19.705812331682537</v>
      </c>
      <c r="AF1117" s="14" cm="1">
        <f t="array" ref="AF1117">_xlfn.XLOOKUP(AE1117,BSFC!$I$11:$I$33,_xlfn.XLOOKUP('Main Data (ICE)'!W1117,BSFC!$J$10:$W$10,BSFC!$J$11:$W$33,,-1),,-1)</f>
        <v>457.16661900000008</v>
      </c>
      <c r="AG1117" s="14">
        <f t="shared" si="413"/>
        <v>1.6510419421358364</v>
      </c>
      <c r="AH1117" s="14">
        <f t="shared" si="417"/>
        <v>2.9413002426400316E-4</v>
      </c>
      <c r="AI1117" s="14">
        <f t="shared" si="418"/>
        <v>0.13446642873916231</v>
      </c>
      <c r="AJ1117" s="14">
        <f t="shared" si="422"/>
        <v>133.92321164196065</v>
      </c>
      <c r="AK1117" s="14">
        <f t="shared" si="419"/>
        <v>1.7810123011809576E-4</v>
      </c>
      <c r="AL1117" s="14">
        <f t="shared" si="420"/>
        <v>0.17738173727412282</v>
      </c>
    </row>
    <row r="1118" spans="1:38" ht="15.75" thickBot="1" x14ac:dyDescent="0.3">
      <c r="A1118" s="14">
        <v>1</v>
      </c>
      <c r="B1118" s="17" t="s">
        <v>33</v>
      </c>
      <c r="C1118" s="14">
        <v>1112</v>
      </c>
      <c r="D1118" s="14">
        <f t="shared" si="414"/>
        <v>27.629979009451752</v>
      </c>
      <c r="E1118" s="14">
        <f t="shared" si="404"/>
        <v>12.351685342231686</v>
      </c>
      <c r="F1118" s="14">
        <f t="shared" si="415"/>
        <v>98.904239283479171</v>
      </c>
      <c r="G1118" s="14">
        <f>0.5*('Specifications (ICE)'!$P$4*'Specifications (ICE)'!$P$3)*'Specifications (ICE)'!$P$5*E1118^2</f>
        <v>47.685842722492907</v>
      </c>
      <c r="H1118" s="14">
        <f>IF(B1118="A",'Specifications (ICE)'!$M$12,IF(B1118="G",'Specifications (ICE)'!$M$13))</f>
        <v>84.271039200000004</v>
      </c>
      <c r="I1118" s="14">
        <f>'Specifications (ICE)'!$H$11-G1118-H1118-R1118</f>
        <v>570.04136829622973</v>
      </c>
      <c r="J1118" s="14">
        <f t="shared" si="405"/>
        <v>0.90076827177733543</v>
      </c>
      <c r="K1118" s="14">
        <f>0.5*'Specifications (ICE)'!$E$16*E1118^2</f>
        <v>40955.459501188379</v>
      </c>
      <c r="L1118" s="14">
        <f>E1118/'Specifications (ICE)'!$M$4</f>
        <v>43.225495510872044</v>
      </c>
      <c r="M1118" s="14">
        <f t="shared" si="400"/>
        <v>3</v>
      </c>
      <c r="N1118" s="14">
        <f>IF(M1118=1,'Specifications (ICE)'!$M$19,IF(M1118=2,'Specifications (ICE)'!$M$20,IF(M1118=3,'Specifications (ICE)'!$M$21)))</f>
        <v>632.83908432016858</v>
      </c>
      <c r="O1118" s="14">
        <f t="shared" si="401"/>
        <v>48.274272415730827</v>
      </c>
      <c r="P1118" s="13">
        <f t="shared" si="402"/>
        <v>0.90076827177733543</v>
      </c>
      <c r="Q1118" s="14">
        <v>0</v>
      </c>
      <c r="R1118" s="17">
        <f>'Specifications (ICE)'!$E$16*9.81*SIN(Q1118-Q1117)</f>
        <v>0</v>
      </c>
      <c r="S1118" s="14">
        <f t="shared" si="406"/>
        <v>0</v>
      </c>
      <c r="T1118" s="12">
        <f t="shared" si="403"/>
        <v>773.950801690802</v>
      </c>
      <c r="U1118" s="3">
        <f t="shared" si="421"/>
        <v>18</v>
      </c>
      <c r="V1118" s="19">
        <f t="shared" si="407"/>
        <v>13.422600000000001</v>
      </c>
      <c r="W1118" s="14">
        <f>IF(M1118=1,_xlfn.XLOOKUP(D1118,' RPM (ICE)'!$E$3:$E$63,' RPM (ICE)'!$B$3:$B$63,,1),IF(M1118=2,_xlfn.XLOOKUP(D1118,' RPM (ICE)'!$F$3:$F$63,' RPM (ICE)'!$B$3:$B$63,,1),IF(M1118=3,_xlfn.XLOOKUP(D1118,' RPM (ICE)'!$G$3:$G$63,' RPM (ICE)'!$B$3:$B$63,,1))))</f>
        <v>6400</v>
      </c>
      <c r="X1118" s="12">
        <f t="shared" si="408"/>
        <v>20.026519199999999</v>
      </c>
      <c r="Y1118" s="3">
        <f t="shared" si="409"/>
        <v>20</v>
      </c>
      <c r="Z1118" s="3">
        <f t="shared" si="416"/>
        <v>20</v>
      </c>
      <c r="AA1118" s="3">
        <f t="shared" si="410"/>
        <v>20</v>
      </c>
      <c r="AB1118" s="19"/>
      <c r="AC1118" s="14">
        <f>IF(M1118=1,_xlfn.XLOOKUP(D1118,' RPM (ICE)'!$E$3:$E$63,' RPM (ICE)'!$C$3:$C$63,,-1),IF(M1118=2,_xlfn.XLOOKUP(D1118,' RPM (ICE)'!$F$3:$F$63,' RPM (ICE)'!$C$3:$C$63,,-1),IF(M1118=3,_xlfn.XLOOKUP(D1118,' RPM (ICE)'!$G$3:$G$63,' RPM (ICE)'!$C$3:$C$63,,-1))))</f>
        <v>17.5</v>
      </c>
      <c r="AD1118" s="14">
        <f t="shared" si="411"/>
        <v>13.049750000000001</v>
      </c>
      <c r="AE1118" s="14">
        <f t="shared" si="412"/>
        <v>19.470227000000001</v>
      </c>
      <c r="AF1118" s="14" cm="1">
        <f t="array" ref="AF1118">_xlfn.XLOOKUP(AE1118,BSFC!$I$11:$I$33,_xlfn.XLOOKUP('Main Data (ICE)'!W1118,BSFC!$J$10:$W$10,BSFC!$J$11:$W$33,,-1),,-1)</f>
        <v>457.16661900000008</v>
      </c>
      <c r="AG1118" s="14">
        <f t="shared" si="413"/>
        <v>1.6571972461931255</v>
      </c>
      <c r="AH1118" s="14">
        <f t="shared" si="417"/>
        <v>2.9347659490334244E-4</v>
      </c>
      <c r="AI1118" s="14">
        <f t="shared" si="418"/>
        <v>0.13416770264759373</v>
      </c>
      <c r="AJ1118" s="14">
        <f t="shared" si="422"/>
        <v>134.05737934460825</v>
      </c>
      <c r="AK1118" s="14">
        <f t="shared" si="419"/>
        <v>1.7770556642065396E-4</v>
      </c>
      <c r="AL1118" s="14">
        <f t="shared" si="420"/>
        <v>0.17755944284054348</v>
      </c>
    </row>
    <row r="1119" spans="1:38" ht="15.75" thickBot="1" x14ac:dyDescent="0.3">
      <c r="A1119" s="14">
        <v>1</v>
      </c>
      <c r="B1119" s="17" t="s">
        <v>33</v>
      </c>
      <c r="C1119" s="14">
        <v>1113</v>
      </c>
      <c r="D1119" s="14">
        <f t="shared" si="414"/>
        <v>27.792633012875616</v>
      </c>
      <c r="E1119" s="14">
        <f t="shared" si="404"/>
        <v>12.424398067393678</v>
      </c>
      <c r="F1119" s="14">
        <f t="shared" si="415"/>
        <v>98.984726080068896</v>
      </c>
      <c r="G1119" s="14">
        <f>0.5*('Specifications (ICE)'!$P$4*'Specifications (ICE)'!$P$3)*'Specifications (ICE)'!$P$5*E1119^2</f>
        <v>48.248935684304818</v>
      </c>
      <c r="H1119" s="14">
        <f>IF(B1119="A",'Specifications (ICE)'!$M$12,IF(B1119="G",'Specifications (ICE)'!$M$13))</f>
        <v>84.271039200000004</v>
      </c>
      <c r="I1119" s="14">
        <f>'Specifications (ICE)'!$H$11-G1119-H1119-R1119</f>
        <v>569.47827533441784</v>
      </c>
      <c r="J1119" s="14">
        <f t="shared" si="405"/>
        <v>0.89987848324220288</v>
      </c>
      <c r="K1119" s="14">
        <f>0.5*'Specifications (ICE)'!$E$16*E1119^2</f>
        <v>41439.077482464272</v>
      </c>
      <c r="L1119" s="14">
        <f>E1119/'Specifications (ICE)'!$M$4</f>
        <v>43.479958241097734</v>
      </c>
      <c r="M1119" s="14">
        <f t="shared" si="400"/>
        <v>3</v>
      </c>
      <c r="N1119" s="14">
        <f>IF(M1119=1,'Specifications (ICE)'!$M$19,IF(M1119=2,'Specifications (ICE)'!$M$20,IF(M1119=3,'Specifications (ICE)'!$M$21)))</f>
        <v>632.83908432016858</v>
      </c>
      <c r="O1119" s="14">
        <f t="shared" si="401"/>
        <v>48.844313784027058</v>
      </c>
      <c r="P1119" s="13">
        <f t="shared" si="402"/>
        <v>0.89987848324220288</v>
      </c>
      <c r="Q1119" s="14">
        <v>0</v>
      </c>
      <c r="R1119" s="17">
        <f>'Specifications (ICE)'!$E$16*9.81*SIN(Q1119-Q1118)</f>
        <v>0</v>
      </c>
      <c r="S1119" s="14">
        <f t="shared" si="406"/>
        <v>0</v>
      </c>
      <c r="T1119" s="12">
        <f t="shared" si="403"/>
        <v>778.50694689471447</v>
      </c>
      <c r="U1119" s="3">
        <f t="shared" si="421"/>
        <v>18</v>
      </c>
      <c r="V1119" s="19">
        <f t="shared" si="407"/>
        <v>13.422600000000001</v>
      </c>
      <c r="W1119" s="14">
        <f>IF(M1119=1,_xlfn.XLOOKUP(D1119,' RPM (ICE)'!$E$3:$E$63,' RPM (ICE)'!$B$3:$B$63,,1),IF(M1119=2,_xlfn.XLOOKUP(D1119,' RPM (ICE)'!$F$3:$F$63,' RPM (ICE)'!$B$3:$B$63,,1),IF(M1119=3,_xlfn.XLOOKUP(D1119,' RPM (ICE)'!$G$3:$G$63,' RPM (ICE)'!$B$3:$B$63,,1))))</f>
        <v>6400</v>
      </c>
      <c r="X1119" s="12">
        <f t="shared" si="408"/>
        <v>20.026519199999999</v>
      </c>
      <c r="Y1119" s="3">
        <f t="shared" si="409"/>
        <v>20</v>
      </c>
      <c r="Z1119" s="3">
        <f t="shared" si="416"/>
        <v>20</v>
      </c>
      <c r="AA1119" s="3">
        <f t="shared" si="410"/>
        <v>20</v>
      </c>
      <c r="AB1119" s="19"/>
      <c r="AC1119" s="14">
        <f>IF(M1119=1,_xlfn.XLOOKUP(D1119,' RPM (ICE)'!$E$3:$E$63,' RPM (ICE)'!$C$3:$C$63,,-1),IF(M1119=2,_xlfn.XLOOKUP(D1119,' RPM (ICE)'!$F$3:$F$63,' RPM (ICE)'!$C$3:$C$63,,-1),IF(M1119=3,_xlfn.XLOOKUP(D1119,' RPM (ICE)'!$G$3:$G$63,' RPM (ICE)'!$C$3:$C$63,,-1))))</f>
        <v>17.5</v>
      </c>
      <c r="AD1119" s="14">
        <f t="shared" si="411"/>
        <v>13.049750000000001</v>
      </c>
      <c r="AE1119" s="14">
        <f t="shared" si="412"/>
        <v>19.470227000000001</v>
      </c>
      <c r="AF1119" s="14" cm="1">
        <f t="array" ref="AF1119">_xlfn.XLOOKUP(AE1119,BSFC!$I$11:$I$33,_xlfn.XLOOKUP('Main Data (ICE)'!W1119,BSFC!$J$10:$W$10,BSFC!$J$11:$W$33,,-1),,-1)</f>
        <v>457.16661900000008</v>
      </c>
      <c r="AG1119" s="14">
        <f t="shared" si="413"/>
        <v>1.6571972461931255</v>
      </c>
      <c r="AH1119" s="14">
        <f t="shared" si="417"/>
        <v>2.917590482768769E-4</v>
      </c>
      <c r="AI1119" s="14">
        <f t="shared" si="418"/>
        <v>0.1333824976633976</v>
      </c>
      <c r="AJ1119" s="14">
        <f t="shared" si="422"/>
        <v>134.19076184227166</v>
      </c>
      <c r="AK1119" s="14">
        <f t="shared" si="419"/>
        <v>1.7666555981906969E-4</v>
      </c>
      <c r="AL1119" s="14">
        <f t="shared" si="420"/>
        <v>0.17773610840036255</v>
      </c>
    </row>
    <row r="1120" spans="1:38" ht="15.75" thickBot="1" x14ac:dyDescent="0.3">
      <c r="A1120" s="14">
        <v>1</v>
      </c>
      <c r="B1120" s="17" t="s">
        <v>33</v>
      </c>
      <c r="C1120" s="14">
        <v>1114</v>
      </c>
      <c r="D1120" s="14">
        <f t="shared" si="414"/>
        <v>27.954181345325029</v>
      </c>
      <c r="E1120" s="14">
        <f t="shared" si="404"/>
        <v>12.496616514222566</v>
      </c>
      <c r="F1120" s="14">
        <f t="shared" si="415"/>
        <v>99.064747740240819</v>
      </c>
      <c r="G1120" s="14">
        <f>0.5*('Specifications (ICE)'!$P$4*'Specifications (ICE)'!$P$3)*'Specifications (ICE)'!$P$5*E1120^2</f>
        <v>48.811472416865172</v>
      </c>
      <c r="H1120" s="14">
        <f>IF(B1120="A",'Specifications (ICE)'!$M$12,IF(B1120="G",'Specifications (ICE)'!$M$13))</f>
        <v>84.271039200000004</v>
      </c>
      <c r="I1120" s="14">
        <f>'Specifications (ICE)'!$H$11-G1120-H1120-R1120</f>
        <v>568.91573860185747</v>
      </c>
      <c r="J1120" s="14">
        <f t="shared" si="405"/>
        <v>0.89898957364970411</v>
      </c>
      <c r="K1120" s="14">
        <f>0.5*'Specifications (ICE)'!$E$16*E1120^2</f>
        <v>41922.217740724598</v>
      </c>
      <c r="L1120" s="14">
        <f>E1120/'Specifications (ICE)'!$M$4</f>
        <v>43.732691213377308</v>
      </c>
      <c r="M1120" s="14">
        <f t="shared" si="400"/>
        <v>3</v>
      </c>
      <c r="N1120" s="14">
        <f>IF(M1120=1,'Specifications (ICE)'!$M$19,IF(M1120=2,'Specifications (ICE)'!$M$20,IF(M1120=3,'Specifications (ICE)'!$M$21)))</f>
        <v>632.83908432016858</v>
      </c>
      <c r="O1120" s="14">
        <f t="shared" si="401"/>
        <v>49.413792059361477</v>
      </c>
      <c r="P1120" s="13">
        <f t="shared" si="402"/>
        <v>0.89898957364970411</v>
      </c>
      <c r="Q1120" s="14">
        <v>0</v>
      </c>
      <c r="R1120" s="17">
        <f>'Specifications (ICE)'!$E$16*9.81*SIN(Q1120-Q1119)</f>
        <v>0</v>
      </c>
      <c r="S1120" s="14">
        <f t="shared" si="406"/>
        <v>0</v>
      </c>
      <c r="T1120" s="12">
        <f t="shared" si="403"/>
        <v>783.03212085044811</v>
      </c>
      <c r="U1120" s="3">
        <f t="shared" si="421"/>
        <v>18</v>
      </c>
      <c r="V1120" s="19">
        <f t="shared" si="407"/>
        <v>13.422600000000001</v>
      </c>
      <c r="W1120" s="14">
        <f>IF(M1120=1,_xlfn.XLOOKUP(D1120,' RPM (ICE)'!$E$3:$E$63,' RPM (ICE)'!$B$3:$B$63,,1),IF(M1120=2,_xlfn.XLOOKUP(D1120,' RPM (ICE)'!$F$3:$F$63,' RPM (ICE)'!$B$3:$B$63,,1),IF(M1120=3,_xlfn.XLOOKUP(D1120,' RPM (ICE)'!$G$3:$G$63,' RPM (ICE)'!$B$3:$B$63,,1))))</f>
        <v>6400</v>
      </c>
      <c r="X1120" s="12">
        <f t="shared" si="408"/>
        <v>20.026519199999999</v>
      </c>
      <c r="Y1120" s="3">
        <f t="shared" si="409"/>
        <v>20</v>
      </c>
      <c r="Z1120" s="3">
        <f t="shared" si="416"/>
        <v>20</v>
      </c>
      <c r="AA1120" s="3">
        <f t="shared" si="410"/>
        <v>20</v>
      </c>
      <c r="AB1120" s="19"/>
      <c r="AC1120" s="14">
        <f>IF(M1120=1,_xlfn.XLOOKUP(D1120,' RPM (ICE)'!$E$3:$E$63,' RPM (ICE)'!$C$3:$C$63,,-1),IF(M1120=2,_xlfn.XLOOKUP(D1120,' RPM (ICE)'!$F$3:$F$63,' RPM (ICE)'!$C$3:$C$63,,-1),IF(M1120=3,_xlfn.XLOOKUP(D1120,' RPM (ICE)'!$G$3:$G$63,' RPM (ICE)'!$C$3:$C$63,,-1))))</f>
        <v>17.5</v>
      </c>
      <c r="AD1120" s="14">
        <f t="shared" si="411"/>
        <v>13.049750000000001</v>
      </c>
      <c r="AE1120" s="14">
        <f t="shared" si="412"/>
        <v>19.470227000000001</v>
      </c>
      <c r="AF1120" s="14" cm="1">
        <f t="array" ref="AF1120">_xlfn.XLOOKUP(AE1120,BSFC!$I$11:$I$33,_xlfn.XLOOKUP('Main Data (ICE)'!W1120,BSFC!$J$10:$W$10,BSFC!$J$11:$W$33,,-1),,-1)</f>
        <v>457.16661900000008</v>
      </c>
      <c r="AG1120" s="14">
        <f t="shared" si="413"/>
        <v>1.6571972461931255</v>
      </c>
      <c r="AH1120" s="14">
        <f t="shared" si="417"/>
        <v>2.9007296106348606E-4</v>
      </c>
      <c r="AI1120" s="14">
        <f t="shared" si="418"/>
        <v>0.13261167487271258</v>
      </c>
      <c r="AJ1120" s="14">
        <f t="shared" si="422"/>
        <v>134.32337351714438</v>
      </c>
      <c r="AK1120" s="14">
        <f t="shared" si="419"/>
        <v>1.75644602480414E-4</v>
      </c>
      <c r="AL1120" s="14">
        <f t="shared" si="420"/>
        <v>0.17791175300284295</v>
      </c>
    </row>
    <row r="1121" spans="1:38" ht="15.75" thickBot="1" x14ac:dyDescent="0.3">
      <c r="A1121" s="14">
        <v>1</v>
      </c>
      <c r="B1121" s="17" t="s">
        <v>33</v>
      </c>
      <c r="C1121" s="14">
        <v>1115</v>
      </c>
      <c r="D1121" s="14">
        <f t="shared" si="414"/>
        <v>28.114643222986672</v>
      </c>
      <c r="E1121" s="14">
        <f t="shared" si="404"/>
        <v>12.568349273108206</v>
      </c>
      <c r="F1121" s="14">
        <f t="shared" si="415"/>
        <v>99.144312683756482</v>
      </c>
      <c r="G1121" s="14">
        <f>0.5*('Specifications (ICE)'!$P$4*'Specifications (ICE)'!$P$3)*'Specifications (ICE)'!$P$5*E1121^2</f>
        <v>49.373453469623172</v>
      </c>
      <c r="H1121" s="14">
        <f>IF(B1121="A",'Specifications (ICE)'!$M$12,IF(B1121="G",'Specifications (ICE)'!$M$13))</f>
        <v>84.271039200000004</v>
      </c>
      <c r="I1121" s="14">
        <f>'Specifications (ICE)'!$H$11-G1121-H1121-R1121</f>
        <v>568.35375754909944</v>
      </c>
      <c r="J1121" s="14">
        <f t="shared" si="405"/>
        <v>0.89810154213161009</v>
      </c>
      <c r="K1121" s="14">
        <f>0.5*'Specifications (ICE)'!$E$16*E1121^2</f>
        <v>42404.880747869254</v>
      </c>
      <c r="L1121" s="14">
        <f>E1121/'Specifications (ICE)'!$M$4</f>
        <v>43.983724490317428</v>
      </c>
      <c r="M1121" s="14">
        <f t="shared" si="400"/>
        <v>3</v>
      </c>
      <c r="N1121" s="14">
        <f>IF(M1121=1,'Specifications (ICE)'!$M$19,IF(M1121=2,'Specifications (ICE)'!$M$20,IF(M1121=3,'Specifications (ICE)'!$M$21)))</f>
        <v>632.83908432016858</v>
      </c>
      <c r="O1121" s="14">
        <f t="shared" si="401"/>
        <v>49.982707797963329</v>
      </c>
      <c r="P1121" s="13">
        <f t="shared" si="402"/>
        <v>0.89810154213161009</v>
      </c>
      <c r="Q1121" s="14">
        <v>0</v>
      </c>
      <c r="R1121" s="17">
        <f>'Specifications (ICE)'!$E$16*9.81*SIN(Q1121-Q1120)</f>
        <v>0</v>
      </c>
      <c r="S1121" s="14">
        <f t="shared" si="406"/>
        <v>0</v>
      </c>
      <c r="T1121" s="12">
        <f t="shared" si="403"/>
        <v>787.52686182779576</v>
      </c>
      <c r="U1121" s="3">
        <f t="shared" si="421"/>
        <v>18</v>
      </c>
      <c r="V1121" s="19">
        <f t="shared" si="407"/>
        <v>13.422600000000001</v>
      </c>
      <c r="W1121" s="14">
        <f>IF(M1121=1,_xlfn.XLOOKUP(D1121,' RPM (ICE)'!$E$3:$E$63,' RPM (ICE)'!$B$3:$B$63,,1),IF(M1121=2,_xlfn.XLOOKUP(D1121,' RPM (ICE)'!$F$3:$F$63,' RPM (ICE)'!$B$3:$B$63,,1),IF(M1121=3,_xlfn.XLOOKUP(D1121,' RPM (ICE)'!$G$3:$G$63,' RPM (ICE)'!$B$3:$B$63,,1))))</f>
        <v>6500</v>
      </c>
      <c r="X1121" s="12">
        <f t="shared" si="408"/>
        <v>19.718418904615383</v>
      </c>
      <c r="Y1121" s="3">
        <f t="shared" si="409"/>
        <v>20</v>
      </c>
      <c r="Z1121" s="3">
        <f t="shared" si="416"/>
        <v>20</v>
      </c>
      <c r="AA1121" s="3">
        <f t="shared" si="410"/>
        <v>20</v>
      </c>
      <c r="AB1121" s="19"/>
      <c r="AC1121" s="14">
        <f>IF(M1121=1,_xlfn.XLOOKUP(D1121,' RPM (ICE)'!$E$3:$E$63,' RPM (ICE)'!$C$3:$C$63,,-1),IF(M1121=2,_xlfn.XLOOKUP(D1121,' RPM (ICE)'!$F$3:$F$63,' RPM (ICE)'!$C$3:$C$63,,-1),IF(M1121=3,_xlfn.XLOOKUP(D1121,' RPM (ICE)'!$G$3:$G$63,' RPM (ICE)'!$C$3:$C$63,,-1))))</f>
        <v>17.8</v>
      </c>
      <c r="AD1121" s="14">
        <f t="shared" si="411"/>
        <v>13.273460000000002</v>
      </c>
      <c r="AE1121" s="14">
        <f t="shared" si="412"/>
        <v>19.49932536123077</v>
      </c>
      <c r="AF1121" s="14" cm="1">
        <f t="array" ref="AF1121">_xlfn.XLOOKUP(AE1121,BSFC!$I$11:$I$33,_xlfn.XLOOKUP('Main Data (ICE)'!W1121,BSFC!$J$10:$W$10,BSFC!$J$11:$W$33,,-1),,-1)</f>
        <v>504.47246850000005</v>
      </c>
      <c r="AG1121" s="14">
        <f t="shared" si="413"/>
        <v>1.8600264254822254</v>
      </c>
      <c r="AH1121" s="14">
        <f t="shared" si="417"/>
        <v>2.9336169309928252E-4</v>
      </c>
      <c r="AI1121" s="14">
        <f t="shared" si="418"/>
        <v>0.14799289748113448</v>
      </c>
      <c r="AJ1121" s="14">
        <f t="shared" si="422"/>
        <v>134.47136641462552</v>
      </c>
      <c r="AK1121" s="14">
        <f t="shared" si="419"/>
        <v>1.960170827564695E-4</v>
      </c>
      <c r="AL1121" s="14">
        <f t="shared" si="420"/>
        <v>0.17810777008559942</v>
      </c>
    </row>
    <row r="1122" spans="1:38" ht="15.75" thickBot="1" x14ac:dyDescent="0.3">
      <c r="A1122" s="14">
        <v>1</v>
      </c>
      <c r="B1122" s="17" t="s">
        <v>33</v>
      </c>
      <c r="C1122" s="14">
        <v>1116</v>
      </c>
      <c r="D1122" s="14">
        <f t="shared" si="414"/>
        <v>28.274037298934076</v>
      </c>
      <c r="E1122" s="14">
        <f t="shared" si="404"/>
        <v>12.639604682706766</v>
      </c>
      <c r="F1122" s="14">
        <f t="shared" si="415"/>
        <v>99.223429082180573</v>
      </c>
      <c r="G1122" s="14">
        <f>0.5*('Specifications (ICE)'!$P$4*'Specifications (ICE)'!$P$3)*'Specifications (ICE)'!$P$5*E1122^2</f>
        <v>49.934879391485289</v>
      </c>
      <c r="H1122" s="14">
        <f>IF(B1122="A",'Specifications (ICE)'!$M$12,IF(B1122="G",'Specifications (ICE)'!$M$13))</f>
        <v>84.271039200000004</v>
      </c>
      <c r="I1122" s="14">
        <f>'Specifications (ICE)'!$H$11-G1122-H1122-R1122</f>
        <v>567.79233162723733</v>
      </c>
      <c r="J1122" s="14">
        <f t="shared" si="405"/>
        <v>0.89721438782054974</v>
      </c>
      <c r="K1122" s="14">
        <f>0.5*'Specifications (ICE)'!$E$16*E1122^2</f>
        <v>42887.066975332011</v>
      </c>
      <c r="L1122" s="14">
        <f>E1122/'Specifications (ICE)'!$M$4</f>
        <v>44.233087253566985</v>
      </c>
      <c r="M1122" s="14">
        <f t="shared" si="400"/>
        <v>3</v>
      </c>
      <c r="N1122" s="14">
        <f>IF(M1122=1,'Specifications (ICE)'!$M$19,IF(M1122=2,'Specifications (ICE)'!$M$20,IF(M1122=3,'Specifications (ICE)'!$M$21)))</f>
        <v>632.83908432016858</v>
      </c>
      <c r="O1122" s="14">
        <f t="shared" si="401"/>
        <v>50.551061555512447</v>
      </c>
      <c r="P1122" s="13">
        <f t="shared" si="402"/>
        <v>0.89721438782054974</v>
      </c>
      <c r="Q1122" s="14">
        <v>0</v>
      </c>
      <c r="R1122" s="17">
        <f>'Specifications (ICE)'!$E$16*9.81*SIN(Q1122-Q1121)</f>
        <v>0</v>
      </c>
      <c r="S1122" s="14">
        <f t="shared" si="406"/>
        <v>0</v>
      </c>
      <c r="T1122" s="12">
        <f t="shared" si="403"/>
        <v>791.99169232303632</v>
      </c>
      <c r="U1122" s="3">
        <f t="shared" si="421"/>
        <v>18</v>
      </c>
      <c r="V1122" s="19">
        <f t="shared" si="407"/>
        <v>13.422600000000001</v>
      </c>
      <c r="W1122" s="14">
        <f>IF(M1122=1,_xlfn.XLOOKUP(D1122,' RPM (ICE)'!$E$3:$E$63,' RPM (ICE)'!$B$3:$B$63,,1),IF(M1122=2,_xlfn.XLOOKUP(D1122,' RPM (ICE)'!$F$3:$F$63,' RPM (ICE)'!$B$3:$B$63,,1),IF(M1122=3,_xlfn.XLOOKUP(D1122,' RPM (ICE)'!$G$3:$G$63,' RPM (ICE)'!$B$3:$B$63,,1))))</f>
        <v>6500</v>
      </c>
      <c r="X1122" s="12">
        <f t="shared" si="408"/>
        <v>19.718418904615383</v>
      </c>
      <c r="Y1122" s="3">
        <f t="shared" si="409"/>
        <v>20</v>
      </c>
      <c r="Z1122" s="3">
        <f t="shared" si="416"/>
        <v>20</v>
      </c>
      <c r="AA1122" s="3">
        <f t="shared" si="410"/>
        <v>20</v>
      </c>
      <c r="AB1122" s="19"/>
      <c r="AC1122" s="14">
        <f>IF(M1122=1,_xlfn.XLOOKUP(D1122,' RPM (ICE)'!$E$3:$E$63,' RPM (ICE)'!$C$3:$C$63,,-1),IF(M1122=2,_xlfn.XLOOKUP(D1122,' RPM (ICE)'!$F$3:$F$63,' RPM (ICE)'!$C$3:$C$63,,-1),IF(M1122=3,_xlfn.XLOOKUP(D1122,' RPM (ICE)'!$G$3:$G$63,' RPM (ICE)'!$C$3:$C$63,,-1))))</f>
        <v>17.8</v>
      </c>
      <c r="AD1122" s="14">
        <f t="shared" si="411"/>
        <v>13.273460000000002</v>
      </c>
      <c r="AE1122" s="14">
        <f t="shared" si="412"/>
        <v>19.49932536123077</v>
      </c>
      <c r="AF1122" s="14" cm="1">
        <f t="array" ref="AF1122">_xlfn.XLOOKUP(AE1122,BSFC!$I$11:$I$33,_xlfn.XLOOKUP('Main Data (ICE)'!W1122,BSFC!$J$10:$W$10,BSFC!$J$11:$W$33,,-1),,-1)</f>
        <v>504.47246850000005</v>
      </c>
      <c r="AG1122" s="14">
        <f t="shared" si="413"/>
        <v>1.8600264254822254</v>
      </c>
      <c r="AH1122" s="14">
        <f t="shared" si="417"/>
        <v>2.9170787495173204E-4</v>
      </c>
      <c r="AI1122" s="14">
        <f t="shared" si="418"/>
        <v>0.14715859175778959</v>
      </c>
      <c r="AJ1122" s="14">
        <f t="shared" si="422"/>
        <v>134.61852500638332</v>
      </c>
      <c r="AK1122" s="14">
        <f t="shared" si="419"/>
        <v>1.9491204206329747E-4</v>
      </c>
      <c r="AL1122" s="14">
        <f t="shared" si="420"/>
        <v>0.1783026821276627</v>
      </c>
    </row>
    <row r="1123" spans="1:38" ht="15.75" thickBot="1" x14ac:dyDescent="0.3">
      <c r="A1123" s="14">
        <v>1</v>
      </c>
      <c r="B1123" s="17" t="s">
        <v>33</v>
      </c>
      <c r="C1123" s="14">
        <v>1117</v>
      </c>
      <c r="D1123" s="14">
        <f t="shared" si="414"/>
        <v>28.432381686086131</v>
      </c>
      <c r="E1123" s="14">
        <f t="shared" si="404"/>
        <v>12.710390840204086</v>
      </c>
      <c r="F1123" s="14">
        <f t="shared" si="415"/>
        <v>99.302104868989346</v>
      </c>
      <c r="G1123" s="14">
        <f>0.5*('Specifications (ICE)'!$P$4*'Specifications (ICE)'!$P$3)*'Specifications (ICE)'!$P$5*E1123^2</f>
        <v>50.495750730815743</v>
      </c>
      <c r="H1123" s="14">
        <f>IF(B1123="A",'Specifications (ICE)'!$M$12,IF(B1123="G",'Specifications (ICE)'!$M$13))</f>
        <v>84.271039200000004</v>
      </c>
      <c r="I1123" s="14">
        <f>'Specifications (ICE)'!$H$11-G1123-H1123-R1123</f>
        <v>567.23146028790688</v>
      </c>
      <c r="J1123" s="14">
        <f t="shared" si="405"/>
        <v>0.89632810985000855</v>
      </c>
      <c r="K1123" s="14">
        <f>0.5*'Specifications (ICE)'!$E$16*E1123^2</f>
        <v>43368.776894080926</v>
      </c>
      <c r="L1123" s="14">
        <f>E1123/'Specifications (ICE)'!$M$4</f>
        <v>44.480807839734332</v>
      </c>
      <c r="M1123" s="14">
        <f t="shared" si="400"/>
        <v>3</v>
      </c>
      <c r="N1123" s="14">
        <f>IF(M1123=1,'Specifications (ICE)'!$M$19,IF(M1123=2,'Specifications (ICE)'!$M$20,IF(M1123=3,'Specifications (ICE)'!$M$21)))</f>
        <v>632.83908432016858</v>
      </c>
      <c r="O1123" s="14">
        <f t="shared" si="401"/>
        <v>51.118853887139679</v>
      </c>
      <c r="P1123" s="13">
        <f t="shared" si="402"/>
        <v>0.89632810985000855</v>
      </c>
      <c r="Q1123" s="14">
        <v>0</v>
      </c>
      <c r="R1123" s="17">
        <f>'Specifications (ICE)'!$E$16*9.81*SIN(Q1123-Q1122)</f>
        <v>0</v>
      </c>
      <c r="S1123" s="14">
        <f t="shared" si="406"/>
        <v>0</v>
      </c>
      <c r="T1123" s="12">
        <f t="shared" si="403"/>
        <v>796.42711970203118</v>
      </c>
      <c r="U1123" s="3">
        <f t="shared" si="421"/>
        <v>18</v>
      </c>
      <c r="V1123" s="19">
        <f t="shared" si="407"/>
        <v>13.422600000000001</v>
      </c>
      <c r="W1123" s="14">
        <f>IF(M1123=1,_xlfn.XLOOKUP(D1123,' RPM (ICE)'!$E$3:$E$63,' RPM (ICE)'!$B$3:$B$63,,1),IF(M1123=2,_xlfn.XLOOKUP(D1123,' RPM (ICE)'!$F$3:$F$63,' RPM (ICE)'!$B$3:$B$63,,1),IF(M1123=3,_xlfn.XLOOKUP(D1123,' RPM (ICE)'!$G$3:$G$63,' RPM (ICE)'!$B$3:$B$63,,1))))</f>
        <v>6500</v>
      </c>
      <c r="X1123" s="12">
        <f t="shared" si="408"/>
        <v>19.718418904615383</v>
      </c>
      <c r="Y1123" s="3">
        <f t="shared" si="409"/>
        <v>20</v>
      </c>
      <c r="Z1123" s="3">
        <f t="shared" si="416"/>
        <v>20</v>
      </c>
      <c r="AA1123" s="3">
        <f t="shared" si="410"/>
        <v>20</v>
      </c>
      <c r="AB1123" s="19"/>
      <c r="AC1123" s="14">
        <f>IF(M1123=1,_xlfn.XLOOKUP(D1123,' RPM (ICE)'!$E$3:$E$63,' RPM (ICE)'!$C$3:$C$63,,-1),IF(M1123=2,_xlfn.XLOOKUP(D1123,' RPM (ICE)'!$F$3:$F$63,' RPM (ICE)'!$C$3:$C$63,,-1),IF(M1123=3,_xlfn.XLOOKUP(D1123,' RPM (ICE)'!$G$3:$G$63,' RPM (ICE)'!$C$3:$C$63,,-1))))</f>
        <v>17.8</v>
      </c>
      <c r="AD1123" s="14">
        <f t="shared" si="411"/>
        <v>13.273460000000002</v>
      </c>
      <c r="AE1123" s="14">
        <f t="shared" si="412"/>
        <v>19.49932536123077</v>
      </c>
      <c r="AF1123" s="14" cm="1">
        <f t="array" ref="AF1123">_xlfn.XLOOKUP(AE1123,BSFC!$I$11:$I$33,_xlfn.XLOOKUP('Main Data (ICE)'!W1123,BSFC!$J$10:$W$10,BSFC!$J$11:$W$33,,-1),,-1)</f>
        <v>504.47246850000005</v>
      </c>
      <c r="AG1123" s="14">
        <f t="shared" si="413"/>
        <v>1.8600264254822254</v>
      </c>
      <c r="AH1123" s="14">
        <f t="shared" si="417"/>
        <v>2.9008330810410555E-4</v>
      </c>
      <c r="AI1123" s="14">
        <f t="shared" si="418"/>
        <v>0.14633904250992419</v>
      </c>
      <c r="AJ1123" s="14">
        <f t="shared" si="422"/>
        <v>134.76486404889326</v>
      </c>
      <c r="AK1123" s="14">
        <f t="shared" si="419"/>
        <v>1.9382654637076051E-4</v>
      </c>
      <c r="AL1123" s="14">
        <f t="shared" si="420"/>
        <v>0.17849650867403347</v>
      </c>
    </row>
    <row r="1124" spans="1:38" ht="15.75" thickBot="1" x14ac:dyDescent="0.3">
      <c r="A1124" s="14">
        <v>1</v>
      </c>
      <c r="B1124" s="17" t="s">
        <v>33</v>
      </c>
      <c r="C1124" s="14">
        <v>1118</v>
      </c>
      <c r="D1124" s="14">
        <f t="shared" si="414"/>
        <v>28.589693978974029</v>
      </c>
      <c r="E1124" s="14">
        <f t="shared" si="404"/>
        <v>12.780715611046352</v>
      </c>
      <c r="F1124" s="14">
        <f t="shared" si="415"/>
        <v>99.380347749156059</v>
      </c>
      <c r="G1124" s="14">
        <f>0.5*('Specifications (ICE)'!$P$4*'Specifications (ICE)'!$P$3)*'Specifications (ICE)'!$P$5*E1124^2</f>
        <v>51.056068035437093</v>
      </c>
      <c r="H1124" s="14">
        <f>IF(B1124="A",'Specifications (ICE)'!$M$12,IF(B1124="G",'Specifications (ICE)'!$M$13))</f>
        <v>84.271039200000004</v>
      </c>
      <c r="I1124" s="14">
        <f>'Specifications (ICE)'!$H$11-G1124-H1124-R1124</f>
        <v>566.67114298328556</v>
      </c>
      <c r="J1124" s="14">
        <f t="shared" si="405"/>
        <v>0.89544270735432796</v>
      </c>
      <c r="K1124" s="14">
        <f>0.5*'Specifications (ICE)'!$E$16*E1124^2</f>
        <v>43850.010974618846</v>
      </c>
      <c r="L1124" s="14">
        <f>E1124/'Specifications (ICE)'!$M$4</f>
        <v>44.726913774440426</v>
      </c>
      <c r="M1124" s="14">
        <f t="shared" si="400"/>
        <v>3</v>
      </c>
      <c r="N1124" s="14">
        <f>IF(M1124=1,'Specifications (ICE)'!$M$19,IF(M1124=2,'Specifications (ICE)'!$M$20,IF(M1124=3,'Specifications (ICE)'!$M$21)))</f>
        <v>632.83908432016858</v>
      </c>
      <c r="O1124" s="14">
        <f t="shared" si="401"/>
        <v>51.686085347427586</v>
      </c>
      <c r="P1124" s="13">
        <f t="shared" si="402"/>
        <v>0.89544270735432796</v>
      </c>
      <c r="Q1124" s="14">
        <v>0</v>
      </c>
      <c r="R1124" s="17">
        <f>'Specifications (ICE)'!$E$16*9.81*SIN(Q1124-Q1123)</f>
        <v>0</v>
      </c>
      <c r="S1124" s="14">
        <f t="shared" si="406"/>
        <v>0</v>
      </c>
      <c r="T1124" s="12">
        <f t="shared" si="403"/>
        <v>800.8336368099433</v>
      </c>
      <c r="U1124" s="3">
        <f t="shared" si="421"/>
        <v>18</v>
      </c>
      <c r="V1124" s="19">
        <f t="shared" si="407"/>
        <v>13.422600000000001</v>
      </c>
      <c r="W1124" s="14">
        <f>IF(M1124=1,_xlfn.XLOOKUP(D1124,' RPM (ICE)'!$E$3:$E$63,' RPM (ICE)'!$B$3:$B$63,,1),IF(M1124=2,_xlfn.XLOOKUP(D1124,' RPM (ICE)'!$F$3:$F$63,' RPM (ICE)'!$B$3:$B$63,,1),IF(M1124=3,_xlfn.XLOOKUP(D1124,' RPM (ICE)'!$G$3:$G$63,' RPM (ICE)'!$B$3:$B$63,,1))))</f>
        <v>6600</v>
      </c>
      <c r="X1124" s="12">
        <f t="shared" si="408"/>
        <v>19.419654981818184</v>
      </c>
      <c r="Y1124" s="3">
        <f t="shared" si="409"/>
        <v>19</v>
      </c>
      <c r="Z1124" s="3">
        <f t="shared" si="416"/>
        <v>19</v>
      </c>
      <c r="AA1124" s="3">
        <f t="shared" si="410"/>
        <v>19</v>
      </c>
      <c r="AB1124" s="19"/>
      <c r="AC1124" s="14">
        <f>IF(M1124=1,_xlfn.XLOOKUP(D1124,' RPM (ICE)'!$E$3:$E$63,' RPM (ICE)'!$C$3:$C$63,,-1),IF(M1124=2,_xlfn.XLOOKUP(D1124,' RPM (ICE)'!$F$3:$F$63,' RPM (ICE)'!$C$3:$C$63,,-1),IF(M1124=3,_xlfn.XLOOKUP(D1124,' RPM (ICE)'!$G$3:$G$63,' RPM (ICE)'!$C$3:$C$63,,-1))))</f>
        <v>18</v>
      </c>
      <c r="AD1124" s="14">
        <f t="shared" si="411"/>
        <v>13.422600000000001</v>
      </c>
      <c r="AE1124" s="14">
        <f t="shared" si="412"/>
        <v>19.419654981818184</v>
      </c>
      <c r="AF1124" s="14" cm="1">
        <f t="array" ref="AF1124">_xlfn.XLOOKUP(AE1124,BSFC!$I$11:$I$33,_xlfn.XLOOKUP('Main Data (ICE)'!W1124,BSFC!$J$10:$W$10,BSFC!$J$11:$W$33,,-1),,-1)</f>
        <v>504.47246850000005</v>
      </c>
      <c r="AG1124" s="14">
        <f t="shared" si="413"/>
        <v>1.8809255988022502</v>
      </c>
      <c r="AH1124" s="14">
        <f t="shared" si="417"/>
        <v>2.9172857870158692E-4</v>
      </c>
      <c r="AI1124" s="14">
        <f t="shared" si="418"/>
        <v>0.1471690362295861</v>
      </c>
      <c r="AJ1124" s="14">
        <f t="shared" si="422"/>
        <v>134.91203308512286</v>
      </c>
      <c r="AK1124" s="14">
        <f t="shared" si="419"/>
        <v>1.9492587580077628E-4</v>
      </c>
      <c r="AL1124" s="14">
        <f t="shared" si="420"/>
        <v>0.17869143454983424</v>
      </c>
    </row>
    <row r="1125" spans="1:38" ht="15.75" thickBot="1" x14ac:dyDescent="0.3">
      <c r="A1125" s="14">
        <v>1</v>
      </c>
      <c r="B1125" s="17" t="s">
        <v>33</v>
      </c>
      <c r="C1125" s="14">
        <v>1119</v>
      </c>
      <c r="D1125" s="14">
        <f t="shared" si="414"/>
        <v>28.745991274391418</v>
      </c>
      <c r="E1125" s="14">
        <f t="shared" si="404"/>
        <v>12.850586638171528</v>
      </c>
      <c r="F1125" s="14">
        <f t="shared" si="415"/>
        <v>99.458165208246186</v>
      </c>
      <c r="G1125" s="14">
        <f>0.5*('Specifications (ICE)'!$P$4*'Specifications (ICE)'!$P$3)*'Specifications (ICE)'!$P$5*E1125^2</f>
        <v>51.615831852630755</v>
      </c>
      <c r="H1125" s="14">
        <f>IF(B1125="A",'Specifications (ICE)'!$M$12,IF(B1125="G",'Specifications (ICE)'!$M$13))</f>
        <v>84.271039200000004</v>
      </c>
      <c r="I1125" s="14">
        <f>'Specifications (ICE)'!$H$11-G1125-H1125-R1125</f>
        <v>566.11137916609187</v>
      </c>
      <c r="J1125" s="14">
        <f t="shared" si="405"/>
        <v>0.89455817946870431</v>
      </c>
      <c r="K1125" s="14">
        <f>0.5*'Specifications (ICE)'!$E$16*E1125^2</f>
        <v>44330.769686983855</v>
      </c>
      <c r="L1125" s="14">
        <f>E1125/'Specifications (ICE)'!$M$4</f>
        <v>44.971431804624771</v>
      </c>
      <c r="M1125" s="14">
        <f t="shared" si="400"/>
        <v>3</v>
      </c>
      <c r="N1125" s="14">
        <f>IF(M1125=1,'Specifications (ICE)'!$M$19,IF(M1125=2,'Specifications (ICE)'!$M$20,IF(M1125=3,'Specifications (ICE)'!$M$21)))</f>
        <v>632.83908432016858</v>
      </c>
      <c r="O1125" s="14">
        <f t="shared" si="401"/>
        <v>52.252756490410881</v>
      </c>
      <c r="P1125" s="13">
        <f t="shared" si="402"/>
        <v>0.89455817946870431</v>
      </c>
      <c r="Q1125" s="14">
        <v>0</v>
      </c>
      <c r="R1125" s="17">
        <f>'Specifications (ICE)'!$E$16*9.81*SIN(Q1125-Q1124)</f>
        <v>0</v>
      </c>
      <c r="S1125" s="14">
        <f t="shared" si="406"/>
        <v>0</v>
      </c>
      <c r="T1125" s="12">
        <f t="shared" si="403"/>
        <v>805.2117225496761</v>
      </c>
      <c r="U1125" s="3">
        <f t="shared" si="421"/>
        <v>18</v>
      </c>
      <c r="V1125" s="19">
        <f t="shared" si="407"/>
        <v>13.422600000000001</v>
      </c>
      <c r="W1125" s="14">
        <f>IF(M1125=1,_xlfn.XLOOKUP(D1125,' RPM (ICE)'!$E$3:$E$63,' RPM (ICE)'!$B$3:$B$63,,1),IF(M1125=2,_xlfn.XLOOKUP(D1125,' RPM (ICE)'!$F$3:$F$63,' RPM (ICE)'!$B$3:$B$63,,1),IF(M1125=3,_xlfn.XLOOKUP(D1125,' RPM (ICE)'!$G$3:$G$63,' RPM (ICE)'!$B$3:$B$63,,1))))</f>
        <v>6600</v>
      </c>
      <c r="X1125" s="12">
        <f t="shared" si="408"/>
        <v>19.419654981818184</v>
      </c>
      <c r="Y1125" s="3">
        <f t="shared" si="409"/>
        <v>19</v>
      </c>
      <c r="Z1125" s="3">
        <f t="shared" si="416"/>
        <v>19</v>
      </c>
      <c r="AA1125" s="3">
        <f t="shared" si="410"/>
        <v>19</v>
      </c>
      <c r="AB1125" s="19"/>
      <c r="AC1125" s="14">
        <f>IF(M1125=1,_xlfn.XLOOKUP(D1125,' RPM (ICE)'!$E$3:$E$63,' RPM (ICE)'!$C$3:$C$63,,-1),IF(M1125=2,_xlfn.XLOOKUP(D1125,' RPM (ICE)'!$F$3:$F$63,' RPM (ICE)'!$C$3:$C$63,,-1),IF(M1125=3,_xlfn.XLOOKUP(D1125,' RPM (ICE)'!$G$3:$G$63,' RPM (ICE)'!$C$3:$C$63,,-1))))</f>
        <v>18</v>
      </c>
      <c r="AD1125" s="14">
        <f t="shared" si="411"/>
        <v>13.422600000000001</v>
      </c>
      <c r="AE1125" s="14">
        <f t="shared" si="412"/>
        <v>19.419654981818184</v>
      </c>
      <c r="AF1125" s="14" cm="1">
        <f t="array" ref="AF1125">_xlfn.XLOOKUP(AE1125,BSFC!$I$11:$I$33,_xlfn.XLOOKUP('Main Data (ICE)'!W1125,BSFC!$J$10:$W$10,BSFC!$J$11:$W$33,,-1),,-1)</f>
        <v>504.47246850000005</v>
      </c>
      <c r="AG1125" s="14">
        <f t="shared" si="413"/>
        <v>1.8809255988022502</v>
      </c>
      <c r="AH1125" s="14">
        <f t="shared" si="417"/>
        <v>2.9014239621753953E-4</v>
      </c>
      <c r="AI1125" s="14">
        <f t="shared" si="418"/>
        <v>0.14636885083636725</v>
      </c>
      <c r="AJ1125" s="14">
        <f t="shared" si="422"/>
        <v>135.05840193595921</v>
      </c>
      <c r="AK1125" s="14">
        <f t="shared" si="419"/>
        <v>1.9386602759783743E-4</v>
      </c>
      <c r="AL1125" s="14">
        <f t="shared" si="420"/>
        <v>0.17888530057743207</v>
      </c>
    </row>
    <row r="1126" spans="1:38" ht="15.75" thickBot="1" x14ac:dyDescent="0.3">
      <c r="A1126" s="14">
        <v>1</v>
      </c>
      <c r="B1126" s="17" t="s">
        <v>33</v>
      </c>
      <c r="C1126" s="14">
        <v>1120</v>
      </c>
      <c r="D1126" s="14">
        <f t="shared" si="414"/>
        <v>28.901290190997017</v>
      </c>
      <c r="E1126" s="14">
        <f t="shared" si="404"/>
        <v>12.920011350772491</v>
      </c>
      <c r="F1126" s="14">
        <f t="shared" si="415"/>
        <v>99.535564521052535</v>
      </c>
      <c r="G1126" s="14">
        <f>0.5*('Specifications (ICE)'!$P$4*'Specifications (ICE)'!$P$3)*'Specifications (ICE)'!$P$5*E1126^2</f>
        <v>52.175042729137537</v>
      </c>
      <c r="H1126" s="14">
        <f>IF(B1126="A",'Specifications (ICE)'!$M$12,IF(B1126="G",'Specifications (ICE)'!$M$13))</f>
        <v>84.271039200000004</v>
      </c>
      <c r="I1126" s="14">
        <f>'Specifications (ICE)'!$H$11-G1126-H1126-R1126</f>
        <v>565.5521682895851</v>
      </c>
      <c r="J1126" s="14">
        <f t="shared" si="405"/>
        <v>0.89367452532918867</v>
      </c>
      <c r="K1126" s="14">
        <f>0.5*'Specifications (ICE)'!$E$16*E1126^2</f>
        <v>44811.053500749702</v>
      </c>
      <c r="L1126" s="14">
        <f>E1126/'Specifications (ICE)'!$M$4</f>
        <v>45.214387929212563</v>
      </c>
      <c r="M1126" s="14">
        <f t="shared" si="400"/>
        <v>3</v>
      </c>
      <c r="N1126" s="14">
        <f>IF(M1126=1,'Specifications (ICE)'!$M$19,IF(M1126=2,'Specifications (ICE)'!$M$20,IF(M1126=3,'Specifications (ICE)'!$M$21)))</f>
        <v>632.83908432016858</v>
      </c>
      <c r="O1126" s="14">
        <f t="shared" si="401"/>
        <v>52.81886786957697</v>
      </c>
      <c r="P1126" s="13">
        <f t="shared" si="402"/>
        <v>0.89367452532918867</v>
      </c>
      <c r="Q1126" s="14">
        <v>0</v>
      </c>
      <c r="R1126" s="17">
        <f>'Specifications (ICE)'!$E$16*9.81*SIN(Q1126-Q1125)</f>
        <v>0</v>
      </c>
      <c r="S1126" s="14">
        <f t="shared" si="406"/>
        <v>0</v>
      </c>
      <c r="T1126" s="12">
        <f t="shared" si="403"/>
        <v>809.56184243096504</v>
      </c>
      <c r="U1126" s="3">
        <f t="shared" si="421"/>
        <v>18</v>
      </c>
      <c r="V1126" s="19">
        <f t="shared" si="407"/>
        <v>13.422600000000001</v>
      </c>
      <c r="W1126" s="14">
        <f>IF(M1126=1,_xlfn.XLOOKUP(D1126,' RPM (ICE)'!$E$3:$E$63,' RPM (ICE)'!$B$3:$B$63,,1),IF(M1126=2,_xlfn.XLOOKUP(D1126,' RPM (ICE)'!$F$3:$F$63,' RPM (ICE)'!$B$3:$B$63,,1),IF(M1126=3,_xlfn.XLOOKUP(D1126,' RPM (ICE)'!$G$3:$G$63,' RPM (ICE)'!$B$3:$B$63,,1))))</f>
        <v>6600</v>
      </c>
      <c r="X1126" s="12">
        <f t="shared" si="408"/>
        <v>19.419654981818184</v>
      </c>
      <c r="Y1126" s="3">
        <f t="shared" si="409"/>
        <v>19</v>
      </c>
      <c r="Z1126" s="3">
        <f t="shared" si="416"/>
        <v>19</v>
      </c>
      <c r="AA1126" s="3">
        <f t="shared" si="410"/>
        <v>19</v>
      </c>
      <c r="AB1126" s="19"/>
      <c r="AC1126" s="14">
        <f>IF(M1126=1,_xlfn.XLOOKUP(D1126,' RPM (ICE)'!$E$3:$E$63,' RPM (ICE)'!$C$3:$C$63,,-1),IF(M1126=2,_xlfn.XLOOKUP(D1126,' RPM (ICE)'!$F$3:$F$63,' RPM (ICE)'!$C$3:$C$63,,-1),IF(M1126=3,_xlfn.XLOOKUP(D1126,' RPM (ICE)'!$G$3:$G$63,' RPM (ICE)'!$C$3:$C$63,,-1))))</f>
        <v>18</v>
      </c>
      <c r="AD1126" s="14">
        <f t="shared" si="411"/>
        <v>13.422600000000001</v>
      </c>
      <c r="AE1126" s="14">
        <f t="shared" si="412"/>
        <v>19.419654981818184</v>
      </c>
      <c r="AF1126" s="14" cm="1">
        <f t="array" ref="AF1126">_xlfn.XLOOKUP(AE1126,BSFC!$I$11:$I$33,_xlfn.XLOOKUP('Main Data (ICE)'!W1126,BSFC!$J$10:$W$10,BSFC!$J$11:$W$33,,-1),,-1)</f>
        <v>504.47246850000005</v>
      </c>
      <c r="AG1126" s="14">
        <f t="shared" si="413"/>
        <v>1.8809255988022502</v>
      </c>
      <c r="AH1126" s="14">
        <f t="shared" si="417"/>
        <v>2.8858333779847406E-4</v>
      </c>
      <c r="AI1126" s="14">
        <f t="shared" si="418"/>
        <v>0.14558234878716558</v>
      </c>
      <c r="AJ1126" s="14">
        <f t="shared" si="422"/>
        <v>135.20398428474638</v>
      </c>
      <c r="AK1126" s="14">
        <f t="shared" si="419"/>
        <v>1.9282430302935838E-4</v>
      </c>
      <c r="AL1126" s="14">
        <f t="shared" si="420"/>
        <v>0.17907812488046143</v>
      </c>
    </row>
    <row r="1127" spans="1:38" ht="15.75" thickBot="1" x14ac:dyDescent="0.3">
      <c r="A1127" s="14">
        <v>1</v>
      </c>
      <c r="B1127" s="17" t="s">
        <v>33</v>
      </c>
      <c r="C1127" s="14">
        <v>1121</v>
      </c>
      <c r="D1127" s="14">
        <f t="shared" si="414"/>
        <v>29.055606887934037</v>
      </c>
      <c r="E1127" s="14">
        <f t="shared" si="404"/>
        <v>12.988996972620649</v>
      </c>
      <c r="F1127" s="14">
        <f t="shared" si="415"/>
        <v>99.612552759798604</v>
      </c>
      <c r="G1127" s="14">
        <f>0.5*('Specifications (ICE)'!$P$4*'Specifications (ICE)'!$P$3)*'Specifications (ICE)'!$P$5*E1127^2</f>
        <v>52.733701211158156</v>
      </c>
      <c r="H1127" s="14">
        <f>IF(B1127="A",'Specifications (ICE)'!$M$12,IF(B1127="G",'Specifications (ICE)'!$M$13))</f>
        <v>84.271039200000004</v>
      </c>
      <c r="I1127" s="14">
        <f>'Specifications (ICE)'!$H$11-G1127-H1127-R1127</f>
        <v>564.99350980756446</v>
      </c>
      <c r="J1127" s="14">
        <f t="shared" si="405"/>
        <v>0.89279174407268536</v>
      </c>
      <c r="K1127" s="14">
        <f>0.5*'Specifications (ICE)'!$E$16*E1127^2</f>
        <v>45290.862885026319</v>
      </c>
      <c r="L1127" s="14">
        <f>E1127/'Specifications (ICE)'!$M$4</f>
        <v>45.455807428243737</v>
      </c>
      <c r="M1127" s="14">
        <f t="shared" si="400"/>
        <v>3</v>
      </c>
      <c r="N1127" s="14">
        <f>IF(M1127=1,'Specifications (ICE)'!$M$19,IF(M1127=2,'Specifications (ICE)'!$M$20,IF(M1127=3,'Specifications (ICE)'!$M$21)))</f>
        <v>632.83908432016858</v>
      </c>
      <c r="O1127" s="14">
        <f t="shared" si="401"/>
        <v>53.384420037866555</v>
      </c>
      <c r="P1127" s="13">
        <f t="shared" si="402"/>
        <v>0.89279174407268536</v>
      </c>
      <c r="Q1127" s="14">
        <v>0</v>
      </c>
      <c r="R1127" s="17">
        <f>'Specifications (ICE)'!$E$16*9.81*SIN(Q1127-Q1126)</f>
        <v>0</v>
      </c>
      <c r="S1127" s="14">
        <f t="shared" si="406"/>
        <v>0</v>
      </c>
      <c r="T1127" s="12">
        <f t="shared" si="403"/>
        <v>813.8844490919339</v>
      </c>
      <c r="U1127" s="3">
        <f t="shared" si="421"/>
        <v>18</v>
      </c>
      <c r="V1127" s="19">
        <f t="shared" si="407"/>
        <v>13.422600000000001</v>
      </c>
      <c r="W1127" s="14">
        <f>IF(M1127=1,_xlfn.XLOOKUP(D1127,' RPM (ICE)'!$E$3:$E$63,' RPM (ICE)'!$B$3:$B$63,,1),IF(M1127=2,_xlfn.XLOOKUP(D1127,' RPM (ICE)'!$F$3:$F$63,' RPM (ICE)'!$B$3:$B$63,,1),IF(M1127=3,_xlfn.XLOOKUP(D1127,' RPM (ICE)'!$G$3:$G$63,' RPM (ICE)'!$B$3:$B$63,,1))))</f>
        <v>6700</v>
      </c>
      <c r="X1127" s="12">
        <f t="shared" si="408"/>
        <v>19.129809385074626</v>
      </c>
      <c r="Y1127" s="3">
        <f t="shared" si="409"/>
        <v>19</v>
      </c>
      <c r="Z1127" s="3">
        <f t="shared" si="416"/>
        <v>19</v>
      </c>
      <c r="AA1127" s="3">
        <f t="shared" si="410"/>
        <v>19</v>
      </c>
      <c r="AB1127" s="19"/>
      <c r="AC1127" s="14">
        <f>IF(M1127=1,_xlfn.XLOOKUP(D1127,' RPM (ICE)'!$E$3:$E$63,' RPM (ICE)'!$C$3:$C$63,,-1),IF(M1127=2,_xlfn.XLOOKUP(D1127,' RPM (ICE)'!$F$3:$F$63,' RPM (ICE)'!$C$3:$C$63,,-1),IF(M1127=3,_xlfn.XLOOKUP(D1127,' RPM (ICE)'!$G$3:$G$63,' RPM (ICE)'!$C$3:$C$63,,-1))))</f>
        <v>16.8</v>
      </c>
      <c r="AD1127" s="14">
        <f t="shared" si="411"/>
        <v>12.527760000000001</v>
      </c>
      <c r="AE1127" s="14">
        <f t="shared" si="412"/>
        <v>17.854488759402983</v>
      </c>
      <c r="AF1127" s="14" cm="1">
        <f t="array" ref="AF1127">_xlfn.XLOOKUP(AE1127,BSFC!$I$11:$I$33,_xlfn.XLOOKUP('Main Data (ICE)'!W1127,BSFC!$J$10:$W$10,BSFC!$J$11:$W$33,,-1),,-1)</f>
        <v>484.72801649999997</v>
      </c>
      <c r="AG1127" s="14">
        <f t="shared" si="413"/>
        <v>1.6868211822189001</v>
      </c>
      <c r="AH1127" s="14">
        <f t="shared" si="417"/>
        <v>2.6791393828706794E-4</v>
      </c>
      <c r="AI1127" s="14">
        <f t="shared" si="418"/>
        <v>0.12986539189859383</v>
      </c>
      <c r="AJ1127" s="14">
        <f t="shared" si="422"/>
        <v>135.33384967664497</v>
      </c>
      <c r="AK1127" s="14">
        <f t="shared" si="419"/>
        <v>1.7200714158754148E-4</v>
      </c>
      <c r="AL1127" s="14">
        <f t="shared" si="420"/>
        <v>0.17925013202204898</v>
      </c>
    </row>
    <row r="1128" spans="1:38" ht="15.75" thickBot="1" x14ac:dyDescent="0.3">
      <c r="A1128" s="14">
        <v>1</v>
      </c>
      <c r="B1128" s="17" t="s">
        <v>33</v>
      </c>
      <c r="C1128" s="14">
        <v>1122</v>
      </c>
      <c r="D1128" s="14">
        <f t="shared" si="414"/>
        <v>29.208957082525991</v>
      </c>
      <c r="E1128" s="14">
        <f t="shared" si="404"/>
        <v>13.057550529976659</v>
      </c>
      <c r="F1128" s="14">
        <f t="shared" si="415"/>
        <v>99.689136801936087</v>
      </c>
      <c r="G1128" s="14">
        <f>0.5*('Specifications (ICE)'!$P$4*'Specifications (ICE)'!$P$3)*'Specifications (ICE)'!$P$5*E1128^2</f>
        <v>53.291807844353784</v>
      </c>
      <c r="H1128" s="14">
        <f>IF(B1128="A",'Specifications (ICE)'!$M$12,IF(B1128="G",'Specifications (ICE)'!$M$13))</f>
        <v>84.271039200000004</v>
      </c>
      <c r="I1128" s="14">
        <f>'Specifications (ICE)'!$H$11-G1128-H1128-R1128</f>
        <v>564.43540317436884</v>
      </c>
      <c r="J1128" s="14">
        <f t="shared" si="405"/>
        <v>0.89190983483695097</v>
      </c>
      <c r="K1128" s="14">
        <f>0.5*'Specifications (ICE)'!$E$16*E1128^2</f>
        <v>45770.198308460211</v>
      </c>
      <c r="L1128" s="14">
        <f>E1128/'Specifications (ICE)'!$M$4</f>
        <v>45.695714890556985</v>
      </c>
      <c r="M1128" s="14">
        <f t="shared" si="400"/>
        <v>3</v>
      </c>
      <c r="N1128" s="14">
        <f>IF(M1128=1,'Specifications (ICE)'!$M$19,IF(M1128=2,'Specifications (ICE)'!$M$20,IF(M1128=3,'Specifications (ICE)'!$M$21)))</f>
        <v>632.83908432016858</v>
      </c>
      <c r="O1128" s="14">
        <f t="shared" si="401"/>
        <v>53.949413547674105</v>
      </c>
      <c r="P1128" s="13">
        <f t="shared" si="402"/>
        <v>0.89190983483695097</v>
      </c>
      <c r="Q1128" s="14">
        <v>0</v>
      </c>
      <c r="R1128" s="17">
        <f>'Specifications (ICE)'!$E$16*9.81*SIN(Q1128-Q1127)</f>
        <v>0</v>
      </c>
      <c r="S1128" s="14">
        <f t="shared" si="406"/>
        <v>0</v>
      </c>
      <c r="T1128" s="12">
        <f t="shared" si="403"/>
        <v>818.17998279477467</v>
      </c>
      <c r="U1128" s="3">
        <f t="shared" si="421"/>
        <v>18</v>
      </c>
      <c r="V1128" s="19">
        <f t="shared" si="407"/>
        <v>13.422600000000001</v>
      </c>
      <c r="W1128" s="14">
        <f>IF(M1128=1,_xlfn.XLOOKUP(D1128,' RPM (ICE)'!$E$3:$E$63,' RPM (ICE)'!$B$3:$B$63,,1),IF(M1128=2,_xlfn.XLOOKUP(D1128,' RPM (ICE)'!$F$3:$F$63,' RPM (ICE)'!$B$3:$B$63,,1),IF(M1128=3,_xlfn.XLOOKUP(D1128,' RPM (ICE)'!$G$3:$G$63,' RPM (ICE)'!$B$3:$B$63,,1))))</f>
        <v>6700</v>
      </c>
      <c r="X1128" s="12">
        <f t="shared" si="408"/>
        <v>19.129809385074626</v>
      </c>
      <c r="Y1128" s="3">
        <f t="shared" si="409"/>
        <v>19</v>
      </c>
      <c r="Z1128" s="3">
        <f t="shared" si="416"/>
        <v>19</v>
      </c>
      <c r="AA1128" s="3">
        <f t="shared" si="410"/>
        <v>19</v>
      </c>
      <c r="AB1128" s="19"/>
      <c r="AC1128" s="14">
        <f>IF(M1128=1,_xlfn.XLOOKUP(D1128,' RPM (ICE)'!$E$3:$E$63,' RPM (ICE)'!$C$3:$C$63,,-1),IF(M1128=2,_xlfn.XLOOKUP(D1128,' RPM (ICE)'!$F$3:$F$63,' RPM (ICE)'!$C$3:$C$63,,-1),IF(M1128=3,_xlfn.XLOOKUP(D1128,' RPM (ICE)'!$G$3:$G$63,' RPM (ICE)'!$C$3:$C$63,,-1))))</f>
        <v>16.8</v>
      </c>
      <c r="AD1128" s="14">
        <f t="shared" si="411"/>
        <v>12.527760000000001</v>
      </c>
      <c r="AE1128" s="14">
        <f t="shared" si="412"/>
        <v>17.854488759402983</v>
      </c>
      <c r="AF1128" s="14" cm="1">
        <f t="array" ref="AF1128">_xlfn.XLOOKUP(AE1128,BSFC!$I$11:$I$33,_xlfn.XLOOKUP('Main Data (ICE)'!W1128,BSFC!$J$10:$W$10,BSFC!$J$11:$W$33,,-1),,-1)</f>
        <v>484.72801649999997</v>
      </c>
      <c r="AG1128" s="14">
        <f t="shared" si="413"/>
        <v>1.6868211822189001</v>
      </c>
      <c r="AH1128" s="14">
        <f t="shared" si="417"/>
        <v>2.6650736103563263E-4</v>
      </c>
      <c r="AI1128" s="14">
        <f t="shared" si="418"/>
        <v>0.12918358449745157</v>
      </c>
      <c r="AJ1128" s="14">
        <f t="shared" si="422"/>
        <v>135.46303326114241</v>
      </c>
      <c r="AK1128" s="14">
        <f t="shared" si="419"/>
        <v>1.7110408542708819E-4</v>
      </c>
      <c r="AL1128" s="14">
        <f t="shared" si="420"/>
        <v>0.17942123610747607</v>
      </c>
    </row>
    <row r="1129" spans="1:38" ht="15.75" thickBot="1" x14ac:dyDescent="0.3">
      <c r="A1129" s="14">
        <v>1</v>
      </c>
      <c r="B1129" s="17" t="s">
        <v>33</v>
      </c>
      <c r="C1129" s="14">
        <v>1123</v>
      </c>
      <c r="D1129" s="14">
        <f t="shared" si="414"/>
        <v>29.361356067104378</v>
      </c>
      <c r="E1129" s="14">
        <f t="shared" si="404"/>
        <v>13.125678859113064</v>
      </c>
      <c r="F1129" s="14">
        <f t="shared" si="415"/>
        <v>99.765323337560929</v>
      </c>
      <c r="G1129" s="14">
        <f>0.5*('Specifications (ICE)'!$P$4*'Specifications (ICE)'!$P$3)*'Specifications (ICE)'!$P$5*E1129^2</f>
        <v>53.849363173846619</v>
      </c>
      <c r="H1129" s="14">
        <f>IF(B1129="A",'Specifications (ICE)'!$M$12,IF(B1129="G",'Specifications (ICE)'!$M$13))</f>
        <v>84.271039200000004</v>
      </c>
      <c r="I1129" s="14">
        <f>'Specifications (ICE)'!$H$11-G1129-H1129-R1129</f>
        <v>563.87784784487599</v>
      </c>
      <c r="J1129" s="14">
        <f t="shared" si="405"/>
        <v>0.8910287967605941</v>
      </c>
      <c r="K1129" s="14">
        <f>0.5*'Specifications (ICE)'!$E$16*E1129^2</f>
        <v>46249.060239234997</v>
      </c>
      <c r="L1129" s="14">
        <f>E1129/'Specifications (ICE)'!$M$4</f>
        <v>45.934134240115711</v>
      </c>
      <c r="M1129" s="14">
        <f t="shared" si="400"/>
        <v>3</v>
      </c>
      <c r="N1129" s="14">
        <f>IF(M1129=1,'Specifications (ICE)'!$M$19,IF(M1129=2,'Specifications (ICE)'!$M$20,IF(M1129=3,'Specifications (ICE)'!$M$21)))</f>
        <v>632.83908432016858</v>
      </c>
      <c r="O1129" s="14">
        <f t="shared" si="401"/>
        <v>54.513848950848477</v>
      </c>
      <c r="P1129" s="13">
        <f t="shared" si="402"/>
        <v>0.8910287967605941</v>
      </c>
      <c r="Q1129" s="14">
        <v>0</v>
      </c>
      <c r="R1129" s="17">
        <f>'Specifications (ICE)'!$E$16*9.81*SIN(Q1129-Q1128)</f>
        <v>0</v>
      </c>
      <c r="S1129" s="14">
        <f t="shared" si="406"/>
        <v>0</v>
      </c>
      <c r="T1129" s="12">
        <f t="shared" si="403"/>
        <v>822.44887189711369</v>
      </c>
      <c r="U1129" s="3">
        <f t="shared" si="421"/>
        <v>18</v>
      </c>
      <c r="V1129" s="19">
        <f t="shared" si="407"/>
        <v>13.422600000000001</v>
      </c>
      <c r="W1129" s="14">
        <f>IF(M1129=1,_xlfn.XLOOKUP(D1129,' RPM (ICE)'!$E$3:$E$63,' RPM (ICE)'!$B$3:$B$63,,1),IF(M1129=2,_xlfn.XLOOKUP(D1129,' RPM (ICE)'!$F$3:$F$63,' RPM (ICE)'!$B$3:$B$63,,1),IF(M1129=3,_xlfn.XLOOKUP(D1129,' RPM (ICE)'!$G$3:$G$63,' RPM (ICE)'!$B$3:$B$63,,1))))</f>
        <v>6700</v>
      </c>
      <c r="X1129" s="12">
        <f t="shared" si="408"/>
        <v>19.129809385074626</v>
      </c>
      <c r="Y1129" s="3">
        <f t="shared" si="409"/>
        <v>19</v>
      </c>
      <c r="Z1129" s="3">
        <f t="shared" si="416"/>
        <v>19</v>
      </c>
      <c r="AA1129" s="3">
        <f t="shared" si="410"/>
        <v>19</v>
      </c>
      <c r="AB1129" s="19"/>
      <c r="AC1129" s="14">
        <f>IF(M1129=1,_xlfn.XLOOKUP(D1129,' RPM (ICE)'!$E$3:$E$63,' RPM (ICE)'!$C$3:$C$63,,-1),IF(M1129=2,_xlfn.XLOOKUP(D1129,' RPM (ICE)'!$F$3:$F$63,' RPM (ICE)'!$C$3:$C$63,,-1),IF(M1129=3,_xlfn.XLOOKUP(D1129,' RPM (ICE)'!$G$3:$G$63,' RPM (ICE)'!$C$3:$C$63,,-1))))</f>
        <v>16.8</v>
      </c>
      <c r="AD1129" s="14">
        <f t="shared" si="411"/>
        <v>12.527760000000001</v>
      </c>
      <c r="AE1129" s="14">
        <f t="shared" si="412"/>
        <v>17.854488759402983</v>
      </c>
      <c r="AF1129" s="14" cm="1">
        <f t="array" ref="AF1129">_xlfn.XLOOKUP(AE1129,BSFC!$I$11:$I$33,_xlfn.XLOOKUP('Main Data (ICE)'!W1129,BSFC!$J$10:$W$10,BSFC!$J$11:$W$33,,-1),,-1)</f>
        <v>484.72801649999997</v>
      </c>
      <c r="AG1129" s="14">
        <f t="shared" si="413"/>
        <v>1.6868211822189001</v>
      </c>
      <c r="AH1129" s="14">
        <f t="shared" si="417"/>
        <v>2.6512406487207564E-4</v>
      </c>
      <c r="AI1129" s="14">
        <f t="shared" si="418"/>
        <v>0.12851306209185853</v>
      </c>
      <c r="AJ1129" s="14">
        <f t="shared" si="422"/>
        <v>135.59154632323427</v>
      </c>
      <c r="AK1129" s="14">
        <f t="shared" si="419"/>
        <v>1.7021597628060734E-4</v>
      </c>
      <c r="AL1129" s="14">
        <f t="shared" si="420"/>
        <v>0.17959145208375668</v>
      </c>
    </row>
    <row r="1130" spans="1:38" ht="15.75" thickBot="1" x14ac:dyDescent="0.3">
      <c r="A1130" s="14">
        <v>1</v>
      </c>
      <c r="B1130" s="17" t="s">
        <v>33</v>
      </c>
      <c r="C1130" s="14">
        <v>1124</v>
      </c>
      <c r="D1130" s="14">
        <f t="shared" si="414"/>
        <v>29.512818725019734</v>
      </c>
      <c r="E1130" s="14">
        <f t="shared" si="404"/>
        <v>13.193388613471855</v>
      </c>
      <c r="F1130" s="14">
        <f t="shared" si="415"/>
        <v>99.841118876470389</v>
      </c>
      <c r="G1130" s="14">
        <f>0.5*('Specifications (ICE)'!$P$4*'Specifications (ICE)'!$P$3)*'Specifications (ICE)'!$P$5*E1130^2</f>
        <v>54.406367744220354</v>
      </c>
      <c r="H1130" s="14">
        <f>IF(B1130="A",'Specifications (ICE)'!$M$12,IF(B1130="G",'Specifications (ICE)'!$M$13))</f>
        <v>84.271039200000004</v>
      </c>
      <c r="I1130" s="14">
        <f>'Specifications (ICE)'!$H$11-G1130-H1130-R1130</f>
        <v>563.32084327450229</v>
      </c>
      <c r="J1130" s="14">
        <f t="shared" si="405"/>
        <v>0.89014862898307445</v>
      </c>
      <c r="K1130" s="14">
        <f>0.5*'Specifications (ICE)'!$E$16*E1130^2</f>
        <v>46727.449145071776</v>
      </c>
      <c r="L1130" s="14">
        <f>E1130/'Specifications (ICE)'!$M$4</f>
        <v>46.17108876105636</v>
      </c>
      <c r="M1130" s="14">
        <f t="shared" si="400"/>
        <v>3</v>
      </c>
      <c r="N1130" s="14">
        <f>IF(M1130=1,'Specifications (ICE)'!$M$19,IF(M1130=2,'Specifications (ICE)'!$M$20,IF(M1130=3,'Specifications (ICE)'!$M$21)))</f>
        <v>632.83908432016858</v>
      </c>
      <c r="O1130" s="14">
        <f t="shared" si="401"/>
        <v>55.077726798693348</v>
      </c>
      <c r="P1130" s="13">
        <f t="shared" si="402"/>
        <v>0.89014862898307445</v>
      </c>
      <c r="Q1130" s="14">
        <v>0</v>
      </c>
      <c r="R1130" s="17">
        <f>'Specifications (ICE)'!$E$16*9.81*SIN(Q1130-Q1129)</f>
        <v>0</v>
      </c>
      <c r="S1130" s="14">
        <f t="shared" si="406"/>
        <v>0</v>
      </c>
      <c r="T1130" s="12">
        <f t="shared" si="403"/>
        <v>826.69153330050131</v>
      </c>
      <c r="U1130" s="3">
        <f t="shared" si="421"/>
        <v>18</v>
      </c>
      <c r="V1130" s="19">
        <f t="shared" si="407"/>
        <v>13.422600000000001</v>
      </c>
      <c r="W1130" s="14">
        <f>IF(M1130=1,_xlfn.XLOOKUP(D1130,' RPM (ICE)'!$E$3:$E$63,' RPM (ICE)'!$B$3:$B$63,,1),IF(M1130=2,_xlfn.XLOOKUP(D1130,' RPM (ICE)'!$F$3:$F$63,' RPM (ICE)'!$B$3:$B$63,,1),IF(M1130=3,_xlfn.XLOOKUP(D1130,' RPM (ICE)'!$G$3:$G$63,' RPM (ICE)'!$B$3:$B$63,,1))))</f>
        <v>6800</v>
      </c>
      <c r="X1130" s="12">
        <f t="shared" si="408"/>
        <v>18.848488658823531</v>
      </c>
      <c r="Y1130" s="3">
        <f t="shared" si="409"/>
        <v>19</v>
      </c>
      <c r="Z1130" s="3">
        <f t="shared" si="416"/>
        <v>19</v>
      </c>
      <c r="AA1130" s="3">
        <f t="shared" si="410"/>
        <v>19</v>
      </c>
      <c r="AB1130" s="19"/>
      <c r="AC1130" s="14">
        <f>IF(M1130=1,_xlfn.XLOOKUP(D1130,' RPM (ICE)'!$E$3:$E$63,' RPM (ICE)'!$C$3:$C$63,,-1),IF(M1130=2,_xlfn.XLOOKUP(D1130,' RPM (ICE)'!$F$3:$F$63,' RPM (ICE)'!$C$3:$C$63,,-1),IF(M1130=3,_xlfn.XLOOKUP(D1130,' RPM (ICE)'!$G$3:$G$63,' RPM (ICE)'!$C$3:$C$63,,-1))))</f>
        <v>14</v>
      </c>
      <c r="AD1130" s="14">
        <f t="shared" si="411"/>
        <v>10.4398</v>
      </c>
      <c r="AE1130" s="14">
        <f t="shared" si="412"/>
        <v>14.659935623529412</v>
      </c>
      <c r="AF1130" s="14" cm="1">
        <f t="array" ref="AF1130">_xlfn.XLOOKUP(AE1130,BSFC!$I$11:$I$33,_xlfn.XLOOKUP('Main Data (ICE)'!W1130,BSFC!$J$10:$W$10,BSFC!$J$11:$W$33,,-1),,-1)</f>
        <v>426.97377450000005</v>
      </c>
      <c r="AG1130" s="14">
        <f t="shared" si="413"/>
        <v>1.2382002252847502</v>
      </c>
      <c r="AH1130" s="14">
        <f t="shared" si="417"/>
        <v>2.1980285197416256E-4</v>
      </c>
      <c r="AI1130" s="14">
        <f t="shared" si="418"/>
        <v>9.3850053353272969E-2</v>
      </c>
      <c r="AJ1130" s="14">
        <f t="shared" si="422"/>
        <v>135.68539637658753</v>
      </c>
      <c r="AK1130" s="14">
        <f t="shared" si="419"/>
        <v>1.2430470642817612E-4</v>
      </c>
      <c r="AL1130" s="14">
        <f t="shared" si="420"/>
        <v>0.17971575679018487</v>
      </c>
    </row>
    <row r="1131" spans="1:38" ht="15.75" thickBot="1" x14ac:dyDescent="0.3">
      <c r="A1131" s="14">
        <v>1</v>
      </c>
      <c r="B1131" s="17" t="s">
        <v>33</v>
      </c>
      <c r="C1131" s="14">
        <v>1125</v>
      </c>
      <c r="D1131" s="14">
        <f t="shared" si="414"/>
        <v>29.663359545884006</v>
      </c>
      <c r="E1131" s="14">
        <f t="shared" si="404"/>
        <v>13.260686270478423</v>
      </c>
      <c r="F1131" s="14">
        <f t="shared" si="415"/>
        <v>99.916529754882177</v>
      </c>
      <c r="G1131" s="14">
        <f>0.5*('Specifications (ICE)'!$P$4*'Specifications (ICE)'!$P$3)*'Specifications (ICE)'!$P$5*E1131^2</f>
        <v>54.962822099520722</v>
      </c>
      <c r="H1131" s="14">
        <f>IF(B1131="A",'Specifications (ICE)'!$M$12,IF(B1131="G",'Specifications (ICE)'!$M$13))</f>
        <v>84.271039200000004</v>
      </c>
      <c r="I1131" s="14">
        <f>'Specifications (ICE)'!$H$11-G1131-H1131-R1131</f>
        <v>562.76438891920191</v>
      </c>
      <c r="J1131" s="14">
        <f t="shared" si="405"/>
        <v>0.88926933064470115</v>
      </c>
      <c r="K1131" s="14">
        <f>0.5*'Specifications (ICE)'!$E$16*E1131^2</f>
        <v>47205.365493229641</v>
      </c>
      <c r="L1131" s="14">
        <f>E1131/'Specifications (ICE)'!$M$4</f>
        <v>46.406601121534287</v>
      </c>
      <c r="M1131" s="14">
        <f t="shared" si="400"/>
        <v>3</v>
      </c>
      <c r="N1131" s="14">
        <f>IF(M1131=1,'Specifications (ICE)'!$M$19,IF(M1131=2,'Specifications (ICE)'!$M$20,IF(M1131=3,'Specifications (ICE)'!$M$21)))</f>
        <v>632.83908432016858</v>
      </c>
      <c r="O1131" s="14">
        <f t="shared" si="401"/>
        <v>55.641047641967852</v>
      </c>
      <c r="P1131" s="13">
        <f t="shared" si="402"/>
        <v>0.88926933064470115</v>
      </c>
      <c r="Q1131" s="14">
        <v>0</v>
      </c>
      <c r="R1131" s="17">
        <f>'Specifications (ICE)'!$E$16*9.81*SIN(Q1131-Q1130)</f>
        <v>0</v>
      </c>
      <c r="S1131" s="14">
        <f t="shared" si="406"/>
        <v>0</v>
      </c>
      <c r="T1131" s="12">
        <f t="shared" si="403"/>
        <v>830.90837287736952</v>
      </c>
      <c r="U1131" s="3">
        <f t="shared" si="421"/>
        <v>18</v>
      </c>
      <c r="V1131" s="19">
        <f t="shared" si="407"/>
        <v>13.422600000000001</v>
      </c>
      <c r="W1131" s="14">
        <f>IF(M1131=1,_xlfn.XLOOKUP(D1131,' RPM (ICE)'!$E$3:$E$63,' RPM (ICE)'!$B$3:$B$63,,1),IF(M1131=2,_xlfn.XLOOKUP(D1131,' RPM (ICE)'!$F$3:$F$63,' RPM (ICE)'!$B$3:$B$63,,1),IF(M1131=3,_xlfn.XLOOKUP(D1131,' RPM (ICE)'!$G$3:$G$63,' RPM (ICE)'!$B$3:$B$63,,1))))</f>
        <v>6800</v>
      </c>
      <c r="X1131" s="12">
        <f t="shared" si="408"/>
        <v>18.848488658823531</v>
      </c>
      <c r="Y1131" s="3">
        <f t="shared" si="409"/>
        <v>19</v>
      </c>
      <c r="Z1131" s="3">
        <f t="shared" si="416"/>
        <v>19</v>
      </c>
      <c r="AA1131" s="3">
        <f t="shared" si="410"/>
        <v>19</v>
      </c>
      <c r="AB1131" s="19"/>
      <c r="AC1131" s="14">
        <f>IF(M1131=1,_xlfn.XLOOKUP(D1131,' RPM (ICE)'!$E$3:$E$63,' RPM (ICE)'!$C$3:$C$63,,-1),IF(M1131=2,_xlfn.XLOOKUP(D1131,' RPM (ICE)'!$F$3:$F$63,' RPM (ICE)'!$C$3:$C$63,,-1),IF(M1131=3,_xlfn.XLOOKUP(D1131,' RPM (ICE)'!$G$3:$G$63,' RPM (ICE)'!$C$3:$C$63,,-1))))</f>
        <v>14</v>
      </c>
      <c r="AD1131" s="14">
        <f t="shared" si="411"/>
        <v>10.4398</v>
      </c>
      <c r="AE1131" s="14">
        <f t="shared" si="412"/>
        <v>14.659935623529412</v>
      </c>
      <c r="AF1131" s="14" cm="1">
        <f t="array" ref="AF1131">_xlfn.XLOOKUP(AE1131,BSFC!$I$11:$I$33,_xlfn.XLOOKUP('Main Data (ICE)'!W1131,BSFC!$J$10:$W$10,BSFC!$J$11:$W$33,,-1),,-1)</f>
        <v>426.97377450000005</v>
      </c>
      <c r="AG1131" s="14">
        <f t="shared" si="413"/>
        <v>1.2382002252847502</v>
      </c>
      <c r="AH1131" s="14">
        <f t="shared" si="417"/>
        <v>2.1868735790093869E-4</v>
      </c>
      <c r="AI1131" s="14">
        <f t="shared" si="418"/>
        <v>9.3373766638396194E-2</v>
      </c>
      <c r="AJ1131" s="14">
        <f t="shared" si="422"/>
        <v>135.77877014322593</v>
      </c>
      <c r="AK1131" s="14">
        <f t="shared" si="419"/>
        <v>1.236738630972135E-4</v>
      </c>
      <c r="AL1131" s="14">
        <f t="shared" si="420"/>
        <v>0.17983943065328209</v>
      </c>
    </row>
    <row r="1132" spans="1:38" ht="15.75" thickBot="1" x14ac:dyDescent="0.3">
      <c r="A1132" s="14">
        <v>1</v>
      </c>
      <c r="B1132" s="17" t="s">
        <v>33</v>
      </c>
      <c r="C1132" s="14">
        <v>1126</v>
      </c>
      <c r="D1132" s="14">
        <f t="shared" si="414"/>
        <v>29.812992640088954</v>
      </c>
      <c r="E1132" s="14">
        <f t="shared" si="404"/>
        <v>13.327578138031843</v>
      </c>
      <c r="F1132" s="14">
        <f t="shared" si="415"/>
        <v>99.991562141835246</v>
      </c>
      <c r="G1132" s="14">
        <f>0.5*('Specifications (ICE)'!$P$4*'Specifications (ICE)'!$P$3)*'Specifications (ICE)'!$P$5*E1132^2</f>
        <v>55.518726783256056</v>
      </c>
      <c r="H1132" s="14">
        <f>IF(B1132="A",'Specifications (ICE)'!$M$12,IF(B1132="G",'Specifications (ICE)'!$M$13))</f>
        <v>84.271039200000004</v>
      </c>
      <c r="I1132" s="14">
        <f>'Specifications (ICE)'!$H$11-G1132-H1132-R1132</f>
        <v>562.20848423546659</v>
      </c>
      <c r="J1132" s="14">
        <f t="shared" si="405"/>
        <v>0.88839090088663319</v>
      </c>
      <c r="K1132" s="14">
        <f>0.5*'Specifications (ICE)'!$E$16*E1132^2</f>
        <v>47682.809750506116</v>
      </c>
      <c r="L1132" s="14">
        <f>E1132/'Specifications (ICE)'!$M$4</f>
        <v>46.640693396436895</v>
      </c>
      <c r="M1132" s="14">
        <f t="shared" si="400"/>
        <v>3</v>
      </c>
      <c r="N1132" s="14">
        <f>IF(M1132=1,'Specifications (ICE)'!$M$19,IF(M1132=2,'Specifications (ICE)'!$M$20,IF(M1132=3,'Specifications (ICE)'!$M$21)))</f>
        <v>632.83908432016858</v>
      </c>
      <c r="O1132" s="14">
        <f t="shared" si="401"/>
        <v>56.203812030887043</v>
      </c>
      <c r="P1132" s="13">
        <f t="shared" si="402"/>
        <v>0.88839090088663319</v>
      </c>
      <c r="Q1132" s="14">
        <v>0</v>
      </c>
      <c r="R1132" s="17">
        <f>'Specifications (ICE)'!$E$16*9.81*SIN(Q1132-Q1131)</f>
        <v>0</v>
      </c>
      <c r="S1132" s="14">
        <f t="shared" si="406"/>
        <v>0</v>
      </c>
      <c r="T1132" s="12">
        <f t="shared" si="403"/>
        <v>835.09978587771161</v>
      </c>
      <c r="U1132" s="3">
        <f t="shared" si="421"/>
        <v>18</v>
      </c>
      <c r="V1132" s="19">
        <f t="shared" si="407"/>
        <v>13.422600000000001</v>
      </c>
      <c r="W1132" s="14">
        <f>IF(M1132=1,_xlfn.XLOOKUP(D1132,' RPM (ICE)'!$E$3:$E$63,' RPM (ICE)'!$B$3:$B$63,,1),IF(M1132=2,_xlfn.XLOOKUP(D1132,' RPM (ICE)'!$F$3:$F$63,' RPM (ICE)'!$B$3:$B$63,,1),IF(M1132=3,_xlfn.XLOOKUP(D1132,' RPM (ICE)'!$G$3:$G$63,' RPM (ICE)'!$B$3:$B$63,,1))))</f>
        <v>6800</v>
      </c>
      <c r="X1132" s="12">
        <f t="shared" si="408"/>
        <v>18.848488658823531</v>
      </c>
      <c r="Y1132" s="3">
        <f t="shared" si="409"/>
        <v>19</v>
      </c>
      <c r="Z1132" s="3">
        <f t="shared" si="416"/>
        <v>19</v>
      </c>
      <c r="AA1132" s="3">
        <f t="shared" si="410"/>
        <v>19</v>
      </c>
      <c r="AB1132" s="19"/>
      <c r="AC1132" s="14">
        <f>IF(M1132=1,_xlfn.XLOOKUP(D1132,' RPM (ICE)'!$E$3:$E$63,' RPM (ICE)'!$C$3:$C$63,,-1),IF(M1132=2,_xlfn.XLOOKUP(D1132,' RPM (ICE)'!$F$3:$F$63,' RPM (ICE)'!$C$3:$C$63,,-1),IF(M1132=3,_xlfn.XLOOKUP(D1132,' RPM (ICE)'!$G$3:$G$63,' RPM (ICE)'!$C$3:$C$63,,-1))))</f>
        <v>14</v>
      </c>
      <c r="AD1132" s="14">
        <f t="shared" si="411"/>
        <v>10.4398</v>
      </c>
      <c r="AE1132" s="14">
        <f t="shared" si="412"/>
        <v>14.659935623529412</v>
      </c>
      <c r="AF1132" s="14" cm="1">
        <f t="array" ref="AF1132">_xlfn.XLOOKUP(AE1132,BSFC!$I$11:$I$33,_xlfn.XLOOKUP('Main Data (ICE)'!W1132,BSFC!$J$10:$W$10,BSFC!$J$11:$W$33,,-1),,-1)</f>
        <v>426.97377450000005</v>
      </c>
      <c r="AG1132" s="14">
        <f t="shared" si="413"/>
        <v>1.2382002252847502</v>
      </c>
      <c r="AH1132" s="14">
        <f t="shared" si="417"/>
        <v>2.1758975369795799E-4</v>
      </c>
      <c r="AI1132" s="14">
        <f t="shared" si="418"/>
        <v>9.290511842894246E-2</v>
      </c>
      <c r="AJ1132" s="14">
        <f t="shared" si="422"/>
        <v>135.87167526165487</v>
      </c>
      <c r="AK1132" s="14">
        <f t="shared" si="419"/>
        <v>1.2305313699197677E-4</v>
      </c>
      <c r="AL1132" s="14">
        <f t="shared" si="420"/>
        <v>0.17996248379027407</v>
      </c>
    </row>
    <row r="1133" spans="1:38" ht="15.75" thickBot="1" x14ac:dyDescent="0.3">
      <c r="A1133" s="14">
        <v>1</v>
      </c>
      <c r="B1133" s="17" t="s">
        <v>33</v>
      </c>
      <c r="C1133" s="14">
        <v>1127</v>
      </c>
      <c r="D1133" s="14">
        <f t="shared" si="414"/>
        <v>29.961731752642159</v>
      </c>
      <c r="E1133" s="14">
        <f t="shared" si="404"/>
        <v>13.394070360690121</v>
      </c>
      <c r="F1133" s="14">
        <f t="shared" si="415"/>
        <v>100.06622204529035</v>
      </c>
      <c r="G1133" s="14">
        <f>0.5*('Specifications (ICE)'!$P$4*'Specifications (ICE)'!$P$3)*'Specifications (ICE)'!$P$5*E1133^2</f>
        <v>56.074082338397837</v>
      </c>
      <c r="H1133" s="14">
        <f>IF(B1133="A",'Specifications (ICE)'!$M$12,IF(B1133="G",'Specifications (ICE)'!$M$13))</f>
        <v>84.271039200000004</v>
      </c>
      <c r="I1133" s="14">
        <f>'Specifications (ICE)'!$H$11-G1133-H1133-R1133</f>
        <v>561.65312868032481</v>
      </c>
      <c r="J1133" s="14">
        <f t="shared" si="405"/>
        <v>0.88751333885087746</v>
      </c>
      <c r="K1133" s="14">
        <f>0.5*'Specifications (ICE)'!$E$16*E1133^2</f>
        <v>48159.782383237645</v>
      </c>
      <c r="L1133" s="14">
        <f>E1133/'Specifications (ICE)'!$M$4</f>
        <v>46.873387089029293</v>
      </c>
      <c r="M1133" s="14">
        <f t="shared" si="400"/>
        <v>3</v>
      </c>
      <c r="N1133" s="14">
        <f>IF(M1133=1,'Specifications (ICE)'!$M$19,IF(M1133=2,'Specifications (ICE)'!$M$20,IF(M1133=3,'Specifications (ICE)'!$M$21)))</f>
        <v>632.83908432016858</v>
      </c>
      <c r="O1133" s="14">
        <f t="shared" si="401"/>
        <v>56.766020515122506</v>
      </c>
      <c r="P1133" s="13">
        <f t="shared" si="402"/>
        <v>0.88751333885087746</v>
      </c>
      <c r="Q1133" s="14">
        <v>0</v>
      </c>
      <c r="R1133" s="17">
        <f>'Specifications (ICE)'!$E$16*9.81*SIN(Q1133-Q1132)</f>
        <v>0</v>
      </c>
      <c r="S1133" s="14">
        <f t="shared" si="406"/>
        <v>0</v>
      </c>
      <c r="T1133" s="12">
        <f t="shared" si="403"/>
        <v>839.26615731664583</v>
      </c>
      <c r="U1133" s="3">
        <f t="shared" si="421"/>
        <v>18</v>
      </c>
      <c r="V1133" s="19">
        <f t="shared" si="407"/>
        <v>13.422600000000001</v>
      </c>
      <c r="W1133" s="14">
        <f>IF(M1133=1,_xlfn.XLOOKUP(D1133,' RPM (ICE)'!$E$3:$E$63,' RPM (ICE)'!$B$3:$B$63,,1),IF(M1133=2,_xlfn.XLOOKUP(D1133,' RPM (ICE)'!$F$3:$F$63,' RPM (ICE)'!$B$3:$B$63,,1),IF(M1133=3,_xlfn.XLOOKUP(D1133,' RPM (ICE)'!$G$3:$G$63,' RPM (ICE)'!$B$3:$B$63,,1))))</f>
        <v>6900</v>
      </c>
      <c r="X1133" s="12">
        <f t="shared" si="408"/>
        <v>18.575322156521739</v>
      </c>
      <c r="Y1133" s="3">
        <f t="shared" si="409"/>
        <v>19</v>
      </c>
      <c r="Z1133" s="3">
        <f t="shared" si="416"/>
        <v>19</v>
      </c>
      <c r="AA1133" s="3">
        <f t="shared" si="410"/>
        <v>19</v>
      </c>
      <c r="AB1133" s="19"/>
      <c r="AC1133" s="14">
        <f>IF(M1133=1,_xlfn.XLOOKUP(D1133,' RPM (ICE)'!$E$3:$E$63,' RPM (ICE)'!$C$3:$C$63,,-1),IF(M1133=2,_xlfn.XLOOKUP(D1133,' RPM (ICE)'!$F$3:$F$63,' RPM (ICE)'!$C$3:$C$63,,-1),IF(M1133=3,_xlfn.XLOOKUP(D1133,' RPM (ICE)'!$G$3:$G$63,' RPM (ICE)'!$C$3:$C$63,,-1))))</f>
        <v>13.483333333333301</v>
      </c>
      <c r="AD1133" s="14">
        <f t="shared" si="411"/>
        <v>10.054521666666643</v>
      </c>
      <c r="AE1133" s="14">
        <f t="shared" si="412"/>
        <v>13.914292245024122</v>
      </c>
      <c r="AF1133" s="14" cm="1">
        <f t="array" ref="AF1133">_xlfn.XLOOKUP(AE1133,BSFC!$I$11:$I$33,_xlfn.XLOOKUP('Main Data (ICE)'!W1133,BSFC!$J$10:$W$10,BSFC!$J$11:$W$33,,-1),,-1)</f>
        <v>450.79008974999994</v>
      </c>
      <c r="AG1133" s="14">
        <f t="shared" si="413"/>
        <v>1.2590218679194376</v>
      </c>
      <c r="AH1133" s="14">
        <f t="shared" si="417"/>
        <v>2.085193380334831E-4</v>
      </c>
      <c r="AI1133" s="14">
        <f t="shared" si="418"/>
        <v>9.3998451106724418E-2</v>
      </c>
      <c r="AJ1133" s="14">
        <f t="shared" si="422"/>
        <v>135.9656737127616</v>
      </c>
      <c r="AK1133" s="14">
        <f t="shared" si="419"/>
        <v>1.2450125974400585E-4</v>
      </c>
      <c r="AL1133" s="14">
        <f t="shared" si="420"/>
        <v>0.18008698505001808</v>
      </c>
    </row>
    <row r="1134" spans="1:38" ht="15.75" thickBot="1" x14ac:dyDescent="0.3">
      <c r="A1134" s="14">
        <v>1</v>
      </c>
      <c r="B1134" s="17" t="s">
        <v>33</v>
      </c>
      <c r="C1134" s="14">
        <v>1128</v>
      </c>
      <c r="D1134" s="14">
        <f t="shared" si="414"/>
        <v>30.000049728</v>
      </c>
      <c r="E1134" s="14">
        <f t="shared" si="404"/>
        <v>13.411199999999999</v>
      </c>
      <c r="F1134" s="14">
        <f t="shared" si="415"/>
        <v>100.14078658835882</v>
      </c>
      <c r="G1134" s="14">
        <f>0.5*('Specifications (ICE)'!$P$4*'Specifications (ICE)'!$P$3)*'Specifications (ICE)'!$P$5*E1134^2</f>
        <v>56.217600027646043</v>
      </c>
      <c r="H1134" s="14">
        <f>IF(B1134="A",'Specifications (ICE)'!$M$12,IF(B1134="G",'Specifications (ICE)'!$M$13))</f>
        <v>84.271039200000004</v>
      </c>
      <c r="I1134" s="14">
        <f>'Specifications (ICE)'!$H$11-G1134-H1134-R1134</f>
        <v>561.50961099107656</v>
      </c>
      <c r="J1134" s="14">
        <f t="shared" si="405"/>
        <v>0.88728655499254105</v>
      </c>
      <c r="K1134" s="14">
        <f>0.5*'Specifications (ICE)'!$E$16*E1134^2</f>
        <v>48283.043975654393</v>
      </c>
      <c r="L1134" s="14">
        <f>E1134/'Specifications (ICE)'!$M$4</f>
        <v>46.93333333333333</v>
      </c>
      <c r="M1134" s="14">
        <f t="shared" si="400"/>
        <v>3</v>
      </c>
      <c r="N1134" s="14">
        <f>IF(M1134=1,'Specifications (ICE)'!$M$19,IF(M1134=2,'Specifications (ICE)'!$M$20,IF(M1134=3,'Specifications (ICE)'!$M$21)))</f>
        <v>632.83908432016858</v>
      </c>
      <c r="O1134" s="14">
        <f t="shared" si="401"/>
        <v>56.911309171706868</v>
      </c>
      <c r="P1134" s="13">
        <f t="shared" si="402"/>
        <v>0.88728655499254105</v>
      </c>
      <c r="Q1134" s="14">
        <v>0</v>
      </c>
      <c r="R1134" s="17">
        <f>'Specifications (ICE)'!$E$16*9.81*SIN(Q1134-Q1133)</f>
        <v>0</v>
      </c>
      <c r="S1134" s="14">
        <f t="shared" si="406"/>
        <v>0</v>
      </c>
      <c r="T1134" s="12">
        <f t="shared" si="403"/>
        <v>840.33949246964119</v>
      </c>
      <c r="U1134" s="3">
        <f t="shared" si="421"/>
        <v>18</v>
      </c>
      <c r="V1134" s="19">
        <f t="shared" si="407"/>
        <v>13.422600000000001</v>
      </c>
      <c r="W1134" s="14">
        <f>IF(M1134=1,_xlfn.XLOOKUP(D1134,' RPM (ICE)'!$E$3:$E$63,' RPM (ICE)'!$B$3:$B$63,,1),IF(M1134=2,_xlfn.XLOOKUP(D1134,' RPM (ICE)'!$F$3:$F$63,' RPM (ICE)'!$B$3:$B$63,,1),IF(M1134=3,_xlfn.XLOOKUP(D1134,' RPM (ICE)'!$G$3:$G$63,' RPM (ICE)'!$B$3:$B$63,,1))))</f>
        <v>6900</v>
      </c>
      <c r="X1134" s="12">
        <f t="shared" si="408"/>
        <v>18.575322156521739</v>
      </c>
      <c r="Y1134" s="3">
        <f t="shared" si="409"/>
        <v>19</v>
      </c>
      <c r="Z1134" s="3">
        <f t="shared" si="416"/>
        <v>19</v>
      </c>
      <c r="AA1134" s="3">
        <f t="shared" si="410"/>
        <v>19</v>
      </c>
      <c r="AB1134" s="19"/>
      <c r="AC1134" s="14">
        <f>IF(M1134=1,_xlfn.XLOOKUP(D1134,' RPM (ICE)'!$E$3:$E$63,' RPM (ICE)'!$C$3:$C$63,,-1),IF(M1134=2,_xlfn.XLOOKUP(D1134,' RPM (ICE)'!$F$3:$F$63,' RPM (ICE)'!$C$3:$C$63,,-1),IF(M1134=3,_xlfn.XLOOKUP(D1134,' RPM (ICE)'!$G$3:$G$63,' RPM (ICE)'!$C$3:$C$63,,-1))))</f>
        <v>13.483333333333301</v>
      </c>
      <c r="AD1134" s="14">
        <f t="shared" si="411"/>
        <v>10.054521666666643</v>
      </c>
      <c r="AE1134" s="14">
        <f t="shared" si="412"/>
        <v>13.914292245024122</v>
      </c>
      <c r="AF1134" s="14" cm="1">
        <f t="array" ref="AF1134">_xlfn.XLOOKUP(AE1134,BSFC!$I$11:$I$33,_xlfn.XLOOKUP('Main Data (ICE)'!W1134,BSFC!$J$10:$W$10,BSFC!$J$11:$W$33,,-1),,-1)</f>
        <v>450.79008974999994</v>
      </c>
      <c r="AG1134" s="14">
        <f t="shared" si="413"/>
        <v>1.2590218679194376</v>
      </c>
      <c r="AH1134" s="14">
        <f t="shared" si="417"/>
        <v>2.08253003846414E-4</v>
      </c>
      <c r="AI1134" s="14">
        <f t="shared" si="418"/>
        <v>9.3878390294632047E-2</v>
      </c>
      <c r="AJ1134" s="14">
        <f t="shared" si="422"/>
        <v>136.05955210305623</v>
      </c>
      <c r="AK1134" s="14">
        <f t="shared" si="419"/>
        <v>1.2434223880083715E-4</v>
      </c>
      <c r="AL1134" s="14">
        <f t="shared" si="420"/>
        <v>0.18021132728881892</v>
      </c>
    </row>
    <row r="1135" spans="1:38" ht="15.75" thickBot="1" x14ac:dyDescent="0.3">
      <c r="A1135" s="14">
        <v>1</v>
      </c>
      <c r="B1135" s="17" t="s">
        <v>33</v>
      </c>
      <c r="C1135" s="14">
        <v>1129</v>
      </c>
      <c r="D1135" s="14">
        <f t="shared" si="414"/>
        <v>30.000049728</v>
      </c>
      <c r="E1135" s="14">
        <f t="shared" si="404"/>
        <v>13.411199999999999</v>
      </c>
      <c r="F1135" s="14">
        <f t="shared" si="415"/>
        <v>100.2153511314273</v>
      </c>
      <c r="G1135" s="14">
        <f>0.5*('Specifications (ICE)'!$P$4*'Specifications (ICE)'!$P$3)*'Specifications (ICE)'!$P$5*E1135^2</f>
        <v>56.217600027646043</v>
      </c>
      <c r="H1135" s="14">
        <f>IF(B1135="A",'Specifications (ICE)'!$M$12,IF(B1135="G",'Specifications (ICE)'!$M$13))</f>
        <v>84.271039200000004</v>
      </c>
      <c r="I1135" s="14">
        <f>'Specifications (ICE)'!$H$11-G1135-H1135-R1135</f>
        <v>561.50961099107656</v>
      </c>
      <c r="J1135" s="14">
        <f t="shared" si="405"/>
        <v>0.88728655499254105</v>
      </c>
      <c r="K1135" s="14">
        <f>0.5*'Specifications (ICE)'!$E$16*E1135^2</f>
        <v>48283.043975654393</v>
      </c>
      <c r="L1135" s="14">
        <f>E1135/'Specifications (ICE)'!$M$4</f>
        <v>46.93333333333333</v>
      </c>
      <c r="M1135" s="14">
        <f t="shared" si="400"/>
        <v>3</v>
      </c>
      <c r="N1135" s="14">
        <f>IF(M1135=1,'Specifications (ICE)'!$M$19,IF(M1135=2,'Specifications (ICE)'!$M$20,IF(M1135=3,'Specifications (ICE)'!$M$21)))</f>
        <v>632.83908432016858</v>
      </c>
      <c r="O1135" s="14">
        <f t="shared" si="401"/>
        <v>56.911309171706868</v>
      </c>
      <c r="P1135" s="13">
        <f t="shared" si="402"/>
        <v>0.88728655499254105</v>
      </c>
      <c r="Q1135" s="14">
        <v>0</v>
      </c>
      <c r="R1135" s="17">
        <f>'Specifications (ICE)'!$E$16*9.81*SIN(Q1135-Q1134)</f>
        <v>0</v>
      </c>
      <c r="S1135" s="14">
        <f t="shared" si="406"/>
        <v>0</v>
      </c>
      <c r="T1135" s="12">
        <f t="shared" si="403"/>
        <v>840.33949246964119</v>
      </c>
      <c r="U1135" s="3">
        <f t="shared" si="421"/>
        <v>18</v>
      </c>
      <c r="V1135" s="19">
        <f t="shared" si="407"/>
        <v>13.422600000000001</v>
      </c>
      <c r="W1135" s="14">
        <f>IF(M1135=1,_xlfn.XLOOKUP(D1135,' RPM (ICE)'!$E$3:$E$63,' RPM (ICE)'!$B$3:$B$63,,1),IF(M1135=2,_xlfn.XLOOKUP(D1135,' RPM (ICE)'!$F$3:$F$63,' RPM (ICE)'!$B$3:$B$63,,1),IF(M1135=3,_xlfn.XLOOKUP(D1135,' RPM (ICE)'!$G$3:$G$63,' RPM (ICE)'!$B$3:$B$63,,1))))</f>
        <v>6900</v>
      </c>
      <c r="X1135" s="12">
        <f t="shared" si="408"/>
        <v>18.575322156521739</v>
      </c>
      <c r="Y1135" s="3">
        <f t="shared" si="409"/>
        <v>19</v>
      </c>
      <c r="Z1135" s="3">
        <f t="shared" si="416"/>
        <v>19</v>
      </c>
      <c r="AA1135" s="3">
        <f t="shared" si="410"/>
        <v>19</v>
      </c>
      <c r="AB1135" s="19"/>
      <c r="AC1135" s="14">
        <f>IF(M1135=1,_xlfn.XLOOKUP(D1135,' RPM (ICE)'!$E$3:$E$63,' RPM (ICE)'!$C$3:$C$63,,-1),IF(M1135=2,_xlfn.XLOOKUP(D1135,' RPM (ICE)'!$F$3:$F$63,' RPM (ICE)'!$C$3:$C$63,,-1),IF(M1135=3,_xlfn.XLOOKUP(D1135,' RPM (ICE)'!$G$3:$G$63,' RPM (ICE)'!$C$3:$C$63,,-1))))</f>
        <v>13.483333333333301</v>
      </c>
      <c r="AD1135" s="14">
        <f t="shared" si="411"/>
        <v>10.054521666666643</v>
      </c>
      <c r="AE1135" s="14">
        <f t="shared" si="412"/>
        <v>13.914292245024122</v>
      </c>
      <c r="AF1135" s="14" cm="1">
        <f t="array" ref="AF1135">_xlfn.XLOOKUP(AE1135,BSFC!$I$11:$I$33,_xlfn.XLOOKUP('Main Data (ICE)'!W1135,BSFC!$J$10:$W$10,BSFC!$J$11:$W$33,,-1),,-1)</f>
        <v>450.79008974999994</v>
      </c>
      <c r="AG1135" s="14">
        <f t="shared" si="413"/>
        <v>1.2590218679194376</v>
      </c>
      <c r="AH1135" s="14">
        <f t="shared" si="417"/>
        <v>2.08253003846414E-4</v>
      </c>
      <c r="AI1135" s="14">
        <f t="shared" si="418"/>
        <v>9.3878390294632047E-2</v>
      </c>
      <c r="AJ1135" s="14">
        <f t="shared" si="422"/>
        <v>136.15343049335087</v>
      </c>
      <c r="AK1135" s="14">
        <f t="shared" si="419"/>
        <v>1.2434223880083715E-4</v>
      </c>
      <c r="AL1135" s="14">
        <f t="shared" si="420"/>
        <v>0.18033566952761976</v>
      </c>
    </row>
    <row r="1136" spans="1:38" ht="15.75" thickBot="1" x14ac:dyDescent="0.3">
      <c r="A1136" s="14">
        <v>1</v>
      </c>
      <c r="B1136" s="17" t="s">
        <v>33</v>
      </c>
      <c r="C1136" s="14">
        <v>1130</v>
      </c>
      <c r="D1136" s="14">
        <f t="shared" si="414"/>
        <v>30.000049728</v>
      </c>
      <c r="E1136" s="14">
        <f t="shared" si="404"/>
        <v>13.411199999999999</v>
      </c>
      <c r="F1136" s="14">
        <f t="shared" si="415"/>
        <v>100.28991567449577</v>
      </c>
      <c r="G1136" s="14">
        <f>0.5*('Specifications (ICE)'!$P$4*'Specifications (ICE)'!$P$3)*'Specifications (ICE)'!$P$5*E1136^2</f>
        <v>56.217600027646043</v>
      </c>
      <c r="H1136" s="14">
        <f>IF(B1136="A",'Specifications (ICE)'!$M$12,IF(B1136="G",'Specifications (ICE)'!$M$13))</f>
        <v>84.271039200000004</v>
      </c>
      <c r="I1136" s="14">
        <f>'Specifications (ICE)'!$H$11-G1136-H1136-R1136</f>
        <v>561.50961099107656</v>
      </c>
      <c r="J1136" s="14">
        <f t="shared" si="405"/>
        <v>0.88728655499254105</v>
      </c>
      <c r="K1136" s="14">
        <f>0.5*'Specifications (ICE)'!$E$16*E1136^2</f>
        <v>48283.043975654393</v>
      </c>
      <c r="L1136" s="14">
        <f>E1136/'Specifications (ICE)'!$M$4</f>
        <v>46.93333333333333</v>
      </c>
      <c r="M1136" s="14">
        <f t="shared" si="400"/>
        <v>3</v>
      </c>
      <c r="N1136" s="14">
        <f>IF(M1136=1,'Specifications (ICE)'!$M$19,IF(M1136=2,'Specifications (ICE)'!$M$20,IF(M1136=3,'Specifications (ICE)'!$M$21)))</f>
        <v>632.83908432016858</v>
      </c>
      <c r="O1136" s="14">
        <f t="shared" si="401"/>
        <v>56.911309171706868</v>
      </c>
      <c r="P1136" s="13">
        <f t="shared" si="402"/>
        <v>0.88728655499254105</v>
      </c>
      <c r="Q1136" s="14">
        <v>0</v>
      </c>
      <c r="R1136" s="17">
        <f>'Specifications (ICE)'!$E$16*9.81*SIN(Q1136-Q1135)</f>
        <v>0</v>
      </c>
      <c r="S1136" s="14">
        <f t="shared" si="406"/>
        <v>0</v>
      </c>
      <c r="T1136" s="12">
        <f t="shared" si="403"/>
        <v>840.33949246964119</v>
      </c>
      <c r="U1136" s="3">
        <f t="shared" si="421"/>
        <v>18</v>
      </c>
      <c r="V1136" s="19">
        <f t="shared" si="407"/>
        <v>13.422600000000001</v>
      </c>
      <c r="W1136" s="14">
        <f>IF(M1136=1,_xlfn.XLOOKUP(D1136,' RPM (ICE)'!$E$3:$E$63,' RPM (ICE)'!$B$3:$B$63,,1),IF(M1136=2,_xlfn.XLOOKUP(D1136,' RPM (ICE)'!$F$3:$F$63,' RPM (ICE)'!$B$3:$B$63,,1),IF(M1136=3,_xlfn.XLOOKUP(D1136,' RPM (ICE)'!$G$3:$G$63,' RPM (ICE)'!$B$3:$B$63,,1))))</f>
        <v>6900</v>
      </c>
      <c r="X1136" s="12">
        <f t="shared" si="408"/>
        <v>18.575322156521739</v>
      </c>
      <c r="Y1136" s="3">
        <f t="shared" si="409"/>
        <v>19</v>
      </c>
      <c r="Z1136" s="3">
        <f t="shared" si="416"/>
        <v>19</v>
      </c>
      <c r="AA1136" s="3">
        <f t="shared" si="410"/>
        <v>19</v>
      </c>
      <c r="AB1136" s="19"/>
      <c r="AC1136" s="14">
        <f>IF(M1136=1,_xlfn.XLOOKUP(D1136,' RPM (ICE)'!$E$3:$E$63,' RPM (ICE)'!$C$3:$C$63,,-1),IF(M1136=2,_xlfn.XLOOKUP(D1136,' RPM (ICE)'!$F$3:$F$63,' RPM (ICE)'!$C$3:$C$63,,-1),IF(M1136=3,_xlfn.XLOOKUP(D1136,' RPM (ICE)'!$G$3:$G$63,' RPM (ICE)'!$C$3:$C$63,,-1))))</f>
        <v>13.483333333333301</v>
      </c>
      <c r="AD1136" s="14">
        <f t="shared" si="411"/>
        <v>10.054521666666643</v>
      </c>
      <c r="AE1136" s="14">
        <f t="shared" si="412"/>
        <v>13.914292245024122</v>
      </c>
      <c r="AF1136" s="14" cm="1">
        <f t="array" ref="AF1136">_xlfn.XLOOKUP(AE1136,BSFC!$I$11:$I$33,_xlfn.XLOOKUP('Main Data (ICE)'!W1136,BSFC!$J$10:$W$10,BSFC!$J$11:$W$33,,-1),,-1)</f>
        <v>450.79008974999994</v>
      </c>
      <c r="AG1136" s="14">
        <f t="shared" si="413"/>
        <v>1.2590218679194376</v>
      </c>
      <c r="AH1136" s="14">
        <f t="shared" si="417"/>
        <v>2.08253003846414E-4</v>
      </c>
      <c r="AI1136" s="14">
        <f t="shared" si="418"/>
        <v>9.3878390294632047E-2</v>
      </c>
      <c r="AJ1136" s="14">
        <f t="shared" si="422"/>
        <v>136.2473088836455</v>
      </c>
      <c r="AK1136" s="14">
        <f t="shared" si="419"/>
        <v>1.2434223880083715E-4</v>
      </c>
      <c r="AL1136" s="14">
        <f t="shared" si="420"/>
        <v>0.1804600117664206</v>
      </c>
    </row>
    <row r="1137" spans="1:38" ht="15.75" thickBot="1" x14ac:dyDescent="0.3">
      <c r="A1137" s="14">
        <v>1</v>
      </c>
      <c r="B1137" s="17" t="s">
        <v>33</v>
      </c>
      <c r="C1137" s="14">
        <v>1131</v>
      </c>
      <c r="D1137" s="14">
        <f t="shared" si="414"/>
        <v>30.000049728</v>
      </c>
      <c r="E1137" s="14">
        <f t="shared" si="404"/>
        <v>13.411199999999999</v>
      </c>
      <c r="F1137" s="14">
        <f t="shared" si="415"/>
        <v>100.36448021756425</v>
      </c>
      <c r="G1137" s="14">
        <f>0.5*('Specifications (ICE)'!$P$4*'Specifications (ICE)'!$P$3)*'Specifications (ICE)'!$P$5*E1137^2</f>
        <v>56.217600027646043</v>
      </c>
      <c r="H1137" s="14">
        <f>IF(B1137="A",'Specifications (ICE)'!$M$12,IF(B1137="G",'Specifications (ICE)'!$M$13))</f>
        <v>84.271039200000004</v>
      </c>
      <c r="I1137" s="14">
        <f>'Specifications (ICE)'!$H$11-G1137-H1137-R1137</f>
        <v>561.50961099107656</v>
      </c>
      <c r="J1137" s="14">
        <f t="shared" si="405"/>
        <v>0.88728655499254105</v>
      </c>
      <c r="K1137" s="14">
        <f>0.5*'Specifications (ICE)'!$E$16*E1137^2</f>
        <v>48283.043975654393</v>
      </c>
      <c r="L1137" s="14">
        <f>E1137/'Specifications (ICE)'!$M$4</f>
        <v>46.93333333333333</v>
      </c>
      <c r="M1137" s="14">
        <f t="shared" si="400"/>
        <v>3</v>
      </c>
      <c r="N1137" s="14">
        <f>IF(M1137=1,'Specifications (ICE)'!$M$19,IF(M1137=2,'Specifications (ICE)'!$M$20,IF(M1137=3,'Specifications (ICE)'!$M$21)))</f>
        <v>632.83908432016858</v>
      </c>
      <c r="O1137" s="14">
        <f t="shared" si="401"/>
        <v>56.911309171706868</v>
      </c>
      <c r="P1137" s="13">
        <f t="shared" si="402"/>
        <v>0.88728655499254105</v>
      </c>
      <c r="Q1137" s="14">
        <v>0</v>
      </c>
      <c r="R1137" s="17">
        <f>'Specifications (ICE)'!$E$16*9.81*SIN(Q1137-Q1136)</f>
        <v>0</v>
      </c>
      <c r="S1137" s="14">
        <f t="shared" si="406"/>
        <v>0</v>
      </c>
      <c r="T1137" s="12">
        <f t="shared" si="403"/>
        <v>840.33949246964119</v>
      </c>
      <c r="U1137" s="3">
        <f t="shared" si="421"/>
        <v>18</v>
      </c>
      <c r="V1137" s="19">
        <f t="shared" si="407"/>
        <v>13.422600000000001</v>
      </c>
      <c r="W1137" s="14">
        <f>IF(M1137=1,_xlfn.XLOOKUP(D1137,' RPM (ICE)'!$E$3:$E$63,' RPM (ICE)'!$B$3:$B$63,,1),IF(M1137=2,_xlfn.XLOOKUP(D1137,' RPM (ICE)'!$F$3:$F$63,' RPM (ICE)'!$B$3:$B$63,,1),IF(M1137=3,_xlfn.XLOOKUP(D1137,' RPM (ICE)'!$G$3:$G$63,' RPM (ICE)'!$B$3:$B$63,,1))))</f>
        <v>6900</v>
      </c>
      <c r="X1137" s="12">
        <f t="shared" si="408"/>
        <v>18.575322156521739</v>
      </c>
      <c r="Y1137" s="3">
        <f t="shared" si="409"/>
        <v>19</v>
      </c>
      <c r="Z1137" s="3">
        <f t="shared" si="416"/>
        <v>19</v>
      </c>
      <c r="AA1137" s="3">
        <f t="shared" si="410"/>
        <v>19</v>
      </c>
      <c r="AB1137" s="19"/>
      <c r="AC1137" s="14">
        <f>IF(M1137=1,_xlfn.XLOOKUP(D1137,' RPM (ICE)'!$E$3:$E$63,' RPM (ICE)'!$C$3:$C$63,,-1),IF(M1137=2,_xlfn.XLOOKUP(D1137,' RPM (ICE)'!$F$3:$F$63,' RPM (ICE)'!$C$3:$C$63,,-1),IF(M1137=3,_xlfn.XLOOKUP(D1137,' RPM (ICE)'!$G$3:$G$63,' RPM (ICE)'!$C$3:$C$63,,-1))))</f>
        <v>13.483333333333301</v>
      </c>
      <c r="AD1137" s="14">
        <f t="shared" si="411"/>
        <v>10.054521666666643</v>
      </c>
      <c r="AE1137" s="14">
        <f t="shared" si="412"/>
        <v>13.914292245024122</v>
      </c>
      <c r="AF1137" s="14" cm="1">
        <f t="array" ref="AF1137">_xlfn.XLOOKUP(AE1137,BSFC!$I$11:$I$33,_xlfn.XLOOKUP('Main Data (ICE)'!W1137,BSFC!$J$10:$W$10,BSFC!$J$11:$W$33,,-1),,-1)</f>
        <v>450.79008974999994</v>
      </c>
      <c r="AG1137" s="14">
        <f t="shared" si="413"/>
        <v>1.2590218679194376</v>
      </c>
      <c r="AH1137" s="14">
        <f t="shared" si="417"/>
        <v>2.08253003846414E-4</v>
      </c>
      <c r="AI1137" s="14">
        <f t="shared" si="418"/>
        <v>9.3878390294632047E-2</v>
      </c>
      <c r="AJ1137" s="14">
        <f t="shared" si="422"/>
        <v>136.34118727394014</v>
      </c>
      <c r="AK1137" s="14">
        <f t="shared" si="419"/>
        <v>1.2434223880083715E-4</v>
      </c>
      <c r="AL1137" s="14">
        <f t="shared" si="420"/>
        <v>0.18058435400522144</v>
      </c>
    </row>
    <row r="1138" spans="1:38" ht="15.75" thickBot="1" x14ac:dyDescent="0.3">
      <c r="A1138" s="14">
        <v>1</v>
      </c>
      <c r="B1138" s="17" t="s">
        <v>33</v>
      </c>
      <c r="C1138" s="14">
        <v>1132</v>
      </c>
      <c r="D1138" s="14">
        <f t="shared" si="414"/>
        <v>30.000049728</v>
      </c>
      <c r="E1138" s="14">
        <f t="shared" si="404"/>
        <v>13.411199999999999</v>
      </c>
      <c r="F1138" s="14">
        <f t="shared" si="415"/>
        <v>100.43904476063273</v>
      </c>
      <c r="G1138" s="14">
        <f>0.5*('Specifications (ICE)'!$P$4*'Specifications (ICE)'!$P$3)*'Specifications (ICE)'!$P$5*E1138^2</f>
        <v>56.217600027646043</v>
      </c>
      <c r="H1138" s="14">
        <f>IF(B1138="A",'Specifications (ICE)'!$M$12,IF(B1138="G",'Specifications (ICE)'!$M$13))</f>
        <v>84.271039200000004</v>
      </c>
      <c r="I1138" s="14">
        <f>'Specifications (ICE)'!$H$11-G1138-H1138-R1138</f>
        <v>561.50961099107656</v>
      </c>
      <c r="J1138" s="14">
        <f t="shared" si="405"/>
        <v>0.88728655499254105</v>
      </c>
      <c r="K1138" s="14">
        <f>0.5*'Specifications (ICE)'!$E$16*E1138^2</f>
        <v>48283.043975654393</v>
      </c>
      <c r="L1138" s="14">
        <f>E1138/'Specifications (ICE)'!$M$4</f>
        <v>46.93333333333333</v>
      </c>
      <c r="M1138" s="14">
        <f t="shared" si="400"/>
        <v>3</v>
      </c>
      <c r="N1138" s="14">
        <f>IF(M1138=1,'Specifications (ICE)'!$M$19,IF(M1138=2,'Specifications (ICE)'!$M$20,IF(M1138=3,'Specifications (ICE)'!$M$21)))</f>
        <v>632.83908432016858</v>
      </c>
      <c r="O1138" s="14">
        <f t="shared" si="401"/>
        <v>56.911309171706868</v>
      </c>
      <c r="P1138" s="13">
        <f t="shared" si="402"/>
        <v>0.88728655499254105</v>
      </c>
      <c r="Q1138" s="14">
        <v>0</v>
      </c>
      <c r="R1138" s="17">
        <f>'Specifications (ICE)'!$E$16*9.81*SIN(Q1138-Q1137)</f>
        <v>0</v>
      </c>
      <c r="S1138" s="14">
        <f t="shared" si="406"/>
        <v>0</v>
      </c>
      <c r="T1138" s="12">
        <f t="shared" si="403"/>
        <v>840.33949246964119</v>
      </c>
      <c r="U1138" s="3">
        <f t="shared" si="421"/>
        <v>18</v>
      </c>
      <c r="V1138" s="19">
        <f t="shared" si="407"/>
        <v>13.422600000000001</v>
      </c>
      <c r="W1138" s="14">
        <f>IF(M1138=1,_xlfn.XLOOKUP(D1138,' RPM (ICE)'!$E$3:$E$63,' RPM (ICE)'!$B$3:$B$63,,1),IF(M1138=2,_xlfn.XLOOKUP(D1138,' RPM (ICE)'!$F$3:$F$63,' RPM (ICE)'!$B$3:$B$63,,1),IF(M1138=3,_xlfn.XLOOKUP(D1138,' RPM (ICE)'!$G$3:$G$63,' RPM (ICE)'!$B$3:$B$63,,1))))</f>
        <v>6900</v>
      </c>
      <c r="X1138" s="12">
        <f t="shared" si="408"/>
        <v>18.575322156521739</v>
      </c>
      <c r="Y1138" s="3">
        <f t="shared" si="409"/>
        <v>19</v>
      </c>
      <c r="Z1138" s="3">
        <f t="shared" si="416"/>
        <v>19</v>
      </c>
      <c r="AA1138" s="3">
        <f t="shared" si="410"/>
        <v>19</v>
      </c>
      <c r="AB1138" s="19"/>
      <c r="AC1138" s="14">
        <f>IF(M1138=1,_xlfn.XLOOKUP(D1138,' RPM (ICE)'!$E$3:$E$63,' RPM (ICE)'!$C$3:$C$63,,-1),IF(M1138=2,_xlfn.XLOOKUP(D1138,' RPM (ICE)'!$F$3:$F$63,' RPM (ICE)'!$C$3:$C$63,,-1),IF(M1138=3,_xlfn.XLOOKUP(D1138,' RPM (ICE)'!$G$3:$G$63,' RPM (ICE)'!$C$3:$C$63,,-1))))</f>
        <v>13.483333333333301</v>
      </c>
      <c r="AD1138" s="14">
        <f t="shared" si="411"/>
        <v>10.054521666666643</v>
      </c>
      <c r="AE1138" s="14">
        <f t="shared" si="412"/>
        <v>13.914292245024122</v>
      </c>
      <c r="AF1138" s="14" cm="1">
        <f t="array" ref="AF1138">_xlfn.XLOOKUP(AE1138,BSFC!$I$11:$I$33,_xlfn.XLOOKUP('Main Data (ICE)'!W1138,BSFC!$J$10:$W$10,BSFC!$J$11:$W$33,,-1),,-1)</f>
        <v>450.79008974999994</v>
      </c>
      <c r="AG1138" s="14">
        <f t="shared" si="413"/>
        <v>1.2590218679194376</v>
      </c>
      <c r="AH1138" s="14">
        <f t="shared" si="417"/>
        <v>2.08253003846414E-4</v>
      </c>
      <c r="AI1138" s="14">
        <f t="shared" si="418"/>
        <v>9.3878390294632047E-2</v>
      </c>
      <c r="AJ1138" s="14">
        <f t="shared" si="422"/>
        <v>136.43506566423477</v>
      </c>
      <c r="AK1138" s="14">
        <f t="shared" si="419"/>
        <v>1.2434223880083715E-4</v>
      </c>
      <c r="AL1138" s="14">
        <f t="shared" si="420"/>
        <v>0.18070869624402228</v>
      </c>
    </row>
    <row r="1139" spans="1:38" ht="15.75" thickBot="1" x14ac:dyDescent="0.3">
      <c r="A1139" s="14">
        <v>1</v>
      </c>
      <c r="B1139" s="17" t="s">
        <v>33</v>
      </c>
      <c r="C1139" s="14">
        <v>1133</v>
      </c>
      <c r="D1139" s="14">
        <f t="shared" si="414"/>
        <v>30.000049728</v>
      </c>
      <c r="E1139" s="14">
        <f t="shared" si="404"/>
        <v>13.411199999999999</v>
      </c>
      <c r="F1139" s="14">
        <f t="shared" si="415"/>
        <v>100.5136093037012</v>
      </c>
      <c r="G1139" s="14">
        <f>0.5*('Specifications (ICE)'!$P$4*'Specifications (ICE)'!$P$3)*'Specifications (ICE)'!$P$5*E1139^2</f>
        <v>56.217600027646043</v>
      </c>
      <c r="H1139" s="14">
        <f>IF(B1139="A",'Specifications (ICE)'!$M$12,IF(B1139="G",'Specifications (ICE)'!$M$13))</f>
        <v>84.271039200000004</v>
      </c>
      <c r="I1139" s="14">
        <f>'Specifications (ICE)'!$H$11-G1139-H1139-R1139</f>
        <v>561.50961099107656</v>
      </c>
      <c r="J1139" s="14">
        <f t="shared" si="405"/>
        <v>0.88728655499254105</v>
      </c>
      <c r="K1139" s="14">
        <f>0.5*'Specifications (ICE)'!$E$16*E1139^2</f>
        <v>48283.043975654393</v>
      </c>
      <c r="L1139" s="14">
        <f>E1139/'Specifications (ICE)'!$M$4</f>
        <v>46.93333333333333</v>
      </c>
      <c r="M1139" s="14">
        <f t="shared" si="400"/>
        <v>3</v>
      </c>
      <c r="N1139" s="14">
        <f>IF(M1139=1,'Specifications (ICE)'!$M$19,IF(M1139=2,'Specifications (ICE)'!$M$20,IF(M1139=3,'Specifications (ICE)'!$M$21)))</f>
        <v>632.83908432016858</v>
      </c>
      <c r="O1139" s="14">
        <f t="shared" si="401"/>
        <v>56.911309171706868</v>
      </c>
      <c r="P1139" s="13">
        <f t="shared" si="402"/>
        <v>0.88728655499254105</v>
      </c>
      <c r="Q1139" s="14">
        <v>0</v>
      </c>
      <c r="R1139" s="17">
        <f>'Specifications (ICE)'!$E$16*9.81*SIN(Q1139-Q1138)</f>
        <v>0</v>
      </c>
      <c r="S1139" s="14">
        <f t="shared" si="406"/>
        <v>0</v>
      </c>
      <c r="T1139" s="12">
        <f t="shared" si="403"/>
        <v>840.33949246964119</v>
      </c>
      <c r="U1139" s="3">
        <f t="shared" si="421"/>
        <v>18</v>
      </c>
      <c r="V1139" s="19">
        <f t="shared" si="407"/>
        <v>13.422600000000001</v>
      </c>
      <c r="W1139" s="14">
        <f>IF(M1139=1,_xlfn.XLOOKUP(D1139,' RPM (ICE)'!$E$3:$E$63,' RPM (ICE)'!$B$3:$B$63,,1),IF(M1139=2,_xlfn.XLOOKUP(D1139,' RPM (ICE)'!$F$3:$F$63,' RPM (ICE)'!$B$3:$B$63,,1),IF(M1139=3,_xlfn.XLOOKUP(D1139,' RPM (ICE)'!$G$3:$G$63,' RPM (ICE)'!$B$3:$B$63,,1))))</f>
        <v>6900</v>
      </c>
      <c r="X1139" s="12">
        <f t="shared" si="408"/>
        <v>18.575322156521739</v>
      </c>
      <c r="Y1139" s="3">
        <f t="shared" si="409"/>
        <v>19</v>
      </c>
      <c r="Z1139" s="3">
        <f t="shared" si="416"/>
        <v>19</v>
      </c>
      <c r="AA1139" s="3">
        <f t="shared" si="410"/>
        <v>19</v>
      </c>
      <c r="AB1139" s="19"/>
      <c r="AC1139" s="14">
        <f>IF(M1139=1,_xlfn.XLOOKUP(D1139,' RPM (ICE)'!$E$3:$E$63,' RPM (ICE)'!$C$3:$C$63,,-1),IF(M1139=2,_xlfn.XLOOKUP(D1139,' RPM (ICE)'!$F$3:$F$63,' RPM (ICE)'!$C$3:$C$63,,-1),IF(M1139=3,_xlfn.XLOOKUP(D1139,' RPM (ICE)'!$G$3:$G$63,' RPM (ICE)'!$C$3:$C$63,,-1))))</f>
        <v>13.483333333333301</v>
      </c>
      <c r="AD1139" s="14">
        <f t="shared" si="411"/>
        <v>10.054521666666643</v>
      </c>
      <c r="AE1139" s="14">
        <f t="shared" si="412"/>
        <v>13.914292245024122</v>
      </c>
      <c r="AF1139" s="14" cm="1">
        <f t="array" ref="AF1139">_xlfn.XLOOKUP(AE1139,BSFC!$I$11:$I$33,_xlfn.XLOOKUP('Main Data (ICE)'!W1139,BSFC!$J$10:$W$10,BSFC!$J$11:$W$33,,-1),,-1)</f>
        <v>450.79008974999994</v>
      </c>
      <c r="AG1139" s="14">
        <f t="shared" si="413"/>
        <v>1.2590218679194376</v>
      </c>
      <c r="AH1139" s="14">
        <f t="shared" si="417"/>
        <v>2.08253003846414E-4</v>
      </c>
      <c r="AI1139" s="14">
        <f t="shared" si="418"/>
        <v>9.3878390294632047E-2</v>
      </c>
      <c r="AJ1139" s="14">
        <f t="shared" si="422"/>
        <v>136.5289440545294</v>
      </c>
      <c r="AK1139" s="14">
        <f t="shared" si="419"/>
        <v>1.2434223880083715E-4</v>
      </c>
      <c r="AL1139" s="14">
        <f t="shared" si="420"/>
        <v>0.18083303848282312</v>
      </c>
    </row>
    <row r="1140" spans="1:38" ht="15.75" thickBot="1" x14ac:dyDescent="0.3">
      <c r="A1140" s="14">
        <v>1</v>
      </c>
      <c r="B1140" s="17" t="s">
        <v>33</v>
      </c>
      <c r="C1140" s="14">
        <v>1134</v>
      </c>
      <c r="D1140" s="14">
        <f t="shared" si="414"/>
        <v>30.000049728</v>
      </c>
      <c r="E1140" s="14">
        <f t="shared" si="404"/>
        <v>13.411199999999999</v>
      </c>
      <c r="F1140" s="14">
        <f t="shared" si="415"/>
        <v>100.58817384676968</v>
      </c>
      <c r="G1140" s="14">
        <f>0.5*('Specifications (ICE)'!$P$4*'Specifications (ICE)'!$P$3)*'Specifications (ICE)'!$P$5*E1140^2</f>
        <v>56.217600027646043</v>
      </c>
      <c r="H1140" s="14">
        <f>IF(B1140="A",'Specifications (ICE)'!$M$12,IF(B1140="G",'Specifications (ICE)'!$M$13))</f>
        <v>84.271039200000004</v>
      </c>
      <c r="I1140" s="14">
        <f>'Specifications (ICE)'!$H$11-G1140-H1140-R1140</f>
        <v>561.50961099107656</v>
      </c>
      <c r="J1140" s="14">
        <f t="shared" si="405"/>
        <v>0.88728655499254105</v>
      </c>
      <c r="K1140" s="14">
        <f>0.5*'Specifications (ICE)'!$E$16*E1140^2</f>
        <v>48283.043975654393</v>
      </c>
      <c r="L1140" s="14">
        <f>E1140/'Specifications (ICE)'!$M$4</f>
        <v>46.93333333333333</v>
      </c>
      <c r="M1140" s="14">
        <f t="shared" si="400"/>
        <v>3</v>
      </c>
      <c r="N1140" s="14">
        <f>IF(M1140=1,'Specifications (ICE)'!$M$19,IF(M1140=2,'Specifications (ICE)'!$M$20,IF(M1140=3,'Specifications (ICE)'!$M$21)))</f>
        <v>632.83908432016858</v>
      </c>
      <c r="O1140" s="14">
        <f t="shared" si="401"/>
        <v>56.911309171706868</v>
      </c>
      <c r="P1140" s="13">
        <f t="shared" si="402"/>
        <v>0.88728655499254105</v>
      </c>
      <c r="Q1140" s="14">
        <v>0</v>
      </c>
      <c r="R1140" s="17">
        <f>'Specifications (ICE)'!$E$16*9.81*SIN(Q1140-Q1139)</f>
        <v>0</v>
      </c>
      <c r="S1140" s="14">
        <f t="shared" si="406"/>
        <v>0</v>
      </c>
      <c r="T1140" s="12">
        <f t="shared" si="403"/>
        <v>840.33949246964119</v>
      </c>
      <c r="U1140" s="3">
        <f t="shared" si="421"/>
        <v>18</v>
      </c>
      <c r="V1140" s="19">
        <f t="shared" si="407"/>
        <v>13.422600000000001</v>
      </c>
      <c r="W1140" s="14">
        <f>IF(M1140=1,_xlfn.XLOOKUP(D1140,' RPM (ICE)'!$E$3:$E$63,' RPM (ICE)'!$B$3:$B$63,,1),IF(M1140=2,_xlfn.XLOOKUP(D1140,' RPM (ICE)'!$F$3:$F$63,' RPM (ICE)'!$B$3:$B$63,,1),IF(M1140=3,_xlfn.XLOOKUP(D1140,' RPM (ICE)'!$G$3:$G$63,' RPM (ICE)'!$B$3:$B$63,,1))))</f>
        <v>6900</v>
      </c>
      <c r="X1140" s="12">
        <f t="shared" si="408"/>
        <v>18.575322156521739</v>
      </c>
      <c r="Y1140" s="3">
        <f t="shared" si="409"/>
        <v>19</v>
      </c>
      <c r="Z1140" s="3">
        <f t="shared" si="416"/>
        <v>19</v>
      </c>
      <c r="AA1140" s="3">
        <f t="shared" si="410"/>
        <v>19</v>
      </c>
      <c r="AB1140" s="19"/>
      <c r="AC1140" s="14">
        <f>IF(M1140=1,_xlfn.XLOOKUP(D1140,' RPM (ICE)'!$E$3:$E$63,' RPM (ICE)'!$C$3:$C$63,,-1),IF(M1140=2,_xlfn.XLOOKUP(D1140,' RPM (ICE)'!$F$3:$F$63,' RPM (ICE)'!$C$3:$C$63,,-1),IF(M1140=3,_xlfn.XLOOKUP(D1140,' RPM (ICE)'!$G$3:$G$63,' RPM (ICE)'!$C$3:$C$63,,-1))))</f>
        <v>13.483333333333301</v>
      </c>
      <c r="AD1140" s="14">
        <f t="shared" si="411"/>
        <v>10.054521666666643</v>
      </c>
      <c r="AE1140" s="14">
        <f t="shared" si="412"/>
        <v>13.914292245024122</v>
      </c>
      <c r="AF1140" s="14" cm="1">
        <f t="array" ref="AF1140">_xlfn.XLOOKUP(AE1140,BSFC!$I$11:$I$33,_xlfn.XLOOKUP('Main Data (ICE)'!W1140,BSFC!$J$10:$W$10,BSFC!$J$11:$W$33,,-1),,-1)</f>
        <v>450.79008974999994</v>
      </c>
      <c r="AG1140" s="14">
        <f t="shared" si="413"/>
        <v>1.2590218679194376</v>
      </c>
      <c r="AH1140" s="14">
        <f t="shared" si="417"/>
        <v>2.08253003846414E-4</v>
      </c>
      <c r="AI1140" s="14">
        <f t="shared" si="418"/>
        <v>9.3878390294632047E-2</v>
      </c>
      <c r="AJ1140" s="14">
        <f t="shared" si="422"/>
        <v>136.62282244482404</v>
      </c>
      <c r="AK1140" s="14">
        <f t="shared" si="419"/>
        <v>1.2434223880083715E-4</v>
      </c>
      <c r="AL1140" s="14">
        <f t="shared" si="420"/>
        <v>0.18095738072162396</v>
      </c>
    </row>
    <row r="1141" spans="1:38" ht="15.75" thickBot="1" x14ac:dyDescent="0.3">
      <c r="A1141" s="14">
        <v>1</v>
      </c>
      <c r="B1141" s="17" t="s">
        <v>33</v>
      </c>
      <c r="C1141" s="14">
        <v>1135</v>
      </c>
      <c r="D1141" s="14">
        <f t="shared" si="414"/>
        <v>30.000049728</v>
      </c>
      <c r="E1141" s="14">
        <f t="shared" si="404"/>
        <v>13.411199999999999</v>
      </c>
      <c r="F1141" s="14">
        <f t="shared" si="415"/>
        <v>100.66273838983815</v>
      </c>
      <c r="G1141" s="14">
        <f>0.5*('Specifications (ICE)'!$P$4*'Specifications (ICE)'!$P$3)*'Specifications (ICE)'!$P$5*E1141^2</f>
        <v>56.217600027646043</v>
      </c>
      <c r="H1141" s="14">
        <f>IF(B1141="A",'Specifications (ICE)'!$M$12,IF(B1141="G",'Specifications (ICE)'!$M$13))</f>
        <v>84.271039200000004</v>
      </c>
      <c r="I1141" s="14">
        <f>'Specifications (ICE)'!$H$11-G1141-H1141-R1141</f>
        <v>561.50961099107656</v>
      </c>
      <c r="J1141" s="14">
        <f t="shared" si="405"/>
        <v>0.88728655499254105</v>
      </c>
      <c r="K1141" s="14">
        <f>0.5*'Specifications (ICE)'!$E$16*E1141^2</f>
        <v>48283.043975654393</v>
      </c>
      <c r="L1141" s="14">
        <f>E1141/'Specifications (ICE)'!$M$4</f>
        <v>46.93333333333333</v>
      </c>
      <c r="M1141" s="14">
        <f t="shared" si="400"/>
        <v>3</v>
      </c>
      <c r="N1141" s="14">
        <f>IF(M1141=1,'Specifications (ICE)'!$M$19,IF(M1141=2,'Specifications (ICE)'!$M$20,IF(M1141=3,'Specifications (ICE)'!$M$21)))</f>
        <v>632.83908432016858</v>
      </c>
      <c r="O1141" s="14">
        <f t="shared" si="401"/>
        <v>56.911309171706868</v>
      </c>
      <c r="P1141" s="13">
        <f t="shared" si="402"/>
        <v>0.88728655499254105</v>
      </c>
      <c r="Q1141" s="14">
        <v>0</v>
      </c>
      <c r="R1141" s="17">
        <f>'Specifications (ICE)'!$E$16*9.81*SIN(Q1141-Q1140)</f>
        <v>0</v>
      </c>
      <c r="S1141" s="14">
        <f t="shared" si="406"/>
        <v>0</v>
      </c>
      <c r="T1141" s="12">
        <f t="shared" si="403"/>
        <v>840.33949246964119</v>
      </c>
      <c r="U1141" s="3">
        <f t="shared" si="421"/>
        <v>18</v>
      </c>
      <c r="V1141" s="19">
        <f t="shared" si="407"/>
        <v>13.422600000000001</v>
      </c>
      <c r="W1141" s="14">
        <f>IF(M1141=1,_xlfn.XLOOKUP(D1141,' RPM (ICE)'!$E$3:$E$63,' RPM (ICE)'!$B$3:$B$63,,1),IF(M1141=2,_xlfn.XLOOKUP(D1141,' RPM (ICE)'!$F$3:$F$63,' RPM (ICE)'!$B$3:$B$63,,1),IF(M1141=3,_xlfn.XLOOKUP(D1141,' RPM (ICE)'!$G$3:$G$63,' RPM (ICE)'!$B$3:$B$63,,1))))</f>
        <v>6900</v>
      </c>
      <c r="X1141" s="12">
        <f t="shared" si="408"/>
        <v>18.575322156521739</v>
      </c>
      <c r="Y1141" s="3">
        <f t="shared" si="409"/>
        <v>19</v>
      </c>
      <c r="Z1141" s="3">
        <f t="shared" si="416"/>
        <v>19</v>
      </c>
      <c r="AA1141" s="3">
        <f t="shared" si="410"/>
        <v>19</v>
      </c>
      <c r="AB1141" s="19"/>
      <c r="AC1141" s="14">
        <f>IF(M1141=1,_xlfn.XLOOKUP(D1141,' RPM (ICE)'!$E$3:$E$63,' RPM (ICE)'!$C$3:$C$63,,-1),IF(M1141=2,_xlfn.XLOOKUP(D1141,' RPM (ICE)'!$F$3:$F$63,' RPM (ICE)'!$C$3:$C$63,,-1),IF(M1141=3,_xlfn.XLOOKUP(D1141,' RPM (ICE)'!$G$3:$G$63,' RPM (ICE)'!$C$3:$C$63,,-1))))</f>
        <v>13.483333333333301</v>
      </c>
      <c r="AD1141" s="14">
        <f t="shared" si="411"/>
        <v>10.054521666666643</v>
      </c>
      <c r="AE1141" s="14">
        <f t="shared" si="412"/>
        <v>13.914292245024122</v>
      </c>
      <c r="AF1141" s="14" cm="1">
        <f t="array" ref="AF1141">_xlfn.XLOOKUP(AE1141,BSFC!$I$11:$I$33,_xlfn.XLOOKUP('Main Data (ICE)'!W1141,BSFC!$J$10:$W$10,BSFC!$J$11:$W$33,,-1),,-1)</f>
        <v>450.79008974999994</v>
      </c>
      <c r="AG1141" s="14">
        <f t="shared" si="413"/>
        <v>1.2590218679194376</v>
      </c>
      <c r="AH1141" s="14">
        <f t="shared" si="417"/>
        <v>2.08253003846414E-4</v>
      </c>
      <c r="AI1141" s="14">
        <f t="shared" si="418"/>
        <v>9.3878390294632047E-2</v>
      </c>
      <c r="AJ1141" s="14">
        <f t="shared" si="422"/>
        <v>136.71670083511867</v>
      </c>
      <c r="AK1141" s="14">
        <f t="shared" si="419"/>
        <v>1.2434223880083715E-4</v>
      </c>
      <c r="AL1141" s="14">
        <f t="shared" si="420"/>
        <v>0.1810817229604248</v>
      </c>
    </row>
    <row r="1142" spans="1:38" ht="15.75" thickBot="1" x14ac:dyDescent="0.3">
      <c r="A1142" s="14">
        <v>1</v>
      </c>
      <c r="B1142" s="17" t="s">
        <v>33</v>
      </c>
      <c r="C1142" s="14">
        <v>1136</v>
      </c>
      <c r="D1142" s="14">
        <f t="shared" si="414"/>
        <v>30.000049728</v>
      </c>
      <c r="E1142" s="14">
        <f t="shared" si="404"/>
        <v>13.411199999999999</v>
      </c>
      <c r="F1142" s="14">
        <f t="shared" si="415"/>
        <v>100.73730293290663</v>
      </c>
      <c r="G1142" s="14">
        <f>0.5*('Specifications (ICE)'!$P$4*'Specifications (ICE)'!$P$3)*'Specifications (ICE)'!$P$5*E1142^2</f>
        <v>56.217600027646043</v>
      </c>
      <c r="H1142" s="14">
        <f>IF(B1142="A",'Specifications (ICE)'!$M$12,IF(B1142="G",'Specifications (ICE)'!$M$13))</f>
        <v>84.271039200000004</v>
      </c>
      <c r="I1142" s="14">
        <f>'Specifications (ICE)'!$H$11-G1142-H1142-R1142</f>
        <v>561.50961099107656</v>
      </c>
      <c r="J1142" s="14">
        <f t="shared" si="405"/>
        <v>0.88728655499254105</v>
      </c>
      <c r="K1142" s="14">
        <f>0.5*'Specifications (ICE)'!$E$16*E1142^2</f>
        <v>48283.043975654393</v>
      </c>
      <c r="L1142" s="14">
        <f>E1142/'Specifications (ICE)'!$M$4</f>
        <v>46.93333333333333</v>
      </c>
      <c r="M1142" s="14">
        <f t="shared" si="400"/>
        <v>3</v>
      </c>
      <c r="N1142" s="14">
        <f>IF(M1142=1,'Specifications (ICE)'!$M$19,IF(M1142=2,'Specifications (ICE)'!$M$20,IF(M1142=3,'Specifications (ICE)'!$M$21)))</f>
        <v>632.83908432016858</v>
      </c>
      <c r="O1142" s="14">
        <f t="shared" si="401"/>
        <v>56.911309171706868</v>
      </c>
      <c r="P1142" s="13">
        <f t="shared" si="402"/>
        <v>0.88728655499254105</v>
      </c>
      <c r="Q1142" s="14">
        <v>0</v>
      </c>
      <c r="R1142" s="17">
        <f>'Specifications (ICE)'!$E$16*9.81*SIN(Q1142-Q1141)</f>
        <v>0</v>
      </c>
      <c r="S1142" s="14">
        <f t="shared" si="406"/>
        <v>0</v>
      </c>
      <c r="T1142" s="12">
        <f t="shared" si="403"/>
        <v>840.33949246964119</v>
      </c>
      <c r="U1142" s="3">
        <f t="shared" si="421"/>
        <v>18</v>
      </c>
      <c r="V1142" s="19">
        <f t="shared" si="407"/>
        <v>13.422600000000001</v>
      </c>
      <c r="W1142" s="14">
        <f>IF(M1142=1,_xlfn.XLOOKUP(D1142,' RPM (ICE)'!$E$3:$E$63,' RPM (ICE)'!$B$3:$B$63,,1),IF(M1142=2,_xlfn.XLOOKUP(D1142,' RPM (ICE)'!$F$3:$F$63,' RPM (ICE)'!$B$3:$B$63,,1),IF(M1142=3,_xlfn.XLOOKUP(D1142,' RPM (ICE)'!$G$3:$G$63,' RPM (ICE)'!$B$3:$B$63,,1))))</f>
        <v>6900</v>
      </c>
      <c r="X1142" s="12">
        <f t="shared" si="408"/>
        <v>18.575322156521739</v>
      </c>
      <c r="Y1142" s="3">
        <f t="shared" si="409"/>
        <v>19</v>
      </c>
      <c r="Z1142" s="3">
        <f t="shared" si="416"/>
        <v>19</v>
      </c>
      <c r="AA1142" s="3">
        <f t="shared" si="410"/>
        <v>19</v>
      </c>
      <c r="AB1142" s="19"/>
      <c r="AC1142" s="14">
        <f>IF(M1142=1,_xlfn.XLOOKUP(D1142,' RPM (ICE)'!$E$3:$E$63,' RPM (ICE)'!$C$3:$C$63,,-1),IF(M1142=2,_xlfn.XLOOKUP(D1142,' RPM (ICE)'!$F$3:$F$63,' RPM (ICE)'!$C$3:$C$63,,-1),IF(M1142=3,_xlfn.XLOOKUP(D1142,' RPM (ICE)'!$G$3:$G$63,' RPM (ICE)'!$C$3:$C$63,,-1))))</f>
        <v>13.483333333333301</v>
      </c>
      <c r="AD1142" s="14">
        <f t="shared" si="411"/>
        <v>10.054521666666643</v>
      </c>
      <c r="AE1142" s="14">
        <f t="shared" si="412"/>
        <v>13.914292245024122</v>
      </c>
      <c r="AF1142" s="14" cm="1">
        <f t="array" ref="AF1142">_xlfn.XLOOKUP(AE1142,BSFC!$I$11:$I$33,_xlfn.XLOOKUP('Main Data (ICE)'!W1142,BSFC!$J$10:$W$10,BSFC!$J$11:$W$33,,-1),,-1)</f>
        <v>450.79008974999994</v>
      </c>
      <c r="AG1142" s="14">
        <f t="shared" si="413"/>
        <v>1.2590218679194376</v>
      </c>
      <c r="AH1142" s="14">
        <f t="shared" si="417"/>
        <v>2.08253003846414E-4</v>
      </c>
      <c r="AI1142" s="14">
        <f t="shared" si="418"/>
        <v>9.3878390294632047E-2</v>
      </c>
      <c r="AJ1142" s="14">
        <f t="shared" si="422"/>
        <v>136.81057922541331</v>
      </c>
      <c r="AK1142" s="14">
        <f t="shared" si="419"/>
        <v>1.2434223880083715E-4</v>
      </c>
      <c r="AL1142" s="14">
        <f t="shared" si="420"/>
        <v>0.18120606519922564</v>
      </c>
    </row>
    <row r="1143" spans="1:38" ht="15.75" thickBot="1" x14ac:dyDescent="0.3">
      <c r="A1143" s="14">
        <v>1</v>
      </c>
      <c r="B1143" s="17" t="s">
        <v>33</v>
      </c>
      <c r="C1143" s="14">
        <v>1137</v>
      </c>
      <c r="D1143" s="14">
        <f t="shared" si="414"/>
        <v>30.000049728</v>
      </c>
      <c r="E1143" s="14">
        <f t="shared" si="404"/>
        <v>13.411199999999999</v>
      </c>
      <c r="F1143" s="14">
        <f t="shared" si="415"/>
        <v>100.81186747597511</v>
      </c>
      <c r="G1143" s="14">
        <f>0.5*('Specifications (ICE)'!$P$4*'Specifications (ICE)'!$P$3)*'Specifications (ICE)'!$P$5*E1143^2</f>
        <v>56.217600027646043</v>
      </c>
      <c r="H1143" s="14">
        <f>IF(B1143="A",'Specifications (ICE)'!$M$12,IF(B1143="G",'Specifications (ICE)'!$M$13))</f>
        <v>84.271039200000004</v>
      </c>
      <c r="I1143" s="14">
        <f>'Specifications (ICE)'!$H$11-G1143-H1143-R1143</f>
        <v>561.50961099107656</v>
      </c>
      <c r="J1143" s="14">
        <f t="shared" si="405"/>
        <v>0.88728655499254105</v>
      </c>
      <c r="K1143" s="14">
        <f>0.5*'Specifications (ICE)'!$E$16*E1143^2</f>
        <v>48283.043975654393</v>
      </c>
      <c r="L1143" s="14">
        <f>E1143/'Specifications (ICE)'!$M$4</f>
        <v>46.93333333333333</v>
      </c>
      <c r="M1143" s="14">
        <f t="shared" si="400"/>
        <v>3</v>
      </c>
      <c r="N1143" s="14">
        <f>IF(M1143=1,'Specifications (ICE)'!$M$19,IF(M1143=2,'Specifications (ICE)'!$M$20,IF(M1143=3,'Specifications (ICE)'!$M$21)))</f>
        <v>632.83908432016858</v>
      </c>
      <c r="O1143" s="14">
        <f t="shared" si="401"/>
        <v>56.911309171706868</v>
      </c>
      <c r="P1143" s="13">
        <f t="shared" si="402"/>
        <v>0.88728655499254105</v>
      </c>
      <c r="Q1143" s="14">
        <v>0</v>
      </c>
      <c r="R1143" s="17">
        <f>'Specifications (ICE)'!$E$16*9.81*SIN(Q1143-Q1142)</f>
        <v>0</v>
      </c>
      <c r="S1143" s="14">
        <f t="shared" si="406"/>
        <v>0</v>
      </c>
      <c r="T1143" s="12">
        <f t="shared" si="403"/>
        <v>840.33949246964119</v>
      </c>
      <c r="U1143" s="3">
        <f t="shared" si="421"/>
        <v>18</v>
      </c>
      <c r="V1143" s="19">
        <f t="shared" si="407"/>
        <v>13.422600000000001</v>
      </c>
      <c r="W1143" s="14">
        <f>IF(M1143=1,_xlfn.XLOOKUP(D1143,' RPM (ICE)'!$E$3:$E$63,' RPM (ICE)'!$B$3:$B$63,,1),IF(M1143=2,_xlfn.XLOOKUP(D1143,' RPM (ICE)'!$F$3:$F$63,' RPM (ICE)'!$B$3:$B$63,,1),IF(M1143=3,_xlfn.XLOOKUP(D1143,' RPM (ICE)'!$G$3:$G$63,' RPM (ICE)'!$B$3:$B$63,,1))))</f>
        <v>6900</v>
      </c>
      <c r="X1143" s="12">
        <f t="shared" si="408"/>
        <v>18.575322156521739</v>
      </c>
      <c r="Y1143" s="3">
        <f t="shared" si="409"/>
        <v>19</v>
      </c>
      <c r="Z1143" s="3">
        <f t="shared" si="416"/>
        <v>19</v>
      </c>
      <c r="AA1143" s="3">
        <f t="shared" si="410"/>
        <v>19</v>
      </c>
      <c r="AB1143" s="19"/>
      <c r="AC1143" s="14">
        <f>IF(M1143=1,_xlfn.XLOOKUP(D1143,' RPM (ICE)'!$E$3:$E$63,' RPM (ICE)'!$C$3:$C$63,,-1),IF(M1143=2,_xlfn.XLOOKUP(D1143,' RPM (ICE)'!$F$3:$F$63,' RPM (ICE)'!$C$3:$C$63,,-1),IF(M1143=3,_xlfn.XLOOKUP(D1143,' RPM (ICE)'!$G$3:$G$63,' RPM (ICE)'!$C$3:$C$63,,-1))))</f>
        <v>13.483333333333301</v>
      </c>
      <c r="AD1143" s="14">
        <f t="shared" si="411"/>
        <v>10.054521666666643</v>
      </c>
      <c r="AE1143" s="14">
        <f t="shared" si="412"/>
        <v>13.914292245024122</v>
      </c>
      <c r="AF1143" s="14" cm="1">
        <f t="array" ref="AF1143">_xlfn.XLOOKUP(AE1143,BSFC!$I$11:$I$33,_xlfn.XLOOKUP('Main Data (ICE)'!W1143,BSFC!$J$10:$W$10,BSFC!$J$11:$W$33,,-1),,-1)</f>
        <v>450.79008974999994</v>
      </c>
      <c r="AG1143" s="14">
        <f t="shared" si="413"/>
        <v>1.2590218679194376</v>
      </c>
      <c r="AH1143" s="14">
        <f t="shared" si="417"/>
        <v>2.08253003846414E-4</v>
      </c>
      <c r="AI1143" s="14">
        <f t="shared" si="418"/>
        <v>9.3878390294632047E-2</v>
      </c>
      <c r="AJ1143" s="14">
        <f t="shared" si="422"/>
        <v>136.90445761570794</v>
      </c>
      <c r="AK1143" s="14">
        <f t="shared" si="419"/>
        <v>1.2434223880083715E-4</v>
      </c>
      <c r="AL1143" s="14">
        <f t="shared" si="420"/>
        <v>0.18133040743802648</v>
      </c>
    </row>
    <row r="1144" spans="1:38" ht="15.75" thickBot="1" x14ac:dyDescent="0.3">
      <c r="A1144" s="14">
        <v>1</v>
      </c>
      <c r="B1144" s="17" t="s">
        <v>33</v>
      </c>
      <c r="C1144" s="14">
        <v>1138</v>
      </c>
      <c r="D1144" s="14">
        <f t="shared" si="414"/>
        <v>30.000049728</v>
      </c>
      <c r="E1144" s="14">
        <f t="shared" si="404"/>
        <v>13.411199999999999</v>
      </c>
      <c r="F1144" s="14">
        <f t="shared" si="415"/>
        <v>100.88643201904358</v>
      </c>
      <c r="G1144" s="14">
        <f>0.5*('Specifications (ICE)'!$P$4*'Specifications (ICE)'!$P$3)*'Specifications (ICE)'!$P$5*E1144^2</f>
        <v>56.217600027646043</v>
      </c>
      <c r="H1144" s="14">
        <f>IF(B1144="A",'Specifications (ICE)'!$M$12,IF(B1144="G",'Specifications (ICE)'!$M$13))</f>
        <v>84.271039200000004</v>
      </c>
      <c r="I1144" s="14">
        <f>'Specifications (ICE)'!$H$11-G1144-H1144-R1144</f>
        <v>561.50961099107656</v>
      </c>
      <c r="J1144" s="14">
        <f t="shared" si="405"/>
        <v>0.88728655499254105</v>
      </c>
      <c r="K1144" s="14">
        <f>0.5*'Specifications (ICE)'!$E$16*E1144^2</f>
        <v>48283.043975654393</v>
      </c>
      <c r="L1144" s="14">
        <f>E1144/'Specifications (ICE)'!$M$4</f>
        <v>46.93333333333333</v>
      </c>
      <c r="M1144" s="14">
        <f t="shared" si="400"/>
        <v>3</v>
      </c>
      <c r="N1144" s="14">
        <f>IF(M1144=1,'Specifications (ICE)'!$M$19,IF(M1144=2,'Specifications (ICE)'!$M$20,IF(M1144=3,'Specifications (ICE)'!$M$21)))</f>
        <v>632.83908432016858</v>
      </c>
      <c r="O1144" s="14">
        <f t="shared" si="401"/>
        <v>56.911309171706868</v>
      </c>
      <c r="P1144" s="13">
        <f t="shared" si="402"/>
        <v>0.88728655499254105</v>
      </c>
      <c r="Q1144" s="14">
        <v>0</v>
      </c>
      <c r="R1144" s="17">
        <f>'Specifications (ICE)'!$E$16*9.81*SIN(Q1144-Q1143)</f>
        <v>0</v>
      </c>
      <c r="S1144" s="14">
        <f t="shared" si="406"/>
        <v>0</v>
      </c>
      <c r="T1144" s="12">
        <f t="shared" si="403"/>
        <v>840.33949246964119</v>
      </c>
      <c r="U1144" s="3">
        <f t="shared" si="421"/>
        <v>18</v>
      </c>
      <c r="V1144" s="19">
        <f t="shared" si="407"/>
        <v>13.422600000000001</v>
      </c>
      <c r="W1144" s="14">
        <f>IF(M1144=1,_xlfn.XLOOKUP(D1144,' RPM (ICE)'!$E$3:$E$63,' RPM (ICE)'!$B$3:$B$63,,1),IF(M1144=2,_xlfn.XLOOKUP(D1144,' RPM (ICE)'!$F$3:$F$63,' RPM (ICE)'!$B$3:$B$63,,1),IF(M1144=3,_xlfn.XLOOKUP(D1144,' RPM (ICE)'!$G$3:$G$63,' RPM (ICE)'!$B$3:$B$63,,1))))</f>
        <v>6900</v>
      </c>
      <c r="X1144" s="12">
        <f t="shared" si="408"/>
        <v>18.575322156521739</v>
      </c>
      <c r="Y1144" s="3">
        <f t="shared" si="409"/>
        <v>19</v>
      </c>
      <c r="Z1144" s="3">
        <f t="shared" si="416"/>
        <v>19</v>
      </c>
      <c r="AA1144" s="3">
        <f t="shared" si="410"/>
        <v>19</v>
      </c>
      <c r="AB1144" s="19"/>
      <c r="AC1144" s="14">
        <f>IF(M1144=1,_xlfn.XLOOKUP(D1144,' RPM (ICE)'!$E$3:$E$63,' RPM (ICE)'!$C$3:$C$63,,-1),IF(M1144=2,_xlfn.XLOOKUP(D1144,' RPM (ICE)'!$F$3:$F$63,' RPM (ICE)'!$C$3:$C$63,,-1),IF(M1144=3,_xlfn.XLOOKUP(D1144,' RPM (ICE)'!$G$3:$G$63,' RPM (ICE)'!$C$3:$C$63,,-1))))</f>
        <v>13.483333333333301</v>
      </c>
      <c r="AD1144" s="14">
        <f t="shared" si="411"/>
        <v>10.054521666666643</v>
      </c>
      <c r="AE1144" s="14">
        <f t="shared" si="412"/>
        <v>13.914292245024122</v>
      </c>
      <c r="AF1144" s="14" cm="1">
        <f t="array" ref="AF1144">_xlfn.XLOOKUP(AE1144,BSFC!$I$11:$I$33,_xlfn.XLOOKUP('Main Data (ICE)'!W1144,BSFC!$J$10:$W$10,BSFC!$J$11:$W$33,,-1),,-1)</f>
        <v>450.79008974999994</v>
      </c>
      <c r="AG1144" s="14">
        <f t="shared" si="413"/>
        <v>1.2590218679194376</v>
      </c>
      <c r="AH1144" s="14">
        <f t="shared" si="417"/>
        <v>2.08253003846414E-4</v>
      </c>
      <c r="AI1144" s="14">
        <f t="shared" si="418"/>
        <v>9.3878390294632047E-2</v>
      </c>
      <c r="AJ1144" s="14">
        <f t="shared" si="422"/>
        <v>136.99833600600257</v>
      </c>
      <c r="AK1144" s="14">
        <f t="shared" si="419"/>
        <v>1.2434223880083715E-4</v>
      </c>
      <c r="AL1144" s="14">
        <f t="shared" si="420"/>
        <v>0.18145474967682731</v>
      </c>
    </row>
    <row r="1145" spans="1:38" ht="15.75" thickBot="1" x14ac:dyDescent="0.3">
      <c r="A1145" s="14">
        <v>1</v>
      </c>
      <c r="B1145" s="17" t="s">
        <v>33</v>
      </c>
      <c r="C1145" s="14">
        <v>1139</v>
      </c>
      <c r="D1145" s="14">
        <f t="shared" si="414"/>
        <v>30.000049728</v>
      </c>
      <c r="E1145" s="14">
        <f t="shared" si="404"/>
        <v>13.411199999999999</v>
      </c>
      <c r="F1145" s="14">
        <f t="shared" si="415"/>
        <v>100.96099656211206</v>
      </c>
      <c r="G1145" s="14">
        <f>0.5*('Specifications (ICE)'!$P$4*'Specifications (ICE)'!$P$3)*'Specifications (ICE)'!$P$5*E1145^2</f>
        <v>56.217600027646043</v>
      </c>
      <c r="H1145" s="14">
        <f>IF(B1145="A",'Specifications (ICE)'!$M$12,IF(B1145="G",'Specifications (ICE)'!$M$13))</f>
        <v>84.271039200000004</v>
      </c>
      <c r="I1145" s="14">
        <f>'Specifications (ICE)'!$H$11-G1145-H1145-R1145</f>
        <v>561.50961099107656</v>
      </c>
      <c r="J1145" s="14">
        <f t="shared" si="405"/>
        <v>0.88728655499254105</v>
      </c>
      <c r="K1145" s="14">
        <f>0.5*'Specifications (ICE)'!$E$16*E1145^2</f>
        <v>48283.043975654393</v>
      </c>
      <c r="L1145" s="14">
        <f>E1145/'Specifications (ICE)'!$M$4</f>
        <v>46.93333333333333</v>
      </c>
      <c r="M1145" s="14">
        <f t="shared" si="400"/>
        <v>3</v>
      </c>
      <c r="N1145" s="14">
        <f>IF(M1145=1,'Specifications (ICE)'!$M$19,IF(M1145=2,'Specifications (ICE)'!$M$20,IF(M1145=3,'Specifications (ICE)'!$M$21)))</f>
        <v>632.83908432016858</v>
      </c>
      <c r="O1145" s="14">
        <f t="shared" si="401"/>
        <v>56.911309171706868</v>
      </c>
      <c r="P1145" s="13">
        <f t="shared" si="402"/>
        <v>0.88728655499254105</v>
      </c>
      <c r="Q1145" s="14">
        <v>0</v>
      </c>
      <c r="R1145" s="17">
        <f>'Specifications (ICE)'!$E$16*9.81*SIN(Q1145-Q1144)</f>
        <v>0</v>
      </c>
      <c r="S1145" s="14">
        <f t="shared" si="406"/>
        <v>0</v>
      </c>
      <c r="T1145" s="12">
        <f t="shared" si="403"/>
        <v>840.33949246964119</v>
      </c>
      <c r="U1145" s="3">
        <f t="shared" si="421"/>
        <v>18</v>
      </c>
      <c r="V1145" s="19">
        <f t="shared" si="407"/>
        <v>13.422600000000001</v>
      </c>
      <c r="W1145" s="14">
        <f>IF(M1145=1,_xlfn.XLOOKUP(D1145,' RPM (ICE)'!$E$3:$E$63,' RPM (ICE)'!$B$3:$B$63,,1),IF(M1145=2,_xlfn.XLOOKUP(D1145,' RPM (ICE)'!$F$3:$F$63,' RPM (ICE)'!$B$3:$B$63,,1),IF(M1145=3,_xlfn.XLOOKUP(D1145,' RPM (ICE)'!$G$3:$G$63,' RPM (ICE)'!$B$3:$B$63,,1))))</f>
        <v>6900</v>
      </c>
      <c r="X1145" s="12">
        <f t="shared" si="408"/>
        <v>18.575322156521739</v>
      </c>
      <c r="Y1145" s="3">
        <f t="shared" si="409"/>
        <v>19</v>
      </c>
      <c r="Z1145" s="3">
        <f t="shared" si="416"/>
        <v>19</v>
      </c>
      <c r="AA1145" s="3">
        <f t="shared" si="410"/>
        <v>19</v>
      </c>
      <c r="AB1145" s="19"/>
      <c r="AC1145" s="14">
        <f>IF(M1145=1,_xlfn.XLOOKUP(D1145,' RPM (ICE)'!$E$3:$E$63,' RPM (ICE)'!$C$3:$C$63,,-1),IF(M1145=2,_xlfn.XLOOKUP(D1145,' RPM (ICE)'!$F$3:$F$63,' RPM (ICE)'!$C$3:$C$63,,-1),IF(M1145=3,_xlfn.XLOOKUP(D1145,' RPM (ICE)'!$G$3:$G$63,' RPM (ICE)'!$C$3:$C$63,,-1))))</f>
        <v>13.483333333333301</v>
      </c>
      <c r="AD1145" s="14">
        <f t="shared" si="411"/>
        <v>10.054521666666643</v>
      </c>
      <c r="AE1145" s="14">
        <f t="shared" si="412"/>
        <v>13.914292245024122</v>
      </c>
      <c r="AF1145" s="14" cm="1">
        <f t="array" ref="AF1145">_xlfn.XLOOKUP(AE1145,BSFC!$I$11:$I$33,_xlfn.XLOOKUP('Main Data (ICE)'!W1145,BSFC!$J$10:$W$10,BSFC!$J$11:$W$33,,-1),,-1)</f>
        <v>450.79008974999994</v>
      </c>
      <c r="AG1145" s="14">
        <f t="shared" si="413"/>
        <v>1.2590218679194376</v>
      </c>
      <c r="AH1145" s="14">
        <f t="shared" si="417"/>
        <v>2.08253003846414E-4</v>
      </c>
      <c r="AI1145" s="14">
        <f t="shared" si="418"/>
        <v>9.3878390294632047E-2</v>
      </c>
      <c r="AJ1145" s="14">
        <f t="shared" si="422"/>
        <v>137.09221439629721</v>
      </c>
      <c r="AK1145" s="14">
        <f t="shared" si="419"/>
        <v>1.2434223880083715E-4</v>
      </c>
      <c r="AL1145" s="14">
        <f t="shared" si="420"/>
        <v>0.18157909191562815</v>
      </c>
    </row>
    <row r="1146" spans="1:38" ht="15.75" thickBot="1" x14ac:dyDescent="0.3">
      <c r="A1146" s="14">
        <v>1</v>
      </c>
      <c r="B1146" s="17" t="s">
        <v>33</v>
      </c>
      <c r="C1146" s="14">
        <v>1140</v>
      </c>
      <c r="D1146" s="14">
        <f t="shared" si="414"/>
        <v>30.000049728</v>
      </c>
      <c r="E1146" s="14">
        <f t="shared" si="404"/>
        <v>13.411199999999999</v>
      </c>
      <c r="F1146" s="14">
        <f t="shared" si="415"/>
        <v>101.03556110518053</v>
      </c>
      <c r="G1146" s="14">
        <f>0.5*('Specifications (ICE)'!$P$4*'Specifications (ICE)'!$P$3)*'Specifications (ICE)'!$P$5*E1146^2</f>
        <v>56.217600027646043</v>
      </c>
      <c r="H1146" s="14">
        <f>IF(B1146="A",'Specifications (ICE)'!$M$12,IF(B1146="G",'Specifications (ICE)'!$M$13))</f>
        <v>84.271039200000004</v>
      </c>
      <c r="I1146" s="14">
        <f>'Specifications (ICE)'!$H$11-G1146-H1146-R1146</f>
        <v>561.50961099107656</v>
      </c>
      <c r="J1146" s="14">
        <f t="shared" si="405"/>
        <v>0.88728655499254105</v>
      </c>
      <c r="K1146" s="14">
        <f>0.5*'Specifications (ICE)'!$E$16*E1146^2</f>
        <v>48283.043975654393</v>
      </c>
      <c r="L1146" s="14">
        <f>E1146/'Specifications (ICE)'!$M$4</f>
        <v>46.93333333333333</v>
      </c>
      <c r="M1146" s="14">
        <f t="shared" si="400"/>
        <v>3</v>
      </c>
      <c r="N1146" s="14">
        <f>IF(M1146=1,'Specifications (ICE)'!$M$19,IF(M1146=2,'Specifications (ICE)'!$M$20,IF(M1146=3,'Specifications (ICE)'!$M$21)))</f>
        <v>632.83908432016858</v>
      </c>
      <c r="O1146" s="14">
        <f t="shared" si="401"/>
        <v>56.911309171706868</v>
      </c>
      <c r="P1146" s="13">
        <f t="shared" si="402"/>
        <v>0.88728655499254105</v>
      </c>
      <c r="Q1146" s="14">
        <v>0</v>
      </c>
      <c r="R1146" s="17">
        <f>'Specifications (ICE)'!$E$16*9.81*SIN(Q1146-Q1145)</f>
        <v>0</v>
      </c>
      <c r="S1146" s="14">
        <f t="shared" si="406"/>
        <v>0</v>
      </c>
      <c r="T1146" s="12">
        <f t="shared" si="403"/>
        <v>840.33949246964119</v>
      </c>
      <c r="U1146" s="3">
        <f t="shared" si="421"/>
        <v>18</v>
      </c>
      <c r="V1146" s="19">
        <f t="shared" si="407"/>
        <v>13.422600000000001</v>
      </c>
      <c r="W1146" s="14">
        <f>IF(M1146=1,_xlfn.XLOOKUP(D1146,' RPM (ICE)'!$E$3:$E$63,' RPM (ICE)'!$B$3:$B$63,,1),IF(M1146=2,_xlfn.XLOOKUP(D1146,' RPM (ICE)'!$F$3:$F$63,' RPM (ICE)'!$B$3:$B$63,,1),IF(M1146=3,_xlfn.XLOOKUP(D1146,' RPM (ICE)'!$G$3:$G$63,' RPM (ICE)'!$B$3:$B$63,,1))))</f>
        <v>6900</v>
      </c>
      <c r="X1146" s="12">
        <f t="shared" si="408"/>
        <v>18.575322156521739</v>
      </c>
      <c r="Y1146" s="3">
        <f t="shared" si="409"/>
        <v>19</v>
      </c>
      <c r="Z1146" s="3">
        <f t="shared" si="416"/>
        <v>19</v>
      </c>
      <c r="AA1146" s="3">
        <f t="shared" si="410"/>
        <v>19</v>
      </c>
      <c r="AB1146" s="19"/>
      <c r="AC1146" s="14">
        <f>IF(M1146=1,_xlfn.XLOOKUP(D1146,' RPM (ICE)'!$E$3:$E$63,' RPM (ICE)'!$C$3:$C$63,,-1),IF(M1146=2,_xlfn.XLOOKUP(D1146,' RPM (ICE)'!$F$3:$F$63,' RPM (ICE)'!$C$3:$C$63,,-1),IF(M1146=3,_xlfn.XLOOKUP(D1146,' RPM (ICE)'!$G$3:$G$63,' RPM (ICE)'!$C$3:$C$63,,-1))))</f>
        <v>13.483333333333301</v>
      </c>
      <c r="AD1146" s="14">
        <f t="shared" si="411"/>
        <v>10.054521666666643</v>
      </c>
      <c r="AE1146" s="14">
        <f t="shared" si="412"/>
        <v>13.914292245024122</v>
      </c>
      <c r="AF1146" s="14" cm="1">
        <f t="array" ref="AF1146">_xlfn.XLOOKUP(AE1146,BSFC!$I$11:$I$33,_xlfn.XLOOKUP('Main Data (ICE)'!W1146,BSFC!$J$10:$W$10,BSFC!$J$11:$W$33,,-1),,-1)</f>
        <v>450.79008974999994</v>
      </c>
      <c r="AG1146" s="14">
        <f t="shared" si="413"/>
        <v>1.2590218679194376</v>
      </c>
      <c r="AH1146" s="14">
        <f t="shared" si="417"/>
        <v>2.08253003846414E-4</v>
      </c>
      <c r="AI1146" s="14">
        <f t="shared" si="418"/>
        <v>9.3878390294632047E-2</v>
      </c>
      <c r="AJ1146" s="14">
        <f t="shared" si="422"/>
        <v>137.18609278659184</v>
      </c>
      <c r="AK1146" s="14">
        <f t="shared" si="419"/>
        <v>1.2434223880083715E-4</v>
      </c>
      <c r="AL1146" s="14">
        <f t="shared" si="420"/>
        <v>0.18170343415442899</v>
      </c>
    </row>
    <row r="1147" spans="1:38" ht="15.75" thickBot="1" x14ac:dyDescent="0.3">
      <c r="A1147" s="14">
        <v>1</v>
      </c>
      <c r="B1147" s="17" t="s">
        <v>33</v>
      </c>
      <c r="C1147" s="14">
        <v>1141</v>
      </c>
      <c r="D1147" s="14">
        <f t="shared" si="414"/>
        <v>30.000049728</v>
      </c>
      <c r="E1147" s="14">
        <f t="shared" si="404"/>
        <v>13.411199999999999</v>
      </c>
      <c r="F1147" s="14">
        <f t="shared" si="415"/>
        <v>101.11012564824901</v>
      </c>
      <c r="G1147" s="14">
        <f>0.5*('Specifications (ICE)'!$P$4*'Specifications (ICE)'!$P$3)*'Specifications (ICE)'!$P$5*E1147^2</f>
        <v>56.217600027646043</v>
      </c>
      <c r="H1147" s="14">
        <f>IF(B1147="A",'Specifications (ICE)'!$M$12,IF(B1147="G",'Specifications (ICE)'!$M$13))</f>
        <v>84.271039200000004</v>
      </c>
      <c r="I1147" s="14">
        <f>'Specifications (ICE)'!$H$11-G1147-H1147-R1147</f>
        <v>561.50961099107656</v>
      </c>
      <c r="J1147" s="14">
        <f t="shared" si="405"/>
        <v>0.88728655499254105</v>
      </c>
      <c r="K1147" s="14">
        <f>0.5*'Specifications (ICE)'!$E$16*E1147^2</f>
        <v>48283.043975654393</v>
      </c>
      <c r="L1147" s="14">
        <f>E1147/'Specifications (ICE)'!$M$4</f>
        <v>46.93333333333333</v>
      </c>
      <c r="M1147" s="14">
        <f t="shared" si="400"/>
        <v>3</v>
      </c>
      <c r="N1147" s="14">
        <f>IF(M1147=1,'Specifications (ICE)'!$M$19,IF(M1147=2,'Specifications (ICE)'!$M$20,IF(M1147=3,'Specifications (ICE)'!$M$21)))</f>
        <v>632.83908432016858</v>
      </c>
      <c r="O1147" s="14">
        <f t="shared" si="401"/>
        <v>56.911309171706868</v>
      </c>
      <c r="P1147" s="13">
        <f t="shared" si="402"/>
        <v>0.88728655499254105</v>
      </c>
      <c r="Q1147" s="14">
        <v>0</v>
      </c>
      <c r="R1147" s="17">
        <f>'Specifications (ICE)'!$E$16*9.81*SIN(Q1147-Q1146)</f>
        <v>0</v>
      </c>
      <c r="S1147" s="14">
        <f t="shared" si="406"/>
        <v>0</v>
      </c>
      <c r="T1147" s="12">
        <f t="shared" si="403"/>
        <v>840.33949246964119</v>
      </c>
      <c r="U1147" s="3">
        <f t="shared" si="421"/>
        <v>18</v>
      </c>
      <c r="V1147" s="19">
        <f t="shared" si="407"/>
        <v>13.422600000000001</v>
      </c>
      <c r="W1147" s="14">
        <f>IF(M1147=1,_xlfn.XLOOKUP(D1147,' RPM (ICE)'!$E$3:$E$63,' RPM (ICE)'!$B$3:$B$63,,1),IF(M1147=2,_xlfn.XLOOKUP(D1147,' RPM (ICE)'!$F$3:$F$63,' RPM (ICE)'!$B$3:$B$63,,1),IF(M1147=3,_xlfn.XLOOKUP(D1147,' RPM (ICE)'!$G$3:$G$63,' RPM (ICE)'!$B$3:$B$63,,1))))</f>
        <v>6900</v>
      </c>
      <c r="X1147" s="12">
        <f t="shared" si="408"/>
        <v>18.575322156521739</v>
      </c>
      <c r="Y1147" s="3">
        <f t="shared" si="409"/>
        <v>19</v>
      </c>
      <c r="Z1147" s="3">
        <f t="shared" si="416"/>
        <v>19</v>
      </c>
      <c r="AA1147" s="3">
        <f t="shared" si="410"/>
        <v>19</v>
      </c>
      <c r="AB1147" s="19"/>
      <c r="AC1147" s="14">
        <f>IF(M1147=1,_xlfn.XLOOKUP(D1147,' RPM (ICE)'!$E$3:$E$63,' RPM (ICE)'!$C$3:$C$63,,-1),IF(M1147=2,_xlfn.XLOOKUP(D1147,' RPM (ICE)'!$F$3:$F$63,' RPM (ICE)'!$C$3:$C$63,,-1),IF(M1147=3,_xlfn.XLOOKUP(D1147,' RPM (ICE)'!$G$3:$G$63,' RPM (ICE)'!$C$3:$C$63,,-1))))</f>
        <v>13.483333333333301</v>
      </c>
      <c r="AD1147" s="14">
        <f t="shared" si="411"/>
        <v>10.054521666666643</v>
      </c>
      <c r="AE1147" s="14">
        <f t="shared" si="412"/>
        <v>13.914292245024122</v>
      </c>
      <c r="AF1147" s="14" cm="1">
        <f t="array" ref="AF1147">_xlfn.XLOOKUP(AE1147,BSFC!$I$11:$I$33,_xlfn.XLOOKUP('Main Data (ICE)'!W1147,BSFC!$J$10:$W$10,BSFC!$J$11:$W$33,,-1),,-1)</f>
        <v>450.79008974999994</v>
      </c>
      <c r="AG1147" s="14">
        <f t="shared" si="413"/>
        <v>1.2590218679194376</v>
      </c>
      <c r="AH1147" s="14">
        <f t="shared" si="417"/>
        <v>2.08253003846414E-4</v>
      </c>
      <c r="AI1147" s="14">
        <f t="shared" si="418"/>
        <v>9.3878390294632047E-2</v>
      </c>
      <c r="AJ1147" s="14">
        <f t="shared" si="422"/>
        <v>137.27997117688648</v>
      </c>
      <c r="AK1147" s="14">
        <f t="shared" si="419"/>
        <v>1.2434223880083715E-4</v>
      </c>
      <c r="AL1147" s="14">
        <f t="shared" si="420"/>
        <v>0.18182777639322983</v>
      </c>
    </row>
    <row r="1148" spans="1:38" ht="15.75" thickBot="1" x14ac:dyDescent="0.3">
      <c r="A1148" s="14">
        <v>1</v>
      </c>
      <c r="B1148" s="17" t="s">
        <v>33</v>
      </c>
      <c r="C1148" s="14">
        <v>1142</v>
      </c>
      <c r="D1148" s="14">
        <f t="shared" si="414"/>
        <v>30.000049728</v>
      </c>
      <c r="E1148" s="14">
        <f t="shared" si="404"/>
        <v>13.411199999999999</v>
      </c>
      <c r="F1148" s="14">
        <f t="shared" si="415"/>
        <v>101.18469019131749</v>
      </c>
      <c r="G1148" s="14">
        <f>0.5*('Specifications (ICE)'!$P$4*'Specifications (ICE)'!$P$3)*'Specifications (ICE)'!$P$5*E1148^2</f>
        <v>56.217600027646043</v>
      </c>
      <c r="H1148" s="14">
        <f>IF(B1148="A",'Specifications (ICE)'!$M$12,IF(B1148="G",'Specifications (ICE)'!$M$13))</f>
        <v>84.271039200000004</v>
      </c>
      <c r="I1148" s="14">
        <f>'Specifications (ICE)'!$H$11-G1148-H1148-R1148</f>
        <v>561.50961099107656</v>
      </c>
      <c r="J1148" s="14">
        <f t="shared" si="405"/>
        <v>0.88728655499254105</v>
      </c>
      <c r="K1148" s="14">
        <f>0.5*'Specifications (ICE)'!$E$16*E1148^2</f>
        <v>48283.043975654393</v>
      </c>
      <c r="L1148" s="14">
        <f>E1148/'Specifications (ICE)'!$M$4</f>
        <v>46.93333333333333</v>
      </c>
      <c r="M1148" s="14">
        <f t="shared" si="400"/>
        <v>3</v>
      </c>
      <c r="N1148" s="14">
        <f>IF(M1148=1,'Specifications (ICE)'!$M$19,IF(M1148=2,'Specifications (ICE)'!$M$20,IF(M1148=3,'Specifications (ICE)'!$M$21)))</f>
        <v>632.83908432016858</v>
      </c>
      <c r="O1148" s="14">
        <f t="shared" si="401"/>
        <v>56.911309171706868</v>
      </c>
      <c r="P1148" s="13">
        <f t="shared" si="402"/>
        <v>0.88728655499254105</v>
      </c>
      <c r="Q1148" s="14">
        <v>0</v>
      </c>
      <c r="R1148" s="17">
        <f>'Specifications (ICE)'!$E$16*9.81*SIN(Q1148-Q1147)</f>
        <v>0</v>
      </c>
      <c r="S1148" s="14">
        <f t="shared" si="406"/>
        <v>0</v>
      </c>
      <c r="T1148" s="12">
        <f t="shared" si="403"/>
        <v>840.33949246964119</v>
      </c>
      <c r="U1148" s="3">
        <f t="shared" si="421"/>
        <v>18</v>
      </c>
      <c r="V1148" s="19">
        <f t="shared" si="407"/>
        <v>13.422600000000001</v>
      </c>
      <c r="W1148" s="14">
        <f>IF(M1148=1,_xlfn.XLOOKUP(D1148,' RPM (ICE)'!$E$3:$E$63,' RPM (ICE)'!$B$3:$B$63,,1),IF(M1148=2,_xlfn.XLOOKUP(D1148,' RPM (ICE)'!$F$3:$F$63,' RPM (ICE)'!$B$3:$B$63,,1),IF(M1148=3,_xlfn.XLOOKUP(D1148,' RPM (ICE)'!$G$3:$G$63,' RPM (ICE)'!$B$3:$B$63,,1))))</f>
        <v>6900</v>
      </c>
      <c r="X1148" s="12">
        <f t="shared" si="408"/>
        <v>18.575322156521739</v>
      </c>
      <c r="Y1148" s="3">
        <f t="shared" si="409"/>
        <v>19</v>
      </c>
      <c r="Z1148" s="3">
        <f t="shared" si="416"/>
        <v>19</v>
      </c>
      <c r="AA1148" s="3">
        <f t="shared" si="410"/>
        <v>19</v>
      </c>
      <c r="AB1148" s="19"/>
      <c r="AC1148" s="14">
        <f>IF(M1148=1,_xlfn.XLOOKUP(D1148,' RPM (ICE)'!$E$3:$E$63,' RPM (ICE)'!$C$3:$C$63,,-1),IF(M1148=2,_xlfn.XLOOKUP(D1148,' RPM (ICE)'!$F$3:$F$63,' RPM (ICE)'!$C$3:$C$63,,-1),IF(M1148=3,_xlfn.XLOOKUP(D1148,' RPM (ICE)'!$G$3:$G$63,' RPM (ICE)'!$C$3:$C$63,,-1))))</f>
        <v>13.483333333333301</v>
      </c>
      <c r="AD1148" s="14">
        <f t="shared" si="411"/>
        <v>10.054521666666643</v>
      </c>
      <c r="AE1148" s="14">
        <f t="shared" si="412"/>
        <v>13.914292245024122</v>
      </c>
      <c r="AF1148" s="14" cm="1">
        <f t="array" ref="AF1148">_xlfn.XLOOKUP(AE1148,BSFC!$I$11:$I$33,_xlfn.XLOOKUP('Main Data (ICE)'!W1148,BSFC!$J$10:$W$10,BSFC!$J$11:$W$33,,-1),,-1)</f>
        <v>450.79008974999994</v>
      </c>
      <c r="AG1148" s="14">
        <f t="shared" si="413"/>
        <v>1.2590218679194376</v>
      </c>
      <c r="AH1148" s="14">
        <f t="shared" si="417"/>
        <v>2.08253003846414E-4</v>
      </c>
      <c r="AI1148" s="14">
        <f t="shared" si="418"/>
        <v>9.3878390294632047E-2</v>
      </c>
      <c r="AJ1148" s="14">
        <f t="shared" si="422"/>
        <v>137.37384956718111</v>
      </c>
      <c r="AK1148" s="14">
        <f t="shared" si="419"/>
        <v>1.2434223880083715E-4</v>
      </c>
      <c r="AL1148" s="14">
        <f t="shared" si="420"/>
        <v>0.18195211863203067</v>
      </c>
    </row>
    <row r="1149" spans="1:38" ht="15.75" thickBot="1" x14ac:dyDescent="0.3">
      <c r="A1149" s="14">
        <v>1</v>
      </c>
      <c r="B1149" s="17" t="s">
        <v>33</v>
      </c>
      <c r="C1149" s="14">
        <v>1143</v>
      </c>
      <c r="D1149" s="14">
        <f t="shared" si="414"/>
        <v>30.000049728</v>
      </c>
      <c r="E1149" s="14">
        <f t="shared" si="404"/>
        <v>13.411199999999999</v>
      </c>
      <c r="F1149" s="14">
        <f t="shared" si="415"/>
        <v>101.25925473438596</v>
      </c>
      <c r="G1149" s="14">
        <f>0.5*('Specifications (ICE)'!$P$4*'Specifications (ICE)'!$P$3)*'Specifications (ICE)'!$P$5*E1149^2</f>
        <v>56.217600027646043</v>
      </c>
      <c r="H1149" s="14">
        <f>IF(B1149="A",'Specifications (ICE)'!$M$12,IF(B1149="G",'Specifications (ICE)'!$M$13))</f>
        <v>84.271039200000004</v>
      </c>
      <c r="I1149" s="14">
        <f>'Specifications (ICE)'!$H$11-G1149-H1149-R1149</f>
        <v>561.50961099107656</v>
      </c>
      <c r="J1149" s="14">
        <f t="shared" si="405"/>
        <v>0.88728655499254105</v>
      </c>
      <c r="K1149" s="14">
        <f>0.5*'Specifications (ICE)'!$E$16*E1149^2</f>
        <v>48283.043975654393</v>
      </c>
      <c r="L1149" s="14">
        <f>E1149/'Specifications (ICE)'!$M$4</f>
        <v>46.93333333333333</v>
      </c>
      <c r="M1149" s="14">
        <f t="shared" si="400"/>
        <v>3</v>
      </c>
      <c r="N1149" s="14">
        <f>IF(M1149=1,'Specifications (ICE)'!$M$19,IF(M1149=2,'Specifications (ICE)'!$M$20,IF(M1149=3,'Specifications (ICE)'!$M$21)))</f>
        <v>632.83908432016858</v>
      </c>
      <c r="O1149" s="14">
        <f t="shared" si="401"/>
        <v>56.911309171706868</v>
      </c>
      <c r="P1149" s="13">
        <f t="shared" si="402"/>
        <v>0.88728655499254105</v>
      </c>
      <c r="Q1149" s="14">
        <v>0</v>
      </c>
      <c r="R1149" s="17">
        <f>'Specifications (ICE)'!$E$16*9.81*SIN(Q1149-Q1148)</f>
        <v>0</v>
      </c>
      <c r="S1149" s="14">
        <f t="shared" si="406"/>
        <v>0</v>
      </c>
      <c r="T1149" s="12">
        <f t="shared" si="403"/>
        <v>840.33949246964119</v>
      </c>
      <c r="U1149" s="3">
        <f t="shared" si="421"/>
        <v>18</v>
      </c>
      <c r="V1149" s="19">
        <f t="shared" si="407"/>
        <v>13.422600000000001</v>
      </c>
      <c r="W1149" s="14">
        <f>IF(M1149=1,_xlfn.XLOOKUP(D1149,' RPM (ICE)'!$E$3:$E$63,' RPM (ICE)'!$B$3:$B$63,,1),IF(M1149=2,_xlfn.XLOOKUP(D1149,' RPM (ICE)'!$F$3:$F$63,' RPM (ICE)'!$B$3:$B$63,,1),IF(M1149=3,_xlfn.XLOOKUP(D1149,' RPM (ICE)'!$G$3:$G$63,' RPM (ICE)'!$B$3:$B$63,,1))))</f>
        <v>6900</v>
      </c>
      <c r="X1149" s="12">
        <f t="shared" si="408"/>
        <v>18.575322156521739</v>
      </c>
      <c r="Y1149" s="3">
        <f t="shared" si="409"/>
        <v>19</v>
      </c>
      <c r="Z1149" s="3">
        <f t="shared" si="416"/>
        <v>19</v>
      </c>
      <c r="AA1149" s="3">
        <f t="shared" si="410"/>
        <v>19</v>
      </c>
      <c r="AB1149" s="19"/>
      <c r="AC1149" s="14">
        <f>IF(M1149=1,_xlfn.XLOOKUP(D1149,' RPM (ICE)'!$E$3:$E$63,' RPM (ICE)'!$C$3:$C$63,,-1),IF(M1149=2,_xlfn.XLOOKUP(D1149,' RPM (ICE)'!$F$3:$F$63,' RPM (ICE)'!$C$3:$C$63,,-1),IF(M1149=3,_xlfn.XLOOKUP(D1149,' RPM (ICE)'!$G$3:$G$63,' RPM (ICE)'!$C$3:$C$63,,-1))))</f>
        <v>13.483333333333301</v>
      </c>
      <c r="AD1149" s="14">
        <f t="shared" si="411"/>
        <v>10.054521666666643</v>
      </c>
      <c r="AE1149" s="14">
        <f t="shared" si="412"/>
        <v>13.914292245024122</v>
      </c>
      <c r="AF1149" s="14" cm="1">
        <f t="array" ref="AF1149">_xlfn.XLOOKUP(AE1149,BSFC!$I$11:$I$33,_xlfn.XLOOKUP('Main Data (ICE)'!W1149,BSFC!$J$10:$W$10,BSFC!$J$11:$W$33,,-1),,-1)</f>
        <v>450.79008974999994</v>
      </c>
      <c r="AG1149" s="14">
        <f t="shared" si="413"/>
        <v>1.2590218679194376</v>
      </c>
      <c r="AH1149" s="14">
        <f t="shared" si="417"/>
        <v>2.08253003846414E-4</v>
      </c>
      <c r="AI1149" s="14">
        <f t="shared" si="418"/>
        <v>9.3878390294632047E-2</v>
      </c>
      <c r="AJ1149" s="14">
        <f t="shared" si="422"/>
        <v>137.46772795747574</v>
      </c>
      <c r="AK1149" s="14">
        <f t="shared" si="419"/>
        <v>1.2434223880083715E-4</v>
      </c>
      <c r="AL1149" s="14">
        <f t="shared" si="420"/>
        <v>0.18207646087083151</v>
      </c>
    </row>
    <row r="1150" spans="1:38" ht="15.75" thickBot="1" x14ac:dyDescent="0.3">
      <c r="A1150" s="14">
        <v>1</v>
      </c>
      <c r="B1150" s="17" t="s">
        <v>33</v>
      </c>
      <c r="C1150" s="14">
        <v>1144</v>
      </c>
      <c r="D1150" s="14">
        <f t="shared" si="414"/>
        <v>30.000049728</v>
      </c>
      <c r="E1150" s="14">
        <f t="shared" si="404"/>
        <v>13.411199999999999</v>
      </c>
      <c r="F1150" s="14">
        <f t="shared" si="415"/>
        <v>101.33381927745444</v>
      </c>
      <c r="G1150" s="14">
        <f>0.5*('Specifications (ICE)'!$P$4*'Specifications (ICE)'!$P$3)*'Specifications (ICE)'!$P$5*E1150^2</f>
        <v>56.217600027646043</v>
      </c>
      <c r="H1150" s="14">
        <f>IF(B1150="A",'Specifications (ICE)'!$M$12,IF(B1150="G",'Specifications (ICE)'!$M$13))</f>
        <v>84.271039200000004</v>
      </c>
      <c r="I1150" s="14">
        <f>'Specifications (ICE)'!$H$11-G1150-H1150-R1150</f>
        <v>561.50961099107656</v>
      </c>
      <c r="J1150" s="14">
        <f t="shared" si="405"/>
        <v>0.88728655499254105</v>
      </c>
      <c r="K1150" s="14">
        <f>0.5*'Specifications (ICE)'!$E$16*E1150^2</f>
        <v>48283.043975654393</v>
      </c>
      <c r="L1150" s="14">
        <f>E1150/'Specifications (ICE)'!$M$4</f>
        <v>46.93333333333333</v>
      </c>
      <c r="M1150" s="14">
        <f t="shared" si="400"/>
        <v>3</v>
      </c>
      <c r="N1150" s="14">
        <f>IF(M1150=1,'Specifications (ICE)'!$M$19,IF(M1150=2,'Specifications (ICE)'!$M$20,IF(M1150=3,'Specifications (ICE)'!$M$21)))</f>
        <v>632.83908432016858</v>
      </c>
      <c r="O1150" s="14">
        <f t="shared" si="401"/>
        <v>56.911309171706868</v>
      </c>
      <c r="P1150" s="13">
        <f t="shared" si="402"/>
        <v>0.88728655499254105</v>
      </c>
      <c r="Q1150" s="14">
        <v>0</v>
      </c>
      <c r="R1150" s="17">
        <f>'Specifications (ICE)'!$E$16*9.81*SIN(Q1150-Q1149)</f>
        <v>0</v>
      </c>
      <c r="S1150" s="14">
        <f t="shared" si="406"/>
        <v>0</v>
      </c>
      <c r="T1150" s="12">
        <f t="shared" si="403"/>
        <v>840.33949246964119</v>
      </c>
      <c r="U1150" s="3">
        <f t="shared" si="421"/>
        <v>18</v>
      </c>
      <c r="V1150" s="19">
        <f t="shared" si="407"/>
        <v>13.422600000000001</v>
      </c>
      <c r="W1150" s="14">
        <f>IF(M1150=1,_xlfn.XLOOKUP(D1150,' RPM (ICE)'!$E$3:$E$63,' RPM (ICE)'!$B$3:$B$63,,1),IF(M1150=2,_xlfn.XLOOKUP(D1150,' RPM (ICE)'!$F$3:$F$63,' RPM (ICE)'!$B$3:$B$63,,1),IF(M1150=3,_xlfn.XLOOKUP(D1150,' RPM (ICE)'!$G$3:$G$63,' RPM (ICE)'!$B$3:$B$63,,1))))</f>
        <v>6900</v>
      </c>
      <c r="X1150" s="12">
        <f t="shared" si="408"/>
        <v>18.575322156521739</v>
      </c>
      <c r="Y1150" s="3">
        <f t="shared" si="409"/>
        <v>19</v>
      </c>
      <c r="Z1150" s="3">
        <f t="shared" si="416"/>
        <v>19</v>
      </c>
      <c r="AA1150" s="3">
        <f t="shared" si="410"/>
        <v>19</v>
      </c>
      <c r="AB1150" s="19"/>
      <c r="AC1150" s="14">
        <f>IF(M1150=1,_xlfn.XLOOKUP(D1150,' RPM (ICE)'!$E$3:$E$63,' RPM (ICE)'!$C$3:$C$63,,-1),IF(M1150=2,_xlfn.XLOOKUP(D1150,' RPM (ICE)'!$F$3:$F$63,' RPM (ICE)'!$C$3:$C$63,,-1),IF(M1150=3,_xlfn.XLOOKUP(D1150,' RPM (ICE)'!$G$3:$G$63,' RPM (ICE)'!$C$3:$C$63,,-1))))</f>
        <v>13.483333333333301</v>
      </c>
      <c r="AD1150" s="14">
        <f t="shared" si="411"/>
        <v>10.054521666666643</v>
      </c>
      <c r="AE1150" s="14">
        <f t="shared" si="412"/>
        <v>13.914292245024122</v>
      </c>
      <c r="AF1150" s="14" cm="1">
        <f t="array" ref="AF1150">_xlfn.XLOOKUP(AE1150,BSFC!$I$11:$I$33,_xlfn.XLOOKUP('Main Data (ICE)'!W1150,BSFC!$J$10:$W$10,BSFC!$J$11:$W$33,,-1),,-1)</f>
        <v>450.79008974999994</v>
      </c>
      <c r="AG1150" s="14">
        <f t="shared" si="413"/>
        <v>1.2590218679194376</v>
      </c>
      <c r="AH1150" s="14">
        <f t="shared" si="417"/>
        <v>2.08253003846414E-4</v>
      </c>
      <c r="AI1150" s="14">
        <f t="shared" si="418"/>
        <v>9.3878390294632047E-2</v>
      </c>
      <c r="AJ1150" s="14">
        <f t="shared" si="422"/>
        <v>137.56160634777038</v>
      </c>
      <c r="AK1150" s="14">
        <f t="shared" si="419"/>
        <v>1.2434223880083715E-4</v>
      </c>
      <c r="AL1150" s="14">
        <f t="shared" si="420"/>
        <v>0.18220080310963235</v>
      </c>
    </row>
    <row r="1151" spans="1:38" ht="15.75" thickBot="1" x14ac:dyDescent="0.3">
      <c r="A1151" s="14">
        <v>1</v>
      </c>
      <c r="B1151" s="17" t="s">
        <v>33</v>
      </c>
      <c r="C1151" s="14">
        <v>1145</v>
      </c>
      <c r="D1151" s="14">
        <f t="shared" si="414"/>
        <v>30.000049728</v>
      </c>
      <c r="E1151" s="14">
        <f t="shared" si="404"/>
        <v>13.411199999999999</v>
      </c>
      <c r="F1151" s="14">
        <f t="shared" si="415"/>
        <v>101.40838382052291</v>
      </c>
      <c r="G1151" s="14">
        <f>0.5*('Specifications (ICE)'!$P$4*'Specifications (ICE)'!$P$3)*'Specifications (ICE)'!$P$5*E1151^2</f>
        <v>56.217600027646043</v>
      </c>
      <c r="H1151" s="14">
        <f>IF(B1151="A",'Specifications (ICE)'!$M$12,IF(B1151="G",'Specifications (ICE)'!$M$13))</f>
        <v>84.271039200000004</v>
      </c>
      <c r="I1151" s="14">
        <f>'Specifications (ICE)'!$H$11-G1151-H1151-R1151</f>
        <v>561.50961099107656</v>
      </c>
      <c r="J1151" s="14">
        <f t="shared" si="405"/>
        <v>0.88728655499254105</v>
      </c>
      <c r="K1151" s="14">
        <f>0.5*'Specifications (ICE)'!$E$16*E1151^2</f>
        <v>48283.043975654393</v>
      </c>
      <c r="L1151" s="14">
        <f>E1151/'Specifications (ICE)'!$M$4</f>
        <v>46.93333333333333</v>
      </c>
      <c r="M1151" s="14">
        <f t="shared" si="400"/>
        <v>3</v>
      </c>
      <c r="N1151" s="14">
        <f>IF(M1151=1,'Specifications (ICE)'!$M$19,IF(M1151=2,'Specifications (ICE)'!$M$20,IF(M1151=3,'Specifications (ICE)'!$M$21)))</f>
        <v>632.83908432016858</v>
      </c>
      <c r="O1151" s="14">
        <f t="shared" si="401"/>
        <v>56.911309171706868</v>
      </c>
      <c r="P1151" s="13">
        <f t="shared" si="402"/>
        <v>0.88728655499254105</v>
      </c>
      <c r="Q1151" s="14">
        <v>0</v>
      </c>
      <c r="R1151" s="17">
        <f>'Specifications (ICE)'!$E$16*9.81*SIN(Q1151-Q1150)</f>
        <v>0</v>
      </c>
      <c r="S1151" s="14">
        <f t="shared" si="406"/>
        <v>0</v>
      </c>
      <c r="T1151" s="12">
        <f t="shared" si="403"/>
        <v>840.33949246964119</v>
      </c>
      <c r="U1151" s="3">
        <f t="shared" si="421"/>
        <v>18</v>
      </c>
      <c r="V1151" s="19">
        <f t="shared" si="407"/>
        <v>13.422600000000001</v>
      </c>
      <c r="W1151" s="14">
        <f>IF(M1151=1,_xlfn.XLOOKUP(D1151,' RPM (ICE)'!$E$3:$E$63,' RPM (ICE)'!$B$3:$B$63,,1),IF(M1151=2,_xlfn.XLOOKUP(D1151,' RPM (ICE)'!$F$3:$F$63,' RPM (ICE)'!$B$3:$B$63,,1),IF(M1151=3,_xlfn.XLOOKUP(D1151,' RPM (ICE)'!$G$3:$G$63,' RPM (ICE)'!$B$3:$B$63,,1))))</f>
        <v>6900</v>
      </c>
      <c r="X1151" s="12">
        <f t="shared" si="408"/>
        <v>18.575322156521739</v>
      </c>
      <c r="Y1151" s="3">
        <f t="shared" si="409"/>
        <v>19</v>
      </c>
      <c r="Z1151" s="3">
        <f t="shared" si="416"/>
        <v>19</v>
      </c>
      <c r="AA1151" s="3">
        <f t="shared" si="410"/>
        <v>19</v>
      </c>
      <c r="AB1151" s="19"/>
      <c r="AC1151" s="14">
        <f>IF(M1151=1,_xlfn.XLOOKUP(D1151,' RPM (ICE)'!$E$3:$E$63,' RPM (ICE)'!$C$3:$C$63,,-1),IF(M1151=2,_xlfn.XLOOKUP(D1151,' RPM (ICE)'!$F$3:$F$63,' RPM (ICE)'!$C$3:$C$63,,-1),IF(M1151=3,_xlfn.XLOOKUP(D1151,' RPM (ICE)'!$G$3:$G$63,' RPM (ICE)'!$C$3:$C$63,,-1))))</f>
        <v>13.483333333333301</v>
      </c>
      <c r="AD1151" s="14">
        <f t="shared" si="411"/>
        <v>10.054521666666643</v>
      </c>
      <c r="AE1151" s="14">
        <f t="shared" si="412"/>
        <v>13.914292245024122</v>
      </c>
      <c r="AF1151" s="14" cm="1">
        <f t="array" ref="AF1151">_xlfn.XLOOKUP(AE1151,BSFC!$I$11:$I$33,_xlfn.XLOOKUP('Main Data (ICE)'!W1151,BSFC!$J$10:$W$10,BSFC!$J$11:$W$33,,-1),,-1)</f>
        <v>450.79008974999994</v>
      </c>
      <c r="AG1151" s="14">
        <f t="shared" si="413"/>
        <v>1.2590218679194376</v>
      </c>
      <c r="AH1151" s="14">
        <f t="shared" si="417"/>
        <v>2.08253003846414E-4</v>
      </c>
      <c r="AI1151" s="14">
        <f t="shared" si="418"/>
        <v>9.3878390294632047E-2</v>
      </c>
      <c r="AJ1151" s="14">
        <f t="shared" si="422"/>
        <v>137.65548473806501</v>
      </c>
      <c r="AK1151" s="14">
        <f t="shared" si="419"/>
        <v>1.2434223880083715E-4</v>
      </c>
      <c r="AL1151" s="14">
        <f t="shared" si="420"/>
        <v>0.18232514534843319</v>
      </c>
    </row>
    <row r="1152" spans="1:38" ht="15.75" thickBot="1" x14ac:dyDescent="0.3">
      <c r="A1152" s="14">
        <v>1</v>
      </c>
      <c r="B1152" s="17" t="s">
        <v>33</v>
      </c>
      <c r="C1152" s="14">
        <v>1146</v>
      </c>
      <c r="D1152" s="14">
        <f t="shared" si="414"/>
        <v>30.000049728</v>
      </c>
      <c r="E1152" s="14">
        <f t="shared" si="404"/>
        <v>13.411199999999999</v>
      </c>
      <c r="F1152" s="14">
        <f t="shared" si="415"/>
        <v>101.48294836359139</v>
      </c>
      <c r="G1152" s="14">
        <f>0.5*('Specifications (ICE)'!$P$4*'Specifications (ICE)'!$P$3)*'Specifications (ICE)'!$P$5*E1152^2</f>
        <v>56.217600027646043</v>
      </c>
      <c r="H1152" s="14">
        <f>IF(B1152="A",'Specifications (ICE)'!$M$12,IF(B1152="G",'Specifications (ICE)'!$M$13))</f>
        <v>84.271039200000004</v>
      </c>
      <c r="I1152" s="14">
        <f>'Specifications (ICE)'!$H$11-G1152-H1152-R1152</f>
        <v>561.50961099107656</v>
      </c>
      <c r="J1152" s="14">
        <f t="shared" si="405"/>
        <v>0.88728655499254105</v>
      </c>
      <c r="K1152" s="14">
        <f>0.5*'Specifications (ICE)'!$E$16*E1152^2</f>
        <v>48283.043975654393</v>
      </c>
      <c r="L1152" s="14">
        <f>E1152/'Specifications (ICE)'!$M$4</f>
        <v>46.93333333333333</v>
      </c>
      <c r="M1152" s="14">
        <f t="shared" si="400"/>
        <v>3</v>
      </c>
      <c r="N1152" s="14">
        <f>IF(M1152=1,'Specifications (ICE)'!$M$19,IF(M1152=2,'Specifications (ICE)'!$M$20,IF(M1152=3,'Specifications (ICE)'!$M$21)))</f>
        <v>632.83908432016858</v>
      </c>
      <c r="O1152" s="14">
        <f t="shared" si="401"/>
        <v>56.911309171706868</v>
      </c>
      <c r="P1152" s="13">
        <f t="shared" si="402"/>
        <v>0.88728655499254105</v>
      </c>
      <c r="Q1152" s="14">
        <v>0</v>
      </c>
      <c r="R1152" s="17">
        <f>'Specifications (ICE)'!$E$16*9.81*SIN(Q1152-Q1151)</f>
        <v>0</v>
      </c>
      <c r="S1152" s="14">
        <f t="shared" si="406"/>
        <v>0</v>
      </c>
      <c r="T1152" s="12">
        <f t="shared" si="403"/>
        <v>840.33949246964119</v>
      </c>
      <c r="U1152" s="3">
        <f t="shared" si="421"/>
        <v>18</v>
      </c>
      <c r="V1152" s="19">
        <f t="shared" si="407"/>
        <v>13.422600000000001</v>
      </c>
      <c r="W1152" s="14">
        <f>IF(M1152=1,_xlfn.XLOOKUP(D1152,' RPM (ICE)'!$E$3:$E$63,' RPM (ICE)'!$B$3:$B$63,,1),IF(M1152=2,_xlfn.XLOOKUP(D1152,' RPM (ICE)'!$F$3:$F$63,' RPM (ICE)'!$B$3:$B$63,,1),IF(M1152=3,_xlfn.XLOOKUP(D1152,' RPM (ICE)'!$G$3:$G$63,' RPM (ICE)'!$B$3:$B$63,,1))))</f>
        <v>6900</v>
      </c>
      <c r="X1152" s="12">
        <f t="shared" si="408"/>
        <v>18.575322156521739</v>
      </c>
      <c r="Y1152" s="3">
        <f t="shared" si="409"/>
        <v>19</v>
      </c>
      <c r="Z1152" s="3">
        <f t="shared" si="416"/>
        <v>19</v>
      </c>
      <c r="AA1152" s="3">
        <f t="shared" si="410"/>
        <v>19</v>
      </c>
      <c r="AB1152" s="19"/>
      <c r="AC1152" s="14">
        <f>IF(M1152=1,_xlfn.XLOOKUP(D1152,' RPM (ICE)'!$E$3:$E$63,' RPM (ICE)'!$C$3:$C$63,,-1),IF(M1152=2,_xlfn.XLOOKUP(D1152,' RPM (ICE)'!$F$3:$F$63,' RPM (ICE)'!$C$3:$C$63,,-1),IF(M1152=3,_xlfn.XLOOKUP(D1152,' RPM (ICE)'!$G$3:$G$63,' RPM (ICE)'!$C$3:$C$63,,-1))))</f>
        <v>13.483333333333301</v>
      </c>
      <c r="AD1152" s="14">
        <f t="shared" si="411"/>
        <v>10.054521666666643</v>
      </c>
      <c r="AE1152" s="14">
        <f t="shared" si="412"/>
        <v>13.914292245024122</v>
      </c>
      <c r="AF1152" s="14" cm="1">
        <f t="array" ref="AF1152">_xlfn.XLOOKUP(AE1152,BSFC!$I$11:$I$33,_xlfn.XLOOKUP('Main Data (ICE)'!W1152,BSFC!$J$10:$W$10,BSFC!$J$11:$W$33,,-1),,-1)</f>
        <v>450.79008974999994</v>
      </c>
      <c r="AG1152" s="14">
        <f t="shared" si="413"/>
        <v>1.2590218679194376</v>
      </c>
      <c r="AH1152" s="14">
        <f t="shared" si="417"/>
        <v>2.08253003846414E-4</v>
      </c>
      <c r="AI1152" s="14">
        <f t="shared" si="418"/>
        <v>9.3878390294632047E-2</v>
      </c>
      <c r="AJ1152" s="14">
        <f t="shared" si="422"/>
        <v>137.74936312835965</v>
      </c>
      <c r="AK1152" s="14">
        <f t="shared" si="419"/>
        <v>1.2434223880083715E-4</v>
      </c>
      <c r="AL1152" s="14">
        <f t="shared" si="420"/>
        <v>0.18244948758723403</v>
      </c>
    </row>
    <row r="1153" spans="1:38" ht="15.75" thickBot="1" x14ac:dyDescent="0.3">
      <c r="A1153" s="14">
        <v>1</v>
      </c>
      <c r="B1153" s="17" t="s">
        <v>33</v>
      </c>
      <c r="C1153" s="14">
        <v>1147</v>
      </c>
      <c r="D1153" s="14">
        <f t="shared" si="414"/>
        <v>30.000049728</v>
      </c>
      <c r="E1153" s="14">
        <f t="shared" si="404"/>
        <v>13.411199999999999</v>
      </c>
      <c r="F1153" s="14">
        <f t="shared" si="415"/>
        <v>101.55751290665987</v>
      </c>
      <c r="G1153" s="14">
        <f>0.5*('Specifications (ICE)'!$P$4*'Specifications (ICE)'!$P$3)*'Specifications (ICE)'!$P$5*E1153^2</f>
        <v>56.217600027646043</v>
      </c>
      <c r="H1153" s="14">
        <f>IF(B1153="A",'Specifications (ICE)'!$M$12,IF(B1153="G",'Specifications (ICE)'!$M$13))</f>
        <v>84.271039200000004</v>
      </c>
      <c r="I1153" s="14">
        <f>'Specifications (ICE)'!$H$11-G1153-H1153-R1153</f>
        <v>561.50961099107656</v>
      </c>
      <c r="J1153" s="14">
        <f t="shared" si="405"/>
        <v>0.88728655499254105</v>
      </c>
      <c r="K1153" s="14">
        <f>0.5*'Specifications (ICE)'!$E$16*E1153^2</f>
        <v>48283.043975654393</v>
      </c>
      <c r="L1153" s="14">
        <f>E1153/'Specifications (ICE)'!$M$4</f>
        <v>46.93333333333333</v>
      </c>
      <c r="M1153" s="14">
        <f t="shared" si="400"/>
        <v>3</v>
      </c>
      <c r="N1153" s="14">
        <f>IF(M1153=1,'Specifications (ICE)'!$M$19,IF(M1153=2,'Specifications (ICE)'!$M$20,IF(M1153=3,'Specifications (ICE)'!$M$21)))</f>
        <v>632.83908432016858</v>
      </c>
      <c r="O1153" s="14">
        <f t="shared" si="401"/>
        <v>56.911309171706868</v>
      </c>
      <c r="P1153" s="13">
        <f t="shared" si="402"/>
        <v>0.88728655499254105</v>
      </c>
      <c r="Q1153" s="14">
        <v>0</v>
      </c>
      <c r="R1153" s="17">
        <f>'Specifications (ICE)'!$E$16*9.81*SIN(Q1153-Q1152)</f>
        <v>0</v>
      </c>
      <c r="S1153" s="14">
        <f t="shared" si="406"/>
        <v>0</v>
      </c>
      <c r="T1153" s="12">
        <f t="shared" si="403"/>
        <v>840.33949246964119</v>
      </c>
      <c r="U1153" s="3">
        <f t="shared" si="421"/>
        <v>18</v>
      </c>
      <c r="V1153" s="19">
        <f t="shared" si="407"/>
        <v>13.422600000000001</v>
      </c>
      <c r="W1153" s="14">
        <f>IF(M1153=1,_xlfn.XLOOKUP(D1153,' RPM (ICE)'!$E$3:$E$63,' RPM (ICE)'!$B$3:$B$63,,1),IF(M1153=2,_xlfn.XLOOKUP(D1153,' RPM (ICE)'!$F$3:$F$63,' RPM (ICE)'!$B$3:$B$63,,1),IF(M1153=3,_xlfn.XLOOKUP(D1153,' RPM (ICE)'!$G$3:$G$63,' RPM (ICE)'!$B$3:$B$63,,1))))</f>
        <v>6900</v>
      </c>
      <c r="X1153" s="12">
        <f t="shared" si="408"/>
        <v>18.575322156521739</v>
      </c>
      <c r="Y1153" s="3">
        <f t="shared" si="409"/>
        <v>19</v>
      </c>
      <c r="Z1153" s="3">
        <f t="shared" si="416"/>
        <v>19</v>
      </c>
      <c r="AA1153" s="3">
        <f t="shared" si="410"/>
        <v>19</v>
      </c>
      <c r="AB1153" s="19"/>
      <c r="AC1153" s="14">
        <f>IF(M1153=1,_xlfn.XLOOKUP(D1153,' RPM (ICE)'!$E$3:$E$63,' RPM (ICE)'!$C$3:$C$63,,-1),IF(M1153=2,_xlfn.XLOOKUP(D1153,' RPM (ICE)'!$F$3:$F$63,' RPM (ICE)'!$C$3:$C$63,,-1),IF(M1153=3,_xlfn.XLOOKUP(D1153,' RPM (ICE)'!$G$3:$G$63,' RPM (ICE)'!$C$3:$C$63,,-1))))</f>
        <v>13.483333333333301</v>
      </c>
      <c r="AD1153" s="14">
        <f t="shared" si="411"/>
        <v>10.054521666666643</v>
      </c>
      <c r="AE1153" s="14">
        <f t="shared" si="412"/>
        <v>13.914292245024122</v>
      </c>
      <c r="AF1153" s="14" cm="1">
        <f t="array" ref="AF1153">_xlfn.XLOOKUP(AE1153,BSFC!$I$11:$I$33,_xlfn.XLOOKUP('Main Data (ICE)'!W1153,BSFC!$J$10:$W$10,BSFC!$J$11:$W$33,,-1),,-1)</f>
        <v>450.79008974999994</v>
      </c>
      <c r="AG1153" s="14">
        <f t="shared" si="413"/>
        <v>1.2590218679194376</v>
      </c>
      <c r="AH1153" s="14">
        <f t="shared" si="417"/>
        <v>2.08253003846414E-4</v>
      </c>
      <c r="AI1153" s="14">
        <f t="shared" si="418"/>
        <v>9.3878390294632047E-2</v>
      </c>
      <c r="AJ1153" s="14">
        <f t="shared" si="422"/>
        <v>137.84324151865428</v>
      </c>
      <c r="AK1153" s="14">
        <f t="shared" si="419"/>
        <v>1.2434223880083715E-4</v>
      </c>
      <c r="AL1153" s="14">
        <f t="shared" si="420"/>
        <v>0.18257382982603487</v>
      </c>
    </row>
    <row r="1154" spans="1:38" ht="15.75" thickBot="1" x14ac:dyDescent="0.3">
      <c r="A1154" s="14">
        <v>1</v>
      </c>
      <c r="B1154" s="17" t="s">
        <v>33</v>
      </c>
      <c r="C1154" s="14">
        <v>1148</v>
      </c>
      <c r="D1154" s="14">
        <f t="shared" si="414"/>
        <v>30.000049728</v>
      </c>
      <c r="E1154" s="14">
        <f t="shared" si="404"/>
        <v>13.411199999999999</v>
      </c>
      <c r="F1154" s="14">
        <f t="shared" si="415"/>
        <v>101.63207744972834</v>
      </c>
      <c r="G1154" s="14">
        <f>0.5*('Specifications (ICE)'!$P$4*'Specifications (ICE)'!$P$3)*'Specifications (ICE)'!$P$5*E1154^2</f>
        <v>56.217600027646043</v>
      </c>
      <c r="H1154" s="14">
        <f>IF(B1154="A",'Specifications (ICE)'!$M$12,IF(B1154="G",'Specifications (ICE)'!$M$13))</f>
        <v>84.271039200000004</v>
      </c>
      <c r="I1154" s="14">
        <f>'Specifications (ICE)'!$H$11-G1154-H1154-R1154</f>
        <v>561.50961099107656</v>
      </c>
      <c r="J1154" s="14">
        <f t="shared" si="405"/>
        <v>0.88728655499254105</v>
      </c>
      <c r="K1154" s="14">
        <f>0.5*'Specifications (ICE)'!$E$16*E1154^2</f>
        <v>48283.043975654393</v>
      </c>
      <c r="L1154" s="14">
        <f>E1154/'Specifications (ICE)'!$M$4</f>
        <v>46.93333333333333</v>
      </c>
      <c r="M1154" s="14">
        <f t="shared" si="400"/>
        <v>3</v>
      </c>
      <c r="N1154" s="14">
        <f>IF(M1154=1,'Specifications (ICE)'!$M$19,IF(M1154=2,'Specifications (ICE)'!$M$20,IF(M1154=3,'Specifications (ICE)'!$M$21)))</f>
        <v>632.83908432016858</v>
      </c>
      <c r="O1154" s="14">
        <f t="shared" si="401"/>
        <v>56.911309171706868</v>
      </c>
      <c r="P1154" s="13">
        <f t="shared" si="402"/>
        <v>0.88728655499254105</v>
      </c>
      <c r="Q1154" s="14">
        <v>0</v>
      </c>
      <c r="R1154" s="17">
        <f>'Specifications (ICE)'!$E$16*9.81*SIN(Q1154-Q1153)</f>
        <v>0</v>
      </c>
      <c r="S1154" s="14">
        <f t="shared" si="406"/>
        <v>0</v>
      </c>
      <c r="T1154" s="12">
        <f t="shared" si="403"/>
        <v>840.33949246964119</v>
      </c>
      <c r="U1154" s="3">
        <f t="shared" si="421"/>
        <v>18</v>
      </c>
      <c r="V1154" s="19">
        <f t="shared" si="407"/>
        <v>13.422600000000001</v>
      </c>
      <c r="W1154" s="14">
        <f>IF(M1154=1,_xlfn.XLOOKUP(D1154,' RPM (ICE)'!$E$3:$E$63,' RPM (ICE)'!$B$3:$B$63,,1),IF(M1154=2,_xlfn.XLOOKUP(D1154,' RPM (ICE)'!$F$3:$F$63,' RPM (ICE)'!$B$3:$B$63,,1),IF(M1154=3,_xlfn.XLOOKUP(D1154,' RPM (ICE)'!$G$3:$G$63,' RPM (ICE)'!$B$3:$B$63,,1))))</f>
        <v>6900</v>
      </c>
      <c r="X1154" s="12">
        <f t="shared" si="408"/>
        <v>18.575322156521739</v>
      </c>
      <c r="Y1154" s="3">
        <f t="shared" si="409"/>
        <v>19</v>
      </c>
      <c r="Z1154" s="3">
        <f t="shared" si="416"/>
        <v>19</v>
      </c>
      <c r="AA1154" s="3">
        <f t="shared" si="410"/>
        <v>19</v>
      </c>
      <c r="AB1154" s="19"/>
      <c r="AC1154" s="14">
        <f>IF(M1154=1,_xlfn.XLOOKUP(D1154,' RPM (ICE)'!$E$3:$E$63,' RPM (ICE)'!$C$3:$C$63,,-1),IF(M1154=2,_xlfn.XLOOKUP(D1154,' RPM (ICE)'!$F$3:$F$63,' RPM (ICE)'!$C$3:$C$63,,-1),IF(M1154=3,_xlfn.XLOOKUP(D1154,' RPM (ICE)'!$G$3:$G$63,' RPM (ICE)'!$C$3:$C$63,,-1))))</f>
        <v>13.483333333333301</v>
      </c>
      <c r="AD1154" s="14">
        <f t="shared" si="411"/>
        <v>10.054521666666643</v>
      </c>
      <c r="AE1154" s="14">
        <f t="shared" si="412"/>
        <v>13.914292245024122</v>
      </c>
      <c r="AF1154" s="14" cm="1">
        <f t="array" ref="AF1154">_xlfn.XLOOKUP(AE1154,BSFC!$I$11:$I$33,_xlfn.XLOOKUP('Main Data (ICE)'!W1154,BSFC!$J$10:$W$10,BSFC!$J$11:$W$33,,-1),,-1)</f>
        <v>450.79008974999994</v>
      </c>
      <c r="AG1154" s="14">
        <f t="shared" si="413"/>
        <v>1.2590218679194376</v>
      </c>
      <c r="AH1154" s="14">
        <f t="shared" si="417"/>
        <v>2.08253003846414E-4</v>
      </c>
      <c r="AI1154" s="14">
        <f t="shared" si="418"/>
        <v>9.3878390294632047E-2</v>
      </c>
      <c r="AJ1154" s="14">
        <f t="shared" si="422"/>
        <v>137.93711990894892</v>
      </c>
      <c r="AK1154" s="14">
        <f t="shared" si="419"/>
        <v>1.2434223880083715E-4</v>
      </c>
      <c r="AL1154" s="14">
        <f t="shared" si="420"/>
        <v>0.18269817206483571</v>
      </c>
    </row>
    <row r="1155" spans="1:38" ht="15.75" thickBot="1" x14ac:dyDescent="0.3">
      <c r="A1155" s="14">
        <v>1</v>
      </c>
      <c r="B1155" s="17" t="s">
        <v>33</v>
      </c>
      <c r="C1155" s="14">
        <v>1149</v>
      </c>
      <c r="D1155" s="14">
        <f t="shared" si="414"/>
        <v>30.000049728</v>
      </c>
      <c r="E1155" s="14">
        <f t="shared" si="404"/>
        <v>13.411199999999999</v>
      </c>
      <c r="F1155" s="14">
        <f t="shared" si="415"/>
        <v>101.70664199279682</v>
      </c>
      <c r="G1155" s="14">
        <f>0.5*('Specifications (ICE)'!$P$4*'Specifications (ICE)'!$P$3)*'Specifications (ICE)'!$P$5*E1155^2</f>
        <v>56.217600027646043</v>
      </c>
      <c r="H1155" s="14">
        <f>IF(B1155="A",'Specifications (ICE)'!$M$12,IF(B1155="G",'Specifications (ICE)'!$M$13))</f>
        <v>84.271039200000004</v>
      </c>
      <c r="I1155" s="14">
        <f>'Specifications (ICE)'!$H$11-G1155-H1155-R1155</f>
        <v>561.50961099107656</v>
      </c>
      <c r="J1155" s="14">
        <f t="shared" si="405"/>
        <v>0.88728655499254105</v>
      </c>
      <c r="K1155" s="14">
        <f>0.5*'Specifications (ICE)'!$E$16*E1155^2</f>
        <v>48283.043975654393</v>
      </c>
      <c r="L1155" s="14">
        <f>E1155/'Specifications (ICE)'!$M$4</f>
        <v>46.93333333333333</v>
      </c>
      <c r="M1155" s="14">
        <f t="shared" si="400"/>
        <v>3</v>
      </c>
      <c r="N1155" s="14">
        <f>IF(M1155=1,'Specifications (ICE)'!$M$19,IF(M1155=2,'Specifications (ICE)'!$M$20,IF(M1155=3,'Specifications (ICE)'!$M$21)))</f>
        <v>632.83908432016858</v>
      </c>
      <c r="O1155" s="14">
        <f t="shared" si="401"/>
        <v>56.911309171706868</v>
      </c>
      <c r="P1155" s="13">
        <f t="shared" si="402"/>
        <v>0.88728655499254105</v>
      </c>
      <c r="Q1155" s="14">
        <v>0</v>
      </c>
      <c r="R1155" s="17">
        <f>'Specifications (ICE)'!$E$16*9.81*SIN(Q1155-Q1154)</f>
        <v>0</v>
      </c>
      <c r="S1155" s="14">
        <f t="shared" si="406"/>
        <v>0</v>
      </c>
      <c r="T1155" s="12">
        <f t="shared" si="403"/>
        <v>840.33949246964119</v>
      </c>
      <c r="U1155" s="3">
        <f t="shared" si="421"/>
        <v>18</v>
      </c>
      <c r="V1155" s="19">
        <f t="shared" si="407"/>
        <v>13.422600000000001</v>
      </c>
      <c r="W1155" s="14">
        <f>IF(M1155=1,_xlfn.XLOOKUP(D1155,' RPM (ICE)'!$E$3:$E$63,' RPM (ICE)'!$B$3:$B$63,,1),IF(M1155=2,_xlfn.XLOOKUP(D1155,' RPM (ICE)'!$F$3:$F$63,' RPM (ICE)'!$B$3:$B$63,,1),IF(M1155=3,_xlfn.XLOOKUP(D1155,' RPM (ICE)'!$G$3:$G$63,' RPM (ICE)'!$B$3:$B$63,,1))))</f>
        <v>6900</v>
      </c>
      <c r="X1155" s="12">
        <f t="shared" si="408"/>
        <v>18.575322156521739</v>
      </c>
      <c r="Y1155" s="3">
        <f t="shared" si="409"/>
        <v>19</v>
      </c>
      <c r="Z1155" s="3">
        <f t="shared" si="416"/>
        <v>19</v>
      </c>
      <c r="AA1155" s="3">
        <f t="shared" si="410"/>
        <v>19</v>
      </c>
      <c r="AB1155" s="19"/>
      <c r="AC1155" s="14">
        <f>IF(M1155=1,_xlfn.XLOOKUP(D1155,' RPM (ICE)'!$E$3:$E$63,' RPM (ICE)'!$C$3:$C$63,,-1),IF(M1155=2,_xlfn.XLOOKUP(D1155,' RPM (ICE)'!$F$3:$F$63,' RPM (ICE)'!$C$3:$C$63,,-1),IF(M1155=3,_xlfn.XLOOKUP(D1155,' RPM (ICE)'!$G$3:$G$63,' RPM (ICE)'!$C$3:$C$63,,-1))))</f>
        <v>13.483333333333301</v>
      </c>
      <c r="AD1155" s="14">
        <f t="shared" si="411"/>
        <v>10.054521666666643</v>
      </c>
      <c r="AE1155" s="14">
        <f t="shared" si="412"/>
        <v>13.914292245024122</v>
      </c>
      <c r="AF1155" s="14" cm="1">
        <f t="array" ref="AF1155">_xlfn.XLOOKUP(AE1155,BSFC!$I$11:$I$33,_xlfn.XLOOKUP('Main Data (ICE)'!W1155,BSFC!$J$10:$W$10,BSFC!$J$11:$W$33,,-1),,-1)</f>
        <v>450.79008974999994</v>
      </c>
      <c r="AG1155" s="14">
        <f t="shared" si="413"/>
        <v>1.2590218679194376</v>
      </c>
      <c r="AH1155" s="14">
        <f t="shared" si="417"/>
        <v>2.08253003846414E-4</v>
      </c>
      <c r="AI1155" s="14">
        <f t="shared" si="418"/>
        <v>9.3878390294632047E-2</v>
      </c>
      <c r="AJ1155" s="14">
        <f t="shared" si="422"/>
        <v>138.03099829924355</v>
      </c>
      <c r="AK1155" s="14">
        <f t="shared" si="419"/>
        <v>1.2434223880083715E-4</v>
      </c>
      <c r="AL1155" s="14">
        <f t="shared" si="420"/>
        <v>0.18282251430363655</v>
      </c>
    </row>
    <row r="1156" spans="1:38" ht="15.75" thickBot="1" x14ac:dyDescent="0.3">
      <c r="A1156" s="14">
        <v>1</v>
      </c>
      <c r="B1156" s="17" t="s">
        <v>33</v>
      </c>
      <c r="C1156" s="14">
        <v>1150</v>
      </c>
      <c r="D1156" s="14">
        <f t="shared" si="414"/>
        <v>30.000049728</v>
      </c>
      <c r="E1156" s="14">
        <f t="shared" si="404"/>
        <v>13.411199999999999</v>
      </c>
      <c r="F1156" s="14">
        <f t="shared" si="415"/>
        <v>101.78120653586529</v>
      </c>
      <c r="G1156" s="14">
        <f>0.5*('Specifications (ICE)'!$P$4*'Specifications (ICE)'!$P$3)*'Specifications (ICE)'!$P$5*E1156^2</f>
        <v>56.217600027646043</v>
      </c>
      <c r="H1156" s="14">
        <f>IF(B1156="A",'Specifications (ICE)'!$M$12,IF(B1156="G",'Specifications (ICE)'!$M$13))</f>
        <v>84.271039200000004</v>
      </c>
      <c r="I1156" s="14">
        <f>'Specifications (ICE)'!$H$11-G1156-H1156-R1156</f>
        <v>561.50961099107656</v>
      </c>
      <c r="J1156" s="14">
        <f t="shared" si="405"/>
        <v>0.88728655499254105</v>
      </c>
      <c r="K1156" s="14">
        <f>0.5*'Specifications (ICE)'!$E$16*E1156^2</f>
        <v>48283.043975654393</v>
      </c>
      <c r="L1156" s="14">
        <f>E1156/'Specifications (ICE)'!$M$4</f>
        <v>46.93333333333333</v>
      </c>
      <c r="M1156" s="14">
        <f t="shared" si="400"/>
        <v>3</v>
      </c>
      <c r="N1156" s="14">
        <f>IF(M1156=1,'Specifications (ICE)'!$M$19,IF(M1156=2,'Specifications (ICE)'!$M$20,IF(M1156=3,'Specifications (ICE)'!$M$21)))</f>
        <v>632.83908432016858</v>
      </c>
      <c r="O1156" s="14">
        <f t="shared" si="401"/>
        <v>56.911309171706868</v>
      </c>
      <c r="P1156" s="13">
        <f t="shared" si="402"/>
        <v>0.88728655499254105</v>
      </c>
      <c r="Q1156" s="14">
        <v>0</v>
      </c>
      <c r="R1156" s="17">
        <f>'Specifications (ICE)'!$E$16*9.81*SIN(Q1156-Q1155)</f>
        <v>0</v>
      </c>
      <c r="S1156" s="14">
        <f t="shared" si="406"/>
        <v>0</v>
      </c>
      <c r="T1156" s="12">
        <f t="shared" si="403"/>
        <v>840.33949246964119</v>
      </c>
      <c r="U1156" s="3">
        <f t="shared" si="421"/>
        <v>18</v>
      </c>
      <c r="V1156" s="19">
        <f t="shared" si="407"/>
        <v>13.422600000000001</v>
      </c>
      <c r="W1156" s="14">
        <f>IF(M1156=1,_xlfn.XLOOKUP(D1156,' RPM (ICE)'!$E$3:$E$63,' RPM (ICE)'!$B$3:$B$63,,1),IF(M1156=2,_xlfn.XLOOKUP(D1156,' RPM (ICE)'!$F$3:$F$63,' RPM (ICE)'!$B$3:$B$63,,1),IF(M1156=3,_xlfn.XLOOKUP(D1156,' RPM (ICE)'!$G$3:$G$63,' RPM (ICE)'!$B$3:$B$63,,1))))</f>
        <v>6900</v>
      </c>
      <c r="X1156" s="12">
        <f t="shared" si="408"/>
        <v>18.575322156521739</v>
      </c>
      <c r="Y1156" s="3">
        <f t="shared" si="409"/>
        <v>19</v>
      </c>
      <c r="Z1156" s="3">
        <f t="shared" si="416"/>
        <v>19</v>
      </c>
      <c r="AA1156" s="3">
        <f t="shared" si="410"/>
        <v>19</v>
      </c>
      <c r="AB1156" s="19"/>
      <c r="AC1156" s="14">
        <f>IF(M1156=1,_xlfn.XLOOKUP(D1156,' RPM (ICE)'!$E$3:$E$63,' RPM (ICE)'!$C$3:$C$63,,-1),IF(M1156=2,_xlfn.XLOOKUP(D1156,' RPM (ICE)'!$F$3:$F$63,' RPM (ICE)'!$C$3:$C$63,,-1),IF(M1156=3,_xlfn.XLOOKUP(D1156,' RPM (ICE)'!$G$3:$G$63,' RPM (ICE)'!$C$3:$C$63,,-1))))</f>
        <v>13.483333333333301</v>
      </c>
      <c r="AD1156" s="14">
        <f t="shared" si="411"/>
        <v>10.054521666666643</v>
      </c>
      <c r="AE1156" s="14">
        <f t="shared" si="412"/>
        <v>13.914292245024122</v>
      </c>
      <c r="AF1156" s="14" cm="1">
        <f t="array" ref="AF1156">_xlfn.XLOOKUP(AE1156,BSFC!$I$11:$I$33,_xlfn.XLOOKUP('Main Data (ICE)'!W1156,BSFC!$J$10:$W$10,BSFC!$J$11:$W$33,,-1),,-1)</f>
        <v>450.79008974999994</v>
      </c>
      <c r="AG1156" s="14">
        <f t="shared" si="413"/>
        <v>1.2590218679194376</v>
      </c>
      <c r="AH1156" s="14">
        <f t="shared" si="417"/>
        <v>2.08253003846414E-4</v>
      </c>
      <c r="AI1156" s="14">
        <f t="shared" si="418"/>
        <v>9.3878390294632047E-2</v>
      </c>
      <c r="AJ1156" s="14">
        <f t="shared" si="422"/>
        <v>138.12487668953818</v>
      </c>
      <c r="AK1156" s="14">
        <f t="shared" si="419"/>
        <v>1.2434223880083715E-4</v>
      </c>
      <c r="AL1156" s="14">
        <f t="shared" si="420"/>
        <v>0.18294685654243739</v>
      </c>
    </row>
    <row r="1157" spans="1:38" ht="15.75" thickBot="1" x14ac:dyDescent="0.3">
      <c r="A1157" s="14">
        <v>1</v>
      </c>
      <c r="B1157" s="17" t="s">
        <v>33</v>
      </c>
      <c r="C1157" s="14">
        <v>1151</v>
      </c>
      <c r="D1157" s="14">
        <f t="shared" si="414"/>
        <v>30.000049728</v>
      </c>
      <c r="E1157" s="14">
        <f t="shared" si="404"/>
        <v>13.411199999999999</v>
      </c>
      <c r="F1157" s="14">
        <f t="shared" si="415"/>
        <v>101.85577107893377</v>
      </c>
      <c r="G1157" s="14">
        <f>0.5*('Specifications (ICE)'!$P$4*'Specifications (ICE)'!$P$3)*'Specifications (ICE)'!$P$5*E1157^2</f>
        <v>56.217600027646043</v>
      </c>
      <c r="H1157" s="14">
        <f>IF(B1157="A",'Specifications (ICE)'!$M$12,IF(B1157="G",'Specifications (ICE)'!$M$13))</f>
        <v>84.271039200000004</v>
      </c>
      <c r="I1157" s="14">
        <f>'Specifications (ICE)'!$H$11-G1157-H1157-R1157</f>
        <v>561.50961099107656</v>
      </c>
      <c r="J1157" s="14">
        <f t="shared" si="405"/>
        <v>0.88728655499254105</v>
      </c>
      <c r="K1157" s="14">
        <f>0.5*'Specifications (ICE)'!$E$16*E1157^2</f>
        <v>48283.043975654393</v>
      </c>
      <c r="L1157" s="14">
        <f>E1157/'Specifications (ICE)'!$M$4</f>
        <v>46.93333333333333</v>
      </c>
      <c r="M1157" s="14">
        <f t="shared" si="400"/>
        <v>3</v>
      </c>
      <c r="N1157" s="14">
        <f>IF(M1157=1,'Specifications (ICE)'!$M$19,IF(M1157=2,'Specifications (ICE)'!$M$20,IF(M1157=3,'Specifications (ICE)'!$M$21)))</f>
        <v>632.83908432016858</v>
      </c>
      <c r="O1157" s="14">
        <f t="shared" si="401"/>
        <v>56.911309171706868</v>
      </c>
      <c r="P1157" s="13">
        <f t="shared" si="402"/>
        <v>0.88728655499254105</v>
      </c>
      <c r="Q1157" s="14">
        <v>0</v>
      </c>
      <c r="R1157" s="17">
        <f>'Specifications (ICE)'!$E$16*9.81*SIN(Q1157-Q1156)</f>
        <v>0</v>
      </c>
      <c r="S1157" s="14">
        <f t="shared" si="406"/>
        <v>0</v>
      </c>
      <c r="T1157" s="12">
        <f t="shared" si="403"/>
        <v>840.33949246964119</v>
      </c>
      <c r="U1157" s="3">
        <f t="shared" si="421"/>
        <v>18</v>
      </c>
      <c r="V1157" s="19">
        <f t="shared" si="407"/>
        <v>13.422600000000001</v>
      </c>
      <c r="W1157" s="14">
        <f>IF(M1157=1,_xlfn.XLOOKUP(D1157,' RPM (ICE)'!$E$3:$E$63,' RPM (ICE)'!$B$3:$B$63,,1),IF(M1157=2,_xlfn.XLOOKUP(D1157,' RPM (ICE)'!$F$3:$F$63,' RPM (ICE)'!$B$3:$B$63,,1),IF(M1157=3,_xlfn.XLOOKUP(D1157,' RPM (ICE)'!$G$3:$G$63,' RPM (ICE)'!$B$3:$B$63,,1))))</f>
        <v>6900</v>
      </c>
      <c r="X1157" s="12">
        <f t="shared" si="408"/>
        <v>18.575322156521739</v>
      </c>
      <c r="Y1157" s="3">
        <f t="shared" si="409"/>
        <v>19</v>
      </c>
      <c r="Z1157" s="3">
        <f t="shared" si="416"/>
        <v>19</v>
      </c>
      <c r="AA1157" s="3">
        <f t="shared" si="410"/>
        <v>19</v>
      </c>
      <c r="AB1157" s="19"/>
      <c r="AC1157" s="14">
        <f>IF(M1157=1,_xlfn.XLOOKUP(D1157,' RPM (ICE)'!$E$3:$E$63,' RPM (ICE)'!$C$3:$C$63,,-1),IF(M1157=2,_xlfn.XLOOKUP(D1157,' RPM (ICE)'!$F$3:$F$63,' RPM (ICE)'!$C$3:$C$63,,-1),IF(M1157=3,_xlfn.XLOOKUP(D1157,' RPM (ICE)'!$G$3:$G$63,' RPM (ICE)'!$C$3:$C$63,,-1))))</f>
        <v>13.483333333333301</v>
      </c>
      <c r="AD1157" s="14">
        <f t="shared" si="411"/>
        <v>10.054521666666643</v>
      </c>
      <c r="AE1157" s="14">
        <f t="shared" si="412"/>
        <v>13.914292245024122</v>
      </c>
      <c r="AF1157" s="14" cm="1">
        <f t="array" ref="AF1157">_xlfn.XLOOKUP(AE1157,BSFC!$I$11:$I$33,_xlfn.XLOOKUP('Main Data (ICE)'!W1157,BSFC!$J$10:$W$10,BSFC!$J$11:$W$33,,-1),,-1)</f>
        <v>450.79008974999994</v>
      </c>
      <c r="AG1157" s="14">
        <f t="shared" si="413"/>
        <v>1.2590218679194376</v>
      </c>
      <c r="AH1157" s="14">
        <f t="shared" si="417"/>
        <v>2.08253003846414E-4</v>
      </c>
      <c r="AI1157" s="14">
        <f t="shared" si="418"/>
        <v>9.3878390294632047E-2</v>
      </c>
      <c r="AJ1157" s="14">
        <f t="shared" si="422"/>
        <v>138.21875507983282</v>
      </c>
      <c r="AK1157" s="14">
        <f t="shared" si="419"/>
        <v>1.2434223880083715E-4</v>
      </c>
      <c r="AL1157" s="14">
        <f t="shared" si="420"/>
        <v>0.18307119878123823</v>
      </c>
    </row>
    <row r="1158" spans="1:38" ht="15.75" thickBot="1" x14ac:dyDescent="0.3">
      <c r="A1158" s="14">
        <v>1</v>
      </c>
      <c r="B1158" s="17" t="s">
        <v>33</v>
      </c>
      <c r="C1158" s="14">
        <v>1152</v>
      </c>
      <c r="D1158" s="14">
        <f t="shared" si="414"/>
        <v>30.000049728</v>
      </c>
      <c r="E1158" s="14">
        <f t="shared" si="404"/>
        <v>13.411199999999999</v>
      </c>
      <c r="F1158" s="14">
        <f t="shared" si="415"/>
        <v>101.93033562200225</v>
      </c>
      <c r="G1158" s="14">
        <f>0.5*('Specifications (ICE)'!$P$4*'Specifications (ICE)'!$P$3)*'Specifications (ICE)'!$P$5*E1158^2</f>
        <v>56.217600027646043</v>
      </c>
      <c r="H1158" s="14">
        <f>IF(B1158="A",'Specifications (ICE)'!$M$12,IF(B1158="G",'Specifications (ICE)'!$M$13))</f>
        <v>84.271039200000004</v>
      </c>
      <c r="I1158" s="14">
        <f>'Specifications (ICE)'!$H$11-G1158-H1158-R1158</f>
        <v>561.50961099107656</v>
      </c>
      <c r="J1158" s="14">
        <f t="shared" si="405"/>
        <v>0.88728655499254105</v>
      </c>
      <c r="K1158" s="14">
        <f>0.5*'Specifications (ICE)'!$E$16*E1158^2</f>
        <v>48283.043975654393</v>
      </c>
      <c r="L1158" s="14">
        <f>E1158/'Specifications (ICE)'!$M$4</f>
        <v>46.93333333333333</v>
      </c>
      <c r="M1158" s="14">
        <f t="shared" ref="M1158:M1221" si="423">IF(D1158&lt;11,1,IF(D1158&lt;21,2,IF(D1158&gt;21,3)))</f>
        <v>3</v>
      </c>
      <c r="N1158" s="14">
        <f>IF(M1158=1,'Specifications (ICE)'!$M$19,IF(M1158=2,'Specifications (ICE)'!$M$20,IF(M1158=3,'Specifications (ICE)'!$M$21)))</f>
        <v>632.83908432016858</v>
      </c>
      <c r="O1158" s="14">
        <f t="shared" ref="O1158:O1221" si="424">(0.5*N1158*E1158^2)/1000</f>
        <v>56.911309171706868</v>
      </c>
      <c r="P1158" s="13">
        <f t="shared" ref="P1158:P1221" si="425">IF(A1158=1,(I1158/N1158),IF(A1158=2,0,IF(A1158=3,(1.2*(-I1158/N1158)))))</f>
        <v>0.88728655499254105</v>
      </c>
      <c r="Q1158" s="14">
        <v>0</v>
      </c>
      <c r="R1158" s="17">
        <f>'Specifications (ICE)'!$E$16*9.81*SIN(Q1158-Q1157)</f>
        <v>0</v>
      </c>
      <c r="S1158" s="14">
        <f t="shared" si="406"/>
        <v>0</v>
      </c>
      <c r="T1158" s="12">
        <f t="shared" ref="T1158:T1221" si="426">((63360/(PI()*12)*D1158))/60</f>
        <v>840.33949246964119</v>
      </c>
      <c r="U1158" s="3">
        <f t="shared" si="421"/>
        <v>18</v>
      </c>
      <c r="V1158" s="19">
        <f t="shared" si="407"/>
        <v>13.422600000000001</v>
      </c>
      <c r="W1158" s="14">
        <f>IF(M1158=1,_xlfn.XLOOKUP(D1158,' RPM (ICE)'!$E$3:$E$63,' RPM (ICE)'!$B$3:$B$63,,1),IF(M1158=2,_xlfn.XLOOKUP(D1158,' RPM (ICE)'!$F$3:$F$63,' RPM (ICE)'!$B$3:$B$63,,1),IF(M1158=3,_xlfn.XLOOKUP(D1158,' RPM (ICE)'!$G$3:$G$63,' RPM (ICE)'!$B$3:$B$63,,1))))</f>
        <v>6900</v>
      </c>
      <c r="X1158" s="12">
        <f t="shared" si="408"/>
        <v>18.575322156521739</v>
      </c>
      <c r="Y1158" s="3">
        <f t="shared" si="409"/>
        <v>19</v>
      </c>
      <c r="Z1158" s="3">
        <f t="shared" si="416"/>
        <v>19</v>
      </c>
      <c r="AA1158" s="3">
        <f t="shared" si="410"/>
        <v>19</v>
      </c>
      <c r="AB1158" s="19"/>
      <c r="AC1158" s="14">
        <f>IF(M1158=1,_xlfn.XLOOKUP(D1158,' RPM (ICE)'!$E$3:$E$63,' RPM (ICE)'!$C$3:$C$63,,-1),IF(M1158=2,_xlfn.XLOOKUP(D1158,' RPM (ICE)'!$F$3:$F$63,' RPM (ICE)'!$C$3:$C$63,,-1),IF(M1158=3,_xlfn.XLOOKUP(D1158,' RPM (ICE)'!$G$3:$G$63,' RPM (ICE)'!$C$3:$C$63,,-1))))</f>
        <v>13.483333333333301</v>
      </c>
      <c r="AD1158" s="14">
        <f t="shared" si="411"/>
        <v>10.054521666666643</v>
      </c>
      <c r="AE1158" s="14">
        <f t="shared" si="412"/>
        <v>13.914292245024122</v>
      </c>
      <c r="AF1158" s="14" cm="1">
        <f t="array" ref="AF1158">_xlfn.XLOOKUP(AE1158,BSFC!$I$11:$I$33,_xlfn.XLOOKUP('Main Data (ICE)'!W1158,BSFC!$J$10:$W$10,BSFC!$J$11:$W$33,,-1),,-1)</f>
        <v>450.79008974999994</v>
      </c>
      <c r="AG1158" s="14">
        <f t="shared" si="413"/>
        <v>1.2590218679194376</v>
      </c>
      <c r="AH1158" s="14">
        <f t="shared" si="417"/>
        <v>2.08253003846414E-4</v>
      </c>
      <c r="AI1158" s="14">
        <f t="shared" si="418"/>
        <v>9.3878390294632047E-2</v>
      </c>
      <c r="AJ1158" s="14">
        <f t="shared" si="422"/>
        <v>138.31263347012745</v>
      </c>
      <c r="AK1158" s="14">
        <f t="shared" si="419"/>
        <v>1.2434223880083715E-4</v>
      </c>
      <c r="AL1158" s="14">
        <f t="shared" si="420"/>
        <v>0.18319554102003907</v>
      </c>
    </row>
    <row r="1159" spans="1:38" ht="15.75" thickBot="1" x14ac:dyDescent="0.3">
      <c r="A1159" s="14">
        <v>1</v>
      </c>
      <c r="B1159" s="17" t="s">
        <v>33</v>
      </c>
      <c r="C1159" s="14">
        <v>1153</v>
      </c>
      <c r="D1159" s="14">
        <f t="shared" si="414"/>
        <v>30.000049728</v>
      </c>
      <c r="E1159" s="14">
        <f t="shared" ref="E1159:E1222" si="427">MIN(13.4112,(SQRT((E1158^2)+2*P1158*$C$7)))</f>
        <v>13.411199999999999</v>
      </c>
      <c r="F1159" s="14">
        <f t="shared" si="415"/>
        <v>102.00490016507072</v>
      </c>
      <c r="G1159" s="14">
        <f>0.5*('Specifications (ICE)'!$P$4*'Specifications (ICE)'!$P$3)*'Specifications (ICE)'!$P$5*E1159^2</f>
        <v>56.217600027646043</v>
      </c>
      <c r="H1159" s="14">
        <f>IF(B1159="A",'Specifications (ICE)'!$M$12,IF(B1159="G",'Specifications (ICE)'!$M$13))</f>
        <v>84.271039200000004</v>
      </c>
      <c r="I1159" s="14">
        <f>'Specifications (ICE)'!$H$11-G1159-H1159-R1159</f>
        <v>561.50961099107656</v>
      </c>
      <c r="J1159" s="14">
        <f t="shared" ref="J1159:J1222" si="428">I1159/N1159</f>
        <v>0.88728655499254105</v>
      </c>
      <c r="K1159" s="14">
        <f>0.5*'Specifications (ICE)'!$E$16*E1159^2</f>
        <v>48283.043975654393</v>
      </c>
      <c r="L1159" s="14">
        <f>E1159/'Specifications (ICE)'!$M$4</f>
        <v>46.93333333333333</v>
      </c>
      <c r="M1159" s="14">
        <f t="shared" si="423"/>
        <v>3</v>
      </c>
      <c r="N1159" s="14">
        <f>IF(M1159=1,'Specifications (ICE)'!$M$19,IF(M1159=2,'Specifications (ICE)'!$M$20,IF(M1159=3,'Specifications (ICE)'!$M$21)))</f>
        <v>632.83908432016858</v>
      </c>
      <c r="O1159" s="14">
        <f t="shared" si="424"/>
        <v>56.911309171706868</v>
      </c>
      <c r="P1159" s="13">
        <f t="shared" si="425"/>
        <v>0.88728655499254105</v>
      </c>
      <c r="Q1159" s="14">
        <v>0</v>
      </c>
      <c r="R1159" s="17">
        <f>'Specifications (ICE)'!$E$16*9.81*SIN(Q1159-Q1158)</f>
        <v>0</v>
      </c>
      <c r="S1159" s="14">
        <f t="shared" ref="S1159:S1222" si="429">RADIANS(Q1159)</f>
        <v>0</v>
      </c>
      <c r="T1159" s="12">
        <f t="shared" si="426"/>
        <v>840.33949246964119</v>
      </c>
      <c r="U1159" s="3">
        <f t="shared" si="421"/>
        <v>18</v>
      </c>
      <c r="V1159" s="19">
        <f t="shared" ref="V1159:V1222" si="430">U1159*0.7457</f>
        <v>13.422600000000001</v>
      </c>
      <c r="W1159" s="14">
        <f>IF(M1159=1,_xlfn.XLOOKUP(D1159,' RPM (ICE)'!$E$3:$E$63,' RPM (ICE)'!$B$3:$B$63,,1),IF(M1159=2,_xlfn.XLOOKUP(D1159,' RPM (ICE)'!$F$3:$F$63,' RPM (ICE)'!$B$3:$B$63,,1),IF(M1159=3,_xlfn.XLOOKUP(D1159,' RPM (ICE)'!$G$3:$G$63,' RPM (ICE)'!$B$3:$B$63,,1))))</f>
        <v>6900</v>
      </c>
      <c r="X1159" s="12">
        <f t="shared" ref="X1159:X1222" si="431">(9548.8*V1159)/W1159</f>
        <v>18.575322156521739</v>
      </c>
      <c r="Y1159" s="3">
        <f t="shared" ref="Y1159:Y1222" si="432">ROUND(X1159,0)</f>
        <v>19</v>
      </c>
      <c r="Z1159" s="3">
        <f t="shared" si="416"/>
        <v>19</v>
      </c>
      <c r="AA1159" s="3">
        <f t="shared" ref="AA1159:AA1222" si="433">IF(Z1159&gt;22,22,Z1159)</f>
        <v>19</v>
      </c>
      <c r="AB1159" s="19"/>
      <c r="AC1159" s="14">
        <f>IF(M1159=1,_xlfn.XLOOKUP(D1159,' RPM (ICE)'!$E$3:$E$63,' RPM (ICE)'!$C$3:$C$63,,-1),IF(M1159=2,_xlfn.XLOOKUP(D1159,' RPM (ICE)'!$F$3:$F$63,' RPM (ICE)'!$C$3:$C$63,,-1),IF(M1159=3,_xlfn.XLOOKUP(D1159,' RPM (ICE)'!$G$3:$G$63,' RPM (ICE)'!$C$3:$C$63,,-1))))</f>
        <v>13.483333333333301</v>
      </c>
      <c r="AD1159" s="14">
        <f t="shared" ref="AD1159:AD1222" si="434">AC1159*0.7457</f>
        <v>10.054521666666643</v>
      </c>
      <c r="AE1159" s="14">
        <f t="shared" ref="AE1159:AE1222" si="435">(9548.8*AD1159)/W1159</f>
        <v>13.914292245024122</v>
      </c>
      <c r="AF1159" s="14" cm="1">
        <f t="array" ref="AF1159">_xlfn.XLOOKUP(AE1159,BSFC!$I$11:$I$33,_xlfn.XLOOKUP('Main Data (ICE)'!W1159,BSFC!$J$10:$W$10,BSFC!$J$11:$W$33,,-1),,-1)</f>
        <v>450.79008974999994</v>
      </c>
      <c r="AG1159" s="14">
        <f t="shared" ref="AG1159:AG1222" si="436">(AF1159*AD1159)/(60*60)</f>
        <v>1.2590218679194376</v>
      </c>
      <c r="AH1159" s="14">
        <f t="shared" si="417"/>
        <v>2.08253003846414E-4</v>
      </c>
      <c r="AI1159" s="14">
        <f t="shared" si="418"/>
        <v>9.3878390294632047E-2</v>
      </c>
      <c r="AJ1159" s="14">
        <f t="shared" si="422"/>
        <v>138.40651186042209</v>
      </c>
      <c r="AK1159" s="14">
        <f t="shared" si="419"/>
        <v>1.2434223880083715E-4</v>
      </c>
      <c r="AL1159" s="14">
        <f t="shared" si="420"/>
        <v>0.18331988325883991</v>
      </c>
    </row>
    <row r="1160" spans="1:38" ht="15.75" thickBot="1" x14ac:dyDescent="0.3">
      <c r="A1160" s="14">
        <v>1</v>
      </c>
      <c r="B1160" s="17" t="s">
        <v>33</v>
      </c>
      <c r="C1160" s="14">
        <v>1154</v>
      </c>
      <c r="D1160" s="14">
        <f t="shared" ref="D1160:D1223" si="437">E1160*2.23694</f>
        <v>30.000049728</v>
      </c>
      <c r="E1160" s="14">
        <f t="shared" si="427"/>
        <v>13.411199999999999</v>
      </c>
      <c r="F1160" s="14">
        <f t="shared" ref="F1160:F1223" si="438">($C$7/E1160)+F1159</f>
        <v>102.0794647081392</v>
      </c>
      <c r="G1160" s="14">
        <f>0.5*('Specifications (ICE)'!$P$4*'Specifications (ICE)'!$P$3)*'Specifications (ICE)'!$P$5*E1160^2</f>
        <v>56.217600027646043</v>
      </c>
      <c r="H1160" s="14">
        <f>IF(B1160="A",'Specifications (ICE)'!$M$12,IF(B1160="G",'Specifications (ICE)'!$M$13))</f>
        <v>84.271039200000004</v>
      </c>
      <c r="I1160" s="14">
        <f>'Specifications (ICE)'!$H$11-G1160-H1160-R1160</f>
        <v>561.50961099107656</v>
      </c>
      <c r="J1160" s="14">
        <f t="shared" si="428"/>
        <v>0.88728655499254105</v>
      </c>
      <c r="K1160" s="14">
        <f>0.5*'Specifications (ICE)'!$E$16*E1160^2</f>
        <v>48283.043975654393</v>
      </c>
      <c r="L1160" s="14">
        <f>E1160/'Specifications (ICE)'!$M$4</f>
        <v>46.93333333333333</v>
      </c>
      <c r="M1160" s="14">
        <f t="shared" si="423"/>
        <v>3</v>
      </c>
      <c r="N1160" s="14">
        <f>IF(M1160=1,'Specifications (ICE)'!$M$19,IF(M1160=2,'Specifications (ICE)'!$M$20,IF(M1160=3,'Specifications (ICE)'!$M$21)))</f>
        <v>632.83908432016858</v>
      </c>
      <c r="O1160" s="14">
        <f t="shared" si="424"/>
        <v>56.911309171706868</v>
      </c>
      <c r="P1160" s="13">
        <f t="shared" si="425"/>
        <v>0.88728655499254105</v>
      </c>
      <c r="Q1160" s="14">
        <v>0</v>
      </c>
      <c r="R1160" s="17">
        <f>'Specifications (ICE)'!$E$16*9.81*SIN(Q1160-Q1159)</f>
        <v>0</v>
      </c>
      <c r="S1160" s="14">
        <f t="shared" si="429"/>
        <v>0</v>
      </c>
      <c r="T1160" s="12">
        <f t="shared" si="426"/>
        <v>840.33949246964119</v>
      </c>
      <c r="U1160" s="3">
        <f t="shared" si="421"/>
        <v>18</v>
      </c>
      <c r="V1160" s="19">
        <f t="shared" si="430"/>
        <v>13.422600000000001</v>
      </c>
      <c r="W1160" s="14">
        <f>IF(M1160=1,_xlfn.XLOOKUP(D1160,' RPM (ICE)'!$E$3:$E$63,' RPM (ICE)'!$B$3:$B$63,,1),IF(M1160=2,_xlfn.XLOOKUP(D1160,' RPM (ICE)'!$F$3:$F$63,' RPM (ICE)'!$B$3:$B$63,,1),IF(M1160=3,_xlfn.XLOOKUP(D1160,' RPM (ICE)'!$G$3:$G$63,' RPM (ICE)'!$B$3:$B$63,,1))))</f>
        <v>6900</v>
      </c>
      <c r="X1160" s="12">
        <f t="shared" si="431"/>
        <v>18.575322156521739</v>
      </c>
      <c r="Y1160" s="3">
        <f t="shared" si="432"/>
        <v>19</v>
      </c>
      <c r="Z1160" s="3">
        <f t="shared" ref="Z1160:Z1223" si="439">IF(Y1160&lt;0,0,Y1160)</f>
        <v>19</v>
      </c>
      <c r="AA1160" s="3">
        <f t="shared" si="433"/>
        <v>19</v>
      </c>
      <c r="AB1160" s="19"/>
      <c r="AC1160" s="14">
        <f>IF(M1160=1,_xlfn.XLOOKUP(D1160,' RPM (ICE)'!$E$3:$E$63,' RPM (ICE)'!$C$3:$C$63,,-1),IF(M1160=2,_xlfn.XLOOKUP(D1160,' RPM (ICE)'!$F$3:$F$63,' RPM (ICE)'!$C$3:$C$63,,-1),IF(M1160=3,_xlfn.XLOOKUP(D1160,' RPM (ICE)'!$G$3:$G$63,' RPM (ICE)'!$C$3:$C$63,,-1))))</f>
        <v>13.483333333333301</v>
      </c>
      <c r="AD1160" s="14">
        <f t="shared" si="434"/>
        <v>10.054521666666643</v>
      </c>
      <c r="AE1160" s="14">
        <f t="shared" si="435"/>
        <v>13.914292245024122</v>
      </c>
      <c r="AF1160" s="14" cm="1">
        <f t="array" ref="AF1160">_xlfn.XLOOKUP(AE1160,BSFC!$I$11:$I$33,_xlfn.XLOOKUP('Main Data (ICE)'!W1160,BSFC!$J$10:$W$10,BSFC!$J$11:$W$33,,-1),,-1)</f>
        <v>450.79008974999994</v>
      </c>
      <c r="AG1160" s="14">
        <f t="shared" si="436"/>
        <v>1.2590218679194376</v>
      </c>
      <c r="AH1160" s="14">
        <f t="shared" ref="AH1160:AH1223" si="440">((F1160-F1159)/3600)*AD1160</f>
        <v>2.08253003846414E-4</v>
      </c>
      <c r="AI1160" s="14">
        <f t="shared" ref="AI1160:AI1223" si="441">AH1160*AF1160</f>
        <v>9.3878390294632047E-2</v>
      </c>
      <c r="AJ1160" s="14">
        <f t="shared" si="422"/>
        <v>138.50039025071672</v>
      </c>
      <c r="AK1160" s="14">
        <f t="shared" ref="AK1160:AK1223" si="442">((AF1160*AH1160)/1000)/0.755</f>
        <v>1.2434223880083715E-4</v>
      </c>
      <c r="AL1160" s="14">
        <f t="shared" ref="AL1160:AL1223" si="443">AL1159+AK1160</f>
        <v>0.18344422549764075</v>
      </c>
    </row>
    <row r="1161" spans="1:38" ht="15.75" thickBot="1" x14ac:dyDescent="0.3">
      <c r="A1161" s="14">
        <v>1</v>
      </c>
      <c r="B1161" s="17" t="s">
        <v>33</v>
      </c>
      <c r="C1161" s="14">
        <v>1155</v>
      </c>
      <c r="D1161" s="14">
        <f t="shared" si="437"/>
        <v>30.000049728</v>
      </c>
      <c r="E1161" s="14">
        <f t="shared" si="427"/>
        <v>13.411199999999999</v>
      </c>
      <c r="F1161" s="14">
        <f t="shared" si="438"/>
        <v>102.15402925120767</v>
      </c>
      <c r="G1161" s="14">
        <f>0.5*('Specifications (ICE)'!$P$4*'Specifications (ICE)'!$P$3)*'Specifications (ICE)'!$P$5*E1161^2</f>
        <v>56.217600027646043</v>
      </c>
      <c r="H1161" s="14">
        <f>IF(B1161="A",'Specifications (ICE)'!$M$12,IF(B1161="G",'Specifications (ICE)'!$M$13))</f>
        <v>84.271039200000004</v>
      </c>
      <c r="I1161" s="14">
        <f>'Specifications (ICE)'!$H$11-G1161-H1161-R1161</f>
        <v>561.50961099107656</v>
      </c>
      <c r="J1161" s="14">
        <f t="shared" si="428"/>
        <v>0.88728655499254105</v>
      </c>
      <c r="K1161" s="14">
        <f>0.5*'Specifications (ICE)'!$E$16*E1161^2</f>
        <v>48283.043975654393</v>
      </c>
      <c r="L1161" s="14">
        <f>E1161/'Specifications (ICE)'!$M$4</f>
        <v>46.93333333333333</v>
      </c>
      <c r="M1161" s="14">
        <f t="shared" si="423"/>
        <v>3</v>
      </c>
      <c r="N1161" s="14">
        <f>IF(M1161=1,'Specifications (ICE)'!$M$19,IF(M1161=2,'Specifications (ICE)'!$M$20,IF(M1161=3,'Specifications (ICE)'!$M$21)))</f>
        <v>632.83908432016858</v>
      </c>
      <c r="O1161" s="14">
        <f t="shared" si="424"/>
        <v>56.911309171706868</v>
      </c>
      <c r="P1161" s="13">
        <f t="shared" si="425"/>
        <v>0.88728655499254105</v>
      </c>
      <c r="Q1161" s="14">
        <v>0</v>
      </c>
      <c r="R1161" s="17">
        <f>'Specifications (ICE)'!$E$16*9.81*SIN(Q1161-Q1160)</f>
        <v>0</v>
      </c>
      <c r="S1161" s="14">
        <f t="shared" si="429"/>
        <v>0</v>
      </c>
      <c r="T1161" s="12">
        <f t="shared" si="426"/>
        <v>840.33949246964119</v>
      </c>
      <c r="U1161" s="3">
        <f t="shared" ref="U1161:U1224" si="444">IF((ABS(I1161)*D1161)/746&gt;18,18,(ABS(I1161)*D1161)/746)</f>
        <v>18</v>
      </c>
      <c r="V1161" s="19">
        <f t="shared" si="430"/>
        <v>13.422600000000001</v>
      </c>
      <c r="W1161" s="14">
        <f>IF(M1161=1,_xlfn.XLOOKUP(D1161,' RPM (ICE)'!$E$3:$E$63,' RPM (ICE)'!$B$3:$B$63,,1),IF(M1161=2,_xlfn.XLOOKUP(D1161,' RPM (ICE)'!$F$3:$F$63,' RPM (ICE)'!$B$3:$B$63,,1),IF(M1161=3,_xlfn.XLOOKUP(D1161,' RPM (ICE)'!$G$3:$G$63,' RPM (ICE)'!$B$3:$B$63,,1))))</f>
        <v>6900</v>
      </c>
      <c r="X1161" s="12">
        <f t="shared" si="431"/>
        <v>18.575322156521739</v>
      </c>
      <c r="Y1161" s="3">
        <f t="shared" si="432"/>
        <v>19</v>
      </c>
      <c r="Z1161" s="3">
        <f t="shared" si="439"/>
        <v>19</v>
      </c>
      <c r="AA1161" s="3">
        <f t="shared" si="433"/>
        <v>19</v>
      </c>
      <c r="AB1161" s="19"/>
      <c r="AC1161" s="14">
        <f>IF(M1161=1,_xlfn.XLOOKUP(D1161,' RPM (ICE)'!$E$3:$E$63,' RPM (ICE)'!$C$3:$C$63,,-1),IF(M1161=2,_xlfn.XLOOKUP(D1161,' RPM (ICE)'!$F$3:$F$63,' RPM (ICE)'!$C$3:$C$63,,-1),IF(M1161=3,_xlfn.XLOOKUP(D1161,' RPM (ICE)'!$G$3:$G$63,' RPM (ICE)'!$C$3:$C$63,,-1))))</f>
        <v>13.483333333333301</v>
      </c>
      <c r="AD1161" s="14">
        <f t="shared" si="434"/>
        <v>10.054521666666643</v>
      </c>
      <c r="AE1161" s="14">
        <f t="shared" si="435"/>
        <v>13.914292245024122</v>
      </c>
      <c r="AF1161" s="14" cm="1">
        <f t="array" ref="AF1161">_xlfn.XLOOKUP(AE1161,BSFC!$I$11:$I$33,_xlfn.XLOOKUP('Main Data (ICE)'!W1161,BSFC!$J$10:$W$10,BSFC!$J$11:$W$33,,-1),,-1)</f>
        <v>450.79008974999994</v>
      </c>
      <c r="AG1161" s="14">
        <f t="shared" si="436"/>
        <v>1.2590218679194376</v>
      </c>
      <c r="AH1161" s="14">
        <f t="shared" si="440"/>
        <v>2.08253003846414E-4</v>
      </c>
      <c r="AI1161" s="14">
        <f t="shared" si="441"/>
        <v>9.3878390294632047E-2</v>
      </c>
      <c r="AJ1161" s="14">
        <f t="shared" ref="AJ1161:AJ1224" si="445">AI1161+AJ1160</f>
        <v>138.59426864101135</v>
      </c>
      <c r="AK1161" s="14">
        <f t="shared" si="442"/>
        <v>1.2434223880083715E-4</v>
      </c>
      <c r="AL1161" s="14">
        <f t="shared" si="443"/>
        <v>0.18356856773644159</v>
      </c>
    </row>
    <row r="1162" spans="1:38" ht="15.75" thickBot="1" x14ac:dyDescent="0.3">
      <c r="A1162" s="14">
        <v>1</v>
      </c>
      <c r="B1162" s="17" t="s">
        <v>33</v>
      </c>
      <c r="C1162" s="14">
        <v>1156</v>
      </c>
      <c r="D1162" s="14">
        <f t="shared" si="437"/>
        <v>30.000049728</v>
      </c>
      <c r="E1162" s="14">
        <f t="shared" si="427"/>
        <v>13.411199999999999</v>
      </c>
      <c r="F1162" s="14">
        <f t="shared" si="438"/>
        <v>102.22859379427615</v>
      </c>
      <c r="G1162" s="14">
        <f>0.5*('Specifications (ICE)'!$P$4*'Specifications (ICE)'!$P$3)*'Specifications (ICE)'!$P$5*E1162^2</f>
        <v>56.217600027646043</v>
      </c>
      <c r="H1162" s="14">
        <f>IF(B1162="A",'Specifications (ICE)'!$M$12,IF(B1162="G",'Specifications (ICE)'!$M$13))</f>
        <v>84.271039200000004</v>
      </c>
      <c r="I1162" s="14">
        <f>'Specifications (ICE)'!$H$11-G1162-H1162-R1162</f>
        <v>561.50961099107656</v>
      </c>
      <c r="J1162" s="14">
        <f t="shared" si="428"/>
        <v>0.88728655499254105</v>
      </c>
      <c r="K1162" s="14">
        <f>0.5*'Specifications (ICE)'!$E$16*E1162^2</f>
        <v>48283.043975654393</v>
      </c>
      <c r="L1162" s="14">
        <f>E1162/'Specifications (ICE)'!$M$4</f>
        <v>46.93333333333333</v>
      </c>
      <c r="M1162" s="14">
        <f t="shared" si="423"/>
        <v>3</v>
      </c>
      <c r="N1162" s="14">
        <f>IF(M1162=1,'Specifications (ICE)'!$M$19,IF(M1162=2,'Specifications (ICE)'!$M$20,IF(M1162=3,'Specifications (ICE)'!$M$21)))</f>
        <v>632.83908432016858</v>
      </c>
      <c r="O1162" s="14">
        <f t="shared" si="424"/>
        <v>56.911309171706868</v>
      </c>
      <c r="P1162" s="13">
        <f t="shared" si="425"/>
        <v>0.88728655499254105</v>
      </c>
      <c r="Q1162" s="14">
        <v>0</v>
      </c>
      <c r="R1162" s="17">
        <f>'Specifications (ICE)'!$E$16*9.81*SIN(Q1162-Q1161)</f>
        <v>0</v>
      </c>
      <c r="S1162" s="14">
        <f t="shared" si="429"/>
        <v>0</v>
      </c>
      <c r="T1162" s="12">
        <f t="shared" si="426"/>
        <v>840.33949246964119</v>
      </c>
      <c r="U1162" s="3">
        <f t="shared" si="444"/>
        <v>18</v>
      </c>
      <c r="V1162" s="19">
        <f t="shared" si="430"/>
        <v>13.422600000000001</v>
      </c>
      <c r="W1162" s="14">
        <f>IF(M1162=1,_xlfn.XLOOKUP(D1162,' RPM (ICE)'!$E$3:$E$63,' RPM (ICE)'!$B$3:$B$63,,1),IF(M1162=2,_xlfn.XLOOKUP(D1162,' RPM (ICE)'!$F$3:$F$63,' RPM (ICE)'!$B$3:$B$63,,1),IF(M1162=3,_xlfn.XLOOKUP(D1162,' RPM (ICE)'!$G$3:$G$63,' RPM (ICE)'!$B$3:$B$63,,1))))</f>
        <v>6900</v>
      </c>
      <c r="X1162" s="12">
        <f t="shared" si="431"/>
        <v>18.575322156521739</v>
      </c>
      <c r="Y1162" s="3">
        <f t="shared" si="432"/>
        <v>19</v>
      </c>
      <c r="Z1162" s="3">
        <f t="shared" si="439"/>
        <v>19</v>
      </c>
      <c r="AA1162" s="3">
        <f t="shared" si="433"/>
        <v>19</v>
      </c>
      <c r="AB1162" s="19"/>
      <c r="AC1162" s="14">
        <f>IF(M1162=1,_xlfn.XLOOKUP(D1162,' RPM (ICE)'!$E$3:$E$63,' RPM (ICE)'!$C$3:$C$63,,-1),IF(M1162=2,_xlfn.XLOOKUP(D1162,' RPM (ICE)'!$F$3:$F$63,' RPM (ICE)'!$C$3:$C$63,,-1),IF(M1162=3,_xlfn.XLOOKUP(D1162,' RPM (ICE)'!$G$3:$G$63,' RPM (ICE)'!$C$3:$C$63,,-1))))</f>
        <v>13.483333333333301</v>
      </c>
      <c r="AD1162" s="14">
        <f t="shared" si="434"/>
        <v>10.054521666666643</v>
      </c>
      <c r="AE1162" s="14">
        <f t="shared" si="435"/>
        <v>13.914292245024122</v>
      </c>
      <c r="AF1162" s="14" cm="1">
        <f t="array" ref="AF1162">_xlfn.XLOOKUP(AE1162,BSFC!$I$11:$I$33,_xlfn.XLOOKUP('Main Data (ICE)'!W1162,BSFC!$J$10:$W$10,BSFC!$J$11:$W$33,,-1),,-1)</f>
        <v>450.79008974999994</v>
      </c>
      <c r="AG1162" s="14">
        <f t="shared" si="436"/>
        <v>1.2590218679194376</v>
      </c>
      <c r="AH1162" s="14">
        <f t="shared" si="440"/>
        <v>2.08253003846414E-4</v>
      </c>
      <c r="AI1162" s="14">
        <f t="shared" si="441"/>
        <v>9.3878390294632047E-2</v>
      </c>
      <c r="AJ1162" s="14">
        <f t="shared" si="445"/>
        <v>138.68814703130599</v>
      </c>
      <c r="AK1162" s="14">
        <f t="shared" si="442"/>
        <v>1.2434223880083715E-4</v>
      </c>
      <c r="AL1162" s="14">
        <f t="shared" si="443"/>
        <v>0.18369290997524243</v>
      </c>
    </row>
    <row r="1163" spans="1:38" ht="15.75" thickBot="1" x14ac:dyDescent="0.3">
      <c r="A1163" s="14">
        <v>1</v>
      </c>
      <c r="B1163" s="17" t="s">
        <v>33</v>
      </c>
      <c r="C1163" s="14">
        <v>1157</v>
      </c>
      <c r="D1163" s="14">
        <f t="shared" si="437"/>
        <v>30.000049728</v>
      </c>
      <c r="E1163" s="14">
        <f t="shared" si="427"/>
        <v>13.411199999999999</v>
      </c>
      <c r="F1163" s="14">
        <f t="shared" si="438"/>
        <v>102.30315833734463</v>
      </c>
      <c r="G1163" s="14">
        <f>0.5*('Specifications (ICE)'!$P$4*'Specifications (ICE)'!$P$3)*'Specifications (ICE)'!$P$5*E1163^2</f>
        <v>56.217600027646043</v>
      </c>
      <c r="H1163" s="14">
        <f>IF(B1163="A",'Specifications (ICE)'!$M$12,IF(B1163="G",'Specifications (ICE)'!$M$13))</f>
        <v>84.271039200000004</v>
      </c>
      <c r="I1163" s="14">
        <f>'Specifications (ICE)'!$H$11-G1163-H1163-R1163</f>
        <v>561.50961099107656</v>
      </c>
      <c r="J1163" s="14">
        <f t="shared" si="428"/>
        <v>0.88728655499254105</v>
      </c>
      <c r="K1163" s="14">
        <f>0.5*'Specifications (ICE)'!$E$16*E1163^2</f>
        <v>48283.043975654393</v>
      </c>
      <c r="L1163" s="14">
        <f>E1163/'Specifications (ICE)'!$M$4</f>
        <v>46.93333333333333</v>
      </c>
      <c r="M1163" s="14">
        <f t="shared" si="423"/>
        <v>3</v>
      </c>
      <c r="N1163" s="14">
        <f>IF(M1163=1,'Specifications (ICE)'!$M$19,IF(M1163=2,'Specifications (ICE)'!$M$20,IF(M1163=3,'Specifications (ICE)'!$M$21)))</f>
        <v>632.83908432016858</v>
      </c>
      <c r="O1163" s="14">
        <f t="shared" si="424"/>
        <v>56.911309171706868</v>
      </c>
      <c r="P1163" s="13">
        <f t="shared" si="425"/>
        <v>0.88728655499254105</v>
      </c>
      <c r="Q1163" s="14">
        <v>0</v>
      </c>
      <c r="R1163" s="17">
        <f>'Specifications (ICE)'!$E$16*9.81*SIN(Q1163-Q1162)</f>
        <v>0</v>
      </c>
      <c r="S1163" s="14">
        <f t="shared" si="429"/>
        <v>0</v>
      </c>
      <c r="T1163" s="12">
        <f t="shared" si="426"/>
        <v>840.33949246964119</v>
      </c>
      <c r="U1163" s="3">
        <f t="shared" si="444"/>
        <v>18</v>
      </c>
      <c r="V1163" s="19">
        <f t="shared" si="430"/>
        <v>13.422600000000001</v>
      </c>
      <c r="W1163" s="14">
        <f>IF(M1163=1,_xlfn.XLOOKUP(D1163,' RPM (ICE)'!$E$3:$E$63,' RPM (ICE)'!$B$3:$B$63,,1),IF(M1163=2,_xlfn.XLOOKUP(D1163,' RPM (ICE)'!$F$3:$F$63,' RPM (ICE)'!$B$3:$B$63,,1),IF(M1163=3,_xlfn.XLOOKUP(D1163,' RPM (ICE)'!$G$3:$G$63,' RPM (ICE)'!$B$3:$B$63,,1))))</f>
        <v>6900</v>
      </c>
      <c r="X1163" s="12">
        <f t="shared" si="431"/>
        <v>18.575322156521739</v>
      </c>
      <c r="Y1163" s="3">
        <f t="shared" si="432"/>
        <v>19</v>
      </c>
      <c r="Z1163" s="3">
        <f t="shared" si="439"/>
        <v>19</v>
      </c>
      <c r="AA1163" s="3">
        <f t="shared" si="433"/>
        <v>19</v>
      </c>
      <c r="AB1163" s="19"/>
      <c r="AC1163" s="14">
        <f>IF(M1163=1,_xlfn.XLOOKUP(D1163,' RPM (ICE)'!$E$3:$E$63,' RPM (ICE)'!$C$3:$C$63,,-1),IF(M1163=2,_xlfn.XLOOKUP(D1163,' RPM (ICE)'!$F$3:$F$63,' RPM (ICE)'!$C$3:$C$63,,-1),IF(M1163=3,_xlfn.XLOOKUP(D1163,' RPM (ICE)'!$G$3:$G$63,' RPM (ICE)'!$C$3:$C$63,,-1))))</f>
        <v>13.483333333333301</v>
      </c>
      <c r="AD1163" s="14">
        <f t="shared" si="434"/>
        <v>10.054521666666643</v>
      </c>
      <c r="AE1163" s="14">
        <f t="shared" si="435"/>
        <v>13.914292245024122</v>
      </c>
      <c r="AF1163" s="14" cm="1">
        <f t="array" ref="AF1163">_xlfn.XLOOKUP(AE1163,BSFC!$I$11:$I$33,_xlfn.XLOOKUP('Main Data (ICE)'!W1163,BSFC!$J$10:$W$10,BSFC!$J$11:$W$33,,-1),,-1)</f>
        <v>450.79008974999994</v>
      </c>
      <c r="AG1163" s="14">
        <f t="shared" si="436"/>
        <v>1.2590218679194376</v>
      </c>
      <c r="AH1163" s="14">
        <f t="shared" si="440"/>
        <v>2.08253003846414E-4</v>
      </c>
      <c r="AI1163" s="14">
        <f t="shared" si="441"/>
        <v>9.3878390294632047E-2</v>
      </c>
      <c r="AJ1163" s="14">
        <f t="shared" si="445"/>
        <v>138.78202542160062</v>
      </c>
      <c r="AK1163" s="14">
        <f t="shared" si="442"/>
        <v>1.2434223880083715E-4</v>
      </c>
      <c r="AL1163" s="14">
        <f t="shared" si="443"/>
        <v>0.18381725221404327</v>
      </c>
    </row>
    <row r="1164" spans="1:38" ht="15.75" thickBot="1" x14ac:dyDescent="0.3">
      <c r="A1164" s="14">
        <v>1</v>
      </c>
      <c r="B1164" s="17" t="s">
        <v>33</v>
      </c>
      <c r="C1164" s="14">
        <v>1158</v>
      </c>
      <c r="D1164" s="14">
        <f t="shared" si="437"/>
        <v>30.000049728</v>
      </c>
      <c r="E1164" s="14">
        <f t="shared" si="427"/>
        <v>13.411199999999999</v>
      </c>
      <c r="F1164" s="14">
        <f t="shared" si="438"/>
        <v>102.3777228804131</v>
      </c>
      <c r="G1164" s="14">
        <f>0.5*('Specifications (ICE)'!$P$4*'Specifications (ICE)'!$P$3)*'Specifications (ICE)'!$P$5*E1164^2</f>
        <v>56.217600027646043</v>
      </c>
      <c r="H1164" s="14">
        <f>IF(B1164="A",'Specifications (ICE)'!$M$12,IF(B1164="G",'Specifications (ICE)'!$M$13))</f>
        <v>84.271039200000004</v>
      </c>
      <c r="I1164" s="14">
        <f>'Specifications (ICE)'!$H$11-G1164-H1164-R1164</f>
        <v>561.50961099107656</v>
      </c>
      <c r="J1164" s="14">
        <f t="shared" si="428"/>
        <v>0.88728655499254105</v>
      </c>
      <c r="K1164" s="14">
        <f>0.5*'Specifications (ICE)'!$E$16*E1164^2</f>
        <v>48283.043975654393</v>
      </c>
      <c r="L1164" s="14">
        <f>E1164/'Specifications (ICE)'!$M$4</f>
        <v>46.93333333333333</v>
      </c>
      <c r="M1164" s="14">
        <f t="shared" si="423"/>
        <v>3</v>
      </c>
      <c r="N1164" s="14">
        <f>IF(M1164=1,'Specifications (ICE)'!$M$19,IF(M1164=2,'Specifications (ICE)'!$M$20,IF(M1164=3,'Specifications (ICE)'!$M$21)))</f>
        <v>632.83908432016858</v>
      </c>
      <c r="O1164" s="14">
        <f t="shared" si="424"/>
        <v>56.911309171706868</v>
      </c>
      <c r="P1164" s="13">
        <f t="shared" si="425"/>
        <v>0.88728655499254105</v>
      </c>
      <c r="Q1164" s="14">
        <v>0</v>
      </c>
      <c r="R1164" s="17">
        <f>'Specifications (ICE)'!$E$16*9.81*SIN(Q1164-Q1163)</f>
        <v>0</v>
      </c>
      <c r="S1164" s="14">
        <f t="shared" si="429"/>
        <v>0</v>
      </c>
      <c r="T1164" s="12">
        <f t="shared" si="426"/>
        <v>840.33949246964119</v>
      </c>
      <c r="U1164" s="3">
        <f t="shared" si="444"/>
        <v>18</v>
      </c>
      <c r="V1164" s="19">
        <f t="shared" si="430"/>
        <v>13.422600000000001</v>
      </c>
      <c r="W1164" s="14">
        <f>IF(M1164=1,_xlfn.XLOOKUP(D1164,' RPM (ICE)'!$E$3:$E$63,' RPM (ICE)'!$B$3:$B$63,,1),IF(M1164=2,_xlfn.XLOOKUP(D1164,' RPM (ICE)'!$F$3:$F$63,' RPM (ICE)'!$B$3:$B$63,,1),IF(M1164=3,_xlfn.XLOOKUP(D1164,' RPM (ICE)'!$G$3:$G$63,' RPM (ICE)'!$B$3:$B$63,,1))))</f>
        <v>6900</v>
      </c>
      <c r="X1164" s="12">
        <f t="shared" si="431"/>
        <v>18.575322156521739</v>
      </c>
      <c r="Y1164" s="3">
        <f t="shared" si="432"/>
        <v>19</v>
      </c>
      <c r="Z1164" s="3">
        <f t="shared" si="439"/>
        <v>19</v>
      </c>
      <c r="AA1164" s="3">
        <f t="shared" si="433"/>
        <v>19</v>
      </c>
      <c r="AB1164" s="19"/>
      <c r="AC1164" s="14">
        <f>IF(M1164=1,_xlfn.XLOOKUP(D1164,' RPM (ICE)'!$E$3:$E$63,' RPM (ICE)'!$C$3:$C$63,,-1),IF(M1164=2,_xlfn.XLOOKUP(D1164,' RPM (ICE)'!$F$3:$F$63,' RPM (ICE)'!$C$3:$C$63,,-1),IF(M1164=3,_xlfn.XLOOKUP(D1164,' RPM (ICE)'!$G$3:$G$63,' RPM (ICE)'!$C$3:$C$63,,-1))))</f>
        <v>13.483333333333301</v>
      </c>
      <c r="AD1164" s="14">
        <f t="shared" si="434"/>
        <v>10.054521666666643</v>
      </c>
      <c r="AE1164" s="14">
        <f t="shared" si="435"/>
        <v>13.914292245024122</v>
      </c>
      <c r="AF1164" s="14" cm="1">
        <f t="array" ref="AF1164">_xlfn.XLOOKUP(AE1164,BSFC!$I$11:$I$33,_xlfn.XLOOKUP('Main Data (ICE)'!W1164,BSFC!$J$10:$W$10,BSFC!$J$11:$W$33,,-1),,-1)</f>
        <v>450.79008974999994</v>
      </c>
      <c r="AG1164" s="14">
        <f t="shared" si="436"/>
        <v>1.2590218679194376</v>
      </c>
      <c r="AH1164" s="14">
        <f t="shared" si="440"/>
        <v>2.08253003846414E-4</v>
      </c>
      <c r="AI1164" s="14">
        <f t="shared" si="441"/>
        <v>9.3878390294632047E-2</v>
      </c>
      <c r="AJ1164" s="14">
        <f t="shared" si="445"/>
        <v>138.87590381189526</v>
      </c>
      <c r="AK1164" s="14">
        <f t="shared" si="442"/>
        <v>1.2434223880083715E-4</v>
      </c>
      <c r="AL1164" s="14">
        <f t="shared" si="443"/>
        <v>0.18394159445284411</v>
      </c>
    </row>
    <row r="1165" spans="1:38" ht="15.75" thickBot="1" x14ac:dyDescent="0.3">
      <c r="A1165" s="14">
        <v>1</v>
      </c>
      <c r="B1165" s="17" t="s">
        <v>33</v>
      </c>
      <c r="C1165" s="14">
        <v>1159</v>
      </c>
      <c r="D1165" s="14">
        <f t="shared" si="437"/>
        <v>30.000049728</v>
      </c>
      <c r="E1165" s="14">
        <f t="shared" si="427"/>
        <v>13.411199999999999</v>
      </c>
      <c r="F1165" s="14">
        <f t="shared" si="438"/>
        <v>102.45228742348158</v>
      </c>
      <c r="G1165" s="14">
        <f>0.5*('Specifications (ICE)'!$P$4*'Specifications (ICE)'!$P$3)*'Specifications (ICE)'!$P$5*E1165^2</f>
        <v>56.217600027646043</v>
      </c>
      <c r="H1165" s="14">
        <f>IF(B1165="A",'Specifications (ICE)'!$M$12,IF(B1165="G",'Specifications (ICE)'!$M$13))</f>
        <v>84.271039200000004</v>
      </c>
      <c r="I1165" s="14">
        <f>'Specifications (ICE)'!$H$11-G1165-H1165-R1165</f>
        <v>561.50961099107656</v>
      </c>
      <c r="J1165" s="14">
        <f t="shared" si="428"/>
        <v>0.88728655499254105</v>
      </c>
      <c r="K1165" s="14">
        <f>0.5*'Specifications (ICE)'!$E$16*E1165^2</f>
        <v>48283.043975654393</v>
      </c>
      <c r="L1165" s="14">
        <f>E1165/'Specifications (ICE)'!$M$4</f>
        <v>46.93333333333333</v>
      </c>
      <c r="M1165" s="14">
        <f t="shared" si="423"/>
        <v>3</v>
      </c>
      <c r="N1165" s="14">
        <f>IF(M1165=1,'Specifications (ICE)'!$M$19,IF(M1165=2,'Specifications (ICE)'!$M$20,IF(M1165=3,'Specifications (ICE)'!$M$21)))</f>
        <v>632.83908432016858</v>
      </c>
      <c r="O1165" s="14">
        <f t="shared" si="424"/>
        <v>56.911309171706868</v>
      </c>
      <c r="P1165" s="13">
        <f t="shared" si="425"/>
        <v>0.88728655499254105</v>
      </c>
      <c r="Q1165" s="14">
        <v>0</v>
      </c>
      <c r="R1165" s="17">
        <f>'Specifications (ICE)'!$E$16*9.81*SIN(Q1165-Q1164)</f>
        <v>0</v>
      </c>
      <c r="S1165" s="14">
        <f t="shared" si="429"/>
        <v>0</v>
      </c>
      <c r="T1165" s="12">
        <f t="shared" si="426"/>
        <v>840.33949246964119</v>
      </c>
      <c r="U1165" s="3">
        <f t="shared" si="444"/>
        <v>18</v>
      </c>
      <c r="V1165" s="19">
        <f t="shared" si="430"/>
        <v>13.422600000000001</v>
      </c>
      <c r="W1165" s="14">
        <f>IF(M1165=1,_xlfn.XLOOKUP(D1165,' RPM (ICE)'!$E$3:$E$63,' RPM (ICE)'!$B$3:$B$63,,1),IF(M1165=2,_xlfn.XLOOKUP(D1165,' RPM (ICE)'!$F$3:$F$63,' RPM (ICE)'!$B$3:$B$63,,1),IF(M1165=3,_xlfn.XLOOKUP(D1165,' RPM (ICE)'!$G$3:$G$63,' RPM (ICE)'!$B$3:$B$63,,1))))</f>
        <v>6900</v>
      </c>
      <c r="X1165" s="12">
        <f t="shared" si="431"/>
        <v>18.575322156521739</v>
      </c>
      <c r="Y1165" s="3">
        <f t="shared" si="432"/>
        <v>19</v>
      </c>
      <c r="Z1165" s="3">
        <f t="shared" si="439"/>
        <v>19</v>
      </c>
      <c r="AA1165" s="3">
        <f t="shared" si="433"/>
        <v>19</v>
      </c>
      <c r="AB1165" s="19"/>
      <c r="AC1165" s="14">
        <f>IF(M1165=1,_xlfn.XLOOKUP(D1165,' RPM (ICE)'!$E$3:$E$63,' RPM (ICE)'!$C$3:$C$63,,-1),IF(M1165=2,_xlfn.XLOOKUP(D1165,' RPM (ICE)'!$F$3:$F$63,' RPM (ICE)'!$C$3:$C$63,,-1),IF(M1165=3,_xlfn.XLOOKUP(D1165,' RPM (ICE)'!$G$3:$G$63,' RPM (ICE)'!$C$3:$C$63,,-1))))</f>
        <v>13.483333333333301</v>
      </c>
      <c r="AD1165" s="14">
        <f t="shared" si="434"/>
        <v>10.054521666666643</v>
      </c>
      <c r="AE1165" s="14">
        <f t="shared" si="435"/>
        <v>13.914292245024122</v>
      </c>
      <c r="AF1165" s="14" cm="1">
        <f t="array" ref="AF1165">_xlfn.XLOOKUP(AE1165,BSFC!$I$11:$I$33,_xlfn.XLOOKUP('Main Data (ICE)'!W1165,BSFC!$J$10:$W$10,BSFC!$J$11:$W$33,,-1),,-1)</f>
        <v>450.79008974999994</v>
      </c>
      <c r="AG1165" s="14">
        <f t="shared" si="436"/>
        <v>1.2590218679194376</v>
      </c>
      <c r="AH1165" s="14">
        <f t="shared" si="440"/>
        <v>2.08253003846414E-4</v>
      </c>
      <c r="AI1165" s="14">
        <f t="shared" si="441"/>
        <v>9.3878390294632047E-2</v>
      </c>
      <c r="AJ1165" s="14">
        <f t="shared" si="445"/>
        <v>138.96978220218989</v>
      </c>
      <c r="AK1165" s="14">
        <f t="shared" si="442"/>
        <v>1.2434223880083715E-4</v>
      </c>
      <c r="AL1165" s="14">
        <f t="shared" si="443"/>
        <v>0.18406593669164495</v>
      </c>
    </row>
    <row r="1166" spans="1:38" ht="15.75" thickBot="1" x14ac:dyDescent="0.3">
      <c r="A1166" s="14">
        <v>1</v>
      </c>
      <c r="B1166" s="17" t="s">
        <v>33</v>
      </c>
      <c r="C1166" s="14">
        <v>1160</v>
      </c>
      <c r="D1166" s="14">
        <f t="shared" si="437"/>
        <v>30.000049728</v>
      </c>
      <c r="E1166" s="14">
        <f t="shared" si="427"/>
        <v>13.411199999999999</v>
      </c>
      <c r="F1166" s="14">
        <f t="shared" si="438"/>
        <v>102.52685196655005</v>
      </c>
      <c r="G1166" s="14">
        <f>0.5*('Specifications (ICE)'!$P$4*'Specifications (ICE)'!$P$3)*'Specifications (ICE)'!$P$5*E1166^2</f>
        <v>56.217600027646043</v>
      </c>
      <c r="H1166" s="14">
        <f>IF(B1166="A",'Specifications (ICE)'!$M$12,IF(B1166="G",'Specifications (ICE)'!$M$13))</f>
        <v>84.271039200000004</v>
      </c>
      <c r="I1166" s="14">
        <f>'Specifications (ICE)'!$H$11-G1166-H1166-R1166</f>
        <v>561.50961099107656</v>
      </c>
      <c r="J1166" s="14">
        <f t="shared" si="428"/>
        <v>0.88728655499254105</v>
      </c>
      <c r="K1166" s="14">
        <f>0.5*'Specifications (ICE)'!$E$16*E1166^2</f>
        <v>48283.043975654393</v>
      </c>
      <c r="L1166" s="14">
        <f>E1166/'Specifications (ICE)'!$M$4</f>
        <v>46.93333333333333</v>
      </c>
      <c r="M1166" s="14">
        <f t="shared" si="423"/>
        <v>3</v>
      </c>
      <c r="N1166" s="14">
        <f>IF(M1166=1,'Specifications (ICE)'!$M$19,IF(M1166=2,'Specifications (ICE)'!$M$20,IF(M1166=3,'Specifications (ICE)'!$M$21)))</f>
        <v>632.83908432016858</v>
      </c>
      <c r="O1166" s="14">
        <f t="shared" si="424"/>
        <v>56.911309171706868</v>
      </c>
      <c r="P1166" s="13">
        <f t="shared" si="425"/>
        <v>0.88728655499254105</v>
      </c>
      <c r="Q1166" s="14">
        <v>0</v>
      </c>
      <c r="R1166" s="17">
        <f>'Specifications (ICE)'!$E$16*9.81*SIN(Q1166-Q1165)</f>
        <v>0</v>
      </c>
      <c r="S1166" s="14">
        <f t="shared" si="429"/>
        <v>0</v>
      </c>
      <c r="T1166" s="12">
        <f t="shared" si="426"/>
        <v>840.33949246964119</v>
      </c>
      <c r="U1166" s="3">
        <f t="shared" si="444"/>
        <v>18</v>
      </c>
      <c r="V1166" s="19">
        <f t="shared" si="430"/>
        <v>13.422600000000001</v>
      </c>
      <c r="W1166" s="14">
        <f>IF(M1166=1,_xlfn.XLOOKUP(D1166,' RPM (ICE)'!$E$3:$E$63,' RPM (ICE)'!$B$3:$B$63,,1),IF(M1166=2,_xlfn.XLOOKUP(D1166,' RPM (ICE)'!$F$3:$F$63,' RPM (ICE)'!$B$3:$B$63,,1),IF(M1166=3,_xlfn.XLOOKUP(D1166,' RPM (ICE)'!$G$3:$G$63,' RPM (ICE)'!$B$3:$B$63,,1))))</f>
        <v>6900</v>
      </c>
      <c r="X1166" s="12">
        <f t="shared" si="431"/>
        <v>18.575322156521739</v>
      </c>
      <c r="Y1166" s="3">
        <f t="shared" si="432"/>
        <v>19</v>
      </c>
      <c r="Z1166" s="3">
        <f t="shared" si="439"/>
        <v>19</v>
      </c>
      <c r="AA1166" s="3">
        <f t="shared" si="433"/>
        <v>19</v>
      </c>
      <c r="AB1166" s="19"/>
      <c r="AC1166" s="14">
        <f>IF(M1166=1,_xlfn.XLOOKUP(D1166,' RPM (ICE)'!$E$3:$E$63,' RPM (ICE)'!$C$3:$C$63,,-1),IF(M1166=2,_xlfn.XLOOKUP(D1166,' RPM (ICE)'!$F$3:$F$63,' RPM (ICE)'!$C$3:$C$63,,-1),IF(M1166=3,_xlfn.XLOOKUP(D1166,' RPM (ICE)'!$G$3:$G$63,' RPM (ICE)'!$C$3:$C$63,,-1))))</f>
        <v>13.483333333333301</v>
      </c>
      <c r="AD1166" s="14">
        <f t="shared" si="434"/>
        <v>10.054521666666643</v>
      </c>
      <c r="AE1166" s="14">
        <f t="shared" si="435"/>
        <v>13.914292245024122</v>
      </c>
      <c r="AF1166" s="14" cm="1">
        <f t="array" ref="AF1166">_xlfn.XLOOKUP(AE1166,BSFC!$I$11:$I$33,_xlfn.XLOOKUP('Main Data (ICE)'!W1166,BSFC!$J$10:$W$10,BSFC!$J$11:$W$33,,-1),,-1)</f>
        <v>450.79008974999994</v>
      </c>
      <c r="AG1166" s="14">
        <f t="shared" si="436"/>
        <v>1.2590218679194376</v>
      </c>
      <c r="AH1166" s="14">
        <f t="shared" si="440"/>
        <v>2.08253003846414E-4</v>
      </c>
      <c r="AI1166" s="14">
        <f t="shared" si="441"/>
        <v>9.3878390294632047E-2</v>
      </c>
      <c r="AJ1166" s="14">
        <f t="shared" si="445"/>
        <v>139.06366059248452</v>
      </c>
      <c r="AK1166" s="14">
        <f t="shared" si="442"/>
        <v>1.2434223880083715E-4</v>
      </c>
      <c r="AL1166" s="14">
        <f t="shared" si="443"/>
        <v>0.18419027893044579</v>
      </c>
    </row>
    <row r="1167" spans="1:38" ht="15.75" thickBot="1" x14ac:dyDescent="0.3">
      <c r="A1167" s="14">
        <v>1</v>
      </c>
      <c r="B1167" s="17" t="s">
        <v>33</v>
      </c>
      <c r="C1167" s="14">
        <v>1161</v>
      </c>
      <c r="D1167" s="14">
        <f t="shared" si="437"/>
        <v>30.000049728</v>
      </c>
      <c r="E1167" s="14">
        <f t="shared" si="427"/>
        <v>13.411199999999999</v>
      </c>
      <c r="F1167" s="14">
        <f t="shared" si="438"/>
        <v>102.60141650961853</v>
      </c>
      <c r="G1167" s="14">
        <f>0.5*('Specifications (ICE)'!$P$4*'Specifications (ICE)'!$P$3)*'Specifications (ICE)'!$P$5*E1167^2</f>
        <v>56.217600027646043</v>
      </c>
      <c r="H1167" s="14">
        <f>IF(B1167="A",'Specifications (ICE)'!$M$12,IF(B1167="G",'Specifications (ICE)'!$M$13))</f>
        <v>84.271039200000004</v>
      </c>
      <c r="I1167" s="14">
        <f>'Specifications (ICE)'!$H$11-G1167-H1167-R1167</f>
        <v>561.50961099107656</v>
      </c>
      <c r="J1167" s="14">
        <f t="shared" si="428"/>
        <v>0.88728655499254105</v>
      </c>
      <c r="K1167" s="14">
        <f>0.5*'Specifications (ICE)'!$E$16*E1167^2</f>
        <v>48283.043975654393</v>
      </c>
      <c r="L1167" s="14">
        <f>E1167/'Specifications (ICE)'!$M$4</f>
        <v>46.93333333333333</v>
      </c>
      <c r="M1167" s="14">
        <f t="shared" si="423"/>
        <v>3</v>
      </c>
      <c r="N1167" s="14">
        <f>IF(M1167=1,'Specifications (ICE)'!$M$19,IF(M1167=2,'Specifications (ICE)'!$M$20,IF(M1167=3,'Specifications (ICE)'!$M$21)))</f>
        <v>632.83908432016858</v>
      </c>
      <c r="O1167" s="14">
        <f t="shared" si="424"/>
        <v>56.911309171706868</v>
      </c>
      <c r="P1167" s="13">
        <f t="shared" si="425"/>
        <v>0.88728655499254105</v>
      </c>
      <c r="Q1167" s="14">
        <v>0</v>
      </c>
      <c r="R1167" s="17">
        <f>'Specifications (ICE)'!$E$16*9.81*SIN(Q1167-Q1166)</f>
        <v>0</v>
      </c>
      <c r="S1167" s="14">
        <f t="shared" si="429"/>
        <v>0</v>
      </c>
      <c r="T1167" s="12">
        <f t="shared" si="426"/>
        <v>840.33949246964119</v>
      </c>
      <c r="U1167" s="3">
        <f t="shared" si="444"/>
        <v>18</v>
      </c>
      <c r="V1167" s="19">
        <f t="shared" si="430"/>
        <v>13.422600000000001</v>
      </c>
      <c r="W1167" s="14">
        <f>IF(M1167=1,_xlfn.XLOOKUP(D1167,' RPM (ICE)'!$E$3:$E$63,' RPM (ICE)'!$B$3:$B$63,,1),IF(M1167=2,_xlfn.XLOOKUP(D1167,' RPM (ICE)'!$F$3:$F$63,' RPM (ICE)'!$B$3:$B$63,,1),IF(M1167=3,_xlfn.XLOOKUP(D1167,' RPM (ICE)'!$G$3:$G$63,' RPM (ICE)'!$B$3:$B$63,,1))))</f>
        <v>6900</v>
      </c>
      <c r="X1167" s="12">
        <f t="shared" si="431"/>
        <v>18.575322156521739</v>
      </c>
      <c r="Y1167" s="3">
        <f t="shared" si="432"/>
        <v>19</v>
      </c>
      <c r="Z1167" s="3">
        <f t="shared" si="439"/>
        <v>19</v>
      </c>
      <c r="AA1167" s="3">
        <f t="shared" si="433"/>
        <v>19</v>
      </c>
      <c r="AB1167" s="19"/>
      <c r="AC1167" s="14">
        <f>IF(M1167=1,_xlfn.XLOOKUP(D1167,' RPM (ICE)'!$E$3:$E$63,' RPM (ICE)'!$C$3:$C$63,,-1),IF(M1167=2,_xlfn.XLOOKUP(D1167,' RPM (ICE)'!$F$3:$F$63,' RPM (ICE)'!$C$3:$C$63,,-1),IF(M1167=3,_xlfn.XLOOKUP(D1167,' RPM (ICE)'!$G$3:$G$63,' RPM (ICE)'!$C$3:$C$63,,-1))))</f>
        <v>13.483333333333301</v>
      </c>
      <c r="AD1167" s="14">
        <f t="shared" si="434"/>
        <v>10.054521666666643</v>
      </c>
      <c r="AE1167" s="14">
        <f t="shared" si="435"/>
        <v>13.914292245024122</v>
      </c>
      <c r="AF1167" s="14" cm="1">
        <f t="array" ref="AF1167">_xlfn.XLOOKUP(AE1167,BSFC!$I$11:$I$33,_xlfn.XLOOKUP('Main Data (ICE)'!W1167,BSFC!$J$10:$W$10,BSFC!$J$11:$W$33,,-1),,-1)</f>
        <v>450.79008974999994</v>
      </c>
      <c r="AG1167" s="14">
        <f t="shared" si="436"/>
        <v>1.2590218679194376</v>
      </c>
      <c r="AH1167" s="14">
        <f t="shared" si="440"/>
        <v>2.08253003846414E-4</v>
      </c>
      <c r="AI1167" s="14">
        <f t="shared" si="441"/>
        <v>9.3878390294632047E-2</v>
      </c>
      <c r="AJ1167" s="14">
        <f t="shared" si="445"/>
        <v>139.15753898277916</v>
      </c>
      <c r="AK1167" s="14">
        <f t="shared" si="442"/>
        <v>1.2434223880083715E-4</v>
      </c>
      <c r="AL1167" s="14">
        <f t="shared" si="443"/>
        <v>0.18431462116924663</v>
      </c>
    </row>
    <row r="1168" spans="1:38" ht="15.75" thickBot="1" x14ac:dyDescent="0.3">
      <c r="A1168" s="14">
        <v>1</v>
      </c>
      <c r="B1168" s="17" t="s">
        <v>33</v>
      </c>
      <c r="C1168" s="14">
        <v>1162</v>
      </c>
      <c r="D1168" s="14">
        <f t="shared" si="437"/>
        <v>30.000049728</v>
      </c>
      <c r="E1168" s="14">
        <f t="shared" si="427"/>
        <v>13.411199999999999</v>
      </c>
      <c r="F1168" s="14">
        <f t="shared" si="438"/>
        <v>102.67598105268701</v>
      </c>
      <c r="G1168" s="14">
        <f>0.5*('Specifications (ICE)'!$P$4*'Specifications (ICE)'!$P$3)*'Specifications (ICE)'!$P$5*E1168^2</f>
        <v>56.217600027646043</v>
      </c>
      <c r="H1168" s="14">
        <f>IF(B1168="A",'Specifications (ICE)'!$M$12,IF(B1168="G",'Specifications (ICE)'!$M$13))</f>
        <v>84.271039200000004</v>
      </c>
      <c r="I1168" s="14">
        <f>'Specifications (ICE)'!$H$11-G1168-H1168-R1168</f>
        <v>561.50961099107656</v>
      </c>
      <c r="J1168" s="14">
        <f t="shared" si="428"/>
        <v>0.88728655499254105</v>
      </c>
      <c r="K1168" s="14">
        <f>0.5*'Specifications (ICE)'!$E$16*E1168^2</f>
        <v>48283.043975654393</v>
      </c>
      <c r="L1168" s="14">
        <f>E1168/'Specifications (ICE)'!$M$4</f>
        <v>46.93333333333333</v>
      </c>
      <c r="M1168" s="14">
        <f t="shared" si="423"/>
        <v>3</v>
      </c>
      <c r="N1168" s="14">
        <f>IF(M1168=1,'Specifications (ICE)'!$M$19,IF(M1168=2,'Specifications (ICE)'!$M$20,IF(M1168=3,'Specifications (ICE)'!$M$21)))</f>
        <v>632.83908432016858</v>
      </c>
      <c r="O1168" s="14">
        <f t="shared" si="424"/>
        <v>56.911309171706868</v>
      </c>
      <c r="P1168" s="13">
        <f t="shared" si="425"/>
        <v>0.88728655499254105</v>
      </c>
      <c r="Q1168" s="14">
        <v>0</v>
      </c>
      <c r="R1168" s="17">
        <f>'Specifications (ICE)'!$E$16*9.81*SIN(Q1168-Q1167)</f>
        <v>0</v>
      </c>
      <c r="S1168" s="14">
        <f t="shared" si="429"/>
        <v>0</v>
      </c>
      <c r="T1168" s="12">
        <f t="shared" si="426"/>
        <v>840.33949246964119</v>
      </c>
      <c r="U1168" s="3">
        <f t="shared" si="444"/>
        <v>18</v>
      </c>
      <c r="V1168" s="19">
        <f t="shared" si="430"/>
        <v>13.422600000000001</v>
      </c>
      <c r="W1168" s="14">
        <f>IF(M1168=1,_xlfn.XLOOKUP(D1168,' RPM (ICE)'!$E$3:$E$63,' RPM (ICE)'!$B$3:$B$63,,1),IF(M1168=2,_xlfn.XLOOKUP(D1168,' RPM (ICE)'!$F$3:$F$63,' RPM (ICE)'!$B$3:$B$63,,1),IF(M1168=3,_xlfn.XLOOKUP(D1168,' RPM (ICE)'!$G$3:$G$63,' RPM (ICE)'!$B$3:$B$63,,1))))</f>
        <v>6900</v>
      </c>
      <c r="X1168" s="12">
        <f t="shared" si="431"/>
        <v>18.575322156521739</v>
      </c>
      <c r="Y1168" s="3">
        <f t="shared" si="432"/>
        <v>19</v>
      </c>
      <c r="Z1168" s="3">
        <f t="shared" si="439"/>
        <v>19</v>
      </c>
      <c r="AA1168" s="3">
        <f t="shared" si="433"/>
        <v>19</v>
      </c>
      <c r="AB1168" s="19"/>
      <c r="AC1168" s="14">
        <f>IF(M1168=1,_xlfn.XLOOKUP(D1168,' RPM (ICE)'!$E$3:$E$63,' RPM (ICE)'!$C$3:$C$63,,-1),IF(M1168=2,_xlfn.XLOOKUP(D1168,' RPM (ICE)'!$F$3:$F$63,' RPM (ICE)'!$C$3:$C$63,,-1),IF(M1168=3,_xlfn.XLOOKUP(D1168,' RPM (ICE)'!$G$3:$G$63,' RPM (ICE)'!$C$3:$C$63,,-1))))</f>
        <v>13.483333333333301</v>
      </c>
      <c r="AD1168" s="14">
        <f t="shared" si="434"/>
        <v>10.054521666666643</v>
      </c>
      <c r="AE1168" s="14">
        <f t="shared" si="435"/>
        <v>13.914292245024122</v>
      </c>
      <c r="AF1168" s="14" cm="1">
        <f t="array" ref="AF1168">_xlfn.XLOOKUP(AE1168,BSFC!$I$11:$I$33,_xlfn.XLOOKUP('Main Data (ICE)'!W1168,BSFC!$J$10:$W$10,BSFC!$J$11:$W$33,,-1),,-1)</f>
        <v>450.79008974999994</v>
      </c>
      <c r="AG1168" s="14">
        <f t="shared" si="436"/>
        <v>1.2590218679194376</v>
      </c>
      <c r="AH1168" s="14">
        <f t="shared" si="440"/>
        <v>2.08253003846414E-4</v>
      </c>
      <c r="AI1168" s="14">
        <f t="shared" si="441"/>
        <v>9.3878390294632047E-2</v>
      </c>
      <c r="AJ1168" s="14">
        <f t="shared" si="445"/>
        <v>139.25141737307379</v>
      </c>
      <c r="AK1168" s="14">
        <f t="shared" si="442"/>
        <v>1.2434223880083715E-4</v>
      </c>
      <c r="AL1168" s="14">
        <f t="shared" si="443"/>
        <v>0.18443896340804747</v>
      </c>
    </row>
    <row r="1169" spans="1:38" ht="15.75" thickBot="1" x14ac:dyDescent="0.3">
      <c r="A1169" s="14">
        <v>1</v>
      </c>
      <c r="B1169" s="17" t="s">
        <v>33</v>
      </c>
      <c r="C1169" s="14">
        <v>1163</v>
      </c>
      <c r="D1169" s="14">
        <f t="shared" si="437"/>
        <v>30.000049728</v>
      </c>
      <c r="E1169" s="14">
        <f t="shared" si="427"/>
        <v>13.411199999999999</v>
      </c>
      <c r="F1169" s="14">
        <f t="shared" si="438"/>
        <v>102.75054559575548</v>
      </c>
      <c r="G1169" s="14">
        <f>0.5*('Specifications (ICE)'!$P$4*'Specifications (ICE)'!$P$3)*'Specifications (ICE)'!$P$5*E1169^2</f>
        <v>56.217600027646043</v>
      </c>
      <c r="H1169" s="14">
        <f>IF(B1169="A",'Specifications (ICE)'!$M$12,IF(B1169="G",'Specifications (ICE)'!$M$13))</f>
        <v>84.271039200000004</v>
      </c>
      <c r="I1169" s="14">
        <f>'Specifications (ICE)'!$H$11-G1169-H1169-R1169</f>
        <v>561.50961099107656</v>
      </c>
      <c r="J1169" s="14">
        <f t="shared" si="428"/>
        <v>0.88728655499254105</v>
      </c>
      <c r="K1169" s="14">
        <f>0.5*'Specifications (ICE)'!$E$16*E1169^2</f>
        <v>48283.043975654393</v>
      </c>
      <c r="L1169" s="14">
        <f>E1169/'Specifications (ICE)'!$M$4</f>
        <v>46.93333333333333</v>
      </c>
      <c r="M1169" s="14">
        <f t="shared" si="423"/>
        <v>3</v>
      </c>
      <c r="N1169" s="14">
        <f>IF(M1169=1,'Specifications (ICE)'!$M$19,IF(M1169=2,'Specifications (ICE)'!$M$20,IF(M1169=3,'Specifications (ICE)'!$M$21)))</f>
        <v>632.83908432016858</v>
      </c>
      <c r="O1169" s="14">
        <f t="shared" si="424"/>
        <v>56.911309171706868</v>
      </c>
      <c r="P1169" s="13">
        <f t="shared" si="425"/>
        <v>0.88728655499254105</v>
      </c>
      <c r="Q1169" s="14">
        <v>0</v>
      </c>
      <c r="R1169" s="17">
        <f>'Specifications (ICE)'!$E$16*9.81*SIN(Q1169-Q1168)</f>
        <v>0</v>
      </c>
      <c r="S1169" s="14">
        <f t="shared" si="429"/>
        <v>0</v>
      </c>
      <c r="T1169" s="12">
        <f t="shared" si="426"/>
        <v>840.33949246964119</v>
      </c>
      <c r="U1169" s="3">
        <f t="shared" si="444"/>
        <v>18</v>
      </c>
      <c r="V1169" s="19">
        <f t="shared" si="430"/>
        <v>13.422600000000001</v>
      </c>
      <c r="W1169" s="14">
        <f>IF(M1169=1,_xlfn.XLOOKUP(D1169,' RPM (ICE)'!$E$3:$E$63,' RPM (ICE)'!$B$3:$B$63,,1),IF(M1169=2,_xlfn.XLOOKUP(D1169,' RPM (ICE)'!$F$3:$F$63,' RPM (ICE)'!$B$3:$B$63,,1),IF(M1169=3,_xlfn.XLOOKUP(D1169,' RPM (ICE)'!$G$3:$G$63,' RPM (ICE)'!$B$3:$B$63,,1))))</f>
        <v>6900</v>
      </c>
      <c r="X1169" s="12">
        <f t="shared" si="431"/>
        <v>18.575322156521739</v>
      </c>
      <c r="Y1169" s="3">
        <f t="shared" si="432"/>
        <v>19</v>
      </c>
      <c r="Z1169" s="3">
        <f t="shared" si="439"/>
        <v>19</v>
      </c>
      <c r="AA1169" s="3">
        <f t="shared" si="433"/>
        <v>19</v>
      </c>
      <c r="AB1169" s="19"/>
      <c r="AC1169" s="14">
        <f>IF(M1169=1,_xlfn.XLOOKUP(D1169,' RPM (ICE)'!$E$3:$E$63,' RPM (ICE)'!$C$3:$C$63,,-1),IF(M1169=2,_xlfn.XLOOKUP(D1169,' RPM (ICE)'!$F$3:$F$63,' RPM (ICE)'!$C$3:$C$63,,-1),IF(M1169=3,_xlfn.XLOOKUP(D1169,' RPM (ICE)'!$G$3:$G$63,' RPM (ICE)'!$C$3:$C$63,,-1))))</f>
        <v>13.483333333333301</v>
      </c>
      <c r="AD1169" s="14">
        <f t="shared" si="434"/>
        <v>10.054521666666643</v>
      </c>
      <c r="AE1169" s="14">
        <f t="shared" si="435"/>
        <v>13.914292245024122</v>
      </c>
      <c r="AF1169" s="14" cm="1">
        <f t="array" ref="AF1169">_xlfn.XLOOKUP(AE1169,BSFC!$I$11:$I$33,_xlfn.XLOOKUP('Main Data (ICE)'!W1169,BSFC!$J$10:$W$10,BSFC!$J$11:$W$33,,-1),,-1)</f>
        <v>450.79008974999994</v>
      </c>
      <c r="AG1169" s="14">
        <f t="shared" si="436"/>
        <v>1.2590218679194376</v>
      </c>
      <c r="AH1169" s="14">
        <f t="shared" si="440"/>
        <v>2.08253003846414E-4</v>
      </c>
      <c r="AI1169" s="14">
        <f t="shared" si="441"/>
        <v>9.3878390294632047E-2</v>
      </c>
      <c r="AJ1169" s="14">
        <f t="shared" si="445"/>
        <v>139.34529576336843</v>
      </c>
      <c r="AK1169" s="14">
        <f t="shared" si="442"/>
        <v>1.2434223880083715E-4</v>
      </c>
      <c r="AL1169" s="14">
        <f t="shared" si="443"/>
        <v>0.18456330564684831</v>
      </c>
    </row>
    <row r="1170" spans="1:38" ht="15.75" thickBot="1" x14ac:dyDescent="0.3">
      <c r="A1170" s="14">
        <v>1</v>
      </c>
      <c r="B1170" s="17" t="s">
        <v>33</v>
      </c>
      <c r="C1170" s="14">
        <v>1164</v>
      </c>
      <c r="D1170" s="14">
        <f t="shared" si="437"/>
        <v>30.000049728</v>
      </c>
      <c r="E1170" s="14">
        <f t="shared" si="427"/>
        <v>13.411199999999999</v>
      </c>
      <c r="F1170" s="14">
        <f t="shared" si="438"/>
        <v>102.82511013882396</v>
      </c>
      <c r="G1170" s="14">
        <f>0.5*('Specifications (ICE)'!$P$4*'Specifications (ICE)'!$P$3)*'Specifications (ICE)'!$P$5*E1170^2</f>
        <v>56.217600027646043</v>
      </c>
      <c r="H1170" s="14">
        <f>IF(B1170="A",'Specifications (ICE)'!$M$12,IF(B1170="G",'Specifications (ICE)'!$M$13))</f>
        <v>84.271039200000004</v>
      </c>
      <c r="I1170" s="14">
        <f>'Specifications (ICE)'!$H$11-G1170-H1170-R1170</f>
        <v>561.50961099107656</v>
      </c>
      <c r="J1170" s="14">
        <f t="shared" si="428"/>
        <v>0.88728655499254105</v>
      </c>
      <c r="K1170" s="14">
        <f>0.5*'Specifications (ICE)'!$E$16*E1170^2</f>
        <v>48283.043975654393</v>
      </c>
      <c r="L1170" s="14">
        <f>E1170/'Specifications (ICE)'!$M$4</f>
        <v>46.93333333333333</v>
      </c>
      <c r="M1170" s="14">
        <f t="shared" si="423"/>
        <v>3</v>
      </c>
      <c r="N1170" s="14">
        <f>IF(M1170=1,'Specifications (ICE)'!$M$19,IF(M1170=2,'Specifications (ICE)'!$M$20,IF(M1170=3,'Specifications (ICE)'!$M$21)))</f>
        <v>632.83908432016858</v>
      </c>
      <c r="O1170" s="14">
        <f t="shared" si="424"/>
        <v>56.911309171706868</v>
      </c>
      <c r="P1170" s="13">
        <f t="shared" si="425"/>
        <v>0.88728655499254105</v>
      </c>
      <c r="Q1170" s="14">
        <v>0</v>
      </c>
      <c r="R1170" s="17">
        <f>'Specifications (ICE)'!$E$16*9.81*SIN(Q1170-Q1169)</f>
        <v>0</v>
      </c>
      <c r="S1170" s="14">
        <f t="shared" si="429"/>
        <v>0</v>
      </c>
      <c r="T1170" s="12">
        <f t="shared" si="426"/>
        <v>840.33949246964119</v>
      </c>
      <c r="U1170" s="3">
        <f t="shared" si="444"/>
        <v>18</v>
      </c>
      <c r="V1170" s="19">
        <f t="shared" si="430"/>
        <v>13.422600000000001</v>
      </c>
      <c r="W1170" s="14">
        <f>IF(M1170=1,_xlfn.XLOOKUP(D1170,' RPM (ICE)'!$E$3:$E$63,' RPM (ICE)'!$B$3:$B$63,,1),IF(M1170=2,_xlfn.XLOOKUP(D1170,' RPM (ICE)'!$F$3:$F$63,' RPM (ICE)'!$B$3:$B$63,,1),IF(M1170=3,_xlfn.XLOOKUP(D1170,' RPM (ICE)'!$G$3:$G$63,' RPM (ICE)'!$B$3:$B$63,,1))))</f>
        <v>6900</v>
      </c>
      <c r="X1170" s="12">
        <f t="shared" si="431"/>
        <v>18.575322156521739</v>
      </c>
      <c r="Y1170" s="3">
        <f t="shared" si="432"/>
        <v>19</v>
      </c>
      <c r="Z1170" s="3">
        <f t="shared" si="439"/>
        <v>19</v>
      </c>
      <c r="AA1170" s="3">
        <f t="shared" si="433"/>
        <v>19</v>
      </c>
      <c r="AB1170" s="19"/>
      <c r="AC1170" s="14">
        <f>IF(M1170=1,_xlfn.XLOOKUP(D1170,' RPM (ICE)'!$E$3:$E$63,' RPM (ICE)'!$C$3:$C$63,,-1),IF(M1170=2,_xlfn.XLOOKUP(D1170,' RPM (ICE)'!$F$3:$F$63,' RPM (ICE)'!$C$3:$C$63,,-1),IF(M1170=3,_xlfn.XLOOKUP(D1170,' RPM (ICE)'!$G$3:$G$63,' RPM (ICE)'!$C$3:$C$63,,-1))))</f>
        <v>13.483333333333301</v>
      </c>
      <c r="AD1170" s="14">
        <f t="shared" si="434"/>
        <v>10.054521666666643</v>
      </c>
      <c r="AE1170" s="14">
        <f t="shared" si="435"/>
        <v>13.914292245024122</v>
      </c>
      <c r="AF1170" s="14" cm="1">
        <f t="array" ref="AF1170">_xlfn.XLOOKUP(AE1170,BSFC!$I$11:$I$33,_xlfn.XLOOKUP('Main Data (ICE)'!W1170,BSFC!$J$10:$W$10,BSFC!$J$11:$W$33,,-1),,-1)</f>
        <v>450.79008974999994</v>
      </c>
      <c r="AG1170" s="14">
        <f t="shared" si="436"/>
        <v>1.2590218679194376</v>
      </c>
      <c r="AH1170" s="14">
        <f t="shared" si="440"/>
        <v>2.08253003846414E-4</v>
      </c>
      <c r="AI1170" s="14">
        <f t="shared" si="441"/>
        <v>9.3878390294632047E-2</v>
      </c>
      <c r="AJ1170" s="14">
        <f t="shared" si="445"/>
        <v>139.43917415366306</v>
      </c>
      <c r="AK1170" s="14">
        <f t="shared" si="442"/>
        <v>1.2434223880083715E-4</v>
      </c>
      <c r="AL1170" s="14">
        <f t="shared" si="443"/>
        <v>0.18468764788564915</v>
      </c>
    </row>
    <row r="1171" spans="1:38" ht="15.75" thickBot="1" x14ac:dyDescent="0.3">
      <c r="A1171" s="14">
        <v>1</v>
      </c>
      <c r="B1171" s="17" t="s">
        <v>33</v>
      </c>
      <c r="C1171" s="14">
        <v>1165</v>
      </c>
      <c r="D1171" s="14">
        <f t="shared" si="437"/>
        <v>30.000049728</v>
      </c>
      <c r="E1171" s="14">
        <f t="shared" si="427"/>
        <v>13.411199999999999</v>
      </c>
      <c r="F1171" s="14">
        <f t="shared" si="438"/>
        <v>102.89967468189244</v>
      </c>
      <c r="G1171" s="14">
        <f>0.5*('Specifications (ICE)'!$P$4*'Specifications (ICE)'!$P$3)*'Specifications (ICE)'!$P$5*E1171^2</f>
        <v>56.217600027646043</v>
      </c>
      <c r="H1171" s="14">
        <f>IF(B1171="A",'Specifications (ICE)'!$M$12,IF(B1171="G",'Specifications (ICE)'!$M$13))</f>
        <v>84.271039200000004</v>
      </c>
      <c r="I1171" s="14">
        <f>'Specifications (ICE)'!$H$11-G1171-H1171-R1171</f>
        <v>561.50961099107656</v>
      </c>
      <c r="J1171" s="14">
        <f t="shared" si="428"/>
        <v>0.88728655499254105</v>
      </c>
      <c r="K1171" s="14">
        <f>0.5*'Specifications (ICE)'!$E$16*E1171^2</f>
        <v>48283.043975654393</v>
      </c>
      <c r="L1171" s="14">
        <f>E1171/'Specifications (ICE)'!$M$4</f>
        <v>46.93333333333333</v>
      </c>
      <c r="M1171" s="14">
        <f t="shared" si="423"/>
        <v>3</v>
      </c>
      <c r="N1171" s="14">
        <f>IF(M1171=1,'Specifications (ICE)'!$M$19,IF(M1171=2,'Specifications (ICE)'!$M$20,IF(M1171=3,'Specifications (ICE)'!$M$21)))</f>
        <v>632.83908432016858</v>
      </c>
      <c r="O1171" s="14">
        <f t="shared" si="424"/>
        <v>56.911309171706868</v>
      </c>
      <c r="P1171" s="13">
        <f t="shared" si="425"/>
        <v>0.88728655499254105</v>
      </c>
      <c r="Q1171" s="14">
        <v>0</v>
      </c>
      <c r="R1171" s="17">
        <f>'Specifications (ICE)'!$E$16*9.81*SIN(Q1171-Q1170)</f>
        <v>0</v>
      </c>
      <c r="S1171" s="14">
        <f t="shared" si="429"/>
        <v>0</v>
      </c>
      <c r="T1171" s="12">
        <f t="shared" si="426"/>
        <v>840.33949246964119</v>
      </c>
      <c r="U1171" s="3">
        <f t="shared" si="444"/>
        <v>18</v>
      </c>
      <c r="V1171" s="19">
        <f t="shared" si="430"/>
        <v>13.422600000000001</v>
      </c>
      <c r="W1171" s="14">
        <f>IF(M1171=1,_xlfn.XLOOKUP(D1171,' RPM (ICE)'!$E$3:$E$63,' RPM (ICE)'!$B$3:$B$63,,1),IF(M1171=2,_xlfn.XLOOKUP(D1171,' RPM (ICE)'!$F$3:$F$63,' RPM (ICE)'!$B$3:$B$63,,1),IF(M1171=3,_xlfn.XLOOKUP(D1171,' RPM (ICE)'!$G$3:$G$63,' RPM (ICE)'!$B$3:$B$63,,1))))</f>
        <v>6900</v>
      </c>
      <c r="X1171" s="12">
        <f t="shared" si="431"/>
        <v>18.575322156521739</v>
      </c>
      <c r="Y1171" s="3">
        <f t="shared" si="432"/>
        <v>19</v>
      </c>
      <c r="Z1171" s="3">
        <f t="shared" si="439"/>
        <v>19</v>
      </c>
      <c r="AA1171" s="3">
        <f t="shared" si="433"/>
        <v>19</v>
      </c>
      <c r="AB1171" s="19"/>
      <c r="AC1171" s="14">
        <f>IF(M1171=1,_xlfn.XLOOKUP(D1171,' RPM (ICE)'!$E$3:$E$63,' RPM (ICE)'!$C$3:$C$63,,-1),IF(M1171=2,_xlfn.XLOOKUP(D1171,' RPM (ICE)'!$F$3:$F$63,' RPM (ICE)'!$C$3:$C$63,,-1),IF(M1171=3,_xlfn.XLOOKUP(D1171,' RPM (ICE)'!$G$3:$G$63,' RPM (ICE)'!$C$3:$C$63,,-1))))</f>
        <v>13.483333333333301</v>
      </c>
      <c r="AD1171" s="14">
        <f t="shared" si="434"/>
        <v>10.054521666666643</v>
      </c>
      <c r="AE1171" s="14">
        <f t="shared" si="435"/>
        <v>13.914292245024122</v>
      </c>
      <c r="AF1171" s="14" cm="1">
        <f t="array" ref="AF1171">_xlfn.XLOOKUP(AE1171,BSFC!$I$11:$I$33,_xlfn.XLOOKUP('Main Data (ICE)'!W1171,BSFC!$J$10:$W$10,BSFC!$J$11:$W$33,,-1),,-1)</f>
        <v>450.79008974999994</v>
      </c>
      <c r="AG1171" s="14">
        <f t="shared" si="436"/>
        <v>1.2590218679194376</v>
      </c>
      <c r="AH1171" s="14">
        <f t="shared" si="440"/>
        <v>2.08253003846414E-4</v>
      </c>
      <c r="AI1171" s="14">
        <f t="shared" si="441"/>
        <v>9.3878390294632047E-2</v>
      </c>
      <c r="AJ1171" s="14">
        <f t="shared" si="445"/>
        <v>139.53305254395769</v>
      </c>
      <c r="AK1171" s="14">
        <f t="shared" si="442"/>
        <v>1.2434223880083715E-4</v>
      </c>
      <c r="AL1171" s="14">
        <f t="shared" si="443"/>
        <v>0.18481199012444999</v>
      </c>
    </row>
    <row r="1172" spans="1:38" ht="15.75" thickBot="1" x14ac:dyDescent="0.3">
      <c r="A1172" s="14">
        <v>1</v>
      </c>
      <c r="B1172" s="17" t="s">
        <v>33</v>
      </c>
      <c r="C1172" s="14">
        <v>1166</v>
      </c>
      <c r="D1172" s="14">
        <f t="shared" si="437"/>
        <v>30.000049728</v>
      </c>
      <c r="E1172" s="14">
        <f t="shared" si="427"/>
        <v>13.411199999999999</v>
      </c>
      <c r="F1172" s="14">
        <f t="shared" si="438"/>
        <v>102.97423922496091</v>
      </c>
      <c r="G1172" s="14">
        <f>0.5*('Specifications (ICE)'!$P$4*'Specifications (ICE)'!$P$3)*'Specifications (ICE)'!$P$5*E1172^2</f>
        <v>56.217600027646043</v>
      </c>
      <c r="H1172" s="14">
        <f>IF(B1172="A",'Specifications (ICE)'!$M$12,IF(B1172="G",'Specifications (ICE)'!$M$13))</f>
        <v>84.271039200000004</v>
      </c>
      <c r="I1172" s="14">
        <f>'Specifications (ICE)'!$H$11-G1172-H1172-R1172</f>
        <v>561.50961099107656</v>
      </c>
      <c r="J1172" s="14">
        <f t="shared" si="428"/>
        <v>0.88728655499254105</v>
      </c>
      <c r="K1172" s="14">
        <f>0.5*'Specifications (ICE)'!$E$16*E1172^2</f>
        <v>48283.043975654393</v>
      </c>
      <c r="L1172" s="14">
        <f>E1172/'Specifications (ICE)'!$M$4</f>
        <v>46.93333333333333</v>
      </c>
      <c r="M1172" s="14">
        <f t="shared" si="423"/>
        <v>3</v>
      </c>
      <c r="N1172" s="14">
        <f>IF(M1172=1,'Specifications (ICE)'!$M$19,IF(M1172=2,'Specifications (ICE)'!$M$20,IF(M1172=3,'Specifications (ICE)'!$M$21)))</f>
        <v>632.83908432016858</v>
      </c>
      <c r="O1172" s="14">
        <f t="shared" si="424"/>
        <v>56.911309171706868</v>
      </c>
      <c r="P1172" s="13">
        <f t="shared" si="425"/>
        <v>0.88728655499254105</v>
      </c>
      <c r="Q1172" s="14">
        <v>0</v>
      </c>
      <c r="R1172" s="17">
        <f>'Specifications (ICE)'!$E$16*9.81*SIN(Q1172-Q1171)</f>
        <v>0</v>
      </c>
      <c r="S1172" s="14">
        <f t="shared" si="429"/>
        <v>0</v>
      </c>
      <c r="T1172" s="12">
        <f t="shared" si="426"/>
        <v>840.33949246964119</v>
      </c>
      <c r="U1172" s="3">
        <f t="shared" si="444"/>
        <v>18</v>
      </c>
      <c r="V1172" s="19">
        <f t="shared" si="430"/>
        <v>13.422600000000001</v>
      </c>
      <c r="W1172" s="14">
        <f>IF(M1172=1,_xlfn.XLOOKUP(D1172,' RPM (ICE)'!$E$3:$E$63,' RPM (ICE)'!$B$3:$B$63,,1),IF(M1172=2,_xlfn.XLOOKUP(D1172,' RPM (ICE)'!$F$3:$F$63,' RPM (ICE)'!$B$3:$B$63,,1),IF(M1172=3,_xlfn.XLOOKUP(D1172,' RPM (ICE)'!$G$3:$G$63,' RPM (ICE)'!$B$3:$B$63,,1))))</f>
        <v>6900</v>
      </c>
      <c r="X1172" s="12">
        <f t="shared" si="431"/>
        <v>18.575322156521739</v>
      </c>
      <c r="Y1172" s="3">
        <f t="shared" si="432"/>
        <v>19</v>
      </c>
      <c r="Z1172" s="3">
        <f t="shared" si="439"/>
        <v>19</v>
      </c>
      <c r="AA1172" s="3">
        <f t="shared" si="433"/>
        <v>19</v>
      </c>
      <c r="AB1172" s="19"/>
      <c r="AC1172" s="14">
        <f>IF(M1172=1,_xlfn.XLOOKUP(D1172,' RPM (ICE)'!$E$3:$E$63,' RPM (ICE)'!$C$3:$C$63,,-1),IF(M1172=2,_xlfn.XLOOKUP(D1172,' RPM (ICE)'!$F$3:$F$63,' RPM (ICE)'!$C$3:$C$63,,-1),IF(M1172=3,_xlfn.XLOOKUP(D1172,' RPM (ICE)'!$G$3:$G$63,' RPM (ICE)'!$C$3:$C$63,,-1))))</f>
        <v>13.483333333333301</v>
      </c>
      <c r="AD1172" s="14">
        <f t="shared" si="434"/>
        <v>10.054521666666643</v>
      </c>
      <c r="AE1172" s="14">
        <f t="shared" si="435"/>
        <v>13.914292245024122</v>
      </c>
      <c r="AF1172" s="14" cm="1">
        <f t="array" ref="AF1172">_xlfn.XLOOKUP(AE1172,BSFC!$I$11:$I$33,_xlfn.XLOOKUP('Main Data (ICE)'!W1172,BSFC!$J$10:$W$10,BSFC!$J$11:$W$33,,-1),,-1)</f>
        <v>450.79008974999994</v>
      </c>
      <c r="AG1172" s="14">
        <f t="shared" si="436"/>
        <v>1.2590218679194376</v>
      </c>
      <c r="AH1172" s="14">
        <f t="shared" si="440"/>
        <v>2.08253003846414E-4</v>
      </c>
      <c r="AI1172" s="14">
        <f t="shared" si="441"/>
        <v>9.3878390294632047E-2</v>
      </c>
      <c r="AJ1172" s="14">
        <f t="shared" si="445"/>
        <v>139.62693093425233</v>
      </c>
      <c r="AK1172" s="14">
        <f t="shared" si="442"/>
        <v>1.2434223880083715E-4</v>
      </c>
      <c r="AL1172" s="14">
        <f t="shared" si="443"/>
        <v>0.18493633236325083</v>
      </c>
    </row>
    <row r="1173" spans="1:38" ht="15.75" thickBot="1" x14ac:dyDescent="0.3">
      <c r="A1173" s="14">
        <v>1</v>
      </c>
      <c r="B1173" s="17" t="s">
        <v>33</v>
      </c>
      <c r="C1173" s="14">
        <v>1167</v>
      </c>
      <c r="D1173" s="14">
        <f t="shared" si="437"/>
        <v>30.000049728</v>
      </c>
      <c r="E1173" s="14">
        <f t="shared" si="427"/>
        <v>13.411199999999999</v>
      </c>
      <c r="F1173" s="14">
        <f t="shared" si="438"/>
        <v>103.04880376802939</v>
      </c>
      <c r="G1173" s="14">
        <f>0.5*('Specifications (ICE)'!$P$4*'Specifications (ICE)'!$P$3)*'Specifications (ICE)'!$P$5*E1173^2</f>
        <v>56.217600027646043</v>
      </c>
      <c r="H1173" s="14">
        <f>IF(B1173="A",'Specifications (ICE)'!$M$12,IF(B1173="G",'Specifications (ICE)'!$M$13))</f>
        <v>84.271039200000004</v>
      </c>
      <c r="I1173" s="14">
        <f>'Specifications (ICE)'!$H$11-G1173-H1173-R1173</f>
        <v>561.50961099107656</v>
      </c>
      <c r="J1173" s="14">
        <f t="shared" si="428"/>
        <v>0.88728655499254105</v>
      </c>
      <c r="K1173" s="14">
        <f>0.5*'Specifications (ICE)'!$E$16*E1173^2</f>
        <v>48283.043975654393</v>
      </c>
      <c r="L1173" s="14">
        <f>E1173/'Specifications (ICE)'!$M$4</f>
        <v>46.93333333333333</v>
      </c>
      <c r="M1173" s="14">
        <f t="shared" si="423"/>
        <v>3</v>
      </c>
      <c r="N1173" s="14">
        <f>IF(M1173=1,'Specifications (ICE)'!$M$19,IF(M1173=2,'Specifications (ICE)'!$M$20,IF(M1173=3,'Specifications (ICE)'!$M$21)))</f>
        <v>632.83908432016858</v>
      </c>
      <c r="O1173" s="14">
        <f t="shared" si="424"/>
        <v>56.911309171706868</v>
      </c>
      <c r="P1173" s="13">
        <f t="shared" si="425"/>
        <v>0.88728655499254105</v>
      </c>
      <c r="Q1173" s="14">
        <v>0</v>
      </c>
      <c r="R1173" s="17">
        <f>'Specifications (ICE)'!$E$16*9.81*SIN(Q1173-Q1172)</f>
        <v>0</v>
      </c>
      <c r="S1173" s="14">
        <f t="shared" si="429"/>
        <v>0</v>
      </c>
      <c r="T1173" s="12">
        <f t="shared" si="426"/>
        <v>840.33949246964119</v>
      </c>
      <c r="U1173" s="3">
        <f t="shared" si="444"/>
        <v>18</v>
      </c>
      <c r="V1173" s="19">
        <f t="shared" si="430"/>
        <v>13.422600000000001</v>
      </c>
      <c r="W1173" s="14">
        <f>IF(M1173=1,_xlfn.XLOOKUP(D1173,' RPM (ICE)'!$E$3:$E$63,' RPM (ICE)'!$B$3:$B$63,,1),IF(M1173=2,_xlfn.XLOOKUP(D1173,' RPM (ICE)'!$F$3:$F$63,' RPM (ICE)'!$B$3:$B$63,,1),IF(M1173=3,_xlfn.XLOOKUP(D1173,' RPM (ICE)'!$G$3:$G$63,' RPM (ICE)'!$B$3:$B$63,,1))))</f>
        <v>6900</v>
      </c>
      <c r="X1173" s="12">
        <f t="shared" si="431"/>
        <v>18.575322156521739</v>
      </c>
      <c r="Y1173" s="3">
        <f t="shared" si="432"/>
        <v>19</v>
      </c>
      <c r="Z1173" s="3">
        <f t="shared" si="439"/>
        <v>19</v>
      </c>
      <c r="AA1173" s="3">
        <f t="shared" si="433"/>
        <v>19</v>
      </c>
      <c r="AB1173" s="19"/>
      <c r="AC1173" s="14">
        <f>IF(M1173=1,_xlfn.XLOOKUP(D1173,' RPM (ICE)'!$E$3:$E$63,' RPM (ICE)'!$C$3:$C$63,,-1),IF(M1173=2,_xlfn.XLOOKUP(D1173,' RPM (ICE)'!$F$3:$F$63,' RPM (ICE)'!$C$3:$C$63,,-1),IF(M1173=3,_xlfn.XLOOKUP(D1173,' RPM (ICE)'!$G$3:$G$63,' RPM (ICE)'!$C$3:$C$63,,-1))))</f>
        <v>13.483333333333301</v>
      </c>
      <c r="AD1173" s="14">
        <f t="shared" si="434"/>
        <v>10.054521666666643</v>
      </c>
      <c r="AE1173" s="14">
        <f t="shared" si="435"/>
        <v>13.914292245024122</v>
      </c>
      <c r="AF1173" s="14" cm="1">
        <f t="array" ref="AF1173">_xlfn.XLOOKUP(AE1173,BSFC!$I$11:$I$33,_xlfn.XLOOKUP('Main Data (ICE)'!W1173,BSFC!$J$10:$W$10,BSFC!$J$11:$W$33,,-1),,-1)</f>
        <v>450.79008974999994</v>
      </c>
      <c r="AG1173" s="14">
        <f t="shared" si="436"/>
        <v>1.2590218679194376</v>
      </c>
      <c r="AH1173" s="14">
        <f t="shared" si="440"/>
        <v>2.08253003846414E-4</v>
      </c>
      <c r="AI1173" s="14">
        <f t="shared" si="441"/>
        <v>9.3878390294632047E-2</v>
      </c>
      <c r="AJ1173" s="14">
        <f t="shared" si="445"/>
        <v>139.72080932454696</v>
      </c>
      <c r="AK1173" s="14">
        <f t="shared" si="442"/>
        <v>1.2434223880083715E-4</v>
      </c>
      <c r="AL1173" s="14">
        <f t="shared" si="443"/>
        <v>0.18506067460205167</v>
      </c>
    </row>
    <row r="1174" spans="1:38" ht="15.75" thickBot="1" x14ac:dyDescent="0.3">
      <c r="A1174" s="14">
        <v>1</v>
      </c>
      <c r="B1174" s="17" t="s">
        <v>33</v>
      </c>
      <c r="C1174" s="14">
        <v>1168</v>
      </c>
      <c r="D1174" s="14">
        <f t="shared" si="437"/>
        <v>30.000049728</v>
      </c>
      <c r="E1174" s="14">
        <f t="shared" si="427"/>
        <v>13.411199999999999</v>
      </c>
      <c r="F1174" s="14">
        <f t="shared" si="438"/>
        <v>103.12336831109786</v>
      </c>
      <c r="G1174" s="14">
        <f>0.5*('Specifications (ICE)'!$P$4*'Specifications (ICE)'!$P$3)*'Specifications (ICE)'!$P$5*E1174^2</f>
        <v>56.217600027646043</v>
      </c>
      <c r="H1174" s="14">
        <f>IF(B1174="A",'Specifications (ICE)'!$M$12,IF(B1174="G",'Specifications (ICE)'!$M$13))</f>
        <v>84.271039200000004</v>
      </c>
      <c r="I1174" s="14">
        <f>'Specifications (ICE)'!$H$11-G1174-H1174-R1174</f>
        <v>561.50961099107656</v>
      </c>
      <c r="J1174" s="14">
        <f t="shared" si="428"/>
        <v>0.88728655499254105</v>
      </c>
      <c r="K1174" s="14">
        <f>0.5*'Specifications (ICE)'!$E$16*E1174^2</f>
        <v>48283.043975654393</v>
      </c>
      <c r="L1174" s="14">
        <f>E1174/'Specifications (ICE)'!$M$4</f>
        <v>46.93333333333333</v>
      </c>
      <c r="M1174" s="14">
        <f t="shared" si="423"/>
        <v>3</v>
      </c>
      <c r="N1174" s="14">
        <f>IF(M1174=1,'Specifications (ICE)'!$M$19,IF(M1174=2,'Specifications (ICE)'!$M$20,IF(M1174=3,'Specifications (ICE)'!$M$21)))</f>
        <v>632.83908432016858</v>
      </c>
      <c r="O1174" s="14">
        <f t="shared" si="424"/>
        <v>56.911309171706868</v>
      </c>
      <c r="P1174" s="13">
        <f t="shared" si="425"/>
        <v>0.88728655499254105</v>
      </c>
      <c r="Q1174" s="14">
        <v>0</v>
      </c>
      <c r="R1174" s="17">
        <f>'Specifications (ICE)'!$E$16*9.81*SIN(Q1174-Q1173)</f>
        <v>0</v>
      </c>
      <c r="S1174" s="14">
        <f t="shared" si="429"/>
        <v>0</v>
      </c>
      <c r="T1174" s="12">
        <f t="shared" si="426"/>
        <v>840.33949246964119</v>
      </c>
      <c r="U1174" s="3">
        <f t="shared" si="444"/>
        <v>18</v>
      </c>
      <c r="V1174" s="19">
        <f t="shared" si="430"/>
        <v>13.422600000000001</v>
      </c>
      <c r="W1174" s="14">
        <f>IF(M1174=1,_xlfn.XLOOKUP(D1174,' RPM (ICE)'!$E$3:$E$63,' RPM (ICE)'!$B$3:$B$63,,1),IF(M1174=2,_xlfn.XLOOKUP(D1174,' RPM (ICE)'!$F$3:$F$63,' RPM (ICE)'!$B$3:$B$63,,1),IF(M1174=3,_xlfn.XLOOKUP(D1174,' RPM (ICE)'!$G$3:$G$63,' RPM (ICE)'!$B$3:$B$63,,1))))</f>
        <v>6900</v>
      </c>
      <c r="X1174" s="12">
        <f t="shared" si="431"/>
        <v>18.575322156521739</v>
      </c>
      <c r="Y1174" s="3">
        <f t="shared" si="432"/>
        <v>19</v>
      </c>
      <c r="Z1174" s="3">
        <f t="shared" si="439"/>
        <v>19</v>
      </c>
      <c r="AA1174" s="3">
        <f t="shared" si="433"/>
        <v>19</v>
      </c>
      <c r="AB1174" s="19"/>
      <c r="AC1174" s="14">
        <f>IF(M1174=1,_xlfn.XLOOKUP(D1174,' RPM (ICE)'!$E$3:$E$63,' RPM (ICE)'!$C$3:$C$63,,-1),IF(M1174=2,_xlfn.XLOOKUP(D1174,' RPM (ICE)'!$F$3:$F$63,' RPM (ICE)'!$C$3:$C$63,,-1),IF(M1174=3,_xlfn.XLOOKUP(D1174,' RPM (ICE)'!$G$3:$G$63,' RPM (ICE)'!$C$3:$C$63,,-1))))</f>
        <v>13.483333333333301</v>
      </c>
      <c r="AD1174" s="14">
        <f t="shared" si="434"/>
        <v>10.054521666666643</v>
      </c>
      <c r="AE1174" s="14">
        <f t="shared" si="435"/>
        <v>13.914292245024122</v>
      </c>
      <c r="AF1174" s="14" cm="1">
        <f t="array" ref="AF1174">_xlfn.XLOOKUP(AE1174,BSFC!$I$11:$I$33,_xlfn.XLOOKUP('Main Data (ICE)'!W1174,BSFC!$J$10:$W$10,BSFC!$J$11:$W$33,,-1),,-1)</f>
        <v>450.79008974999994</v>
      </c>
      <c r="AG1174" s="14">
        <f t="shared" si="436"/>
        <v>1.2590218679194376</v>
      </c>
      <c r="AH1174" s="14">
        <f t="shared" si="440"/>
        <v>2.08253003846414E-4</v>
      </c>
      <c r="AI1174" s="14">
        <f t="shared" si="441"/>
        <v>9.3878390294632047E-2</v>
      </c>
      <c r="AJ1174" s="14">
        <f t="shared" si="445"/>
        <v>139.8146877148416</v>
      </c>
      <c r="AK1174" s="14">
        <f t="shared" si="442"/>
        <v>1.2434223880083715E-4</v>
      </c>
      <c r="AL1174" s="14">
        <f t="shared" si="443"/>
        <v>0.18518501684085251</v>
      </c>
    </row>
    <row r="1175" spans="1:38" ht="15.75" thickBot="1" x14ac:dyDescent="0.3">
      <c r="A1175" s="14">
        <v>1</v>
      </c>
      <c r="B1175" s="17" t="s">
        <v>33</v>
      </c>
      <c r="C1175" s="14">
        <v>1169</v>
      </c>
      <c r="D1175" s="14">
        <f t="shared" si="437"/>
        <v>30.000049728</v>
      </c>
      <c r="E1175" s="14">
        <f t="shared" si="427"/>
        <v>13.411199999999999</v>
      </c>
      <c r="F1175" s="14">
        <f t="shared" si="438"/>
        <v>103.19793285416634</v>
      </c>
      <c r="G1175" s="14">
        <f>0.5*('Specifications (ICE)'!$P$4*'Specifications (ICE)'!$P$3)*'Specifications (ICE)'!$P$5*E1175^2</f>
        <v>56.217600027646043</v>
      </c>
      <c r="H1175" s="14">
        <f>IF(B1175="A",'Specifications (ICE)'!$M$12,IF(B1175="G",'Specifications (ICE)'!$M$13))</f>
        <v>84.271039200000004</v>
      </c>
      <c r="I1175" s="14">
        <f>'Specifications (ICE)'!$H$11-G1175-H1175-R1175</f>
        <v>561.50961099107656</v>
      </c>
      <c r="J1175" s="14">
        <f t="shared" si="428"/>
        <v>0.88728655499254105</v>
      </c>
      <c r="K1175" s="14">
        <f>0.5*'Specifications (ICE)'!$E$16*E1175^2</f>
        <v>48283.043975654393</v>
      </c>
      <c r="L1175" s="14">
        <f>E1175/'Specifications (ICE)'!$M$4</f>
        <v>46.93333333333333</v>
      </c>
      <c r="M1175" s="14">
        <f t="shared" si="423"/>
        <v>3</v>
      </c>
      <c r="N1175" s="14">
        <f>IF(M1175=1,'Specifications (ICE)'!$M$19,IF(M1175=2,'Specifications (ICE)'!$M$20,IF(M1175=3,'Specifications (ICE)'!$M$21)))</f>
        <v>632.83908432016858</v>
      </c>
      <c r="O1175" s="14">
        <f t="shared" si="424"/>
        <v>56.911309171706868</v>
      </c>
      <c r="P1175" s="13">
        <f t="shared" si="425"/>
        <v>0.88728655499254105</v>
      </c>
      <c r="Q1175" s="14">
        <v>0</v>
      </c>
      <c r="R1175" s="17">
        <f>'Specifications (ICE)'!$E$16*9.81*SIN(Q1175-Q1174)</f>
        <v>0</v>
      </c>
      <c r="S1175" s="14">
        <f t="shared" si="429"/>
        <v>0</v>
      </c>
      <c r="T1175" s="12">
        <f t="shared" si="426"/>
        <v>840.33949246964119</v>
      </c>
      <c r="U1175" s="3">
        <f t="shared" si="444"/>
        <v>18</v>
      </c>
      <c r="V1175" s="19">
        <f t="shared" si="430"/>
        <v>13.422600000000001</v>
      </c>
      <c r="W1175" s="14">
        <f>IF(M1175=1,_xlfn.XLOOKUP(D1175,' RPM (ICE)'!$E$3:$E$63,' RPM (ICE)'!$B$3:$B$63,,1),IF(M1175=2,_xlfn.XLOOKUP(D1175,' RPM (ICE)'!$F$3:$F$63,' RPM (ICE)'!$B$3:$B$63,,1),IF(M1175=3,_xlfn.XLOOKUP(D1175,' RPM (ICE)'!$G$3:$G$63,' RPM (ICE)'!$B$3:$B$63,,1))))</f>
        <v>6900</v>
      </c>
      <c r="X1175" s="12">
        <f t="shared" si="431"/>
        <v>18.575322156521739</v>
      </c>
      <c r="Y1175" s="3">
        <f t="shared" si="432"/>
        <v>19</v>
      </c>
      <c r="Z1175" s="3">
        <f t="shared" si="439"/>
        <v>19</v>
      </c>
      <c r="AA1175" s="3">
        <f t="shared" si="433"/>
        <v>19</v>
      </c>
      <c r="AB1175" s="19"/>
      <c r="AC1175" s="14">
        <f>IF(M1175=1,_xlfn.XLOOKUP(D1175,' RPM (ICE)'!$E$3:$E$63,' RPM (ICE)'!$C$3:$C$63,,-1),IF(M1175=2,_xlfn.XLOOKUP(D1175,' RPM (ICE)'!$F$3:$F$63,' RPM (ICE)'!$C$3:$C$63,,-1),IF(M1175=3,_xlfn.XLOOKUP(D1175,' RPM (ICE)'!$G$3:$G$63,' RPM (ICE)'!$C$3:$C$63,,-1))))</f>
        <v>13.483333333333301</v>
      </c>
      <c r="AD1175" s="14">
        <f t="shared" si="434"/>
        <v>10.054521666666643</v>
      </c>
      <c r="AE1175" s="14">
        <f t="shared" si="435"/>
        <v>13.914292245024122</v>
      </c>
      <c r="AF1175" s="14" cm="1">
        <f t="array" ref="AF1175">_xlfn.XLOOKUP(AE1175,BSFC!$I$11:$I$33,_xlfn.XLOOKUP('Main Data (ICE)'!W1175,BSFC!$J$10:$W$10,BSFC!$J$11:$W$33,,-1),,-1)</f>
        <v>450.79008974999994</v>
      </c>
      <c r="AG1175" s="14">
        <f t="shared" si="436"/>
        <v>1.2590218679194376</v>
      </c>
      <c r="AH1175" s="14">
        <f t="shared" si="440"/>
        <v>2.08253003846414E-4</v>
      </c>
      <c r="AI1175" s="14">
        <f t="shared" si="441"/>
        <v>9.3878390294632047E-2</v>
      </c>
      <c r="AJ1175" s="14">
        <f t="shared" si="445"/>
        <v>139.90856610513623</v>
      </c>
      <c r="AK1175" s="14">
        <f t="shared" si="442"/>
        <v>1.2434223880083715E-4</v>
      </c>
      <c r="AL1175" s="14">
        <f t="shared" si="443"/>
        <v>0.18530935907965335</v>
      </c>
    </row>
    <row r="1176" spans="1:38" ht="15.75" thickBot="1" x14ac:dyDescent="0.3">
      <c r="A1176" s="14">
        <v>1</v>
      </c>
      <c r="B1176" s="17" t="s">
        <v>33</v>
      </c>
      <c r="C1176" s="14">
        <v>1170</v>
      </c>
      <c r="D1176" s="14">
        <f t="shared" si="437"/>
        <v>30.000049728</v>
      </c>
      <c r="E1176" s="14">
        <f t="shared" si="427"/>
        <v>13.411199999999999</v>
      </c>
      <c r="F1176" s="14">
        <f t="shared" si="438"/>
        <v>103.27249739723482</v>
      </c>
      <c r="G1176" s="14">
        <f>0.5*('Specifications (ICE)'!$P$4*'Specifications (ICE)'!$P$3)*'Specifications (ICE)'!$P$5*E1176^2</f>
        <v>56.217600027646043</v>
      </c>
      <c r="H1176" s="14">
        <f>IF(B1176="A",'Specifications (ICE)'!$M$12,IF(B1176="G",'Specifications (ICE)'!$M$13))</f>
        <v>84.271039200000004</v>
      </c>
      <c r="I1176" s="14">
        <f>'Specifications (ICE)'!$H$11-G1176-H1176-R1176</f>
        <v>561.50961099107656</v>
      </c>
      <c r="J1176" s="14">
        <f t="shared" si="428"/>
        <v>0.88728655499254105</v>
      </c>
      <c r="K1176" s="14">
        <f>0.5*'Specifications (ICE)'!$E$16*E1176^2</f>
        <v>48283.043975654393</v>
      </c>
      <c r="L1176" s="14">
        <f>E1176/'Specifications (ICE)'!$M$4</f>
        <v>46.93333333333333</v>
      </c>
      <c r="M1176" s="14">
        <f t="shared" si="423"/>
        <v>3</v>
      </c>
      <c r="N1176" s="14">
        <f>IF(M1176=1,'Specifications (ICE)'!$M$19,IF(M1176=2,'Specifications (ICE)'!$M$20,IF(M1176=3,'Specifications (ICE)'!$M$21)))</f>
        <v>632.83908432016858</v>
      </c>
      <c r="O1176" s="14">
        <f t="shared" si="424"/>
        <v>56.911309171706868</v>
      </c>
      <c r="P1176" s="13">
        <f t="shared" si="425"/>
        <v>0.88728655499254105</v>
      </c>
      <c r="Q1176" s="14">
        <v>0</v>
      </c>
      <c r="R1176" s="17">
        <f>'Specifications (ICE)'!$E$16*9.81*SIN(Q1176-Q1175)</f>
        <v>0</v>
      </c>
      <c r="S1176" s="14">
        <f t="shared" si="429"/>
        <v>0</v>
      </c>
      <c r="T1176" s="12">
        <f t="shared" si="426"/>
        <v>840.33949246964119</v>
      </c>
      <c r="U1176" s="3">
        <f t="shared" si="444"/>
        <v>18</v>
      </c>
      <c r="V1176" s="19">
        <f t="shared" si="430"/>
        <v>13.422600000000001</v>
      </c>
      <c r="W1176" s="14">
        <f>IF(M1176=1,_xlfn.XLOOKUP(D1176,' RPM (ICE)'!$E$3:$E$63,' RPM (ICE)'!$B$3:$B$63,,1),IF(M1176=2,_xlfn.XLOOKUP(D1176,' RPM (ICE)'!$F$3:$F$63,' RPM (ICE)'!$B$3:$B$63,,1),IF(M1176=3,_xlfn.XLOOKUP(D1176,' RPM (ICE)'!$G$3:$G$63,' RPM (ICE)'!$B$3:$B$63,,1))))</f>
        <v>6900</v>
      </c>
      <c r="X1176" s="12">
        <f t="shared" si="431"/>
        <v>18.575322156521739</v>
      </c>
      <c r="Y1176" s="3">
        <f t="shared" si="432"/>
        <v>19</v>
      </c>
      <c r="Z1176" s="3">
        <f t="shared" si="439"/>
        <v>19</v>
      </c>
      <c r="AA1176" s="3">
        <f t="shared" si="433"/>
        <v>19</v>
      </c>
      <c r="AB1176" s="19"/>
      <c r="AC1176" s="14">
        <f>IF(M1176=1,_xlfn.XLOOKUP(D1176,' RPM (ICE)'!$E$3:$E$63,' RPM (ICE)'!$C$3:$C$63,,-1),IF(M1176=2,_xlfn.XLOOKUP(D1176,' RPM (ICE)'!$F$3:$F$63,' RPM (ICE)'!$C$3:$C$63,,-1),IF(M1176=3,_xlfn.XLOOKUP(D1176,' RPM (ICE)'!$G$3:$G$63,' RPM (ICE)'!$C$3:$C$63,,-1))))</f>
        <v>13.483333333333301</v>
      </c>
      <c r="AD1176" s="14">
        <f t="shared" si="434"/>
        <v>10.054521666666643</v>
      </c>
      <c r="AE1176" s="14">
        <f t="shared" si="435"/>
        <v>13.914292245024122</v>
      </c>
      <c r="AF1176" s="14" cm="1">
        <f t="array" ref="AF1176">_xlfn.XLOOKUP(AE1176,BSFC!$I$11:$I$33,_xlfn.XLOOKUP('Main Data (ICE)'!W1176,BSFC!$J$10:$W$10,BSFC!$J$11:$W$33,,-1),,-1)</f>
        <v>450.79008974999994</v>
      </c>
      <c r="AG1176" s="14">
        <f t="shared" si="436"/>
        <v>1.2590218679194376</v>
      </c>
      <c r="AH1176" s="14">
        <f t="shared" si="440"/>
        <v>2.08253003846414E-4</v>
      </c>
      <c r="AI1176" s="14">
        <f t="shared" si="441"/>
        <v>9.3878390294632047E-2</v>
      </c>
      <c r="AJ1176" s="14">
        <f t="shared" si="445"/>
        <v>140.00244449543086</v>
      </c>
      <c r="AK1176" s="14">
        <f t="shared" si="442"/>
        <v>1.2434223880083715E-4</v>
      </c>
      <c r="AL1176" s="14">
        <f t="shared" si="443"/>
        <v>0.18543370131845419</v>
      </c>
    </row>
    <row r="1177" spans="1:38" ht="15.75" thickBot="1" x14ac:dyDescent="0.3">
      <c r="A1177" s="14">
        <v>1</v>
      </c>
      <c r="B1177" s="17" t="s">
        <v>33</v>
      </c>
      <c r="C1177" s="14">
        <v>1171</v>
      </c>
      <c r="D1177" s="14">
        <f t="shared" si="437"/>
        <v>30.000049728</v>
      </c>
      <c r="E1177" s="14">
        <f t="shared" si="427"/>
        <v>13.411199999999999</v>
      </c>
      <c r="F1177" s="14">
        <f t="shared" si="438"/>
        <v>103.34706194030329</v>
      </c>
      <c r="G1177" s="14">
        <f>0.5*('Specifications (ICE)'!$P$4*'Specifications (ICE)'!$P$3)*'Specifications (ICE)'!$P$5*E1177^2</f>
        <v>56.217600027646043</v>
      </c>
      <c r="H1177" s="14">
        <f>IF(B1177="A",'Specifications (ICE)'!$M$12,IF(B1177="G",'Specifications (ICE)'!$M$13))</f>
        <v>84.271039200000004</v>
      </c>
      <c r="I1177" s="14">
        <f>'Specifications (ICE)'!$H$11-G1177-H1177-R1177</f>
        <v>561.50961099107656</v>
      </c>
      <c r="J1177" s="14">
        <f t="shared" si="428"/>
        <v>0.88728655499254105</v>
      </c>
      <c r="K1177" s="14">
        <f>0.5*'Specifications (ICE)'!$E$16*E1177^2</f>
        <v>48283.043975654393</v>
      </c>
      <c r="L1177" s="14">
        <f>E1177/'Specifications (ICE)'!$M$4</f>
        <v>46.93333333333333</v>
      </c>
      <c r="M1177" s="14">
        <f t="shared" si="423"/>
        <v>3</v>
      </c>
      <c r="N1177" s="14">
        <f>IF(M1177=1,'Specifications (ICE)'!$M$19,IF(M1177=2,'Specifications (ICE)'!$M$20,IF(M1177=3,'Specifications (ICE)'!$M$21)))</f>
        <v>632.83908432016858</v>
      </c>
      <c r="O1177" s="14">
        <f t="shared" si="424"/>
        <v>56.911309171706868</v>
      </c>
      <c r="P1177" s="13">
        <f t="shared" si="425"/>
        <v>0.88728655499254105</v>
      </c>
      <c r="Q1177" s="14">
        <v>0</v>
      </c>
      <c r="R1177" s="17">
        <f>'Specifications (ICE)'!$E$16*9.81*SIN(Q1177-Q1176)</f>
        <v>0</v>
      </c>
      <c r="S1177" s="14">
        <f t="shared" si="429"/>
        <v>0</v>
      </c>
      <c r="T1177" s="12">
        <f t="shared" si="426"/>
        <v>840.33949246964119</v>
      </c>
      <c r="U1177" s="3">
        <f t="shared" si="444"/>
        <v>18</v>
      </c>
      <c r="V1177" s="19">
        <f t="shared" si="430"/>
        <v>13.422600000000001</v>
      </c>
      <c r="W1177" s="14">
        <f>IF(M1177=1,_xlfn.XLOOKUP(D1177,' RPM (ICE)'!$E$3:$E$63,' RPM (ICE)'!$B$3:$B$63,,1),IF(M1177=2,_xlfn.XLOOKUP(D1177,' RPM (ICE)'!$F$3:$F$63,' RPM (ICE)'!$B$3:$B$63,,1),IF(M1177=3,_xlfn.XLOOKUP(D1177,' RPM (ICE)'!$G$3:$G$63,' RPM (ICE)'!$B$3:$B$63,,1))))</f>
        <v>6900</v>
      </c>
      <c r="X1177" s="12">
        <f t="shared" si="431"/>
        <v>18.575322156521739</v>
      </c>
      <c r="Y1177" s="3">
        <f t="shared" si="432"/>
        <v>19</v>
      </c>
      <c r="Z1177" s="3">
        <f t="shared" si="439"/>
        <v>19</v>
      </c>
      <c r="AA1177" s="3">
        <f t="shared" si="433"/>
        <v>19</v>
      </c>
      <c r="AB1177" s="19"/>
      <c r="AC1177" s="14">
        <f>IF(M1177=1,_xlfn.XLOOKUP(D1177,' RPM (ICE)'!$E$3:$E$63,' RPM (ICE)'!$C$3:$C$63,,-1),IF(M1177=2,_xlfn.XLOOKUP(D1177,' RPM (ICE)'!$F$3:$F$63,' RPM (ICE)'!$C$3:$C$63,,-1),IF(M1177=3,_xlfn.XLOOKUP(D1177,' RPM (ICE)'!$G$3:$G$63,' RPM (ICE)'!$C$3:$C$63,,-1))))</f>
        <v>13.483333333333301</v>
      </c>
      <c r="AD1177" s="14">
        <f t="shared" si="434"/>
        <v>10.054521666666643</v>
      </c>
      <c r="AE1177" s="14">
        <f t="shared" si="435"/>
        <v>13.914292245024122</v>
      </c>
      <c r="AF1177" s="14" cm="1">
        <f t="array" ref="AF1177">_xlfn.XLOOKUP(AE1177,BSFC!$I$11:$I$33,_xlfn.XLOOKUP('Main Data (ICE)'!W1177,BSFC!$J$10:$W$10,BSFC!$J$11:$W$33,,-1),,-1)</f>
        <v>450.79008974999994</v>
      </c>
      <c r="AG1177" s="14">
        <f t="shared" si="436"/>
        <v>1.2590218679194376</v>
      </c>
      <c r="AH1177" s="14">
        <f t="shared" si="440"/>
        <v>2.08253003846414E-4</v>
      </c>
      <c r="AI1177" s="14">
        <f t="shared" si="441"/>
        <v>9.3878390294632047E-2</v>
      </c>
      <c r="AJ1177" s="14">
        <f t="shared" si="445"/>
        <v>140.0963228857255</v>
      </c>
      <c r="AK1177" s="14">
        <f t="shared" si="442"/>
        <v>1.2434223880083715E-4</v>
      </c>
      <c r="AL1177" s="14">
        <f t="shared" si="443"/>
        <v>0.18555804355725503</v>
      </c>
    </row>
    <row r="1178" spans="1:38" ht="15.75" thickBot="1" x14ac:dyDescent="0.3">
      <c r="A1178" s="14">
        <v>1</v>
      </c>
      <c r="B1178" s="17" t="s">
        <v>33</v>
      </c>
      <c r="C1178" s="14">
        <v>1172</v>
      </c>
      <c r="D1178" s="14">
        <f t="shared" si="437"/>
        <v>30.000049728</v>
      </c>
      <c r="E1178" s="14">
        <f t="shared" si="427"/>
        <v>13.411199999999999</v>
      </c>
      <c r="F1178" s="14">
        <f t="shared" si="438"/>
        <v>103.42162648337177</v>
      </c>
      <c r="G1178" s="14">
        <f>0.5*('Specifications (ICE)'!$P$4*'Specifications (ICE)'!$P$3)*'Specifications (ICE)'!$P$5*E1178^2</f>
        <v>56.217600027646043</v>
      </c>
      <c r="H1178" s="14">
        <f>IF(B1178="A",'Specifications (ICE)'!$M$12,IF(B1178="G",'Specifications (ICE)'!$M$13))</f>
        <v>84.271039200000004</v>
      </c>
      <c r="I1178" s="14">
        <f>'Specifications (ICE)'!$H$11-G1178-H1178-R1178</f>
        <v>561.50961099107656</v>
      </c>
      <c r="J1178" s="14">
        <f t="shared" si="428"/>
        <v>0.88728655499254105</v>
      </c>
      <c r="K1178" s="14">
        <f>0.5*'Specifications (ICE)'!$E$16*E1178^2</f>
        <v>48283.043975654393</v>
      </c>
      <c r="L1178" s="14">
        <f>E1178/'Specifications (ICE)'!$M$4</f>
        <v>46.93333333333333</v>
      </c>
      <c r="M1178" s="14">
        <f t="shared" si="423"/>
        <v>3</v>
      </c>
      <c r="N1178" s="14">
        <f>IF(M1178=1,'Specifications (ICE)'!$M$19,IF(M1178=2,'Specifications (ICE)'!$M$20,IF(M1178=3,'Specifications (ICE)'!$M$21)))</f>
        <v>632.83908432016858</v>
      </c>
      <c r="O1178" s="14">
        <f t="shared" si="424"/>
        <v>56.911309171706868</v>
      </c>
      <c r="P1178" s="13">
        <f t="shared" si="425"/>
        <v>0.88728655499254105</v>
      </c>
      <c r="Q1178" s="14">
        <v>0</v>
      </c>
      <c r="R1178" s="17">
        <f>'Specifications (ICE)'!$E$16*9.81*SIN(Q1178-Q1177)</f>
        <v>0</v>
      </c>
      <c r="S1178" s="14">
        <f t="shared" si="429"/>
        <v>0</v>
      </c>
      <c r="T1178" s="12">
        <f t="shared" si="426"/>
        <v>840.33949246964119</v>
      </c>
      <c r="U1178" s="3">
        <f t="shared" si="444"/>
        <v>18</v>
      </c>
      <c r="V1178" s="19">
        <f t="shared" si="430"/>
        <v>13.422600000000001</v>
      </c>
      <c r="W1178" s="14">
        <f>IF(M1178=1,_xlfn.XLOOKUP(D1178,' RPM (ICE)'!$E$3:$E$63,' RPM (ICE)'!$B$3:$B$63,,1),IF(M1178=2,_xlfn.XLOOKUP(D1178,' RPM (ICE)'!$F$3:$F$63,' RPM (ICE)'!$B$3:$B$63,,1),IF(M1178=3,_xlfn.XLOOKUP(D1178,' RPM (ICE)'!$G$3:$G$63,' RPM (ICE)'!$B$3:$B$63,,1))))</f>
        <v>6900</v>
      </c>
      <c r="X1178" s="12">
        <f t="shared" si="431"/>
        <v>18.575322156521739</v>
      </c>
      <c r="Y1178" s="3">
        <f t="shared" si="432"/>
        <v>19</v>
      </c>
      <c r="Z1178" s="3">
        <f t="shared" si="439"/>
        <v>19</v>
      </c>
      <c r="AA1178" s="3">
        <f t="shared" si="433"/>
        <v>19</v>
      </c>
      <c r="AB1178" s="19"/>
      <c r="AC1178" s="14">
        <f>IF(M1178=1,_xlfn.XLOOKUP(D1178,' RPM (ICE)'!$E$3:$E$63,' RPM (ICE)'!$C$3:$C$63,,-1),IF(M1178=2,_xlfn.XLOOKUP(D1178,' RPM (ICE)'!$F$3:$F$63,' RPM (ICE)'!$C$3:$C$63,,-1),IF(M1178=3,_xlfn.XLOOKUP(D1178,' RPM (ICE)'!$G$3:$G$63,' RPM (ICE)'!$C$3:$C$63,,-1))))</f>
        <v>13.483333333333301</v>
      </c>
      <c r="AD1178" s="14">
        <f t="shared" si="434"/>
        <v>10.054521666666643</v>
      </c>
      <c r="AE1178" s="14">
        <f t="shared" si="435"/>
        <v>13.914292245024122</v>
      </c>
      <c r="AF1178" s="14" cm="1">
        <f t="array" ref="AF1178">_xlfn.XLOOKUP(AE1178,BSFC!$I$11:$I$33,_xlfn.XLOOKUP('Main Data (ICE)'!W1178,BSFC!$J$10:$W$10,BSFC!$J$11:$W$33,,-1),,-1)</f>
        <v>450.79008974999994</v>
      </c>
      <c r="AG1178" s="14">
        <f t="shared" si="436"/>
        <v>1.2590218679194376</v>
      </c>
      <c r="AH1178" s="14">
        <f t="shared" si="440"/>
        <v>2.08253003846414E-4</v>
      </c>
      <c r="AI1178" s="14">
        <f t="shared" si="441"/>
        <v>9.3878390294632047E-2</v>
      </c>
      <c r="AJ1178" s="14">
        <f t="shared" si="445"/>
        <v>140.19020127602013</v>
      </c>
      <c r="AK1178" s="14">
        <f t="shared" si="442"/>
        <v>1.2434223880083715E-4</v>
      </c>
      <c r="AL1178" s="14">
        <f t="shared" si="443"/>
        <v>0.18568238579605587</v>
      </c>
    </row>
    <row r="1179" spans="1:38" ht="15.75" thickBot="1" x14ac:dyDescent="0.3">
      <c r="A1179" s="14">
        <v>1</v>
      </c>
      <c r="B1179" s="17" t="s">
        <v>33</v>
      </c>
      <c r="C1179" s="14">
        <v>1173</v>
      </c>
      <c r="D1179" s="14">
        <f t="shared" si="437"/>
        <v>30.000049728</v>
      </c>
      <c r="E1179" s="14">
        <f t="shared" si="427"/>
        <v>13.411199999999999</v>
      </c>
      <c r="F1179" s="14">
        <f t="shared" si="438"/>
        <v>103.49619102644024</v>
      </c>
      <c r="G1179" s="14">
        <f>0.5*('Specifications (ICE)'!$P$4*'Specifications (ICE)'!$P$3)*'Specifications (ICE)'!$P$5*E1179^2</f>
        <v>56.217600027646043</v>
      </c>
      <c r="H1179" s="14">
        <f>IF(B1179="A",'Specifications (ICE)'!$M$12,IF(B1179="G",'Specifications (ICE)'!$M$13))</f>
        <v>84.271039200000004</v>
      </c>
      <c r="I1179" s="14">
        <f>'Specifications (ICE)'!$H$11-G1179-H1179-R1179</f>
        <v>561.50961099107656</v>
      </c>
      <c r="J1179" s="14">
        <f t="shared" si="428"/>
        <v>0.88728655499254105</v>
      </c>
      <c r="K1179" s="14">
        <f>0.5*'Specifications (ICE)'!$E$16*E1179^2</f>
        <v>48283.043975654393</v>
      </c>
      <c r="L1179" s="14">
        <f>E1179/'Specifications (ICE)'!$M$4</f>
        <v>46.93333333333333</v>
      </c>
      <c r="M1179" s="14">
        <f t="shared" si="423"/>
        <v>3</v>
      </c>
      <c r="N1179" s="14">
        <f>IF(M1179=1,'Specifications (ICE)'!$M$19,IF(M1179=2,'Specifications (ICE)'!$M$20,IF(M1179=3,'Specifications (ICE)'!$M$21)))</f>
        <v>632.83908432016858</v>
      </c>
      <c r="O1179" s="14">
        <f t="shared" si="424"/>
        <v>56.911309171706868</v>
      </c>
      <c r="P1179" s="13">
        <f t="shared" si="425"/>
        <v>0.88728655499254105</v>
      </c>
      <c r="Q1179" s="14">
        <v>0</v>
      </c>
      <c r="R1179" s="17">
        <f>'Specifications (ICE)'!$E$16*9.81*SIN(Q1179-Q1178)</f>
        <v>0</v>
      </c>
      <c r="S1179" s="14">
        <f t="shared" si="429"/>
        <v>0</v>
      </c>
      <c r="T1179" s="12">
        <f t="shared" si="426"/>
        <v>840.33949246964119</v>
      </c>
      <c r="U1179" s="3">
        <f t="shared" si="444"/>
        <v>18</v>
      </c>
      <c r="V1179" s="19">
        <f t="shared" si="430"/>
        <v>13.422600000000001</v>
      </c>
      <c r="W1179" s="14">
        <f>IF(M1179=1,_xlfn.XLOOKUP(D1179,' RPM (ICE)'!$E$3:$E$63,' RPM (ICE)'!$B$3:$B$63,,1),IF(M1179=2,_xlfn.XLOOKUP(D1179,' RPM (ICE)'!$F$3:$F$63,' RPM (ICE)'!$B$3:$B$63,,1),IF(M1179=3,_xlfn.XLOOKUP(D1179,' RPM (ICE)'!$G$3:$G$63,' RPM (ICE)'!$B$3:$B$63,,1))))</f>
        <v>6900</v>
      </c>
      <c r="X1179" s="12">
        <f t="shared" si="431"/>
        <v>18.575322156521739</v>
      </c>
      <c r="Y1179" s="3">
        <f t="shared" si="432"/>
        <v>19</v>
      </c>
      <c r="Z1179" s="3">
        <f t="shared" si="439"/>
        <v>19</v>
      </c>
      <c r="AA1179" s="3">
        <f t="shared" si="433"/>
        <v>19</v>
      </c>
      <c r="AB1179" s="19"/>
      <c r="AC1179" s="14">
        <f>IF(M1179=1,_xlfn.XLOOKUP(D1179,' RPM (ICE)'!$E$3:$E$63,' RPM (ICE)'!$C$3:$C$63,,-1),IF(M1179=2,_xlfn.XLOOKUP(D1179,' RPM (ICE)'!$F$3:$F$63,' RPM (ICE)'!$C$3:$C$63,,-1),IF(M1179=3,_xlfn.XLOOKUP(D1179,' RPM (ICE)'!$G$3:$G$63,' RPM (ICE)'!$C$3:$C$63,,-1))))</f>
        <v>13.483333333333301</v>
      </c>
      <c r="AD1179" s="14">
        <f t="shared" si="434"/>
        <v>10.054521666666643</v>
      </c>
      <c r="AE1179" s="14">
        <f t="shared" si="435"/>
        <v>13.914292245024122</v>
      </c>
      <c r="AF1179" s="14" cm="1">
        <f t="array" ref="AF1179">_xlfn.XLOOKUP(AE1179,BSFC!$I$11:$I$33,_xlfn.XLOOKUP('Main Data (ICE)'!W1179,BSFC!$J$10:$W$10,BSFC!$J$11:$W$33,,-1),,-1)</f>
        <v>450.79008974999994</v>
      </c>
      <c r="AG1179" s="14">
        <f t="shared" si="436"/>
        <v>1.2590218679194376</v>
      </c>
      <c r="AH1179" s="14">
        <f t="shared" si="440"/>
        <v>2.08253003846414E-4</v>
      </c>
      <c r="AI1179" s="14">
        <f t="shared" si="441"/>
        <v>9.3878390294632047E-2</v>
      </c>
      <c r="AJ1179" s="14">
        <f t="shared" si="445"/>
        <v>140.28407966631477</v>
      </c>
      <c r="AK1179" s="14">
        <f t="shared" si="442"/>
        <v>1.2434223880083715E-4</v>
      </c>
      <c r="AL1179" s="14">
        <f t="shared" si="443"/>
        <v>0.18580672803485671</v>
      </c>
    </row>
    <row r="1180" spans="1:38" ht="15.75" thickBot="1" x14ac:dyDescent="0.3">
      <c r="A1180" s="14">
        <v>2</v>
      </c>
      <c r="B1180" s="17" t="s">
        <v>33</v>
      </c>
      <c r="C1180" s="14">
        <v>1174</v>
      </c>
      <c r="D1180" s="14">
        <f t="shared" si="437"/>
        <v>30.000049728</v>
      </c>
      <c r="E1180" s="14">
        <f t="shared" si="427"/>
        <v>13.411199999999999</v>
      </c>
      <c r="F1180" s="14">
        <f t="shared" si="438"/>
        <v>103.57075556950872</v>
      </c>
      <c r="G1180" s="14">
        <f>0.5*('Specifications (ICE)'!$P$4*'Specifications (ICE)'!$P$3)*'Specifications (ICE)'!$P$5*E1180^2</f>
        <v>56.217600027646043</v>
      </c>
      <c r="H1180" s="14">
        <f>IF(B1180="A",'Specifications (ICE)'!$M$12,IF(B1180="G",'Specifications (ICE)'!$M$13))</f>
        <v>84.271039200000004</v>
      </c>
      <c r="I1180" s="14">
        <f>'Specifications (ICE)'!$H$11-G1180-H1180-R1180</f>
        <v>561.50961099107656</v>
      </c>
      <c r="J1180" s="14">
        <f t="shared" si="428"/>
        <v>0.88728655499254105</v>
      </c>
      <c r="K1180" s="14">
        <f>0.5*'Specifications (ICE)'!$E$16*E1180^2</f>
        <v>48283.043975654393</v>
      </c>
      <c r="L1180" s="14">
        <f>E1180/'Specifications (ICE)'!$M$4</f>
        <v>46.93333333333333</v>
      </c>
      <c r="M1180" s="14">
        <f t="shared" si="423"/>
        <v>3</v>
      </c>
      <c r="N1180" s="14">
        <f>IF(M1180=1,'Specifications (ICE)'!$M$19,IF(M1180=2,'Specifications (ICE)'!$M$20,IF(M1180=3,'Specifications (ICE)'!$M$21)))</f>
        <v>632.83908432016858</v>
      </c>
      <c r="O1180" s="14">
        <f t="shared" si="424"/>
        <v>56.911309171706868</v>
      </c>
      <c r="P1180" s="13">
        <f t="shared" si="425"/>
        <v>0</v>
      </c>
      <c r="Q1180" s="14">
        <v>0</v>
      </c>
      <c r="R1180" s="17">
        <f>'Specifications (ICE)'!$E$16*9.81*SIN(Q1180-Q1179)</f>
        <v>0</v>
      </c>
      <c r="S1180" s="14">
        <f t="shared" si="429"/>
        <v>0</v>
      </c>
      <c r="T1180" s="12">
        <f t="shared" si="426"/>
        <v>840.33949246964119</v>
      </c>
      <c r="U1180" s="3">
        <f t="shared" si="444"/>
        <v>18</v>
      </c>
      <c r="V1180" s="19">
        <f t="shared" si="430"/>
        <v>13.422600000000001</v>
      </c>
      <c r="W1180" s="14">
        <f>IF(M1180=1,_xlfn.XLOOKUP(D1180,' RPM (ICE)'!$E$3:$E$63,' RPM (ICE)'!$B$3:$B$63,,1),IF(M1180=2,_xlfn.XLOOKUP(D1180,' RPM (ICE)'!$F$3:$F$63,' RPM (ICE)'!$B$3:$B$63,,1),IF(M1180=3,_xlfn.XLOOKUP(D1180,' RPM (ICE)'!$G$3:$G$63,' RPM (ICE)'!$B$3:$B$63,,1))))</f>
        <v>6900</v>
      </c>
      <c r="X1180" s="12">
        <f t="shared" si="431"/>
        <v>18.575322156521739</v>
      </c>
      <c r="Y1180" s="3">
        <f t="shared" si="432"/>
        <v>19</v>
      </c>
      <c r="Z1180" s="3">
        <f t="shared" si="439"/>
        <v>19</v>
      </c>
      <c r="AA1180" s="3">
        <f t="shared" si="433"/>
        <v>19</v>
      </c>
      <c r="AB1180" s="19"/>
      <c r="AC1180" s="14">
        <f>IF(M1180=1,_xlfn.XLOOKUP(D1180,' RPM (ICE)'!$E$3:$E$63,' RPM (ICE)'!$C$3:$C$63,,-1),IF(M1180=2,_xlfn.XLOOKUP(D1180,' RPM (ICE)'!$F$3:$F$63,' RPM (ICE)'!$C$3:$C$63,,-1),IF(M1180=3,_xlfn.XLOOKUP(D1180,' RPM (ICE)'!$G$3:$G$63,' RPM (ICE)'!$C$3:$C$63,,-1))))</f>
        <v>13.483333333333301</v>
      </c>
      <c r="AD1180" s="14">
        <f t="shared" si="434"/>
        <v>10.054521666666643</v>
      </c>
      <c r="AE1180" s="14">
        <f t="shared" si="435"/>
        <v>13.914292245024122</v>
      </c>
      <c r="AF1180" s="14" cm="1">
        <f t="array" ref="AF1180">_xlfn.XLOOKUP(AE1180,BSFC!$I$11:$I$33,_xlfn.XLOOKUP('Main Data (ICE)'!W1180,BSFC!$J$10:$W$10,BSFC!$J$11:$W$33,,-1),,-1)</f>
        <v>450.79008974999994</v>
      </c>
      <c r="AG1180" s="14">
        <f t="shared" si="436"/>
        <v>1.2590218679194376</v>
      </c>
      <c r="AH1180" s="14">
        <f t="shared" si="440"/>
        <v>2.08253003846414E-4</v>
      </c>
      <c r="AI1180" s="14">
        <f t="shared" si="441"/>
        <v>9.3878390294632047E-2</v>
      </c>
      <c r="AJ1180" s="14">
        <f t="shared" si="445"/>
        <v>140.3779580566094</v>
      </c>
      <c r="AK1180" s="14">
        <f t="shared" si="442"/>
        <v>1.2434223880083715E-4</v>
      </c>
      <c r="AL1180" s="14">
        <f t="shared" si="443"/>
        <v>0.18593107027365754</v>
      </c>
    </row>
    <row r="1181" spans="1:38" ht="15.75" thickBot="1" x14ac:dyDescent="0.3">
      <c r="A1181" s="14">
        <v>2</v>
      </c>
      <c r="B1181" s="17" t="s">
        <v>33</v>
      </c>
      <c r="C1181" s="14">
        <v>1175</v>
      </c>
      <c r="D1181" s="14">
        <f t="shared" si="437"/>
        <v>30.000049728</v>
      </c>
      <c r="E1181" s="14">
        <f t="shared" si="427"/>
        <v>13.411199999999999</v>
      </c>
      <c r="F1181" s="14">
        <f t="shared" si="438"/>
        <v>103.6453201125772</v>
      </c>
      <c r="G1181" s="14">
        <f>0.5*('Specifications (ICE)'!$P$4*'Specifications (ICE)'!$P$3)*'Specifications (ICE)'!$P$5*E1181^2</f>
        <v>56.217600027646043</v>
      </c>
      <c r="H1181" s="14">
        <f>IF(B1181="A",'Specifications (ICE)'!$M$12,IF(B1181="G",'Specifications (ICE)'!$M$13))</f>
        <v>84.271039200000004</v>
      </c>
      <c r="I1181" s="14">
        <f>'Specifications (ICE)'!$H$11-G1181-H1181-R1181</f>
        <v>561.50961099107656</v>
      </c>
      <c r="J1181" s="14">
        <f t="shared" si="428"/>
        <v>0.88728655499254105</v>
      </c>
      <c r="K1181" s="14">
        <f>0.5*'Specifications (ICE)'!$E$16*E1181^2</f>
        <v>48283.043975654393</v>
      </c>
      <c r="L1181" s="14">
        <f>E1181/'Specifications (ICE)'!$M$4</f>
        <v>46.93333333333333</v>
      </c>
      <c r="M1181" s="14">
        <f t="shared" si="423"/>
        <v>3</v>
      </c>
      <c r="N1181" s="14">
        <f>IF(M1181=1,'Specifications (ICE)'!$M$19,IF(M1181=2,'Specifications (ICE)'!$M$20,IF(M1181=3,'Specifications (ICE)'!$M$21)))</f>
        <v>632.83908432016858</v>
      </c>
      <c r="O1181" s="14">
        <f t="shared" si="424"/>
        <v>56.911309171706868</v>
      </c>
      <c r="P1181" s="13">
        <f t="shared" si="425"/>
        <v>0</v>
      </c>
      <c r="Q1181" s="14">
        <v>0</v>
      </c>
      <c r="R1181" s="17">
        <f>'Specifications (ICE)'!$E$16*9.81*SIN(Q1181-Q1180)</f>
        <v>0</v>
      </c>
      <c r="S1181" s="14">
        <f t="shared" si="429"/>
        <v>0</v>
      </c>
      <c r="T1181" s="12">
        <f t="shared" si="426"/>
        <v>840.33949246964119</v>
      </c>
      <c r="U1181" s="3">
        <f t="shared" si="444"/>
        <v>18</v>
      </c>
      <c r="V1181" s="19">
        <f t="shared" si="430"/>
        <v>13.422600000000001</v>
      </c>
      <c r="W1181" s="14">
        <f>IF(M1181=1,_xlfn.XLOOKUP(D1181,' RPM (ICE)'!$E$3:$E$63,' RPM (ICE)'!$B$3:$B$63,,1),IF(M1181=2,_xlfn.XLOOKUP(D1181,' RPM (ICE)'!$F$3:$F$63,' RPM (ICE)'!$B$3:$B$63,,1),IF(M1181=3,_xlfn.XLOOKUP(D1181,' RPM (ICE)'!$G$3:$G$63,' RPM (ICE)'!$B$3:$B$63,,1))))</f>
        <v>6900</v>
      </c>
      <c r="X1181" s="12">
        <f t="shared" si="431"/>
        <v>18.575322156521739</v>
      </c>
      <c r="Y1181" s="3">
        <f t="shared" si="432"/>
        <v>19</v>
      </c>
      <c r="Z1181" s="3">
        <f t="shared" si="439"/>
        <v>19</v>
      </c>
      <c r="AA1181" s="3">
        <f t="shared" si="433"/>
        <v>19</v>
      </c>
      <c r="AB1181" s="19"/>
      <c r="AC1181" s="14">
        <f>IF(M1181=1,_xlfn.XLOOKUP(D1181,' RPM (ICE)'!$E$3:$E$63,' RPM (ICE)'!$C$3:$C$63,,-1),IF(M1181=2,_xlfn.XLOOKUP(D1181,' RPM (ICE)'!$F$3:$F$63,' RPM (ICE)'!$C$3:$C$63,,-1),IF(M1181=3,_xlfn.XLOOKUP(D1181,' RPM (ICE)'!$G$3:$G$63,' RPM (ICE)'!$C$3:$C$63,,-1))))</f>
        <v>13.483333333333301</v>
      </c>
      <c r="AD1181" s="14">
        <f t="shared" si="434"/>
        <v>10.054521666666643</v>
      </c>
      <c r="AE1181" s="14">
        <f t="shared" si="435"/>
        <v>13.914292245024122</v>
      </c>
      <c r="AF1181" s="14" cm="1">
        <f t="array" ref="AF1181">_xlfn.XLOOKUP(AE1181,BSFC!$I$11:$I$33,_xlfn.XLOOKUP('Main Data (ICE)'!W1181,BSFC!$J$10:$W$10,BSFC!$J$11:$W$33,,-1),,-1)</f>
        <v>450.79008974999994</v>
      </c>
      <c r="AG1181" s="14">
        <f t="shared" si="436"/>
        <v>1.2590218679194376</v>
      </c>
      <c r="AH1181" s="14">
        <f t="shared" si="440"/>
        <v>2.08253003846414E-4</v>
      </c>
      <c r="AI1181" s="14">
        <f t="shared" si="441"/>
        <v>9.3878390294632047E-2</v>
      </c>
      <c r="AJ1181" s="14">
        <f t="shared" si="445"/>
        <v>140.47183644690404</v>
      </c>
      <c r="AK1181" s="14">
        <f t="shared" si="442"/>
        <v>1.2434223880083715E-4</v>
      </c>
      <c r="AL1181" s="14">
        <f t="shared" si="443"/>
        <v>0.18605541251245838</v>
      </c>
    </row>
    <row r="1182" spans="1:38" ht="15.75" thickBot="1" x14ac:dyDescent="0.3">
      <c r="A1182" s="14">
        <v>2</v>
      </c>
      <c r="B1182" s="17" t="s">
        <v>33</v>
      </c>
      <c r="C1182" s="14">
        <v>1176</v>
      </c>
      <c r="D1182" s="14">
        <f t="shared" si="437"/>
        <v>30.000049728</v>
      </c>
      <c r="E1182" s="14">
        <f t="shared" si="427"/>
        <v>13.411199999999999</v>
      </c>
      <c r="F1182" s="14">
        <f t="shared" si="438"/>
        <v>103.71988465564567</v>
      </c>
      <c r="G1182" s="14">
        <f>0.5*('Specifications (ICE)'!$P$4*'Specifications (ICE)'!$P$3)*'Specifications (ICE)'!$P$5*E1182^2</f>
        <v>56.217600027646043</v>
      </c>
      <c r="H1182" s="14">
        <f>IF(B1182="A",'Specifications (ICE)'!$M$12,IF(B1182="G",'Specifications (ICE)'!$M$13))</f>
        <v>84.271039200000004</v>
      </c>
      <c r="I1182" s="14">
        <f>'Specifications (ICE)'!$H$11-G1182-H1182-R1182</f>
        <v>561.50961099107656</v>
      </c>
      <c r="J1182" s="14">
        <f t="shared" si="428"/>
        <v>0.88728655499254105</v>
      </c>
      <c r="K1182" s="14">
        <f>0.5*'Specifications (ICE)'!$E$16*E1182^2</f>
        <v>48283.043975654393</v>
      </c>
      <c r="L1182" s="14">
        <f>E1182/'Specifications (ICE)'!$M$4</f>
        <v>46.93333333333333</v>
      </c>
      <c r="M1182" s="14">
        <f t="shared" si="423"/>
        <v>3</v>
      </c>
      <c r="N1182" s="14">
        <f>IF(M1182=1,'Specifications (ICE)'!$M$19,IF(M1182=2,'Specifications (ICE)'!$M$20,IF(M1182=3,'Specifications (ICE)'!$M$21)))</f>
        <v>632.83908432016858</v>
      </c>
      <c r="O1182" s="14">
        <f t="shared" si="424"/>
        <v>56.911309171706868</v>
      </c>
      <c r="P1182" s="13">
        <f t="shared" si="425"/>
        <v>0</v>
      </c>
      <c r="Q1182" s="14">
        <v>0</v>
      </c>
      <c r="R1182" s="17">
        <f>'Specifications (ICE)'!$E$16*9.81*SIN(Q1182-Q1181)</f>
        <v>0</v>
      </c>
      <c r="S1182" s="14">
        <f t="shared" si="429"/>
        <v>0</v>
      </c>
      <c r="T1182" s="12">
        <f t="shared" si="426"/>
        <v>840.33949246964119</v>
      </c>
      <c r="U1182" s="3">
        <f t="shared" si="444"/>
        <v>18</v>
      </c>
      <c r="V1182" s="19">
        <f t="shared" si="430"/>
        <v>13.422600000000001</v>
      </c>
      <c r="W1182" s="14">
        <f>IF(M1182=1,_xlfn.XLOOKUP(D1182,' RPM (ICE)'!$E$3:$E$63,' RPM (ICE)'!$B$3:$B$63,,1),IF(M1182=2,_xlfn.XLOOKUP(D1182,' RPM (ICE)'!$F$3:$F$63,' RPM (ICE)'!$B$3:$B$63,,1),IF(M1182=3,_xlfn.XLOOKUP(D1182,' RPM (ICE)'!$G$3:$G$63,' RPM (ICE)'!$B$3:$B$63,,1))))</f>
        <v>6900</v>
      </c>
      <c r="X1182" s="12">
        <f t="shared" si="431"/>
        <v>18.575322156521739</v>
      </c>
      <c r="Y1182" s="3">
        <f t="shared" si="432"/>
        <v>19</v>
      </c>
      <c r="Z1182" s="3">
        <f t="shared" si="439"/>
        <v>19</v>
      </c>
      <c r="AA1182" s="3">
        <f t="shared" si="433"/>
        <v>19</v>
      </c>
      <c r="AB1182" s="19"/>
      <c r="AC1182" s="14">
        <f>IF(M1182=1,_xlfn.XLOOKUP(D1182,' RPM (ICE)'!$E$3:$E$63,' RPM (ICE)'!$C$3:$C$63,,-1),IF(M1182=2,_xlfn.XLOOKUP(D1182,' RPM (ICE)'!$F$3:$F$63,' RPM (ICE)'!$C$3:$C$63,,-1),IF(M1182=3,_xlfn.XLOOKUP(D1182,' RPM (ICE)'!$G$3:$G$63,' RPM (ICE)'!$C$3:$C$63,,-1))))</f>
        <v>13.483333333333301</v>
      </c>
      <c r="AD1182" s="14">
        <f t="shared" si="434"/>
        <v>10.054521666666643</v>
      </c>
      <c r="AE1182" s="14">
        <f t="shared" si="435"/>
        <v>13.914292245024122</v>
      </c>
      <c r="AF1182" s="14" cm="1">
        <f t="array" ref="AF1182">_xlfn.XLOOKUP(AE1182,BSFC!$I$11:$I$33,_xlfn.XLOOKUP('Main Data (ICE)'!W1182,BSFC!$J$10:$W$10,BSFC!$J$11:$W$33,,-1),,-1)</f>
        <v>450.79008974999994</v>
      </c>
      <c r="AG1182" s="14">
        <f t="shared" si="436"/>
        <v>1.2590218679194376</v>
      </c>
      <c r="AH1182" s="14">
        <f t="shared" si="440"/>
        <v>2.08253003846414E-4</v>
      </c>
      <c r="AI1182" s="14">
        <f t="shared" si="441"/>
        <v>9.3878390294632047E-2</v>
      </c>
      <c r="AJ1182" s="14">
        <f t="shared" si="445"/>
        <v>140.56571483719867</v>
      </c>
      <c r="AK1182" s="14">
        <f t="shared" si="442"/>
        <v>1.2434223880083715E-4</v>
      </c>
      <c r="AL1182" s="14">
        <f t="shared" si="443"/>
        <v>0.18617975475125922</v>
      </c>
    </row>
    <row r="1183" spans="1:38" ht="15.75" thickBot="1" x14ac:dyDescent="0.3">
      <c r="A1183" s="14">
        <v>2</v>
      </c>
      <c r="B1183" s="17" t="s">
        <v>33</v>
      </c>
      <c r="C1183" s="14">
        <v>1177</v>
      </c>
      <c r="D1183" s="14">
        <f t="shared" si="437"/>
        <v>30.000049728</v>
      </c>
      <c r="E1183" s="14">
        <f t="shared" si="427"/>
        <v>13.411199999999999</v>
      </c>
      <c r="F1183" s="14">
        <f t="shared" si="438"/>
        <v>103.79444919871415</v>
      </c>
      <c r="G1183" s="14">
        <f>0.5*('Specifications (ICE)'!$P$4*'Specifications (ICE)'!$P$3)*'Specifications (ICE)'!$P$5*E1183^2</f>
        <v>56.217600027646043</v>
      </c>
      <c r="H1183" s="14">
        <f>IF(B1183="A",'Specifications (ICE)'!$M$12,IF(B1183="G",'Specifications (ICE)'!$M$13))</f>
        <v>84.271039200000004</v>
      </c>
      <c r="I1183" s="14">
        <f>'Specifications (ICE)'!$H$11-G1183-H1183-R1183</f>
        <v>561.50961099107656</v>
      </c>
      <c r="J1183" s="14">
        <f t="shared" si="428"/>
        <v>0.88728655499254105</v>
      </c>
      <c r="K1183" s="14">
        <f>0.5*'Specifications (ICE)'!$E$16*E1183^2</f>
        <v>48283.043975654393</v>
      </c>
      <c r="L1183" s="14">
        <f>E1183/'Specifications (ICE)'!$M$4</f>
        <v>46.93333333333333</v>
      </c>
      <c r="M1183" s="14">
        <f t="shared" si="423"/>
        <v>3</v>
      </c>
      <c r="N1183" s="14">
        <f>IF(M1183=1,'Specifications (ICE)'!$M$19,IF(M1183=2,'Specifications (ICE)'!$M$20,IF(M1183=3,'Specifications (ICE)'!$M$21)))</f>
        <v>632.83908432016858</v>
      </c>
      <c r="O1183" s="14">
        <f t="shared" si="424"/>
        <v>56.911309171706868</v>
      </c>
      <c r="P1183" s="13">
        <f t="shared" si="425"/>
        <v>0</v>
      </c>
      <c r="Q1183" s="14">
        <v>0</v>
      </c>
      <c r="R1183" s="17">
        <f>'Specifications (ICE)'!$E$16*9.81*SIN(Q1183-Q1182)</f>
        <v>0</v>
      </c>
      <c r="S1183" s="14">
        <f t="shared" si="429"/>
        <v>0</v>
      </c>
      <c r="T1183" s="12">
        <f t="shared" si="426"/>
        <v>840.33949246964119</v>
      </c>
      <c r="U1183" s="3">
        <f t="shared" si="444"/>
        <v>18</v>
      </c>
      <c r="V1183" s="19">
        <f t="shared" si="430"/>
        <v>13.422600000000001</v>
      </c>
      <c r="W1183" s="14">
        <f>IF(M1183=1,_xlfn.XLOOKUP(D1183,' RPM (ICE)'!$E$3:$E$63,' RPM (ICE)'!$B$3:$B$63,,1),IF(M1183=2,_xlfn.XLOOKUP(D1183,' RPM (ICE)'!$F$3:$F$63,' RPM (ICE)'!$B$3:$B$63,,1),IF(M1183=3,_xlfn.XLOOKUP(D1183,' RPM (ICE)'!$G$3:$G$63,' RPM (ICE)'!$B$3:$B$63,,1))))</f>
        <v>6900</v>
      </c>
      <c r="X1183" s="12">
        <f t="shared" si="431"/>
        <v>18.575322156521739</v>
      </c>
      <c r="Y1183" s="3">
        <f t="shared" si="432"/>
        <v>19</v>
      </c>
      <c r="Z1183" s="3">
        <f t="shared" si="439"/>
        <v>19</v>
      </c>
      <c r="AA1183" s="3">
        <f t="shared" si="433"/>
        <v>19</v>
      </c>
      <c r="AB1183" s="19"/>
      <c r="AC1183" s="14">
        <f>IF(M1183=1,_xlfn.XLOOKUP(D1183,' RPM (ICE)'!$E$3:$E$63,' RPM (ICE)'!$C$3:$C$63,,-1),IF(M1183=2,_xlfn.XLOOKUP(D1183,' RPM (ICE)'!$F$3:$F$63,' RPM (ICE)'!$C$3:$C$63,,-1),IF(M1183=3,_xlfn.XLOOKUP(D1183,' RPM (ICE)'!$G$3:$G$63,' RPM (ICE)'!$C$3:$C$63,,-1))))</f>
        <v>13.483333333333301</v>
      </c>
      <c r="AD1183" s="14">
        <f t="shared" si="434"/>
        <v>10.054521666666643</v>
      </c>
      <c r="AE1183" s="14">
        <f t="shared" si="435"/>
        <v>13.914292245024122</v>
      </c>
      <c r="AF1183" s="14" cm="1">
        <f t="array" ref="AF1183">_xlfn.XLOOKUP(AE1183,BSFC!$I$11:$I$33,_xlfn.XLOOKUP('Main Data (ICE)'!W1183,BSFC!$J$10:$W$10,BSFC!$J$11:$W$33,,-1),,-1)</f>
        <v>450.79008974999994</v>
      </c>
      <c r="AG1183" s="14">
        <f t="shared" si="436"/>
        <v>1.2590218679194376</v>
      </c>
      <c r="AH1183" s="14">
        <f t="shared" si="440"/>
        <v>2.08253003846414E-4</v>
      </c>
      <c r="AI1183" s="14">
        <f t="shared" si="441"/>
        <v>9.3878390294632047E-2</v>
      </c>
      <c r="AJ1183" s="14">
        <f t="shared" si="445"/>
        <v>140.6595932274933</v>
      </c>
      <c r="AK1183" s="14">
        <f t="shared" si="442"/>
        <v>1.2434223880083715E-4</v>
      </c>
      <c r="AL1183" s="14">
        <f t="shared" si="443"/>
        <v>0.18630409699006006</v>
      </c>
    </row>
    <row r="1184" spans="1:38" ht="15.75" thickBot="1" x14ac:dyDescent="0.3">
      <c r="A1184" s="14">
        <v>2</v>
      </c>
      <c r="B1184" s="17" t="s">
        <v>33</v>
      </c>
      <c r="C1184" s="14">
        <v>1178</v>
      </c>
      <c r="D1184" s="14">
        <f t="shared" si="437"/>
        <v>30.000049728</v>
      </c>
      <c r="E1184" s="14">
        <f t="shared" si="427"/>
        <v>13.411199999999999</v>
      </c>
      <c r="F1184" s="14">
        <f t="shared" si="438"/>
        <v>103.86901374178262</v>
      </c>
      <c r="G1184" s="14">
        <f>0.5*('Specifications (ICE)'!$P$4*'Specifications (ICE)'!$P$3)*'Specifications (ICE)'!$P$5*E1184^2</f>
        <v>56.217600027646043</v>
      </c>
      <c r="H1184" s="14">
        <f>IF(B1184="A",'Specifications (ICE)'!$M$12,IF(B1184="G",'Specifications (ICE)'!$M$13))</f>
        <v>84.271039200000004</v>
      </c>
      <c r="I1184" s="14">
        <f>'Specifications (ICE)'!$H$11-G1184-H1184-R1184</f>
        <v>561.50961099107656</v>
      </c>
      <c r="J1184" s="14">
        <f t="shared" si="428"/>
        <v>0.88728655499254105</v>
      </c>
      <c r="K1184" s="14">
        <f>0.5*'Specifications (ICE)'!$E$16*E1184^2</f>
        <v>48283.043975654393</v>
      </c>
      <c r="L1184" s="14">
        <f>E1184/'Specifications (ICE)'!$M$4</f>
        <v>46.93333333333333</v>
      </c>
      <c r="M1184" s="14">
        <f t="shared" si="423"/>
        <v>3</v>
      </c>
      <c r="N1184" s="14">
        <f>IF(M1184=1,'Specifications (ICE)'!$M$19,IF(M1184=2,'Specifications (ICE)'!$M$20,IF(M1184=3,'Specifications (ICE)'!$M$21)))</f>
        <v>632.83908432016858</v>
      </c>
      <c r="O1184" s="14">
        <f t="shared" si="424"/>
        <v>56.911309171706868</v>
      </c>
      <c r="P1184" s="13">
        <f t="shared" si="425"/>
        <v>0</v>
      </c>
      <c r="Q1184" s="14">
        <v>0</v>
      </c>
      <c r="R1184" s="17">
        <f>'Specifications (ICE)'!$E$16*9.81*SIN(Q1184-Q1183)</f>
        <v>0</v>
      </c>
      <c r="S1184" s="14">
        <f t="shared" si="429"/>
        <v>0</v>
      </c>
      <c r="T1184" s="12">
        <f t="shared" si="426"/>
        <v>840.33949246964119</v>
      </c>
      <c r="U1184" s="3">
        <f t="shared" si="444"/>
        <v>18</v>
      </c>
      <c r="V1184" s="19">
        <f t="shared" si="430"/>
        <v>13.422600000000001</v>
      </c>
      <c r="W1184" s="14">
        <f>IF(M1184=1,_xlfn.XLOOKUP(D1184,' RPM (ICE)'!$E$3:$E$63,' RPM (ICE)'!$B$3:$B$63,,1),IF(M1184=2,_xlfn.XLOOKUP(D1184,' RPM (ICE)'!$F$3:$F$63,' RPM (ICE)'!$B$3:$B$63,,1),IF(M1184=3,_xlfn.XLOOKUP(D1184,' RPM (ICE)'!$G$3:$G$63,' RPM (ICE)'!$B$3:$B$63,,1))))</f>
        <v>6900</v>
      </c>
      <c r="X1184" s="12">
        <f t="shared" si="431"/>
        <v>18.575322156521739</v>
      </c>
      <c r="Y1184" s="3">
        <f t="shared" si="432"/>
        <v>19</v>
      </c>
      <c r="Z1184" s="3">
        <f t="shared" si="439"/>
        <v>19</v>
      </c>
      <c r="AA1184" s="3">
        <f t="shared" si="433"/>
        <v>19</v>
      </c>
      <c r="AB1184" s="19"/>
      <c r="AC1184" s="14">
        <f>IF(M1184=1,_xlfn.XLOOKUP(D1184,' RPM (ICE)'!$E$3:$E$63,' RPM (ICE)'!$C$3:$C$63,,-1),IF(M1184=2,_xlfn.XLOOKUP(D1184,' RPM (ICE)'!$F$3:$F$63,' RPM (ICE)'!$C$3:$C$63,,-1),IF(M1184=3,_xlfn.XLOOKUP(D1184,' RPM (ICE)'!$G$3:$G$63,' RPM (ICE)'!$C$3:$C$63,,-1))))</f>
        <v>13.483333333333301</v>
      </c>
      <c r="AD1184" s="14">
        <f t="shared" si="434"/>
        <v>10.054521666666643</v>
      </c>
      <c r="AE1184" s="14">
        <f t="shared" si="435"/>
        <v>13.914292245024122</v>
      </c>
      <c r="AF1184" s="14" cm="1">
        <f t="array" ref="AF1184">_xlfn.XLOOKUP(AE1184,BSFC!$I$11:$I$33,_xlfn.XLOOKUP('Main Data (ICE)'!W1184,BSFC!$J$10:$W$10,BSFC!$J$11:$W$33,,-1),,-1)</f>
        <v>450.79008974999994</v>
      </c>
      <c r="AG1184" s="14">
        <f t="shared" si="436"/>
        <v>1.2590218679194376</v>
      </c>
      <c r="AH1184" s="14">
        <f t="shared" si="440"/>
        <v>2.08253003846414E-4</v>
      </c>
      <c r="AI1184" s="14">
        <f t="shared" si="441"/>
        <v>9.3878390294632047E-2</v>
      </c>
      <c r="AJ1184" s="14">
        <f t="shared" si="445"/>
        <v>140.75347161778794</v>
      </c>
      <c r="AK1184" s="14">
        <f t="shared" si="442"/>
        <v>1.2434223880083715E-4</v>
      </c>
      <c r="AL1184" s="14">
        <f t="shared" si="443"/>
        <v>0.1864284392288609</v>
      </c>
    </row>
    <row r="1185" spans="1:38" ht="15.75" thickBot="1" x14ac:dyDescent="0.3">
      <c r="A1185" s="14">
        <v>2</v>
      </c>
      <c r="B1185" s="17" t="s">
        <v>33</v>
      </c>
      <c r="C1185" s="14">
        <v>1179</v>
      </c>
      <c r="D1185" s="14">
        <f t="shared" si="437"/>
        <v>30.000049728</v>
      </c>
      <c r="E1185" s="14">
        <f t="shared" si="427"/>
        <v>13.411199999999999</v>
      </c>
      <c r="F1185" s="14">
        <f t="shared" si="438"/>
        <v>103.9435782848511</v>
      </c>
      <c r="G1185" s="14">
        <f>0.5*('Specifications (ICE)'!$P$4*'Specifications (ICE)'!$P$3)*'Specifications (ICE)'!$P$5*E1185^2</f>
        <v>56.217600027646043</v>
      </c>
      <c r="H1185" s="14">
        <f>IF(B1185="A",'Specifications (ICE)'!$M$12,IF(B1185="G",'Specifications (ICE)'!$M$13))</f>
        <v>84.271039200000004</v>
      </c>
      <c r="I1185" s="14">
        <f>'Specifications (ICE)'!$H$11-G1185-H1185-R1185</f>
        <v>561.50961099107656</v>
      </c>
      <c r="J1185" s="14">
        <f t="shared" si="428"/>
        <v>0.88728655499254105</v>
      </c>
      <c r="K1185" s="14">
        <f>0.5*'Specifications (ICE)'!$E$16*E1185^2</f>
        <v>48283.043975654393</v>
      </c>
      <c r="L1185" s="14">
        <f>E1185/'Specifications (ICE)'!$M$4</f>
        <v>46.93333333333333</v>
      </c>
      <c r="M1185" s="14">
        <f t="shared" si="423"/>
        <v>3</v>
      </c>
      <c r="N1185" s="14">
        <f>IF(M1185=1,'Specifications (ICE)'!$M$19,IF(M1185=2,'Specifications (ICE)'!$M$20,IF(M1185=3,'Specifications (ICE)'!$M$21)))</f>
        <v>632.83908432016858</v>
      </c>
      <c r="O1185" s="14">
        <f t="shared" si="424"/>
        <v>56.911309171706868</v>
      </c>
      <c r="P1185" s="13">
        <f t="shared" si="425"/>
        <v>0</v>
      </c>
      <c r="Q1185" s="14">
        <v>0</v>
      </c>
      <c r="R1185" s="17">
        <f>'Specifications (ICE)'!$E$16*9.81*SIN(Q1185-Q1184)</f>
        <v>0</v>
      </c>
      <c r="S1185" s="14">
        <f t="shared" si="429"/>
        <v>0</v>
      </c>
      <c r="T1185" s="12">
        <f t="shared" si="426"/>
        <v>840.33949246964119</v>
      </c>
      <c r="U1185" s="3">
        <f t="shared" si="444"/>
        <v>18</v>
      </c>
      <c r="V1185" s="19">
        <f t="shared" si="430"/>
        <v>13.422600000000001</v>
      </c>
      <c r="W1185" s="14">
        <f>IF(M1185=1,_xlfn.XLOOKUP(D1185,' RPM (ICE)'!$E$3:$E$63,' RPM (ICE)'!$B$3:$B$63,,1),IF(M1185=2,_xlfn.XLOOKUP(D1185,' RPM (ICE)'!$F$3:$F$63,' RPM (ICE)'!$B$3:$B$63,,1),IF(M1185=3,_xlfn.XLOOKUP(D1185,' RPM (ICE)'!$G$3:$G$63,' RPM (ICE)'!$B$3:$B$63,,1))))</f>
        <v>6900</v>
      </c>
      <c r="X1185" s="12">
        <f t="shared" si="431"/>
        <v>18.575322156521739</v>
      </c>
      <c r="Y1185" s="3">
        <f t="shared" si="432"/>
        <v>19</v>
      </c>
      <c r="Z1185" s="3">
        <f t="shared" si="439"/>
        <v>19</v>
      </c>
      <c r="AA1185" s="3">
        <f t="shared" si="433"/>
        <v>19</v>
      </c>
      <c r="AB1185" s="19"/>
      <c r="AC1185" s="14">
        <f>IF(M1185=1,_xlfn.XLOOKUP(D1185,' RPM (ICE)'!$E$3:$E$63,' RPM (ICE)'!$C$3:$C$63,,-1),IF(M1185=2,_xlfn.XLOOKUP(D1185,' RPM (ICE)'!$F$3:$F$63,' RPM (ICE)'!$C$3:$C$63,,-1),IF(M1185=3,_xlfn.XLOOKUP(D1185,' RPM (ICE)'!$G$3:$G$63,' RPM (ICE)'!$C$3:$C$63,,-1))))</f>
        <v>13.483333333333301</v>
      </c>
      <c r="AD1185" s="14">
        <f t="shared" si="434"/>
        <v>10.054521666666643</v>
      </c>
      <c r="AE1185" s="14">
        <f t="shared" si="435"/>
        <v>13.914292245024122</v>
      </c>
      <c r="AF1185" s="14" cm="1">
        <f t="array" ref="AF1185">_xlfn.XLOOKUP(AE1185,BSFC!$I$11:$I$33,_xlfn.XLOOKUP('Main Data (ICE)'!W1185,BSFC!$J$10:$W$10,BSFC!$J$11:$W$33,,-1),,-1)</f>
        <v>450.79008974999994</v>
      </c>
      <c r="AG1185" s="14">
        <f t="shared" si="436"/>
        <v>1.2590218679194376</v>
      </c>
      <c r="AH1185" s="14">
        <f t="shared" si="440"/>
        <v>2.08253003846414E-4</v>
      </c>
      <c r="AI1185" s="14">
        <f t="shared" si="441"/>
        <v>9.3878390294632047E-2</v>
      </c>
      <c r="AJ1185" s="14">
        <f t="shared" si="445"/>
        <v>140.84735000808257</v>
      </c>
      <c r="AK1185" s="14">
        <f t="shared" si="442"/>
        <v>1.2434223880083715E-4</v>
      </c>
      <c r="AL1185" s="14">
        <f t="shared" si="443"/>
        <v>0.18655278146766174</v>
      </c>
    </row>
    <row r="1186" spans="1:38" ht="15.75" thickBot="1" x14ac:dyDescent="0.3">
      <c r="A1186" s="14">
        <v>2</v>
      </c>
      <c r="B1186" s="17" t="s">
        <v>33</v>
      </c>
      <c r="C1186" s="14">
        <v>1180</v>
      </c>
      <c r="D1186" s="14">
        <f t="shared" si="437"/>
        <v>30.000049728</v>
      </c>
      <c r="E1186" s="14">
        <f t="shared" si="427"/>
        <v>13.411199999999999</v>
      </c>
      <c r="F1186" s="14">
        <f t="shared" si="438"/>
        <v>104.01814282791958</v>
      </c>
      <c r="G1186" s="14">
        <f>0.5*('Specifications (ICE)'!$P$4*'Specifications (ICE)'!$P$3)*'Specifications (ICE)'!$P$5*E1186^2</f>
        <v>56.217600027646043</v>
      </c>
      <c r="H1186" s="14">
        <f>IF(B1186="A",'Specifications (ICE)'!$M$12,IF(B1186="G",'Specifications (ICE)'!$M$13))</f>
        <v>84.271039200000004</v>
      </c>
      <c r="I1186" s="14">
        <f>'Specifications (ICE)'!$H$11-G1186-H1186-R1186</f>
        <v>561.50961099107656</v>
      </c>
      <c r="J1186" s="14">
        <f t="shared" si="428"/>
        <v>0.88728655499254105</v>
      </c>
      <c r="K1186" s="14">
        <f>0.5*'Specifications (ICE)'!$E$16*E1186^2</f>
        <v>48283.043975654393</v>
      </c>
      <c r="L1186" s="14">
        <f>E1186/'Specifications (ICE)'!$M$4</f>
        <v>46.93333333333333</v>
      </c>
      <c r="M1186" s="14">
        <f t="shared" si="423"/>
        <v>3</v>
      </c>
      <c r="N1186" s="14">
        <f>IF(M1186=1,'Specifications (ICE)'!$M$19,IF(M1186=2,'Specifications (ICE)'!$M$20,IF(M1186=3,'Specifications (ICE)'!$M$21)))</f>
        <v>632.83908432016858</v>
      </c>
      <c r="O1186" s="14">
        <f t="shared" si="424"/>
        <v>56.911309171706868</v>
      </c>
      <c r="P1186" s="13">
        <f t="shared" si="425"/>
        <v>0</v>
      </c>
      <c r="Q1186" s="14">
        <v>0</v>
      </c>
      <c r="R1186" s="17">
        <f>'Specifications (ICE)'!$E$16*9.81*SIN(Q1186-Q1185)</f>
        <v>0</v>
      </c>
      <c r="S1186" s="14">
        <f t="shared" si="429"/>
        <v>0</v>
      </c>
      <c r="T1186" s="12">
        <f t="shared" si="426"/>
        <v>840.33949246964119</v>
      </c>
      <c r="U1186" s="3">
        <f t="shared" si="444"/>
        <v>18</v>
      </c>
      <c r="V1186" s="19">
        <f t="shared" si="430"/>
        <v>13.422600000000001</v>
      </c>
      <c r="W1186" s="14">
        <f>IF(M1186=1,_xlfn.XLOOKUP(D1186,' RPM (ICE)'!$E$3:$E$63,' RPM (ICE)'!$B$3:$B$63,,1),IF(M1186=2,_xlfn.XLOOKUP(D1186,' RPM (ICE)'!$F$3:$F$63,' RPM (ICE)'!$B$3:$B$63,,1),IF(M1186=3,_xlfn.XLOOKUP(D1186,' RPM (ICE)'!$G$3:$G$63,' RPM (ICE)'!$B$3:$B$63,,1))))</f>
        <v>6900</v>
      </c>
      <c r="X1186" s="12">
        <f t="shared" si="431"/>
        <v>18.575322156521739</v>
      </c>
      <c r="Y1186" s="3">
        <f t="shared" si="432"/>
        <v>19</v>
      </c>
      <c r="Z1186" s="3">
        <f t="shared" si="439"/>
        <v>19</v>
      </c>
      <c r="AA1186" s="3">
        <f t="shared" si="433"/>
        <v>19</v>
      </c>
      <c r="AB1186" s="19"/>
      <c r="AC1186" s="14">
        <f>IF(M1186=1,_xlfn.XLOOKUP(D1186,' RPM (ICE)'!$E$3:$E$63,' RPM (ICE)'!$C$3:$C$63,,-1),IF(M1186=2,_xlfn.XLOOKUP(D1186,' RPM (ICE)'!$F$3:$F$63,' RPM (ICE)'!$C$3:$C$63,,-1),IF(M1186=3,_xlfn.XLOOKUP(D1186,' RPM (ICE)'!$G$3:$G$63,' RPM (ICE)'!$C$3:$C$63,,-1))))</f>
        <v>13.483333333333301</v>
      </c>
      <c r="AD1186" s="14">
        <f t="shared" si="434"/>
        <v>10.054521666666643</v>
      </c>
      <c r="AE1186" s="14">
        <f t="shared" si="435"/>
        <v>13.914292245024122</v>
      </c>
      <c r="AF1186" s="14" cm="1">
        <f t="array" ref="AF1186">_xlfn.XLOOKUP(AE1186,BSFC!$I$11:$I$33,_xlfn.XLOOKUP('Main Data (ICE)'!W1186,BSFC!$J$10:$W$10,BSFC!$J$11:$W$33,,-1),,-1)</f>
        <v>450.79008974999994</v>
      </c>
      <c r="AG1186" s="14">
        <f t="shared" si="436"/>
        <v>1.2590218679194376</v>
      </c>
      <c r="AH1186" s="14">
        <f t="shared" si="440"/>
        <v>2.08253003846414E-4</v>
      </c>
      <c r="AI1186" s="14">
        <f t="shared" si="441"/>
        <v>9.3878390294632047E-2</v>
      </c>
      <c r="AJ1186" s="14">
        <f t="shared" si="445"/>
        <v>140.94122839837721</v>
      </c>
      <c r="AK1186" s="14">
        <f t="shared" si="442"/>
        <v>1.2434223880083715E-4</v>
      </c>
      <c r="AL1186" s="14">
        <f t="shared" si="443"/>
        <v>0.18667712370646258</v>
      </c>
    </row>
    <row r="1187" spans="1:38" ht="15.75" thickBot="1" x14ac:dyDescent="0.3">
      <c r="A1187" s="14">
        <v>2</v>
      </c>
      <c r="B1187" s="17" t="s">
        <v>33</v>
      </c>
      <c r="C1187" s="14">
        <v>1181</v>
      </c>
      <c r="D1187" s="14">
        <f t="shared" si="437"/>
        <v>30.000049728</v>
      </c>
      <c r="E1187" s="14">
        <f t="shared" si="427"/>
        <v>13.411199999999999</v>
      </c>
      <c r="F1187" s="14">
        <f t="shared" si="438"/>
        <v>104.09270737098805</v>
      </c>
      <c r="G1187" s="14">
        <f>0.5*('Specifications (ICE)'!$P$4*'Specifications (ICE)'!$P$3)*'Specifications (ICE)'!$P$5*E1187^2</f>
        <v>56.217600027646043</v>
      </c>
      <c r="H1187" s="14">
        <f>IF(B1187="A",'Specifications (ICE)'!$M$12,IF(B1187="G",'Specifications (ICE)'!$M$13))</f>
        <v>84.271039200000004</v>
      </c>
      <c r="I1187" s="14">
        <f>'Specifications (ICE)'!$H$11-G1187-H1187-R1187</f>
        <v>561.50961099107656</v>
      </c>
      <c r="J1187" s="14">
        <f t="shared" si="428"/>
        <v>0.88728655499254105</v>
      </c>
      <c r="K1187" s="14">
        <f>0.5*'Specifications (ICE)'!$E$16*E1187^2</f>
        <v>48283.043975654393</v>
      </c>
      <c r="L1187" s="14">
        <f>E1187/'Specifications (ICE)'!$M$4</f>
        <v>46.93333333333333</v>
      </c>
      <c r="M1187" s="14">
        <f t="shared" si="423"/>
        <v>3</v>
      </c>
      <c r="N1187" s="14">
        <f>IF(M1187=1,'Specifications (ICE)'!$M$19,IF(M1187=2,'Specifications (ICE)'!$M$20,IF(M1187=3,'Specifications (ICE)'!$M$21)))</f>
        <v>632.83908432016858</v>
      </c>
      <c r="O1187" s="14">
        <f t="shared" si="424"/>
        <v>56.911309171706868</v>
      </c>
      <c r="P1187" s="13">
        <f t="shared" si="425"/>
        <v>0</v>
      </c>
      <c r="Q1187" s="14">
        <v>0</v>
      </c>
      <c r="R1187" s="17">
        <f>'Specifications (ICE)'!$E$16*9.81*SIN(Q1187-Q1186)</f>
        <v>0</v>
      </c>
      <c r="S1187" s="14">
        <f t="shared" si="429"/>
        <v>0</v>
      </c>
      <c r="T1187" s="12">
        <f t="shared" si="426"/>
        <v>840.33949246964119</v>
      </c>
      <c r="U1187" s="3">
        <f t="shared" si="444"/>
        <v>18</v>
      </c>
      <c r="V1187" s="19">
        <f t="shared" si="430"/>
        <v>13.422600000000001</v>
      </c>
      <c r="W1187" s="14">
        <f>IF(M1187=1,_xlfn.XLOOKUP(D1187,' RPM (ICE)'!$E$3:$E$63,' RPM (ICE)'!$B$3:$B$63,,1),IF(M1187=2,_xlfn.XLOOKUP(D1187,' RPM (ICE)'!$F$3:$F$63,' RPM (ICE)'!$B$3:$B$63,,1),IF(M1187=3,_xlfn.XLOOKUP(D1187,' RPM (ICE)'!$G$3:$G$63,' RPM (ICE)'!$B$3:$B$63,,1))))</f>
        <v>6900</v>
      </c>
      <c r="X1187" s="12">
        <f t="shared" si="431"/>
        <v>18.575322156521739</v>
      </c>
      <c r="Y1187" s="3">
        <f t="shared" si="432"/>
        <v>19</v>
      </c>
      <c r="Z1187" s="3">
        <f t="shared" si="439"/>
        <v>19</v>
      </c>
      <c r="AA1187" s="3">
        <f t="shared" si="433"/>
        <v>19</v>
      </c>
      <c r="AB1187" s="19"/>
      <c r="AC1187" s="14">
        <f>IF(M1187=1,_xlfn.XLOOKUP(D1187,' RPM (ICE)'!$E$3:$E$63,' RPM (ICE)'!$C$3:$C$63,,-1),IF(M1187=2,_xlfn.XLOOKUP(D1187,' RPM (ICE)'!$F$3:$F$63,' RPM (ICE)'!$C$3:$C$63,,-1),IF(M1187=3,_xlfn.XLOOKUP(D1187,' RPM (ICE)'!$G$3:$G$63,' RPM (ICE)'!$C$3:$C$63,,-1))))</f>
        <v>13.483333333333301</v>
      </c>
      <c r="AD1187" s="14">
        <f t="shared" si="434"/>
        <v>10.054521666666643</v>
      </c>
      <c r="AE1187" s="14">
        <f t="shared" si="435"/>
        <v>13.914292245024122</v>
      </c>
      <c r="AF1187" s="14" cm="1">
        <f t="array" ref="AF1187">_xlfn.XLOOKUP(AE1187,BSFC!$I$11:$I$33,_xlfn.XLOOKUP('Main Data (ICE)'!W1187,BSFC!$J$10:$W$10,BSFC!$J$11:$W$33,,-1),,-1)</f>
        <v>450.79008974999994</v>
      </c>
      <c r="AG1187" s="14">
        <f t="shared" si="436"/>
        <v>1.2590218679194376</v>
      </c>
      <c r="AH1187" s="14">
        <f t="shared" si="440"/>
        <v>2.08253003846414E-4</v>
      </c>
      <c r="AI1187" s="14">
        <f t="shared" si="441"/>
        <v>9.3878390294632047E-2</v>
      </c>
      <c r="AJ1187" s="14">
        <f t="shared" si="445"/>
        <v>141.03510678867184</v>
      </c>
      <c r="AK1187" s="14">
        <f t="shared" si="442"/>
        <v>1.2434223880083715E-4</v>
      </c>
      <c r="AL1187" s="14">
        <f t="shared" si="443"/>
        <v>0.18680146594526342</v>
      </c>
    </row>
    <row r="1188" spans="1:38" ht="15.75" thickBot="1" x14ac:dyDescent="0.3">
      <c r="A1188" s="14">
        <v>2</v>
      </c>
      <c r="B1188" s="17" t="s">
        <v>33</v>
      </c>
      <c r="C1188" s="14">
        <v>1182</v>
      </c>
      <c r="D1188" s="14">
        <f t="shared" si="437"/>
        <v>30.000049728</v>
      </c>
      <c r="E1188" s="14">
        <f t="shared" si="427"/>
        <v>13.411199999999999</v>
      </c>
      <c r="F1188" s="14">
        <f t="shared" si="438"/>
        <v>104.16727191405653</v>
      </c>
      <c r="G1188" s="14">
        <f>0.5*('Specifications (ICE)'!$P$4*'Specifications (ICE)'!$P$3)*'Specifications (ICE)'!$P$5*E1188^2</f>
        <v>56.217600027646043</v>
      </c>
      <c r="H1188" s="14">
        <f>IF(B1188="A",'Specifications (ICE)'!$M$12,IF(B1188="G",'Specifications (ICE)'!$M$13))</f>
        <v>84.271039200000004</v>
      </c>
      <c r="I1188" s="14">
        <f>'Specifications (ICE)'!$H$11-G1188-H1188-R1188</f>
        <v>561.50961099107656</v>
      </c>
      <c r="J1188" s="14">
        <f t="shared" si="428"/>
        <v>0.88728655499254105</v>
      </c>
      <c r="K1188" s="14">
        <f>0.5*'Specifications (ICE)'!$E$16*E1188^2</f>
        <v>48283.043975654393</v>
      </c>
      <c r="L1188" s="14">
        <f>E1188/'Specifications (ICE)'!$M$4</f>
        <v>46.93333333333333</v>
      </c>
      <c r="M1188" s="14">
        <f t="shared" si="423"/>
        <v>3</v>
      </c>
      <c r="N1188" s="14">
        <f>IF(M1188=1,'Specifications (ICE)'!$M$19,IF(M1188=2,'Specifications (ICE)'!$M$20,IF(M1188=3,'Specifications (ICE)'!$M$21)))</f>
        <v>632.83908432016858</v>
      </c>
      <c r="O1188" s="14">
        <f t="shared" si="424"/>
        <v>56.911309171706868</v>
      </c>
      <c r="P1188" s="13">
        <f t="shared" si="425"/>
        <v>0</v>
      </c>
      <c r="Q1188" s="14">
        <v>0</v>
      </c>
      <c r="R1188" s="17">
        <f>'Specifications (ICE)'!$E$16*9.81*SIN(Q1188-Q1187)</f>
        <v>0</v>
      </c>
      <c r="S1188" s="14">
        <f t="shared" si="429"/>
        <v>0</v>
      </c>
      <c r="T1188" s="12">
        <f t="shared" si="426"/>
        <v>840.33949246964119</v>
      </c>
      <c r="U1188" s="3">
        <f t="shared" si="444"/>
        <v>18</v>
      </c>
      <c r="V1188" s="19">
        <f t="shared" si="430"/>
        <v>13.422600000000001</v>
      </c>
      <c r="W1188" s="14">
        <f>IF(M1188=1,_xlfn.XLOOKUP(D1188,' RPM (ICE)'!$E$3:$E$63,' RPM (ICE)'!$B$3:$B$63,,1),IF(M1188=2,_xlfn.XLOOKUP(D1188,' RPM (ICE)'!$F$3:$F$63,' RPM (ICE)'!$B$3:$B$63,,1),IF(M1188=3,_xlfn.XLOOKUP(D1188,' RPM (ICE)'!$G$3:$G$63,' RPM (ICE)'!$B$3:$B$63,,1))))</f>
        <v>6900</v>
      </c>
      <c r="X1188" s="12">
        <f t="shared" si="431"/>
        <v>18.575322156521739</v>
      </c>
      <c r="Y1188" s="3">
        <f t="shared" si="432"/>
        <v>19</v>
      </c>
      <c r="Z1188" s="3">
        <f t="shared" si="439"/>
        <v>19</v>
      </c>
      <c r="AA1188" s="3">
        <f t="shared" si="433"/>
        <v>19</v>
      </c>
      <c r="AB1188" s="19"/>
      <c r="AC1188" s="14">
        <f>IF(M1188=1,_xlfn.XLOOKUP(D1188,' RPM (ICE)'!$E$3:$E$63,' RPM (ICE)'!$C$3:$C$63,,-1),IF(M1188=2,_xlfn.XLOOKUP(D1188,' RPM (ICE)'!$F$3:$F$63,' RPM (ICE)'!$C$3:$C$63,,-1),IF(M1188=3,_xlfn.XLOOKUP(D1188,' RPM (ICE)'!$G$3:$G$63,' RPM (ICE)'!$C$3:$C$63,,-1))))</f>
        <v>13.483333333333301</v>
      </c>
      <c r="AD1188" s="14">
        <f t="shared" si="434"/>
        <v>10.054521666666643</v>
      </c>
      <c r="AE1188" s="14">
        <f t="shared" si="435"/>
        <v>13.914292245024122</v>
      </c>
      <c r="AF1188" s="14" cm="1">
        <f t="array" ref="AF1188">_xlfn.XLOOKUP(AE1188,BSFC!$I$11:$I$33,_xlfn.XLOOKUP('Main Data (ICE)'!W1188,BSFC!$J$10:$W$10,BSFC!$J$11:$W$33,,-1),,-1)</f>
        <v>450.79008974999994</v>
      </c>
      <c r="AG1188" s="14">
        <f t="shared" si="436"/>
        <v>1.2590218679194376</v>
      </c>
      <c r="AH1188" s="14">
        <f t="shared" si="440"/>
        <v>2.08253003846414E-4</v>
      </c>
      <c r="AI1188" s="14">
        <f t="shared" si="441"/>
        <v>9.3878390294632047E-2</v>
      </c>
      <c r="AJ1188" s="14">
        <f t="shared" si="445"/>
        <v>141.12898517896647</v>
      </c>
      <c r="AK1188" s="14">
        <f t="shared" si="442"/>
        <v>1.2434223880083715E-4</v>
      </c>
      <c r="AL1188" s="14">
        <f t="shared" si="443"/>
        <v>0.18692580818406426</v>
      </c>
    </row>
    <row r="1189" spans="1:38" ht="15.75" thickBot="1" x14ac:dyDescent="0.3">
      <c r="A1189" s="14">
        <v>2</v>
      </c>
      <c r="B1189" s="17" t="s">
        <v>33</v>
      </c>
      <c r="C1189" s="14">
        <v>1183</v>
      </c>
      <c r="D1189" s="14">
        <f t="shared" si="437"/>
        <v>30.000049728</v>
      </c>
      <c r="E1189" s="14">
        <f t="shared" si="427"/>
        <v>13.411199999999999</v>
      </c>
      <c r="F1189" s="14">
        <f t="shared" si="438"/>
        <v>104.241836457125</v>
      </c>
      <c r="G1189" s="14">
        <f>0.5*('Specifications (ICE)'!$P$4*'Specifications (ICE)'!$P$3)*'Specifications (ICE)'!$P$5*E1189^2</f>
        <v>56.217600027646043</v>
      </c>
      <c r="H1189" s="14">
        <f>IF(B1189="A",'Specifications (ICE)'!$M$12,IF(B1189="G",'Specifications (ICE)'!$M$13))</f>
        <v>84.271039200000004</v>
      </c>
      <c r="I1189" s="14">
        <f>'Specifications (ICE)'!$H$11-G1189-H1189-R1189</f>
        <v>561.50961099107656</v>
      </c>
      <c r="J1189" s="14">
        <f t="shared" si="428"/>
        <v>0.88728655499254105</v>
      </c>
      <c r="K1189" s="14">
        <f>0.5*'Specifications (ICE)'!$E$16*E1189^2</f>
        <v>48283.043975654393</v>
      </c>
      <c r="L1189" s="14">
        <f>E1189/'Specifications (ICE)'!$M$4</f>
        <v>46.93333333333333</v>
      </c>
      <c r="M1189" s="14">
        <f t="shared" si="423"/>
        <v>3</v>
      </c>
      <c r="N1189" s="14">
        <f>IF(M1189=1,'Specifications (ICE)'!$M$19,IF(M1189=2,'Specifications (ICE)'!$M$20,IF(M1189=3,'Specifications (ICE)'!$M$21)))</f>
        <v>632.83908432016858</v>
      </c>
      <c r="O1189" s="14">
        <f t="shared" si="424"/>
        <v>56.911309171706868</v>
      </c>
      <c r="P1189" s="13">
        <f t="shared" si="425"/>
        <v>0</v>
      </c>
      <c r="Q1189" s="14">
        <v>0</v>
      </c>
      <c r="R1189" s="17">
        <f>'Specifications (ICE)'!$E$16*9.81*SIN(Q1189-Q1188)</f>
        <v>0</v>
      </c>
      <c r="S1189" s="14">
        <f t="shared" si="429"/>
        <v>0</v>
      </c>
      <c r="T1189" s="12">
        <f t="shared" si="426"/>
        <v>840.33949246964119</v>
      </c>
      <c r="U1189" s="3">
        <f t="shared" si="444"/>
        <v>18</v>
      </c>
      <c r="V1189" s="19">
        <f t="shared" si="430"/>
        <v>13.422600000000001</v>
      </c>
      <c r="W1189" s="14">
        <f>IF(M1189=1,_xlfn.XLOOKUP(D1189,' RPM (ICE)'!$E$3:$E$63,' RPM (ICE)'!$B$3:$B$63,,1),IF(M1189=2,_xlfn.XLOOKUP(D1189,' RPM (ICE)'!$F$3:$F$63,' RPM (ICE)'!$B$3:$B$63,,1),IF(M1189=3,_xlfn.XLOOKUP(D1189,' RPM (ICE)'!$G$3:$G$63,' RPM (ICE)'!$B$3:$B$63,,1))))</f>
        <v>6900</v>
      </c>
      <c r="X1189" s="12">
        <f t="shared" si="431"/>
        <v>18.575322156521739</v>
      </c>
      <c r="Y1189" s="3">
        <f t="shared" si="432"/>
        <v>19</v>
      </c>
      <c r="Z1189" s="3">
        <f t="shared" si="439"/>
        <v>19</v>
      </c>
      <c r="AA1189" s="3">
        <f t="shared" si="433"/>
        <v>19</v>
      </c>
      <c r="AB1189" s="19"/>
      <c r="AC1189" s="14">
        <f>IF(M1189=1,_xlfn.XLOOKUP(D1189,' RPM (ICE)'!$E$3:$E$63,' RPM (ICE)'!$C$3:$C$63,,-1),IF(M1189=2,_xlfn.XLOOKUP(D1189,' RPM (ICE)'!$F$3:$F$63,' RPM (ICE)'!$C$3:$C$63,,-1),IF(M1189=3,_xlfn.XLOOKUP(D1189,' RPM (ICE)'!$G$3:$G$63,' RPM (ICE)'!$C$3:$C$63,,-1))))</f>
        <v>13.483333333333301</v>
      </c>
      <c r="AD1189" s="14">
        <f t="shared" si="434"/>
        <v>10.054521666666643</v>
      </c>
      <c r="AE1189" s="14">
        <f t="shared" si="435"/>
        <v>13.914292245024122</v>
      </c>
      <c r="AF1189" s="14" cm="1">
        <f t="array" ref="AF1189">_xlfn.XLOOKUP(AE1189,BSFC!$I$11:$I$33,_xlfn.XLOOKUP('Main Data (ICE)'!W1189,BSFC!$J$10:$W$10,BSFC!$J$11:$W$33,,-1),,-1)</f>
        <v>450.79008974999994</v>
      </c>
      <c r="AG1189" s="14">
        <f t="shared" si="436"/>
        <v>1.2590218679194376</v>
      </c>
      <c r="AH1189" s="14">
        <f t="shared" si="440"/>
        <v>2.08253003846414E-4</v>
      </c>
      <c r="AI1189" s="14">
        <f t="shared" si="441"/>
        <v>9.3878390294632047E-2</v>
      </c>
      <c r="AJ1189" s="14">
        <f t="shared" si="445"/>
        <v>141.22286356926111</v>
      </c>
      <c r="AK1189" s="14">
        <f t="shared" si="442"/>
        <v>1.2434223880083715E-4</v>
      </c>
      <c r="AL1189" s="14">
        <f t="shared" si="443"/>
        <v>0.1870501504228651</v>
      </c>
    </row>
    <row r="1190" spans="1:38" ht="15.75" thickBot="1" x14ac:dyDescent="0.3">
      <c r="A1190" s="14">
        <v>2</v>
      </c>
      <c r="B1190" s="17" t="s">
        <v>33</v>
      </c>
      <c r="C1190" s="14">
        <v>1184</v>
      </c>
      <c r="D1190" s="14">
        <f t="shared" si="437"/>
        <v>30.000049728</v>
      </c>
      <c r="E1190" s="14">
        <f t="shared" si="427"/>
        <v>13.411199999999999</v>
      </c>
      <c r="F1190" s="14">
        <f t="shared" si="438"/>
        <v>104.31640100019348</v>
      </c>
      <c r="G1190" s="14">
        <f>0.5*('Specifications (ICE)'!$P$4*'Specifications (ICE)'!$P$3)*'Specifications (ICE)'!$P$5*E1190^2</f>
        <v>56.217600027646043</v>
      </c>
      <c r="H1190" s="14">
        <f>IF(B1190="A",'Specifications (ICE)'!$M$12,IF(B1190="G",'Specifications (ICE)'!$M$13))</f>
        <v>84.271039200000004</v>
      </c>
      <c r="I1190" s="14">
        <f>'Specifications (ICE)'!$H$11-G1190-H1190-R1190</f>
        <v>561.50961099107656</v>
      </c>
      <c r="J1190" s="14">
        <f t="shared" si="428"/>
        <v>0.88728655499254105</v>
      </c>
      <c r="K1190" s="14">
        <f>0.5*'Specifications (ICE)'!$E$16*E1190^2</f>
        <v>48283.043975654393</v>
      </c>
      <c r="L1190" s="14">
        <f>E1190/'Specifications (ICE)'!$M$4</f>
        <v>46.93333333333333</v>
      </c>
      <c r="M1190" s="14">
        <f t="shared" si="423"/>
        <v>3</v>
      </c>
      <c r="N1190" s="14">
        <f>IF(M1190=1,'Specifications (ICE)'!$M$19,IF(M1190=2,'Specifications (ICE)'!$M$20,IF(M1190=3,'Specifications (ICE)'!$M$21)))</f>
        <v>632.83908432016858</v>
      </c>
      <c r="O1190" s="14">
        <f t="shared" si="424"/>
        <v>56.911309171706868</v>
      </c>
      <c r="P1190" s="13">
        <f t="shared" si="425"/>
        <v>0</v>
      </c>
      <c r="Q1190" s="14">
        <v>0</v>
      </c>
      <c r="R1190" s="17">
        <f>'Specifications (ICE)'!$E$16*9.81*SIN(Q1190-Q1189)</f>
        <v>0</v>
      </c>
      <c r="S1190" s="14">
        <f t="shared" si="429"/>
        <v>0</v>
      </c>
      <c r="T1190" s="12">
        <f t="shared" si="426"/>
        <v>840.33949246964119</v>
      </c>
      <c r="U1190" s="3">
        <f t="shared" si="444"/>
        <v>18</v>
      </c>
      <c r="V1190" s="19">
        <f t="shared" si="430"/>
        <v>13.422600000000001</v>
      </c>
      <c r="W1190" s="14">
        <f>IF(M1190=1,_xlfn.XLOOKUP(D1190,' RPM (ICE)'!$E$3:$E$63,' RPM (ICE)'!$B$3:$B$63,,1),IF(M1190=2,_xlfn.XLOOKUP(D1190,' RPM (ICE)'!$F$3:$F$63,' RPM (ICE)'!$B$3:$B$63,,1),IF(M1190=3,_xlfn.XLOOKUP(D1190,' RPM (ICE)'!$G$3:$G$63,' RPM (ICE)'!$B$3:$B$63,,1))))</f>
        <v>6900</v>
      </c>
      <c r="X1190" s="12">
        <f t="shared" si="431"/>
        <v>18.575322156521739</v>
      </c>
      <c r="Y1190" s="3">
        <f t="shared" si="432"/>
        <v>19</v>
      </c>
      <c r="Z1190" s="3">
        <f t="shared" si="439"/>
        <v>19</v>
      </c>
      <c r="AA1190" s="3">
        <f t="shared" si="433"/>
        <v>19</v>
      </c>
      <c r="AB1190" s="19"/>
      <c r="AC1190" s="14">
        <f>IF(M1190=1,_xlfn.XLOOKUP(D1190,' RPM (ICE)'!$E$3:$E$63,' RPM (ICE)'!$C$3:$C$63,,-1),IF(M1190=2,_xlfn.XLOOKUP(D1190,' RPM (ICE)'!$F$3:$F$63,' RPM (ICE)'!$C$3:$C$63,,-1),IF(M1190=3,_xlfn.XLOOKUP(D1190,' RPM (ICE)'!$G$3:$G$63,' RPM (ICE)'!$C$3:$C$63,,-1))))</f>
        <v>13.483333333333301</v>
      </c>
      <c r="AD1190" s="14">
        <f t="shared" si="434"/>
        <v>10.054521666666643</v>
      </c>
      <c r="AE1190" s="14">
        <f t="shared" si="435"/>
        <v>13.914292245024122</v>
      </c>
      <c r="AF1190" s="14" cm="1">
        <f t="array" ref="AF1190">_xlfn.XLOOKUP(AE1190,BSFC!$I$11:$I$33,_xlfn.XLOOKUP('Main Data (ICE)'!W1190,BSFC!$J$10:$W$10,BSFC!$J$11:$W$33,,-1),,-1)</f>
        <v>450.79008974999994</v>
      </c>
      <c r="AG1190" s="14">
        <f t="shared" si="436"/>
        <v>1.2590218679194376</v>
      </c>
      <c r="AH1190" s="14">
        <f t="shared" si="440"/>
        <v>2.08253003846414E-4</v>
      </c>
      <c r="AI1190" s="14">
        <f t="shared" si="441"/>
        <v>9.3878390294632047E-2</v>
      </c>
      <c r="AJ1190" s="14">
        <f t="shared" si="445"/>
        <v>141.31674195955574</v>
      </c>
      <c r="AK1190" s="14">
        <f t="shared" si="442"/>
        <v>1.2434223880083715E-4</v>
      </c>
      <c r="AL1190" s="14">
        <f t="shared" si="443"/>
        <v>0.18717449266166594</v>
      </c>
    </row>
    <row r="1191" spans="1:38" ht="15.75" thickBot="1" x14ac:dyDescent="0.3">
      <c r="A1191" s="14">
        <v>2</v>
      </c>
      <c r="B1191" s="17" t="s">
        <v>33</v>
      </c>
      <c r="C1191" s="14">
        <v>1185</v>
      </c>
      <c r="D1191" s="14">
        <f t="shared" si="437"/>
        <v>30.000049728</v>
      </c>
      <c r="E1191" s="14">
        <f t="shared" si="427"/>
        <v>13.411199999999999</v>
      </c>
      <c r="F1191" s="14">
        <f t="shared" si="438"/>
        <v>104.39096554326196</v>
      </c>
      <c r="G1191" s="14">
        <f>0.5*('Specifications (ICE)'!$P$4*'Specifications (ICE)'!$P$3)*'Specifications (ICE)'!$P$5*E1191^2</f>
        <v>56.217600027646043</v>
      </c>
      <c r="H1191" s="14">
        <f>IF(B1191="A",'Specifications (ICE)'!$M$12,IF(B1191="G",'Specifications (ICE)'!$M$13))</f>
        <v>84.271039200000004</v>
      </c>
      <c r="I1191" s="14">
        <f>'Specifications (ICE)'!$H$11-G1191-H1191-R1191</f>
        <v>561.50961099107656</v>
      </c>
      <c r="J1191" s="14">
        <f t="shared" si="428"/>
        <v>0.88728655499254105</v>
      </c>
      <c r="K1191" s="14">
        <f>0.5*'Specifications (ICE)'!$E$16*E1191^2</f>
        <v>48283.043975654393</v>
      </c>
      <c r="L1191" s="14">
        <f>E1191/'Specifications (ICE)'!$M$4</f>
        <v>46.93333333333333</v>
      </c>
      <c r="M1191" s="14">
        <f t="shared" si="423"/>
        <v>3</v>
      </c>
      <c r="N1191" s="14">
        <f>IF(M1191=1,'Specifications (ICE)'!$M$19,IF(M1191=2,'Specifications (ICE)'!$M$20,IF(M1191=3,'Specifications (ICE)'!$M$21)))</f>
        <v>632.83908432016858</v>
      </c>
      <c r="O1191" s="14">
        <f t="shared" si="424"/>
        <v>56.911309171706868</v>
      </c>
      <c r="P1191" s="13">
        <f t="shared" si="425"/>
        <v>0</v>
      </c>
      <c r="Q1191" s="14">
        <v>0</v>
      </c>
      <c r="R1191" s="17">
        <f>'Specifications (ICE)'!$E$16*9.81*SIN(Q1191-Q1190)</f>
        <v>0</v>
      </c>
      <c r="S1191" s="14">
        <f t="shared" si="429"/>
        <v>0</v>
      </c>
      <c r="T1191" s="12">
        <f t="shared" si="426"/>
        <v>840.33949246964119</v>
      </c>
      <c r="U1191" s="3">
        <f t="shared" si="444"/>
        <v>18</v>
      </c>
      <c r="V1191" s="19">
        <f t="shared" si="430"/>
        <v>13.422600000000001</v>
      </c>
      <c r="W1191" s="14">
        <f>IF(M1191=1,_xlfn.XLOOKUP(D1191,' RPM (ICE)'!$E$3:$E$63,' RPM (ICE)'!$B$3:$B$63,,1),IF(M1191=2,_xlfn.XLOOKUP(D1191,' RPM (ICE)'!$F$3:$F$63,' RPM (ICE)'!$B$3:$B$63,,1),IF(M1191=3,_xlfn.XLOOKUP(D1191,' RPM (ICE)'!$G$3:$G$63,' RPM (ICE)'!$B$3:$B$63,,1))))</f>
        <v>6900</v>
      </c>
      <c r="X1191" s="12">
        <f t="shared" si="431"/>
        <v>18.575322156521739</v>
      </c>
      <c r="Y1191" s="3">
        <f t="shared" si="432"/>
        <v>19</v>
      </c>
      <c r="Z1191" s="3">
        <f t="shared" si="439"/>
        <v>19</v>
      </c>
      <c r="AA1191" s="3">
        <f t="shared" si="433"/>
        <v>19</v>
      </c>
      <c r="AB1191" s="19"/>
      <c r="AC1191" s="14">
        <f>IF(M1191=1,_xlfn.XLOOKUP(D1191,' RPM (ICE)'!$E$3:$E$63,' RPM (ICE)'!$C$3:$C$63,,-1),IF(M1191=2,_xlfn.XLOOKUP(D1191,' RPM (ICE)'!$F$3:$F$63,' RPM (ICE)'!$C$3:$C$63,,-1),IF(M1191=3,_xlfn.XLOOKUP(D1191,' RPM (ICE)'!$G$3:$G$63,' RPM (ICE)'!$C$3:$C$63,,-1))))</f>
        <v>13.483333333333301</v>
      </c>
      <c r="AD1191" s="14">
        <f t="shared" si="434"/>
        <v>10.054521666666643</v>
      </c>
      <c r="AE1191" s="14">
        <f t="shared" si="435"/>
        <v>13.914292245024122</v>
      </c>
      <c r="AF1191" s="14" cm="1">
        <f t="array" ref="AF1191">_xlfn.XLOOKUP(AE1191,BSFC!$I$11:$I$33,_xlfn.XLOOKUP('Main Data (ICE)'!W1191,BSFC!$J$10:$W$10,BSFC!$J$11:$W$33,,-1),,-1)</f>
        <v>450.79008974999994</v>
      </c>
      <c r="AG1191" s="14">
        <f t="shared" si="436"/>
        <v>1.2590218679194376</v>
      </c>
      <c r="AH1191" s="14">
        <f t="shared" si="440"/>
        <v>2.08253003846414E-4</v>
      </c>
      <c r="AI1191" s="14">
        <f t="shared" si="441"/>
        <v>9.3878390294632047E-2</v>
      </c>
      <c r="AJ1191" s="14">
        <f t="shared" si="445"/>
        <v>141.41062034985038</v>
      </c>
      <c r="AK1191" s="14">
        <f t="shared" si="442"/>
        <v>1.2434223880083715E-4</v>
      </c>
      <c r="AL1191" s="14">
        <f t="shared" si="443"/>
        <v>0.18729883490046678</v>
      </c>
    </row>
    <row r="1192" spans="1:38" ht="15.75" thickBot="1" x14ac:dyDescent="0.3">
      <c r="A1192" s="14">
        <v>2</v>
      </c>
      <c r="B1192" s="17" t="s">
        <v>33</v>
      </c>
      <c r="C1192" s="14">
        <v>1186</v>
      </c>
      <c r="D1192" s="14">
        <f t="shared" si="437"/>
        <v>30.000049728</v>
      </c>
      <c r="E1192" s="14">
        <f t="shared" si="427"/>
        <v>13.411199999999999</v>
      </c>
      <c r="F1192" s="14">
        <f t="shared" si="438"/>
        <v>104.46553008633043</v>
      </c>
      <c r="G1192" s="14">
        <f>0.5*('Specifications (ICE)'!$P$4*'Specifications (ICE)'!$P$3)*'Specifications (ICE)'!$P$5*E1192^2</f>
        <v>56.217600027646043</v>
      </c>
      <c r="H1192" s="14">
        <f>IF(B1192="A",'Specifications (ICE)'!$M$12,IF(B1192="G",'Specifications (ICE)'!$M$13))</f>
        <v>84.271039200000004</v>
      </c>
      <c r="I1192" s="14">
        <f>'Specifications (ICE)'!$H$11-G1192-H1192-R1192</f>
        <v>561.50961099107656</v>
      </c>
      <c r="J1192" s="14">
        <f t="shared" si="428"/>
        <v>0.88728655499254105</v>
      </c>
      <c r="K1192" s="14">
        <f>0.5*'Specifications (ICE)'!$E$16*E1192^2</f>
        <v>48283.043975654393</v>
      </c>
      <c r="L1192" s="14">
        <f>E1192/'Specifications (ICE)'!$M$4</f>
        <v>46.93333333333333</v>
      </c>
      <c r="M1192" s="14">
        <f t="shared" si="423"/>
        <v>3</v>
      </c>
      <c r="N1192" s="14">
        <f>IF(M1192=1,'Specifications (ICE)'!$M$19,IF(M1192=2,'Specifications (ICE)'!$M$20,IF(M1192=3,'Specifications (ICE)'!$M$21)))</f>
        <v>632.83908432016858</v>
      </c>
      <c r="O1192" s="14">
        <f t="shared" si="424"/>
        <v>56.911309171706868</v>
      </c>
      <c r="P1192" s="13">
        <f t="shared" si="425"/>
        <v>0</v>
      </c>
      <c r="Q1192" s="14">
        <v>0</v>
      </c>
      <c r="R1192" s="17">
        <f>'Specifications (ICE)'!$E$16*9.81*SIN(Q1192-Q1191)</f>
        <v>0</v>
      </c>
      <c r="S1192" s="14">
        <f t="shared" si="429"/>
        <v>0</v>
      </c>
      <c r="T1192" s="12">
        <f t="shared" si="426"/>
        <v>840.33949246964119</v>
      </c>
      <c r="U1192" s="3">
        <f t="shared" si="444"/>
        <v>18</v>
      </c>
      <c r="V1192" s="19">
        <f t="shared" si="430"/>
        <v>13.422600000000001</v>
      </c>
      <c r="W1192" s="14">
        <f>IF(M1192=1,_xlfn.XLOOKUP(D1192,' RPM (ICE)'!$E$3:$E$63,' RPM (ICE)'!$B$3:$B$63,,1),IF(M1192=2,_xlfn.XLOOKUP(D1192,' RPM (ICE)'!$F$3:$F$63,' RPM (ICE)'!$B$3:$B$63,,1),IF(M1192=3,_xlfn.XLOOKUP(D1192,' RPM (ICE)'!$G$3:$G$63,' RPM (ICE)'!$B$3:$B$63,,1))))</f>
        <v>6900</v>
      </c>
      <c r="X1192" s="12">
        <f t="shared" si="431"/>
        <v>18.575322156521739</v>
      </c>
      <c r="Y1192" s="3">
        <f t="shared" si="432"/>
        <v>19</v>
      </c>
      <c r="Z1192" s="3">
        <f t="shared" si="439"/>
        <v>19</v>
      </c>
      <c r="AA1192" s="3">
        <f t="shared" si="433"/>
        <v>19</v>
      </c>
      <c r="AB1192" s="19"/>
      <c r="AC1192" s="14">
        <f>IF(M1192=1,_xlfn.XLOOKUP(D1192,' RPM (ICE)'!$E$3:$E$63,' RPM (ICE)'!$C$3:$C$63,,-1),IF(M1192=2,_xlfn.XLOOKUP(D1192,' RPM (ICE)'!$F$3:$F$63,' RPM (ICE)'!$C$3:$C$63,,-1),IF(M1192=3,_xlfn.XLOOKUP(D1192,' RPM (ICE)'!$G$3:$G$63,' RPM (ICE)'!$C$3:$C$63,,-1))))</f>
        <v>13.483333333333301</v>
      </c>
      <c r="AD1192" s="14">
        <f t="shared" si="434"/>
        <v>10.054521666666643</v>
      </c>
      <c r="AE1192" s="14">
        <f t="shared" si="435"/>
        <v>13.914292245024122</v>
      </c>
      <c r="AF1192" s="14" cm="1">
        <f t="array" ref="AF1192">_xlfn.XLOOKUP(AE1192,BSFC!$I$11:$I$33,_xlfn.XLOOKUP('Main Data (ICE)'!W1192,BSFC!$J$10:$W$10,BSFC!$J$11:$W$33,,-1),,-1)</f>
        <v>450.79008974999994</v>
      </c>
      <c r="AG1192" s="14">
        <f t="shared" si="436"/>
        <v>1.2590218679194376</v>
      </c>
      <c r="AH1192" s="14">
        <f t="shared" si="440"/>
        <v>2.08253003846414E-4</v>
      </c>
      <c r="AI1192" s="14">
        <f t="shared" si="441"/>
        <v>9.3878390294632047E-2</v>
      </c>
      <c r="AJ1192" s="14">
        <f t="shared" si="445"/>
        <v>141.50449874014501</v>
      </c>
      <c r="AK1192" s="14">
        <f t="shared" si="442"/>
        <v>1.2434223880083715E-4</v>
      </c>
      <c r="AL1192" s="14">
        <f t="shared" si="443"/>
        <v>0.18742317713926762</v>
      </c>
    </row>
    <row r="1193" spans="1:38" ht="15.75" thickBot="1" x14ac:dyDescent="0.3">
      <c r="A1193" s="14">
        <v>2</v>
      </c>
      <c r="B1193" s="17" t="s">
        <v>33</v>
      </c>
      <c r="C1193" s="14">
        <v>1187</v>
      </c>
      <c r="D1193" s="14">
        <f t="shared" si="437"/>
        <v>30.000049728</v>
      </c>
      <c r="E1193" s="14">
        <f t="shared" si="427"/>
        <v>13.411199999999999</v>
      </c>
      <c r="F1193" s="14">
        <f t="shared" si="438"/>
        <v>104.54009462939891</v>
      </c>
      <c r="G1193" s="14">
        <f>0.5*('Specifications (ICE)'!$P$4*'Specifications (ICE)'!$P$3)*'Specifications (ICE)'!$P$5*E1193^2</f>
        <v>56.217600027646043</v>
      </c>
      <c r="H1193" s="14">
        <f>IF(B1193="A",'Specifications (ICE)'!$M$12,IF(B1193="G",'Specifications (ICE)'!$M$13))</f>
        <v>84.271039200000004</v>
      </c>
      <c r="I1193" s="14">
        <f>'Specifications (ICE)'!$H$11-G1193-H1193-R1193</f>
        <v>561.50961099107656</v>
      </c>
      <c r="J1193" s="14">
        <f t="shared" si="428"/>
        <v>0.88728655499254105</v>
      </c>
      <c r="K1193" s="14">
        <f>0.5*'Specifications (ICE)'!$E$16*E1193^2</f>
        <v>48283.043975654393</v>
      </c>
      <c r="L1193" s="14">
        <f>E1193/'Specifications (ICE)'!$M$4</f>
        <v>46.93333333333333</v>
      </c>
      <c r="M1193" s="14">
        <f t="shared" si="423"/>
        <v>3</v>
      </c>
      <c r="N1193" s="14">
        <f>IF(M1193=1,'Specifications (ICE)'!$M$19,IF(M1193=2,'Specifications (ICE)'!$M$20,IF(M1193=3,'Specifications (ICE)'!$M$21)))</f>
        <v>632.83908432016858</v>
      </c>
      <c r="O1193" s="14">
        <f t="shared" si="424"/>
        <v>56.911309171706868</v>
      </c>
      <c r="P1193" s="13">
        <f t="shared" si="425"/>
        <v>0</v>
      </c>
      <c r="Q1193" s="14">
        <v>0</v>
      </c>
      <c r="R1193" s="17">
        <f>'Specifications (ICE)'!$E$16*9.81*SIN(Q1193-Q1192)</f>
        <v>0</v>
      </c>
      <c r="S1193" s="14">
        <f t="shared" si="429"/>
        <v>0</v>
      </c>
      <c r="T1193" s="12">
        <f t="shared" si="426"/>
        <v>840.33949246964119</v>
      </c>
      <c r="U1193" s="3">
        <f t="shared" si="444"/>
        <v>18</v>
      </c>
      <c r="V1193" s="19">
        <f t="shared" si="430"/>
        <v>13.422600000000001</v>
      </c>
      <c r="W1193" s="14">
        <f>IF(M1193=1,_xlfn.XLOOKUP(D1193,' RPM (ICE)'!$E$3:$E$63,' RPM (ICE)'!$B$3:$B$63,,1),IF(M1193=2,_xlfn.XLOOKUP(D1193,' RPM (ICE)'!$F$3:$F$63,' RPM (ICE)'!$B$3:$B$63,,1),IF(M1193=3,_xlfn.XLOOKUP(D1193,' RPM (ICE)'!$G$3:$G$63,' RPM (ICE)'!$B$3:$B$63,,1))))</f>
        <v>6900</v>
      </c>
      <c r="X1193" s="12">
        <f t="shared" si="431"/>
        <v>18.575322156521739</v>
      </c>
      <c r="Y1193" s="3">
        <f t="shared" si="432"/>
        <v>19</v>
      </c>
      <c r="Z1193" s="3">
        <f t="shared" si="439"/>
        <v>19</v>
      </c>
      <c r="AA1193" s="3">
        <f t="shared" si="433"/>
        <v>19</v>
      </c>
      <c r="AB1193" s="19"/>
      <c r="AC1193" s="14">
        <f>IF(M1193=1,_xlfn.XLOOKUP(D1193,' RPM (ICE)'!$E$3:$E$63,' RPM (ICE)'!$C$3:$C$63,,-1),IF(M1193=2,_xlfn.XLOOKUP(D1193,' RPM (ICE)'!$F$3:$F$63,' RPM (ICE)'!$C$3:$C$63,,-1),IF(M1193=3,_xlfn.XLOOKUP(D1193,' RPM (ICE)'!$G$3:$G$63,' RPM (ICE)'!$C$3:$C$63,,-1))))</f>
        <v>13.483333333333301</v>
      </c>
      <c r="AD1193" s="14">
        <f t="shared" si="434"/>
        <v>10.054521666666643</v>
      </c>
      <c r="AE1193" s="14">
        <f t="shared" si="435"/>
        <v>13.914292245024122</v>
      </c>
      <c r="AF1193" s="14" cm="1">
        <f t="array" ref="AF1193">_xlfn.XLOOKUP(AE1193,BSFC!$I$11:$I$33,_xlfn.XLOOKUP('Main Data (ICE)'!W1193,BSFC!$J$10:$W$10,BSFC!$J$11:$W$33,,-1),,-1)</f>
        <v>450.79008974999994</v>
      </c>
      <c r="AG1193" s="14">
        <f t="shared" si="436"/>
        <v>1.2590218679194376</v>
      </c>
      <c r="AH1193" s="14">
        <f t="shared" si="440"/>
        <v>2.08253003846414E-4</v>
      </c>
      <c r="AI1193" s="14">
        <f t="shared" si="441"/>
        <v>9.3878390294632047E-2</v>
      </c>
      <c r="AJ1193" s="14">
        <f t="shared" si="445"/>
        <v>141.59837713043964</v>
      </c>
      <c r="AK1193" s="14">
        <f t="shared" si="442"/>
        <v>1.2434223880083715E-4</v>
      </c>
      <c r="AL1193" s="14">
        <f t="shared" si="443"/>
        <v>0.18754751937806846</v>
      </c>
    </row>
    <row r="1194" spans="1:38" ht="15.75" thickBot="1" x14ac:dyDescent="0.3">
      <c r="A1194" s="14">
        <v>2</v>
      </c>
      <c r="B1194" s="17" t="s">
        <v>33</v>
      </c>
      <c r="C1194" s="14">
        <v>1188</v>
      </c>
      <c r="D1194" s="14">
        <f t="shared" si="437"/>
        <v>30.000049728</v>
      </c>
      <c r="E1194" s="14">
        <f t="shared" si="427"/>
        <v>13.411199999999999</v>
      </c>
      <c r="F1194" s="14">
        <f t="shared" si="438"/>
        <v>104.61465917246738</v>
      </c>
      <c r="G1194" s="14">
        <f>0.5*('Specifications (ICE)'!$P$4*'Specifications (ICE)'!$P$3)*'Specifications (ICE)'!$P$5*E1194^2</f>
        <v>56.217600027646043</v>
      </c>
      <c r="H1194" s="14">
        <f>IF(B1194="A",'Specifications (ICE)'!$M$12,IF(B1194="G",'Specifications (ICE)'!$M$13))</f>
        <v>84.271039200000004</v>
      </c>
      <c r="I1194" s="14">
        <f>'Specifications (ICE)'!$H$11-G1194-H1194-R1194</f>
        <v>561.50961099107656</v>
      </c>
      <c r="J1194" s="14">
        <f t="shared" si="428"/>
        <v>0.88728655499254105</v>
      </c>
      <c r="K1194" s="14">
        <f>0.5*'Specifications (ICE)'!$E$16*E1194^2</f>
        <v>48283.043975654393</v>
      </c>
      <c r="L1194" s="14">
        <f>E1194/'Specifications (ICE)'!$M$4</f>
        <v>46.93333333333333</v>
      </c>
      <c r="M1194" s="14">
        <f t="shared" si="423"/>
        <v>3</v>
      </c>
      <c r="N1194" s="14">
        <f>IF(M1194=1,'Specifications (ICE)'!$M$19,IF(M1194=2,'Specifications (ICE)'!$M$20,IF(M1194=3,'Specifications (ICE)'!$M$21)))</f>
        <v>632.83908432016858</v>
      </c>
      <c r="O1194" s="14">
        <f t="shared" si="424"/>
        <v>56.911309171706868</v>
      </c>
      <c r="P1194" s="13">
        <f t="shared" si="425"/>
        <v>0</v>
      </c>
      <c r="Q1194" s="14">
        <v>0</v>
      </c>
      <c r="R1194" s="17">
        <f>'Specifications (ICE)'!$E$16*9.81*SIN(Q1194-Q1193)</f>
        <v>0</v>
      </c>
      <c r="S1194" s="14">
        <f t="shared" si="429"/>
        <v>0</v>
      </c>
      <c r="T1194" s="12">
        <f t="shared" si="426"/>
        <v>840.33949246964119</v>
      </c>
      <c r="U1194" s="3">
        <f t="shared" si="444"/>
        <v>18</v>
      </c>
      <c r="V1194" s="19">
        <f t="shared" si="430"/>
        <v>13.422600000000001</v>
      </c>
      <c r="W1194" s="14">
        <f>IF(M1194=1,_xlfn.XLOOKUP(D1194,' RPM (ICE)'!$E$3:$E$63,' RPM (ICE)'!$B$3:$B$63,,1),IF(M1194=2,_xlfn.XLOOKUP(D1194,' RPM (ICE)'!$F$3:$F$63,' RPM (ICE)'!$B$3:$B$63,,1),IF(M1194=3,_xlfn.XLOOKUP(D1194,' RPM (ICE)'!$G$3:$G$63,' RPM (ICE)'!$B$3:$B$63,,1))))</f>
        <v>6900</v>
      </c>
      <c r="X1194" s="12">
        <f t="shared" si="431"/>
        <v>18.575322156521739</v>
      </c>
      <c r="Y1194" s="3">
        <f t="shared" si="432"/>
        <v>19</v>
      </c>
      <c r="Z1194" s="3">
        <f t="shared" si="439"/>
        <v>19</v>
      </c>
      <c r="AA1194" s="3">
        <f t="shared" si="433"/>
        <v>19</v>
      </c>
      <c r="AB1194" s="19"/>
      <c r="AC1194" s="14">
        <f>IF(M1194=1,_xlfn.XLOOKUP(D1194,' RPM (ICE)'!$E$3:$E$63,' RPM (ICE)'!$C$3:$C$63,,-1),IF(M1194=2,_xlfn.XLOOKUP(D1194,' RPM (ICE)'!$F$3:$F$63,' RPM (ICE)'!$C$3:$C$63,,-1),IF(M1194=3,_xlfn.XLOOKUP(D1194,' RPM (ICE)'!$G$3:$G$63,' RPM (ICE)'!$C$3:$C$63,,-1))))</f>
        <v>13.483333333333301</v>
      </c>
      <c r="AD1194" s="14">
        <f t="shared" si="434"/>
        <v>10.054521666666643</v>
      </c>
      <c r="AE1194" s="14">
        <f t="shared" si="435"/>
        <v>13.914292245024122</v>
      </c>
      <c r="AF1194" s="14" cm="1">
        <f t="array" ref="AF1194">_xlfn.XLOOKUP(AE1194,BSFC!$I$11:$I$33,_xlfn.XLOOKUP('Main Data (ICE)'!W1194,BSFC!$J$10:$W$10,BSFC!$J$11:$W$33,,-1),,-1)</f>
        <v>450.79008974999994</v>
      </c>
      <c r="AG1194" s="14">
        <f t="shared" si="436"/>
        <v>1.2590218679194376</v>
      </c>
      <c r="AH1194" s="14">
        <f t="shared" si="440"/>
        <v>2.08253003846414E-4</v>
      </c>
      <c r="AI1194" s="14">
        <f t="shared" si="441"/>
        <v>9.3878390294632047E-2</v>
      </c>
      <c r="AJ1194" s="14">
        <f t="shared" si="445"/>
        <v>141.69225552073428</v>
      </c>
      <c r="AK1194" s="14">
        <f t="shared" si="442"/>
        <v>1.2434223880083715E-4</v>
      </c>
      <c r="AL1194" s="14">
        <f t="shared" si="443"/>
        <v>0.1876718616168693</v>
      </c>
    </row>
    <row r="1195" spans="1:38" ht="15.75" thickBot="1" x14ac:dyDescent="0.3">
      <c r="A1195" s="14">
        <v>2</v>
      </c>
      <c r="B1195" s="17" t="s">
        <v>33</v>
      </c>
      <c r="C1195" s="14">
        <v>1189</v>
      </c>
      <c r="D1195" s="14">
        <f t="shared" si="437"/>
        <v>30.000049728</v>
      </c>
      <c r="E1195" s="14">
        <f t="shared" si="427"/>
        <v>13.411199999999999</v>
      </c>
      <c r="F1195" s="14">
        <f t="shared" si="438"/>
        <v>104.68922371553586</v>
      </c>
      <c r="G1195" s="14">
        <f>0.5*('Specifications (ICE)'!$P$4*'Specifications (ICE)'!$P$3)*'Specifications (ICE)'!$P$5*E1195^2</f>
        <v>56.217600027646043</v>
      </c>
      <c r="H1195" s="14">
        <f>IF(B1195="A",'Specifications (ICE)'!$M$12,IF(B1195="G",'Specifications (ICE)'!$M$13))</f>
        <v>84.271039200000004</v>
      </c>
      <c r="I1195" s="14">
        <f>'Specifications (ICE)'!$H$11-G1195-H1195-R1195</f>
        <v>561.50961099107656</v>
      </c>
      <c r="J1195" s="14">
        <f t="shared" si="428"/>
        <v>0.88728655499254105</v>
      </c>
      <c r="K1195" s="14">
        <f>0.5*'Specifications (ICE)'!$E$16*E1195^2</f>
        <v>48283.043975654393</v>
      </c>
      <c r="L1195" s="14">
        <f>E1195/'Specifications (ICE)'!$M$4</f>
        <v>46.93333333333333</v>
      </c>
      <c r="M1195" s="14">
        <f t="shared" si="423"/>
        <v>3</v>
      </c>
      <c r="N1195" s="14">
        <f>IF(M1195=1,'Specifications (ICE)'!$M$19,IF(M1195=2,'Specifications (ICE)'!$M$20,IF(M1195=3,'Specifications (ICE)'!$M$21)))</f>
        <v>632.83908432016858</v>
      </c>
      <c r="O1195" s="14">
        <f t="shared" si="424"/>
        <v>56.911309171706868</v>
      </c>
      <c r="P1195" s="13">
        <f t="shared" si="425"/>
        <v>0</v>
      </c>
      <c r="Q1195" s="14">
        <v>0</v>
      </c>
      <c r="R1195" s="17">
        <f>'Specifications (ICE)'!$E$16*9.81*SIN(Q1195-Q1194)</f>
        <v>0</v>
      </c>
      <c r="S1195" s="14">
        <f t="shared" si="429"/>
        <v>0</v>
      </c>
      <c r="T1195" s="12">
        <f t="shared" si="426"/>
        <v>840.33949246964119</v>
      </c>
      <c r="U1195" s="3">
        <f t="shared" si="444"/>
        <v>18</v>
      </c>
      <c r="V1195" s="19">
        <f t="shared" si="430"/>
        <v>13.422600000000001</v>
      </c>
      <c r="W1195" s="14">
        <f>IF(M1195=1,_xlfn.XLOOKUP(D1195,' RPM (ICE)'!$E$3:$E$63,' RPM (ICE)'!$B$3:$B$63,,1),IF(M1195=2,_xlfn.XLOOKUP(D1195,' RPM (ICE)'!$F$3:$F$63,' RPM (ICE)'!$B$3:$B$63,,1),IF(M1195=3,_xlfn.XLOOKUP(D1195,' RPM (ICE)'!$G$3:$G$63,' RPM (ICE)'!$B$3:$B$63,,1))))</f>
        <v>6900</v>
      </c>
      <c r="X1195" s="12">
        <f t="shared" si="431"/>
        <v>18.575322156521739</v>
      </c>
      <c r="Y1195" s="3">
        <f t="shared" si="432"/>
        <v>19</v>
      </c>
      <c r="Z1195" s="3">
        <f t="shared" si="439"/>
        <v>19</v>
      </c>
      <c r="AA1195" s="3">
        <f t="shared" si="433"/>
        <v>19</v>
      </c>
      <c r="AB1195" s="19"/>
      <c r="AC1195" s="14">
        <f>IF(M1195=1,_xlfn.XLOOKUP(D1195,' RPM (ICE)'!$E$3:$E$63,' RPM (ICE)'!$C$3:$C$63,,-1),IF(M1195=2,_xlfn.XLOOKUP(D1195,' RPM (ICE)'!$F$3:$F$63,' RPM (ICE)'!$C$3:$C$63,,-1),IF(M1195=3,_xlfn.XLOOKUP(D1195,' RPM (ICE)'!$G$3:$G$63,' RPM (ICE)'!$C$3:$C$63,,-1))))</f>
        <v>13.483333333333301</v>
      </c>
      <c r="AD1195" s="14">
        <f t="shared" si="434"/>
        <v>10.054521666666643</v>
      </c>
      <c r="AE1195" s="14">
        <f t="shared" si="435"/>
        <v>13.914292245024122</v>
      </c>
      <c r="AF1195" s="14" cm="1">
        <f t="array" ref="AF1195">_xlfn.XLOOKUP(AE1195,BSFC!$I$11:$I$33,_xlfn.XLOOKUP('Main Data (ICE)'!W1195,BSFC!$J$10:$W$10,BSFC!$J$11:$W$33,,-1),,-1)</f>
        <v>450.79008974999994</v>
      </c>
      <c r="AG1195" s="14">
        <f t="shared" si="436"/>
        <v>1.2590218679194376</v>
      </c>
      <c r="AH1195" s="14">
        <f t="shared" si="440"/>
        <v>2.08253003846414E-4</v>
      </c>
      <c r="AI1195" s="14">
        <f t="shared" si="441"/>
        <v>9.3878390294632047E-2</v>
      </c>
      <c r="AJ1195" s="14">
        <f t="shared" si="445"/>
        <v>141.78613391102891</v>
      </c>
      <c r="AK1195" s="14">
        <f t="shared" si="442"/>
        <v>1.2434223880083715E-4</v>
      </c>
      <c r="AL1195" s="14">
        <f t="shared" si="443"/>
        <v>0.18779620385567014</v>
      </c>
    </row>
    <row r="1196" spans="1:38" ht="15.75" thickBot="1" x14ac:dyDescent="0.3">
      <c r="A1196" s="14">
        <v>2</v>
      </c>
      <c r="B1196" s="17" t="s">
        <v>33</v>
      </c>
      <c r="C1196" s="14">
        <v>1190</v>
      </c>
      <c r="D1196" s="14">
        <f t="shared" si="437"/>
        <v>30.000049728</v>
      </c>
      <c r="E1196" s="14">
        <f t="shared" si="427"/>
        <v>13.411199999999999</v>
      </c>
      <c r="F1196" s="14">
        <f t="shared" si="438"/>
        <v>104.76378825860434</v>
      </c>
      <c r="G1196" s="14">
        <f>0.5*('Specifications (ICE)'!$P$4*'Specifications (ICE)'!$P$3)*'Specifications (ICE)'!$P$5*E1196^2</f>
        <v>56.217600027646043</v>
      </c>
      <c r="H1196" s="14">
        <f>IF(B1196="A",'Specifications (ICE)'!$M$12,IF(B1196="G",'Specifications (ICE)'!$M$13))</f>
        <v>84.271039200000004</v>
      </c>
      <c r="I1196" s="14">
        <f>'Specifications (ICE)'!$H$11-G1196-H1196-R1196</f>
        <v>561.50961099107656</v>
      </c>
      <c r="J1196" s="14">
        <f t="shared" si="428"/>
        <v>0.88728655499254105</v>
      </c>
      <c r="K1196" s="14">
        <f>0.5*'Specifications (ICE)'!$E$16*E1196^2</f>
        <v>48283.043975654393</v>
      </c>
      <c r="L1196" s="14">
        <f>E1196/'Specifications (ICE)'!$M$4</f>
        <v>46.93333333333333</v>
      </c>
      <c r="M1196" s="14">
        <f t="shared" si="423"/>
        <v>3</v>
      </c>
      <c r="N1196" s="14">
        <f>IF(M1196=1,'Specifications (ICE)'!$M$19,IF(M1196=2,'Specifications (ICE)'!$M$20,IF(M1196=3,'Specifications (ICE)'!$M$21)))</f>
        <v>632.83908432016858</v>
      </c>
      <c r="O1196" s="14">
        <f t="shared" si="424"/>
        <v>56.911309171706868</v>
      </c>
      <c r="P1196" s="13">
        <f t="shared" si="425"/>
        <v>0</v>
      </c>
      <c r="Q1196" s="14">
        <v>0</v>
      </c>
      <c r="R1196" s="17">
        <f>'Specifications (ICE)'!$E$16*9.81*SIN(Q1196-Q1195)</f>
        <v>0</v>
      </c>
      <c r="S1196" s="14">
        <f t="shared" si="429"/>
        <v>0</v>
      </c>
      <c r="T1196" s="12">
        <f t="shared" si="426"/>
        <v>840.33949246964119</v>
      </c>
      <c r="U1196" s="3">
        <f t="shared" si="444"/>
        <v>18</v>
      </c>
      <c r="V1196" s="19">
        <f t="shared" si="430"/>
        <v>13.422600000000001</v>
      </c>
      <c r="W1196" s="14">
        <f>IF(M1196=1,_xlfn.XLOOKUP(D1196,' RPM (ICE)'!$E$3:$E$63,' RPM (ICE)'!$B$3:$B$63,,1),IF(M1196=2,_xlfn.XLOOKUP(D1196,' RPM (ICE)'!$F$3:$F$63,' RPM (ICE)'!$B$3:$B$63,,1),IF(M1196=3,_xlfn.XLOOKUP(D1196,' RPM (ICE)'!$G$3:$G$63,' RPM (ICE)'!$B$3:$B$63,,1))))</f>
        <v>6900</v>
      </c>
      <c r="X1196" s="12">
        <f t="shared" si="431"/>
        <v>18.575322156521739</v>
      </c>
      <c r="Y1196" s="3">
        <f t="shared" si="432"/>
        <v>19</v>
      </c>
      <c r="Z1196" s="3">
        <f t="shared" si="439"/>
        <v>19</v>
      </c>
      <c r="AA1196" s="3">
        <f t="shared" si="433"/>
        <v>19</v>
      </c>
      <c r="AB1196" s="19"/>
      <c r="AC1196" s="14">
        <f>IF(M1196=1,_xlfn.XLOOKUP(D1196,' RPM (ICE)'!$E$3:$E$63,' RPM (ICE)'!$C$3:$C$63,,-1),IF(M1196=2,_xlfn.XLOOKUP(D1196,' RPM (ICE)'!$F$3:$F$63,' RPM (ICE)'!$C$3:$C$63,,-1),IF(M1196=3,_xlfn.XLOOKUP(D1196,' RPM (ICE)'!$G$3:$G$63,' RPM (ICE)'!$C$3:$C$63,,-1))))</f>
        <v>13.483333333333301</v>
      </c>
      <c r="AD1196" s="14">
        <f t="shared" si="434"/>
        <v>10.054521666666643</v>
      </c>
      <c r="AE1196" s="14">
        <f t="shared" si="435"/>
        <v>13.914292245024122</v>
      </c>
      <c r="AF1196" s="14" cm="1">
        <f t="array" ref="AF1196">_xlfn.XLOOKUP(AE1196,BSFC!$I$11:$I$33,_xlfn.XLOOKUP('Main Data (ICE)'!W1196,BSFC!$J$10:$W$10,BSFC!$J$11:$W$33,,-1),,-1)</f>
        <v>450.79008974999994</v>
      </c>
      <c r="AG1196" s="14">
        <f t="shared" si="436"/>
        <v>1.2590218679194376</v>
      </c>
      <c r="AH1196" s="14">
        <f t="shared" si="440"/>
        <v>2.08253003846414E-4</v>
      </c>
      <c r="AI1196" s="14">
        <f t="shared" si="441"/>
        <v>9.3878390294632047E-2</v>
      </c>
      <c r="AJ1196" s="14">
        <f t="shared" si="445"/>
        <v>141.88001230132355</v>
      </c>
      <c r="AK1196" s="14">
        <f t="shared" si="442"/>
        <v>1.2434223880083715E-4</v>
      </c>
      <c r="AL1196" s="14">
        <f t="shared" si="443"/>
        <v>0.18792054609447098</v>
      </c>
    </row>
    <row r="1197" spans="1:38" ht="15.75" thickBot="1" x14ac:dyDescent="0.3">
      <c r="A1197" s="14">
        <v>2</v>
      </c>
      <c r="B1197" s="17" t="s">
        <v>33</v>
      </c>
      <c r="C1197" s="14">
        <v>1191</v>
      </c>
      <c r="D1197" s="14">
        <f t="shared" si="437"/>
        <v>30.000049728</v>
      </c>
      <c r="E1197" s="14">
        <f t="shared" si="427"/>
        <v>13.411199999999999</v>
      </c>
      <c r="F1197" s="14">
        <f t="shared" si="438"/>
        <v>104.83835280167281</v>
      </c>
      <c r="G1197" s="14">
        <f>0.5*('Specifications (ICE)'!$P$4*'Specifications (ICE)'!$P$3)*'Specifications (ICE)'!$P$5*E1197^2</f>
        <v>56.217600027646043</v>
      </c>
      <c r="H1197" s="14">
        <f>IF(B1197="A",'Specifications (ICE)'!$M$12,IF(B1197="G",'Specifications (ICE)'!$M$13))</f>
        <v>84.271039200000004</v>
      </c>
      <c r="I1197" s="14">
        <f>'Specifications (ICE)'!$H$11-G1197-H1197-R1197</f>
        <v>561.50961099107656</v>
      </c>
      <c r="J1197" s="14">
        <f t="shared" si="428"/>
        <v>0.88728655499254105</v>
      </c>
      <c r="K1197" s="14">
        <f>0.5*'Specifications (ICE)'!$E$16*E1197^2</f>
        <v>48283.043975654393</v>
      </c>
      <c r="L1197" s="14">
        <f>E1197/'Specifications (ICE)'!$M$4</f>
        <v>46.93333333333333</v>
      </c>
      <c r="M1197" s="14">
        <f t="shared" si="423"/>
        <v>3</v>
      </c>
      <c r="N1197" s="14">
        <f>IF(M1197=1,'Specifications (ICE)'!$M$19,IF(M1197=2,'Specifications (ICE)'!$M$20,IF(M1197=3,'Specifications (ICE)'!$M$21)))</f>
        <v>632.83908432016858</v>
      </c>
      <c r="O1197" s="14">
        <f t="shared" si="424"/>
        <v>56.911309171706868</v>
      </c>
      <c r="P1197" s="13">
        <f t="shared" si="425"/>
        <v>0</v>
      </c>
      <c r="Q1197" s="14">
        <v>0</v>
      </c>
      <c r="R1197" s="17">
        <f>'Specifications (ICE)'!$E$16*9.81*SIN(Q1197-Q1196)</f>
        <v>0</v>
      </c>
      <c r="S1197" s="14">
        <f t="shared" si="429"/>
        <v>0</v>
      </c>
      <c r="T1197" s="12">
        <f t="shared" si="426"/>
        <v>840.33949246964119</v>
      </c>
      <c r="U1197" s="3">
        <f t="shared" si="444"/>
        <v>18</v>
      </c>
      <c r="V1197" s="19">
        <f t="shared" si="430"/>
        <v>13.422600000000001</v>
      </c>
      <c r="W1197" s="14">
        <f>IF(M1197=1,_xlfn.XLOOKUP(D1197,' RPM (ICE)'!$E$3:$E$63,' RPM (ICE)'!$B$3:$B$63,,1),IF(M1197=2,_xlfn.XLOOKUP(D1197,' RPM (ICE)'!$F$3:$F$63,' RPM (ICE)'!$B$3:$B$63,,1),IF(M1197=3,_xlfn.XLOOKUP(D1197,' RPM (ICE)'!$G$3:$G$63,' RPM (ICE)'!$B$3:$B$63,,1))))</f>
        <v>6900</v>
      </c>
      <c r="X1197" s="12">
        <f t="shared" si="431"/>
        <v>18.575322156521739</v>
      </c>
      <c r="Y1197" s="3">
        <f t="shared" si="432"/>
        <v>19</v>
      </c>
      <c r="Z1197" s="3">
        <f t="shared" si="439"/>
        <v>19</v>
      </c>
      <c r="AA1197" s="3">
        <f t="shared" si="433"/>
        <v>19</v>
      </c>
      <c r="AB1197" s="19"/>
      <c r="AC1197" s="14">
        <f>IF(M1197=1,_xlfn.XLOOKUP(D1197,' RPM (ICE)'!$E$3:$E$63,' RPM (ICE)'!$C$3:$C$63,,-1),IF(M1197=2,_xlfn.XLOOKUP(D1197,' RPM (ICE)'!$F$3:$F$63,' RPM (ICE)'!$C$3:$C$63,,-1),IF(M1197=3,_xlfn.XLOOKUP(D1197,' RPM (ICE)'!$G$3:$G$63,' RPM (ICE)'!$C$3:$C$63,,-1))))</f>
        <v>13.483333333333301</v>
      </c>
      <c r="AD1197" s="14">
        <f t="shared" si="434"/>
        <v>10.054521666666643</v>
      </c>
      <c r="AE1197" s="14">
        <f t="shared" si="435"/>
        <v>13.914292245024122</v>
      </c>
      <c r="AF1197" s="14" cm="1">
        <f t="array" ref="AF1197">_xlfn.XLOOKUP(AE1197,BSFC!$I$11:$I$33,_xlfn.XLOOKUP('Main Data (ICE)'!W1197,BSFC!$J$10:$W$10,BSFC!$J$11:$W$33,,-1),,-1)</f>
        <v>450.79008974999994</v>
      </c>
      <c r="AG1197" s="14">
        <f t="shared" si="436"/>
        <v>1.2590218679194376</v>
      </c>
      <c r="AH1197" s="14">
        <f t="shared" si="440"/>
        <v>2.08253003846414E-4</v>
      </c>
      <c r="AI1197" s="14">
        <f t="shared" si="441"/>
        <v>9.3878390294632047E-2</v>
      </c>
      <c r="AJ1197" s="14">
        <f t="shared" si="445"/>
        <v>141.97389069161818</v>
      </c>
      <c r="AK1197" s="14">
        <f t="shared" si="442"/>
        <v>1.2434223880083715E-4</v>
      </c>
      <c r="AL1197" s="14">
        <f t="shared" si="443"/>
        <v>0.18804488833327182</v>
      </c>
    </row>
    <row r="1198" spans="1:38" ht="15.75" thickBot="1" x14ac:dyDescent="0.3">
      <c r="A1198" s="14">
        <v>2</v>
      </c>
      <c r="B1198" s="17" t="s">
        <v>33</v>
      </c>
      <c r="C1198" s="14">
        <v>1192</v>
      </c>
      <c r="D1198" s="14">
        <f t="shared" si="437"/>
        <v>30.000049728</v>
      </c>
      <c r="E1198" s="14">
        <f t="shared" si="427"/>
        <v>13.411199999999999</v>
      </c>
      <c r="F1198" s="14">
        <f t="shared" si="438"/>
        <v>104.91291734474129</v>
      </c>
      <c r="G1198" s="14">
        <f>0.5*('Specifications (ICE)'!$P$4*'Specifications (ICE)'!$P$3)*'Specifications (ICE)'!$P$5*E1198^2</f>
        <v>56.217600027646043</v>
      </c>
      <c r="H1198" s="14">
        <f>IF(B1198="A",'Specifications (ICE)'!$M$12,IF(B1198="G",'Specifications (ICE)'!$M$13))</f>
        <v>84.271039200000004</v>
      </c>
      <c r="I1198" s="14">
        <f>'Specifications (ICE)'!$H$11-G1198-H1198-R1198</f>
        <v>561.50961099107656</v>
      </c>
      <c r="J1198" s="14">
        <f t="shared" si="428"/>
        <v>0.88728655499254105</v>
      </c>
      <c r="K1198" s="14">
        <f>0.5*'Specifications (ICE)'!$E$16*E1198^2</f>
        <v>48283.043975654393</v>
      </c>
      <c r="L1198" s="14">
        <f>E1198/'Specifications (ICE)'!$M$4</f>
        <v>46.93333333333333</v>
      </c>
      <c r="M1198" s="14">
        <f t="shared" si="423"/>
        <v>3</v>
      </c>
      <c r="N1198" s="14">
        <f>IF(M1198=1,'Specifications (ICE)'!$M$19,IF(M1198=2,'Specifications (ICE)'!$M$20,IF(M1198=3,'Specifications (ICE)'!$M$21)))</f>
        <v>632.83908432016858</v>
      </c>
      <c r="O1198" s="14">
        <f t="shared" si="424"/>
        <v>56.911309171706868</v>
      </c>
      <c r="P1198" s="13">
        <f t="shared" si="425"/>
        <v>0</v>
      </c>
      <c r="Q1198" s="14">
        <v>0</v>
      </c>
      <c r="R1198" s="17">
        <f>'Specifications (ICE)'!$E$16*9.81*SIN(Q1198-Q1197)</f>
        <v>0</v>
      </c>
      <c r="S1198" s="14">
        <f t="shared" si="429"/>
        <v>0</v>
      </c>
      <c r="T1198" s="12">
        <f t="shared" si="426"/>
        <v>840.33949246964119</v>
      </c>
      <c r="U1198" s="3">
        <f t="shared" si="444"/>
        <v>18</v>
      </c>
      <c r="V1198" s="19">
        <f t="shared" si="430"/>
        <v>13.422600000000001</v>
      </c>
      <c r="W1198" s="14">
        <f>IF(M1198=1,_xlfn.XLOOKUP(D1198,' RPM (ICE)'!$E$3:$E$63,' RPM (ICE)'!$B$3:$B$63,,1),IF(M1198=2,_xlfn.XLOOKUP(D1198,' RPM (ICE)'!$F$3:$F$63,' RPM (ICE)'!$B$3:$B$63,,1),IF(M1198=3,_xlfn.XLOOKUP(D1198,' RPM (ICE)'!$G$3:$G$63,' RPM (ICE)'!$B$3:$B$63,,1))))</f>
        <v>6900</v>
      </c>
      <c r="X1198" s="12">
        <f t="shared" si="431"/>
        <v>18.575322156521739</v>
      </c>
      <c r="Y1198" s="3">
        <f t="shared" si="432"/>
        <v>19</v>
      </c>
      <c r="Z1198" s="3">
        <f t="shared" si="439"/>
        <v>19</v>
      </c>
      <c r="AA1198" s="3">
        <f t="shared" si="433"/>
        <v>19</v>
      </c>
      <c r="AB1198" s="19"/>
      <c r="AC1198" s="14">
        <f>IF(M1198=1,_xlfn.XLOOKUP(D1198,' RPM (ICE)'!$E$3:$E$63,' RPM (ICE)'!$C$3:$C$63,,-1),IF(M1198=2,_xlfn.XLOOKUP(D1198,' RPM (ICE)'!$F$3:$F$63,' RPM (ICE)'!$C$3:$C$63,,-1),IF(M1198=3,_xlfn.XLOOKUP(D1198,' RPM (ICE)'!$G$3:$G$63,' RPM (ICE)'!$C$3:$C$63,,-1))))</f>
        <v>13.483333333333301</v>
      </c>
      <c r="AD1198" s="14">
        <f t="shared" si="434"/>
        <v>10.054521666666643</v>
      </c>
      <c r="AE1198" s="14">
        <f t="shared" si="435"/>
        <v>13.914292245024122</v>
      </c>
      <c r="AF1198" s="14" cm="1">
        <f t="array" ref="AF1198">_xlfn.XLOOKUP(AE1198,BSFC!$I$11:$I$33,_xlfn.XLOOKUP('Main Data (ICE)'!W1198,BSFC!$J$10:$W$10,BSFC!$J$11:$W$33,,-1),,-1)</f>
        <v>450.79008974999994</v>
      </c>
      <c r="AG1198" s="14">
        <f t="shared" si="436"/>
        <v>1.2590218679194376</v>
      </c>
      <c r="AH1198" s="14">
        <f t="shared" si="440"/>
        <v>2.08253003846414E-4</v>
      </c>
      <c r="AI1198" s="14">
        <f t="shared" si="441"/>
        <v>9.3878390294632047E-2</v>
      </c>
      <c r="AJ1198" s="14">
        <f t="shared" si="445"/>
        <v>142.06776908191281</v>
      </c>
      <c r="AK1198" s="14">
        <f t="shared" si="442"/>
        <v>1.2434223880083715E-4</v>
      </c>
      <c r="AL1198" s="14">
        <f t="shared" si="443"/>
        <v>0.18816923057207266</v>
      </c>
    </row>
    <row r="1199" spans="1:38" ht="15.75" thickBot="1" x14ac:dyDescent="0.3">
      <c r="A1199" s="14">
        <v>2</v>
      </c>
      <c r="B1199" s="17" t="s">
        <v>33</v>
      </c>
      <c r="C1199" s="14">
        <v>1193</v>
      </c>
      <c r="D1199" s="14">
        <f t="shared" si="437"/>
        <v>30.000049728</v>
      </c>
      <c r="E1199" s="14">
        <f t="shared" si="427"/>
        <v>13.411199999999999</v>
      </c>
      <c r="F1199" s="14">
        <f t="shared" si="438"/>
        <v>104.98748188780976</v>
      </c>
      <c r="G1199" s="14">
        <f>0.5*('Specifications (ICE)'!$P$4*'Specifications (ICE)'!$P$3)*'Specifications (ICE)'!$P$5*E1199^2</f>
        <v>56.217600027646043</v>
      </c>
      <c r="H1199" s="14">
        <f>IF(B1199="A",'Specifications (ICE)'!$M$12,IF(B1199="G",'Specifications (ICE)'!$M$13))</f>
        <v>84.271039200000004</v>
      </c>
      <c r="I1199" s="14">
        <f>'Specifications (ICE)'!$H$11-G1199-H1199-R1199</f>
        <v>561.50961099107656</v>
      </c>
      <c r="J1199" s="14">
        <f t="shared" si="428"/>
        <v>0.88728655499254105</v>
      </c>
      <c r="K1199" s="14">
        <f>0.5*'Specifications (ICE)'!$E$16*E1199^2</f>
        <v>48283.043975654393</v>
      </c>
      <c r="L1199" s="14">
        <f>E1199/'Specifications (ICE)'!$M$4</f>
        <v>46.93333333333333</v>
      </c>
      <c r="M1199" s="14">
        <f t="shared" si="423"/>
        <v>3</v>
      </c>
      <c r="N1199" s="14">
        <f>IF(M1199=1,'Specifications (ICE)'!$M$19,IF(M1199=2,'Specifications (ICE)'!$M$20,IF(M1199=3,'Specifications (ICE)'!$M$21)))</f>
        <v>632.83908432016858</v>
      </c>
      <c r="O1199" s="14">
        <f t="shared" si="424"/>
        <v>56.911309171706868</v>
      </c>
      <c r="P1199" s="13">
        <f t="shared" si="425"/>
        <v>0</v>
      </c>
      <c r="Q1199" s="14">
        <v>0</v>
      </c>
      <c r="R1199" s="17">
        <f>'Specifications (ICE)'!$E$16*9.81*SIN(Q1199-Q1198)</f>
        <v>0</v>
      </c>
      <c r="S1199" s="14">
        <f t="shared" si="429"/>
        <v>0</v>
      </c>
      <c r="T1199" s="12">
        <f t="shared" si="426"/>
        <v>840.33949246964119</v>
      </c>
      <c r="U1199" s="3">
        <f t="shared" si="444"/>
        <v>18</v>
      </c>
      <c r="V1199" s="19">
        <f t="shared" si="430"/>
        <v>13.422600000000001</v>
      </c>
      <c r="W1199" s="14">
        <f>IF(M1199=1,_xlfn.XLOOKUP(D1199,' RPM (ICE)'!$E$3:$E$63,' RPM (ICE)'!$B$3:$B$63,,1),IF(M1199=2,_xlfn.XLOOKUP(D1199,' RPM (ICE)'!$F$3:$F$63,' RPM (ICE)'!$B$3:$B$63,,1),IF(M1199=3,_xlfn.XLOOKUP(D1199,' RPM (ICE)'!$G$3:$G$63,' RPM (ICE)'!$B$3:$B$63,,1))))</f>
        <v>6900</v>
      </c>
      <c r="X1199" s="12">
        <f t="shared" si="431"/>
        <v>18.575322156521739</v>
      </c>
      <c r="Y1199" s="3">
        <f t="shared" si="432"/>
        <v>19</v>
      </c>
      <c r="Z1199" s="3">
        <f t="shared" si="439"/>
        <v>19</v>
      </c>
      <c r="AA1199" s="3">
        <f t="shared" si="433"/>
        <v>19</v>
      </c>
      <c r="AB1199" s="19"/>
      <c r="AC1199" s="14">
        <f>IF(M1199=1,_xlfn.XLOOKUP(D1199,' RPM (ICE)'!$E$3:$E$63,' RPM (ICE)'!$C$3:$C$63,,-1),IF(M1199=2,_xlfn.XLOOKUP(D1199,' RPM (ICE)'!$F$3:$F$63,' RPM (ICE)'!$C$3:$C$63,,-1),IF(M1199=3,_xlfn.XLOOKUP(D1199,' RPM (ICE)'!$G$3:$G$63,' RPM (ICE)'!$C$3:$C$63,,-1))))</f>
        <v>13.483333333333301</v>
      </c>
      <c r="AD1199" s="14">
        <f t="shared" si="434"/>
        <v>10.054521666666643</v>
      </c>
      <c r="AE1199" s="14">
        <f t="shared" si="435"/>
        <v>13.914292245024122</v>
      </c>
      <c r="AF1199" s="14" cm="1">
        <f t="array" ref="AF1199">_xlfn.XLOOKUP(AE1199,BSFC!$I$11:$I$33,_xlfn.XLOOKUP('Main Data (ICE)'!W1199,BSFC!$J$10:$W$10,BSFC!$J$11:$W$33,,-1),,-1)</f>
        <v>450.79008974999994</v>
      </c>
      <c r="AG1199" s="14">
        <f t="shared" si="436"/>
        <v>1.2590218679194376</v>
      </c>
      <c r="AH1199" s="14">
        <f t="shared" si="440"/>
        <v>2.08253003846414E-4</v>
      </c>
      <c r="AI1199" s="14">
        <f t="shared" si="441"/>
        <v>9.3878390294632047E-2</v>
      </c>
      <c r="AJ1199" s="14">
        <f t="shared" si="445"/>
        <v>142.16164747220745</v>
      </c>
      <c r="AK1199" s="14">
        <f t="shared" si="442"/>
        <v>1.2434223880083715E-4</v>
      </c>
      <c r="AL1199" s="14">
        <f t="shared" si="443"/>
        <v>0.1882935728108735</v>
      </c>
    </row>
    <row r="1200" spans="1:38" ht="15.75" thickBot="1" x14ac:dyDescent="0.3">
      <c r="A1200" s="14">
        <v>2</v>
      </c>
      <c r="B1200" s="17" t="s">
        <v>33</v>
      </c>
      <c r="C1200" s="14">
        <v>1194</v>
      </c>
      <c r="D1200" s="14">
        <f t="shared" si="437"/>
        <v>30.000049728</v>
      </c>
      <c r="E1200" s="14">
        <f t="shared" si="427"/>
        <v>13.411199999999999</v>
      </c>
      <c r="F1200" s="14">
        <f t="shared" si="438"/>
        <v>105.06204643087824</v>
      </c>
      <c r="G1200" s="14">
        <f>0.5*('Specifications (ICE)'!$P$4*'Specifications (ICE)'!$P$3)*'Specifications (ICE)'!$P$5*E1200^2</f>
        <v>56.217600027646043</v>
      </c>
      <c r="H1200" s="14">
        <f>IF(B1200="A",'Specifications (ICE)'!$M$12,IF(B1200="G",'Specifications (ICE)'!$M$13))</f>
        <v>84.271039200000004</v>
      </c>
      <c r="I1200" s="14">
        <f>'Specifications (ICE)'!$H$11-G1200-H1200-R1200</f>
        <v>561.50961099107656</v>
      </c>
      <c r="J1200" s="14">
        <f t="shared" si="428"/>
        <v>0.88728655499254105</v>
      </c>
      <c r="K1200" s="14">
        <f>0.5*'Specifications (ICE)'!$E$16*E1200^2</f>
        <v>48283.043975654393</v>
      </c>
      <c r="L1200" s="14">
        <f>E1200/'Specifications (ICE)'!$M$4</f>
        <v>46.93333333333333</v>
      </c>
      <c r="M1200" s="14">
        <f t="shared" si="423"/>
        <v>3</v>
      </c>
      <c r="N1200" s="14">
        <f>IF(M1200=1,'Specifications (ICE)'!$M$19,IF(M1200=2,'Specifications (ICE)'!$M$20,IF(M1200=3,'Specifications (ICE)'!$M$21)))</f>
        <v>632.83908432016858</v>
      </c>
      <c r="O1200" s="14">
        <f t="shared" si="424"/>
        <v>56.911309171706868</v>
      </c>
      <c r="P1200" s="13">
        <f t="shared" si="425"/>
        <v>0</v>
      </c>
      <c r="Q1200" s="14">
        <v>0</v>
      </c>
      <c r="R1200" s="17">
        <f>'Specifications (ICE)'!$E$16*9.81*SIN(Q1200-Q1199)</f>
        <v>0</v>
      </c>
      <c r="S1200" s="14">
        <f t="shared" si="429"/>
        <v>0</v>
      </c>
      <c r="T1200" s="12">
        <f t="shared" si="426"/>
        <v>840.33949246964119</v>
      </c>
      <c r="U1200" s="3">
        <f t="shared" si="444"/>
        <v>18</v>
      </c>
      <c r="V1200" s="19">
        <f t="shared" si="430"/>
        <v>13.422600000000001</v>
      </c>
      <c r="W1200" s="14">
        <f>IF(M1200=1,_xlfn.XLOOKUP(D1200,' RPM (ICE)'!$E$3:$E$63,' RPM (ICE)'!$B$3:$B$63,,1),IF(M1200=2,_xlfn.XLOOKUP(D1200,' RPM (ICE)'!$F$3:$F$63,' RPM (ICE)'!$B$3:$B$63,,1),IF(M1200=3,_xlfn.XLOOKUP(D1200,' RPM (ICE)'!$G$3:$G$63,' RPM (ICE)'!$B$3:$B$63,,1))))</f>
        <v>6900</v>
      </c>
      <c r="X1200" s="12">
        <f t="shared" si="431"/>
        <v>18.575322156521739</v>
      </c>
      <c r="Y1200" s="3">
        <f t="shared" si="432"/>
        <v>19</v>
      </c>
      <c r="Z1200" s="3">
        <f t="shared" si="439"/>
        <v>19</v>
      </c>
      <c r="AA1200" s="3">
        <f t="shared" si="433"/>
        <v>19</v>
      </c>
      <c r="AB1200" s="19"/>
      <c r="AC1200" s="14">
        <f>IF(M1200=1,_xlfn.XLOOKUP(D1200,' RPM (ICE)'!$E$3:$E$63,' RPM (ICE)'!$C$3:$C$63,,-1),IF(M1200=2,_xlfn.XLOOKUP(D1200,' RPM (ICE)'!$F$3:$F$63,' RPM (ICE)'!$C$3:$C$63,,-1),IF(M1200=3,_xlfn.XLOOKUP(D1200,' RPM (ICE)'!$G$3:$G$63,' RPM (ICE)'!$C$3:$C$63,,-1))))</f>
        <v>13.483333333333301</v>
      </c>
      <c r="AD1200" s="14">
        <f t="shared" si="434"/>
        <v>10.054521666666643</v>
      </c>
      <c r="AE1200" s="14">
        <f t="shared" si="435"/>
        <v>13.914292245024122</v>
      </c>
      <c r="AF1200" s="14" cm="1">
        <f t="array" ref="AF1200">_xlfn.XLOOKUP(AE1200,BSFC!$I$11:$I$33,_xlfn.XLOOKUP('Main Data (ICE)'!W1200,BSFC!$J$10:$W$10,BSFC!$J$11:$W$33,,-1),,-1)</f>
        <v>450.79008974999994</v>
      </c>
      <c r="AG1200" s="14">
        <f t="shared" si="436"/>
        <v>1.2590218679194376</v>
      </c>
      <c r="AH1200" s="14">
        <f t="shared" si="440"/>
        <v>2.08253003846414E-4</v>
      </c>
      <c r="AI1200" s="14">
        <f t="shared" si="441"/>
        <v>9.3878390294632047E-2</v>
      </c>
      <c r="AJ1200" s="14">
        <f t="shared" si="445"/>
        <v>142.25552586250208</v>
      </c>
      <c r="AK1200" s="14">
        <f t="shared" si="442"/>
        <v>1.2434223880083715E-4</v>
      </c>
      <c r="AL1200" s="14">
        <f t="shared" si="443"/>
        <v>0.18841791504967434</v>
      </c>
    </row>
    <row r="1201" spans="1:38" ht="15.75" thickBot="1" x14ac:dyDescent="0.3">
      <c r="A1201" s="14">
        <v>2</v>
      </c>
      <c r="B1201" s="17" t="s">
        <v>33</v>
      </c>
      <c r="C1201" s="14">
        <v>1195</v>
      </c>
      <c r="D1201" s="14">
        <f t="shared" si="437"/>
        <v>30.000049728</v>
      </c>
      <c r="E1201" s="14">
        <f t="shared" si="427"/>
        <v>13.411199999999999</v>
      </c>
      <c r="F1201" s="14">
        <f t="shared" si="438"/>
        <v>105.13661097394672</v>
      </c>
      <c r="G1201" s="14">
        <f>0.5*('Specifications (ICE)'!$P$4*'Specifications (ICE)'!$P$3)*'Specifications (ICE)'!$P$5*E1201^2</f>
        <v>56.217600027646043</v>
      </c>
      <c r="H1201" s="14">
        <f>IF(B1201="A",'Specifications (ICE)'!$M$12,IF(B1201="G",'Specifications (ICE)'!$M$13))</f>
        <v>84.271039200000004</v>
      </c>
      <c r="I1201" s="14">
        <f>'Specifications (ICE)'!$H$11-G1201-H1201-R1201</f>
        <v>561.50961099107656</v>
      </c>
      <c r="J1201" s="14">
        <f t="shared" si="428"/>
        <v>0.88728655499254105</v>
      </c>
      <c r="K1201" s="14">
        <f>0.5*'Specifications (ICE)'!$E$16*E1201^2</f>
        <v>48283.043975654393</v>
      </c>
      <c r="L1201" s="14">
        <f>E1201/'Specifications (ICE)'!$M$4</f>
        <v>46.93333333333333</v>
      </c>
      <c r="M1201" s="14">
        <f t="shared" si="423"/>
        <v>3</v>
      </c>
      <c r="N1201" s="14">
        <f>IF(M1201=1,'Specifications (ICE)'!$M$19,IF(M1201=2,'Specifications (ICE)'!$M$20,IF(M1201=3,'Specifications (ICE)'!$M$21)))</f>
        <v>632.83908432016858</v>
      </c>
      <c r="O1201" s="14">
        <f t="shared" si="424"/>
        <v>56.911309171706868</v>
      </c>
      <c r="P1201" s="13">
        <f t="shared" si="425"/>
        <v>0</v>
      </c>
      <c r="Q1201" s="14">
        <v>0</v>
      </c>
      <c r="R1201" s="17">
        <f>'Specifications (ICE)'!$E$16*9.81*SIN(Q1201-Q1200)</f>
        <v>0</v>
      </c>
      <c r="S1201" s="14">
        <f t="shared" si="429"/>
        <v>0</v>
      </c>
      <c r="T1201" s="12">
        <f t="shared" si="426"/>
        <v>840.33949246964119</v>
      </c>
      <c r="U1201" s="3">
        <f t="shared" si="444"/>
        <v>18</v>
      </c>
      <c r="V1201" s="19">
        <f t="shared" si="430"/>
        <v>13.422600000000001</v>
      </c>
      <c r="W1201" s="14">
        <f>IF(M1201=1,_xlfn.XLOOKUP(D1201,' RPM (ICE)'!$E$3:$E$63,' RPM (ICE)'!$B$3:$B$63,,1),IF(M1201=2,_xlfn.XLOOKUP(D1201,' RPM (ICE)'!$F$3:$F$63,' RPM (ICE)'!$B$3:$B$63,,1),IF(M1201=3,_xlfn.XLOOKUP(D1201,' RPM (ICE)'!$G$3:$G$63,' RPM (ICE)'!$B$3:$B$63,,1))))</f>
        <v>6900</v>
      </c>
      <c r="X1201" s="12">
        <f t="shared" si="431"/>
        <v>18.575322156521739</v>
      </c>
      <c r="Y1201" s="3">
        <f t="shared" si="432"/>
        <v>19</v>
      </c>
      <c r="Z1201" s="3">
        <f t="shared" si="439"/>
        <v>19</v>
      </c>
      <c r="AA1201" s="3">
        <f t="shared" si="433"/>
        <v>19</v>
      </c>
      <c r="AB1201" s="19"/>
      <c r="AC1201" s="14">
        <f>IF(M1201=1,_xlfn.XLOOKUP(D1201,' RPM (ICE)'!$E$3:$E$63,' RPM (ICE)'!$C$3:$C$63,,-1),IF(M1201=2,_xlfn.XLOOKUP(D1201,' RPM (ICE)'!$F$3:$F$63,' RPM (ICE)'!$C$3:$C$63,,-1),IF(M1201=3,_xlfn.XLOOKUP(D1201,' RPM (ICE)'!$G$3:$G$63,' RPM (ICE)'!$C$3:$C$63,,-1))))</f>
        <v>13.483333333333301</v>
      </c>
      <c r="AD1201" s="14">
        <f t="shared" si="434"/>
        <v>10.054521666666643</v>
      </c>
      <c r="AE1201" s="14">
        <f t="shared" si="435"/>
        <v>13.914292245024122</v>
      </c>
      <c r="AF1201" s="14" cm="1">
        <f t="array" ref="AF1201">_xlfn.XLOOKUP(AE1201,BSFC!$I$11:$I$33,_xlfn.XLOOKUP('Main Data (ICE)'!W1201,BSFC!$J$10:$W$10,BSFC!$J$11:$W$33,,-1),,-1)</f>
        <v>450.79008974999994</v>
      </c>
      <c r="AG1201" s="14">
        <f t="shared" si="436"/>
        <v>1.2590218679194376</v>
      </c>
      <c r="AH1201" s="14">
        <f t="shared" si="440"/>
        <v>2.08253003846414E-4</v>
      </c>
      <c r="AI1201" s="14">
        <f t="shared" si="441"/>
        <v>9.3878390294632047E-2</v>
      </c>
      <c r="AJ1201" s="14">
        <f t="shared" si="445"/>
        <v>142.34940425279672</v>
      </c>
      <c r="AK1201" s="14">
        <f t="shared" si="442"/>
        <v>1.2434223880083715E-4</v>
      </c>
      <c r="AL1201" s="14">
        <f t="shared" si="443"/>
        <v>0.18854225728847518</v>
      </c>
    </row>
    <row r="1202" spans="1:38" ht="15.75" thickBot="1" x14ac:dyDescent="0.3">
      <c r="A1202" s="14">
        <v>2</v>
      </c>
      <c r="B1202" s="17" t="s">
        <v>33</v>
      </c>
      <c r="C1202" s="14">
        <v>1196</v>
      </c>
      <c r="D1202" s="14">
        <f t="shared" si="437"/>
        <v>30.000049728</v>
      </c>
      <c r="E1202" s="14">
        <f t="shared" si="427"/>
        <v>13.411199999999999</v>
      </c>
      <c r="F1202" s="14">
        <f t="shared" si="438"/>
        <v>105.21117551701519</v>
      </c>
      <c r="G1202" s="14">
        <f>0.5*('Specifications (ICE)'!$P$4*'Specifications (ICE)'!$P$3)*'Specifications (ICE)'!$P$5*E1202^2</f>
        <v>56.217600027646043</v>
      </c>
      <c r="H1202" s="14">
        <f>IF(B1202="A",'Specifications (ICE)'!$M$12,IF(B1202="G",'Specifications (ICE)'!$M$13))</f>
        <v>84.271039200000004</v>
      </c>
      <c r="I1202" s="14">
        <f>'Specifications (ICE)'!$H$11-G1202-H1202-R1202</f>
        <v>561.50961099107656</v>
      </c>
      <c r="J1202" s="14">
        <f t="shared" si="428"/>
        <v>0.88728655499254105</v>
      </c>
      <c r="K1202" s="14">
        <f>0.5*'Specifications (ICE)'!$E$16*E1202^2</f>
        <v>48283.043975654393</v>
      </c>
      <c r="L1202" s="14">
        <f>E1202/'Specifications (ICE)'!$M$4</f>
        <v>46.93333333333333</v>
      </c>
      <c r="M1202" s="14">
        <f t="shared" si="423"/>
        <v>3</v>
      </c>
      <c r="N1202" s="14">
        <f>IF(M1202=1,'Specifications (ICE)'!$M$19,IF(M1202=2,'Specifications (ICE)'!$M$20,IF(M1202=3,'Specifications (ICE)'!$M$21)))</f>
        <v>632.83908432016858</v>
      </c>
      <c r="O1202" s="14">
        <f t="shared" si="424"/>
        <v>56.911309171706868</v>
      </c>
      <c r="P1202" s="13">
        <f t="shared" si="425"/>
        <v>0</v>
      </c>
      <c r="Q1202" s="14">
        <v>0</v>
      </c>
      <c r="R1202" s="17">
        <f>'Specifications (ICE)'!$E$16*9.81*SIN(Q1202-Q1201)</f>
        <v>0</v>
      </c>
      <c r="S1202" s="14">
        <f t="shared" si="429"/>
        <v>0</v>
      </c>
      <c r="T1202" s="12">
        <f t="shared" si="426"/>
        <v>840.33949246964119</v>
      </c>
      <c r="U1202" s="3">
        <f t="shared" si="444"/>
        <v>18</v>
      </c>
      <c r="V1202" s="19">
        <f t="shared" si="430"/>
        <v>13.422600000000001</v>
      </c>
      <c r="W1202" s="14">
        <f>IF(M1202=1,_xlfn.XLOOKUP(D1202,' RPM (ICE)'!$E$3:$E$63,' RPM (ICE)'!$B$3:$B$63,,1),IF(M1202=2,_xlfn.XLOOKUP(D1202,' RPM (ICE)'!$F$3:$F$63,' RPM (ICE)'!$B$3:$B$63,,1),IF(M1202=3,_xlfn.XLOOKUP(D1202,' RPM (ICE)'!$G$3:$G$63,' RPM (ICE)'!$B$3:$B$63,,1))))</f>
        <v>6900</v>
      </c>
      <c r="X1202" s="12">
        <f t="shared" si="431"/>
        <v>18.575322156521739</v>
      </c>
      <c r="Y1202" s="3">
        <f t="shared" si="432"/>
        <v>19</v>
      </c>
      <c r="Z1202" s="3">
        <f t="shared" si="439"/>
        <v>19</v>
      </c>
      <c r="AA1202" s="3">
        <f t="shared" si="433"/>
        <v>19</v>
      </c>
      <c r="AB1202" s="19"/>
      <c r="AC1202" s="14">
        <f>IF(M1202=1,_xlfn.XLOOKUP(D1202,' RPM (ICE)'!$E$3:$E$63,' RPM (ICE)'!$C$3:$C$63,,-1),IF(M1202=2,_xlfn.XLOOKUP(D1202,' RPM (ICE)'!$F$3:$F$63,' RPM (ICE)'!$C$3:$C$63,,-1),IF(M1202=3,_xlfn.XLOOKUP(D1202,' RPM (ICE)'!$G$3:$G$63,' RPM (ICE)'!$C$3:$C$63,,-1))))</f>
        <v>13.483333333333301</v>
      </c>
      <c r="AD1202" s="14">
        <f t="shared" si="434"/>
        <v>10.054521666666643</v>
      </c>
      <c r="AE1202" s="14">
        <f t="shared" si="435"/>
        <v>13.914292245024122</v>
      </c>
      <c r="AF1202" s="14" cm="1">
        <f t="array" ref="AF1202">_xlfn.XLOOKUP(AE1202,BSFC!$I$11:$I$33,_xlfn.XLOOKUP('Main Data (ICE)'!W1202,BSFC!$J$10:$W$10,BSFC!$J$11:$W$33,,-1),,-1)</f>
        <v>450.79008974999994</v>
      </c>
      <c r="AG1202" s="14">
        <f t="shared" si="436"/>
        <v>1.2590218679194376</v>
      </c>
      <c r="AH1202" s="14">
        <f t="shared" si="440"/>
        <v>2.08253003846414E-4</v>
      </c>
      <c r="AI1202" s="14">
        <f t="shared" si="441"/>
        <v>9.3878390294632047E-2</v>
      </c>
      <c r="AJ1202" s="14">
        <f t="shared" si="445"/>
        <v>142.44328264309135</v>
      </c>
      <c r="AK1202" s="14">
        <f t="shared" si="442"/>
        <v>1.2434223880083715E-4</v>
      </c>
      <c r="AL1202" s="14">
        <f t="shared" si="443"/>
        <v>0.18866659952727602</v>
      </c>
    </row>
    <row r="1203" spans="1:38" ht="15.75" thickBot="1" x14ac:dyDescent="0.3">
      <c r="A1203" s="14">
        <v>2</v>
      </c>
      <c r="B1203" s="17" t="s">
        <v>33</v>
      </c>
      <c r="C1203" s="14">
        <v>1197</v>
      </c>
      <c r="D1203" s="14">
        <f t="shared" si="437"/>
        <v>30.000049728</v>
      </c>
      <c r="E1203" s="14">
        <f t="shared" si="427"/>
        <v>13.411199999999999</v>
      </c>
      <c r="F1203" s="14">
        <f t="shared" si="438"/>
        <v>105.28574006008367</v>
      </c>
      <c r="G1203" s="14">
        <f>0.5*('Specifications (ICE)'!$P$4*'Specifications (ICE)'!$P$3)*'Specifications (ICE)'!$P$5*E1203^2</f>
        <v>56.217600027646043</v>
      </c>
      <c r="H1203" s="14">
        <f>IF(B1203="A",'Specifications (ICE)'!$M$12,IF(B1203="G",'Specifications (ICE)'!$M$13))</f>
        <v>84.271039200000004</v>
      </c>
      <c r="I1203" s="14">
        <f>'Specifications (ICE)'!$H$11-G1203-H1203-R1203</f>
        <v>561.50961099107656</v>
      </c>
      <c r="J1203" s="14">
        <f t="shared" si="428"/>
        <v>0.88728655499254105</v>
      </c>
      <c r="K1203" s="14">
        <f>0.5*'Specifications (ICE)'!$E$16*E1203^2</f>
        <v>48283.043975654393</v>
      </c>
      <c r="L1203" s="14">
        <f>E1203/'Specifications (ICE)'!$M$4</f>
        <v>46.93333333333333</v>
      </c>
      <c r="M1203" s="14">
        <f t="shared" si="423"/>
        <v>3</v>
      </c>
      <c r="N1203" s="14">
        <f>IF(M1203=1,'Specifications (ICE)'!$M$19,IF(M1203=2,'Specifications (ICE)'!$M$20,IF(M1203=3,'Specifications (ICE)'!$M$21)))</f>
        <v>632.83908432016858</v>
      </c>
      <c r="O1203" s="14">
        <f t="shared" si="424"/>
        <v>56.911309171706868</v>
      </c>
      <c r="P1203" s="13">
        <f t="shared" si="425"/>
        <v>0</v>
      </c>
      <c r="Q1203" s="14">
        <v>0</v>
      </c>
      <c r="R1203" s="17">
        <f>'Specifications (ICE)'!$E$16*9.81*SIN(Q1203-Q1202)</f>
        <v>0</v>
      </c>
      <c r="S1203" s="14">
        <f t="shared" si="429"/>
        <v>0</v>
      </c>
      <c r="T1203" s="12">
        <f t="shared" si="426"/>
        <v>840.33949246964119</v>
      </c>
      <c r="U1203" s="3">
        <f t="shared" si="444"/>
        <v>18</v>
      </c>
      <c r="V1203" s="19">
        <f t="shared" si="430"/>
        <v>13.422600000000001</v>
      </c>
      <c r="W1203" s="14">
        <f>IF(M1203=1,_xlfn.XLOOKUP(D1203,' RPM (ICE)'!$E$3:$E$63,' RPM (ICE)'!$B$3:$B$63,,1),IF(M1203=2,_xlfn.XLOOKUP(D1203,' RPM (ICE)'!$F$3:$F$63,' RPM (ICE)'!$B$3:$B$63,,1),IF(M1203=3,_xlfn.XLOOKUP(D1203,' RPM (ICE)'!$G$3:$G$63,' RPM (ICE)'!$B$3:$B$63,,1))))</f>
        <v>6900</v>
      </c>
      <c r="X1203" s="12">
        <f t="shared" si="431"/>
        <v>18.575322156521739</v>
      </c>
      <c r="Y1203" s="3">
        <f t="shared" si="432"/>
        <v>19</v>
      </c>
      <c r="Z1203" s="3">
        <f t="shared" si="439"/>
        <v>19</v>
      </c>
      <c r="AA1203" s="3">
        <f t="shared" si="433"/>
        <v>19</v>
      </c>
      <c r="AB1203" s="19"/>
      <c r="AC1203" s="14">
        <f>IF(M1203=1,_xlfn.XLOOKUP(D1203,' RPM (ICE)'!$E$3:$E$63,' RPM (ICE)'!$C$3:$C$63,,-1),IF(M1203=2,_xlfn.XLOOKUP(D1203,' RPM (ICE)'!$F$3:$F$63,' RPM (ICE)'!$C$3:$C$63,,-1),IF(M1203=3,_xlfn.XLOOKUP(D1203,' RPM (ICE)'!$G$3:$G$63,' RPM (ICE)'!$C$3:$C$63,,-1))))</f>
        <v>13.483333333333301</v>
      </c>
      <c r="AD1203" s="14">
        <f t="shared" si="434"/>
        <v>10.054521666666643</v>
      </c>
      <c r="AE1203" s="14">
        <f t="shared" si="435"/>
        <v>13.914292245024122</v>
      </c>
      <c r="AF1203" s="14" cm="1">
        <f t="array" ref="AF1203">_xlfn.XLOOKUP(AE1203,BSFC!$I$11:$I$33,_xlfn.XLOOKUP('Main Data (ICE)'!W1203,BSFC!$J$10:$W$10,BSFC!$J$11:$W$33,,-1),,-1)</f>
        <v>450.79008974999994</v>
      </c>
      <c r="AG1203" s="14">
        <f t="shared" si="436"/>
        <v>1.2590218679194376</v>
      </c>
      <c r="AH1203" s="14">
        <f t="shared" si="440"/>
        <v>2.08253003846414E-4</v>
      </c>
      <c r="AI1203" s="14">
        <f t="shared" si="441"/>
        <v>9.3878390294632047E-2</v>
      </c>
      <c r="AJ1203" s="14">
        <f t="shared" si="445"/>
        <v>142.53716103338598</v>
      </c>
      <c r="AK1203" s="14">
        <f t="shared" si="442"/>
        <v>1.2434223880083715E-4</v>
      </c>
      <c r="AL1203" s="14">
        <f t="shared" si="443"/>
        <v>0.18879094176607686</v>
      </c>
    </row>
    <row r="1204" spans="1:38" ht="15.75" thickBot="1" x14ac:dyDescent="0.3">
      <c r="A1204" s="14">
        <v>2</v>
      </c>
      <c r="B1204" s="17" t="s">
        <v>33</v>
      </c>
      <c r="C1204" s="14">
        <v>1198</v>
      </c>
      <c r="D1204" s="14">
        <f t="shared" si="437"/>
        <v>30.000049728</v>
      </c>
      <c r="E1204" s="14">
        <f t="shared" si="427"/>
        <v>13.411199999999999</v>
      </c>
      <c r="F1204" s="14">
        <f t="shared" si="438"/>
        <v>105.36030460315214</v>
      </c>
      <c r="G1204" s="14">
        <f>0.5*('Specifications (ICE)'!$P$4*'Specifications (ICE)'!$P$3)*'Specifications (ICE)'!$P$5*E1204^2</f>
        <v>56.217600027646043</v>
      </c>
      <c r="H1204" s="14">
        <f>IF(B1204="A",'Specifications (ICE)'!$M$12,IF(B1204="G",'Specifications (ICE)'!$M$13))</f>
        <v>84.271039200000004</v>
      </c>
      <c r="I1204" s="14">
        <f>'Specifications (ICE)'!$H$11-G1204-H1204-R1204</f>
        <v>561.50961099107656</v>
      </c>
      <c r="J1204" s="14">
        <f t="shared" si="428"/>
        <v>0.88728655499254105</v>
      </c>
      <c r="K1204" s="14">
        <f>0.5*'Specifications (ICE)'!$E$16*E1204^2</f>
        <v>48283.043975654393</v>
      </c>
      <c r="L1204" s="14">
        <f>E1204/'Specifications (ICE)'!$M$4</f>
        <v>46.93333333333333</v>
      </c>
      <c r="M1204" s="14">
        <f t="shared" si="423"/>
        <v>3</v>
      </c>
      <c r="N1204" s="14">
        <f>IF(M1204=1,'Specifications (ICE)'!$M$19,IF(M1204=2,'Specifications (ICE)'!$M$20,IF(M1204=3,'Specifications (ICE)'!$M$21)))</f>
        <v>632.83908432016858</v>
      </c>
      <c r="O1204" s="14">
        <f t="shared" si="424"/>
        <v>56.911309171706868</v>
      </c>
      <c r="P1204" s="13">
        <f t="shared" si="425"/>
        <v>0</v>
      </c>
      <c r="Q1204" s="14">
        <v>0</v>
      </c>
      <c r="R1204" s="17">
        <f>'Specifications (ICE)'!$E$16*9.81*SIN(Q1204-Q1203)</f>
        <v>0</v>
      </c>
      <c r="S1204" s="14">
        <f t="shared" si="429"/>
        <v>0</v>
      </c>
      <c r="T1204" s="12">
        <f t="shared" si="426"/>
        <v>840.33949246964119</v>
      </c>
      <c r="U1204" s="3">
        <f t="shared" si="444"/>
        <v>18</v>
      </c>
      <c r="V1204" s="19">
        <f t="shared" si="430"/>
        <v>13.422600000000001</v>
      </c>
      <c r="W1204" s="14">
        <f>IF(M1204=1,_xlfn.XLOOKUP(D1204,' RPM (ICE)'!$E$3:$E$63,' RPM (ICE)'!$B$3:$B$63,,1),IF(M1204=2,_xlfn.XLOOKUP(D1204,' RPM (ICE)'!$F$3:$F$63,' RPM (ICE)'!$B$3:$B$63,,1),IF(M1204=3,_xlfn.XLOOKUP(D1204,' RPM (ICE)'!$G$3:$G$63,' RPM (ICE)'!$B$3:$B$63,,1))))</f>
        <v>6900</v>
      </c>
      <c r="X1204" s="12">
        <f t="shared" si="431"/>
        <v>18.575322156521739</v>
      </c>
      <c r="Y1204" s="3">
        <f t="shared" si="432"/>
        <v>19</v>
      </c>
      <c r="Z1204" s="3">
        <f t="shared" si="439"/>
        <v>19</v>
      </c>
      <c r="AA1204" s="3">
        <f t="shared" si="433"/>
        <v>19</v>
      </c>
      <c r="AB1204" s="19"/>
      <c r="AC1204" s="14">
        <f>IF(M1204=1,_xlfn.XLOOKUP(D1204,' RPM (ICE)'!$E$3:$E$63,' RPM (ICE)'!$C$3:$C$63,,-1),IF(M1204=2,_xlfn.XLOOKUP(D1204,' RPM (ICE)'!$F$3:$F$63,' RPM (ICE)'!$C$3:$C$63,,-1),IF(M1204=3,_xlfn.XLOOKUP(D1204,' RPM (ICE)'!$G$3:$G$63,' RPM (ICE)'!$C$3:$C$63,,-1))))</f>
        <v>13.483333333333301</v>
      </c>
      <c r="AD1204" s="14">
        <f t="shared" si="434"/>
        <v>10.054521666666643</v>
      </c>
      <c r="AE1204" s="14">
        <f t="shared" si="435"/>
        <v>13.914292245024122</v>
      </c>
      <c r="AF1204" s="14" cm="1">
        <f t="array" ref="AF1204">_xlfn.XLOOKUP(AE1204,BSFC!$I$11:$I$33,_xlfn.XLOOKUP('Main Data (ICE)'!W1204,BSFC!$J$10:$W$10,BSFC!$J$11:$W$33,,-1),,-1)</f>
        <v>450.79008974999994</v>
      </c>
      <c r="AG1204" s="14">
        <f t="shared" si="436"/>
        <v>1.2590218679194376</v>
      </c>
      <c r="AH1204" s="14">
        <f t="shared" si="440"/>
        <v>2.08253003846414E-4</v>
      </c>
      <c r="AI1204" s="14">
        <f t="shared" si="441"/>
        <v>9.3878390294632047E-2</v>
      </c>
      <c r="AJ1204" s="14">
        <f t="shared" si="445"/>
        <v>142.63103942368062</v>
      </c>
      <c r="AK1204" s="14">
        <f t="shared" si="442"/>
        <v>1.2434223880083715E-4</v>
      </c>
      <c r="AL1204" s="14">
        <f t="shared" si="443"/>
        <v>0.1889152840048777</v>
      </c>
    </row>
    <row r="1205" spans="1:38" ht="15.75" thickBot="1" x14ac:dyDescent="0.3">
      <c r="A1205" s="14">
        <v>2</v>
      </c>
      <c r="B1205" s="17" t="s">
        <v>33</v>
      </c>
      <c r="C1205" s="14">
        <v>1199</v>
      </c>
      <c r="D1205" s="14">
        <f t="shared" si="437"/>
        <v>30.000049728</v>
      </c>
      <c r="E1205" s="14">
        <f t="shared" si="427"/>
        <v>13.411199999999999</v>
      </c>
      <c r="F1205" s="14">
        <f t="shared" si="438"/>
        <v>105.43486914622062</v>
      </c>
      <c r="G1205" s="14">
        <f>0.5*('Specifications (ICE)'!$P$4*'Specifications (ICE)'!$P$3)*'Specifications (ICE)'!$P$5*E1205^2</f>
        <v>56.217600027646043</v>
      </c>
      <c r="H1205" s="14">
        <f>IF(B1205="A",'Specifications (ICE)'!$M$12,IF(B1205="G",'Specifications (ICE)'!$M$13))</f>
        <v>84.271039200000004</v>
      </c>
      <c r="I1205" s="14">
        <f>'Specifications (ICE)'!$H$11-G1205-H1205-R1205</f>
        <v>561.50961099107656</v>
      </c>
      <c r="J1205" s="14">
        <f t="shared" si="428"/>
        <v>0.88728655499254105</v>
      </c>
      <c r="K1205" s="14">
        <f>0.5*'Specifications (ICE)'!$E$16*E1205^2</f>
        <v>48283.043975654393</v>
      </c>
      <c r="L1205" s="14">
        <f>E1205/'Specifications (ICE)'!$M$4</f>
        <v>46.93333333333333</v>
      </c>
      <c r="M1205" s="14">
        <f t="shared" si="423"/>
        <v>3</v>
      </c>
      <c r="N1205" s="14">
        <f>IF(M1205=1,'Specifications (ICE)'!$M$19,IF(M1205=2,'Specifications (ICE)'!$M$20,IF(M1205=3,'Specifications (ICE)'!$M$21)))</f>
        <v>632.83908432016858</v>
      </c>
      <c r="O1205" s="14">
        <f t="shared" si="424"/>
        <v>56.911309171706868</v>
      </c>
      <c r="P1205" s="13">
        <f t="shared" si="425"/>
        <v>0</v>
      </c>
      <c r="Q1205" s="14">
        <v>0</v>
      </c>
      <c r="R1205" s="17">
        <f>'Specifications (ICE)'!$E$16*9.81*SIN(Q1205-Q1204)</f>
        <v>0</v>
      </c>
      <c r="S1205" s="14">
        <f t="shared" si="429"/>
        <v>0</v>
      </c>
      <c r="T1205" s="12">
        <f t="shared" si="426"/>
        <v>840.33949246964119</v>
      </c>
      <c r="U1205" s="3">
        <f t="shared" si="444"/>
        <v>18</v>
      </c>
      <c r="V1205" s="19">
        <f t="shared" si="430"/>
        <v>13.422600000000001</v>
      </c>
      <c r="W1205" s="14">
        <f>IF(M1205=1,_xlfn.XLOOKUP(D1205,' RPM (ICE)'!$E$3:$E$63,' RPM (ICE)'!$B$3:$B$63,,1),IF(M1205=2,_xlfn.XLOOKUP(D1205,' RPM (ICE)'!$F$3:$F$63,' RPM (ICE)'!$B$3:$B$63,,1),IF(M1205=3,_xlfn.XLOOKUP(D1205,' RPM (ICE)'!$G$3:$G$63,' RPM (ICE)'!$B$3:$B$63,,1))))</f>
        <v>6900</v>
      </c>
      <c r="X1205" s="12">
        <f t="shared" si="431"/>
        <v>18.575322156521739</v>
      </c>
      <c r="Y1205" s="3">
        <f t="shared" si="432"/>
        <v>19</v>
      </c>
      <c r="Z1205" s="3">
        <f t="shared" si="439"/>
        <v>19</v>
      </c>
      <c r="AA1205" s="3">
        <f t="shared" si="433"/>
        <v>19</v>
      </c>
      <c r="AB1205" s="19"/>
      <c r="AC1205" s="14">
        <f>IF(M1205=1,_xlfn.XLOOKUP(D1205,' RPM (ICE)'!$E$3:$E$63,' RPM (ICE)'!$C$3:$C$63,,-1),IF(M1205=2,_xlfn.XLOOKUP(D1205,' RPM (ICE)'!$F$3:$F$63,' RPM (ICE)'!$C$3:$C$63,,-1),IF(M1205=3,_xlfn.XLOOKUP(D1205,' RPM (ICE)'!$G$3:$G$63,' RPM (ICE)'!$C$3:$C$63,,-1))))</f>
        <v>13.483333333333301</v>
      </c>
      <c r="AD1205" s="14">
        <f t="shared" si="434"/>
        <v>10.054521666666643</v>
      </c>
      <c r="AE1205" s="14">
        <f t="shared" si="435"/>
        <v>13.914292245024122</v>
      </c>
      <c r="AF1205" s="14" cm="1">
        <f t="array" ref="AF1205">_xlfn.XLOOKUP(AE1205,BSFC!$I$11:$I$33,_xlfn.XLOOKUP('Main Data (ICE)'!W1205,BSFC!$J$10:$W$10,BSFC!$J$11:$W$33,,-1),,-1)</f>
        <v>450.79008974999994</v>
      </c>
      <c r="AG1205" s="14">
        <f t="shared" si="436"/>
        <v>1.2590218679194376</v>
      </c>
      <c r="AH1205" s="14">
        <f t="shared" si="440"/>
        <v>2.08253003846414E-4</v>
      </c>
      <c r="AI1205" s="14">
        <f t="shared" si="441"/>
        <v>9.3878390294632047E-2</v>
      </c>
      <c r="AJ1205" s="14">
        <f t="shared" si="445"/>
        <v>142.72491781397525</v>
      </c>
      <c r="AK1205" s="14">
        <f t="shared" si="442"/>
        <v>1.2434223880083715E-4</v>
      </c>
      <c r="AL1205" s="14">
        <f t="shared" si="443"/>
        <v>0.18903962624367854</v>
      </c>
    </row>
    <row r="1206" spans="1:38" ht="15.75" thickBot="1" x14ac:dyDescent="0.3">
      <c r="A1206" s="14">
        <v>2</v>
      </c>
      <c r="B1206" s="17" t="s">
        <v>33</v>
      </c>
      <c r="C1206" s="14">
        <v>1200</v>
      </c>
      <c r="D1206" s="14">
        <f t="shared" si="437"/>
        <v>30.000049728</v>
      </c>
      <c r="E1206" s="14">
        <f t="shared" si="427"/>
        <v>13.411199999999999</v>
      </c>
      <c r="F1206" s="14">
        <f t="shared" si="438"/>
        <v>105.5094336892891</v>
      </c>
      <c r="G1206" s="14">
        <f>0.5*('Specifications (ICE)'!$P$4*'Specifications (ICE)'!$P$3)*'Specifications (ICE)'!$P$5*E1206^2</f>
        <v>56.217600027646043</v>
      </c>
      <c r="H1206" s="14">
        <f>IF(B1206="A",'Specifications (ICE)'!$M$12,IF(B1206="G",'Specifications (ICE)'!$M$13))</f>
        <v>84.271039200000004</v>
      </c>
      <c r="I1206" s="14">
        <f>'Specifications (ICE)'!$H$11-G1206-H1206-R1206</f>
        <v>561.50961099107656</v>
      </c>
      <c r="J1206" s="14">
        <f t="shared" si="428"/>
        <v>0.88728655499254105</v>
      </c>
      <c r="K1206" s="14">
        <f>0.5*'Specifications (ICE)'!$E$16*E1206^2</f>
        <v>48283.043975654393</v>
      </c>
      <c r="L1206" s="14">
        <f>E1206/'Specifications (ICE)'!$M$4</f>
        <v>46.93333333333333</v>
      </c>
      <c r="M1206" s="14">
        <f t="shared" si="423"/>
        <v>3</v>
      </c>
      <c r="N1206" s="14">
        <f>IF(M1206=1,'Specifications (ICE)'!$M$19,IF(M1206=2,'Specifications (ICE)'!$M$20,IF(M1206=3,'Specifications (ICE)'!$M$21)))</f>
        <v>632.83908432016858</v>
      </c>
      <c r="O1206" s="14">
        <f t="shared" si="424"/>
        <v>56.911309171706868</v>
      </c>
      <c r="P1206" s="13">
        <f t="shared" si="425"/>
        <v>0</v>
      </c>
      <c r="Q1206" s="14">
        <v>0</v>
      </c>
      <c r="R1206" s="17">
        <f>'Specifications (ICE)'!$E$16*9.81*SIN(Q1206-Q1205)</f>
        <v>0</v>
      </c>
      <c r="S1206" s="14">
        <f t="shared" si="429"/>
        <v>0</v>
      </c>
      <c r="T1206" s="12">
        <f t="shared" si="426"/>
        <v>840.33949246964119</v>
      </c>
      <c r="U1206" s="3">
        <f t="shared" si="444"/>
        <v>18</v>
      </c>
      <c r="V1206" s="19">
        <f t="shared" si="430"/>
        <v>13.422600000000001</v>
      </c>
      <c r="W1206" s="14">
        <f>IF(M1206=1,_xlfn.XLOOKUP(D1206,' RPM (ICE)'!$E$3:$E$63,' RPM (ICE)'!$B$3:$B$63,,1),IF(M1206=2,_xlfn.XLOOKUP(D1206,' RPM (ICE)'!$F$3:$F$63,' RPM (ICE)'!$B$3:$B$63,,1),IF(M1206=3,_xlfn.XLOOKUP(D1206,' RPM (ICE)'!$G$3:$G$63,' RPM (ICE)'!$B$3:$B$63,,1))))</f>
        <v>6900</v>
      </c>
      <c r="X1206" s="12">
        <f t="shared" si="431"/>
        <v>18.575322156521739</v>
      </c>
      <c r="Y1206" s="3">
        <f t="shared" si="432"/>
        <v>19</v>
      </c>
      <c r="Z1206" s="3">
        <f t="shared" si="439"/>
        <v>19</v>
      </c>
      <c r="AA1206" s="3">
        <f t="shared" si="433"/>
        <v>19</v>
      </c>
      <c r="AB1206" s="19"/>
      <c r="AC1206" s="14">
        <f>IF(M1206=1,_xlfn.XLOOKUP(D1206,' RPM (ICE)'!$E$3:$E$63,' RPM (ICE)'!$C$3:$C$63,,-1),IF(M1206=2,_xlfn.XLOOKUP(D1206,' RPM (ICE)'!$F$3:$F$63,' RPM (ICE)'!$C$3:$C$63,,-1),IF(M1206=3,_xlfn.XLOOKUP(D1206,' RPM (ICE)'!$G$3:$G$63,' RPM (ICE)'!$C$3:$C$63,,-1))))</f>
        <v>13.483333333333301</v>
      </c>
      <c r="AD1206" s="14">
        <f t="shared" si="434"/>
        <v>10.054521666666643</v>
      </c>
      <c r="AE1206" s="14">
        <f t="shared" si="435"/>
        <v>13.914292245024122</v>
      </c>
      <c r="AF1206" s="14" cm="1">
        <f t="array" ref="AF1206">_xlfn.XLOOKUP(AE1206,BSFC!$I$11:$I$33,_xlfn.XLOOKUP('Main Data (ICE)'!W1206,BSFC!$J$10:$W$10,BSFC!$J$11:$W$33,,-1),,-1)</f>
        <v>450.79008974999994</v>
      </c>
      <c r="AG1206" s="14">
        <f t="shared" si="436"/>
        <v>1.2590218679194376</v>
      </c>
      <c r="AH1206" s="14">
        <f t="shared" si="440"/>
        <v>2.08253003846414E-4</v>
      </c>
      <c r="AI1206" s="14">
        <f t="shared" si="441"/>
        <v>9.3878390294632047E-2</v>
      </c>
      <c r="AJ1206" s="14">
        <f t="shared" si="445"/>
        <v>142.81879620426989</v>
      </c>
      <c r="AK1206" s="14">
        <f t="shared" si="442"/>
        <v>1.2434223880083715E-4</v>
      </c>
      <c r="AL1206" s="14">
        <f t="shared" si="443"/>
        <v>0.18916396848247938</v>
      </c>
    </row>
    <row r="1207" spans="1:38" ht="15.75" thickBot="1" x14ac:dyDescent="0.3">
      <c r="A1207" s="14">
        <v>2</v>
      </c>
      <c r="B1207" s="17" t="s">
        <v>33</v>
      </c>
      <c r="C1207" s="14">
        <v>1201</v>
      </c>
      <c r="D1207" s="14">
        <f t="shared" si="437"/>
        <v>30.000049728</v>
      </c>
      <c r="E1207" s="14">
        <f t="shared" si="427"/>
        <v>13.411199999999999</v>
      </c>
      <c r="F1207" s="14">
        <f t="shared" si="438"/>
        <v>105.58399823235757</v>
      </c>
      <c r="G1207" s="14">
        <f>0.5*('Specifications (ICE)'!$P$4*'Specifications (ICE)'!$P$3)*'Specifications (ICE)'!$P$5*E1207^2</f>
        <v>56.217600027646043</v>
      </c>
      <c r="H1207" s="14">
        <f>IF(B1207="A",'Specifications (ICE)'!$M$12,IF(B1207="G",'Specifications (ICE)'!$M$13))</f>
        <v>84.271039200000004</v>
      </c>
      <c r="I1207" s="14">
        <f>'Specifications (ICE)'!$H$11-G1207-H1207-R1207</f>
        <v>561.50961099107656</v>
      </c>
      <c r="J1207" s="14">
        <f t="shared" si="428"/>
        <v>0.88728655499254105</v>
      </c>
      <c r="K1207" s="14">
        <f>0.5*'Specifications (ICE)'!$E$16*E1207^2</f>
        <v>48283.043975654393</v>
      </c>
      <c r="L1207" s="14">
        <f>E1207/'Specifications (ICE)'!$M$4</f>
        <v>46.93333333333333</v>
      </c>
      <c r="M1207" s="14">
        <f t="shared" si="423"/>
        <v>3</v>
      </c>
      <c r="N1207" s="14">
        <f>IF(M1207=1,'Specifications (ICE)'!$M$19,IF(M1207=2,'Specifications (ICE)'!$M$20,IF(M1207=3,'Specifications (ICE)'!$M$21)))</f>
        <v>632.83908432016858</v>
      </c>
      <c r="O1207" s="14">
        <f t="shared" si="424"/>
        <v>56.911309171706868</v>
      </c>
      <c r="P1207" s="13">
        <f t="shared" si="425"/>
        <v>0</v>
      </c>
      <c r="Q1207" s="14">
        <v>0</v>
      </c>
      <c r="R1207" s="17">
        <f>'Specifications (ICE)'!$E$16*9.81*SIN(Q1207-Q1206)</f>
        <v>0</v>
      </c>
      <c r="S1207" s="14">
        <f t="shared" si="429"/>
        <v>0</v>
      </c>
      <c r="T1207" s="12">
        <f t="shared" si="426"/>
        <v>840.33949246964119</v>
      </c>
      <c r="U1207" s="3">
        <f t="shared" si="444"/>
        <v>18</v>
      </c>
      <c r="V1207" s="19">
        <f t="shared" si="430"/>
        <v>13.422600000000001</v>
      </c>
      <c r="W1207" s="14">
        <f>IF(M1207=1,_xlfn.XLOOKUP(D1207,' RPM (ICE)'!$E$3:$E$63,' RPM (ICE)'!$B$3:$B$63,,1),IF(M1207=2,_xlfn.XLOOKUP(D1207,' RPM (ICE)'!$F$3:$F$63,' RPM (ICE)'!$B$3:$B$63,,1),IF(M1207=3,_xlfn.XLOOKUP(D1207,' RPM (ICE)'!$G$3:$G$63,' RPM (ICE)'!$B$3:$B$63,,1))))</f>
        <v>6900</v>
      </c>
      <c r="X1207" s="12">
        <f t="shared" si="431"/>
        <v>18.575322156521739</v>
      </c>
      <c r="Y1207" s="3">
        <f t="shared" si="432"/>
        <v>19</v>
      </c>
      <c r="Z1207" s="3">
        <f t="shared" si="439"/>
        <v>19</v>
      </c>
      <c r="AA1207" s="3">
        <f t="shared" si="433"/>
        <v>19</v>
      </c>
      <c r="AB1207" s="19"/>
      <c r="AC1207" s="14">
        <f>IF(M1207=1,_xlfn.XLOOKUP(D1207,' RPM (ICE)'!$E$3:$E$63,' RPM (ICE)'!$C$3:$C$63,,-1),IF(M1207=2,_xlfn.XLOOKUP(D1207,' RPM (ICE)'!$F$3:$F$63,' RPM (ICE)'!$C$3:$C$63,,-1),IF(M1207=3,_xlfn.XLOOKUP(D1207,' RPM (ICE)'!$G$3:$G$63,' RPM (ICE)'!$C$3:$C$63,,-1))))</f>
        <v>13.483333333333301</v>
      </c>
      <c r="AD1207" s="14">
        <f t="shared" si="434"/>
        <v>10.054521666666643</v>
      </c>
      <c r="AE1207" s="14">
        <f t="shared" si="435"/>
        <v>13.914292245024122</v>
      </c>
      <c r="AF1207" s="14" cm="1">
        <f t="array" ref="AF1207">_xlfn.XLOOKUP(AE1207,BSFC!$I$11:$I$33,_xlfn.XLOOKUP('Main Data (ICE)'!W1207,BSFC!$J$10:$W$10,BSFC!$J$11:$W$33,,-1),,-1)</f>
        <v>450.79008974999994</v>
      </c>
      <c r="AG1207" s="14">
        <f t="shared" si="436"/>
        <v>1.2590218679194376</v>
      </c>
      <c r="AH1207" s="14">
        <f t="shared" si="440"/>
        <v>2.08253003846414E-4</v>
      </c>
      <c r="AI1207" s="14">
        <f t="shared" si="441"/>
        <v>9.3878390294632047E-2</v>
      </c>
      <c r="AJ1207" s="14">
        <f t="shared" si="445"/>
        <v>142.91267459456452</v>
      </c>
      <c r="AK1207" s="14">
        <f t="shared" si="442"/>
        <v>1.2434223880083715E-4</v>
      </c>
      <c r="AL1207" s="14">
        <f t="shared" si="443"/>
        <v>0.18928831072128022</v>
      </c>
    </row>
    <row r="1208" spans="1:38" ht="15.75" thickBot="1" x14ac:dyDescent="0.3">
      <c r="A1208" s="14">
        <v>2</v>
      </c>
      <c r="B1208" s="17" t="s">
        <v>33</v>
      </c>
      <c r="C1208" s="14">
        <v>1202</v>
      </c>
      <c r="D1208" s="14">
        <f t="shared" si="437"/>
        <v>30.000049728</v>
      </c>
      <c r="E1208" s="14">
        <f t="shared" si="427"/>
        <v>13.411199999999999</v>
      </c>
      <c r="F1208" s="14">
        <f t="shared" si="438"/>
        <v>105.65856277542605</v>
      </c>
      <c r="G1208" s="14">
        <f>0.5*('Specifications (ICE)'!$P$4*'Specifications (ICE)'!$P$3)*'Specifications (ICE)'!$P$5*E1208^2</f>
        <v>56.217600027646043</v>
      </c>
      <c r="H1208" s="14">
        <f>IF(B1208="A",'Specifications (ICE)'!$M$12,IF(B1208="G",'Specifications (ICE)'!$M$13))</f>
        <v>84.271039200000004</v>
      </c>
      <c r="I1208" s="14">
        <f>'Specifications (ICE)'!$H$11-G1208-H1208-R1208</f>
        <v>561.50961099107656</v>
      </c>
      <c r="J1208" s="14">
        <f t="shared" si="428"/>
        <v>0.88728655499254105</v>
      </c>
      <c r="K1208" s="14">
        <f>0.5*'Specifications (ICE)'!$E$16*E1208^2</f>
        <v>48283.043975654393</v>
      </c>
      <c r="L1208" s="14">
        <f>E1208/'Specifications (ICE)'!$M$4</f>
        <v>46.93333333333333</v>
      </c>
      <c r="M1208" s="14">
        <f t="shared" si="423"/>
        <v>3</v>
      </c>
      <c r="N1208" s="14">
        <f>IF(M1208=1,'Specifications (ICE)'!$M$19,IF(M1208=2,'Specifications (ICE)'!$M$20,IF(M1208=3,'Specifications (ICE)'!$M$21)))</f>
        <v>632.83908432016858</v>
      </c>
      <c r="O1208" s="14">
        <f t="shared" si="424"/>
        <v>56.911309171706868</v>
      </c>
      <c r="P1208" s="13">
        <f t="shared" si="425"/>
        <v>0</v>
      </c>
      <c r="Q1208" s="14">
        <v>0</v>
      </c>
      <c r="R1208" s="17">
        <f>'Specifications (ICE)'!$E$16*9.81*SIN(Q1208-Q1207)</f>
        <v>0</v>
      </c>
      <c r="S1208" s="14">
        <f t="shared" si="429"/>
        <v>0</v>
      </c>
      <c r="T1208" s="12">
        <f t="shared" si="426"/>
        <v>840.33949246964119</v>
      </c>
      <c r="U1208" s="3">
        <f t="shared" si="444"/>
        <v>18</v>
      </c>
      <c r="V1208" s="19">
        <f t="shared" si="430"/>
        <v>13.422600000000001</v>
      </c>
      <c r="W1208" s="14">
        <f>IF(M1208=1,_xlfn.XLOOKUP(D1208,' RPM (ICE)'!$E$3:$E$63,' RPM (ICE)'!$B$3:$B$63,,1),IF(M1208=2,_xlfn.XLOOKUP(D1208,' RPM (ICE)'!$F$3:$F$63,' RPM (ICE)'!$B$3:$B$63,,1),IF(M1208=3,_xlfn.XLOOKUP(D1208,' RPM (ICE)'!$G$3:$G$63,' RPM (ICE)'!$B$3:$B$63,,1))))</f>
        <v>6900</v>
      </c>
      <c r="X1208" s="12">
        <f t="shared" si="431"/>
        <v>18.575322156521739</v>
      </c>
      <c r="Y1208" s="3">
        <f t="shared" si="432"/>
        <v>19</v>
      </c>
      <c r="Z1208" s="3">
        <f t="shared" si="439"/>
        <v>19</v>
      </c>
      <c r="AA1208" s="3">
        <f t="shared" si="433"/>
        <v>19</v>
      </c>
      <c r="AB1208" s="19"/>
      <c r="AC1208" s="14">
        <f>IF(M1208=1,_xlfn.XLOOKUP(D1208,' RPM (ICE)'!$E$3:$E$63,' RPM (ICE)'!$C$3:$C$63,,-1),IF(M1208=2,_xlfn.XLOOKUP(D1208,' RPM (ICE)'!$F$3:$F$63,' RPM (ICE)'!$C$3:$C$63,,-1),IF(M1208=3,_xlfn.XLOOKUP(D1208,' RPM (ICE)'!$G$3:$G$63,' RPM (ICE)'!$C$3:$C$63,,-1))))</f>
        <v>13.483333333333301</v>
      </c>
      <c r="AD1208" s="14">
        <f t="shared" si="434"/>
        <v>10.054521666666643</v>
      </c>
      <c r="AE1208" s="14">
        <f t="shared" si="435"/>
        <v>13.914292245024122</v>
      </c>
      <c r="AF1208" s="14" cm="1">
        <f t="array" ref="AF1208">_xlfn.XLOOKUP(AE1208,BSFC!$I$11:$I$33,_xlfn.XLOOKUP('Main Data (ICE)'!W1208,BSFC!$J$10:$W$10,BSFC!$J$11:$W$33,,-1),,-1)</f>
        <v>450.79008974999994</v>
      </c>
      <c r="AG1208" s="14">
        <f t="shared" si="436"/>
        <v>1.2590218679194376</v>
      </c>
      <c r="AH1208" s="14">
        <f t="shared" si="440"/>
        <v>2.08253003846414E-4</v>
      </c>
      <c r="AI1208" s="14">
        <f t="shared" si="441"/>
        <v>9.3878390294632047E-2</v>
      </c>
      <c r="AJ1208" s="14">
        <f t="shared" si="445"/>
        <v>143.00655298485916</v>
      </c>
      <c r="AK1208" s="14">
        <f t="shared" si="442"/>
        <v>1.2434223880083715E-4</v>
      </c>
      <c r="AL1208" s="14">
        <f t="shared" si="443"/>
        <v>0.18941265296008106</v>
      </c>
    </row>
    <row r="1209" spans="1:38" ht="15.75" thickBot="1" x14ac:dyDescent="0.3">
      <c r="A1209" s="14">
        <v>2</v>
      </c>
      <c r="B1209" s="17" t="s">
        <v>33</v>
      </c>
      <c r="C1209" s="14">
        <v>1203</v>
      </c>
      <c r="D1209" s="14">
        <f t="shared" si="437"/>
        <v>30.000049728</v>
      </c>
      <c r="E1209" s="14">
        <f t="shared" si="427"/>
        <v>13.411199999999999</v>
      </c>
      <c r="F1209" s="14">
        <f t="shared" si="438"/>
        <v>105.73312731849452</v>
      </c>
      <c r="G1209" s="14">
        <f>0.5*('Specifications (ICE)'!$P$4*'Specifications (ICE)'!$P$3)*'Specifications (ICE)'!$P$5*E1209^2</f>
        <v>56.217600027646043</v>
      </c>
      <c r="H1209" s="14">
        <f>IF(B1209="A",'Specifications (ICE)'!$M$12,IF(B1209="G",'Specifications (ICE)'!$M$13))</f>
        <v>84.271039200000004</v>
      </c>
      <c r="I1209" s="14">
        <f>'Specifications (ICE)'!$H$11-G1209-H1209-R1209</f>
        <v>561.50961099107656</v>
      </c>
      <c r="J1209" s="14">
        <f t="shared" si="428"/>
        <v>0.88728655499254105</v>
      </c>
      <c r="K1209" s="14">
        <f>0.5*'Specifications (ICE)'!$E$16*E1209^2</f>
        <v>48283.043975654393</v>
      </c>
      <c r="L1209" s="14">
        <f>E1209/'Specifications (ICE)'!$M$4</f>
        <v>46.93333333333333</v>
      </c>
      <c r="M1209" s="14">
        <f t="shared" si="423"/>
        <v>3</v>
      </c>
      <c r="N1209" s="14">
        <f>IF(M1209=1,'Specifications (ICE)'!$M$19,IF(M1209=2,'Specifications (ICE)'!$M$20,IF(M1209=3,'Specifications (ICE)'!$M$21)))</f>
        <v>632.83908432016858</v>
      </c>
      <c r="O1209" s="14">
        <f t="shared" si="424"/>
        <v>56.911309171706868</v>
      </c>
      <c r="P1209" s="13">
        <f t="shared" si="425"/>
        <v>0</v>
      </c>
      <c r="Q1209" s="14">
        <v>0</v>
      </c>
      <c r="R1209" s="17">
        <f>'Specifications (ICE)'!$E$16*9.81*SIN(Q1209-Q1208)</f>
        <v>0</v>
      </c>
      <c r="S1209" s="14">
        <f t="shared" si="429"/>
        <v>0</v>
      </c>
      <c r="T1209" s="12">
        <f t="shared" si="426"/>
        <v>840.33949246964119</v>
      </c>
      <c r="U1209" s="3">
        <f t="shared" si="444"/>
        <v>18</v>
      </c>
      <c r="V1209" s="19">
        <f t="shared" si="430"/>
        <v>13.422600000000001</v>
      </c>
      <c r="W1209" s="14">
        <f>IF(M1209=1,_xlfn.XLOOKUP(D1209,' RPM (ICE)'!$E$3:$E$63,' RPM (ICE)'!$B$3:$B$63,,1),IF(M1209=2,_xlfn.XLOOKUP(D1209,' RPM (ICE)'!$F$3:$F$63,' RPM (ICE)'!$B$3:$B$63,,1),IF(M1209=3,_xlfn.XLOOKUP(D1209,' RPM (ICE)'!$G$3:$G$63,' RPM (ICE)'!$B$3:$B$63,,1))))</f>
        <v>6900</v>
      </c>
      <c r="X1209" s="12">
        <f t="shared" si="431"/>
        <v>18.575322156521739</v>
      </c>
      <c r="Y1209" s="3">
        <f t="shared" si="432"/>
        <v>19</v>
      </c>
      <c r="Z1209" s="3">
        <f t="shared" si="439"/>
        <v>19</v>
      </c>
      <c r="AA1209" s="3">
        <f t="shared" si="433"/>
        <v>19</v>
      </c>
      <c r="AB1209" s="19"/>
      <c r="AC1209" s="14">
        <f>IF(M1209=1,_xlfn.XLOOKUP(D1209,' RPM (ICE)'!$E$3:$E$63,' RPM (ICE)'!$C$3:$C$63,,-1),IF(M1209=2,_xlfn.XLOOKUP(D1209,' RPM (ICE)'!$F$3:$F$63,' RPM (ICE)'!$C$3:$C$63,,-1),IF(M1209=3,_xlfn.XLOOKUP(D1209,' RPM (ICE)'!$G$3:$G$63,' RPM (ICE)'!$C$3:$C$63,,-1))))</f>
        <v>13.483333333333301</v>
      </c>
      <c r="AD1209" s="14">
        <f t="shared" si="434"/>
        <v>10.054521666666643</v>
      </c>
      <c r="AE1209" s="14">
        <f t="shared" si="435"/>
        <v>13.914292245024122</v>
      </c>
      <c r="AF1209" s="14" cm="1">
        <f t="array" ref="AF1209">_xlfn.XLOOKUP(AE1209,BSFC!$I$11:$I$33,_xlfn.XLOOKUP('Main Data (ICE)'!W1209,BSFC!$J$10:$W$10,BSFC!$J$11:$W$33,,-1),,-1)</f>
        <v>450.79008974999994</v>
      </c>
      <c r="AG1209" s="14">
        <f t="shared" si="436"/>
        <v>1.2590218679194376</v>
      </c>
      <c r="AH1209" s="14">
        <f t="shared" si="440"/>
        <v>2.08253003846414E-4</v>
      </c>
      <c r="AI1209" s="14">
        <f t="shared" si="441"/>
        <v>9.3878390294632047E-2</v>
      </c>
      <c r="AJ1209" s="14">
        <f t="shared" si="445"/>
        <v>143.10043137515379</v>
      </c>
      <c r="AK1209" s="14">
        <f t="shared" si="442"/>
        <v>1.2434223880083715E-4</v>
      </c>
      <c r="AL1209" s="14">
        <f t="shared" si="443"/>
        <v>0.1895369951988819</v>
      </c>
    </row>
    <row r="1210" spans="1:38" ht="15.75" thickBot="1" x14ac:dyDescent="0.3">
      <c r="A1210" s="14">
        <v>2</v>
      </c>
      <c r="B1210" s="17" t="s">
        <v>33</v>
      </c>
      <c r="C1210" s="14">
        <v>1204</v>
      </c>
      <c r="D1210" s="14">
        <f t="shared" si="437"/>
        <v>30.000049728</v>
      </c>
      <c r="E1210" s="14">
        <f t="shared" si="427"/>
        <v>13.411199999999999</v>
      </c>
      <c r="F1210" s="14">
        <f t="shared" si="438"/>
        <v>105.807691861563</v>
      </c>
      <c r="G1210" s="14">
        <f>0.5*('Specifications (ICE)'!$P$4*'Specifications (ICE)'!$P$3)*'Specifications (ICE)'!$P$5*E1210^2</f>
        <v>56.217600027646043</v>
      </c>
      <c r="H1210" s="14">
        <f>IF(B1210="A",'Specifications (ICE)'!$M$12,IF(B1210="G",'Specifications (ICE)'!$M$13))</f>
        <v>84.271039200000004</v>
      </c>
      <c r="I1210" s="14">
        <f>'Specifications (ICE)'!$H$11-G1210-H1210-R1210</f>
        <v>561.50961099107656</v>
      </c>
      <c r="J1210" s="14">
        <f t="shared" si="428"/>
        <v>0.88728655499254105</v>
      </c>
      <c r="K1210" s="14">
        <f>0.5*'Specifications (ICE)'!$E$16*E1210^2</f>
        <v>48283.043975654393</v>
      </c>
      <c r="L1210" s="14">
        <f>E1210/'Specifications (ICE)'!$M$4</f>
        <v>46.93333333333333</v>
      </c>
      <c r="M1210" s="14">
        <f t="shared" si="423"/>
        <v>3</v>
      </c>
      <c r="N1210" s="14">
        <f>IF(M1210=1,'Specifications (ICE)'!$M$19,IF(M1210=2,'Specifications (ICE)'!$M$20,IF(M1210=3,'Specifications (ICE)'!$M$21)))</f>
        <v>632.83908432016858</v>
      </c>
      <c r="O1210" s="14">
        <f t="shared" si="424"/>
        <v>56.911309171706868</v>
      </c>
      <c r="P1210" s="13">
        <f t="shared" si="425"/>
        <v>0</v>
      </c>
      <c r="Q1210" s="14">
        <v>0</v>
      </c>
      <c r="R1210" s="17">
        <f>'Specifications (ICE)'!$E$16*9.81*SIN(Q1210-Q1209)</f>
        <v>0</v>
      </c>
      <c r="S1210" s="14">
        <f t="shared" si="429"/>
        <v>0</v>
      </c>
      <c r="T1210" s="12">
        <f t="shared" si="426"/>
        <v>840.33949246964119</v>
      </c>
      <c r="U1210" s="3">
        <f t="shared" si="444"/>
        <v>18</v>
      </c>
      <c r="V1210" s="19">
        <f t="shared" si="430"/>
        <v>13.422600000000001</v>
      </c>
      <c r="W1210" s="14">
        <f>IF(M1210=1,_xlfn.XLOOKUP(D1210,' RPM (ICE)'!$E$3:$E$63,' RPM (ICE)'!$B$3:$B$63,,1),IF(M1210=2,_xlfn.XLOOKUP(D1210,' RPM (ICE)'!$F$3:$F$63,' RPM (ICE)'!$B$3:$B$63,,1),IF(M1210=3,_xlfn.XLOOKUP(D1210,' RPM (ICE)'!$G$3:$G$63,' RPM (ICE)'!$B$3:$B$63,,1))))</f>
        <v>6900</v>
      </c>
      <c r="X1210" s="12">
        <f t="shared" si="431"/>
        <v>18.575322156521739</v>
      </c>
      <c r="Y1210" s="3">
        <f t="shared" si="432"/>
        <v>19</v>
      </c>
      <c r="Z1210" s="3">
        <f t="shared" si="439"/>
        <v>19</v>
      </c>
      <c r="AA1210" s="3">
        <f t="shared" si="433"/>
        <v>19</v>
      </c>
      <c r="AB1210" s="19"/>
      <c r="AC1210" s="14">
        <f>IF(M1210=1,_xlfn.XLOOKUP(D1210,' RPM (ICE)'!$E$3:$E$63,' RPM (ICE)'!$C$3:$C$63,,-1),IF(M1210=2,_xlfn.XLOOKUP(D1210,' RPM (ICE)'!$F$3:$F$63,' RPM (ICE)'!$C$3:$C$63,,-1),IF(M1210=3,_xlfn.XLOOKUP(D1210,' RPM (ICE)'!$G$3:$G$63,' RPM (ICE)'!$C$3:$C$63,,-1))))</f>
        <v>13.483333333333301</v>
      </c>
      <c r="AD1210" s="14">
        <f t="shared" si="434"/>
        <v>10.054521666666643</v>
      </c>
      <c r="AE1210" s="14">
        <f t="shared" si="435"/>
        <v>13.914292245024122</v>
      </c>
      <c r="AF1210" s="14" cm="1">
        <f t="array" ref="AF1210">_xlfn.XLOOKUP(AE1210,BSFC!$I$11:$I$33,_xlfn.XLOOKUP('Main Data (ICE)'!W1210,BSFC!$J$10:$W$10,BSFC!$J$11:$W$33,,-1),,-1)</f>
        <v>450.79008974999994</v>
      </c>
      <c r="AG1210" s="14">
        <f t="shared" si="436"/>
        <v>1.2590218679194376</v>
      </c>
      <c r="AH1210" s="14">
        <f t="shared" si="440"/>
        <v>2.08253003846414E-4</v>
      </c>
      <c r="AI1210" s="14">
        <f t="shared" si="441"/>
        <v>9.3878390294632047E-2</v>
      </c>
      <c r="AJ1210" s="14">
        <f t="shared" si="445"/>
        <v>143.19430976544842</v>
      </c>
      <c r="AK1210" s="14">
        <f t="shared" si="442"/>
        <v>1.2434223880083715E-4</v>
      </c>
      <c r="AL1210" s="14">
        <f t="shared" si="443"/>
        <v>0.18966133743768274</v>
      </c>
    </row>
    <row r="1211" spans="1:38" ht="15.75" thickBot="1" x14ac:dyDescent="0.3">
      <c r="A1211" s="14">
        <v>2</v>
      </c>
      <c r="B1211" s="17" t="s">
        <v>33</v>
      </c>
      <c r="C1211" s="14">
        <v>1205</v>
      </c>
      <c r="D1211" s="14">
        <f t="shared" si="437"/>
        <v>30.000049728</v>
      </c>
      <c r="E1211" s="14">
        <f t="shared" si="427"/>
        <v>13.411199999999999</v>
      </c>
      <c r="F1211" s="14">
        <f t="shared" si="438"/>
        <v>105.88225640463148</v>
      </c>
      <c r="G1211" s="14">
        <f>0.5*('Specifications (ICE)'!$P$4*'Specifications (ICE)'!$P$3)*'Specifications (ICE)'!$P$5*E1211^2</f>
        <v>56.217600027646043</v>
      </c>
      <c r="H1211" s="14">
        <f>IF(B1211="A",'Specifications (ICE)'!$M$12,IF(B1211="G",'Specifications (ICE)'!$M$13))</f>
        <v>84.271039200000004</v>
      </c>
      <c r="I1211" s="14">
        <f>'Specifications (ICE)'!$H$11-G1211-H1211-R1211</f>
        <v>561.50961099107656</v>
      </c>
      <c r="J1211" s="14">
        <f t="shared" si="428"/>
        <v>0.88728655499254105</v>
      </c>
      <c r="K1211" s="14">
        <f>0.5*'Specifications (ICE)'!$E$16*E1211^2</f>
        <v>48283.043975654393</v>
      </c>
      <c r="L1211" s="14">
        <f>E1211/'Specifications (ICE)'!$M$4</f>
        <v>46.93333333333333</v>
      </c>
      <c r="M1211" s="14">
        <f t="shared" si="423"/>
        <v>3</v>
      </c>
      <c r="N1211" s="14">
        <f>IF(M1211=1,'Specifications (ICE)'!$M$19,IF(M1211=2,'Specifications (ICE)'!$M$20,IF(M1211=3,'Specifications (ICE)'!$M$21)))</f>
        <v>632.83908432016858</v>
      </c>
      <c r="O1211" s="14">
        <f t="shared" si="424"/>
        <v>56.911309171706868</v>
      </c>
      <c r="P1211" s="13">
        <f t="shared" si="425"/>
        <v>0</v>
      </c>
      <c r="Q1211" s="14">
        <v>0</v>
      </c>
      <c r="R1211" s="17">
        <f>'Specifications (ICE)'!$E$16*9.81*SIN(Q1211-Q1210)</f>
        <v>0</v>
      </c>
      <c r="S1211" s="14">
        <f t="shared" si="429"/>
        <v>0</v>
      </c>
      <c r="T1211" s="12">
        <f t="shared" si="426"/>
        <v>840.33949246964119</v>
      </c>
      <c r="U1211" s="3">
        <f t="shared" si="444"/>
        <v>18</v>
      </c>
      <c r="V1211" s="19">
        <f t="shared" si="430"/>
        <v>13.422600000000001</v>
      </c>
      <c r="W1211" s="14">
        <f>IF(M1211=1,_xlfn.XLOOKUP(D1211,' RPM (ICE)'!$E$3:$E$63,' RPM (ICE)'!$B$3:$B$63,,1),IF(M1211=2,_xlfn.XLOOKUP(D1211,' RPM (ICE)'!$F$3:$F$63,' RPM (ICE)'!$B$3:$B$63,,1),IF(M1211=3,_xlfn.XLOOKUP(D1211,' RPM (ICE)'!$G$3:$G$63,' RPM (ICE)'!$B$3:$B$63,,1))))</f>
        <v>6900</v>
      </c>
      <c r="X1211" s="12">
        <f t="shared" si="431"/>
        <v>18.575322156521739</v>
      </c>
      <c r="Y1211" s="3">
        <f t="shared" si="432"/>
        <v>19</v>
      </c>
      <c r="Z1211" s="3">
        <f t="shared" si="439"/>
        <v>19</v>
      </c>
      <c r="AA1211" s="3">
        <f t="shared" si="433"/>
        <v>19</v>
      </c>
      <c r="AB1211" s="19"/>
      <c r="AC1211" s="14">
        <f>IF(M1211=1,_xlfn.XLOOKUP(D1211,' RPM (ICE)'!$E$3:$E$63,' RPM (ICE)'!$C$3:$C$63,,-1),IF(M1211=2,_xlfn.XLOOKUP(D1211,' RPM (ICE)'!$F$3:$F$63,' RPM (ICE)'!$C$3:$C$63,,-1),IF(M1211=3,_xlfn.XLOOKUP(D1211,' RPM (ICE)'!$G$3:$G$63,' RPM (ICE)'!$C$3:$C$63,,-1))))</f>
        <v>13.483333333333301</v>
      </c>
      <c r="AD1211" s="14">
        <f t="shared" si="434"/>
        <v>10.054521666666643</v>
      </c>
      <c r="AE1211" s="14">
        <f t="shared" si="435"/>
        <v>13.914292245024122</v>
      </c>
      <c r="AF1211" s="14" cm="1">
        <f t="array" ref="AF1211">_xlfn.XLOOKUP(AE1211,BSFC!$I$11:$I$33,_xlfn.XLOOKUP('Main Data (ICE)'!W1211,BSFC!$J$10:$W$10,BSFC!$J$11:$W$33,,-1),,-1)</f>
        <v>450.79008974999994</v>
      </c>
      <c r="AG1211" s="14">
        <f t="shared" si="436"/>
        <v>1.2590218679194376</v>
      </c>
      <c r="AH1211" s="14">
        <f t="shared" si="440"/>
        <v>2.08253003846414E-4</v>
      </c>
      <c r="AI1211" s="14">
        <f t="shared" si="441"/>
        <v>9.3878390294632047E-2</v>
      </c>
      <c r="AJ1211" s="14">
        <f t="shared" si="445"/>
        <v>143.28818815574306</v>
      </c>
      <c r="AK1211" s="14">
        <f t="shared" si="442"/>
        <v>1.2434223880083715E-4</v>
      </c>
      <c r="AL1211" s="14">
        <f t="shared" si="443"/>
        <v>0.18978567967648358</v>
      </c>
    </row>
    <row r="1212" spans="1:38" ht="15.75" thickBot="1" x14ac:dyDescent="0.3">
      <c r="A1212" s="14">
        <v>2</v>
      </c>
      <c r="B1212" s="17" t="s">
        <v>33</v>
      </c>
      <c r="C1212" s="14">
        <v>1206</v>
      </c>
      <c r="D1212" s="14">
        <f t="shared" si="437"/>
        <v>30.000049728</v>
      </c>
      <c r="E1212" s="14">
        <f t="shared" si="427"/>
        <v>13.411199999999999</v>
      </c>
      <c r="F1212" s="14">
        <f t="shared" si="438"/>
        <v>105.95682094769995</v>
      </c>
      <c r="G1212" s="14">
        <f>0.5*('Specifications (ICE)'!$P$4*'Specifications (ICE)'!$P$3)*'Specifications (ICE)'!$P$5*E1212^2</f>
        <v>56.217600027646043</v>
      </c>
      <c r="H1212" s="14">
        <f>IF(B1212="A",'Specifications (ICE)'!$M$12,IF(B1212="G",'Specifications (ICE)'!$M$13))</f>
        <v>84.271039200000004</v>
      </c>
      <c r="I1212" s="14">
        <f>'Specifications (ICE)'!$H$11-G1212-H1212-R1212</f>
        <v>561.50961099107656</v>
      </c>
      <c r="J1212" s="14">
        <f t="shared" si="428"/>
        <v>0.88728655499254105</v>
      </c>
      <c r="K1212" s="14">
        <f>0.5*'Specifications (ICE)'!$E$16*E1212^2</f>
        <v>48283.043975654393</v>
      </c>
      <c r="L1212" s="14">
        <f>E1212/'Specifications (ICE)'!$M$4</f>
        <v>46.93333333333333</v>
      </c>
      <c r="M1212" s="14">
        <f t="shared" si="423"/>
        <v>3</v>
      </c>
      <c r="N1212" s="14">
        <f>IF(M1212=1,'Specifications (ICE)'!$M$19,IF(M1212=2,'Specifications (ICE)'!$M$20,IF(M1212=3,'Specifications (ICE)'!$M$21)))</f>
        <v>632.83908432016858</v>
      </c>
      <c r="O1212" s="14">
        <f t="shared" si="424"/>
        <v>56.911309171706868</v>
      </c>
      <c r="P1212" s="13">
        <f t="shared" si="425"/>
        <v>0</v>
      </c>
      <c r="Q1212" s="14">
        <v>0</v>
      </c>
      <c r="R1212" s="17">
        <f>'Specifications (ICE)'!$E$16*9.81*SIN(Q1212-Q1211)</f>
        <v>0</v>
      </c>
      <c r="S1212" s="14">
        <f t="shared" si="429"/>
        <v>0</v>
      </c>
      <c r="T1212" s="12">
        <f t="shared" si="426"/>
        <v>840.33949246964119</v>
      </c>
      <c r="U1212" s="3">
        <f t="shared" si="444"/>
        <v>18</v>
      </c>
      <c r="V1212" s="19">
        <f t="shared" si="430"/>
        <v>13.422600000000001</v>
      </c>
      <c r="W1212" s="14">
        <f>IF(M1212=1,_xlfn.XLOOKUP(D1212,' RPM (ICE)'!$E$3:$E$63,' RPM (ICE)'!$B$3:$B$63,,1),IF(M1212=2,_xlfn.XLOOKUP(D1212,' RPM (ICE)'!$F$3:$F$63,' RPM (ICE)'!$B$3:$B$63,,1),IF(M1212=3,_xlfn.XLOOKUP(D1212,' RPM (ICE)'!$G$3:$G$63,' RPM (ICE)'!$B$3:$B$63,,1))))</f>
        <v>6900</v>
      </c>
      <c r="X1212" s="12">
        <f t="shared" si="431"/>
        <v>18.575322156521739</v>
      </c>
      <c r="Y1212" s="3">
        <f t="shared" si="432"/>
        <v>19</v>
      </c>
      <c r="Z1212" s="3">
        <f t="shared" si="439"/>
        <v>19</v>
      </c>
      <c r="AA1212" s="3">
        <f t="shared" si="433"/>
        <v>19</v>
      </c>
      <c r="AB1212" s="19"/>
      <c r="AC1212" s="14">
        <f>IF(M1212=1,_xlfn.XLOOKUP(D1212,' RPM (ICE)'!$E$3:$E$63,' RPM (ICE)'!$C$3:$C$63,,-1),IF(M1212=2,_xlfn.XLOOKUP(D1212,' RPM (ICE)'!$F$3:$F$63,' RPM (ICE)'!$C$3:$C$63,,-1),IF(M1212=3,_xlfn.XLOOKUP(D1212,' RPM (ICE)'!$G$3:$G$63,' RPM (ICE)'!$C$3:$C$63,,-1))))</f>
        <v>13.483333333333301</v>
      </c>
      <c r="AD1212" s="14">
        <f t="shared" si="434"/>
        <v>10.054521666666643</v>
      </c>
      <c r="AE1212" s="14">
        <f t="shared" si="435"/>
        <v>13.914292245024122</v>
      </c>
      <c r="AF1212" s="14" cm="1">
        <f t="array" ref="AF1212">_xlfn.XLOOKUP(AE1212,BSFC!$I$11:$I$33,_xlfn.XLOOKUP('Main Data (ICE)'!W1212,BSFC!$J$10:$W$10,BSFC!$J$11:$W$33,,-1),,-1)</f>
        <v>450.79008974999994</v>
      </c>
      <c r="AG1212" s="14">
        <f t="shared" si="436"/>
        <v>1.2590218679194376</v>
      </c>
      <c r="AH1212" s="14">
        <f t="shared" si="440"/>
        <v>2.08253003846414E-4</v>
      </c>
      <c r="AI1212" s="14">
        <f t="shared" si="441"/>
        <v>9.3878390294632047E-2</v>
      </c>
      <c r="AJ1212" s="14">
        <f t="shared" si="445"/>
        <v>143.38206654603769</v>
      </c>
      <c r="AK1212" s="14">
        <f t="shared" si="442"/>
        <v>1.2434223880083715E-4</v>
      </c>
      <c r="AL1212" s="14">
        <f t="shared" si="443"/>
        <v>0.18991002191528442</v>
      </c>
    </row>
    <row r="1213" spans="1:38" ht="15.75" thickBot="1" x14ac:dyDescent="0.3">
      <c r="A1213" s="14">
        <v>3</v>
      </c>
      <c r="B1213" s="17" t="s">
        <v>33</v>
      </c>
      <c r="C1213" s="14">
        <v>1207</v>
      </c>
      <c r="D1213" s="14">
        <f t="shared" si="437"/>
        <v>30.000049728</v>
      </c>
      <c r="E1213" s="14">
        <f t="shared" si="427"/>
        <v>13.411199999999999</v>
      </c>
      <c r="F1213" s="14">
        <f t="shared" si="438"/>
        <v>106.03138549076843</v>
      </c>
      <c r="G1213" s="14">
        <f>0.5*('Specifications (ICE)'!$P$4*'Specifications (ICE)'!$P$3)*'Specifications (ICE)'!$P$5*E1213^2</f>
        <v>56.217600027646043</v>
      </c>
      <c r="H1213" s="14">
        <f>IF(B1213="A",'Specifications (ICE)'!$M$12,IF(B1213="G",'Specifications (ICE)'!$M$13))</f>
        <v>84.271039200000004</v>
      </c>
      <c r="I1213" s="14">
        <f>'Specifications (ICE)'!$H$11-G1213-H1213-R1213</f>
        <v>561.50961099107656</v>
      </c>
      <c r="J1213" s="14">
        <f t="shared" si="428"/>
        <v>0.88728655499254105</v>
      </c>
      <c r="K1213" s="14">
        <f>0.5*'Specifications (ICE)'!$E$16*E1213^2</f>
        <v>48283.043975654393</v>
      </c>
      <c r="L1213" s="14">
        <f>E1213/'Specifications (ICE)'!$M$4</f>
        <v>46.93333333333333</v>
      </c>
      <c r="M1213" s="14">
        <f t="shared" si="423"/>
        <v>3</v>
      </c>
      <c r="N1213" s="14">
        <f>IF(M1213=1,'Specifications (ICE)'!$M$19,IF(M1213=2,'Specifications (ICE)'!$M$20,IF(M1213=3,'Specifications (ICE)'!$M$21)))</f>
        <v>632.83908432016858</v>
      </c>
      <c r="O1213" s="14">
        <f t="shared" si="424"/>
        <v>56.911309171706868</v>
      </c>
      <c r="P1213" s="13">
        <f t="shared" si="425"/>
        <v>-1.0647438659910493</v>
      </c>
      <c r="Q1213" s="14">
        <v>0</v>
      </c>
      <c r="R1213" s="17">
        <f>'Specifications (ICE)'!$E$16*9.81*SIN(Q1213-Q1212)</f>
        <v>0</v>
      </c>
      <c r="S1213" s="14">
        <f t="shared" si="429"/>
        <v>0</v>
      </c>
      <c r="T1213" s="12">
        <f t="shared" si="426"/>
        <v>840.33949246964119</v>
      </c>
      <c r="U1213" s="3">
        <f t="shared" si="444"/>
        <v>18</v>
      </c>
      <c r="V1213" s="19">
        <f t="shared" si="430"/>
        <v>13.422600000000001</v>
      </c>
      <c r="W1213" s="14">
        <f>IF(M1213=1,_xlfn.XLOOKUP(D1213,' RPM (ICE)'!$E$3:$E$63,' RPM (ICE)'!$B$3:$B$63,,1),IF(M1213=2,_xlfn.XLOOKUP(D1213,' RPM (ICE)'!$F$3:$F$63,' RPM (ICE)'!$B$3:$B$63,,1),IF(M1213=3,_xlfn.XLOOKUP(D1213,' RPM (ICE)'!$G$3:$G$63,' RPM (ICE)'!$B$3:$B$63,,1))))</f>
        <v>6900</v>
      </c>
      <c r="X1213" s="12">
        <f t="shared" si="431"/>
        <v>18.575322156521739</v>
      </c>
      <c r="Y1213" s="3">
        <f t="shared" si="432"/>
        <v>19</v>
      </c>
      <c r="Z1213" s="3">
        <f t="shared" si="439"/>
        <v>19</v>
      </c>
      <c r="AA1213" s="3">
        <f t="shared" si="433"/>
        <v>19</v>
      </c>
      <c r="AB1213" s="19"/>
      <c r="AC1213" s="14">
        <f>IF(M1213=1,_xlfn.XLOOKUP(D1213,' RPM (ICE)'!$E$3:$E$63,' RPM (ICE)'!$C$3:$C$63,,-1),IF(M1213=2,_xlfn.XLOOKUP(D1213,' RPM (ICE)'!$F$3:$F$63,' RPM (ICE)'!$C$3:$C$63,,-1),IF(M1213=3,_xlfn.XLOOKUP(D1213,' RPM (ICE)'!$G$3:$G$63,' RPM (ICE)'!$C$3:$C$63,,-1))))</f>
        <v>13.483333333333301</v>
      </c>
      <c r="AD1213" s="14">
        <f t="shared" si="434"/>
        <v>10.054521666666643</v>
      </c>
      <c r="AE1213" s="14">
        <f t="shared" si="435"/>
        <v>13.914292245024122</v>
      </c>
      <c r="AF1213" s="14" cm="1">
        <f t="array" ref="AF1213">_xlfn.XLOOKUP(AE1213,BSFC!$I$11:$I$33,_xlfn.XLOOKUP('Main Data (ICE)'!W1213,BSFC!$J$10:$W$10,BSFC!$J$11:$W$33,,-1),,-1)</f>
        <v>450.79008974999994</v>
      </c>
      <c r="AG1213" s="14">
        <f t="shared" si="436"/>
        <v>1.2590218679194376</v>
      </c>
      <c r="AH1213" s="14">
        <f t="shared" si="440"/>
        <v>2.08253003846414E-4</v>
      </c>
      <c r="AI1213" s="14">
        <f t="shared" si="441"/>
        <v>9.3878390294632047E-2</v>
      </c>
      <c r="AJ1213" s="14">
        <f t="shared" si="445"/>
        <v>143.47594493633233</v>
      </c>
      <c r="AK1213" s="14">
        <f t="shared" si="442"/>
        <v>1.2434223880083715E-4</v>
      </c>
      <c r="AL1213" s="14">
        <f t="shared" si="443"/>
        <v>0.19003436415408526</v>
      </c>
    </row>
    <row r="1214" spans="1:38" ht="15.75" thickBot="1" x14ac:dyDescent="0.3">
      <c r="A1214" s="14">
        <v>3</v>
      </c>
      <c r="B1214" s="17" t="s">
        <v>33</v>
      </c>
      <c r="C1214" s="14">
        <v>1208</v>
      </c>
      <c r="D1214" s="14">
        <f t="shared" si="437"/>
        <v>29.821925471374723</v>
      </c>
      <c r="E1214" s="14">
        <f t="shared" si="427"/>
        <v>13.331571464310496</v>
      </c>
      <c r="F1214" s="14">
        <f t="shared" si="438"/>
        <v>106.10639540259143</v>
      </c>
      <c r="G1214" s="14">
        <f>0.5*('Specifications (ICE)'!$P$4*'Specifications (ICE)'!$P$3)*'Specifications (ICE)'!$P$5*E1214^2</f>
        <v>55.552001786836605</v>
      </c>
      <c r="H1214" s="14">
        <f>IF(B1214="A",'Specifications (ICE)'!$M$12,IF(B1214="G",'Specifications (ICE)'!$M$13))</f>
        <v>84.271039200000004</v>
      </c>
      <c r="I1214" s="14">
        <f>'Specifications (ICE)'!$H$11-G1214-H1214-R1214</f>
        <v>562.17520923188602</v>
      </c>
      <c r="J1214" s="14">
        <f t="shared" si="428"/>
        <v>0.88833832037382188</v>
      </c>
      <c r="K1214" s="14">
        <f>0.5*'Specifications (ICE)'!$E$16*E1214^2</f>
        <v>47711.38831772314</v>
      </c>
      <c r="L1214" s="14">
        <f>E1214/'Specifications (ICE)'!$M$4</f>
        <v>46.654668291550294</v>
      </c>
      <c r="M1214" s="14">
        <f t="shared" si="423"/>
        <v>3</v>
      </c>
      <c r="N1214" s="14">
        <f>IF(M1214=1,'Specifications (ICE)'!$M$19,IF(M1214=2,'Specifications (ICE)'!$M$20,IF(M1214=3,'Specifications (ICE)'!$M$21)))</f>
        <v>632.83908432016858</v>
      </c>
      <c r="O1214" s="14">
        <f t="shared" si="424"/>
        <v>56.237497638517588</v>
      </c>
      <c r="P1214" s="13">
        <f t="shared" si="425"/>
        <v>-1.0660059844485863</v>
      </c>
      <c r="Q1214" s="14">
        <v>0</v>
      </c>
      <c r="R1214" s="17">
        <f>'Specifications (ICE)'!$E$16*9.81*SIN(Q1214-Q1213)</f>
        <v>0</v>
      </c>
      <c r="S1214" s="14">
        <f t="shared" si="429"/>
        <v>0</v>
      </c>
      <c r="T1214" s="12">
        <f t="shared" si="426"/>
        <v>835.35000582658029</v>
      </c>
      <c r="U1214" s="3">
        <f t="shared" si="444"/>
        <v>18</v>
      </c>
      <c r="V1214" s="19">
        <f t="shared" si="430"/>
        <v>13.422600000000001</v>
      </c>
      <c r="W1214" s="14">
        <f>IF(M1214=1,_xlfn.XLOOKUP(D1214,' RPM (ICE)'!$E$3:$E$63,' RPM (ICE)'!$B$3:$B$63,,1),IF(M1214=2,_xlfn.XLOOKUP(D1214,' RPM (ICE)'!$F$3:$F$63,' RPM (ICE)'!$B$3:$B$63,,1),IF(M1214=3,_xlfn.XLOOKUP(D1214,' RPM (ICE)'!$G$3:$G$63,' RPM (ICE)'!$B$3:$B$63,,1))))</f>
        <v>6900</v>
      </c>
      <c r="X1214" s="12">
        <f t="shared" si="431"/>
        <v>18.575322156521739</v>
      </c>
      <c r="Y1214" s="3">
        <f t="shared" si="432"/>
        <v>19</v>
      </c>
      <c r="Z1214" s="3">
        <f t="shared" si="439"/>
        <v>19</v>
      </c>
      <c r="AA1214" s="3">
        <f t="shared" si="433"/>
        <v>19</v>
      </c>
      <c r="AB1214" s="19"/>
      <c r="AC1214" s="14">
        <f>IF(M1214=1,_xlfn.XLOOKUP(D1214,' RPM (ICE)'!$E$3:$E$63,' RPM (ICE)'!$C$3:$C$63,,-1),IF(M1214=2,_xlfn.XLOOKUP(D1214,' RPM (ICE)'!$F$3:$F$63,' RPM (ICE)'!$C$3:$C$63,,-1),IF(M1214=3,_xlfn.XLOOKUP(D1214,' RPM (ICE)'!$G$3:$G$63,' RPM (ICE)'!$C$3:$C$63,,-1))))</f>
        <v>13.483333333333301</v>
      </c>
      <c r="AD1214" s="14">
        <f t="shared" si="434"/>
        <v>10.054521666666643</v>
      </c>
      <c r="AE1214" s="14">
        <f t="shared" si="435"/>
        <v>13.914292245024122</v>
      </c>
      <c r="AF1214" s="14" cm="1">
        <f t="array" ref="AF1214">_xlfn.XLOOKUP(AE1214,BSFC!$I$11:$I$33,_xlfn.XLOOKUP('Main Data (ICE)'!W1214,BSFC!$J$10:$W$10,BSFC!$J$11:$W$33,,-1),,-1)</f>
        <v>450.79008974999994</v>
      </c>
      <c r="AG1214" s="14">
        <f t="shared" si="436"/>
        <v>1.2590218679194376</v>
      </c>
      <c r="AH1214" s="14">
        <f t="shared" si="440"/>
        <v>2.0949688434420376E-4</v>
      </c>
      <c r="AI1214" s="14">
        <f t="shared" si="441"/>
        <v>9.443911929586897E-2</v>
      </c>
      <c r="AJ1214" s="14">
        <f t="shared" si="445"/>
        <v>143.57038405562818</v>
      </c>
      <c r="AK1214" s="14">
        <f t="shared" si="442"/>
        <v>1.2508492621969398E-4</v>
      </c>
      <c r="AL1214" s="14">
        <f t="shared" si="443"/>
        <v>0.19015944908030494</v>
      </c>
    </row>
    <row r="1215" spans="1:38" ht="15.75" thickBot="1" x14ac:dyDescent="0.3">
      <c r="A1215" s="14">
        <v>3</v>
      </c>
      <c r="B1215" s="17" t="s">
        <v>33</v>
      </c>
      <c r="C1215" s="14">
        <v>1209</v>
      </c>
      <c r="D1215" s="14">
        <f t="shared" si="437"/>
        <v>29.642517823684649</v>
      </c>
      <c r="E1215" s="14">
        <f t="shared" si="427"/>
        <v>13.251369202430395</v>
      </c>
      <c r="F1215" s="14">
        <f t="shared" si="438"/>
        <v>106.18185930256462</v>
      </c>
      <c r="G1215" s="14">
        <f>0.5*('Specifications (ICE)'!$P$4*'Specifications (ICE)'!$P$3)*'Specifications (ICE)'!$P$5*E1215^2</f>
        <v>54.885614563951883</v>
      </c>
      <c r="H1215" s="14">
        <f>IF(B1215="A",'Specifications (ICE)'!$M$12,IF(B1215="G",'Specifications (ICE)'!$M$13))</f>
        <v>84.271039200000004</v>
      </c>
      <c r="I1215" s="14">
        <f>'Specifications (ICE)'!$H$11-G1215-H1215-R1215</f>
        <v>562.84159645477075</v>
      </c>
      <c r="J1215" s="14">
        <f t="shared" si="428"/>
        <v>0.88939133248921709</v>
      </c>
      <c r="K1215" s="14">
        <f>0.5*'Specifications (ICE)'!$E$16*E1215^2</f>
        <v>47139.055034702615</v>
      </c>
      <c r="L1215" s="14">
        <f>E1215/'Specifications (ICE)'!$M$4</f>
        <v>46.373995459073996</v>
      </c>
      <c r="M1215" s="14">
        <f t="shared" si="423"/>
        <v>3</v>
      </c>
      <c r="N1215" s="14">
        <f>IF(M1215=1,'Specifications (ICE)'!$M$19,IF(M1215=2,'Specifications (ICE)'!$M$20,IF(M1215=3,'Specifications (ICE)'!$M$21)))</f>
        <v>632.83908432016858</v>
      </c>
      <c r="O1215" s="14">
        <f t="shared" si="424"/>
        <v>55.562887387439325</v>
      </c>
      <c r="P1215" s="13">
        <f t="shared" si="425"/>
        <v>-1.0672695989870604</v>
      </c>
      <c r="Q1215" s="14">
        <v>0</v>
      </c>
      <c r="R1215" s="17">
        <f>'Specifications (ICE)'!$E$16*9.81*SIN(Q1215-Q1214)</f>
        <v>0</v>
      </c>
      <c r="S1215" s="14">
        <f t="shared" si="429"/>
        <v>0</v>
      </c>
      <c r="T1215" s="12">
        <f t="shared" si="426"/>
        <v>830.32456976990818</v>
      </c>
      <c r="U1215" s="3">
        <f t="shared" si="444"/>
        <v>18</v>
      </c>
      <c r="V1215" s="19">
        <f t="shared" si="430"/>
        <v>13.422600000000001</v>
      </c>
      <c r="W1215" s="14">
        <f>IF(M1215=1,_xlfn.XLOOKUP(D1215,' RPM (ICE)'!$E$3:$E$63,' RPM (ICE)'!$B$3:$B$63,,1),IF(M1215=2,_xlfn.XLOOKUP(D1215,' RPM (ICE)'!$F$3:$F$63,' RPM (ICE)'!$B$3:$B$63,,1),IF(M1215=3,_xlfn.XLOOKUP(D1215,' RPM (ICE)'!$G$3:$G$63,' RPM (ICE)'!$B$3:$B$63,,1))))</f>
        <v>6800</v>
      </c>
      <c r="X1215" s="12">
        <f t="shared" si="431"/>
        <v>18.848488658823531</v>
      </c>
      <c r="Y1215" s="3">
        <f t="shared" si="432"/>
        <v>19</v>
      </c>
      <c r="Z1215" s="3">
        <f t="shared" si="439"/>
        <v>19</v>
      </c>
      <c r="AA1215" s="3">
        <f t="shared" si="433"/>
        <v>19</v>
      </c>
      <c r="AB1215" s="19"/>
      <c r="AC1215" s="14">
        <f>IF(M1215=1,_xlfn.XLOOKUP(D1215,' RPM (ICE)'!$E$3:$E$63,' RPM (ICE)'!$C$3:$C$63,,-1),IF(M1215=2,_xlfn.XLOOKUP(D1215,' RPM (ICE)'!$F$3:$F$63,' RPM (ICE)'!$C$3:$C$63,,-1),IF(M1215=3,_xlfn.XLOOKUP(D1215,' RPM (ICE)'!$G$3:$G$63,' RPM (ICE)'!$C$3:$C$63,,-1))))</f>
        <v>14</v>
      </c>
      <c r="AD1215" s="14">
        <f t="shared" si="434"/>
        <v>10.4398</v>
      </c>
      <c r="AE1215" s="14">
        <f t="shared" si="435"/>
        <v>14.659935623529412</v>
      </c>
      <c r="AF1215" s="14" cm="1">
        <f t="array" ref="AF1215">_xlfn.XLOOKUP(AE1215,BSFC!$I$11:$I$33,_xlfn.XLOOKUP('Main Data (ICE)'!W1215,BSFC!$J$10:$W$10,BSFC!$J$11:$W$33,,-1),,-1)</f>
        <v>426.97377450000005</v>
      </c>
      <c r="AG1215" s="14">
        <f t="shared" si="436"/>
        <v>1.2382002252847502</v>
      </c>
      <c r="AH1215" s="14">
        <f t="shared" si="440"/>
        <v>2.1884111748335405E-4</v>
      </c>
      <c r="AI1215" s="14">
        <f t="shared" si="441"/>
        <v>9.3439417947665623E-2</v>
      </c>
      <c r="AJ1215" s="14">
        <f t="shared" si="445"/>
        <v>143.66382347357586</v>
      </c>
      <c r="AK1215" s="14">
        <f t="shared" si="442"/>
        <v>1.237608184737293E-4</v>
      </c>
      <c r="AL1215" s="14">
        <f t="shared" si="443"/>
        <v>0.19028320989877867</v>
      </c>
    </row>
    <row r="1216" spans="1:38" ht="15.75" thickBot="1" x14ac:dyDescent="0.3">
      <c r="A1216" s="14">
        <v>3</v>
      </c>
      <c r="B1216" s="17" t="s">
        <v>33</v>
      </c>
      <c r="C1216" s="14">
        <v>1210</v>
      </c>
      <c r="D1216" s="14">
        <f t="shared" si="437"/>
        <v>29.461803085210061</v>
      </c>
      <c r="E1216" s="14">
        <f t="shared" si="427"/>
        <v>13.170582619654555</v>
      </c>
      <c r="F1216" s="14">
        <f t="shared" si="438"/>
        <v>106.25778608795281</v>
      </c>
      <c r="G1216" s="14">
        <f>0.5*('Specifications (ICE)'!$P$4*'Specifications (ICE)'!$P$3)*'Specifications (ICE)'!$P$5*E1216^2</f>
        <v>54.218437423753954</v>
      </c>
      <c r="H1216" s="14">
        <f>IF(B1216="A",'Specifications (ICE)'!$M$12,IF(B1216="G",'Specifications (ICE)'!$M$13))</f>
        <v>84.271039200000004</v>
      </c>
      <c r="I1216" s="14">
        <f>'Specifications (ICE)'!$H$11-G1216-H1216-R1216</f>
        <v>563.50877359496872</v>
      </c>
      <c r="J1216" s="14">
        <f t="shared" si="428"/>
        <v>0.89044559281657143</v>
      </c>
      <c r="K1216" s="14">
        <f>0.5*'Specifications (ICE)'!$E$16*E1216^2</f>
        <v>46566.043323354454</v>
      </c>
      <c r="L1216" s="14">
        <f>E1216/'Specifications (ICE)'!$M$4</f>
        <v>46.091277759071055</v>
      </c>
      <c r="M1216" s="14">
        <f t="shared" si="423"/>
        <v>3</v>
      </c>
      <c r="N1216" s="14">
        <f>IF(M1216=1,'Specifications (ICE)'!$M$19,IF(M1216=2,'Specifications (ICE)'!$M$20,IF(M1216=3,'Specifications (ICE)'!$M$21)))</f>
        <v>632.83908432016858</v>
      </c>
      <c r="O1216" s="14">
        <f t="shared" si="424"/>
        <v>54.8874774716936</v>
      </c>
      <c r="P1216" s="13">
        <f t="shared" si="425"/>
        <v>-1.0685347113798858</v>
      </c>
      <c r="Q1216" s="14">
        <v>0</v>
      </c>
      <c r="R1216" s="17">
        <f>'Specifications (ICE)'!$E$16*9.81*SIN(Q1216-Q1215)</f>
        <v>0</v>
      </c>
      <c r="S1216" s="14">
        <f t="shared" si="429"/>
        <v>0</v>
      </c>
      <c r="T1216" s="12">
        <f t="shared" si="426"/>
        <v>825.26252044037722</v>
      </c>
      <c r="U1216" s="3">
        <f t="shared" si="444"/>
        <v>18</v>
      </c>
      <c r="V1216" s="19">
        <f t="shared" si="430"/>
        <v>13.422600000000001</v>
      </c>
      <c r="W1216" s="14">
        <f>IF(M1216=1,_xlfn.XLOOKUP(D1216,' RPM (ICE)'!$E$3:$E$63,' RPM (ICE)'!$B$3:$B$63,,1),IF(M1216=2,_xlfn.XLOOKUP(D1216,' RPM (ICE)'!$F$3:$F$63,' RPM (ICE)'!$B$3:$B$63,,1),IF(M1216=3,_xlfn.XLOOKUP(D1216,' RPM (ICE)'!$G$3:$G$63,' RPM (ICE)'!$B$3:$B$63,,1))))</f>
        <v>6800</v>
      </c>
      <c r="X1216" s="12">
        <f t="shared" si="431"/>
        <v>18.848488658823531</v>
      </c>
      <c r="Y1216" s="3">
        <f t="shared" si="432"/>
        <v>19</v>
      </c>
      <c r="Z1216" s="3">
        <f t="shared" si="439"/>
        <v>19</v>
      </c>
      <c r="AA1216" s="3">
        <f t="shared" si="433"/>
        <v>19</v>
      </c>
      <c r="AB1216" s="19"/>
      <c r="AC1216" s="14">
        <f>IF(M1216=1,_xlfn.XLOOKUP(D1216,' RPM (ICE)'!$E$3:$E$63,' RPM (ICE)'!$C$3:$C$63,,-1),IF(M1216=2,_xlfn.XLOOKUP(D1216,' RPM (ICE)'!$F$3:$F$63,' RPM (ICE)'!$C$3:$C$63,,-1),IF(M1216=3,_xlfn.XLOOKUP(D1216,' RPM (ICE)'!$G$3:$G$63,' RPM (ICE)'!$C$3:$C$63,,-1))))</f>
        <v>14</v>
      </c>
      <c r="AD1216" s="14">
        <f t="shared" si="434"/>
        <v>10.4398</v>
      </c>
      <c r="AE1216" s="14">
        <f t="shared" si="435"/>
        <v>14.659935623529412</v>
      </c>
      <c r="AF1216" s="14" cm="1">
        <f t="array" ref="AF1216">_xlfn.XLOOKUP(AE1216,BSFC!$I$11:$I$33,_xlfn.XLOOKUP('Main Data (ICE)'!W1216,BSFC!$J$10:$W$10,BSFC!$J$11:$W$33,,-1),,-1)</f>
        <v>426.97377450000005</v>
      </c>
      <c r="AG1216" s="14">
        <f t="shared" si="436"/>
        <v>1.2382002252847502</v>
      </c>
      <c r="AH1216" s="14">
        <f t="shared" si="440"/>
        <v>2.2018345947100973E-4</v>
      </c>
      <c r="AI1216" s="14">
        <f t="shared" si="441"/>
        <v>9.4012562772804814E-2</v>
      </c>
      <c r="AJ1216" s="14">
        <f t="shared" si="445"/>
        <v>143.75783603634866</v>
      </c>
      <c r="AK1216" s="14">
        <f t="shared" si="442"/>
        <v>1.2451995069245672E-4</v>
      </c>
      <c r="AL1216" s="14">
        <f t="shared" si="443"/>
        <v>0.19040772984947113</v>
      </c>
    </row>
    <row r="1217" spans="1:38" ht="15.75" thickBot="1" x14ac:dyDescent="0.3">
      <c r="A1217" s="14">
        <v>3</v>
      </c>
      <c r="B1217" s="17" t="s">
        <v>33</v>
      </c>
      <c r="C1217" s="14">
        <v>1211</v>
      </c>
      <c r="D1217" s="14">
        <f t="shared" si="437"/>
        <v>29.279756797874761</v>
      </c>
      <c r="E1217" s="14">
        <f t="shared" si="427"/>
        <v>13.089200782262715</v>
      </c>
      <c r="F1217" s="14">
        <f t="shared" si="438"/>
        <v>106.33418494657182</v>
      </c>
      <c r="G1217" s="14">
        <f>0.5*('Specifications (ICE)'!$P$4*'Specifications (ICE)'!$P$3)*'Specifications (ICE)'!$P$5*E1217^2</f>
        <v>53.55046942989631</v>
      </c>
      <c r="H1217" s="14">
        <f>IF(B1217="A",'Specifications (ICE)'!$M$12,IF(B1217="G",'Specifications (ICE)'!$M$13))</f>
        <v>84.271039200000004</v>
      </c>
      <c r="I1217" s="14">
        <f>'Specifications (ICE)'!$H$11-G1217-H1217-R1217</f>
        <v>564.1767415888263</v>
      </c>
      <c r="J1217" s="14">
        <f t="shared" si="428"/>
        <v>0.89150110283548112</v>
      </c>
      <c r="K1217" s="14">
        <f>0.5*'Specifications (ICE)'!$E$16*E1217^2</f>
        <v>45992.352379488155</v>
      </c>
      <c r="L1217" s="14">
        <f>E1217/'Specifications (ICE)'!$M$4</f>
        <v>45.806476928303461</v>
      </c>
      <c r="M1217" s="14">
        <f t="shared" si="423"/>
        <v>3</v>
      </c>
      <c r="N1217" s="14">
        <f>IF(M1217=1,'Specifications (ICE)'!$M$19,IF(M1217=2,'Specifications (ICE)'!$M$20,IF(M1217=3,'Specifications (ICE)'!$M$21)))</f>
        <v>632.83908432016858</v>
      </c>
      <c r="O1217" s="14">
        <f t="shared" si="424"/>
        <v>54.211266943379641</v>
      </c>
      <c r="P1217" s="13">
        <f t="shared" si="425"/>
        <v>-1.0698013234025774</v>
      </c>
      <c r="Q1217" s="14">
        <v>0</v>
      </c>
      <c r="R1217" s="17">
        <f>'Specifications (ICE)'!$E$16*9.81*SIN(Q1217-Q1216)</f>
        <v>0</v>
      </c>
      <c r="S1217" s="14">
        <f t="shared" si="429"/>
        <v>0</v>
      </c>
      <c r="T1217" s="12">
        <f t="shared" si="426"/>
        <v>820.16317273621166</v>
      </c>
      <c r="U1217" s="3">
        <f t="shared" si="444"/>
        <v>18</v>
      </c>
      <c r="V1217" s="19">
        <f t="shared" si="430"/>
        <v>13.422600000000001</v>
      </c>
      <c r="W1217" s="14">
        <f>IF(M1217=1,_xlfn.XLOOKUP(D1217,' RPM (ICE)'!$E$3:$E$63,' RPM (ICE)'!$B$3:$B$63,,1),IF(M1217=2,_xlfn.XLOOKUP(D1217,' RPM (ICE)'!$F$3:$F$63,' RPM (ICE)'!$B$3:$B$63,,1),IF(M1217=3,_xlfn.XLOOKUP(D1217,' RPM (ICE)'!$G$3:$G$63,' RPM (ICE)'!$B$3:$B$63,,1))))</f>
        <v>6700</v>
      </c>
      <c r="X1217" s="12">
        <f t="shared" si="431"/>
        <v>19.129809385074626</v>
      </c>
      <c r="Y1217" s="3">
        <f t="shared" si="432"/>
        <v>19</v>
      </c>
      <c r="Z1217" s="3">
        <f t="shared" si="439"/>
        <v>19</v>
      </c>
      <c r="AA1217" s="3">
        <f t="shared" si="433"/>
        <v>19</v>
      </c>
      <c r="AB1217" s="19"/>
      <c r="AC1217" s="14">
        <f>IF(M1217=1,_xlfn.XLOOKUP(D1217,' RPM (ICE)'!$E$3:$E$63,' RPM (ICE)'!$C$3:$C$63,,-1),IF(M1217=2,_xlfn.XLOOKUP(D1217,' RPM (ICE)'!$F$3:$F$63,' RPM (ICE)'!$C$3:$C$63,,-1),IF(M1217=3,_xlfn.XLOOKUP(D1217,' RPM (ICE)'!$G$3:$G$63,' RPM (ICE)'!$C$3:$C$63,,-1))))</f>
        <v>16.8</v>
      </c>
      <c r="AD1217" s="14">
        <f t="shared" si="434"/>
        <v>12.527760000000001</v>
      </c>
      <c r="AE1217" s="14">
        <f t="shared" si="435"/>
        <v>17.854488759402983</v>
      </c>
      <c r="AF1217" s="14" cm="1">
        <f t="array" ref="AF1217">_xlfn.XLOOKUP(AE1217,BSFC!$I$11:$I$33,_xlfn.XLOOKUP('Main Data (ICE)'!W1217,BSFC!$J$10:$W$10,BSFC!$J$11:$W$33,,-1),,-1)</f>
        <v>484.72801649999997</v>
      </c>
      <c r="AG1217" s="14">
        <f t="shared" si="436"/>
        <v>1.6868211822189001</v>
      </c>
      <c r="AH1217" s="14">
        <f t="shared" si="440"/>
        <v>2.6586293473693158E-4</v>
      </c>
      <c r="AI1217" s="14">
        <f t="shared" si="441"/>
        <v>0.12887121301590179</v>
      </c>
      <c r="AJ1217" s="14">
        <f t="shared" si="445"/>
        <v>143.88670724936458</v>
      </c>
      <c r="AK1217" s="14">
        <f t="shared" si="442"/>
        <v>1.7069034836543284E-4</v>
      </c>
      <c r="AL1217" s="14">
        <f t="shared" si="443"/>
        <v>0.19057842019783655</v>
      </c>
    </row>
    <row r="1218" spans="1:38" ht="15.75" thickBot="1" x14ac:dyDescent="0.3">
      <c r="A1218" s="14">
        <v>3</v>
      </c>
      <c r="B1218" s="17" t="s">
        <v>33</v>
      </c>
      <c r="C1218" s="14">
        <v>1212</v>
      </c>
      <c r="D1218" s="14">
        <f t="shared" si="437"/>
        <v>29.096353710602035</v>
      </c>
      <c r="E1218" s="14">
        <f t="shared" si="427"/>
        <v>13.007212402032255</v>
      </c>
      <c r="F1218" s="14">
        <f t="shared" si="438"/>
        <v>106.41106537022384</v>
      </c>
      <c r="G1218" s="14">
        <f>0.5*('Specifications (ICE)'!$P$4*'Specifications (ICE)'!$P$3)*'Specifications (ICE)'!$P$5*E1218^2</f>
        <v>52.881709644922488</v>
      </c>
      <c r="H1218" s="14">
        <f>IF(B1218="A",'Specifications (ICE)'!$M$12,IF(B1218="G",'Specifications (ICE)'!$M$13))</f>
        <v>84.271039200000004</v>
      </c>
      <c r="I1218" s="14">
        <f>'Specifications (ICE)'!$H$11-G1218-H1218-R1218</f>
        <v>564.84550137380018</v>
      </c>
      <c r="J1218" s="14">
        <f t="shared" si="428"/>
        <v>0.89255786402729698</v>
      </c>
      <c r="K1218" s="14">
        <f>0.5*'Specifications (ICE)'!$E$16*E1218^2</f>
        <v>45417.981397959928</v>
      </c>
      <c r="L1218" s="14">
        <f>E1218/'Specifications (ICE)'!$M$4</f>
        <v>45.519553462930027</v>
      </c>
      <c r="M1218" s="14">
        <f t="shared" si="423"/>
        <v>3</v>
      </c>
      <c r="N1218" s="14">
        <f>IF(M1218=1,'Specifications (ICE)'!$M$19,IF(M1218=2,'Specifications (ICE)'!$M$20,IF(M1218=3,'Specifications (ICE)'!$M$21)))</f>
        <v>632.83908432016858</v>
      </c>
      <c r="O1218" s="14">
        <f t="shared" si="424"/>
        <v>53.534254853473051</v>
      </c>
      <c r="P1218" s="13">
        <f t="shared" si="425"/>
        <v>-1.0710694368327562</v>
      </c>
      <c r="Q1218" s="14">
        <v>0</v>
      </c>
      <c r="R1218" s="17">
        <f>'Specifications (ICE)'!$E$16*9.81*SIN(Q1218-Q1217)</f>
        <v>0</v>
      </c>
      <c r="S1218" s="14">
        <f t="shared" si="429"/>
        <v>0</v>
      </c>
      <c r="T1218" s="12">
        <f t="shared" si="426"/>
        <v>815.02581934268449</v>
      </c>
      <c r="U1218" s="3">
        <f t="shared" si="444"/>
        <v>18</v>
      </c>
      <c r="V1218" s="19">
        <f t="shared" si="430"/>
        <v>13.422600000000001</v>
      </c>
      <c r="W1218" s="14">
        <f>IF(M1218=1,_xlfn.XLOOKUP(D1218,' RPM (ICE)'!$E$3:$E$63,' RPM (ICE)'!$B$3:$B$63,,1),IF(M1218=2,_xlfn.XLOOKUP(D1218,' RPM (ICE)'!$F$3:$F$63,' RPM (ICE)'!$B$3:$B$63,,1),IF(M1218=3,_xlfn.XLOOKUP(D1218,' RPM (ICE)'!$G$3:$G$63,' RPM (ICE)'!$B$3:$B$63,,1))))</f>
        <v>6700</v>
      </c>
      <c r="X1218" s="12">
        <f t="shared" si="431"/>
        <v>19.129809385074626</v>
      </c>
      <c r="Y1218" s="3">
        <f t="shared" si="432"/>
        <v>19</v>
      </c>
      <c r="Z1218" s="3">
        <f t="shared" si="439"/>
        <v>19</v>
      </c>
      <c r="AA1218" s="3">
        <f t="shared" si="433"/>
        <v>19</v>
      </c>
      <c r="AB1218" s="19"/>
      <c r="AC1218" s="14">
        <f>IF(M1218=1,_xlfn.XLOOKUP(D1218,' RPM (ICE)'!$E$3:$E$63,' RPM (ICE)'!$C$3:$C$63,,-1),IF(M1218=2,_xlfn.XLOOKUP(D1218,' RPM (ICE)'!$F$3:$F$63,' RPM (ICE)'!$C$3:$C$63,,-1),IF(M1218=3,_xlfn.XLOOKUP(D1218,' RPM (ICE)'!$G$3:$G$63,' RPM (ICE)'!$C$3:$C$63,,-1))))</f>
        <v>16.8</v>
      </c>
      <c r="AD1218" s="14">
        <f t="shared" si="434"/>
        <v>12.527760000000001</v>
      </c>
      <c r="AE1218" s="14">
        <f t="shared" si="435"/>
        <v>17.854488759402983</v>
      </c>
      <c r="AF1218" s="14" cm="1">
        <f t="array" ref="AF1218">_xlfn.XLOOKUP(AE1218,BSFC!$I$11:$I$33,_xlfn.XLOOKUP('Main Data (ICE)'!W1218,BSFC!$J$10:$W$10,BSFC!$J$11:$W$33,,-1),,-1)</f>
        <v>484.72801649999997</v>
      </c>
      <c r="AG1218" s="14">
        <f t="shared" si="436"/>
        <v>1.6868211822189001</v>
      </c>
      <c r="AH1218" s="14">
        <f t="shared" si="440"/>
        <v>2.6753874894743185E-4</v>
      </c>
      <c r="AI1218" s="14">
        <f t="shared" si="441"/>
        <v>0.1296835271141801</v>
      </c>
      <c r="AJ1218" s="14">
        <f t="shared" si="445"/>
        <v>144.01639077647874</v>
      </c>
      <c r="AK1218" s="14">
        <f t="shared" si="442"/>
        <v>1.7176626107838426E-4</v>
      </c>
      <c r="AL1218" s="14">
        <f t="shared" si="443"/>
        <v>0.19075018645891492</v>
      </c>
    </row>
    <row r="1219" spans="1:38" ht="15.75" thickBot="1" x14ac:dyDescent="0.3">
      <c r="A1219" s="14">
        <v>3</v>
      </c>
      <c r="B1219" s="17" t="s">
        <v>33</v>
      </c>
      <c r="C1219" s="14">
        <v>1213</v>
      </c>
      <c r="D1219" s="14">
        <f t="shared" si="437"/>
        <v>28.911567742604699</v>
      </c>
      <c r="E1219" s="14">
        <f t="shared" si="427"/>
        <v>12.924605819827397</v>
      </c>
      <c r="F1219" s="14">
        <f t="shared" si="438"/>
        <v>106.48843716894174</v>
      </c>
      <c r="G1219" s="14">
        <f>0.5*('Specifications (ICE)'!$P$4*'Specifications (ICE)'!$P$3)*'Specifications (ICE)'!$P$5*E1219^2</f>
        <v>52.212157130264814</v>
      </c>
      <c r="H1219" s="14">
        <f>IF(B1219="A",'Specifications (ICE)'!$M$12,IF(B1219="G",'Specifications (ICE)'!$M$13))</f>
        <v>84.271039200000004</v>
      </c>
      <c r="I1219" s="14">
        <f>'Specifications (ICE)'!$H$11-G1219-H1219-R1219</f>
        <v>565.51505388845783</v>
      </c>
      <c r="J1219" s="14">
        <f t="shared" si="428"/>
        <v>0.8936158778751252</v>
      </c>
      <c r="K1219" s="14">
        <f>0.5*'Specifications (ICE)'!$E$16*E1219^2</f>
        <v>44842.929572671615</v>
      </c>
      <c r="L1219" s="14">
        <f>E1219/'Specifications (ICE)'!$M$4</f>
        <v>45.230466561075751</v>
      </c>
      <c r="M1219" s="14">
        <f t="shared" si="423"/>
        <v>3</v>
      </c>
      <c r="N1219" s="14">
        <f>IF(M1219=1,'Specifications (ICE)'!$M$19,IF(M1219=2,'Specifications (ICE)'!$M$20,IF(M1219=3,'Specifications (ICE)'!$M$21)))</f>
        <v>632.83908432016858</v>
      </c>
      <c r="O1219" s="14">
        <f t="shared" si="424"/>
        <v>52.856440251824495</v>
      </c>
      <c r="P1219" s="13">
        <f t="shared" si="425"/>
        <v>-1.0723390534501502</v>
      </c>
      <c r="Q1219" s="14">
        <v>0</v>
      </c>
      <c r="R1219" s="17">
        <f>'Specifications (ICE)'!$E$16*9.81*SIN(Q1219-Q1218)</f>
        <v>0</v>
      </c>
      <c r="S1219" s="14">
        <f t="shared" si="429"/>
        <v>0</v>
      </c>
      <c r="T1219" s="12">
        <f t="shared" si="426"/>
        <v>809.84972970382421</v>
      </c>
      <c r="U1219" s="3">
        <f t="shared" si="444"/>
        <v>18</v>
      </c>
      <c r="V1219" s="19">
        <f t="shared" si="430"/>
        <v>13.422600000000001</v>
      </c>
      <c r="W1219" s="14">
        <f>IF(M1219=1,_xlfn.XLOOKUP(D1219,' RPM (ICE)'!$E$3:$E$63,' RPM (ICE)'!$B$3:$B$63,,1),IF(M1219=2,_xlfn.XLOOKUP(D1219,' RPM (ICE)'!$F$3:$F$63,' RPM (ICE)'!$B$3:$B$63,,1),IF(M1219=3,_xlfn.XLOOKUP(D1219,' RPM (ICE)'!$G$3:$G$63,' RPM (ICE)'!$B$3:$B$63,,1))))</f>
        <v>6600</v>
      </c>
      <c r="X1219" s="12">
        <f t="shared" si="431"/>
        <v>19.419654981818184</v>
      </c>
      <c r="Y1219" s="3">
        <f t="shared" si="432"/>
        <v>19</v>
      </c>
      <c r="Z1219" s="3">
        <f t="shared" si="439"/>
        <v>19</v>
      </c>
      <c r="AA1219" s="3">
        <f t="shared" si="433"/>
        <v>19</v>
      </c>
      <c r="AB1219" s="19"/>
      <c r="AC1219" s="14">
        <f>IF(M1219=1,_xlfn.XLOOKUP(D1219,' RPM (ICE)'!$E$3:$E$63,' RPM (ICE)'!$C$3:$C$63,,-1),IF(M1219=2,_xlfn.XLOOKUP(D1219,' RPM (ICE)'!$F$3:$F$63,' RPM (ICE)'!$C$3:$C$63,,-1),IF(M1219=3,_xlfn.XLOOKUP(D1219,' RPM (ICE)'!$G$3:$G$63,' RPM (ICE)'!$C$3:$C$63,,-1))))</f>
        <v>18</v>
      </c>
      <c r="AD1219" s="14">
        <f t="shared" si="434"/>
        <v>13.422600000000001</v>
      </c>
      <c r="AE1219" s="14">
        <f t="shared" si="435"/>
        <v>19.419654981818184</v>
      </c>
      <c r="AF1219" s="14" cm="1">
        <f t="array" ref="AF1219">_xlfn.XLOOKUP(AE1219,BSFC!$I$11:$I$33,_xlfn.XLOOKUP('Main Data (ICE)'!W1219,BSFC!$J$10:$W$10,BSFC!$J$11:$W$33,,-1),,-1)</f>
        <v>504.47246850000005</v>
      </c>
      <c r="AG1219" s="14">
        <f t="shared" si="436"/>
        <v>1.8809255988022502</v>
      </c>
      <c r="AH1219" s="14">
        <f t="shared" si="440"/>
        <v>2.8848075151971053E-4</v>
      </c>
      <c r="AI1219" s="14">
        <f t="shared" si="441"/>
        <v>0.1455305968338835</v>
      </c>
      <c r="AJ1219" s="14">
        <f t="shared" si="445"/>
        <v>144.16192137331262</v>
      </c>
      <c r="AK1219" s="14">
        <f t="shared" si="442"/>
        <v>1.927557573958722E-4</v>
      </c>
      <c r="AL1219" s="14">
        <f t="shared" si="443"/>
        <v>0.19094294221631081</v>
      </c>
    </row>
    <row r="1220" spans="1:38" ht="15.75" thickBot="1" x14ac:dyDescent="0.3">
      <c r="A1220" s="14">
        <v>3</v>
      </c>
      <c r="B1220" s="17" t="s">
        <v>33</v>
      </c>
      <c r="C1220" s="14">
        <v>1214</v>
      </c>
      <c r="D1220" s="14">
        <f t="shared" si="437"/>
        <v>28.725371944456381</v>
      </c>
      <c r="E1220" s="14">
        <f t="shared" si="427"/>
        <v>12.841368988196544</v>
      </c>
      <c r="F1220" s="14">
        <f t="shared" si="438"/>
        <v>106.56631048610281</v>
      </c>
      <c r="G1220" s="14">
        <f>0.5*('Specifications (ICE)'!$P$4*'Specifications (ICE)'!$P$3)*'Specifications (ICE)'!$P$5*E1220^2</f>
        <v>51.541810946243054</v>
      </c>
      <c r="H1220" s="14">
        <f>IF(B1220="A",'Specifications (ICE)'!$M$12,IF(B1220="G",'Specifications (ICE)'!$M$13))</f>
        <v>84.271039200000004</v>
      </c>
      <c r="I1220" s="14">
        <f>'Specifications (ICE)'!$H$11-G1220-H1220-R1220</f>
        <v>566.18540007247964</v>
      </c>
      <c r="J1220" s="14">
        <f t="shared" si="428"/>
        <v>0.89467514586383035</v>
      </c>
      <c r="K1220" s="14">
        <f>0.5*'Specifications (ICE)'!$E$16*E1220^2</f>
        <v>44267.196096569503</v>
      </c>
      <c r="L1220" s="14">
        <f>E1220/'Specifications (ICE)'!$M$4</f>
        <v>44.93917406193016</v>
      </c>
      <c r="M1220" s="14">
        <f t="shared" si="423"/>
        <v>3</v>
      </c>
      <c r="N1220" s="14">
        <f>IF(M1220=1,'Specifications (ICE)'!$M$19,IF(M1220=2,'Specifications (ICE)'!$M$20,IF(M1220=3,'Specifications (ICE)'!$M$21)))</f>
        <v>632.83908432016858</v>
      </c>
      <c r="O1220" s="14">
        <f t="shared" si="424"/>
        <v>52.177822187158363</v>
      </c>
      <c r="P1220" s="13">
        <f t="shared" si="425"/>
        <v>-1.0736101750365963</v>
      </c>
      <c r="Q1220" s="14">
        <v>0</v>
      </c>
      <c r="R1220" s="17">
        <f>'Specifications (ICE)'!$E$16*9.81*SIN(Q1220-Q1219)</f>
        <v>0</v>
      </c>
      <c r="S1220" s="14">
        <f t="shared" si="429"/>
        <v>0</v>
      </c>
      <c r="T1220" s="12">
        <f t="shared" si="426"/>
        <v>804.63414893197296</v>
      </c>
      <c r="U1220" s="3">
        <f t="shared" si="444"/>
        <v>18</v>
      </c>
      <c r="V1220" s="19">
        <f t="shared" si="430"/>
        <v>13.422600000000001</v>
      </c>
      <c r="W1220" s="14">
        <f>IF(M1220=1,_xlfn.XLOOKUP(D1220,' RPM (ICE)'!$E$3:$E$63,' RPM (ICE)'!$B$3:$B$63,,1),IF(M1220=2,_xlfn.XLOOKUP(D1220,' RPM (ICE)'!$F$3:$F$63,' RPM (ICE)'!$B$3:$B$63,,1),IF(M1220=3,_xlfn.XLOOKUP(D1220,' RPM (ICE)'!$G$3:$G$63,' RPM (ICE)'!$B$3:$B$63,,1))))</f>
        <v>6600</v>
      </c>
      <c r="X1220" s="12">
        <f t="shared" si="431"/>
        <v>19.419654981818184</v>
      </c>
      <c r="Y1220" s="3">
        <f t="shared" si="432"/>
        <v>19</v>
      </c>
      <c r="Z1220" s="3">
        <f t="shared" si="439"/>
        <v>19</v>
      </c>
      <c r="AA1220" s="3">
        <f t="shared" si="433"/>
        <v>19</v>
      </c>
      <c r="AB1220" s="19"/>
      <c r="AC1220" s="14">
        <f>IF(M1220=1,_xlfn.XLOOKUP(D1220,' RPM (ICE)'!$E$3:$E$63,' RPM (ICE)'!$C$3:$C$63,,-1),IF(M1220=2,_xlfn.XLOOKUP(D1220,' RPM (ICE)'!$F$3:$F$63,' RPM (ICE)'!$C$3:$C$63,,-1),IF(M1220=3,_xlfn.XLOOKUP(D1220,' RPM (ICE)'!$G$3:$G$63,' RPM (ICE)'!$C$3:$C$63,,-1))))</f>
        <v>18</v>
      </c>
      <c r="AD1220" s="14">
        <f t="shared" si="434"/>
        <v>13.422600000000001</v>
      </c>
      <c r="AE1220" s="14">
        <f t="shared" si="435"/>
        <v>19.419654981818184</v>
      </c>
      <c r="AF1220" s="14" cm="1">
        <f t="array" ref="AF1220">_xlfn.XLOOKUP(AE1220,BSFC!$I$11:$I$33,_xlfn.XLOOKUP('Main Data (ICE)'!W1220,BSFC!$J$10:$W$10,BSFC!$J$11:$W$33,,-1),,-1)</f>
        <v>504.47246850000005</v>
      </c>
      <c r="AG1220" s="14">
        <f t="shared" si="436"/>
        <v>1.8809255988022502</v>
      </c>
      <c r="AH1220" s="14">
        <f t="shared" si="440"/>
        <v>2.9035066303502693E-4</v>
      </c>
      <c r="AI1220" s="14">
        <f t="shared" si="441"/>
        <v>0.14647391571189175</v>
      </c>
      <c r="AJ1220" s="14">
        <f t="shared" si="445"/>
        <v>144.3083952890245</v>
      </c>
      <c r="AK1220" s="14">
        <f t="shared" si="442"/>
        <v>1.9400518637336655E-4</v>
      </c>
      <c r="AL1220" s="14">
        <f t="shared" si="443"/>
        <v>0.19113694740268417</v>
      </c>
    </row>
    <row r="1221" spans="1:38" ht="15.75" thickBot="1" x14ac:dyDescent="0.3">
      <c r="A1221" s="14">
        <v>3</v>
      </c>
      <c r="B1221" s="17" t="s">
        <v>33</v>
      </c>
      <c r="C1221" s="14">
        <v>1215</v>
      </c>
      <c r="D1221" s="14">
        <f t="shared" si="437"/>
        <v>28.537738456777845</v>
      </c>
      <c r="E1221" s="14">
        <f t="shared" si="427"/>
        <v>12.757489452903449</v>
      </c>
      <c r="F1221" s="14">
        <f t="shared" si="438"/>
        <v>106.6446958144773</v>
      </c>
      <c r="G1221" s="14">
        <f>0.5*('Specifications (ICE)'!$P$4*'Specifications (ICE)'!$P$3)*'Specifications (ICE)'!$P$5*E1221^2</f>
        <v>50.870670152063092</v>
      </c>
      <c r="H1221" s="14">
        <f>IF(B1221="A",'Specifications (ICE)'!$M$12,IF(B1221="G",'Specifications (ICE)'!$M$13))</f>
        <v>84.271039200000004</v>
      </c>
      <c r="I1221" s="14">
        <f>'Specifications (ICE)'!$H$11-G1221-H1221-R1221</f>
        <v>566.85654086665954</v>
      </c>
      <c r="J1221" s="14">
        <f t="shared" si="428"/>
        <v>0.89573566948003658</v>
      </c>
      <c r="K1221" s="14">
        <f>0.5*'Specifications (ICE)'!$E$16*E1221^2</f>
        <v>43690.780161643233</v>
      </c>
      <c r="L1221" s="14">
        <f>E1221/'Specifications (ICE)'!$M$4</f>
        <v>44.645632381114432</v>
      </c>
      <c r="M1221" s="14">
        <f t="shared" si="423"/>
        <v>3</v>
      </c>
      <c r="N1221" s="14">
        <f>IF(M1221=1,'Specifications (ICE)'!$M$19,IF(M1221=2,'Specifications (ICE)'!$M$20,IF(M1221=3,'Specifications (ICE)'!$M$21)))</f>
        <v>632.83908432016858</v>
      </c>
      <c r="O1221" s="14">
        <f t="shared" si="424"/>
        <v>51.498399707071378</v>
      </c>
      <c r="P1221" s="13">
        <f t="shared" si="425"/>
        <v>-1.0748828033760438</v>
      </c>
      <c r="Q1221" s="14">
        <v>0</v>
      </c>
      <c r="R1221" s="17">
        <f>'Specifications (ICE)'!$E$16*9.81*SIN(Q1221-Q1220)</f>
        <v>0</v>
      </c>
      <c r="S1221" s="14">
        <f t="shared" si="429"/>
        <v>0</v>
      </c>
      <c r="T1221" s="12">
        <f t="shared" si="426"/>
        <v>799.37829665053732</v>
      </c>
      <c r="U1221" s="3">
        <f t="shared" si="444"/>
        <v>18</v>
      </c>
      <c r="V1221" s="19">
        <f t="shared" si="430"/>
        <v>13.422600000000001</v>
      </c>
      <c r="W1221" s="14">
        <f>IF(M1221=1,_xlfn.XLOOKUP(D1221,' RPM (ICE)'!$E$3:$E$63,' RPM (ICE)'!$B$3:$B$63,,1),IF(M1221=2,_xlfn.XLOOKUP(D1221,' RPM (ICE)'!$F$3:$F$63,' RPM (ICE)'!$B$3:$B$63,,1),IF(M1221=3,_xlfn.XLOOKUP(D1221,' RPM (ICE)'!$G$3:$G$63,' RPM (ICE)'!$B$3:$B$63,,1))))</f>
        <v>6600</v>
      </c>
      <c r="X1221" s="12">
        <f t="shared" si="431"/>
        <v>19.419654981818184</v>
      </c>
      <c r="Y1221" s="3">
        <f t="shared" si="432"/>
        <v>19</v>
      </c>
      <c r="Z1221" s="3">
        <f t="shared" si="439"/>
        <v>19</v>
      </c>
      <c r="AA1221" s="3">
        <f t="shared" si="433"/>
        <v>19</v>
      </c>
      <c r="AB1221" s="19"/>
      <c r="AC1221" s="14">
        <f>IF(M1221=1,_xlfn.XLOOKUP(D1221,' RPM (ICE)'!$E$3:$E$63,' RPM (ICE)'!$C$3:$C$63,,-1),IF(M1221=2,_xlfn.XLOOKUP(D1221,' RPM (ICE)'!$F$3:$F$63,' RPM (ICE)'!$C$3:$C$63,,-1),IF(M1221=3,_xlfn.XLOOKUP(D1221,' RPM (ICE)'!$G$3:$G$63,' RPM (ICE)'!$C$3:$C$63,,-1))))</f>
        <v>18</v>
      </c>
      <c r="AD1221" s="14">
        <f t="shared" si="434"/>
        <v>13.422600000000001</v>
      </c>
      <c r="AE1221" s="14">
        <f t="shared" si="435"/>
        <v>19.419654981818184</v>
      </c>
      <c r="AF1221" s="14" cm="1">
        <f t="array" ref="AF1221">_xlfn.XLOOKUP(AE1221,BSFC!$I$11:$I$33,_xlfn.XLOOKUP('Main Data (ICE)'!W1221,BSFC!$J$10:$W$10,BSFC!$J$11:$W$33,,-1),,-1)</f>
        <v>504.47246850000005</v>
      </c>
      <c r="AG1221" s="14">
        <f t="shared" si="436"/>
        <v>1.8809255988022502</v>
      </c>
      <c r="AH1221" s="14">
        <f t="shared" si="440"/>
        <v>2.9225969684430324E-4</v>
      </c>
      <c r="AI1221" s="14">
        <f t="shared" si="441"/>
        <v>0.14743697071010733</v>
      </c>
      <c r="AJ1221" s="14">
        <f t="shared" si="445"/>
        <v>144.45583225973462</v>
      </c>
      <c r="AK1221" s="14">
        <f t="shared" si="442"/>
        <v>1.9528075590742692E-4</v>
      </c>
      <c r="AL1221" s="14">
        <f t="shared" si="443"/>
        <v>0.19133222815859161</v>
      </c>
    </row>
    <row r="1222" spans="1:38" ht="15.75" thickBot="1" x14ac:dyDescent="0.3">
      <c r="A1222" s="14">
        <v>3</v>
      </c>
      <c r="B1222" s="17" t="s">
        <v>33</v>
      </c>
      <c r="C1222" s="14">
        <v>1216</v>
      </c>
      <c r="D1222" s="14">
        <f t="shared" si="437"/>
        <v>28.348638466357116</v>
      </c>
      <c r="E1222" s="14">
        <f t="shared" si="427"/>
        <v>12.672954333311182</v>
      </c>
      <c r="F1222" s="14">
        <f t="shared" si="438"/>
        <v>106.72360401328392</v>
      </c>
      <c r="G1222" s="14">
        <f>0.5*('Specifications (ICE)'!$P$4*'Specifications (ICE)'!$P$3)*'Specifications (ICE)'!$P$5*E1222^2</f>
        <v>50.198733805815628</v>
      </c>
      <c r="H1222" s="14">
        <f>IF(B1222="A",'Specifications (ICE)'!$M$12,IF(B1222="G",'Specifications (ICE)'!$M$13))</f>
        <v>84.271039200000004</v>
      </c>
      <c r="I1222" s="14">
        <f>'Specifications (ICE)'!$H$11-G1222-H1222-R1222</f>
        <v>567.52847721290698</v>
      </c>
      <c r="J1222" s="14">
        <f t="shared" si="428"/>
        <v>0.89679745021213109</v>
      </c>
      <c r="K1222" s="14">
        <f>0.5*'Specifications (ICE)'!$E$16*E1222^2</f>
        <v>43113.680958924648</v>
      </c>
      <c r="L1222" s="14">
        <f>E1222/'Specifications (ICE)'!$M$4</f>
        <v>44.349796442033885</v>
      </c>
      <c r="M1222" s="14">
        <f t="shared" ref="M1222:M1285" si="446">IF(D1222&lt;11,1,IF(D1222&lt;21,2,IF(D1222&gt;21,3)))</f>
        <v>3</v>
      </c>
      <c r="N1222" s="14">
        <f>IF(M1222=1,'Specifications (ICE)'!$M$19,IF(M1222=2,'Specifications (ICE)'!$M$20,IF(M1222=3,'Specifications (ICE)'!$M$21)))</f>
        <v>632.83908432016858</v>
      </c>
      <c r="O1222" s="14">
        <f t="shared" ref="O1222:O1285" si="447">(0.5*N1222*E1222^2)/1000</f>
        <v>50.818171858031384</v>
      </c>
      <c r="P1222" s="13">
        <f t="shared" ref="P1222:P1285" si="448">IF(A1222=1,(I1222/N1222),IF(A1222=2,0,IF(A1222=3,(1.2*(-I1222/N1222)))))</f>
        <v>-1.0761569402545572</v>
      </c>
      <c r="Q1222" s="14">
        <v>0</v>
      </c>
      <c r="R1222" s="17">
        <f>'Specifications (ICE)'!$E$16*9.81*SIN(Q1222-Q1221)</f>
        <v>0</v>
      </c>
      <c r="S1222" s="14">
        <f t="shared" si="429"/>
        <v>0</v>
      </c>
      <c r="T1222" s="12">
        <f t="shared" ref="T1222:T1285" si="449">((63360/(PI()*12)*D1222))/60</f>
        <v>794.08136576485765</v>
      </c>
      <c r="U1222" s="3">
        <f t="shared" si="444"/>
        <v>18</v>
      </c>
      <c r="V1222" s="19">
        <f t="shared" si="430"/>
        <v>13.422600000000001</v>
      </c>
      <c r="W1222" s="14">
        <f>IF(M1222=1,_xlfn.XLOOKUP(D1222,' RPM (ICE)'!$E$3:$E$63,' RPM (ICE)'!$B$3:$B$63,,1),IF(M1222=2,_xlfn.XLOOKUP(D1222,' RPM (ICE)'!$F$3:$F$63,' RPM (ICE)'!$B$3:$B$63,,1),IF(M1222=3,_xlfn.XLOOKUP(D1222,' RPM (ICE)'!$G$3:$G$63,' RPM (ICE)'!$B$3:$B$63,,1))))</f>
        <v>6500</v>
      </c>
      <c r="X1222" s="12">
        <f t="shared" si="431"/>
        <v>19.718418904615383</v>
      </c>
      <c r="Y1222" s="3">
        <f t="shared" si="432"/>
        <v>20</v>
      </c>
      <c r="Z1222" s="3">
        <f t="shared" si="439"/>
        <v>20</v>
      </c>
      <c r="AA1222" s="3">
        <f t="shared" si="433"/>
        <v>20</v>
      </c>
      <c r="AB1222" s="19"/>
      <c r="AC1222" s="14">
        <f>IF(M1222=1,_xlfn.XLOOKUP(D1222,' RPM (ICE)'!$E$3:$E$63,' RPM (ICE)'!$C$3:$C$63,,-1),IF(M1222=2,_xlfn.XLOOKUP(D1222,' RPM (ICE)'!$F$3:$F$63,' RPM (ICE)'!$C$3:$C$63,,-1),IF(M1222=3,_xlfn.XLOOKUP(D1222,' RPM (ICE)'!$G$3:$G$63,' RPM (ICE)'!$C$3:$C$63,,-1))))</f>
        <v>17.8</v>
      </c>
      <c r="AD1222" s="14">
        <f t="shared" si="434"/>
        <v>13.273460000000002</v>
      </c>
      <c r="AE1222" s="14">
        <f t="shared" si="435"/>
        <v>19.49932536123077</v>
      </c>
      <c r="AF1222" s="14" cm="1">
        <f t="array" ref="AF1222">_xlfn.XLOOKUP(AE1222,BSFC!$I$11:$I$33,_xlfn.XLOOKUP('Main Data (ICE)'!W1222,BSFC!$J$10:$W$10,BSFC!$J$11:$W$33,,-1),,-1)</f>
        <v>504.47246850000005</v>
      </c>
      <c r="AG1222" s="14">
        <f t="shared" si="436"/>
        <v>1.8600264254822254</v>
      </c>
      <c r="AH1222" s="14">
        <f t="shared" si="440"/>
        <v>2.9094022792546193E-4</v>
      </c>
      <c r="AI1222" s="14">
        <f t="shared" si="441"/>
        <v>0.14677133496751044</v>
      </c>
      <c r="AJ1222" s="14">
        <f t="shared" si="445"/>
        <v>144.60260359470212</v>
      </c>
      <c r="AK1222" s="14">
        <f t="shared" si="442"/>
        <v>1.9439911916226547E-4</v>
      </c>
      <c r="AL1222" s="14">
        <f t="shared" si="443"/>
        <v>0.19152662727775388</v>
      </c>
    </row>
    <row r="1223" spans="1:38" ht="15.75" thickBot="1" x14ac:dyDescent="0.3">
      <c r="A1223" s="14">
        <v>3</v>
      </c>
      <c r="B1223" s="17" t="s">
        <v>33</v>
      </c>
      <c r="C1223" s="14">
        <v>1217</v>
      </c>
      <c r="D1223" s="14">
        <f t="shared" si="437"/>
        <v>28.158042159505669</v>
      </c>
      <c r="E1223" s="14">
        <f t="shared" ref="E1223:E1286" si="450">MIN(13.4112,(SQRT((E1222^2)+2*P1222*$C$7)))</f>
        <v>12.587750301530514</v>
      </c>
      <c r="F1223" s="14">
        <f t="shared" si="438"/>
        <v>106.80304632632999</v>
      </c>
      <c r="G1223" s="14">
        <f>0.5*('Specifications (ICE)'!$P$4*'Specifications (ICE)'!$P$3)*'Specifications (ICE)'!$P$5*E1223^2</f>
        <v>49.526000964474868</v>
      </c>
      <c r="H1223" s="14">
        <f>IF(B1223="A",'Specifications (ICE)'!$M$12,IF(B1223="G",'Specifications (ICE)'!$M$13))</f>
        <v>84.271039200000004</v>
      </c>
      <c r="I1223" s="14">
        <f>'Specifications (ICE)'!$H$11-G1223-H1223-R1223</f>
        <v>568.20121005424778</v>
      </c>
      <c r="J1223" s="14">
        <f t="shared" ref="J1223:J1286" si="451">I1223/N1223</f>
        <v>0.89786048955026465</v>
      </c>
      <c r="K1223" s="14">
        <f>0.5*'Specifications (ICE)'!$E$16*E1223^2</f>
        <v>42535.897678486675</v>
      </c>
      <c r="L1223" s="14">
        <f>E1223/'Specifications (ICE)'!$M$4</f>
        <v>44.051619602906435</v>
      </c>
      <c r="M1223" s="14">
        <f t="shared" si="446"/>
        <v>3</v>
      </c>
      <c r="N1223" s="14">
        <f>IF(M1223=1,'Specifications (ICE)'!$M$19,IF(M1223=2,'Specifications (ICE)'!$M$20,IF(M1223=3,'Specifications (ICE)'!$M$21)))</f>
        <v>632.83908432016858</v>
      </c>
      <c r="O1223" s="14">
        <f t="shared" si="447"/>
        <v>50.137137685375897</v>
      </c>
      <c r="P1223" s="13">
        <f t="shared" si="448"/>
        <v>-1.0774325874603174</v>
      </c>
      <c r="Q1223" s="14">
        <v>0</v>
      </c>
      <c r="R1223" s="17">
        <f>'Specifications (ICE)'!$E$16*9.81*SIN(Q1223-Q1222)</f>
        <v>0</v>
      </c>
      <c r="S1223" s="14">
        <f t="shared" ref="S1223:S1286" si="452">RADIANS(Q1223)</f>
        <v>0</v>
      </c>
      <c r="T1223" s="12">
        <f t="shared" si="449"/>
        <v>788.74252115565537</v>
      </c>
      <c r="U1223" s="3">
        <f t="shared" si="444"/>
        <v>18</v>
      </c>
      <c r="V1223" s="19">
        <f t="shared" ref="V1223:V1286" si="453">U1223*0.7457</f>
        <v>13.422600000000001</v>
      </c>
      <c r="W1223" s="14">
        <f>IF(M1223=1,_xlfn.XLOOKUP(D1223,' RPM (ICE)'!$E$3:$E$63,' RPM (ICE)'!$B$3:$B$63,,1),IF(M1223=2,_xlfn.XLOOKUP(D1223,' RPM (ICE)'!$F$3:$F$63,' RPM (ICE)'!$B$3:$B$63,,1),IF(M1223=3,_xlfn.XLOOKUP(D1223,' RPM (ICE)'!$G$3:$G$63,' RPM (ICE)'!$B$3:$B$63,,1))))</f>
        <v>6500</v>
      </c>
      <c r="X1223" s="12">
        <f t="shared" ref="X1223:X1286" si="454">(9548.8*V1223)/W1223</f>
        <v>19.718418904615383</v>
      </c>
      <c r="Y1223" s="3">
        <f t="shared" ref="Y1223:Y1286" si="455">ROUND(X1223,0)</f>
        <v>20</v>
      </c>
      <c r="Z1223" s="3">
        <f t="shared" si="439"/>
        <v>20</v>
      </c>
      <c r="AA1223" s="3">
        <f t="shared" ref="AA1223:AA1286" si="456">IF(Z1223&gt;22,22,Z1223)</f>
        <v>20</v>
      </c>
      <c r="AB1223" s="19"/>
      <c r="AC1223" s="14">
        <f>IF(M1223=1,_xlfn.XLOOKUP(D1223,' RPM (ICE)'!$E$3:$E$63,' RPM (ICE)'!$C$3:$C$63,,-1),IF(M1223=2,_xlfn.XLOOKUP(D1223,' RPM (ICE)'!$F$3:$F$63,' RPM (ICE)'!$C$3:$C$63,,-1),IF(M1223=3,_xlfn.XLOOKUP(D1223,' RPM (ICE)'!$G$3:$G$63,' RPM (ICE)'!$C$3:$C$63,,-1))))</f>
        <v>17.8</v>
      </c>
      <c r="AD1223" s="14">
        <f t="shared" ref="AD1223:AD1286" si="457">AC1223*0.7457</f>
        <v>13.273460000000002</v>
      </c>
      <c r="AE1223" s="14">
        <f t="shared" ref="AE1223:AE1286" si="458">(9548.8*AD1223)/W1223</f>
        <v>19.49932536123077</v>
      </c>
      <c r="AF1223" s="14" cm="1">
        <f t="array" ref="AF1223">_xlfn.XLOOKUP(AE1223,BSFC!$I$11:$I$33,_xlfn.XLOOKUP('Main Data (ICE)'!W1223,BSFC!$J$10:$W$10,BSFC!$J$11:$W$33,,-1),,-1)</f>
        <v>504.47246850000005</v>
      </c>
      <c r="AG1223" s="14">
        <f t="shared" ref="AG1223:AG1286" si="459">(AF1223*AD1223)/(60*60)</f>
        <v>1.8600264254822254</v>
      </c>
      <c r="AH1223" s="14">
        <f t="shared" si="440"/>
        <v>2.9290954570125729E-4</v>
      </c>
      <c r="AI1223" s="14">
        <f t="shared" si="441"/>
        <v>0.14776480156712685</v>
      </c>
      <c r="AJ1223" s="14">
        <f t="shared" si="445"/>
        <v>144.75036839626924</v>
      </c>
      <c r="AK1223" s="14">
        <f t="shared" si="442"/>
        <v>1.9571496896308191E-4</v>
      </c>
      <c r="AL1223" s="14">
        <f t="shared" si="443"/>
        <v>0.19172234224671697</v>
      </c>
    </row>
    <row r="1224" spans="1:38" ht="15.75" thickBot="1" x14ac:dyDescent="0.3">
      <c r="A1224" s="14">
        <v>3</v>
      </c>
      <c r="B1224" s="17" t="s">
        <v>33</v>
      </c>
      <c r="C1224" s="14">
        <v>1218</v>
      </c>
      <c r="D1224" s="14">
        <f t="shared" ref="D1224:D1287" si="460">E1224*2.23694</f>
        <v>27.965918672434693</v>
      </c>
      <c r="E1224" s="14">
        <f t="shared" si="450"/>
        <v>12.501863560236167</v>
      </c>
      <c r="F1224" s="14">
        <f t="shared" ref="F1224:F1287" si="461">($C$7/E1224)+F1223</f>
        <v>106.88303440132232</v>
      </c>
      <c r="G1224" s="14">
        <f>0.5*('Specifications (ICE)'!$P$4*'Specifications (ICE)'!$P$3)*'Specifications (ICE)'!$P$5*E1224^2</f>
        <v>48.852470683897145</v>
      </c>
      <c r="H1224" s="14">
        <f>IF(B1224="A",'Specifications (ICE)'!$M$12,IF(B1224="G",'Specifications (ICE)'!$M$13))</f>
        <v>84.271039200000004</v>
      </c>
      <c r="I1224" s="14">
        <f>'Specifications (ICE)'!$H$11-G1224-H1224-R1224</f>
        <v>568.87474033482545</v>
      </c>
      <c r="J1224" s="14">
        <f t="shared" si="451"/>
        <v>0.89892478898635464</v>
      </c>
      <c r="K1224" s="14">
        <f>0.5*'Specifications (ICE)'!$E$16*E1224^2</f>
        <v>41957.429509442169</v>
      </c>
      <c r="L1224" s="14">
        <f>E1224/'Specifications (ICE)'!$M$4</f>
        <v>43.751053579129191</v>
      </c>
      <c r="M1224" s="14">
        <f t="shared" si="446"/>
        <v>3</v>
      </c>
      <c r="N1224" s="14">
        <f>IF(M1224=1,'Specifications (ICE)'!$M$19,IF(M1224=2,'Specifications (ICE)'!$M$20,IF(M1224=3,'Specifications (ICE)'!$M$21)))</f>
        <v>632.83908432016858</v>
      </c>
      <c r="O1224" s="14">
        <f t="shared" si="447"/>
        <v>49.455296233310804</v>
      </c>
      <c r="P1224" s="13">
        <f t="shared" si="448"/>
        <v>-1.0787097467836255</v>
      </c>
      <c r="Q1224" s="14">
        <v>0</v>
      </c>
      <c r="R1224" s="17">
        <f>'Specifications (ICE)'!$E$16*9.81*SIN(Q1224-Q1223)</f>
        <v>0</v>
      </c>
      <c r="S1224" s="14">
        <f t="shared" si="452"/>
        <v>0</v>
      </c>
      <c r="T1224" s="12">
        <f t="shared" si="449"/>
        <v>783.36089828900936</v>
      </c>
      <c r="U1224" s="3">
        <f t="shared" si="444"/>
        <v>18</v>
      </c>
      <c r="V1224" s="19">
        <f t="shared" si="453"/>
        <v>13.422600000000001</v>
      </c>
      <c r="W1224" s="14">
        <f>IF(M1224=1,_xlfn.XLOOKUP(D1224,' RPM (ICE)'!$E$3:$E$63,' RPM (ICE)'!$B$3:$B$63,,1),IF(M1224=2,_xlfn.XLOOKUP(D1224,' RPM (ICE)'!$F$3:$F$63,' RPM (ICE)'!$B$3:$B$63,,1),IF(M1224=3,_xlfn.XLOOKUP(D1224,' RPM (ICE)'!$G$3:$G$63,' RPM (ICE)'!$B$3:$B$63,,1))))</f>
        <v>6400</v>
      </c>
      <c r="X1224" s="12">
        <f t="shared" si="454"/>
        <v>20.026519199999999</v>
      </c>
      <c r="Y1224" s="3">
        <f t="shared" si="455"/>
        <v>20</v>
      </c>
      <c r="Z1224" s="3">
        <f t="shared" ref="Z1224:Z1287" si="462">IF(Y1224&lt;0,0,Y1224)</f>
        <v>20</v>
      </c>
      <c r="AA1224" s="3">
        <f t="shared" si="456"/>
        <v>20</v>
      </c>
      <c r="AB1224" s="19"/>
      <c r="AC1224" s="14">
        <f>IF(M1224=1,_xlfn.XLOOKUP(D1224,' RPM (ICE)'!$E$3:$E$63,' RPM (ICE)'!$C$3:$C$63,,-1),IF(M1224=2,_xlfn.XLOOKUP(D1224,' RPM (ICE)'!$F$3:$F$63,' RPM (ICE)'!$C$3:$C$63,,-1),IF(M1224=3,_xlfn.XLOOKUP(D1224,' RPM (ICE)'!$G$3:$G$63,' RPM (ICE)'!$C$3:$C$63,,-1))))</f>
        <v>17.5</v>
      </c>
      <c r="AD1224" s="14">
        <f t="shared" si="457"/>
        <v>13.049750000000001</v>
      </c>
      <c r="AE1224" s="14">
        <f t="shared" si="458"/>
        <v>19.470227000000001</v>
      </c>
      <c r="AF1224" s="14" cm="1">
        <f t="array" ref="AF1224">_xlfn.XLOOKUP(AE1224,BSFC!$I$11:$I$33,_xlfn.XLOOKUP('Main Data (ICE)'!W1224,BSFC!$J$10:$W$10,BSFC!$J$11:$W$33,,-1),,-1)</f>
        <v>457.16661900000008</v>
      </c>
      <c r="AG1224" s="14">
        <f t="shared" si="459"/>
        <v>1.6571972461931255</v>
      </c>
      <c r="AH1224" s="14">
        <f t="shared" ref="AH1224:AH1287" si="463">((F1224-F1223)/3600)*AD1224</f>
        <v>2.8995121711976248E-4</v>
      </c>
      <c r="AI1224" s="14">
        <f t="shared" ref="AI1224:AI1287" si="464">AH1224*AF1224</f>
        <v>0.13255601760557675</v>
      </c>
      <c r="AJ1224" s="14">
        <f t="shared" si="445"/>
        <v>144.8829244138748</v>
      </c>
      <c r="AK1224" s="14">
        <f t="shared" ref="AK1224:AK1287" si="465">((AF1224*AH1224)/1000)/0.755</f>
        <v>1.7557088424579703E-4</v>
      </c>
      <c r="AL1224" s="14">
        <f t="shared" ref="AL1224:AL1287" si="466">AL1223+AK1224</f>
        <v>0.19189791313096277</v>
      </c>
    </row>
    <row r="1225" spans="1:38" ht="15.75" thickBot="1" x14ac:dyDescent="0.3">
      <c r="A1225" s="14">
        <v>3</v>
      </c>
      <c r="B1225" s="17" t="s">
        <v>33</v>
      </c>
      <c r="C1225" s="14">
        <v>1219</v>
      </c>
      <c r="D1225" s="14">
        <f t="shared" si="460"/>
        <v>27.772236038415208</v>
      </c>
      <c r="E1225" s="14">
        <f t="shared" si="450"/>
        <v>12.415279819045306</v>
      </c>
      <c r="F1225" s="14">
        <f t="shared" si="461"/>
        <v>106.96358031044198</v>
      </c>
      <c r="G1225" s="14">
        <f>0.5*('Specifications (ICE)'!$P$4*'Specifications (ICE)'!$P$3)*'Specifications (ICE)'!$P$5*E1225^2</f>
        <v>48.178142018819656</v>
      </c>
      <c r="H1225" s="14">
        <f>IF(B1225="A",'Specifications (ICE)'!$M$12,IF(B1225="G",'Specifications (ICE)'!$M$13))</f>
        <v>84.271039200000004</v>
      </c>
      <c r="I1225" s="14">
        <f>'Specifications (ICE)'!$H$11-G1225-H1225-R1225</f>
        <v>569.54906899990294</v>
      </c>
      <c r="J1225" s="14">
        <f t="shared" si="451"/>
        <v>0.89999035001408711</v>
      </c>
      <c r="K1225" s="14">
        <f>0.5*'Specifications (ICE)'!$E$16*E1225^2</f>
        <v>41378.275639942774</v>
      </c>
      <c r="L1225" s="14">
        <f>E1225/'Specifications (ICE)'!$M$4</f>
        <v>43.448048360613491</v>
      </c>
      <c r="M1225" s="14">
        <f t="shared" si="446"/>
        <v>3</v>
      </c>
      <c r="N1225" s="14">
        <f>IF(M1225=1,'Specifications (ICE)'!$M$19,IF(M1225=2,'Specifications (ICE)'!$M$20,IF(M1225=3,'Specifications (ICE)'!$M$21)))</f>
        <v>632.83908432016858</v>
      </c>
      <c r="O1225" s="14">
        <f t="shared" si="447"/>
        <v>48.772646544909009</v>
      </c>
      <c r="P1225" s="13">
        <f t="shared" si="448"/>
        <v>-1.0799884200169045</v>
      </c>
      <c r="Q1225" s="14">
        <v>0</v>
      </c>
      <c r="R1225" s="17">
        <f>'Specifications (ICE)'!$E$16*9.81*SIN(Q1225-Q1224)</f>
        <v>0</v>
      </c>
      <c r="S1225" s="14">
        <f t="shared" si="452"/>
        <v>0</v>
      </c>
      <c r="T1225" s="12">
        <f t="shared" si="449"/>
        <v>777.93560173624383</v>
      </c>
      <c r="U1225" s="3">
        <f t="shared" ref="U1225:U1288" si="467">IF((ABS(I1225)*D1225)/746&gt;18,18,(ABS(I1225)*D1225)/746)</f>
        <v>18</v>
      </c>
      <c r="V1225" s="19">
        <f t="shared" si="453"/>
        <v>13.422600000000001</v>
      </c>
      <c r="W1225" s="14">
        <f>IF(M1225=1,_xlfn.XLOOKUP(D1225,' RPM (ICE)'!$E$3:$E$63,' RPM (ICE)'!$B$3:$B$63,,1),IF(M1225=2,_xlfn.XLOOKUP(D1225,' RPM (ICE)'!$F$3:$F$63,' RPM (ICE)'!$B$3:$B$63,,1),IF(M1225=3,_xlfn.XLOOKUP(D1225,' RPM (ICE)'!$G$3:$G$63,' RPM (ICE)'!$B$3:$B$63,,1))))</f>
        <v>6400</v>
      </c>
      <c r="X1225" s="12">
        <f t="shared" si="454"/>
        <v>20.026519199999999</v>
      </c>
      <c r="Y1225" s="3">
        <f t="shared" si="455"/>
        <v>20</v>
      </c>
      <c r="Z1225" s="3">
        <f t="shared" si="462"/>
        <v>20</v>
      </c>
      <c r="AA1225" s="3">
        <f t="shared" si="456"/>
        <v>20</v>
      </c>
      <c r="AB1225" s="19"/>
      <c r="AC1225" s="14">
        <f>IF(M1225=1,_xlfn.XLOOKUP(D1225,' RPM (ICE)'!$E$3:$E$63,' RPM (ICE)'!$C$3:$C$63,,-1),IF(M1225=2,_xlfn.XLOOKUP(D1225,' RPM (ICE)'!$F$3:$F$63,' RPM (ICE)'!$C$3:$C$63,,-1),IF(M1225=3,_xlfn.XLOOKUP(D1225,' RPM (ICE)'!$G$3:$G$63,' RPM (ICE)'!$C$3:$C$63,,-1))))</f>
        <v>17.5</v>
      </c>
      <c r="AD1225" s="14">
        <f t="shared" si="457"/>
        <v>13.049750000000001</v>
      </c>
      <c r="AE1225" s="14">
        <f t="shared" si="458"/>
        <v>19.470227000000001</v>
      </c>
      <c r="AF1225" s="14" cm="1">
        <f t="array" ref="AF1225">_xlfn.XLOOKUP(AE1225,BSFC!$I$11:$I$33,_xlfn.XLOOKUP('Main Data (ICE)'!W1225,BSFC!$J$10:$W$10,BSFC!$J$11:$W$33,,-1),,-1)</f>
        <v>457.16661900000008</v>
      </c>
      <c r="AG1225" s="14">
        <f t="shared" si="459"/>
        <v>1.6571972461931255</v>
      </c>
      <c r="AH1225" s="14">
        <f t="shared" si="463"/>
        <v>2.9197332709287043E-4</v>
      </c>
      <c r="AI1225" s="14">
        <f t="shared" si="464"/>
        <v>0.13348045878522868</v>
      </c>
      <c r="AJ1225" s="14">
        <f t="shared" ref="AJ1225:AJ1288" si="468">AI1225+AJ1224</f>
        <v>145.01640487266002</v>
      </c>
      <c r="AK1225" s="14">
        <f t="shared" si="465"/>
        <v>1.7679530964930952E-4</v>
      </c>
      <c r="AL1225" s="14">
        <f t="shared" si="466"/>
        <v>0.19207470844061209</v>
      </c>
    </row>
    <row r="1226" spans="1:38" ht="15.75" thickBot="1" x14ac:dyDescent="0.3">
      <c r="A1226" s="14">
        <v>3</v>
      </c>
      <c r="B1226" s="17" t="s">
        <v>33</v>
      </c>
      <c r="C1226" s="14">
        <v>1220</v>
      </c>
      <c r="D1226" s="14">
        <f t="shared" si="460"/>
        <v>27.576961131463349</v>
      </c>
      <c r="E1226" s="14">
        <f t="shared" si="450"/>
        <v>12.32798426934265</v>
      </c>
      <c r="F1226" s="14">
        <f t="shared" si="461"/>
        <v>107.04469657228593</v>
      </c>
      <c r="G1226" s="14">
        <f>0.5*('Specifications (ICE)'!$P$4*'Specifications (ICE)'!$P$3)*'Specifications (ICE)'!$P$5*E1226^2</f>
        <v>47.503014022859112</v>
      </c>
      <c r="H1226" s="14">
        <f>IF(B1226="A",'Specifications (ICE)'!$M$12,IF(B1226="G",'Specifications (ICE)'!$M$13))</f>
        <v>84.271039200000004</v>
      </c>
      <c r="I1226" s="14">
        <f>'Specifications (ICE)'!$H$11-G1226-H1226-R1226</f>
        <v>570.22419699586351</v>
      </c>
      <c r="J1226" s="14">
        <f t="shared" si="451"/>
        <v>0.9010571741289185</v>
      </c>
      <c r="K1226" s="14">
        <f>0.5*'Specifications (ICE)'!$E$16*E1226^2</f>
        <v>40798.4352571778</v>
      </c>
      <c r="L1226" s="14">
        <f>E1226/'Specifications (ICE)'!$M$4</f>
        <v>43.142552123683814</v>
      </c>
      <c r="M1226" s="14">
        <f t="shared" si="446"/>
        <v>3</v>
      </c>
      <c r="N1226" s="14">
        <f>IF(M1226=1,'Specifications (ICE)'!$M$19,IF(M1226=2,'Specifications (ICE)'!$M$20,IF(M1226=3,'Specifications (ICE)'!$M$21)))</f>
        <v>632.83908432016858</v>
      </c>
      <c r="O1226" s="14">
        <f t="shared" si="447"/>
        <v>48.089187662109126</v>
      </c>
      <c r="P1226" s="13">
        <f t="shared" si="448"/>
        <v>-1.0812686089547021</v>
      </c>
      <c r="Q1226" s="14">
        <v>0</v>
      </c>
      <c r="R1226" s="17">
        <f>'Specifications (ICE)'!$E$16*9.81*SIN(Q1226-Q1225)</f>
        <v>0</v>
      </c>
      <c r="S1226" s="14">
        <f t="shared" si="452"/>
        <v>0</v>
      </c>
      <c r="T1226" s="12">
        <f t="shared" si="449"/>
        <v>772.46570359648081</v>
      </c>
      <c r="U1226" s="3">
        <f t="shared" si="467"/>
        <v>18</v>
      </c>
      <c r="V1226" s="19">
        <f t="shared" si="453"/>
        <v>13.422600000000001</v>
      </c>
      <c r="W1226" s="14">
        <f>IF(M1226=1,_xlfn.XLOOKUP(D1226,' RPM (ICE)'!$E$3:$E$63,' RPM (ICE)'!$B$3:$B$63,,1),IF(M1226=2,_xlfn.XLOOKUP(D1226,' RPM (ICE)'!$F$3:$F$63,' RPM (ICE)'!$B$3:$B$63,,1),IF(M1226=3,_xlfn.XLOOKUP(D1226,' RPM (ICE)'!$G$3:$G$63,' RPM (ICE)'!$B$3:$B$63,,1))))</f>
        <v>6300</v>
      </c>
      <c r="X1226" s="12">
        <f t="shared" si="454"/>
        <v>20.344400457142857</v>
      </c>
      <c r="Y1226" s="3">
        <f t="shared" si="455"/>
        <v>20</v>
      </c>
      <c r="Z1226" s="3">
        <f t="shared" si="462"/>
        <v>20</v>
      </c>
      <c r="AA1226" s="3">
        <f t="shared" si="456"/>
        <v>20</v>
      </c>
      <c r="AB1226" s="19"/>
      <c r="AC1226" s="14">
        <f>IF(M1226=1,_xlfn.XLOOKUP(D1226,' RPM (ICE)'!$E$3:$E$63,' RPM (ICE)'!$C$3:$C$63,,-1),IF(M1226=2,_xlfn.XLOOKUP(D1226,' RPM (ICE)'!$F$3:$F$63,' RPM (ICE)'!$C$3:$C$63,,-1),IF(M1226=3,_xlfn.XLOOKUP(D1226,' RPM (ICE)'!$G$3:$G$63,' RPM (ICE)'!$C$3:$C$63,,-1))))</f>
        <v>17.434999999999999</v>
      </c>
      <c r="AD1226" s="14">
        <f t="shared" si="457"/>
        <v>13.001279499999999</v>
      </c>
      <c r="AE1226" s="14">
        <f t="shared" si="458"/>
        <v>19.705812331682537</v>
      </c>
      <c r="AF1226" s="14" cm="1">
        <f t="array" ref="AF1226">_xlfn.XLOOKUP(AE1226,BSFC!$I$11:$I$33,_xlfn.XLOOKUP('Main Data (ICE)'!W1226,BSFC!$J$10:$W$10,BSFC!$J$11:$W$33,,-1),,-1)</f>
        <v>457.16661900000008</v>
      </c>
      <c r="AG1226" s="14">
        <f t="shared" si="459"/>
        <v>1.6510419421358364</v>
      </c>
      <c r="AH1226" s="14">
        <f t="shared" si="463"/>
        <v>2.9294866450786644E-4</v>
      </c>
      <c r="AI1226" s="14">
        <f t="shared" si="464"/>
        <v>0.13392635049362664</v>
      </c>
      <c r="AJ1226" s="14">
        <f t="shared" si="468"/>
        <v>145.15033122315364</v>
      </c>
      <c r="AK1226" s="14">
        <f t="shared" si="465"/>
        <v>1.7738589469354523E-4</v>
      </c>
      <c r="AL1226" s="14">
        <f t="shared" si="466"/>
        <v>0.19225209433530563</v>
      </c>
    </row>
    <row r="1227" spans="1:38" ht="15.75" thickBot="1" x14ac:dyDescent="0.3">
      <c r="A1227" s="14">
        <v>3</v>
      </c>
      <c r="B1227" s="17" t="s">
        <v>33</v>
      </c>
      <c r="C1227" s="14">
        <v>1221</v>
      </c>
      <c r="D1227" s="14">
        <f t="shared" si="460"/>
        <v>27.380059606267068</v>
      </c>
      <c r="E1227" s="14">
        <f t="shared" si="450"/>
        <v>12.239961557425351</v>
      </c>
      <c r="F1227" s="14">
        <f t="shared" si="461"/>
        <v>107.12639617528781</v>
      </c>
      <c r="G1227" s="14">
        <f>0.5*('Specifications (ICE)'!$P$4*'Specifications (ICE)'!$P$3)*'Specifications (ICE)'!$P$5*E1227^2</f>
        <v>46.827085748510378</v>
      </c>
      <c r="H1227" s="14">
        <f>IF(B1227="A",'Specifications (ICE)'!$M$12,IF(B1227="G",'Specifications (ICE)'!$M$13))</f>
        <v>84.271039200000004</v>
      </c>
      <c r="I1227" s="14">
        <f>'Specifications (ICE)'!$H$11-G1227-H1227-R1227</f>
        <v>570.90012527021224</v>
      </c>
      <c r="J1227" s="14">
        <f t="shared" si="451"/>
        <v>0.90212526282807792</v>
      </c>
      <c r="K1227" s="14">
        <f>0.5*'Specifications (ICE)'!$E$16*E1227^2</f>
        <v>40217.907547373063</v>
      </c>
      <c r="L1227" s="14">
        <f>E1227/'Specifications (ICE)'!$M$4</f>
        <v>42.834511137096591</v>
      </c>
      <c r="M1227" s="14">
        <f t="shared" si="446"/>
        <v>3</v>
      </c>
      <c r="N1227" s="14">
        <f>IF(M1227=1,'Specifications (ICE)'!$M$19,IF(M1227=2,'Specifications (ICE)'!$M$20,IF(M1227=3,'Specifications (ICE)'!$M$21)))</f>
        <v>632.83908432016858</v>
      </c>
      <c r="O1227" s="14">
        <f t="shared" si="447"/>
        <v>47.404918625714089</v>
      </c>
      <c r="P1227" s="13">
        <f t="shared" si="448"/>
        <v>-1.0825503153936935</v>
      </c>
      <c r="Q1227" s="14">
        <v>0</v>
      </c>
      <c r="R1227" s="17">
        <f>'Specifications (ICE)'!$E$16*9.81*SIN(Q1227-Q1226)</f>
        <v>0</v>
      </c>
      <c r="S1227" s="14">
        <f t="shared" si="452"/>
        <v>0</v>
      </c>
      <c r="T1227" s="12">
        <f t="shared" si="449"/>
        <v>766.95024181391227</v>
      </c>
      <c r="U1227" s="3">
        <f t="shared" si="467"/>
        <v>18</v>
      </c>
      <c r="V1227" s="19">
        <f t="shared" si="453"/>
        <v>13.422600000000001</v>
      </c>
      <c r="W1227" s="14">
        <f>IF(M1227=1,_xlfn.XLOOKUP(D1227,' RPM (ICE)'!$E$3:$E$63,' RPM (ICE)'!$B$3:$B$63,,1),IF(M1227=2,_xlfn.XLOOKUP(D1227,' RPM (ICE)'!$F$3:$F$63,' RPM (ICE)'!$B$3:$B$63,,1),IF(M1227=3,_xlfn.XLOOKUP(D1227,' RPM (ICE)'!$G$3:$G$63,' RPM (ICE)'!$B$3:$B$63,,1))))</f>
        <v>6300</v>
      </c>
      <c r="X1227" s="12">
        <f t="shared" si="454"/>
        <v>20.344400457142857</v>
      </c>
      <c r="Y1227" s="3">
        <f t="shared" si="455"/>
        <v>20</v>
      </c>
      <c r="Z1227" s="3">
        <f t="shared" si="462"/>
        <v>20</v>
      </c>
      <c r="AA1227" s="3">
        <f t="shared" si="456"/>
        <v>20</v>
      </c>
      <c r="AB1227" s="19"/>
      <c r="AC1227" s="14">
        <f>IF(M1227=1,_xlfn.XLOOKUP(D1227,' RPM (ICE)'!$E$3:$E$63,' RPM (ICE)'!$C$3:$C$63,,-1),IF(M1227=2,_xlfn.XLOOKUP(D1227,' RPM (ICE)'!$F$3:$F$63,' RPM (ICE)'!$C$3:$C$63,,-1),IF(M1227=3,_xlfn.XLOOKUP(D1227,' RPM (ICE)'!$G$3:$G$63,' RPM (ICE)'!$C$3:$C$63,,-1))))</f>
        <v>17.434999999999999</v>
      </c>
      <c r="AD1227" s="14">
        <f t="shared" si="457"/>
        <v>13.001279499999999</v>
      </c>
      <c r="AE1227" s="14">
        <f t="shared" si="458"/>
        <v>19.705812331682537</v>
      </c>
      <c r="AF1227" s="14" cm="1">
        <f t="array" ref="AF1227">_xlfn.XLOOKUP(AE1227,BSFC!$I$11:$I$33,_xlfn.XLOOKUP('Main Data (ICE)'!W1227,BSFC!$J$10:$W$10,BSFC!$J$11:$W$33,,-1),,-1)</f>
        <v>457.16661900000008</v>
      </c>
      <c r="AG1227" s="14">
        <f t="shared" si="459"/>
        <v>1.6510419421358364</v>
      </c>
      <c r="AH1227" s="14">
        <f t="shared" si="463"/>
        <v>2.9505538157402228E-4</v>
      </c>
      <c r="AI1227" s="14">
        <f t="shared" si="464"/>
        <v>0.13488947121195069</v>
      </c>
      <c r="AJ1227" s="14">
        <f t="shared" si="468"/>
        <v>145.28522069436559</v>
      </c>
      <c r="AK1227" s="14">
        <f t="shared" si="465"/>
        <v>1.7866155127410686E-4</v>
      </c>
      <c r="AL1227" s="14">
        <f t="shared" si="466"/>
        <v>0.19243075588657974</v>
      </c>
    </row>
    <row r="1228" spans="1:38" ht="15.75" thickBot="1" x14ac:dyDescent="0.3">
      <c r="A1228" s="14">
        <v>3</v>
      </c>
      <c r="B1228" s="17" t="s">
        <v>33</v>
      </c>
      <c r="C1228" s="14">
        <v>1222</v>
      </c>
      <c r="D1228" s="14">
        <f t="shared" si="460"/>
        <v>27.18149583404287</v>
      </c>
      <c r="E1228" s="14">
        <f t="shared" si="450"/>
        <v>12.151195755828439</v>
      </c>
      <c r="F1228" s="14">
        <f t="shared" si="461"/>
        <v>107.20869260274191</v>
      </c>
      <c r="G1228" s="14">
        <f>0.5*('Specifications (ICE)'!$P$4*'Specifications (ICE)'!$P$3)*'Specifications (ICE)'!$P$5*E1228^2</f>
        <v>46.150356247145204</v>
      </c>
      <c r="H1228" s="14">
        <f>IF(B1228="A",'Specifications (ICE)'!$M$12,IF(B1228="G",'Specifications (ICE)'!$M$13))</f>
        <v>84.271039200000004</v>
      </c>
      <c r="I1228" s="14">
        <f>'Specifications (ICE)'!$H$11-G1228-H1228-R1228</f>
        <v>571.57685477157747</v>
      </c>
      <c r="J1228" s="14">
        <f t="shared" si="451"/>
        <v>0.90319461761056929</v>
      </c>
      <c r="K1228" s="14">
        <f>0.5*'Specifications (ICE)'!$E$16*E1228^2</f>
        <v>39636.69169578977</v>
      </c>
      <c r="L1228" s="14">
        <f>E1228/'Specifications (ICE)'!$M$4</f>
        <v>42.523869661691826</v>
      </c>
      <c r="M1228" s="14">
        <f t="shared" si="446"/>
        <v>3</v>
      </c>
      <c r="N1228" s="14">
        <f>IF(M1228=1,'Specifications (ICE)'!$M$19,IF(M1228=2,'Specifications (ICE)'!$M$20,IF(M1228=3,'Specifications (ICE)'!$M$21)))</f>
        <v>632.83908432016858</v>
      </c>
      <c r="O1228" s="14">
        <f t="shared" si="447"/>
        <v>46.719838475389835</v>
      </c>
      <c r="P1228" s="13">
        <f t="shared" si="448"/>
        <v>-1.0838335411326832</v>
      </c>
      <c r="Q1228" s="14">
        <v>0</v>
      </c>
      <c r="R1228" s="17">
        <f>'Specifications (ICE)'!$E$16*9.81*SIN(Q1228-Q1227)</f>
        <v>0</v>
      </c>
      <c r="S1228" s="14">
        <f t="shared" si="452"/>
        <v>0</v>
      </c>
      <c r="T1228" s="12">
        <f t="shared" si="449"/>
        <v>761.38821838106423</v>
      </c>
      <c r="U1228" s="3">
        <f t="shared" si="467"/>
        <v>18</v>
      </c>
      <c r="V1228" s="19">
        <f t="shared" si="453"/>
        <v>13.422600000000001</v>
      </c>
      <c r="W1228" s="14">
        <f>IF(M1228=1,_xlfn.XLOOKUP(D1228,' RPM (ICE)'!$E$3:$E$63,' RPM (ICE)'!$B$3:$B$63,,1),IF(M1228=2,_xlfn.XLOOKUP(D1228,' RPM (ICE)'!$F$3:$F$63,' RPM (ICE)'!$B$3:$B$63,,1),IF(M1228=3,_xlfn.XLOOKUP(D1228,' RPM (ICE)'!$G$3:$G$63,' RPM (ICE)'!$B$3:$B$63,,1))))</f>
        <v>6200</v>
      </c>
      <c r="X1228" s="12">
        <f t="shared" si="454"/>
        <v>20.672535948387097</v>
      </c>
      <c r="Y1228" s="3">
        <f t="shared" si="455"/>
        <v>21</v>
      </c>
      <c r="Z1228" s="3">
        <f t="shared" si="462"/>
        <v>21</v>
      </c>
      <c r="AA1228" s="3">
        <f t="shared" si="456"/>
        <v>21</v>
      </c>
      <c r="AB1228" s="19"/>
      <c r="AC1228" s="14">
        <f>IF(M1228=1,_xlfn.XLOOKUP(D1228,' RPM (ICE)'!$E$3:$E$63,' RPM (ICE)'!$C$3:$C$63,,-1),IF(M1228=2,_xlfn.XLOOKUP(D1228,' RPM (ICE)'!$F$3:$F$63,' RPM (ICE)'!$C$3:$C$63,,-1),IF(M1228=3,_xlfn.XLOOKUP(D1228,' RPM (ICE)'!$G$3:$G$63,' RPM (ICE)'!$C$3:$C$63,,-1))))</f>
        <v>17.37</v>
      </c>
      <c r="AD1228" s="14">
        <f t="shared" si="457"/>
        <v>12.952809000000002</v>
      </c>
      <c r="AE1228" s="14">
        <f t="shared" si="458"/>
        <v>19.948997190193548</v>
      </c>
      <c r="AF1228" s="14" cm="1">
        <f t="array" ref="AF1228">_xlfn.XLOOKUP(AE1228,BSFC!$I$11:$I$33,_xlfn.XLOOKUP('Main Data (ICE)'!W1228,BSFC!$J$10:$W$10,BSFC!$J$11:$W$33,,-1),,-1)</f>
        <v>457.16661900000008</v>
      </c>
      <c r="AG1228" s="14">
        <f t="shared" si="459"/>
        <v>1.6448866380785481</v>
      </c>
      <c r="AH1228" s="14">
        <f t="shared" si="463"/>
        <v>2.9610275172090787E-4</v>
      </c>
      <c r="AI1228" s="14">
        <f t="shared" si="464"/>
        <v>0.1353682938808439</v>
      </c>
      <c r="AJ1228" s="14">
        <f t="shared" si="468"/>
        <v>145.42058898824644</v>
      </c>
      <c r="AK1228" s="14">
        <f t="shared" si="465"/>
        <v>1.7929575348456144E-4</v>
      </c>
      <c r="AL1228" s="14">
        <f t="shared" si="466"/>
        <v>0.19261005164006428</v>
      </c>
    </row>
    <row r="1229" spans="1:38" ht="15.75" thickBot="1" x14ac:dyDescent="0.3">
      <c r="A1229" s="14">
        <v>3</v>
      </c>
      <c r="B1229" s="17" t="s">
        <v>33</v>
      </c>
      <c r="C1229" s="14">
        <v>1223</v>
      </c>
      <c r="D1229" s="14">
        <f t="shared" si="460"/>
        <v>26.981232833980087</v>
      </c>
      <c r="E1229" s="14">
        <f t="shared" si="450"/>
        <v>12.061670332677714</v>
      </c>
      <c r="F1229" s="14">
        <f t="shared" si="461"/>
        <v>107.29159985956609</v>
      </c>
      <c r="G1229" s="14">
        <f>0.5*('Specifications (ICE)'!$P$4*'Specifications (ICE)'!$P$3)*'Specifications (ICE)'!$P$5*E1229^2</f>
        <v>45.472824569010847</v>
      </c>
      <c r="H1229" s="14">
        <f>IF(B1229="A",'Specifications (ICE)'!$M$12,IF(B1229="G",'Specifications (ICE)'!$M$13))</f>
        <v>84.271039200000004</v>
      </c>
      <c r="I1229" s="14">
        <f>'Specifications (ICE)'!$H$11-G1229-H1229-R1229</f>
        <v>572.25438644971177</v>
      </c>
      <c r="J1229" s="14">
        <f t="shared" si="451"/>
        <v>0.90426523997717323</v>
      </c>
      <c r="K1229" s="14">
        <f>0.5*'Specifications (ICE)'!$E$16*E1229^2</f>
        <v>39054.786886723341</v>
      </c>
      <c r="L1229" s="14">
        <f>E1229/'Specifications (ICE)'!$M$4</f>
        <v>42.210569843141606</v>
      </c>
      <c r="M1229" s="14">
        <f t="shared" si="446"/>
        <v>3</v>
      </c>
      <c r="N1229" s="14">
        <f>IF(M1229=1,'Specifications (ICE)'!$M$19,IF(M1229=2,'Specifications (ICE)'!$M$20,IF(M1229=3,'Specifications (ICE)'!$M$21)))</f>
        <v>632.83908432016858</v>
      </c>
      <c r="O1229" s="14">
        <f t="shared" si="447"/>
        <v>46.033946249663948</v>
      </c>
      <c r="P1229" s="13">
        <f t="shared" si="448"/>
        <v>-1.0851182879726078</v>
      </c>
      <c r="Q1229" s="14">
        <v>0</v>
      </c>
      <c r="R1229" s="17">
        <f>'Specifications (ICE)'!$E$16*9.81*SIN(Q1229-Q1228)</f>
        <v>0</v>
      </c>
      <c r="S1229" s="14">
        <f t="shared" si="452"/>
        <v>0</v>
      </c>
      <c r="T1229" s="12">
        <f t="shared" si="449"/>
        <v>755.7785974184651</v>
      </c>
      <c r="U1229" s="3">
        <f t="shared" si="467"/>
        <v>18</v>
      </c>
      <c r="V1229" s="19">
        <f t="shared" si="453"/>
        <v>13.422600000000001</v>
      </c>
      <c r="W1229" s="14">
        <f>IF(M1229=1,_xlfn.XLOOKUP(D1229,' RPM (ICE)'!$E$3:$E$63,' RPM (ICE)'!$B$3:$B$63,,1),IF(M1229=2,_xlfn.XLOOKUP(D1229,' RPM (ICE)'!$F$3:$F$63,' RPM (ICE)'!$B$3:$B$63,,1),IF(M1229=3,_xlfn.XLOOKUP(D1229,' RPM (ICE)'!$G$3:$G$63,' RPM (ICE)'!$B$3:$B$63,,1))))</f>
        <v>6200</v>
      </c>
      <c r="X1229" s="12">
        <f t="shared" si="454"/>
        <v>20.672535948387097</v>
      </c>
      <c r="Y1229" s="3">
        <f t="shared" si="455"/>
        <v>21</v>
      </c>
      <c r="Z1229" s="3">
        <f t="shared" si="462"/>
        <v>21</v>
      </c>
      <c r="AA1229" s="3">
        <f t="shared" si="456"/>
        <v>21</v>
      </c>
      <c r="AB1229" s="19"/>
      <c r="AC1229" s="14">
        <f>IF(M1229=1,_xlfn.XLOOKUP(D1229,' RPM (ICE)'!$E$3:$E$63,' RPM (ICE)'!$C$3:$C$63,,-1),IF(M1229=2,_xlfn.XLOOKUP(D1229,' RPM (ICE)'!$F$3:$F$63,' RPM (ICE)'!$C$3:$C$63,,-1),IF(M1229=3,_xlfn.XLOOKUP(D1229,' RPM (ICE)'!$G$3:$G$63,' RPM (ICE)'!$C$3:$C$63,,-1))))</f>
        <v>17.37</v>
      </c>
      <c r="AD1229" s="14">
        <f t="shared" si="457"/>
        <v>12.952809000000002</v>
      </c>
      <c r="AE1229" s="14">
        <f t="shared" si="458"/>
        <v>19.948997190193548</v>
      </c>
      <c r="AF1229" s="14" cm="1">
        <f t="array" ref="AF1229">_xlfn.XLOOKUP(AE1229,BSFC!$I$11:$I$33,_xlfn.XLOOKUP('Main Data (ICE)'!W1229,BSFC!$J$10:$W$10,BSFC!$J$11:$W$33,,-1),,-1)</f>
        <v>457.16661900000008</v>
      </c>
      <c r="AG1229" s="14">
        <f t="shared" si="459"/>
        <v>1.6448866380785481</v>
      </c>
      <c r="AH1229" s="14">
        <f t="shared" si="463"/>
        <v>2.9830051732156166E-4</v>
      </c>
      <c r="AI1229" s="14">
        <f t="shared" si="464"/>
        <v>0.13637303894984931</v>
      </c>
      <c r="AJ1229" s="14">
        <f t="shared" si="468"/>
        <v>145.55696202719628</v>
      </c>
      <c r="AK1229" s="14">
        <f t="shared" si="465"/>
        <v>1.8062654165542955E-4</v>
      </c>
      <c r="AL1229" s="14">
        <f t="shared" si="466"/>
        <v>0.19279067818171972</v>
      </c>
    </row>
    <row r="1230" spans="1:38" ht="15.75" thickBot="1" x14ac:dyDescent="0.3">
      <c r="A1230" s="14">
        <v>3</v>
      </c>
      <c r="B1230" s="17" t="s">
        <v>33</v>
      </c>
      <c r="C1230" s="14">
        <v>1224</v>
      </c>
      <c r="D1230" s="14">
        <f t="shared" si="460"/>
        <v>26.779232199895642</v>
      </c>
      <c r="E1230" s="14">
        <f t="shared" si="450"/>
        <v>11.971368118901554</v>
      </c>
      <c r="F1230" s="14">
        <f t="shared" si="461"/>
        <v>107.37513250095409</v>
      </c>
      <c r="G1230" s="14">
        <f>0.5*('Specifications (ICE)'!$P$4*'Specifications (ICE)'!$P$3)*'Specifications (ICE)'!$P$5*E1230^2</f>
        <v>44.794489763228754</v>
      </c>
      <c r="H1230" s="14">
        <f>IF(B1230="A",'Specifications (ICE)'!$M$12,IF(B1230="G",'Specifications (ICE)'!$M$13))</f>
        <v>84.271039200000004</v>
      </c>
      <c r="I1230" s="14">
        <f>'Specifications (ICE)'!$H$11-G1230-H1230-R1230</f>
        <v>572.9327212554939</v>
      </c>
      <c r="J1230" s="14">
        <f t="shared" si="451"/>
        <v>0.90533713143044969</v>
      </c>
      <c r="K1230" s="14">
        <f>0.5*'Specifications (ICE)'!$E$16*E1230^2</f>
        <v>38472.192303502292</v>
      </c>
      <c r="L1230" s="14">
        <f>E1230/'Specifications (ICE)'!$M$4</f>
        <v>41.894551597205783</v>
      </c>
      <c r="M1230" s="14">
        <f t="shared" si="446"/>
        <v>3</v>
      </c>
      <c r="N1230" s="14">
        <f>IF(M1230=1,'Specifications (ICE)'!$M$19,IF(M1230=2,'Specifications (ICE)'!$M$20,IF(M1230=3,'Specifications (ICE)'!$M$21)))</f>
        <v>632.83908432016858</v>
      </c>
      <c r="O1230" s="14">
        <f t="shared" si="447"/>
        <v>45.347240985924309</v>
      </c>
      <c r="P1230" s="13">
        <f t="shared" si="448"/>
        <v>-1.0864045577165395</v>
      </c>
      <c r="Q1230" s="14">
        <v>0</v>
      </c>
      <c r="R1230" s="17">
        <f>'Specifications (ICE)'!$E$16*9.81*SIN(Q1230-Q1229)</f>
        <v>0</v>
      </c>
      <c r="S1230" s="14">
        <f t="shared" si="452"/>
        <v>0</v>
      </c>
      <c r="T1230" s="12">
        <f t="shared" si="449"/>
        <v>750.12030312015145</v>
      </c>
      <c r="U1230" s="3">
        <f t="shared" si="467"/>
        <v>18</v>
      </c>
      <c r="V1230" s="19">
        <f t="shared" si="453"/>
        <v>13.422600000000001</v>
      </c>
      <c r="W1230" s="14">
        <f>IF(M1230=1,_xlfn.XLOOKUP(D1230,' RPM (ICE)'!$E$3:$E$63,' RPM (ICE)'!$B$3:$B$63,,1),IF(M1230=2,_xlfn.XLOOKUP(D1230,' RPM (ICE)'!$F$3:$F$63,' RPM (ICE)'!$B$3:$B$63,,1),IF(M1230=3,_xlfn.XLOOKUP(D1230,' RPM (ICE)'!$G$3:$G$63,' RPM (ICE)'!$B$3:$B$63,,1))))</f>
        <v>6200</v>
      </c>
      <c r="X1230" s="12">
        <f t="shared" si="454"/>
        <v>20.672535948387097</v>
      </c>
      <c r="Y1230" s="3">
        <f t="shared" si="455"/>
        <v>21</v>
      </c>
      <c r="Z1230" s="3">
        <f t="shared" si="462"/>
        <v>21</v>
      </c>
      <c r="AA1230" s="3">
        <f t="shared" si="456"/>
        <v>21</v>
      </c>
      <c r="AB1230" s="19"/>
      <c r="AC1230" s="14">
        <f>IF(M1230=1,_xlfn.XLOOKUP(D1230,' RPM (ICE)'!$E$3:$E$63,' RPM (ICE)'!$C$3:$C$63,,-1),IF(M1230=2,_xlfn.XLOOKUP(D1230,' RPM (ICE)'!$F$3:$F$63,' RPM (ICE)'!$C$3:$C$63,,-1),IF(M1230=3,_xlfn.XLOOKUP(D1230,' RPM (ICE)'!$G$3:$G$63,' RPM (ICE)'!$C$3:$C$63,,-1))))</f>
        <v>17.37</v>
      </c>
      <c r="AD1230" s="14">
        <f t="shared" si="457"/>
        <v>12.952809000000002</v>
      </c>
      <c r="AE1230" s="14">
        <f t="shared" si="458"/>
        <v>19.948997190193548</v>
      </c>
      <c r="AF1230" s="14" cm="1">
        <f t="array" ref="AF1230">_xlfn.XLOOKUP(AE1230,BSFC!$I$11:$I$33,_xlfn.XLOOKUP('Main Data (ICE)'!W1230,BSFC!$J$10:$W$10,BSFC!$J$11:$W$33,,-1),,-1)</f>
        <v>457.16661900000008</v>
      </c>
      <c r="AG1230" s="14">
        <f t="shared" si="459"/>
        <v>1.6448866380785481</v>
      </c>
      <c r="AH1230" s="14">
        <f t="shared" si="463"/>
        <v>3.0055065254564183E-4</v>
      </c>
      <c r="AI1230" s="14">
        <f t="shared" si="464"/>
        <v>0.13740172566253483</v>
      </c>
      <c r="AJ1230" s="14">
        <f t="shared" si="468"/>
        <v>145.69436375285881</v>
      </c>
      <c r="AK1230" s="14">
        <f t="shared" si="465"/>
        <v>1.8198904061262892E-4</v>
      </c>
      <c r="AL1230" s="14">
        <f t="shared" si="466"/>
        <v>0.19297266722233233</v>
      </c>
    </row>
    <row r="1231" spans="1:38" ht="15.75" thickBot="1" x14ac:dyDescent="0.3">
      <c r="A1231" s="14">
        <v>3</v>
      </c>
      <c r="B1231" s="17" t="s">
        <v>33</v>
      </c>
      <c r="C1231" s="14">
        <v>1225</v>
      </c>
      <c r="D1231" s="14">
        <f t="shared" si="460"/>
        <v>26.575454021683562</v>
      </c>
      <c r="E1231" s="14">
        <f t="shared" si="450"/>
        <v>11.880271273115756</v>
      </c>
      <c r="F1231" s="14">
        <f t="shared" si="461"/>
        <v>107.45930566308238</v>
      </c>
      <c r="G1231" s="14">
        <f>0.5*('Specifications (ICE)'!$P$4*'Specifications (ICE)'!$P$3)*'Specifications (ICE)'!$P$5*E1231^2</f>
        <v>44.115350877793212</v>
      </c>
      <c r="H1231" s="14">
        <f>IF(B1231="A",'Specifications (ICE)'!$M$12,IF(B1231="G",'Specifications (ICE)'!$M$13))</f>
        <v>84.271039200000004</v>
      </c>
      <c r="I1231" s="14">
        <f>'Specifications (ICE)'!$H$11-G1231-H1231-R1231</f>
        <v>573.61186014092948</v>
      </c>
      <c r="J1231" s="14">
        <f t="shared" si="451"/>
        <v>0.90641029347473956</v>
      </c>
      <c r="K1231" s="14">
        <f>0.5*'Specifications (ICE)'!$E$16*E1231^2</f>
        <v>37888.907128487073</v>
      </c>
      <c r="L1231" s="14">
        <f>E1231/'Specifications (ICE)'!$M$4</f>
        <v>41.575752486844294</v>
      </c>
      <c r="M1231" s="14">
        <f t="shared" si="446"/>
        <v>3</v>
      </c>
      <c r="N1231" s="14">
        <f>IF(M1231=1,'Specifications (ICE)'!$M$19,IF(M1231=2,'Specifications (ICE)'!$M$20,IF(M1231=3,'Specifications (ICE)'!$M$21)))</f>
        <v>632.83908432016858</v>
      </c>
      <c r="O1231" s="14">
        <f t="shared" si="447"/>
        <v>44.659721720417714</v>
      </c>
      <c r="P1231" s="13">
        <f t="shared" si="448"/>
        <v>-1.0876923521696875</v>
      </c>
      <c r="Q1231" s="14">
        <v>0</v>
      </c>
      <c r="R1231" s="17">
        <f>'Specifications (ICE)'!$E$16*9.81*SIN(Q1231-Q1230)</f>
        <v>0</v>
      </c>
      <c r="S1231" s="14">
        <f t="shared" si="452"/>
        <v>0</v>
      </c>
      <c r="T1231" s="12">
        <f t="shared" si="449"/>
        <v>744.41221755336983</v>
      </c>
      <c r="U1231" s="3">
        <f t="shared" si="467"/>
        <v>18</v>
      </c>
      <c r="V1231" s="19">
        <f t="shared" si="453"/>
        <v>13.422600000000001</v>
      </c>
      <c r="W1231" s="14">
        <f>IF(M1231=1,_xlfn.XLOOKUP(D1231,' RPM (ICE)'!$E$3:$E$63,' RPM (ICE)'!$B$3:$B$63,,1),IF(M1231=2,_xlfn.XLOOKUP(D1231,' RPM (ICE)'!$F$3:$F$63,' RPM (ICE)'!$B$3:$B$63,,1),IF(M1231=3,_xlfn.XLOOKUP(D1231,' RPM (ICE)'!$G$3:$G$63,' RPM (ICE)'!$B$3:$B$63,,1))))</f>
        <v>6100</v>
      </c>
      <c r="X1231" s="12">
        <f t="shared" si="454"/>
        <v>21.011429980327868</v>
      </c>
      <c r="Y1231" s="3">
        <f t="shared" si="455"/>
        <v>21</v>
      </c>
      <c r="Z1231" s="3">
        <f t="shared" si="462"/>
        <v>21</v>
      </c>
      <c r="AA1231" s="3">
        <f t="shared" si="456"/>
        <v>21</v>
      </c>
      <c r="AB1231" s="19"/>
      <c r="AC1231" s="14">
        <f>IF(M1231=1,_xlfn.XLOOKUP(D1231,' RPM (ICE)'!$E$3:$E$63,' RPM (ICE)'!$C$3:$C$63,,-1),IF(M1231=2,_xlfn.XLOOKUP(D1231,' RPM (ICE)'!$F$3:$F$63,' RPM (ICE)'!$C$3:$C$63,,-1),IF(M1231=3,_xlfn.XLOOKUP(D1231,' RPM (ICE)'!$G$3:$G$63,' RPM (ICE)'!$C$3:$C$63,,-1))))</f>
        <v>17.305</v>
      </c>
      <c r="AD1231" s="14">
        <f t="shared" si="457"/>
        <v>12.9043385</v>
      </c>
      <c r="AE1231" s="14">
        <f t="shared" si="458"/>
        <v>20.200155322754096</v>
      </c>
      <c r="AF1231" s="14" cm="1">
        <f t="array" ref="AF1231">_xlfn.XLOOKUP(AE1231,BSFC!$I$11:$I$33,_xlfn.XLOOKUP('Main Data (ICE)'!W1231,BSFC!$J$10:$W$10,BSFC!$J$11:$W$33,,-1),,-1)</f>
        <v>469.19731950000011</v>
      </c>
      <c r="AG1231" s="14">
        <f t="shared" si="459"/>
        <v>1.6818558428112922</v>
      </c>
      <c r="AH1231" s="14">
        <f t="shared" si="463"/>
        <v>3.0172193797741966E-4</v>
      </c>
      <c r="AI1231" s="14">
        <f t="shared" si="464"/>
        <v>0.14156712453335057</v>
      </c>
      <c r="AJ1231" s="14">
        <f t="shared" si="468"/>
        <v>145.83593087739214</v>
      </c>
      <c r="AK1231" s="14">
        <f t="shared" si="465"/>
        <v>1.8750612520973588E-4</v>
      </c>
      <c r="AL1231" s="14">
        <f t="shared" si="466"/>
        <v>0.19316017334754207</v>
      </c>
    </row>
    <row r="1232" spans="1:38" ht="15.75" thickBot="1" x14ac:dyDescent="0.3">
      <c r="A1232" s="14">
        <v>3</v>
      </c>
      <c r="B1232" s="17" t="s">
        <v>33</v>
      </c>
      <c r="C1232" s="14">
        <v>1226</v>
      </c>
      <c r="D1232" s="14">
        <f t="shared" si="460"/>
        <v>26.36985680110012</v>
      </c>
      <c r="E1232" s="14">
        <f t="shared" si="450"/>
        <v>11.788361243976199</v>
      </c>
      <c r="F1232" s="14">
        <f t="shared" si="461"/>
        <v>107.54413509605475</v>
      </c>
      <c r="G1232" s="14">
        <f>0.5*('Specifications (ICE)'!$P$4*'Specifications (ICE)'!$P$3)*'Specifications (ICE)'!$P$5*E1232^2</f>
        <v>43.435406959570052</v>
      </c>
      <c r="H1232" s="14">
        <f>IF(B1232="A",'Specifications (ICE)'!$M$12,IF(B1232="G",'Specifications (ICE)'!$M$13))</f>
        <v>84.271039200000004</v>
      </c>
      <c r="I1232" s="14">
        <f>'Specifications (ICE)'!$H$11-G1232-H1232-R1232</f>
        <v>574.29180405915258</v>
      </c>
      <c r="J1232" s="14">
        <f t="shared" si="451"/>
        <v>0.90748472761616672</v>
      </c>
      <c r="K1232" s="14">
        <f>0.5*'Specifications (ICE)'!$E$16*E1232^2</f>
        <v>37304.930543068935</v>
      </c>
      <c r="L1232" s="14">
        <f>E1232/'Specifications (ICE)'!$M$4</f>
        <v>41.254107590467889</v>
      </c>
      <c r="M1232" s="14">
        <f t="shared" si="446"/>
        <v>3</v>
      </c>
      <c r="N1232" s="14">
        <f>IF(M1232=1,'Specifications (ICE)'!$M$19,IF(M1232=2,'Specifications (ICE)'!$M$20,IF(M1232=3,'Specifications (ICE)'!$M$21)))</f>
        <v>632.83908432016858</v>
      </c>
      <c r="O1232" s="14">
        <f t="shared" si="447"/>
        <v>43.971387488248602</v>
      </c>
      <c r="P1232" s="13">
        <f t="shared" si="448"/>
        <v>-1.0889816731394</v>
      </c>
      <c r="Q1232" s="14">
        <v>0</v>
      </c>
      <c r="R1232" s="17">
        <f>'Specifications (ICE)'!$E$16*9.81*SIN(Q1232-Q1231)</f>
        <v>0</v>
      </c>
      <c r="S1232" s="14">
        <f t="shared" si="452"/>
        <v>0</v>
      </c>
      <c r="T1232" s="12">
        <f t="shared" si="449"/>
        <v>738.65317829961134</v>
      </c>
      <c r="U1232" s="3">
        <f t="shared" si="467"/>
        <v>18</v>
      </c>
      <c r="V1232" s="19">
        <f t="shared" si="453"/>
        <v>13.422600000000001</v>
      </c>
      <c r="W1232" s="14">
        <f>IF(M1232=1,_xlfn.XLOOKUP(D1232,' RPM (ICE)'!$E$3:$E$63,' RPM (ICE)'!$B$3:$B$63,,1),IF(M1232=2,_xlfn.XLOOKUP(D1232,' RPM (ICE)'!$F$3:$F$63,' RPM (ICE)'!$B$3:$B$63,,1),IF(M1232=3,_xlfn.XLOOKUP(D1232,' RPM (ICE)'!$G$3:$G$63,' RPM (ICE)'!$B$3:$B$63,,1))))</f>
        <v>6100</v>
      </c>
      <c r="X1232" s="12">
        <f t="shared" si="454"/>
        <v>21.011429980327868</v>
      </c>
      <c r="Y1232" s="3">
        <f t="shared" si="455"/>
        <v>21</v>
      </c>
      <c r="Z1232" s="3">
        <f t="shared" si="462"/>
        <v>21</v>
      </c>
      <c r="AA1232" s="3">
        <f t="shared" si="456"/>
        <v>21</v>
      </c>
      <c r="AB1232" s="19"/>
      <c r="AC1232" s="14">
        <f>IF(M1232=1,_xlfn.XLOOKUP(D1232,' RPM (ICE)'!$E$3:$E$63,' RPM (ICE)'!$C$3:$C$63,,-1),IF(M1232=2,_xlfn.XLOOKUP(D1232,' RPM (ICE)'!$F$3:$F$63,' RPM (ICE)'!$C$3:$C$63,,-1),IF(M1232=3,_xlfn.XLOOKUP(D1232,' RPM (ICE)'!$G$3:$G$63,' RPM (ICE)'!$C$3:$C$63,,-1))))</f>
        <v>17.305</v>
      </c>
      <c r="AD1232" s="14">
        <f t="shared" si="457"/>
        <v>12.9043385</v>
      </c>
      <c r="AE1232" s="14">
        <f t="shared" si="458"/>
        <v>20.200155322754096</v>
      </c>
      <c r="AF1232" s="14" cm="1">
        <f t="array" ref="AF1232">_xlfn.XLOOKUP(AE1232,BSFC!$I$11:$I$33,_xlfn.XLOOKUP('Main Data (ICE)'!W1232,BSFC!$J$10:$W$10,BSFC!$J$11:$W$33,,-1),,-1)</f>
        <v>469.19731950000011</v>
      </c>
      <c r="AG1232" s="14">
        <f t="shared" si="459"/>
        <v>1.6818558428112922</v>
      </c>
      <c r="AH1232" s="14">
        <f t="shared" si="463"/>
        <v>3.0407436606625656E-4</v>
      </c>
      <c r="AI1232" s="14">
        <f t="shared" si="464"/>
        <v>0.14267087748694937</v>
      </c>
      <c r="AJ1232" s="14">
        <f t="shared" si="468"/>
        <v>145.97860175487909</v>
      </c>
      <c r="AK1232" s="14">
        <f t="shared" si="465"/>
        <v>1.8896804965158858E-4</v>
      </c>
      <c r="AL1232" s="14">
        <f t="shared" si="466"/>
        <v>0.19334914139719367</v>
      </c>
    </row>
    <row r="1233" spans="1:38" ht="15.75" thickBot="1" x14ac:dyDescent="0.3">
      <c r="A1233" s="14">
        <v>3</v>
      </c>
      <c r="B1233" s="17" t="s">
        <v>33</v>
      </c>
      <c r="C1233" s="14">
        <v>1227</v>
      </c>
      <c r="D1233" s="14">
        <f t="shared" si="460"/>
        <v>26.162397361376915</v>
      </c>
      <c r="E1233" s="14">
        <f t="shared" si="450"/>
        <v>11.695618729772329</v>
      </c>
      <c r="F1233" s="14">
        <f t="shared" si="461"/>
        <v>107.62963719928716</v>
      </c>
      <c r="G1233" s="14">
        <f>0.5*('Specifications (ICE)'!$P$4*'Specifications (ICE)'!$P$3)*'Specifications (ICE)'!$P$5*E1233^2</f>
        <v>42.754657054295279</v>
      </c>
      <c r="H1233" s="14">
        <f>IF(B1233="A",'Specifications (ICE)'!$M$12,IF(B1233="G",'Specifications (ICE)'!$M$13))</f>
        <v>84.271039200000004</v>
      </c>
      <c r="I1233" s="14">
        <f>'Specifications (ICE)'!$H$11-G1233-H1233-R1233</f>
        <v>574.97255396442733</v>
      </c>
      <c r="J1233" s="14">
        <f t="shared" si="451"/>
        <v>0.90856043536264086</v>
      </c>
      <c r="K1233" s="14">
        <f>0.5*'Specifications (ICE)'!$E$16*E1233^2</f>
        <v>36720.261727668767</v>
      </c>
      <c r="L1233" s="14">
        <f>E1233/'Specifications (ICE)'!$M$4</f>
        <v>40.929549360533088</v>
      </c>
      <c r="M1233" s="14">
        <f t="shared" si="446"/>
        <v>3</v>
      </c>
      <c r="N1233" s="14">
        <f>IF(M1233=1,'Specifications (ICE)'!$M$19,IF(M1233=2,'Specifications (ICE)'!$M$20,IF(M1233=3,'Specifications (ICE)'!$M$21)))</f>
        <v>632.83908432016858</v>
      </c>
      <c r="O1233" s="14">
        <f t="shared" si="447"/>
        <v>43.282237323377629</v>
      </c>
      <c r="P1233" s="13">
        <f t="shared" si="448"/>
        <v>-1.090272522435169</v>
      </c>
      <c r="Q1233" s="14">
        <v>0</v>
      </c>
      <c r="R1233" s="17">
        <f>'Specifications (ICE)'!$E$16*9.81*SIN(Q1233-Q1232)</f>
        <v>0</v>
      </c>
      <c r="S1233" s="14">
        <f t="shared" si="452"/>
        <v>0</v>
      </c>
      <c r="T1233" s="12">
        <f t="shared" si="449"/>
        <v>732.84197592275927</v>
      </c>
      <c r="U1233" s="3">
        <f t="shared" si="467"/>
        <v>18</v>
      </c>
      <c r="V1233" s="19">
        <f t="shared" si="453"/>
        <v>13.422600000000001</v>
      </c>
      <c r="W1233" s="14">
        <f>IF(M1233=1,_xlfn.XLOOKUP(D1233,' RPM (ICE)'!$E$3:$E$63,' RPM (ICE)'!$B$3:$B$63,,1),IF(M1233=2,_xlfn.XLOOKUP(D1233,' RPM (ICE)'!$F$3:$F$63,' RPM (ICE)'!$B$3:$B$63,,1),IF(M1233=3,_xlfn.XLOOKUP(D1233,' RPM (ICE)'!$G$3:$G$63,' RPM (ICE)'!$B$3:$B$63,,1))))</f>
        <v>6000</v>
      </c>
      <c r="X1233" s="12">
        <f t="shared" si="454"/>
        <v>21.361620479999999</v>
      </c>
      <c r="Y1233" s="3">
        <f t="shared" si="455"/>
        <v>21</v>
      </c>
      <c r="Z1233" s="3">
        <f t="shared" si="462"/>
        <v>21</v>
      </c>
      <c r="AA1233" s="3">
        <f t="shared" si="456"/>
        <v>21</v>
      </c>
      <c r="AB1233" s="19"/>
      <c r="AC1233" s="14">
        <f>IF(M1233=1,_xlfn.XLOOKUP(D1233,' RPM (ICE)'!$E$3:$E$63,' RPM (ICE)'!$C$3:$C$63,,-1),IF(M1233=2,_xlfn.XLOOKUP(D1233,' RPM (ICE)'!$F$3:$F$63,' RPM (ICE)'!$C$3:$C$63,,-1),IF(M1233=3,_xlfn.XLOOKUP(D1233,' RPM (ICE)'!$G$3:$G$63,' RPM (ICE)'!$C$3:$C$63,,-1))))</f>
        <v>17.239999999999998</v>
      </c>
      <c r="AD1233" s="14">
        <f t="shared" si="457"/>
        <v>12.855867999999999</v>
      </c>
      <c r="AE1233" s="14">
        <f t="shared" si="458"/>
        <v>20.459685393066664</v>
      </c>
      <c r="AF1233" s="14" cm="1">
        <f t="array" ref="AF1233">_xlfn.XLOOKUP(AE1233,BSFC!$I$11:$I$33,_xlfn.XLOOKUP('Main Data (ICE)'!W1233,BSFC!$J$10:$W$10,BSFC!$J$11:$W$33,,-1),,-1)</f>
        <v>469.19731950000011</v>
      </c>
      <c r="AG1233" s="14">
        <f t="shared" si="459"/>
        <v>1.6755385570682853</v>
      </c>
      <c r="AH1233" s="14">
        <f t="shared" si="463"/>
        <v>3.0533437579952647E-4</v>
      </c>
      <c r="AI1233" s="14">
        <f t="shared" si="464"/>
        <v>0.14326207067634353</v>
      </c>
      <c r="AJ1233" s="14">
        <f t="shared" si="468"/>
        <v>146.12186382555544</v>
      </c>
      <c r="AK1233" s="14">
        <f t="shared" si="465"/>
        <v>1.8975108698853448E-4</v>
      </c>
      <c r="AL1233" s="14">
        <f t="shared" si="466"/>
        <v>0.19353889248418221</v>
      </c>
    </row>
    <row r="1234" spans="1:38" ht="15.75" thickBot="1" x14ac:dyDescent="0.3">
      <c r="A1234" s="14">
        <v>3</v>
      </c>
      <c r="B1234" s="17" t="s">
        <v>33</v>
      </c>
      <c r="C1234" s="14">
        <v>1228</v>
      </c>
      <c r="D1234" s="14">
        <f t="shared" si="460"/>
        <v>25.953030750099302</v>
      </c>
      <c r="E1234" s="14">
        <f t="shared" si="450"/>
        <v>11.602023635010013</v>
      </c>
      <c r="F1234" s="14">
        <f t="shared" si="461"/>
        <v>107.71582905955734</v>
      </c>
      <c r="G1234" s="14">
        <f>0.5*('Specifications (ICE)'!$P$4*'Specifications (ICE)'!$P$3)*'Specifications (ICE)'!$P$5*E1234^2</f>
        <v>42.073100206573713</v>
      </c>
      <c r="H1234" s="14">
        <f>IF(B1234="A",'Specifications (ICE)'!$M$12,IF(B1234="G",'Specifications (ICE)'!$M$13))</f>
        <v>84.271039200000004</v>
      </c>
      <c r="I1234" s="14">
        <f>'Specifications (ICE)'!$H$11-G1234-H1234-R1234</f>
        <v>575.65411081214893</v>
      </c>
      <c r="J1234" s="14">
        <f t="shared" si="451"/>
        <v>0.90963741822385868</v>
      </c>
      <c r="K1234" s="14">
        <f>0.5*'Specifications (ICE)'!$E$16*E1234^2</f>
        <v>36134.899861735925</v>
      </c>
      <c r="L1234" s="14">
        <f>E1234/'Specifications (ICE)'!$M$4</f>
        <v>40.602007471601098</v>
      </c>
      <c r="M1234" s="14">
        <f t="shared" si="446"/>
        <v>3</v>
      </c>
      <c r="N1234" s="14">
        <f>IF(M1234=1,'Specifications (ICE)'!$M$19,IF(M1234=2,'Specifications (ICE)'!$M$20,IF(M1234=3,'Specifications (ICE)'!$M$21)))</f>
        <v>632.83908432016858</v>
      </c>
      <c r="O1234" s="14">
        <f t="shared" si="447"/>
        <v>42.59227025862031</v>
      </c>
      <c r="P1234" s="13">
        <f t="shared" si="448"/>
        <v>-1.0915649018686304</v>
      </c>
      <c r="Q1234" s="14">
        <v>0</v>
      </c>
      <c r="R1234" s="17">
        <f>'Specifications (ICE)'!$E$16*9.81*SIN(Q1234-Q1233)</f>
        <v>0</v>
      </c>
      <c r="S1234" s="14">
        <f t="shared" si="452"/>
        <v>0</v>
      </c>
      <c r="T1234" s="12">
        <f t="shared" si="449"/>
        <v>726.97735124859048</v>
      </c>
      <c r="U1234" s="3">
        <f t="shared" si="467"/>
        <v>18</v>
      </c>
      <c r="V1234" s="19">
        <f t="shared" si="453"/>
        <v>13.422600000000001</v>
      </c>
      <c r="W1234" s="14">
        <f>IF(M1234=1,_xlfn.XLOOKUP(D1234,' RPM (ICE)'!$E$3:$E$63,' RPM (ICE)'!$B$3:$B$63,,1),IF(M1234=2,_xlfn.XLOOKUP(D1234,' RPM (ICE)'!$F$3:$F$63,' RPM (ICE)'!$B$3:$B$63,,1),IF(M1234=3,_xlfn.XLOOKUP(D1234,' RPM (ICE)'!$G$3:$G$63,' RPM (ICE)'!$B$3:$B$63,,1))))</f>
        <v>6000</v>
      </c>
      <c r="X1234" s="12">
        <f t="shared" si="454"/>
        <v>21.361620479999999</v>
      </c>
      <c r="Y1234" s="3">
        <f t="shared" si="455"/>
        <v>21</v>
      </c>
      <c r="Z1234" s="3">
        <f t="shared" si="462"/>
        <v>21</v>
      </c>
      <c r="AA1234" s="3">
        <f t="shared" si="456"/>
        <v>21</v>
      </c>
      <c r="AB1234" s="19"/>
      <c r="AC1234" s="14">
        <f>IF(M1234=1,_xlfn.XLOOKUP(D1234,' RPM (ICE)'!$E$3:$E$63,' RPM (ICE)'!$C$3:$C$63,,-1),IF(M1234=2,_xlfn.XLOOKUP(D1234,' RPM (ICE)'!$F$3:$F$63,' RPM (ICE)'!$C$3:$C$63,,-1),IF(M1234=3,_xlfn.XLOOKUP(D1234,' RPM (ICE)'!$G$3:$G$63,' RPM (ICE)'!$C$3:$C$63,,-1))))</f>
        <v>17.239999999999998</v>
      </c>
      <c r="AD1234" s="14">
        <f t="shared" si="457"/>
        <v>12.855867999999999</v>
      </c>
      <c r="AE1234" s="14">
        <f t="shared" si="458"/>
        <v>20.459685393066664</v>
      </c>
      <c r="AF1234" s="14" cm="1">
        <f t="array" ref="AF1234">_xlfn.XLOOKUP(AE1234,BSFC!$I$11:$I$33,_xlfn.XLOOKUP('Main Data (ICE)'!W1234,BSFC!$J$10:$W$10,BSFC!$J$11:$W$33,,-1),,-1)</f>
        <v>469.19731950000011</v>
      </c>
      <c r="AG1234" s="14">
        <f t="shared" si="459"/>
        <v>1.6755385570682853</v>
      </c>
      <c r="AH1234" s="14">
        <f t="shared" si="463"/>
        <v>3.0779754952995313E-4</v>
      </c>
      <c r="AI1234" s="14">
        <f t="shared" si="464"/>
        <v>0.14441778518812251</v>
      </c>
      <c r="AJ1234" s="14">
        <f t="shared" si="468"/>
        <v>146.26628161074356</v>
      </c>
      <c r="AK1234" s="14">
        <f t="shared" si="465"/>
        <v>1.9128183468625497E-4</v>
      </c>
      <c r="AL1234" s="14">
        <f t="shared" si="466"/>
        <v>0.19373017431886846</v>
      </c>
    </row>
    <row r="1235" spans="1:38" ht="15.75" thickBot="1" x14ac:dyDescent="0.3">
      <c r="A1235" s="14">
        <v>3</v>
      </c>
      <c r="B1235" s="17" t="s">
        <v>33</v>
      </c>
      <c r="C1235" s="14">
        <v>1229</v>
      </c>
      <c r="D1235" s="14">
        <f t="shared" si="460"/>
        <v>25.741710134726226</v>
      </c>
      <c r="E1235" s="14">
        <f t="shared" si="450"/>
        <v>11.507555023704803</v>
      </c>
      <c r="F1235" s="14">
        <f t="shared" si="461"/>
        <v>107.80272849196848</v>
      </c>
      <c r="G1235" s="14">
        <f>0.5*('Specifications (ICE)'!$P$4*'Specifications (ICE)'!$P$3)*'Specifications (ICE)'!$P$5*E1235^2</f>
        <v>41.390735459877703</v>
      </c>
      <c r="H1235" s="14">
        <f>IF(B1235="A",'Specifications (ICE)'!$M$12,IF(B1235="G",'Specifications (ICE)'!$M$13))</f>
        <v>84.271039200000004</v>
      </c>
      <c r="I1235" s="14">
        <f>'Specifications (ICE)'!$H$11-G1235-H1235-R1235</f>
        <v>576.33647555884488</v>
      </c>
      <c r="J1235" s="14">
        <f t="shared" si="451"/>
        <v>0.91071567771130635</v>
      </c>
      <c r="K1235" s="14">
        <f>0.5*'Specifications (ICE)'!$E$16*E1235^2</f>
        <v>35548.844123747156</v>
      </c>
      <c r="L1235" s="14">
        <f>E1235/'Specifications (ICE)'!$M$4</f>
        <v>40.271408656884702</v>
      </c>
      <c r="M1235" s="14">
        <f t="shared" si="446"/>
        <v>3</v>
      </c>
      <c r="N1235" s="14">
        <f>IF(M1235=1,'Specifications (ICE)'!$M$19,IF(M1235=2,'Specifications (ICE)'!$M$20,IF(M1235=3,'Specifications (ICE)'!$M$21)))</f>
        <v>632.83908432016858</v>
      </c>
      <c r="O1235" s="14">
        <f t="shared" si="447"/>
        <v>41.901485325645716</v>
      </c>
      <c r="P1235" s="13">
        <f t="shared" si="448"/>
        <v>-1.0928588132535675</v>
      </c>
      <c r="Q1235" s="14">
        <v>0</v>
      </c>
      <c r="R1235" s="17">
        <f>'Specifications (ICE)'!$E$16*9.81*SIN(Q1235-Q1234)</f>
        <v>0</v>
      </c>
      <c r="S1235" s="14">
        <f t="shared" si="452"/>
        <v>0</v>
      </c>
      <c r="T1235" s="12">
        <f t="shared" si="449"/>
        <v>721.05799243815352</v>
      </c>
      <c r="U1235" s="3">
        <f t="shared" si="467"/>
        <v>18</v>
      </c>
      <c r="V1235" s="19">
        <f t="shared" si="453"/>
        <v>13.422600000000001</v>
      </c>
      <c r="W1235" s="14">
        <f>IF(M1235=1,_xlfn.XLOOKUP(D1235,' RPM (ICE)'!$E$3:$E$63,' RPM (ICE)'!$B$3:$B$63,,1),IF(M1235=2,_xlfn.XLOOKUP(D1235,' RPM (ICE)'!$F$3:$F$63,' RPM (ICE)'!$B$3:$B$63,,1),IF(M1235=3,_xlfn.XLOOKUP(D1235,' RPM (ICE)'!$G$3:$G$63,' RPM (ICE)'!$B$3:$B$63,,1))))</f>
        <v>5900</v>
      </c>
      <c r="X1235" s="12">
        <f t="shared" si="454"/>
        <v>21.723681844067798</v>
      </c>
      <c r="Y1235" s="3">
        <f t="shared" si="455"/>
        <v>22</v>
      </c>
      <c r="Z1235" s="3">
        <f t="shared" si="462"/>
        <v>22</v>
      </c>
      <c r="AA1235" s="3">
        <f t="shared" si="456"/>
        <v>22</v>
      </c>
      <c r="AB1235" s="19"/>
      <c r="AC1235" s="14">
        <f>IF(M1235=1,_xlfn.XLOOKUP(D1235,' RPM (ICE)'!$E$3:$E$63,' RPM (ICE)'!$C$3:$C$63,,-1),IF(M1235=2,_xlfn.XLOOKUP(D1235,' RPM (ICE)'!$F$3:$F$63,' RPM (ICE)'!$C$3:$C$63,,-1),IF(M1235=3,_xlfn.XLOOKUP(D1235,' RPM (ICE)'!$G$3:$G$63,' RPM (ICE)'!$C$3:$C$63,,-1))))</f>
        <v>17.175000000000001</v>
      </c>
      <c r="AD1235" s="14">
        <f t="shared" si="457"/>
        <v>12.8073975</v>
      </c>
      <c r="AE1235" s="14">
        <f t="shared" si="458"/>
        <v>20.728013092881355</v>
      </c>
      <c r="AF1235" s="14" cm="1">
        <f t="array" ref="AF1235">_xlfn.XLOOKUP(AE1235,BSFC!$I$11:$I$33,_xlfn.XLOOKUP('Main Data (ICE)'!W1235,BSFC!$J$10:$W$10,BSFC!$J$11:$W$33,,-1),,-1)</f>
        <v>414.10462275000009</v>
      </c>
      <c r="AG1235" s="14">
        <f t="shared" si="459"/>
        <v>1.4732229194852209</v>
      </c>
      <c r="AH1235" s="14">
        <f t="shared" si="463"/>
        <v>3.091543259483071E-4</v>
      </c>
      <c r="AI1235" s="14">
        <f t="shared" si="464"/>
        <v>0.12802223551835426</v>
      </c>
      <c r="AJ1235" s="14">
        <f t="shared" si="468"/>
        <v>146.39430384626192</v>
      </c>
      <c r="AK1235" s="14">
        <f t="shared" si="465"/>
        <v>1.6956587485874737E-4</v>
      </c>
      <c r="AL1235" s="14">
        <f t="shared" si="466"/>
        <v>0.19389974019372722</v>
      </c>
    </row>
    <row r="1236" spans="1:38" ht="15.75" thickBot="1" x14ac:dyDescent="0.3">
      <c r="A1236" s="14">
        <v>3</v>
      </c>
      <c r="B1236" s="17" t="s">
        <v>33</v>
      </c>
      <c r="C1236" s="14">
        <v>1230</v>
      </c>
      <c r="D1236" s="14">
        <f t="shared" si="460"/>
        <v>25.52838669005774</v>
      </c>
      <c r="E1236" s="14">
        <f t="shared" si="450"/>
        <v>11.412191069075496</v>
      </c>
      <c r="F1236" s="14">
        <f t="shared" si="461"/>
        <v>107.89035408410476</v>
      </c>
      <c r="G1236" s="14">
        <f>0.5*('Specifications (ICE)'!$P$4*'Specifications (ICE)'!$P$3)*'Specifications (ICE)'!$P$5*E1236^2</f>
        <v>40.707561856545773</v>
      </c>
      <c r="H1236" s="14">
        <f>IF(B1236="A",'Specifications (ICE)'!$M$12,IF(B1236="G",'Specifications (ICE)'!$M$13))</f>
        <v>84.271039200000004</v>
      </c>
      <c r="I1236" s="14">
        <f>'Specifications (ICE)'!$H$11-G1236-H1236-R1236</f>
        <v>577.01964916217685</v>
      </c>
      <c r="J1236" s="14">
        <f t="shared" si="451"/>
        <v>0.91179521533826235</v>
      </c>
      <c r="K1236" s="14">
        <f>0.5*'Specifications (ICE)'!$E$16*E1236^2</f>
        <v>34962.09369120538</v>
      </c>
      <c r="L1236" s="14">
        <f>E1236/'Specifications (ICE)'!$M$4</f>
        <v>39.937676532197706</v>
      </c>
      <c r="M1236" s="14">
        <f t="shared" si="446"/>
        <v>3</v>
      </c>
      <c r="N1236" s="14">
        <f>IF(M1236=1,'Specifications (ICE)'!$M$19,IF(M1236=2,'Specifications (ICE)'!$M$20,IF(M1236=3,'Specifications (ICE)'!$M$21)))</f>
        <v>632.83908432016858</v>
      </c>
      <c r="O1236" s="14">
        <f t="shared" si="447"/>
        <v>41.209881554975098</v>
      </c>
      <c r="P1236" s="13">
        <f t="shared" si="448"/>
        <v>-1.0941542584059147</v>
      </c>
      <c r="Q1236" s="14">
        <v>0</v>
      </c>
      <c r="R1236" s="17">
        <f>'Specifications (ICE)'!$E$16*9.81*SIN(Q1236-Q1235)</f>
        <v>0</v>
      </c>
      <c r="S1236" s="14">
        <f t="shared" si="452"/>
        <v>0</v>
      </c>
      <c r="T1236" s="12">
        <f t="shared" si="449"/>
        <v>715.08253183559077</v>
      </c>
      <c r="U1236" s="3">
        <f t="shared" si="467"/>
        <v>18</v>
      </c>
      <c r="V1236" s="19">
        <f t="shared" si="453"/>
        <v>13.422600000000001</v>
      </c>
      <c r="W1236" s="14">
        <f>IF(M1236=1,_xlfn.XLOOKUP(D1236,' RPM (ICE)'!$E$3:$E$63,' RPM (ICE)'!$B$3:$B$63,,1),IF(M1236=2,_xlfn.XLOOKUP(D1236,' RPM (ICE)'!$F$3:$F$63,' RPM (ICE)'!$B$3:$B$63,,1),IF(M1236=3,_xlfn.XLOOKUP(D1236,' RPM (ICE)'!$G$3:$G$63,' RPM (ICE)'!$B$3:$B$63,,1))))</f>
        <v>5900</v>
      </c>
      <c r="X1236" s="12">
        <f t="shared" si="454"/>
        <v>21.723681844067798</v>
      </c>
      <c r="Y1236" s="3">
        <f t="shared" si="455"/>
        <v>22</v>
      </c>
      <c r="Z1236" s="3">
        <f t="shared" si="462"/>
        <v>22</v>
      </c>
      <c r="AA1236" s="3">
        <f t="shared" si="456"/>
        <v>22</v>
      </c>
      <c r="AB1236" s="19"/>
      <c r="AC1236" s="14">
        <f>IF(M1236=1,_xlfn.XLOOKUP(D1236,' RPM (ICE)'!$E$3:$E$63,' RPM (ICE)'!$C$3:$C$63,,-1),IF(M1236=2,_xlfn.XLOOKUP(D1236,' RPM (ICE)'!$F$3:$F$63,' RPM (ICE)'!$C$3:$C$63,,-1),IF(M1236=3,_xlfn.XLOOKUP(D1236,' RPM (ICE)'!$G$3:$G$63,' RPM (ICE)'!$C$3:$C$63,,-1))))</f>
        <v>17.175000000000001</v>
      </c>
      <c r="AD1236" s="14">
        <f t="shared" si="457"/>
        <v>12.8073975</v>
      </c>
      <c r="AE1236" s="14">
        <f t="shared" si="458"/>
        <v>20.728013092881355</v>
      </c>
      <c r="AF1236" s="14" cm="1">
        <f t="array" ref="AF1236">_xlfn.XLOOKUP(AE1236,BSFC!$I$11:$I$33,_xlfn.XLOOKUP('Main Data (ICE)'!W1236,BSFC!$J$10:$W$10,BSFC!$J$11:$W$33,,-1),,-1)</f>
        <v>414.10462275000009</v>
      </c>
      <c r="AG1236" s="14">
        <f t="shared" si="459"/>
        <v>1.4732229194852209</v>
      </c>
      <c r="AH1236" s="14">
        <f t="shared" si="463"/>
        <v>3.1173771935060369E-4</v>
      </c>
      <c r="AI1236" s="14">
        <f t="shared" si="464"/>
        <v>0.12909203066862715</v>
      </c>
      <c r="AJ1236" s="14">
        <f t="shared" si="468"/>
        <v>146.52339587693055</v>
      </c>
      <c r="AK1236" s="14">
        <f t="shared" si="465"/>
        <v>1.7098282207765185E-4</v>
      </c>
      <c r="AL1236" s="14">
        <f t="shared" si="466"/>
        <v>0.19407072301580486</v>
      </c>
    </row>
    <row r="1237" spans="1:38" ht="15.75" thickBot="1" x14ac:dyDescent="0.3">
      <c r="A1237" s="14">
        <v>3</v>
      </c>
      <c r="B1237" s="17" t="s">
        <v>33</v>
      </c>
      <c r="C1237" s="14">
        <v>1231</v>
      </c>
      <c r="D1237" s="14">
        <f t="shared" si="460"/>
        <v>25.31300947687793</v>
      </c>
      <c r="E1237" s="14">
        <f t="shared" si="450"/>
        <v>11.315908999292752</v>
      </c>
      <c r="F1237" s="14">
        <f t="shared" si="461"/>
        <v>107.97872524368748</v>
      </c>
      <c r="G1237" s="14">
        <f>0.5*('Specifications (ICE)'!$P$4*'Specifications (ICE)'!$P$3)*'Specifications (ICE)'!$P$5*E1237^2</f>
        <v>40.023578437781232</v>
      </c>
      <c r="H1237" s="14">
        <f>IF(B1237="A",'Specifications (ICE)'!$M$12,IF(B1237="G",'Specifications (ICE)'!$M$13))</f>
        <v>84.271039200000004</v>
      </c>
      <c r="I1237" s="14">
        <f>'Specifications (ICE)'!$H$11-G1237-H1237-R1237</f>
        <v>577.70363258094142</v>
      </c>
      <c r="J1237" s="14">
        <f t="shared" si="451"/>
        <v>0.91287603261979822</v>
      </c>
      <c r="K1237" s="14">
        <f>0.5*'Specifications (ICE)'!$E$16*E1237^2</f>
        <v>34374.647740638538</v>
      </c>
      <c r="L1237" s="14">
        <f>E1237/'Specifications (ICE)'!$M$4</f>
        <v>39.600731406098866</v>
      </c>
      <c r="M1237" s="14">
        <f t="shared" si="446"/>
        <v>3</v>
      </c>
      <c r="N1237" s="14">
        <f>IF(M1237=1,'Specifications (ICE)'!$M$19,IF(M1237=2,'Specifications (ICE)'!$M$20,IF(M1237=3,'Specifications (ICE)'!$M$21)))</f>
        <v>632.83908432016858</v>
      </c>
      <c r="O1237" s="14">
        <f t="shared" si="447"/>
        <v>40.517457975980491</v>
      </c>
      <c r="P1237" s="13">
        <f t="shared" si="448"/>
        <v>-1.0954512391437579</v>
      </c>
      <c r="Q1237" s="14">
        <v>0</v>
      </c>
      <c r="R1237" s="17">
        <f>'Specifications (ICE)'!$E$16*9.81*SIN(Q1237-Q1236)</f>
        <v>0</v>
      </c>
      <c r="S1237" s="14">
        <f t="shared" si="452"/>
        <v>0</v>
      </c>
      <c r="T1237" s="12">
        <f t="shared" si="449"/>
        <v>709.04954256877215</v>
      </c>
      <c r="U1237" s="3">
        <f t="shared" si="467"/>
        <v>18</v>
      </c>
      <c r="V1237" s="19">
        <f t="shared" si="453"/>
        <v>13.422600000000001</v>
      </c>
      <c r="W1237" s="14">
        <f>IF(M1237=1,_xlfn.XLOOKUP(D1237,' RPM (ICE)'!$E$3:$E$63,' RPM (ICE)'!$B$3:$B$63,,1),IF(M1237=2,_xlfn.XLOOKUP(D1237,' RPM (ICE)'!$F$3:$F$63,' RPM (ICE)'!$B$3:$B$63,,1),IF(M1237=3,_xlfn.XLOOKUP(D1237,' RPM (ICE)'!$G$3:$G$63,' RPM (ICE)'!$B$3:$B$63,,1))))</f>
        <v>5800</v>
      </c>
      <c r="X1237" s="12">
        <f t="shared" si="454"/>
        <v>22.09822808275862</v>
      </c>
      <c r="Y1237" s="3">
        <f t="shared" si="455"/>
        <v>22</v>
      </c>
      <c r="Z1237" s="3">
        <f t="shared" si="462"/>
        <v>22</v>
      </c>
      <c r="AA1237" s="3">
        <f t="shared" si="456"/>
        <v>22</v>
      </c>
      <c r="AB1237" s="19"/>
      <c r="AC1237" s="14">
        <f>IF(M1237=1,_xlfn.XLOOKUP(D1237,' RPM (ICE)'!$E$3:$E$63,' RPM (ICE)'!$C$3:$C$63,,-1),IF(M1237=2,_xlfn.XLOOKUP(D1237,' RPM (ICE)'!$F$3:$F$63,' RPM (ICE)'!$C$3:$C$63,,-1),IF(M1237=3,_xlfn.XLOOKUP(D1237,' RPM (ICE)'!$G$3:$G$63,' RPM (ICE)'!$C$3:$C$63,,-1))))</f>
        <v>17.11</v>
      </c>
      <c r="AD1237" s="14">
        <f t="shared" si="457"/>
        <v>12.758927</v>
      </c>
      <c r="AE1237" s="14">
        <f t="shared" si="458"/>
        <v>21.005593471999997</v>
      </c>
      <c r="AF1237" s="14" cm="1">
        <f t="array" ref="AF1237">_xlfn.XLOOKUP(AE1237,BSFC!$I$11:$I$33,_xlfn.XLOOKUP('Main Data (ICE)'!W1237,BSFC!$J$10:$W$10,BSFC!$J$11:$W$33,,-1),,-1)</f>
        <v>435.88070662500007</v>
      </c>
      <c r="AG1237" s="14">
        <f t="shared" si="459"/>
        <v>1.5448250323713311</v>
      </c>
      <c r="AH1237" s="14">
        <f t="shared" si="463"/>
        <v>3.1320032611702365E-4</v>
      </c>
      <c r="AI1237" s="14">
        <f t="shared" si="464"/>
        <v>0.13651797946306873</v>
      </c>
      <c r="AJ1237" s="14">
        <f t="shared" si="468"/>
        <v>146.65991385639362</v>
      </c>
      <c r="AK1237" s="14">
        <f t="shared" si="465"/>
        <v>1.8081851584512415E-4</v>
      </c>
      <c r="AL1237" s="14">
        <f t="shared" si="466"/>
        <v>0.19425154153164997</v>
      </c>
    </row>
    <row r="1238" spans="1:38" ht="15.75" thickBot="1" x14ac:dyDescent="0.3">
      <c r="A1238" s="14">
        <v>3</v>
      </c>
      <c r="B1238" s="17" t="s">
        <v>33</v>
      </c>
      <c r="C1238" s="14">
        <v>1232</v>
      </c>
      <c r="D1238" s="14">
        <f t="shared" si="460"/>
        <v>25.095525310911832</v>
      </c>
      <c r="E1238" s="14">
        <f t="shared" si="450"/>
        <v>11.218685038897704</v>
      </c>
      <c r="F1238" s="14">
        <f t="shared" si="461"/>
        <v>108.06786225007751</v>
      </c>
      <c r="G1238" s="14">
        <f>0.5*('Specifications (ICE)'!$P$4*'Specifications (ICE)'!$P$3)*'Specifications (ICE)'!$P$5*E1238^2</f>
        <v>39.338784243650842</v>
      </c>
      <c r="H1238" s="14">
        <f>IF(B1238="A",'Specifications (ICE)'!$M$12,IF(B1238="G",'Specifications (ICE)'!$M$13))</f>
        <v>84.271039200000004</v>
      </c>
      <c r="I1238" s="14">
        <f>'Specifications (ICE)'!$H$11-G1238-H1238-R1238</f>
        <v>578.38842677507182</v>
      </c>
      <c r="J1238" s="14">
        <f t="shared" si="451"/>
        <v>0.91395813107278179</v>
      </c>
      <c r="K1238" s="14">
        <f>0.5*'Specifications (ICE)'!$E$16*E1238^2</f>
        <v>33786.505447598451</v>
      </c>
      <c r="L1238" s="14">
        <f>E1238/'Specifications (ICE)'!$M$4</f>
        <v>39.260490074882604</v>
      </c>
      <c r="M1238" s="14">
        <f t="shared" si="446"/>
        <v>3</v>
      </c>
      <c r="N1238" s="14">
        <f>IF(M1238=1,'Specifications (ICE)'!$M$19,IF(M1238=2,'Specifications (ICE)'!$M$20,IF(M1238=3,'Specifications (ICE)'!$M$21)))</f>
        <v>632.83908432016858</v>
      </c>
      <c r="O1238" s="14">
        <f t="shared" si="447"/>
        <v>39.824213616883362</v>
      </c>
      <c r="P1238" s="13">
        <f t="shared" si="448"/>
        <v>-1.0967497572873381</v>
      </c>
      <c r="Q1238" s="14">
        <v>0</v>
      </c>
      <c r="R1238" s="17">
        <f>'Specifications (ICE)'!$E$16*9.81*SIN(Q1238-Q1237)</f>
        <v>0</v>
      </c>
      <c r="S1238" s="14">
        <f t="shared" si="452"/>
        <v>0</v>
      </c>
      <c r="T1238" s="12">
        <f t="shared" si="449"/>
        <v>702.95753487861293</v>
      </c>
      <c r="U1238" s="3">
        <f t="shared" si="467"/>
        <v>18</v>
      </c>
      <c r="V1238" s="19">
        <f t="shared" si="453"/>
        <v>13.422600000000001</v>
      </c>
      <c r="W1238" s="14">
        <f>IF(M1238=1,_xlfn.XLOOKUP(D1238,' RPM (ICE)'!$E$3:$E$63,' RPM (ICE)'!$B$3:$B$63,,1),IF(M1238=2,_xlfn.XLOOKUP(D1238,' RPM (ICE)'!$F$3:$F$63,' RPM (ICE)'!$B$3:$B$63,,1),IF(M1238=3,_xlfn.XLOOKUP(D1238,' RPM (ICE)'!$G$3:$G$63,' RPM (ICE)'!$B$3:$B$63,,1))))</f>
        <v>5800</v>
      </c>
      <c r="X1238" s="12">
        <f t="shared" si="454"/>
        <v>22.09822808275862</v>
      </c>
      <c r="Y1238" s="3">
        <f t="shared" si="455"/>
        <v>22</v>
      </c>
      <c r="Z1238" s="3">
        <f t="shared" si="462"/>
        <v>22</v>
      </c>
      <c r="AA1238" s="3">
        <f t="shared" si="456"/>
        <v>22</v>
      </c>
      <c r="AB1238" s="19"/>
      <c r="AC1238" s="14">
        <f>IF(M1238=1,_xlfn.XLOOKUP(D1238,' RPM (ICE)'!$E$3:$E$63,' RPM (ICE)'!$C$3:$C$63,,-1),IF(M1238=2,_xlfn.XLOOKUP(D1238,' RPM (ICE)'!$F$3:$F$63,' RPM (ICE)'!$C$3:$C$63,,-1),IF(M1238=3,_xlfn.XLOOKUP(D1238,' RPM (ICE)'!$G$3:$G$63,' RPM (ICE)'!$C$3:$C$63,,-1))))</f>
        <v>17.11</v>
      </c>
      <c r="AD1238" s="14">
        <f t="shared" si="457"/>
        <v>12.758927</v>
      </c>
      <c r="AE1238" s="14">
        <f t="shared" si="458"/>
        <v>21.005593471999997</v>
      </c>
      <c r="AF1238" s="14" cm="1">
        <f t="array" ref="AF1238">_xlfn.XLOOKUP(AE1238,BSFC!$I$11:$I$33,_xlfn.XLOOKUP('Main Data (ICE)'!W1238,BSFC!$J$10:$W$10,BSFC!$J$11:$W$33,,-1),,-1)</f>
        <v>435.88070662500007</v>
      </c>
      <c r="AG1238" s="14">
        <f t="shared" si="459"/>
        <v>1.5448250323713311</v>
      </c>
      <c r="AH1238" s="14">
        <f t="shared" si="463"/>
        <v>3.159145993135996E-4</v>
      </c>
      <c r="AI1238" s="14">
        <f t="shared" si="464"/>
        <v>0.13770107878196555</v>
      </c>
      <c r="AJ1238" s="14">
        <f t="shared" si="468"/>
        <v>146.79761493517557</v>
      </c>
      <c r="AK1238" s="14">
        <f t="shared" si="465"/>
        <v>1.8238553481055039E-4</v>
      </c>
      <c r="AL1238" s="14">
        <f t="shared" si="466"/>
        <v>0.19443392706646054</v>
      </c>
    </row>
    <row r="1239" spans="1:38" ht="15.75" thickBot="1" x14ac:dyDescent="0.3">
      <c r="A1239" s="14">
        <v>3</v>
      </c>
      <c r="B1239" s="17" t="s">
        <v>33</v>
      </c>
      <c r="C1239" s="14">
        <v>1233</v>
      </c>
      <c r="D1239" s="14">
        <f t="shared" si="460"/>
        <v>24.875878621133761</v>
      </c>
      <c r="E1239" s="14">
        <f t="shared" si="450"/>
        <v>11.120494345460209</v>
      </c>
      <c r="F1239" s="14">
        <f t="shared" si="461"/>
        <v>108.15778631001</v>
      </c>
      <c r="G1239" s="14">
        <f>0.5*('Specifications (ICE)'!$P$4*'Specifications (ICE)'!$P$3)*'Specifications (ICE)'!$P$5*E1239^2</f>
        <v>38.653178313083515</v>
      </c>
      <c r="H1239" s="14">
        <f>IF(B1239="A",'Specifications (ICE)'!$M$12,IF(B1239="G",'Specifications (ICE)'!$M$13))</f>
        <v>84.271039200000004</v>
      </c>
      <c r="I1239" s="14">
        <f>'Specifications (ICE)'!$H$11-G1239-H1239-R1239</f>
        <v>579.07403270563907</v>
      </c>
      <c r="J1239" s="14">
        <f t="shared" si="451"/>
        <v>0.91504151221587882</v>
      </c>
      <c r="K1239" s="14">
        <f>0.5*'Specifications (ICE)'!$E$16*E1239^2</f>
        <v>33197.66598665966</v>
      </c>
      <c r="L1239" s="14">
        <f>E1239/'Specifications (ICE)'!$M$4</f>
        <v>38.916865600910619</v>
      </c>
      <c r="M1239" s="14">
        <f t="shared" si="446"/>
        <v>3</v>
      </c>
      <c r="N1239" s="14">
        <f>IF(M1239=1,'Specifications (ICE)'!$M$19,IF(M1239=2,'Specifications (ICE)'!$M$20,IF(M1239=3,'Specifications (ICE)'!$M$21)))</f>
        <v>632.83908432016858</v>
      </c>
      <c r="O1239" s="14">
        <f t="shared" si="447"/>
        <v>39.130147504753268</v>
      </c>
      <c r="P1239" s="13">
        <f t="shared" si="448"/>
        <v>-1.0980498146590545</v>
      </c>
      <c r="Q1239" s="14">
        <v>0</v>
      </c>
      <c r="R1239" s="17">
        <f>'Specifications (ICE)'!$E$16*9.81*SIN(Q1239-Q1238)</f>
        <v>0</v>
      </c>
      <c r="S1239" s="14">
        <f t="shared" si="452"/>
        <v>0</v>
      </c>
      <c r="T1239" s="12">
        <f t="shared" si="449"/>
        <v>696.80495215010944</v>
      </c>
      <c r="U1239" s="3">
        <f t="shared" si="467"/>
        <v>18</v>
      </c>
      <c r="V1239" s="19">
        <f t="shared" si="453"/>
        <v>13.422600000000001</v>
      </c>
      <c r="W1239" s="14">
        <f>IF(M1239=1,_xlfn.XLOOKUP(D1239,' RPM (ICE)'!$E$3:$E$63,' RPM (ICE)'!$B$3:$B$63,,1),IF(M1239=2,_xlfn.XLOOKUP(D1239,' RPM (ICE)'!$F$3:$F$63,' RPM (ICE)'!$B$3:$B$63,,1),IF(M1239=3,_xlfn.XLOOKUP(D1239,' RPM (ICE)'!$G$3:$G$63,' RPM (ICE)'!$B$3:$B$63,,1))))</f>
        <v>5700</v>
      </c>
      <c r="X1239" s="12">
        <f t="shared" si="454"/>
        <v>22.485916294736843</v>
      </c>
      <c r="Y1239" s="3">
        <f t="shared" si="455"/>
        <v>22</v>
      </c>
      <c r="Z1239" s="3">
        <f t="shared" si="462"/>
        <v>22</v>
      </c>
      <c r="AA1239" s="3">
        <f t="shared" si="456"/>
        <v>22</v>
      </c>
      <c r="AB1239" s="19"/>
      <c r="AC1239" s="14">
        <f>IF(M1239=1,_xlfn.XLOOKUP(D1239,' RPM (ICE)'!$E$3:$E$63,' RPM (ICE)'!$C$3:$C$63,,-1),IF(M1239=2,_xlfn.XLOOKUP(D1239,' RPM (ICE)'!$F$3:$F$63,' RPM (ICE)'!$C$3:$C$63,,-1),IF(M1239=3,_xlfn.XLOOKUP(D1239,' RPM (ICE)'!$G$3:$G$63,' RPM (ICE)'!$C$3:$C$63,,-1))))</f>
        <v>17.045000000000002</v>
      </c>
      <c r="AD1239" s="14">
        <f t="shared" si="457"/>
        <v>12.710456500000001</v>
      </c>
      <c r="AE1239" s="14">
        <f t="shared" si="458"/>
        <v>21.292913513543862</v>
      </c>
      <c r="AF1239" s="14" cm="1">
        <f t="array" ref="AF1239">_xlfn.XLOOKUP(AE1239,BSFC!$I$11:$I$33,_xlfn.XLOOKUP('Main Data (ICE)'!W1239,BSFC!$J$10:$W$10,BSFC!$J$11:$W$33,,-1),,-1)</f>
        <v>435.88070662500007</v>
      </c>
      <c r="AG1239" s="14">
        <f t="shared" si="459"/>
        <v>1.5389563224295351</v>
      </c>
      <c r="AH1239" s="14">
        <f t="shared" si="463"/>
        <v>3.1749329224312512E-4</v>
      </c>
      <c r="AI1239" s="14">
        <f t="shared" si="464"/>
        <v>0.13838920057163104</v>
      </c>
      <c r="AJ1239" s="14">
        <f t="shared" si="468"/>
        <v>146.9360041357472</v>
      </c>
      <c r="AK1239" s="14">
        <f t="shared" si="465"/>
        <v>1.8329695439951133E-4</v>
      </c>
      <c r="AL1239" s="14">
        <f t="shared" si="466"/>
        <v>0.19461722402086004</v>
      </c>
    </row>
    <row r="1240" spans="1:38" ht="15.75" thickBot="1" x14ac:dyDescent="0.3">
      <c r="A1240" s="14">
        <v>3</v>
      </c>
      <c r="B1240" s="17" t="s">
        <v>33</v>
      </c>
      <c r="C1240" s="14">
        <v>1234</v>
      </c>
      <c r="D1240" s="14">
        <f t="shared" si="460"/>
        <v>24.654011296349179</v>
      </c>
      <c r="E1240" s="14">
        <f t="shared" si="450"/>
        <v>11.021310940994921</v>
      </c>
      <c r="F1240" s="14">
        <f t="shared" si="461"/>
        <v>108.24851961799429</v>
      </c>
      <c r="G1240" s="14">
        <f>0.5*('Specifications (ICE)'!$P$4*'Specifications (ICE)'!$P$3)*'Specifications (ICE)'!$P$5*E1240^2</f>
        <v>37.966759683868929</v>
      </c>
      <c r="H1240" s="14">
        <f>IF(B1240="A",'Specifications (ICE)'!$M$12,IF(B1240="G",'Specifications (ICE)'!$M$13))</f>
        <v>84.271039200000004</v>
      </c>
      <c r="I1240" s="14">
        <f>'Specifications (ICE)'!$H$11-G1240-H1240-R1240</f>
        <v>579.76045133485366</v>
      </c>
      <c r="J1240" s="14">
        <f t="shared" si="451"/>
        <v>0.9161261775695555</v>
      </c>
      <c r="K1240" s="14">
        <f>0.5*'Specifications (ICE)'!$E$16*E1240^2</f>
        <v>32608.128531418279</v>
      </c>
      <c r="L1240" s="14">
        <f>E1240/'Specifications (ICE)'!$M$4</f>
        <v>38.569767072598147</v>
      </c>
      <c r="M1240" s="14">
        <f t="shared" si="446"/>
        <v>3</v>
      </c>
      <c r="N1240" s="14">
        <f>IF(M1240=1,'Specifications (ICE)'!$M$19,IF(M1240=2,'Specifications (ICE)'!$M$20,IF(M1240=3,'Specifications (ICE)'!$M$21)))</f>
        <v>632.83908432016858</v>
      </c>
      <c r="O1240" s="14">
        <f t="shared" si="447"/>
        <v>38.435258665506495</v>
      </c>
      <c r="P1240" s="13">
        <f t="shared" si="448"/>
        <v>-1.0993514130834665</v>
      </c>
      <c r="Q1240" s="14">
        <v>0</v>
      </c>
      <c r="R1240" s="17">
        <f>'Specifications (ICE)'!$E$16*9.81*SIN(Q1240-Q1239)</f>
        <v>0</v>
      </c>
      <c r="S1240" s="14">
        <f t="shared" si="452"/>
        <v>0</v>
      </c>
      <c r="T1240" s="12">
        <f t="shared" si="449"/>
        <v>690.59016661490216</v>
      </c>
      <c r="U1240" s="3">
        <f t="shared" si="467"/>
        <v>18</v>
      </c>
      <c r="V1240" s="19">
        <f t="shared" si="453"/>
        <v>13.422600000000001</v>
      </c>
      <c r="W1240" s="14">
        <f>IF(M1240=1,_xlfn.XLOOKUP(D1240,' RPM (ICE)'!$E$3:$E$63,' RPM (ICE)'!$B$3:$B$63,,1),IF(M1240=2,_xlfn.XLOOKUP(D1240,' RPM (ICE)'!$F$3:$F$63,' RPM (ICE)'!$B$3:$B$63,,1),IF(M1240=3,_xlfn.XLOOKUP(D1240,' RPM (ICE)'!$G$3:$G$63,' RPM (ICE)'!$B$3:$B$63,,1))))</f>
        <v>5700</v>
      </c>
      <c r="X1240" s="12">
        <f t="shared" si="454"/>
        <v>22.485916294736843</v>
      </c>
      <c r="Y1240" s="3">
        <f t="shared" si="455"/>
        <v>22</v>
      </c>
      <c r="Z1240" s="3">
        <f t="shared" si="462"/>
        <v>22</v>
      </c>
      <c r="AA1240" s="3">
        <f t="shared" si="456"/>
        <v>22</v>
      </c>
      <c r="AB1240" s="19"/>
      <c r="AC1240" s="14">
        <f>IF(M1240=1,_xlfn.XLOOKUP(D1240,' RPM (ICE)'!$E$3:$E$63,' RPM (ICE)'!$C$3:$C$63,,-1),IF(M1240=2,_xlfn.XLOOKUP(D1240,' RPM (ICE)'!$F$3:$F$63,' RPM (ICE)'!$C$3:$C$63,,-1),IF(M1240=3,_xlfn.XLOOKUP(D1240,' RPM (ICE)'!$G$3:$G$63,' RPM (ICE)'!$C$3:$C$63,,-1))))</f>
        <v>17.045000000000002</v>
      </c>
      <c r="AD1240" s="14">
        <f t="shared" si="457"/>
        <v>12.710456500000001</v>
      </c>
      <c r="AE1240" s="14">
        <f t="shared" si="458"/>
        <v>21.292913513543862</v>
      </c>
      <c r="AF1240" s="14" cm="1">
        <f t="array" ref="AF1240">_xlfn.XLOOKUP(AE1240,BSFC!$I$11:$I$33,_xlfn.XLOOKUP('Main Data (ICE)'!W1240,BSFC!$J$10:$W$10,BSFC!$J$11:$W$33,,-1),,-1)</f>
        <v>435.88070662500007</v>
      </c>
      <c r="AG1240" s="14">
        <f t="shared" si="459"/>
        <v>1.5389563224295351</v>
      </c>
      <c r="AH1240" s="14">
        <f t="shared" si="463"/>
        <v>3.2035049006540965E-4</v>
      </c>
      <c r="AI1240" s="14">
        <f t="shared" si="464"/>
        <v>0.13963459797737582</v>
      </c>
      <c r="AJ1240" s="14">
        <f t="shared" si="468"/>
        <v>147.07563873372456</v>
      </c>
      <c r="AK1240" s="14">
        <f t="shared" si="465"/>
        <v>1.8494648738725272E-4</v>
      </c>
      <c r="AL1240" s="14">
        <f t="shared" si="466"/>
        <v>0.1948021705082473</v>
      </c>
    </row>
    <row r="1241" spans="1:38" ht="15.75" thickBot="1" x14ac:dyDescent="0.3">
      <c r="A1241" s="14">
        <v>3</v>
      </c>
      <c r="B1241" s="17" t="s">
        <v>33</v>
      </c>
      <c r="C1241" s="14">
        <v>1235</v>
      </c>
      <c r="D1241" s="14">
        <f t="shared" si="460"/>
        <v>24.429862518840899</v>
      </c>
      <c r="E1241" s="14">
        <f t="shared" si="450"/>
        <v>10.921107637594615</v>
      </c>
      <c r="F1241" s="14">
        <f t="shared" si="461"/>
        <v>108.34008542186547</v>
      </c>
      <c r="G1241" s="14">
        <f>0.5*('Specifications (ICE)'!$P$4*'Specifications (ICE)'!$P$3)*'Specifications (ICE)'!$P$5*E1241^2</f>
        <v>37.279527392656199</v>
      </c>
      <c r="H1241" s="14">
        <f>IF(B1241="A",'Specifications (ICE)'!$M$12,IF(B1241="G",'Specifications (ICE)'!$M$13))</f>
        <v>84.271039200000004</v>
      </c>
      <c r="I1241" s="14">
        <f>'Specifications (ICE)'!$H$11-G1241-H1241-R1241</f>
        <v>580.44768362606646</v>
      </c>
      <c r="J1241" s="14">
        <f t="shared" si="451"/>
        <v>0.91721212865608026</v>
      </c>
      <c r="K1241" s="14">
        <f>0.5*'Specifications (ICE)'!$E$16*E1241^2</f>
        <v>32017.892254490835</v>
      </c>
      <c r="L1241" s="14">
        <f>E1241/'Specifications (ICE)'!$M$4</f>
        <v>38.219099344163133</v>
      </c>
      <c r="M1241" s="14">
        <f t="shared" si="446"/>
        <v>3</v>
      </c>
      <c r="N1241" s="14">
        <f>IF(M1241=1,'Specifications (ICE)'!$M$19,IF(M1241=2,'Specifications (ICE)'!$M$20,IF(M1241=3,'Specifications (ICE)'!$M$21)))</f>
        <v>632.83908432016858</v>
      </c>
      <c r="O1241" s="14">
        <f t="shared" si="447"/>
        <v>37.739546123904674</v>
      </c>
      <c r="P1241" s="13">
        <f t="shared" si="448"/>
        <v>-1.1006545543872963</v>
      </c>
      <c r="Q1241" s="14">
        <v>0</v>
      </c>
      <c r="R1241" s="17">
        <f>'Specifications (ICE)'!$E$16*9.81*SIN(Q1241-Q1240)</f>
        <v>0</v>
      </c>
      <c r="S1241" s="14">
        <f t="shared" si="452"/>
        <v>0</v>
      </c>
      <c r="T1241" s="12">
        <f t="shared" si="449"/>
        <v>684.31147469149539</v>
      </c>
      <c r="U1241" s="3">
        <f t="shared" si="467"/>
        <v>18</v>
      </c>
      <c r="V1241" s="19">
        <f t="shared" si="453"/>
        <v>13.422600000000001</v>
      </c>
      <c r="W1241" s="14">
        <f>IF(M1241=1,_xlfn.XLOOKUP(D1241,' RPM (ICE)'!$E$3:$E$63,' RPM (ICE)'!$B$3:$B$63,,1),IF(M1241=2,_xlfn.XLOOKUP(D1241,' RPM (ICE)'!$F$3:$F$63,' RPM (ICE)'!$B$3:$B$63,,1),IF(M1241=3,_xlfn.XLOOKUP(D1241,' RPM (ICE)'!$G$3:$G$63,' RPM (ICE)'!$B$3:$B$63,,1))))</f>
        <v>5600</v>
      </c>
      <c r="X1241" s="12">
        <f t="shared" si="454"/>
        <v>22.887450514285714</v>
      </c>
      <c r="Y1241" s="3">
        <f t="shared" si="455"/>
        <v>23</v>
      </c>
      <c r="Z1241" s="3">
        <f t="shared" si="462"/>
        <v>23</v>
      </c>
      <c r="AA1241" s="3">
        <f t="shared" si="456"/>
        <v>22</v>
      </c>
      <c r="AB1241" s="19"/>
      <c r="AC1241" s="14">
        <f>IF(M1241=1,_xlfn.XLOOKUP(D1241,' RPM (ICE)'!$E$3:$E$63,' RPM (ICE)'!$C$3:$C$63,,-1),IF(M1241=2,_xlfn.XLOOKUP(D1241,' RPM (ICE)'!$F$3:$F$63,' RPM (ICE)'!$C$3:$C$63,,-1),IF(M1241=3,_xlfn.XLOOKUP(D1241,' RPM (ICE)'!$G$3:$G$63,' RPM (ICE)'!$C$3:$C$63,,-1))))</f>
        <v>16.98</v>
      </c>
      <c r="AD1241" s="14">
        <f t="shared" si="457"/>
        <v>12.661986000000001</v>
      </c>
      <c r="AE1241" s="14">
        <f t="shared" si="458"/>
        <v>21.590494985142858</v>
      </c>
      <c r="AF1241" s="14" cm="1">
        <f t="array" ref="AF1241">_xlfn.XLOOKUP(AE1241,BSFC!$I$11:$I$33,_xlfn.XLOOKUP('Main Data (ICE)'!W1241,BSFC!$J$10:$W$10,BSFC!$J$11:$W$33,,-1),,-1)</f>
        <v>435.88070662500007</v>
      </c>
      <c r="AG1241" s="14">
        <f t="shared" si="459"/>
        <v>1.5330876124877384</v>
      </c>
      <c r="AH1241" s="14">
        <f t="shared" si="463"/>
        <v>3.2205692408210758E-4</v>
      </c>
      <c r="AI1241" s="14">
        <f t="shared" si="464"/>
        <v>0.14037839964238305</v>
      </c>
      <c r="AJ1241" s="14">
        <f t="shared" si="468"/>
        <v>147.21601713336693</v>
      </c>
      <c r="AK1241" s="14">
        <f t="shared" si="465"/>
        <v>1.8593165515547424E-4</v>
      </c>
      <c r="AL1241" s="14">
        <f t="shared" si="466"/>
        <v>0.19498810216340279</v>
      </c>
    </row>
    <row r="1242" spans="1:38" ht="15.75" thickBot="1" x14ac:dyDescent="0.3">
      <c r="A1242" s="14">
        <v>3</v>
      </c>
      <c r="B1242" s="17" t="s">
        <v>33</v>
      </c>
      <c r="C1242" s="14">
        <v>1236</v>
      </c>
      <c r="D1242" s="14">
        <f t="shared" si="460"/>
        <v>24.203368583720167</v>
      </c>
      <c r="E1242" s="14">
        <f t="shared" si="450"/>
        <v>10.819855956673029</v>
      </c>
      <c r="F1242" s="14">
        <f t="shared" si="461"/>
        <v>108.43250809403452</v>
      </c>
      <c r="G1242" s="14">
        <f>0.5*('Specifications (ICE)'!$P$4*'Specifications (ICE)'!$P$3)*'Specifications (ICE)'!$P$5*E1242^2</f>
        <v>36.591480474952476</v>
      </c>
      <c r="H1242" s="14">
        <f>IF(B1242="A",'Specifications (ICE)'!$M$12,IF(B1242="G",'Specifications (ICE)'!$M$13))</f>
        <v>84.271039200000004</v>
      </c>
      <c r="I1242" s="14">
        <f>'Specifications (ICE)'!$H$11-G1242-H1242-R1242</f>
        <v>581.13573054377014</v>
      </c>
      <c r="J1242" s="14">
        <f t="shared" si="451"/>
        <v>0.91829936699952552</v>
      </c>
      <c r="K1242" s="14">
        <f>0.5*'Specifications (ICE)'!$E$16*E1242^2</f>
        <v>31426.956327513068</v>
      </c>
      <c r="L1242" s="14">
        <f>E1242/'Specifications (ICE)'!$M$4</f>
        <v>37.864762753011476</v>
      </c>
      <c r="M1242" s="14">
        <f t="shared" si="446"/>
        <v>3</v>
      </c>
      <c r="N1242" s="14">
        <f>IF(M1242=1,'Specifications (ICE)'!$M$19,IF(M1242=2,'Specifications (ICE)'!$M$20,IF(M1242=3,'Specifications (ICE)'!$M$21)))</f>
        <v>632.83908432016858</v>
      </c>
      <c r="O1242" s="14">
        <f t="shared" si="447"/>
        <v>37.043008903553392</v>
      </c>
      <c r="P1242" s="13">
        <f t="shared" si="448"/>
        <v>-1.1019592403994305</v>
      </c>
      <c r="Q1242" s="14">
        <v>0</v>
      </c>
      <c r="R1242" s="17">
        <f>'Specifications (ICE)'!$E$16*9.81*SIN(Q1242-Q1241)</f>
        <v>0</v>
      </c>
      <c r="S1242" s="14">
        <f t="shared" si="452"/>
        <v>0</v>
      </c>
      <c r="T1242" s="12">
        <f t="shared" si="449"/>
        <v>677.96709192505057</v>
      </c>
      <c r="U1242" s="3">
        <f t="shared" si="467"/>
        <v>18</v>
      </c>
      <c r="V1242" s="19">
        <f t="shared" si="453"/>
        <v>13.422600000000001</v>
      </c>
      <c r="W1242" s="14">
        <f>IF(M1242=1,_xlfn.XLOOKUP(D1242,' RPM (ICE)'!$E$3:$E$63,' RPM (ICE)'!$B$3:$B$63,,1),IF(M1242=2,_xlfn.XLOOKUP(D1242,' RPM (ICE)'!$F$3:$F$63,' RPM (ICE)'!$B$3:$B$63,,1),IF(M1242=3,_xlfn.XLOOKUP(D1242,' RPM (ICE)'!$G$3:$G$63,' RPM (ICE)'!$B$3:$B$63,,1))))</f>
        <v>5600</v>
      </c>
      <c r="X1242" s="12">
        <f t="shared" si="454"/>
        <v>22.887450514285714</v>
      </c>
      <c r="Y1242" s="3">
        <f t="shared" si="455"/>
        <v>23</v>
      </c>
      <c r="Z1242" s="3">
        <f t="shared" si="462"/>
        <v>23</v>
      </c>
      <c r="AA1242" s="3">
        <f t="shared" si="456"/>
        <v>22</v>
      </c>
      <c r="AB1242" s="19"/>
      <c r="AC1242" s="14">
        <f>IF(M1242=1,_xlfn.XLOOKUP(D1242,' RPM (ICE)'!$E$3:$E$63,' RPM (ICE)'!$C$3:$C$63,,-1),IF(M1242=2,_xlfn.XLOOKUP(D1242,' RPM (ICE)'!$F$3:$F$63,' RPM (ICE)'!$C$3:$C$63,,-1),IF(M1242=3,_xlfn.XLOOKUP(D1242,' RPM (ICE)'!$G$3:$G$63,' RPM (ICE)'!$C$3:$C$63,,-1))))</f>
        <v>16.98</v>
      </c>
      <c r="AD1242" s="14">
        <f t="shared" si="457"/>
        <v>12.661986000000001</v>
      </c>
      <c r="AE1242" s="14">
        <f t="shared" si="458"/>
        <v>21.590494985142858</v>
      </c>
      <c r="AF1242" s="14" cm="1">
        <f t="array" ref="AF1242">_xlfn.XLOOKUP(AE1242,BSFC!$I$11:$I$33,_xlfn.XLOOKUP('Main Data (ICE)'!W1242,BSFC!$J$10:$W$10,BSFC!$J$11:$W$33,,-1),,-1)</f>
        <v>435.88070662500007</v>
      </c>
      <c r="AG1242" s="14">
        <f t="shared" si="459"/>
        <v>1.5330876124877384</v>
      </c>
      <c r="AH1242" s="14">
        <f t="shared" si="463"/>
        <v>3.2507071696863984E-4</v>
      </c>
      <c r="AI1242" s="14">
        <f t="shared" si="464"/>
        <v>0.14169205381538613</v>
      </c>
      <c r="AJ1242" s="14">
        <f t="shared" si="468"/>
        <v>147.35770918718231</v>
      </c>
      <c r="AK1242" s="14">
        <f t="shared" si="465"/>
        <v>1.8767159445746506E-4</v>
      </c>
      <c r="AL1242" s="14">
        <f t="shared" si="466"/>
        <v>0.19517577375786024</v>
      </c>
    </row>
    <row r="1243" spans="1:38" ht="15.75" thickBot="1" x14ac:dyDescent="0.3">
      <c r="A1243" s="14">
        <v>3</v>
      </c>
      <c r="B1243" s="17" t="s">
        <v>33</v>
      </c>
      <c r="C1243" s="14">
        <v>1237</v>
      </c>
      <c r="D1243" s="14">
        <f t="shared" si="460"/>
        <v>23.974462702451007</v>
      </c>
      <c r="E1243" s="14">
        <f t="shared" si="450"/>
        <v>10.717526041132531</v>
      </c>
      <c r="F1243" s="14">
        <f t="shared" si="461"/>
        <v>108.52581320905473</v>
      </c>
      <c r="G1243" s="14">
        <f>0.5*('Specifications (ICE)'!$P$4*'Specifications (ICE)'!$P$3)*'Specifications (ICE)'!$P$5*E1243^2</f>
        <v>35.902617965121642</v>
      </c>
      <c r="H1243" s="14">
        <f>IF(B1243="A",'Specifications (ICE)'!$M$12,IF(B1243="G",'Specifications (ICE)'!$M$13))</f>
        <v>84.271039200000004</v>
      </c>
      <c r="I1243" s="14">
        <f>'Specifications (ICE)'!$H$11-G1243-H1243-R1243</f>
        <v>581.82459305360101</v>
      </c>
      <c r="J1243" s="14">
        <f t="shared" si="451"/>
        <v>0.91938789412577093</v>
      </c>
      <c r="K1243" s="14">
        <f>0.5*'Specifications (ICE)'!$E$16*E1243^2</f>
        <v>30835.319921138813</v>
      </c>
      <c r="L1243" s="14">
        <f>E1243/'Specifications (ICE)'!$M$4</f>
        <v>37.506652812362312</v>
      </c>
      <c r="M1243" s="14">
        <f t="shared" si="446"/>
        <v>3</v>
      </c>
      <c r="N1243" s="14">
        <f>IF(M1243=1,'Specifications (ICE)'!$M$19,IF(M1243=2,'Specifications (ICE)'!$M$20,IF(M1243=3,'Specifications (ICE)'!$M$21)))</f>
        <v>632.83908432016858</v>
      </c>
      <c r="O1243" s="14">
        <f t="shared" si="447"/>
        <v>36.345646026900859</v>
      </c>
      <c r="P1243" s="13">
        <f t="shared" si="448"/>
        <v>-1.103265472950925</v>
      </c>
      <c r="Q1243" s="14">
        <v>0</v>
      </c>
      <c r="R1243" s="17">
        <f>'Specifications (ICE)'!$E$16*9.81*SIN(Q1243-Q1242)</f>
        <v>0</v>
      </c>
      <c r="S1243" s="14">
        <f t="shared" si="452"/>
        <v>0</v>
      </c>
      <c r="T1243" s="12">
        <f t="shared" si="449"/>
        <v>671.55514748385497</v>
      </c>
      <c r="U1243" s="3">
        <f t="shared" si="467"/>
        <v>18</v>
      </c>
      <c r="V1243" s="19">
        <f t="shared" si="453"/>
        <v>13.422600000000001</v>
      </c>
      <c r="W1243" s="14">
        <f>IF(M1243=1,_xlfn.XLOOKUP(D1243,' RPM (ICE)'!$E$3:$E$63,' RPM (ICE)'!$B$3:$B$63,,1),IF(M1243=2,_xlfn.XLOOKUP(D1243,' RPM (ICE)'!$F$3:$F$63,' RPM (ICE)'!$B$3:$B$63,,1),IF(M1243=3,_xlfn.XLOOKUP(D1243,' RPM (ICE)'!$G$3:$G$63,' RPM (ICE)'!$B$3:$B$63,,1))))</f>
        <v>5500</v>
      </c>
      <c r="X1243" s="12">
        <f t="shared" si="454"/>
        <v>23.303585978181818</v>
      </c>
      <c r="Y1243" s="3">
        <f t="shared" si="455"/>
        <v>23</v>
      </c>
      <c r="Z1243" s="3">
        <f t="shared" si="462"/>
        <v>23</v>
      </c>
      <c r="AA1243" s="3">
        <f t="shared" si="456"/>
        <v>22</v>
      </c>
      <c r="AB1243" s="19"/>
      <c r="AC1243" s="14">
        <f>IF(M1243=1,_xlfn.XLOOKUP(D1243,' RPM (ICE)'!$E$3:$E$63,' RPM (ICE)'!$C$3:$C$63,,-1),IF(M1243=2,_xlfn.XLOOKUP(D1243,' RPM (ICE)'!$F$3:$F$63,' RPM (ICE)'!$C$3:$C$63,,-1),IF(M1243=3,_xlfn.XLOOKUP(D1243,' RPM (ICE)'!$G$3:$G$63,' RPM (ICE)'!$C$3:$C$63,,-1))))</f>
        <v>16.244</v>
      </c>
      <c r="AD1243" s="14">
        <f t="shared" si="457"/>
        <v>12.1131508</v>
      </c>
      <c r="AE1243" s="14">
        <f t="shared" si="458"/>
        <v>21.030191701643634</v>
      </c>
      <c r="AF1243" s="14" cm="1">
        <f t="array" ref="AF1243">_xlfn.XLOOKUP(AE1243,BSFC!$I$11:$I$33,_xlfn.XLOOKUP('Main Data (ICE)'!W1243,BSFC!$J$10:$W$10,BSFC!$J$11:$W$33,,-1),,-1)</f>
        <v>435.88070662500007</v>
      </c>
      <c r="AG1243" s="14">
        <f t="shared" si="459"/>
        <v>1.4666357583775513</v>
      </c>
      <c r="AH1243" s="14">
        <f t="shared" si="463"/>
        <v>3.1394970240311256E-4</v>
      </c>
      <c r="AI1243" s="14">
        <f t="shared" si="464"/>
        <v>0.13684461812817719</v>
      </c>
      <c r="AJ1243" s="14">
        <f t="shared" si="468"/>
        <v>147.49455380531049</v>
      </c>
      <c r="AK1243" s="14">
        <f t="shared" si="465"/>
        <v>1.8125114983864529E-4</v>
      </c>
      <c r="AL1243" s="14">
        <f t="shared" si="466"/>
        <v>0.19535702490769888</v>
      </c>
    </row>
    <row r="1244" spans="1:38" ht="15.75" thickBot="1" x14ac:dyDescent="0.3">
      <c r="A1244" s="14">
        <v>3</v>
      </c>
      <c r="B1244" s="17" t="s">
        <v>33</v>
      </c>
      <c r="C1244" s="14">
        <v>1238</v>
      </c>
      <c r="D1244" s="14">
        <f t="shared" si="460"/>
        <v>23.74307478881822</v>
      </c>
      <c r="E1244" s="14">
        <f t="shared" si="450"/>
        <v>10.614086559683415</v>
      </c>
      <c r="F1244" s="14">
        <f t="shared" si="461"/>
        <v>108.62002762820205</v>
      </c>
      <c r="G1244" s="14">
        <f>0.5*('Specifications (ICE)'!$P$4*'Specifications (ICE)'!$P$3)*'Specifications (ICE)'!$P$5*E1244^2</f>
        <v>35.212938896382958</v>
      </c>
      <c r="H1244" s="14">
        <f>IF(B1244="A",'Specifications (ICE)'!$M$12,IF(B1244="G",'Specifications (ICE)'!$M$13))</f>
        <v>84.271039200000004</v>
      </c>
      <c r="I1244" s="14">
        <f>'Specifications (ICE)'!$H$11-G1244-H1244-R1244</f>
        <v>582.51427212233966</v>
      </c>
      <c r="J1244" s="14">
        <f t="shared" si="451"/>
        <v>0.92047771156250457</v>
      </c>
      <c r="K1244" s="14">
        <f>0.5*'Specifications (ICE)'!$E$16*E1244^2</f>
        <v>30242.982205038825</v>
      </c>
      <c r="L1244" s="14">
        <f>E1244/'Specifications (ICE)'!$M$4</f>
        <v>37.144659876407403</v>
      </c>
      <c r="M1244" s="14">
        <f t="shared" si="446"/>
        <v>3</v>
      </c>
      <c r="N1244" s="14">
        <f>IF(M1244=1,'Specifications (ICE)'!$M$19,IF(M1244=2,'Specifications (ICE)'!$M$20,IF(M1244=3,'Specifications (ICE)'!$M$21)))</f>
        <v>632.83908432016858</v>
      </c>
      <c r="O1244" s="14">
        <f t="shared" si="447"/>
        <v>35.647456515236541</v>
      </c>
      <c r="P1244" s="13">
        <f t="shared" si="448"/>
        <v>-1.1045732538750055</v>
      </c>
      <c r="Q1244" s="14">
        <v>0</v>
      </c>
      <c r="R1244" s="17">
        <f>'Specifications (ICE)'!$E$16*9.81*SIN(Q1244-Q1243)</f>
        <v>0</v>
      </c>
      <c r="S1244" s="14">
        <f t="shared" si="452"/>
        <v>0</v>
      </c>
      <c r="T1244" s="12">
        <f t="shared" si="449"/>
        <v>665.07367816401222</v>
      </c>
      <c r="U1244" s="3">
        <f t="shared" si="467"/>
        <v>18</v>
      </c>
      <c r="V1244" s="19">
        <f t="shared" si="453"/>
        <v>13.422600000000001</v>
      </c>
      <c r="W1244" s="14">
        <f>IF(M1244=1,_xlfn.XLOOKUP(D1244,' RPM (ICE)'!$E$3:$E$63,' RPM (ICE)'!$B$3:$B$63,,1),IF(M1244=2,_xlfn.XLOOKUP(D1244,' RPM (ICE)'!$F$3:$F$63,' RPM (ICE)'!$B$3:$B$63,,1),IF(M1244=3,_xlfn.XLOOKUP(D1244,' RPM (ICE)'!$G$3:$G$63,' RPM (ICE)'!$B$3:$B$63,,1))))</f>
        <v>5500</v>
      </c>
      <c r="X1244" s="12">
        <f t="shared" si="454"/>
        <v>23.303585978181818</v>
      </c>
      <c r="Y1244" s="3">
        <f t="shared" si="455"/>
        <v>23</v>
      </c>
      <c r="Z1244" s="3">
        <f t="shared" si="462"/>
        <v>23</v>
      </c>
      <c r="AA1244" s="3">
        <f t="shared" si="456"/>
        <v>22</v>
      </c>
      <c r="AB1244" s="19"/>
      <c r="AC1244" s="14">
        <f>IF(M1244=1,_xlfn.XLOOKUP(D1244,' RPM (ICE)'!$E$3:$E$63,' RPM (ICE)'!$C$3:$C$63,,-1),IF(M1244=2,_xlfn.XLOOKUP(D1244,' RPM (ICE)'!$F$3:$F$63,' RPM (ICE)'!$C$3:$C$63,,-1),IF(M1244=3,_xlfn.XLOOKUP(D1244,' RPM (ICE)'!$G$3:$G$63,' RPM (ICE)'!$C$3:$C$63,,-1))))</f>
        <v>16.244</v>
      </c>
      <c r="AD1244" s="14">
        <f t="shared" si="457"/>
        <v>12.1131508</v>
      </c>
      <c r="AE1244" s="14">
        <f t="shared" si="458"/>
        <v>21.030191701643634</v>
      </c>
      <c r="AF1244" s="14" cm="1">
        <f t="array" ref="AF1244">_xlfn.XLOOKUP(AE1244,BSFC!$I$11:$I$33,_xlfn.XLOOKUP('Main Data (ICE)'!W1244,BSFC!$J$10:$W$10,BSFC!$J$11:$W$33,,-1),,-1)</f>
        <v>435.88070662500007</v>
      </c>
      <c r="AG1244" s="14">
        <f t="shared" si="459"/>
        <v>1.4666357583775513</v>
      </c>
      <c r="AH1244" s="14">
        <f t="shared" si="463"/>
        <v>3.1700929629608325E-4</v>
      </c>
      <c r="AI1244" s="14">
        <f t="shared" si="464"/>
        <v>0.13817823607623078</v>
      </c>
      <c r="AJ1244" s="14">
        <f t="shared" si="468"/>
        <v>147.63273204138673</v>
      </c>
      <c r="AK1244" s="14">
        <f t="shared" si="465"/>
        <v>1.8301753122679573E-4</v>
      </c>
      <c r="AL1244" s="14">
        <f t="shared" si="466"/>
        <v>0.19554004243892567</v>
      </c>
    </row>
    <row r="1245" spans="1:38" ht="15.75" thickBot="1" x14ac:dyDescent="0.3">
      <c r="A1245" s="14">
        <v>3</v>
      </c>
      <c r="B1245" s="17" t="s">
        <v>33</v>
      </c>
      <c r="C1245" s="14">
        <v>1239</v>
      </c>
      <c r="D1245" s="14">
        <f t="shared" si="460"/>
        <v>23.509131225381555</v>
      </c>
      <c r="E1245" s="14">
        <f t="shared" si="450"/>
        <v>10.50950460243974</v>
      </c>
      <c r="F1245" s="14">
        <f t="shared" si="461"/>
        <v>108.71517959186053</v>
      </c>
      <c r="G1245" s="14">
        <f>0.5*('Specifications (ICE)'!$P$4*'Specifications (ICE)'!$P$3)*'Specifications (ICE)'!$P$5*E1245^2</f>
        <v>34.522442300809658</v>
      </c>
      <c r="H1245" s="14">
        <f>IF(B1245="A",'Specifications (ICE)'!$M$12,IF(B1245="G",'Specifications (ICE)'!$M$13))</f>
        <v>84.271039200000004</v>
      </c>
      <c r="I1245" s="14">
        <f>'Specifications (ICE)'!$H$11-G1245-H1245-R1245</f>
        <v>583.204768717913</v>
      </c>
      <c r="J1245" s="14">
        <f t="shared" si="451"/>
        <v>0.92156882083922553</v>
      </c>
      <c r="K1245" s="14">
        <f>0.5*'Specifications (ICE)'!$E$16*E1245^2</f>
        <v>29649.942347899603</v>
      </c>
      <c r="L1245" s="14">
        <f>E1245/'Specifications (ICE)'!$M$4</f>
        <v>36.778668774942226</v>
      </c>
      <c r="M1245" s="14">
        <f t="shared" si="446"/>
        <v>3</v>
      </c>
      <c r="N1245" s="14">
        <f>IF(M1245=1,'Specifications (ICE)'!$M$19,IF(M1245=2,'Specifications (ICE)'!$M$20,IF(M1245=3,'Specifications (ICE)'!$M$21)))</f>
        <v>632.83908432016858</v>
      </c>
      <c r="O1245" s="14">
        <f t="shared" si="447"/>
        <v>34.948439388689728</v>
      </c>
      <c r="P1245" s="13">
        <f t="shared" si="448"/>
        <v>-1.1058825850070706</v>
      </c>
      <c r="Q1245" s="14">
        <v>0</v>
      </c>
      <c r="R1245" s="17">
        <f>'Specifications (ICE)'!$E$16*9.81*SIN(Q1245-Q1244)</f>
        <v>0</v>
      </c>
      <c r="S1245" s="14">
        <f t="shared" si="452"/>
        <v>0</v>
      </c>
      <c r="T1245" s="12">
        <f t="shared" si="449"/>
        <v>658.52062184752822</v>
      </c>
      <c r="U1245" s="3">
        <f t="shared" si="467"/>
        <v>18</v>
      </c>
      <c r="V1245" s="19">
        <f t="shared" si="453"/>
        <v>13.422600000000001</v>
      </c>
      <c r="W1245" s="14">
        <f>IF(M1245=1,_xlfn.XLOOKUP(D1245,' RPM (ICE)'!$E$3:$E$63,' RPM (ICE)'!$B$3:$B$63,,1),IF(M1245=2,_xlfn.XLOOKUP(D1245,' RPM (ICE)'!$F$3:$F$63,' RPM (ICE)'!$B$3:$B$63,,1),IF(M1245=3,_xlfn.XLOOKUP(D1245,' RPM (ICE)'!$G$3:$G$63,' RPM (ICE)'!$B$3:$B$63,,1))))</f>
        <v>5400</v>
      </c>
      <c r="X1245" s="12">
        <f t="shared" si="454"/>
        <v>23.735133866666668</v>
      </c>
      <c r="Y1245" s="3">
        <f t="shared" si="455"/>
        <v>24</v>
      </c>
      <c r="Z1245" s="3">
        <f t="shared" si="462"/>
        <v>24</v>
      </c>
      <c r="AA1245" s="3">
        <f t="shared" si="456"/>
        <v>22</v>
      </c>
      <c r="AB1245" s="19"/>
      <c r="AC1245" s="14">
        <f>IF(M1245=1,_xlfn.XLOOKUP(D1245,' RPM (ICE)'!$E$3:$E$63,' RPM (ICE)'!$C$3:$C$63,,-1),IF(M1245=2,_xlfn.XLOOKUP(D1245,' RPM (ICE)'!$F$3:$F$63,' RPM (ICE)'!$C$3:$C$63,,-1),IF(M1245=3,_xlfn.XLOOKUP(D1245,' RPM (ICE)'!$G$3:$G$63,' RPM (ICE)'!$C$3:$C$63,,-1))))</f>
        <v>15.507999999999999</v>
      </c>
      <c r="AD1245" s="14">
        <f t="shared" si="457"/>
        <v>11.5643156</v>
      </c>
      <c r="AE1245" s="14">
        <f t="shared" si="458"/>
        <v>20.449136444681479</v>
      </c>
      <c r="AF1245" s="14" cm="1">
        <f t="array" ref="AF1245">_xlfn.XLOOKUP(AE1245,BSFC!$I$11:$I$33,_xlfn.XLOOKUP('Main Data (ICE)'!W1245,BSFC!$J$10:$W$10,BSFC!$J$11:$W$33,,-1),,-1)</f>
        <v>461.7157545</v>
      </c>
      <c r="AG1245" s="14">
        <f t="shared" si="459"/>
        <v>1.4831740840361447</v>
      </c>
      <c r="AH1245" s="14">
        <f t="shared" si="463"/>
        <v>3.0565759380733331E-4</v>
      </c>
      <c r="AI1245" s="14">
        <f t="shared" si="464"/>
        <v>0.14112692654340742</v>
      </c>
      <c r="AJ1245" s="14">
        <f t="shared" si="468"/>
        <v>147.77385896793015</v>
      </c>
      <c r="AK1245" s="14">
        <f t="shared" si="465"/>
        <v>1.8692308151444691E-4</v>
      </c>
      <c r="AL1245" s="14">
        <f t="shared" si="466"/>
        <v>0.19572696552044011</v>
      </c>
    </row>
    <row r="1246" spans="1:38" ht="15.75" thickBot="1" x14ac:dyDescent="0.3">
      <c r="A1246" s="14">
        <v>2</v>
      </c>
      <c r="B1246" s="17" t="s">
        <v>33</v>
      </c>
      <c r="C1246" s="14">
        <v>1240</v>
      </c>
      <c r="D1246" s="14">
        <f t="shared" si="460"/>
        <v>23.272554608195154</v>
      </c>
      <c r="E1246" s="14">
        <f t="shared" si="450"/>
        <v>10.403745566798909</v>
      </c>
      <c r="F1246" s="14">
        <f t="shared" si="461"/>
        <v>108.81129882061131</v>
      </c>
      <c r="G1246" s="14">
        <f>0.5*('Specifications (ICE)'!$P$4*'Specifications (ICE)'!$P$3)*'Specifications (ICE)'!$P$5*E1246^2</f>
        <v>33.831127209327654</v>
      </c>
      <c r="H1246" s="14">
        <f>IF(B1246="A",'Specifications (ICE)'!$M$12,IF(B1246="G",'Specifications (ICE)'!$M$13))</f>
        <v>84.271039200000004</v>
      </c>
      <c r="I1246" s="14">
        <f>'Specifications (ICE)'!$H$11-G1246-H1246-R1246</f>
        <v>583.89608380939501</v>
      </c>
      <c r="J1246" s="14">
        <f t="shared" si="451"/>
        <v>0.92266122348724577</v>
      </c>
      <c r="K1246" s="14">
        <f>0.5*'Specifications (ICE)'!$E$16*E1246^2</f>
        <v>29056.199517422232</v>
      </c>
      <c r="L1246" s="14">
        <f>E1246/'Specifications (ICE)'!$M$4</f>
        <v>36.408558413994434</v>
      </c>
      <c r="M1246" s="14">
        <f t="shared" si="446"/>
        <v>3</v>
      </c>
      <c r="N1246" s="14">
        <f>IF(M1246=1,'Specifications (ICE)'!$M$19,IF(M1246=2,'Specifications (ICE)'!$M$20,IF(M1246=3,'Specifications (ICE)'!$M$21)))</f>
        <v>632.83908432016858</v>
      </c>
      <c r="O1246" s="14">
        <f t="shared" si="447"/>
        <v>34.248593666228238</v>
      </c>
      <c r="P1246" s="13">
        <f t="shared" si="448"/>
        <v>0</v>
      </c>
      <c r="Q1246" s="14">
        <v>0</v>
      </c>
      <c r="R1246" s="17">
        <f>'Specifications (ICE)'!$E$16*9.81*SIN(Q1246-Q1245)</f>
        <v>0</v>
      </c>
      <c r="S1246" s="14">
        <f t="shared" si="452"/>
        <v>0</v>
      </c>
      <c r="T1246" s="12">
        <f t="shared" si="449"/>
        <v>651.89381035157749</v>
      </c>
      <c r="U1246" s="3">
        <f t="shared" si="467"/>
        <v>18</v>
      </c>
      <c r="V1246" s="19">
        <f t="shared" si="453"/>
        <v>13.422600000000001</v>
      </c>
      <c r="W1246" s="14">
        <f>IF(M1246=1,_xlfn.XLOOKUP(D1246,' RPM (ICE)'!$E$3:$E$63,' RPM (ICE)'!$B$3:$B$63,,1),IF(M1246=2,_xlfn.XLOOKUP(D1246,' RPM (ICE)'!$F$3:$F$63,' RPM (ICE)'!$B$3:$B$63,,1),IF(M1246=3,_xlfn.XLOOKUP(D1246,' RPM (ICE)'!$G$3:$G$63,' RPM (ICE)'!$B$3:$B$63,,1))))</f>
        <v>5400</v>
      </c>
      <c r="X1246" s="12">
        <f t="shared" si="454"/>
        <v>23.735133866666668</v>
      </c>
      <c r="Y1246" s="3">
        <f t="shared" si="455"/>
        <v>24</v>
      </c>
      <c r="Z1246" s="3">
        <f t="shared" si="462"/>
        <v>24</v>
      </c>
      <c r="AA1246" s="3">
        <f t="shared" si="456"/>
        <v>22</v>
      </c>
      <c r="AB1246" s="19"/>
      <c r="AC1246" s="14">
        <f>IF(M1246=1,_xlfn.XLOOKUP(D1246,' RPM (ICE)'!$E$3:$E$63,' RPM (ICE)'!$C$3:$C$63,,-1),IF(M1246=2,_xlfn.XLOOKUP(D1246,' RPM (ICE)'!$F$3:$F$63,' RPM (ICE)'!$C$3:$C$63,,-1),IF(M1246=3,_xlfn.XLOOKUP(D1246,' RPM (ICE)'!$G$3:$G$63,' RPM (ICE)'!$C$3:$C$63,,-1))))</f>
        <v>15.507999999999999</v>
      </c>
      <c r="AD1246" s="14">
        <f t="shared" si="457"/>
        <v>11.5643156</v>
      </c>
      <c r="AE1246" s="14">
        <f t="shared" si="458"/>
        <v>20.449136444681479</v>
      </c>
      <c r="AF1246" s="14" cm="1">
        <f t="array" ref="AF1246">_xlfn.XLOOKUP(AE1246,BSFC!$I$11:$I$33,_xlfn.XLOOKUP('Main Data (ICE)'!W1246,BSFC!$J$10:$W$10,BSFC!$J$11:$W$33,,-1),,-1)</f>
        <v>461.7157545</v>
      </c>
      <c r="AG1246" s="14">
        <f t="shared" si="459"/>
        <v>1.4831740840361447</v>
      </c>
      <c r="AH1246" s="14">
        <f t="shared" si="463"/>
        <v>3.0876474902850361E-4</v>
      </c>
      <c r="AI1246" s="14">
        <f t="shared" si="464"/>
        <v>0.14256154906069868</v>
      </c>
      <c r="AJ1246" s="14">
        <f t="shared" si="468"/>
        <v>147.91642051699085</v>
      </c>
      <c r="AK1246" s="14">
        <f t="shared" si="465"/>
        <v>1.8882324378900487E-4</v>
      </c>
      <c r="AL1246" s="14">
        <f t="shared" si="466"/>
        <v>0.1959157887642291</v>
      </c>
    </row>
    <row r="1247" spans="1:38" ht="15.75" thickBot="1" x14ac:dyDescent="0.3">
      <c r="A1247" s="14">
        <v>2</v>
      </c>
      <c r="B1247" s="17" t="s">
        <v>33</v>
      </c>
      <c r="C1247" s="14">
        <v>1241</v>
      </c>
      <c r="D1247" s="14">
        <f t="shared" si="460"/>
        <v>23.272554608195154</v>
      </c>
      <c r="E1247" s="14">
        <f t="shared" si="450"/>
        <v>10.403745566798909</v>
      </c>
      <c r="F1247" s="14">
        <f t="shared" si="461"/>
        <v>108.90741804936209</v>
      </c>
      <c r="G1247" s="14">
        <f>0.5*('Specifications (ICE)'!$P$4*'Specifications (ICE)'!$P$3)*'Specifications (ICE)'!$P$5*E1247^2</f>
        <v>33.831127209327654</v>
      </c>
      <c r="H1247" s="14">
        <f>IF(B1247="A",'Specifications (ICE)'!$M$12,IF(B1247="G",'Specifications (ICE)'!$M$13))</f>
        <v>84.271039200000004</v>
      </c>
      <c r="I1247" s="14">
        <f>'Specifications (ICE)'!$H$11-G1247-H1247-R1247</f>
        <v>583.89608380939501</v>
      </c>
      <c r="J1247" s="14">
        <f t="shared" si="451"/>
        <v>0.92266122348724577</v>
      </c>
      <c r="K1247" s="14">
        <f>0.5*'Specifications (ICE)'!$E$16*E1247^2</f>
        <v>29056.199517422232</v>
      </c>
      <c r="L1247" s="14">
        <f>E1247/'Specifications (ICE)'!$M$4</f>
        <v>36.408558413994434</v>
      </c>
      <c r="M1247" s="14">
        <f t="shared" si="446"/>
        <v>3</v>
      </c>
      <c r="N1247" s="14">
        <f>IF(M1247=1,'Specifications (ICE)'!$M$19,IF(M1247=2,'Specifications (ICE)'!$M$20,IF(M1247=3,'Specifications (ICE)'!$M$21)))</f>
        <v>632.83908432016858</v>
      </c>
      <c r="O1247" s="14">
        <f t="shared" si="447"/>
        <v>34.248593666228238</v>
      </c>
      <c r="P1247" s="13">
        <f t="shared" si="448"/>
        <v>0</v>
      </c>
      <c r="Q1247" s="14">
        <v>0</v>
      </c>
      <c r="R1247" s="17">
        <f>'Specifications (ICE)'!$E$16*9.81*SIN(Q1247-Q1246)</f>
        <v>0</v>
      </c>
      <c r="S1247" s="14">
        <f t="shared" si="452"/>
        <v>0</v>
      </c>
      <c r="T1247" s="12">
        <f t="shared" si="449"/>
        <v>651.89381035157749</v>
      </c>
      <c r="U1247" s="3">
        <f t="shared" si="467"/>
        <v>18</v>
      </c>
      <c r="V1247" s="19">
        <f t="shared" si="453"/>
        <v>13.422600000000001</v>
      </c>
      <c r="W1247" s="14">
        <f>IF(M1247=1,_xlfn.XLOOKUP(D1247,' RPM (ICE)'!$E$3:$E$63,' RPM (ICE)'!$B$3:$B$63,,1),IF(M1247=2,_xlfn.XLOOKUP(D1247,' RPM (ICE)'!$F$3:$F$63,' RPM (ICE)'!$B$3:$B$63,,1),IF(M1247=3,_xlfn.XLOOKUP(D1247,' RPM (ICE)'!$G$3:$G$63,' RPM (ICE)'!$B$3:$B$63,,1))))</f>
        <v>5400</v>
      </c>
      <c r="X1247" s="12">
        <f t="shared" si="454"/>
        <v>23.735133866666668</v>
      </c>
      <c r="Y1247" s="3">
        <f t="shared" si="455"/>
        <v>24</v>
      </c>
      <c r="Z1247" s="3">
        <f t="shared" si="462"/>
        <v>24</v>
      </c>
      <c r="AA1247" s="3">
        <f t="shared" si="456"/>
        <v>22</v>
      </c>
      <c r="AB1247" s="19"/>
      <c r="AC1247" s="14">
        <f>IF(M1247=1,_xlfn.XLOOKUP(D1247,' RPM (ICE)'!$E$3:$E$63,' RPM (ICE)'!$C$3:$C$63,,-1),IF(M1247=2,_xlfn.XLOOKUP(D1247,' RPM (ICE)'!$F$3:$F$63,' RPM (ICE)'!$C$3:$C$63,,-1),IF(M1247=3,_xlfn.XLOOKUP(D1247,' RPM (ICE)'!$G$3:$G$63,' RPM (ICE)'!$C$3:$C$63,,-1))))</f>
        <v>15.507999999999999</v>
      </c>
      <c r="AD1247" s="14">
        <f t="shared" si="457"/>
        <v>11.5643156</v>
      </c>
      <c r="AE1247" s="14">
        <f t="shared" si="458"/>
        <v>20.449136444681479</v>
      </c>
      <c r="AF1247" s="14" cm="1">
        <f t="array" ref="AF1247">_xlfn.XLOOKUP(AE1247,BSFC!$I$11:$I$33,_xlfn.XLOOKUP('Main Data (ICE)'!W1247,BSFC!$J$10:$W$10,BSFC!$J$11:$W$33,,-1),,-1)</f>
        <v>461.7157545</v>
      </c>
      <c r="AG1247" s="14">
        <f t="shared" si="459"/>
        <v>1.4831740840361447</v>
      </c>
      <c r="AH1247" s="14">
        <f t="shared" si="463"/>
        <v>3.0876474902850361E-4</v>
      </c>
      <c r="AI1247" s="14">
        <f t="shared" si="464"/>
        <v>0.14256154906069868</v>
      </c>
      <c r="AJ1247" s="14">
        <f t="shared" si="468"/>
        <v>148.05898206605156</v>
      </c>
      <c r="AK1247" s="14">
        <f t="shared" si="465"/>
        <v>1.8882324378900487E-4</v>
      </c>
      <c r="AL1247" s="14">
        <f t="shared" si="466"/>
        <v>0.1961046120080181</v>
      </c>
    </row>
    <row r="1248" spans="1:38" ht="15.75" thickBot="1" x14ac:dyDescent="0.3">
      <c r="A1248" s="14">
        <v>2</v>
      </c>
      <c r="B1248" s="17" t="s">
        <v>33</v>
      </c>
      <c r="C1248" s="14">
        <v>1242</v>
      </c>
      <c r="D1248" s="14">
        <f t="shared" si="460"/>
        <v>23.272554608195154</v>
      </c>
      <c r="E1248" s="14">
        <f t="shared" si="450"/>
        <v>10.403745566798909</v>
      </c>
      <c r="F1248" s="14">
        <f t="shared" si="461"/>
        <v>109.00353727811287</v>
      </c>
      <c r="G1248" s="14">
        <f>0.5*('Specifications (ICE)'!$P$4*'Specifications (ICE)'!$P$3)*'Specifications (ICE)'!$P$5*E1248^2</f>
        <v>33.831127209327654</v>
      </c>
      <c r="H1248" s="14">
        <f>IF(B1248="A",'Specifications (ICE)'!$M$12,IF(B1248="G",'Specifications (ICE)'!$M$13))</f>
        <v>84.271039200000004</v>
      </c>
      <c r="I1248" s="14">
        <f>'Specifications (ICE)'!$H$11-G1248-H1248-R1248</f>
        <v>583.89608380939501</v>
      </c>
      <c r="J1248" s="14">
        <f t="shared" si="451"/>
        <v>0.92266122348724577</v>
      </c>
      <c r="K1248" s="14">
        <f>0.5*'Specifications (ICE)'!$E$16*E1248^2</f>
        <v>29056.199517422232</v>
      </c>
      <c r="L1248" s="14">
        <f>E1248/'Specifications (ICE)'!$M$4</f>
        <v>36.408558413994434</v>
      </c>
      <c r="M1248" s="14">
        <f t="shared" si="446"/>
        <v>3</v>
      </c>
      <c r="N1248" s="14">
        <f>IF(M1248=1,'Specifications (ICE)'!$M$19,IF(M1248=2,'Specifications (ICE)'!$M$20,IF(M1248=3,'Specifications (ICE)'!$M$21)))</f>
        <v>632.83908432016858</v>
      </c>
      <c r="O1248" s="14">
        <f t="shared" si="447"/>
        <v>34.248593666228238</v>
      </c>
      <c r="P1248" s="13">
        <f t="shared" si="448"/>
        <v>0</v>
      </c>
      <c r="Q1248" s="14">
        <v>0</v>
      </c>
      <c r="R1248" s="17">
        <f>'Specifications (ICE)'!$E$16*9.81*SIN(Q1248-Q1247)</f>
        <v>0</v>
      </c>
      <c r="S1248" s="14">
        <f t="shared" si="452"/>
        <v>0</v>
      </c>
      <c r="T1248" s="12">
        <f t="shared" si="449"/>
        <v>651.89381035157749</v>
      </c>
      <c r="U1248" s="3">
        <f t="shared" si="467"/>
        <v>18</v>
      </c>
      <c r="V1248" s="19">
        <f t="shared" si="453"/>
        <v>13.422600000000001</v>
      </c>
      <c r="W1248" s="14">
        <f>IF(M1248=1,_xlfn.XLOOKUP(D1248,' RPM (ICE)'!$E$3:$E$63,' RPM (ICE)'!$B$3:$B$63,,1),IF(M1248=2,_xlfn.XLOOKUP(D1248,' RPM (ICE)'!$F$3:$F$63,' RPM (ICE)'!$B$3:$B$63,,1),IF(M1248=3,_xlfn.XLOOKUP(D1248,' RPM (ICE)'!$G$3:$G$63,' RPM (ICE)'!$B$3:$B$63,,1))))</f>
        <v>5400</v>
      </c>
      <c r="X1248" s="12">
        <f t="shared" si="454"/>
        <v>23.735133866666668</v>
      </c>
      <c r="Y1248" s="3">
        <f t="shared" si="455"/>
        <v>24</v>
      </c>
      <c r="Z1248" s="3">
        <f t="shared" si="462"/>
        <v>24</v>
      </c>
      <c r="AA1248" s="3">
        <f t="shared" si="456"/>
        <v>22</v>
      </c>
      <c r="AB1248" s="19"/>
      <c r="AC1248" s="14">
        <f>IF(M1248=1,_xlfn.XLOOKUP(D1248,' RPM (ICE)'!$E$3:$E$63,' RPM (ICE)'!$C$3:$C$63,,-1),IF(M1248=2,_xlfn.XLOOKUP(D1248,' RPM (ICE)'!$F$3:$F$63,' RPM (ICE)'!$C$3:$C$63,,-1),IF(M1248=3,_xlfn.XLOOKUP(D1248,' RPM (ICE)'!$G$3:$G$63,' RPM (ICE)'!$C$3:$C$63,,-1))))</f>
        <v>15.507999999999999</v>
      </c>
      <c r="AD1248" s="14">
        <f t="shared" si="457"/>
        <v>11.5643156</v>
      </c>
      <c r="AE1248" s="14">
        <f t="shared" si="458"/>
        <v>20.449136444681479</v>
      </c>
      <c r="AF1248" s="14" cm="1">
        <f t="array" ref="AF1248">_xlfn.XLOOKUP(AE1248,BSFC!$I$11:$I$33,_xlfn.XLOOKUP('Main Data (ICE)'!W1248,BSFC!$J$10:$W$10,BSFC!$J$11:$W$33,,-1),,-1)</f>
        <v>461.7157545</v>
      </c>
      <c r="AG1248" s="14">
        <f t="shared" si="459"/>
        <v>1.4831740840361447</v>
      </c>
      <c r="AH1248" s="14">
        <f t="shared" si="463"/>
        <v>3.0876474902850361E-4</v>
      </c>
      <c r="AI1248" s="14">
        <f t="shared" si="464"/>
        <v>0.14256154906069868</v>
      </c>
      <c r="AJ1248" s="14">
        <f t="shared" si="468"/>
        <v>148.20154361511226</v>
      </c>
      <c r="AK1248" s="14">
        <f t="shared" si="465"/>
        <v>1.8882324378900487E-4</v>
      </c>
      <c r="AL1248" s="14">
        <f t="shared" si="466"/>
        <v>0.19629343525180709</v>
      </c>
    </row>
    <row r="1249" spans="1:38" ht="15.75" thickBot="1" x14ac:dyDescent="0.3">
      <c r="A1249" s="14">
        <v>2</v>
      </c>
      <c r="B1249" s="17" t="s">
        <v>33</v>
      </c>
      <c r="C1249" s="14">
        <v>1243</v>
      </c>
      <c r="D1249" s="14">
        <f t="shared" si="460"/>
        <v>23.272554608195154</v>
      </c>
      <c r="E1249" s="14">
        <f t="shared" si="450"/>
        <v>10.403745566798909</v>
      </c>
      <c r="F1249" s="14">
        <f t="shared" si="461"/>
        <v>109.09965650686365</v>
      </c>
      <c r="G1249" s="14">
        <f>0.5*('Specifications (ICE)'!$P$4*'Specifications (ICE)'!$P$3)*'Specifications (ICE)'!$P$5*E1249^2</f>
        <v>33.831127209327654</v>
      </c>
      <c r="H1249" s="14">
        <f>IF(B1249="A",'Specifications (ICE)'!$M$12,IF(B1249="G",'Specifications (ICE)'!$M$13))</f>
        <v>84.271039200000004</v>
      </c>
      <c r="I1249" s="14">
        <f>'Specifications (ICE)'!$H$11-G1249-H1249-R1249</f>
        <v>583.89608380939501</v>
      </c>
      <c r="J1249" s="14">
        <f t="shared" si="451"/>
        <v>0.92266122348724577</v>
      </c>
      <c r="K1249" s="14">
        <f>0.5*'Specifications (ICE)'!$E$16*E1249^2</f>
        <v>29056.199517422232</v>
      </c>
      <c r="L1249" s="14">
        <f>E1249/'Specifications (ICE)'!$M$4</f>
        <v>36.408558413994434</v>
      </c>
      <c r="M1249" s="14">
        <f t="shared" si="446"/>
        <v>3</v>
      </c>
      <c r="N1249" s="14">
        <f>IF(M1249=1,'Specifications (ICE)'!$M$19,IF(M1249=2,'Specifications (ICE)'!$M$20,IF(M1249=3,'Specifications (ICE)'!$M$21)))</f>
        <v>632.83908432016858</v>
      </c>
      <c r="O1249" s="14">
        <f t="shared" si="447"/>
        <v>34.248593666228238</v>
      </c>
      <c r="P1249" s="13">
        <f t="shared" si="448"/>
        <v>0</v>
      </c>
      <c r="Q1249" s="14">
        <v>0</v>
      </c>
      <c r="R1249" s="17">
        <f>'Specifications (ICE)'!$E$16*9.81*SIN(Q1249-Q1248)</f>
        <v>0</v>
      </c>
      <c r="S1249" s="14">
        <f t="shared" si="452"/>
        <v>0</v>
      </c>
      <c r="T1249" s="12">
        <f t="shared" si="449"/>
        <v>651.89381035157749</v>
      </c>
      <c r="U1249" s="3">
        <f t="shared" si="467"/>
        <v>18</v>
      </c>
      <c r="V1249" s="19">
        <f t="shared" si="453"/>
        <v>13.422600000000001</v>
      </c>
      <c r="W1249" s="14">
        <f>IF(M1249=1,_xlfn.XLOOKUP(D1249,' RPM (ICE)'!$E$3:$E$63,' RPM (ICE)'!$B$3:$B$63,,1),IF(M1249=2,_xlfn.XLOOKUP(D1249,' RPM (ICE)'!$F$3:$F$63,' RPM (ICE)'!$B$3:$B$63,,1),IF(M1249=3,_xlfn.XLOOKUP(D1249,' RPM (ICE)'!$G$3:$G$63,' RPM (ICE)'!$B$3:$B$63,,1))))</f>
        <v>5400</v>
      </c>
      <c r="X1249" s="12">
        <f t="shared" si="454"/>
        <v>23.735133866666668</v>
      </c>
      <c r="Y1249" s="3">
        <f t="shared" si="455"/>
        <v>24</v>
      </c>
      <c r="Z1249" s="3">
        <f t="shared" si="462"/>
        <v>24</v>
      </c>
      <c r="AA1249" s="3">
        <f t="shared" si="456"/>
        <v>22</v>
      </c>
      <c r="AB1249" s="19"/>
      <c r="AC1249" s="14">
        <f>IF(M1249=1,_xlfn.XLOOKUP(D1249,' RPM (ICE)'!$E$3:$E$63,' RPM (ICE)'!$C$3:$C$63,,-1),IF(M1249=2,_xlfn.XLOOKUP(D1249,' RPM (ICE)'!$F$3:$F$63,' RPM (ICE)'!$C$3:$C$63,,-1),IF(M1249=3,_xlfn.XLOOKUP(D1249,' RPM (ICE)'!$G$3:$G$63,' RPM (ICE)'!$C$3:$C$63,,-1))))</f>
        <v>15.507999999999999</v>
      </c>
      <c r="AD1249" s="14">
        <f t="shared" si="457"/>
        <v>11.5643156</v>
      </c>
      <c r="AE1249" s="14">
        <f t="shared" si="458"/>
        <v>20.449136444681479</v>
      </c>
      <c r="AF1249" s="14" cm="1">
        <f t="array" ref="AF1249">_xlfn.XLOOKUP(AE1249,BSFC!$I$11:$I$33,_xlfn.XLOOKUP('Main Data (ICE)'!W1249,BSFC!$J$10:$W$10,BSFC!$J$11:$W$33,,-1),,-1)</f>
        <v>461.7157545</v>
      </c>
      <c r="AG1249" s="14">
        <f t="shared" si="459"/>
        <v>1.4831740840361447</v>
      </c>
      <c r="AH1249" s="14">
        <f t="shared" si="463"/>
        <v>3.0876474902850361E-4</v>
      </c>
      <c r="AI1249" s="14">
        <f t="shared" si="464"/>
        <v>0.14256154906069868</v>
      </c>
      <c r="AJ1249" s="14">
        <f t="shared" si="468"/>
        <v>148.34410516417296</v>
      </c>
      <c r="AK1249" s="14">
        <f t="shared" si="465"/>
        <v>1.8882324378900487E-4</v>
      </c>
      <c r="AL1249" s="14">
        <f t="shared" si="466"/>
        <v>0.19648225849559608</v>
      </c>
    </row>
    <row r="1250" spans="1:38" ht="15.75" thickBot="1" x14ac:dyDescent="0.3">
      <c r="A1250" s="14">
        <v>2</v>
      </c>
      <c r="B1250" s="17" t="s">
        <v>33</v>
      </c>
      <c r="C1250" s="14">
        <v>1244</v>
      </c>
      <c r="D1250" s="14">
        <f t="shared" si="460"/>
        <v>23.272554608195154</v>
      </c>
      <c r="E1250" s="14">
        <f t="shared" si="450"/>
        <v>10.403745566798909</v>
      </c>
      <c r="F1250" s="14">
        <f t="shared" si="461"/>
        <v>109.19577573561443</v>
      </c>
      <c r="G1250" s="14">
        <f>0.5*('Specifications (ICE)'!$P$4*'Specifications (ICE)'!$P$3)*'Specifications (ICE)'!$P$5*E1250^2</f>
        <v>33.831127209327654</v>
      </c>
      <c r="H1250" s="14">
        <f>IF(B1250="A",'Specifications (ICE)'!$M$12,IF(B1250="G",'Specifications (ICE)'!$M$13))</f>
        <v>84.271039200000004</v>
      </c>
      <c r="I1250" s="14">
        <f>'Specifications (ICE)'!$H$11-G1250-H1250-R1250</f>
        <v>583.89608380939501</v>
      </c>
      <c r="J1250" s="14">
        <f t="shared" si="451"/>
        <v>0.92266122348724577</v>
      </c>
      <c r="K1250" s="14">
        <f>0.5*'Specifications (ICE)'!$E$16*E1250^2</f>
        <v>29056.199517422232</v>
      </c>
      <c r="L1250" s="14">
        <f>E1250/'Specifications (ICE)'!$M$4</f>
        <v>36.408558413994434</v>
      </c>
      <c r="M1250" s="14">
        <f t="shared" si="446"/>
        <v>3</v>
      </c>
      <c r="N1250" s="14">
        <f>IF(M1250=1,'Specifications (ICE)'!$M$19,IF(M1250=2,'Specifications (ICE)'!$M$20,IF(M1250=3,'Specifications (ICE)'!$M$21)))</f>
        <v>632.83908432016858</v>
      </c>
      <c r="O1250" s="14">
        <f t="shared" si="447"/>
        <v>34.248593666228238</v>
      </c>
      <c r="P1250" s="13">
        <f t="shared" si="448"/>
        <v>0</v>
      </c>
      <c r="Q1250" s="14">
        <v>0</v>
      </c>
      <c r="R1250" s="17">
        <f>'Specifications (ICE)'!$E$16*9.81*SIN(Q1250-Q1249)</f>
        <v>0</v>
      </c>
      <c r="S1250" s="14">
        <f t="shared" si="452"/>
        <v>0</v>
      </c>
      <c r="T1250" s="12">
        <f t="shared" si="449"/>
        <v>651.89381035157749</v>
      </c>
      <c r="U1250" s="3">
        <f t="shared" si="467"/>
        <v>18</v>
      </c>
      <c r="V1250" s="19">
        <f t="shared" si="453"/>
        <v>13.422600000000001</v>
      </c>
      <c r="W1250" s="14">
        <f>IF(M1250=1,_xlfn.XLOOKUP(D1250,' RPM (ICE)'!$E$3:$E$63,' RPM (ICE)'!$B$3:$B$63,,1),IF(M1250=2,_xlfn.XLOOKUP(D1250,' RPM (ICE)'!$F$3:$F$63,' RPM (ICE)'!$B$3:$B$63,,1),IF(M1250=3,_xlfn.XLOOKUP(D1250,' RPM (ICE)'!$G$3:$G$63,' RPM (ICE)'!$B$3:$B$63,,1))))</f>
        <v>5400</v>
      </c>
      <c r="X1250" s="12">
        <f t="shared" si="454"/>
        <v>23.735133866666668</v>
      </c>
      <c r="Y1250" s="3">
        <f t="shared" si="455"/>
        <v>24</v>
      </c>
      <c r="Z1250" s="3">
        <f t="shared" si="462"/>
        <v>24</v>
      </c>
      <c r="AA1250" s="3">
        <f t="shared" si="456"/>
        <v>22</v>
      </c>
      <c r="AB1250" s="19"/>
      <c r="AC1250" s="14">
        <f>IF(M1250=1,_xlfn.XLOOKUP(D1250,' RPM (ICE)'!$E$3:$E$63,' RPM (ICE)'!$C$3:$C$63,,-1),IF(M1250=2,_xlfn.XLOOKUP(D1250,' RPM (ICE)'!$F$3:$F$63,' RPM (ICE)'!$C$3:$C$63,,-1),IF(M1250=3,_xlfn.XLOOKUP(D1250,' RPM (ICE)'!$G$3:$G$63,' RPM (ICE)'!$C$3:$C$63,,-1))))</f>
        <v>15.507999999999999</v>
      </c>
      <c r="AD1250" s="14">
        <f t="shared" si="457"/>
        <v>11.5643156</v>
      </c>
      <c r="AE1250" s="14">
        <f t="shared" si="458"/>
        <v>20.449136444681479</v>
      </c>
      <c r="AF1250" s="14" cm="1">
        <f t="array" ref="AF1250">_xlfn.XLOOKUP(AE1250,BSFC!$I$11:$I$33,_xlfn.XLOOKUP('Main Data (ICE)'!W1250,BSFC!$J$10:$W$10,BSFC!$J$11:$W$33,,-1),,-1)</f>
        <v>461.7157545</v>
      </c>
      <c r="AG1250" s="14">
        <f t="shared" si="459"/>
        <v>1.4831740840361447</v>
      </c>
      <c r="AH1250" s="14">
        <f t="shared" si="463"/>
        <v>3.0876474902850361E-4</v>
      </c>
      <c r="AI1250" s="14">
        <f t="shared" si="464"/>
        <v>0.14256154906069868</v>
      </c>
      <c r="AJ1250" s="14">
        <f t="shared" si="468"/>
        <v>148.48666671323366</v>
      </c>
      <c r="AK1250" s="14">
        <f t="shared" si="465"/>
        <v>1.8882324378900487E-4</v>
      </c>
      <c r="AL1250" s="14">
        <f t="shared" si="466"/>
        <v>0.19667108173938508</v>
      </c>
    </row>
    <row r="1251" spans="1:38" ht="15.75" thickBot="1" x14ac:dyDescent="0.3">
      <c r="A1251" s="14">
        <v>2</v>
      </c>
      <c r="B1251" s="17" t="s">
        <v>33</v>
      </c>
      <c r="C1251" s="14">
        <v>1245</v>
      </c>
      <c r="D1251" s="14">
        <f t="shared" si="460"/>
        <v>23.272554608195154</v>
      </c>
      <c r="E1251" s="14">
        <f t="shared" si="450"/>
        <v>10.403745566798909</v>
      </c>
      <c r="F1251" s="14">
        <f t="shared" si="461"/>
        <v>109.29189496436521</v>
      </c>
      <c r="G1251" s="14">
        <f>0.5*('Specifications (ICE)'!$P$4*'Specifications (ICE)'!$P$3)*'Specifications (ICE)'!$P$5*E1251^2</f>
        <v>33.831127209327654</v>
      </c>
      <c r="H1251" s="14">
        <f>IF(B1251="A",'Specifications (ICE)'!$M$12,IF(B1251="G",'Specifications (ICE)'!$M$13))</f>
        <v>84.271039200000004</v>
      </c>
      <c r="I1251" s="14">
        <f>'Specifications (ICE)'!$H$11-G1251-H1251-R1251</f>
        <v>583.89608380939501</v>
      </c>
      <c r="J1251" s="14">
        <f t="shared" si="451"/>
        <v>0.92266122348724577</v>
      </c>
      <c r="K1251" s="14">
        <f>0.5*'Specifications (ICE)'!$E$16*E1251^2</f>
        <v>29056.199517422232</v>
      </c>
      <c r="L1251" s="14">
        <f>E1251/'Specifications (ICE)'!$M$4</f>
        <v>36.408558413994434</v>
      </c>
      <c r="M1251" s="14">
        <f t="shared" si="446"/>
        <v>3</v>
      </c>
      <c r="N1251" s="14">
        <f>IF(M1251=1,'Specifications (ICE)'!$M$19,IF(M1251=2,'Specifications (ICE)'!$M$20,IF(M1251=3,'Specifications (ICE)'!$M$21)))</f>
        <v>632.83908432016858</v>
      </c>
      <c r="O1251" s="14">
        <f t="shared" si="447"/>
        <v>34.248593666228238</v>
      </c>
      <c r="P1251" s="13">
        <f t="shared" si="448"/>
        <v>0</v>
      </c>
      <c r="Q1251" s="14">
        <v>0</v>
      </c>
      <c r="R1251" s="17">
        <f>'Specifications (ICE)'!$E$16*9.81*SIN(Q1251-Q1250)</f>
        <v>0</v>
      </c>
      <c r="S1251" s="14">
        <f t="shared" si="452"/>
        <v>0</v>
      </c>
      <c r="T1251" s="12">
        <f t="shared" si="449"/>
        <v>651.89381035157749</v>
      </c>
      <c r="U1251" s="3">
        <f t="shared" si="467"/>
        <v>18</v>
      </c>
      <c r="V1251" s="19">
        <f t="shared" si="453"/>
        <v>13.422600000000001</v>
      </c>
      <c r="W1251" s="14">
        <f>IF(M1251=1,_xlfn.XLOOKUP(D1251,' RPM (ICE)'!$E$3:$E$63,' RPM (ICE)'!$B$3:$B$63,,1),IF(M1251=2,_xlfn.XLOOKUP(D1251,' RPM (ICE)'!$F$3:$F$63,' RPM (ICE)'!$B$3:$B$63,,1),IF(M1251=3,_xlfn.XLOOKUP(D1251,' RPM (ICE)'!$G$3:$G$63,' RPM (ICE)'!$B$3:$B$63,,1))))</f>
        <v>5400</v>
      </c>
      <c r="X1251" s="12">
        <f t="shared" si="454"/>
        <v>23.735133866666668</v>
      </c>
      <c r="Y1251" s="3">
        <f t="shared" si="455"/>
        <v>24</v>
      </c>
      <c r="Z1251" s="3">
        <f t="shared" si="462"/>
        <v>24</v>
      </c>
      <c r="AA1251" s="3">
        <f t="shared" si="456"/>
        <v>22</v>
      </c>
      <c r="AB1251" s="19"/>
      <c r="AC1251" s="14">
        <f>IF(M1251=1,_xlfn.XLOOKUP(D1251,' RPM (ICE)'!$E$3:$E$63,' RPM (ICE)'!$C$3:$C$63,,-1),IF(M1251=2,_xlfn.XLOOKUP(D1251,' RPM (ICE)'!$F$3:$F$63,' RPM (ICE)'!$C$3:$C$63,,-1),IF(M1251=3,_xlfn.XLOOKUP(D1251,' RPM (ICE)'!$G$3:$G$63,' RPM (ICE)'!$C$3:$C$63,,-1))))</f>
        <v>15.507999999999999</v>
      </c>
      <c r="AD1251" s="14">
        <f t="shared" si="457"/>
        <v>11.5643156</v>
      </c>
      <c r="AE1251" s="14">
        <f t="shared" si="458"/>
        <v>20.449136444681479</v>
      </c>
      <c r="AF1251" s="14" cm="1">
        <f t="array" ref="AF1251">_xlfn.XLOOKUP(AE1251,BSFC!$I$11:$I$33,_xlfn.XLOOKUP('Main Data (ICE)'!W1251,BSFC!$J$10:$W$10,BSFC!$J$11:$W$33,,-1),,-1)</f>
        <v>461.7157545</v>
      </c>
      <c r="AG1251" s="14">
        <f t="shared" si="459"/>
        <v>1.4831740840361447</v>
      </c>
      <c r="AH1251" s="14">
        <f t="shared" si="463"/>
        <v>3.0876474902850361E-4</v>
      </c>
      <c r="AI1251" s="14">
        <f t="shared" si="464"/>
        <v>0.14256154906069868</v>
      </c>
      <c r="AJ1251" s="14">
        <f t="shared" si="468"/>
        <v>148.62922826229436</v>
      </c>
      <c r="AK1251" s="14">
        <f t="shared" si="465"/>
        <v>1.8882324378900487E-4</v>
      </c>
      <c r="AL1251" s="14">
        <f t="shared" si="466"/>
        <v>0.19685990498317407</v>
      </c>
    </row>
    <row r="1252" spans="1:38" ht="15.75" thickBot="1" x14ac:dyDescent="0.3">
      <c r="A1252" s="14">
        <v>2</v>
      </c>
      <c r="B1252" s="17" t="s">
        <v>33</v>
      </c>
      <c r="C1252" s="14">
        <v>1246</v>
      </c>
      <c r="D1252" s="14">
        <f t="shared" si="460"/>
        <v>23.272554608195154</v>
      </c>
      <c r="E1252" s="14">
        <f t="shared" si="450"/>
        <v>10.403745566798909</v>
      </c>
      <c r="F1252" s="14">
        <f t="shared" si="461"/>
        <v>109.38801419311599</v>
      </c>
      <c r="G1252" s="14">
        <f>0.5*('Specifications (ICE)'!$P$4*'Specifications (ICE)'!$P$3)*'Specifications (ICE)'!$P$5*E1252^2</f>
        <v>33.831127209327654</v>
      </c>
      <c r="H1252" s="14">
        <f>IF(B1252="A",'Specifications (ICE)'!$M$12,IF(B1252="G",'Specifications (ICE)'!$M$13))</f>
        <v>84.271039200000004</v>
      </c>
      <c r="I1252" s="14">
        <f>'Specifications (ICE)'!$H$11-G1252-H1252-R1252</f>
        <v>583.89608380939501</v>
      </c>
      <c r="J1252" s="14">
        <f t="shared" si="451"/>
        <v>0.92266122348724577</v>
      </c>
      <c r="K1252" s="14">
        <f>0.5*'Specifications (ICE)'!$E$16*E1252^2</f>
        <v>29056.199517422232</v>
      </c>
      <c r="L1252" s="14">
        <f>E1252/'Specifications (ICE)'!$M$4</f>
        <v>36.408558413994434</v>
      </c>
      <c r="M1252" s="14">
        <f t="shared" si="446"/>
        <v>3</v>
      </c>
      <c r="N1252" s="14">
        <f>IF(M1252=1,'Specifications (ICE)'!$M$19,IF(M1252=2,'Specifications (ICE)'!$M$20,IF(M1252=3,'Specifications (ICE)'!$M$21)))</f>
        <v>632.83908432016858</v>
      </c>
      <c r="O1252" s="14">
        <f t="shared" si="447"/>
        <v>34.248593666228238</v>
      </c>
      <c r="P1252" s="13">
        <f t="shared" si="448"/>
        <v>0</v>
      </c>
      <c r="Q1252" s="14">
        <v>0</v>
      </c>
      <c r="R1252" s="17">
        <f>'Specifications (ICE)'!$E$16*9.81*SIN(Q1252-Q1251)</f>
        <v>0</v>
      </c>
      <c r="S1252" s="14">
        <f t="shared" si="452"/>
        <v>0</v>
      </c>
      <c r="T1252" s="12">
        <f t="shared" si="449"/>
        <v>651.89381035157749</v>
      </c>
      <c r="U1252" s="3">
        <f t="shared" si="467"/>
        <v>18</v>
      </c>
      <c r="V1252" s="19">
        <f t="shared" si="453"/>
        <v>13.422600000000001</v>
      </c>
      <c r="W1252" s="14">
        <f>IF(M1252=1,_xlfn.XLOOKUP(D1252,' RPM (ICE)'!$E$3:$E$63,' RPM (ICE)'!$B$3:$B$63,,1),IF(M1252=2,_xlfn.XLOOKUP(D1252,' RPM (ICE)'!$F$3:$F$63,' RPM (ICE)'!$B$3:$B$63,,1),IF(M1252=3,_xlfn.XLOOKUP(D1252,' RPM (ICE)'!$G$3:$G$63,' RPM (ICE)'!$B$3:$B$63,,1))))</f>
        <v>5400</v>
      </c>
      <c r="X1252" s="12">
        <f t="shared" si="454"/>
        <v>23.735133866666668</v>
      </c>
      <c r="Y1252" s="3">
        <f t="shared" si="455"/>
        <v>24</v>
      </c>
      <c r="Z1252" s="3">
        <f t="shared" si="462"/>
        <v>24</v>
      </c>
      <c r="AA1252" s="3">
        <f t="shared" si="456"/>
        <v>22</v>
      </c>
      <c r="AB1252" s="19"/>
      <c r="AC1252" s="14">
        <f>IF(M1252=1,_xlfn.XLOOKUP(D1252,' RPM (ICE)'!$E$3:$E$63,' RPM (ICE)'!$C$3:$C$63,,-1),IF(M1252=2,_xlfn.XLOOKUP(D1252,' RPM (ICE)'!$F$3:$F$63,' RPM (ICE)'!$C$3:$C$63,,-1),IF(M1252=3,_xlfn.XLOOKUP(D1252,' RPM (ICE)'!$G$3:$G$63,' RPM (ICE)'!$C$3:$C$63,,-1))))</f>
        <v>15.507999999999999</v>
      </c>
      <c r="AD1252" s="14">
        <f t="shared" si="457"/>
        <v>11.5643156</v>
      </c>
      <c r="AE1252" s="14">
        <f t="shared" si="458"/>
        <v>20.449136444681479</v>
      </c>
      <c r="AF1252" s="14" cm="1">
        <f t="array" ref="AF1252">_xlfn.XLOOKUP(AE1252,BSFC!$I$11:$I$33,_xlfn.XLOOKUP('Main Data (ICE)'!W1252,BSFC!$J$10:$W$10,BSFC!$J$11:$W$33,,-1),,-1)</f>
        <v>461.7157545</v>
      </c>
      <c r="AG1252" s="14">
        <f t="shared" si="459"/>
        <v>1.4831740840361447</v>
      </c>
      <c r="AH1252" s="14">
        <f t="shared" si="463"/>
        <v>3.0876474902850361E-4</v>
      </c>
      <c r="AI1252" s="14">
        <f t="shared" si="464"/>
        <v>0.14256154906069868</v>
      </c>
      <c r="AJ1252" s="14">
        <f t="shared" si="468"/>
        <v>148.77178981135506</v>
      </c>
      <c r="AK1252" s="14">
        <f t="shared" si="465"/>
        <v>1.8882324378900487E-4</v>
      </c>
      <c r="AL1252" s="14">
        <f t="shared" si="466"/>
        <v>0.19704872822696307</v>
      </c>
    </row>
    <row r="1253" spans="1:38" ht="15.75" thickBot="1" x14ac:dyDescent="0.3">
      <c r="A1253" s="14">
        <v>1</v>
      </c>
      <c r="B1253" s="17" t="s">
        <v>33</v>
      </c>
      <c r="C1253" s="14">
        <v>1247</v>
      </c>
      <c r="D1253" s="14">
        <f t="shared" si="460"/>
        <v>23.272554608195154</v>
      </c>
      <c r="E1253" s="14">
        <f t="shared" si="450"/>
        <v>10.403745566798909</v>
      </c>
      <c r="F1253" s="14">
        <f t="shared" si="461"/>
        <v>109.48413342186677</v>
      </c>
      <c r="G1253" s="14">
        <f>0.5*('Specifications (ICE)'!$P$4*'Specifications (ICE)'!$P$3)*'Specifications (ICE)'!$P$5*E1253^2</f>
        <v>33.831127209327654</v>
      </c>
      <c r="H1253" s="14">
        <f>IF(B1253="A",'Specifications (ICE)'!$M$12,IF(B1253="G",'Specifications (ICE)'!$M$13))</f>
        <v>84.271039200000004</v>
      </c>
      <c r="I1253" s="14">
        <f>'Specifications (ICE)'!$H$11-G1253-H1253-R1253</f>
        <v>583.89608380939501</v>
      </c>
      <c r="J1253" s="14">
        <f t="shared" si="451"/>
        <v>0.92266122348724577</v>
      </c>
      <c r="K1253" s="14">
        <f>0.5*'Specifications (ICE)'!$E$16*E1253^2</f>
        <v>29056.199517422232</v>
      </c>
      <c r="L1253" s="14">
        <f>E1253/'Specifications (ICE)'!$M$4</f>
        <v>36.408558413994434</v>
      </c>
      <c r="M1253" s="14">
        <f t="shared" si="446"/>
        <v>3</v>
      </c>
      <c r="N1253" s="14">
        <f>IF(M1253=1,'Specifications (ICE)'!$M$19,IF(M1253=2,'Specifications (ICE)'!$M$20,IF(M1253=3,'Specifications (ICE)'!$M$21)))</f>
        <v>632.83908432016858</v>
      </c>
      <c r="O1253" s="14">
        <f t="shared" si="447"/>
        <v>34.248593666228238</v>
      </c>
      <c r="P1253" s="13">
        <f t="shared" si="448"/>
        <v>0.92266122348724577</v>
      </c>
      <c r="Q1253" s="14">
        <v>0</v>
      </c>
      <c r="R1253" s="17">
        <f>'Specifications (ICE)'!$E$16*9.81*SIN(Q1253-Q1252)</f>
        <v>0</v>
      </c>
      <c r="S1253" s="14">
        <f t="shared" si="452"/>
        <v>0</v>
      </c>
      <c r="T1253" s="12">
        <f t="shared" si="449"/>
        <v>651.89381035157749</v>
      </c>
      <c r="U1253" s="3">
        <f t="shared" si="467"/>
        <v>18</v>
      </c>
      <c r="V1253" s="19">
        <f t="shared" si="453"/>
        <v>13.422600000000001</v>
      </c>
      <c r="W1253" s="14">
        <f>IF(M1253=1,_xlfn.XLOOKUP(D1253,' RPM (ICE)'!$E$3:$E$63,' RPM (ICE)'!$B$3:$B$63,,1),IF(M1253=2,_xlfn.XLOOKUP(D1253,' RPM (ICE)'!$F$3:$F$63,' RPM (ICE)'!$B$3:$B$63,,1),IF(M1253=3,_xlfn.XLOOKUP(D1253,' RPM (ICE)'!$G$3:$G$63,' RPM (ICE)'!$B$3:$B$63,,1))))</f>
        <v>5400</v>
      </c>
      <c r="X1253" s="12">
        <f t="shared" si="454"/>
        <v>23.735133866666668</v>
      </c>
      <c r="Y1253" s="3">
        <f t="shared" si="455"/>
        <v>24</v>
      </c>
      <c r="Z1253" s="3">
        <f t="shared" si="462"/>
        <v>24</v>
      </c>
      <c r="AA1253" s="3">
        <f t="shared" si="456"/>
        <v>22</v>
      </c>
      <c r="AB1253" s="19"/>
      <c r="AC1253" s="14">
        <f>IF(M1253=1,_xlfn.XLOOKUP(D1253,' RPM (ICE)'!$E$3:$E$63,' RPM (ICE)'!$C$3:$C$63,,-1),IF(M1253=2,_xlfn.XLOOKUP(D1253,' RPM (ICE)'!$F$3:$F$63,' RPM (ICE)'!$C$3:$C$63,,-1),IF(M1253=3,_xlfn.XLOOKUP(D1253,' RPM (ICE)'!$G$3:$G$63,' RPM (ICE)'!$C$3:$C$63,,-1))))</f>
        <v>15.507999999999999</v>
      </c>
      <c r="AD1253" s="14">
        <f t="shared" si="457"/>
        <v>11.5643156</v>
      </c>
      <c r="AE1253" s="14">
        <f t="shared" si="458"/>
        <v>20.449136444681479</v>
      </c>
      <c r="AF1253" s="14" cm="1">
        <f t="array" ref="AF1253">_xlfn.XLOOKUP(AE1253,BSFC!$I$11:$I$33,_xlfn.XLOOKUP('Main Data (ICE)'!W1253,BSFC!$J$10:$W$10,BSFC!$J$11:$W$33,,-1),,-1)</f>
        <v>461.7157545</v>
      </c>
      <c r="AG1253" s="14">
        <f t="shared" si="459"/>
        <v>1.4831740840361447</v>
      </c>
      <c r="AH1253" s="14">
        <f t="shared" si="463"/>
        <v>3.0876474902850361E-4</v>
      </c>
      <c r="AI1253" s="14">
        <f t="shared" si="464"/>
        <v>0.14256154906069868</v>
      </c>
      <c r="AJ1253" s="14">
        <f t="shared" si="468"/>
        <v>148.91435136041576</v>
      </c>
      <c r="AK1253" s="14">
        <f t="shared" si="465"/>
        <v>1.8882324378900487E-4</v>
      </c>
      <c r="AL1253" s="14">
        <f t="shared" si="466"/>
        <v>0.19723755147075206</v>
      </c>
    </row>
    <row r="1254" spans="1:38" ht="15.75" thickBot="1" x14ac:dyDescent="0.3">
      <c r="A1254" s="14">
        <v>1</v>
      </c>
      <c r="B1254" s="17" t="s">
        <v>33</v>
      </c>
      <c r="C1254" s="14">
        <v>1248</v>
      </c>
      <c r="D1254" s="14">
        <f t="shared" si="460"/>
        <v>23.470100298547187</v>
      </c>
      <c r="E1254" s="14">
        <f t="shared" si="450"/>
        <v>10.492056245830101</v>
      </c>
      <c r="F1254" s="14">
        <f t="shared" si="461"/>
        <v>109.5794436238491</v>
      </c>
      <c r="G1254" s="14">
        <f>0.5*('Specifications (ICE)'!$P$4*'Specifications (ICE)'!$P$3)*'Specifications (ICE)'!$P$5*E1254^2</f>
        <v>34.40790600733893</v>
      </c>
      <c r="H1254" s="14">
        <f>IF(B1254="A",'Specifications (ICE)'!$M$12,IF(B1254="G",'Specifications (ICE)'!$M$13))</f>
        <v>84.271039200000004</v>
      </c>
      <c r="I1254" s="14">
        <f>'Specifications (ICE)'!$H$11-G1254-H1254-R1254</f>
        <v>583.31930501138368</v>
      </c>
      <c r="J1254" s="14">
        <f t="shared" si="451"/>
        <v>0.92174980886020674</v>
      </c>
      <c r="K1254" s="14">
        <f>0.5*'Specifications (ICE)'!$E$16*E1254^2</f>
        <v>29551.571715006416</v>
      </c>
      <c r="L1254" s="14">
        <f>E1254/'Specifications (ICE)'!$M$4</f>
        <v>36.717607159510415</v>
      </c>
      <c r="M1254" s="14">
        <f t="shared" si="446"/>
        <v>3</v>
      </c>
      <c r="N1254" s="14">
        <f>IF(M1254=1,'Specifications (ICE)'!$M$19,IF(M1254=2,'Specifications (ICE)'!$M$20,IF(M1254=3,'Specifications (ICE)'!$M$21)))</f>
        <v>632.83908432016858</v>
      </c>
      <c r="O1254" s="14">
        <f t="shared" si="447"/>
        <v>34.832489750037631</v>
      </c>
      <c r="P1254" s="13">
        <f t="shared" si="448"/>
        <v>0.92174980886020674</v>
      </c>
      <c r="Q1254" s="14">
        <v>0</v>
      </c>
      <c r="R1254" s="17">
        <f>'Specifications (ICE)'!$E$16*9.81*SIN(Q1254-Q1253)</f>
        <v>0</v>
      </c>
      <c r="S1254" s="14">
        <f t="shared" si="452"/>
        <v>0</v>
      </c>
      <c r="T1254" s="12">
        <f t="shared" si="449"/>
        <v>657.42731601823823</v>
      </c>
      <c r="U1254" s="3">
        <f t="shared" si="467"/>
        <v>18</v>
      </c>
      <c r="V1254" s="19">
        <f t="shared" si="453"/>
        <v>13.422600000000001</v>
      </c>
      <c r="W1254" s="14">
        <f>IF(M1254=1,_xlfn.XLOOKUP(D1254,' RPM (ICE)'!$E$3:$E$63,' RPM (ICE)'!$B$3:$B$63,,1),IF(M1254=2,_xlfn.XLOOKUP(D1254,' RPM (ICE)'!$F$3:$F$63,' RPM (ICE)'!$B$3:$B$63,,1),IF(M1254=3,_xlfn.XLOOKUP(D1254,' RPM (ICE)'!$G$3:$G$63,' RPM (ICE)'!$B$3:$B$63,,1))))</f>
        <v>5400</v>
      </c>
      <c r="X1254" s="12">
        <f t="shared" si="454"/>
        <v>23.735133866666668</v>
      </c>
      <c r="Y1254" s="3">
        <f t="shared" si="455"/>
        <v>24</v>
      </c>
      <c r="Z1254" s="3">
        <f t="shared" si="462"/>
        <v>24</v>
      </c>
      <c r="AA1254" s="3">
        <f t="shared" si="456"/>
        <v>22</v>
      </c>
      <c r="AB1254" s="19"/>
      <c r="AC1254" s="14">
        <f>IF(M1254=1,_xlfn.XLOOKUP(D1254,' RPM (ICE)'!$E$3:$E$63,' RPM (ICE)'!$C$3:$C$63,,-1),IF(M1254=2,_xlfn.XLOOKUP(D1254,' RPM (ICE)'!$F$3:$F$63,' RPM (ICE)'!$C$3:$C$63,,-1),IF(M1254=3,_xlfn.XLOOKUP(D1254,' RPM (ICE)'!$G$3:$G$63,' RPM (ICE)'!$C$3:$C$63,,-1))))</f>
        <v>15.507999999999999</v>
      </c>
      <c r="AD1254" s="14">
        <f t="shared" si="457"/>
        <v>11.5643156</v>
      </c>
      <c r="AE1254" s="14">
        <f t="shared" si="458"/>
        <v>20.449136444681479</v>
      </c>
      <c r="AF1254" s="14" cm="1">
        <f t="array" ref="AF1254">_xlfn.XLOOKUP(AE1254,BSFC!$I$11:$I$33,_xlfn.XLOOKUP('Main Data (ICE)'!W1254,BSFC!$J$10:$W$10,BSFC!$J$11:$W$33,,-1),,-1)</f>
        <v>461.7157545</v>
      </c>
      <c r="AG1254" s="14">
        <f t="shared" si="459"/>
        <v>1.4831740840361447</v>
      </c>
      <c r="AH1254" s="14">
        <f t="shared" si="463"/>
        <v>3.0616590433983311E-4</v>
      </c>
      <c r="AI1254" s="14">
        <f t="shared" si="464"/>
        <v>0.14136162152444087</v>
      </c>
      <c r="AJ1254" s="14">
        <f t="shared" si="468"/>
        <v>149.05571298194022</v>
      </c>
      <c r="AK1254" s="14">
        <f t="shared" si="465"/>
        <v>1.8723393579396145E-4</v>
      </c>
      <c r="AL1254" s="14">
        <f t="shared" si="466"/>
        <v>0.19742478540654601</v>
      </c>
    </row>
    <row r="1255" spans="1:38" ht="15.75" thickBot="1" x14ac:dyDescent="0.3">
      <c r="A1255" s="14">
        <v>1</v>
      </c>
      <c r="B1255" s="17" t="s">
        <v>33</v>
      </c>
      <c r="C1255" s="14">
        <v>1249</v>
      </c>
      <c r="D1255" s="14">
        <f t="shared" si="460"/>
        <v>23.665804376779004</v>
      </c>
      <c r="E1255" s="14">
        <f t="shared" si="450"/>
        <v>10.579543651943728</v>
      </c>
      <c r="F1255" s="14">
        <f t="shared" si="461"/>
        <v>109.67396565928834</v>
      </c>
      <c r="G1255" s="14">
        <f>0.5*('Specifications (ICE)'!$P$4*'Specifications (ICE)'!$P$3)*'Specifications (ICE)'!$P$5*E1255^2</f>
        <v>34.984115057083251</v>
      </c>
      <c r="H1255" s="14">
        <f>IF(B1255="A",'Specifications (ICE)'!$M$12,IF(B1255="G",'Specifications (ICE)'!$M$13))</f>
        <v>84.271039200000004</v>
      </c>
      <c r="I1255" s="14">
        <f>'Specifications (ICE)'!$H$11-G1255-H1255-R1255</f>
        <v>582.74309596163937</v>
      </c>
      <c r="J1255" s="14">
        <f t="shared" si="451"/>
        <v>0.92083929453828672</v>
      </c>
      <c r="K1255" s="14">
        <f>0.5*'Specifications (ICE)'!$E$16*E1255^2</f>
        <v>30046.454578634413</v>
      </c>
      <c r="L1255" s="14">
        <f>E1255/'Specifications (ICE)'!$M$4</f>
        <v>37.023774809951803</v>
      </c>
      <c r="M1255" s="14">
        <f t="shared" si="446"/>
        <v>3</v>
      </c>
      <c r="N1255" s="14">
        <f>IF(M1255=1,'Specifications (ICE)'!$M$19,IF(M1255=2,'Specifications (ICE)'!$M$20,IF(M1255=3,'Specifications (ICE)'!$M$21)))</f>
        <v>632.83908432016858</v>
      </c>
      <c r="O1255" s="14">
        <f t="shared" si="447"/>
        <v>35.415809055049017</v>
      </c>
      <c r="P1255" s="13">
        <f t="shared" si="448"/>
        <v>0.92083929453828672</v>
      </c>
      <c r="Q1255" s="14">
        <v>0</v>
      </c>
      <c r="R1255" s="17">
        <f>'Specifications (ICE)'!$E$16*9.81*SIN(Q1255-Q1254)</f>
        <v>0</v>
      </c>
      <c r="S1255" s="14">
        <f t="shared" si="452"/>
        <v>0</v>
      </c>
      <c r="T1255" s="12">
        <f t="shared" si="449"/>
        <v>662.90923579059347</v>
      </c>
      <c r="U1255" s="3">
        <f t="shared" si="467"/>
        <v>18</v>
      </c>
      <c r="V1255" s="19">
        <f t="shared" si="453"/>
        <v>13.422600000000001</v>
      </c>
      <c r="W1255" s="14">
        <f>IF(M1255=1,_xlfn.XLOOKUP(D1255,' RPM (ICE)'!$E$3:$E$63,' RPM (ICE)'!$B$3:$B$63,,1),IF(M1255=2,_xlfn.XLOOKUP(D1255,' RPM (ICE)'!$F$3:$F$63,' RPM (ICE)'!$B$3:$B$63,,1),IF(M1255=3,_xlfn.XLOOKUP(D1255,' RPM (ICE)'!$G$3:$G$63,' RPM (ICE)'!$B$3:$B$63,,1))))</f>
        <v>5400</v>
      </c>
      <c r="X1255" s="12">
        <f t="shared" si="454"/>
        <v>23.735133866666668</v>
      </c>
      <c r="Y1255" s="3">
        <f t="shared" si="455"/>
        <v>24</v>
      </c>
      <c r="Z1255" s="3">
        <f t="shared" si="462"/>
        <v>24</v>
      </c>
      <c r="AA1255" s="3">
        <f t="shared" si="456"/>
        <v>22</v>
      </c>
      <c r="AB1255" s="19"/>
      <c r="AC1255" s="14">
        <f>IF(M1255=1,_xlfn.XLOOKUP(D1255,' RPM (ICE)'!$E$3:$E$63,' RPM (ICE)'!$C$3:$C$63,,-1),IF(M1255=2,_xlfn.XLOOKUP(D1255,' RPM (ICE)'!$F$3:$F$63,' RPM (ICE)'!$C$3:$C$63,,-1),IF(M1255=3,_xlfn.XLOOKUP(D1255,' RPM (ICE)'!$G$3:$G$63,' RPM (ICE)'!$C$3:$C$63,,-1))))</f>
        <v>15.507999999999999</v>
      </c>
      <c r="AD1255" s="14">
        <f t="shared" si="457"/>
        <v>11.5643156</v>
      </c>
      <c r="AE1255" s="14">
        <f t="shared" si="458"/>
        <v>20.449136444681479</v>
      </c>
      <c r="AF1255" s="14" cm="1">
        <f t="array" ref="AF1255">_xlfn.XLOOKUP(AE1255,BSFC!$I$11:$I$33,_xlfn.XLOOKUP('Main Data (ICE)'!W1255,BSFC!$J$10:$W$10,BSFC!$J$11:$W$33,,-1),,-1)</f>
        <v>461.7157545</v>
      </c>
      <c r="AG1255" s="14">
        <f t="shared" si="459"/>
        <v>1.4831740840361447</v>
      </c>
      <c r="AH1255" s="14">
        <f t="shared" si="463"/>
        <v>3.0363406915937804E-4</v>
      </c>
      <c r="AI1255" s="14">
        <f t="shared" si="464"/>
        <v>0.14019263333382742</v>
      </c>
      <c r="AJ1255" s="14">
        <f t="shared" si="468"/>
        <v>149.19590561527406</v>
      </c>
      <c r="AK1255" s="14">
        <f t="shared" si="465"/>
        <v>1.8568560706467207E-4</v>
      </c>
      <c r="AL1255" s="14">
        <f t="shared" si="466"/>
        <v>0.19761047101361068</v>
      </c>
    </row>
    <row r="1256" spans="1:38" ht="15.75" thickBot="1" x14ac:dyDescent="0.3">
      <c r="A1256" s="14">
        <v>1</v>
      </c>
      <c r="B1256" s="17" t="s">
        <v>33</v>
      </c>
      <c r="C1256" s="14">
        <v>1250</v>
      </c>
      <c r="D1256" s="14">
        <f t="shared" si="460"/>
        <v>23.859712348010877</v>
      </c>
      <c r="E1256" s="14">
        <f t="shared" si="450"/>
        <v>10.666228127715037</v>
      </c>
      <c r="F1256" s="14">
        <f t="shared" si="461"/>
        <v>109.76771951379307</v>
      </c>
      <c r="G1256" s="14">
        <f>0.5*('Specifications (ICE)'!$P$4*'Specifications (ICE)'!$P$3)*'Specifications (ICE)'!$P$5*E1256^2</f>
        <v>35.559754921364046</v>
      </c>
      <c r="H1256" s="14">
        <f>IF(B1256="A",'Specifications (ICE)'!$M$12,IF(B1256="G",'Specifications (ICE)'!$M$13))</f>
        <v>84.271039200000004</v>
      </c>
      <c r="I1256" s="14">
        <f>'Specifications (ICE)'!$H$11-G1256-H1256-R1256</f>
        <v>582.16745609735858</v>
      </c>
      <c r="J1256" s="14">
        <f t="shared" si="451"/>
        <v>0.91992967963215433</v>
      </c>
      <c r="K1256" s="14">
        <f>0.5*'Specifications (ICE)'!$E$16*E1256^2</f>
        <v>30540.848591675549</v>
      </c>
      <c r="L1256" s="14">
        <f>E1256/'Specifications (ICE)'!$M$4</f>
        <v>37.327132555433202</v>
      </c>
      <c r="M1256" s="14">
        <f t="shared" si="446"/>
        <v>3</v>
      </c>
      <c r="N1256" s="14">
        <f>IF(M1256=1,'Specifications (ICE)'!$M$19,IF(M1256=2,'Specifications (ICE)'!$M$20,IF(M1256=3,'Specifications (ICE)'!$M$21)))</f>
        <v>632.83908432016858</v>
      </c>
      <c r="O1256" s="14">
        <f t="shared" si="447"/>
        <v>35.998552151010657</v>
      </c>
      <c r="P1256" s="13">
        <f t="shared" si="448"/>
        <v>0.91992967963215433</v>
      </c>
      <c r="Q1256" s="14">
        <v>0</v>
      </c>
      <c r="R1256" s="17">
        <f>'Specifications (ICE)'!$E$16*9.81*SIN(Q1256-Q1255)</f>
        <v>0</v>
      </c>
      <c r="S1256" s="14">
        <f t="shared" si="452"/>
        <v>0</v>
      </c>
      <c r="T1256" s="12">
        <f t="shared" si="449"/>
        <v>668.34084432485292</v>
      </c>
      <c r="U1256" s="3">
        <f t="shared" si="467"/>
        <v>18</v>
      </c>
      <c r="V1256" s="19">
        <f t="shared" si="453"/>
        <v>13.422600000000001</v>
      </c>
      <c r="W1256" s="14">
        <f>IF(M1256=1,_xlfn.XLOOKUP(D1256,' RPM (ICE)'!$E$3:$E$63,' RPM (ICE)'!$B$3:$B$63,,1),IF(M1256=2,_xlfn.XLOOKUP(D1256,' RPM (ICE)'!$F$3:$F$63,' RPM (ICE)'!$B$3:$B$63,,1),IF(M1256=3,_xlfn.XLOOKUP(D1256,' RPM (ICE)'!$G$3:$G$63,' RPM (ICE)'!$B$3:$B$63,,1))))</f>
        <v>5500</v>
      </c>
      <c r="X1256" s="12">
        <f t="shared" si="454"/>
        <v>23.303585978181818</v>
      </c>
      <c r="Y1256" s="3">
        <f t="shared" si="455"/>
        <v>23</v>
      </c>
      <c r="Z1256" s="3">
        <f t="shared" si="462"/>
        <v>23</v>
      </c>
      <c r="AA1256" s="3">
        <f t="shared" si="456"/>
        <v>22</v>
      </c>
      <c r="AB1256" s="19"/>
      <c r="AC1256" s="14">
        <f>IF(M1256=1,_xlfn.XLOOKUP(D1256,' RPM (ICE)'!$E$3:$E$63,' RPM (ICE)'!$C$3:$C$63,,-1),IF(M1256=2,_xlfn.XLOOKUP(D1256,' RPM (ICE)'!$F$3:$F$63,' RPM (ICE)'!$C$3:$C$63,,-1),IF(M1256=3,_xlfn.XLOOKUP(D1256,' RPM (ICE)'!$G$3:$G$63,' RPM (ICE)'!$C$3:$C$63,,-1))))</f>
        <v>16.244</v>
      </c>
      <c r="AD1256" s="14">
        <f t="shared" si="457"/>
        <v>12.1131508</v>
      </c>
      <c r="AE1256" s="14">
        <f t="shared" si="458"/>
        <v>21.030191701643634</v>
      </c>
      <c r="AF1256" s="14" cm="1">
        <f t="array" ref="AF1256">_xlfn.XLOOKUP(AE1256,BSFC!$I$11:$I$33,_xlfn.XLOOKUP('Main Data (ICE)'!W1256,BSFC!$J$10:$W$10,BSFC!$J$11:$W$33,,-1),,-1)</f>
        <v>435.88070662500007</v>
      </c>
      <c r="AG1256" s="14">
        <f t="shared" si="459"/>
        <v>1.4666357583775513</v>
      </c>
      <c r="AH1256" s="14">
        <f t="shared" si="463"/>
        <v>3.1545960491583501E-4</v>
      </c>
      <c r="AI1256" s="14">
        <f t="shared" si="464"/>
        <v>0.13750275550235752</v>
      </c>
      <c r="AJ1256" s="14">
        <f t="shared" si="468"/>
        <v>149.33340837077643</v>
      </c>
      <c r="AK1256" s="14">
        <f t="shared" si="465"/>
        <v>1.8212285497000997E-4</v>
      </c>
      <c r="AL1256" s="14">
        <f t="shared" si="466"/>
        <v>0.1977925938685807</v>
      </c>
    </row>
    <row r="1257" spans="1:38" ht="15.75" thickBot="1" x14ac:dyDescent="0.3">
      <c r="A1257" s="14">
        <v>1</v>
      </c>
      <c r="B1257" s="17" t="s">
        <v>33</v>
      </c>
      <c r="C1257" s="14">
        <v>1251</v>
      </c>
      <c r="D1257" s="14">
        <f t="shared" si="460"/>
        <v>24.051867840452434</v>
      </c>
      <c r="E1257" s="14">
        <f t="shared" si="450"/>
        <v>10.752129176666532</v>
      </c>
      <c r="F1257" s="14">
        <f t="shared" si="461"/>
        <v>109.86072434879543</v>
      </c>
      <c r="G1257" s="14">
        <f>0.5*('Specifications (ICE)'!$P$4*'Specifications (ICE)'!$P$3)*'Specifications (ICE)'!$P$5*E1257^2</f>
        <v>36.134826162428794</v>
      </c>
      <c r="H1257" s="14">
        <f>IF(B1257="A",'Specifications (ICE)'!$M$12,IF(B1257="G",'Specifications (ICE)'!$M$13))</f>
        <v>84.271039200000004</v>
      </c>
      <c r="I1257" s="14">
        <f>'Specifications (ICE)'!$H$11-G1257-H1257-R1257</f>
        <v>581.59238485629385</v>
      </c>
      <c r="J1257" s="14">
        <f t="shared" si="451"/>
        <v>0.91902096325335714</v>
      </c>
      <c r="K1257" s="14">
        <f>0.5*'Specifications (ICE)'!$E$16*E1257^2</f>
        <v>31034.754237021651</v>
      </c>
      <c r="L1257" s="14">
        <f>E1257/'Specifications (ICE)'!$M$4</f>
        <v>37.627748649751645</v>
      </c>
      <c r="M1257" s="14">
        <f t="shared" si="446"/>
        <v>3</v>
      </c>
      <c r="N1257" s="14">
        <f>IF(M1257=1,'Specifications (ICE)'!$M$19,IF(M1257=2,'Specifications (ICE)'!$M$20,IF(M1257=3,'Specifications (ICE)'!$M$21)))</f>
        <v>632.83908432016858</v>
      </c>
      <c r="O1257" s="14">
        <f t="shared" si="447"/>
        <v>36.580719607108009</v>
      </c>
      <c r="P1257" s="13">
        <f t="shared" si="448"/>
        <v>0.91902096325335714</v>
      </c>
      <c r="Q1257" s="14">
        <v>0</v>
      </c>
      <c r="R1257" s="17">
        <f>'Specifications (ICE)'!$E$16*9.81*SIN(Q1257-Q1256)</f>
        <v>0</v>
      </c>
      <c r="S1257" s="14">
        <f t="shared" si="452"/>
        <v>0</v>
      </c>
      <c r="T1257" s="12">
        <f t="shared" si="449"/>
        <v>673.72336370257506</v>
      </c>
      <c r="U1257" s="3">
        <f t="shared" si="467"/>
        <v>18</v>
      </c>
      <c r="V1257" s="19">
        <f t="shared" si="453"/>
        <v>13.422600000000001</v>
      </c>
      <c r="W1257" s="14">
        <f>IF(M1257=1,_xlfn.XLOOKUP(D1257,' RPM (ICE)'!$E$3:$E$63,' RPM (ICE)'!$B$3:$B$63,,1),IF(M1257=2,_xlfn.XLOOKUP(D1257,' RPM (ICE)'!$F$3:$F$63,' RPM (ICE)'!$B$3:$B$63,,1),IF(M1257=3,_xlfn.XLOOKUP(D1257,' RPM (ICE)'!$G$3:$G$63,' RPM (ICE)'!$B$3:$B$63,,1))))</f>
        <v>5500</v>
      </c>
      <c r="X1257" s="12">
        <f t="shared" si="454"/>
        <v>23.303585978181818</v>
      </c>
      <c r="Y1257" s="3">
        <f t="shared" si="455"/>
        <v>23</v>
      </c>
      <c r="Z1257" s="3">
        <f t="shared" si="462"/>
        <v>23</v>
      </c>
      <c r="AA1257" s="3">
        <f t="shared" si="456"/>
        <v>22</v>
      </c>
      <c r="AB1257" s="19"/>
      <c r="AC1257" s="14">
        <f>IF(M1257=1,_xlfn.XLOOKUP(D1257,' RPM (ICE)'!$E$3:$E$63,' RPM (ICE)'!$C$3:$C$63,,-1),IF(M1257=2,_xlfn.XLOOKUP(D1257,' RPM (ICE)'!$F$3:$F$63,' RPM (ICE)'!$C$3:$C$63,,-1),IF(M1257=3,_xlfn.XLOOKUP(D1257,' RPM (ICE)'!$G$3:$G$63,' RPM (ICE)'!$C$3:$C$63,,-1))))</f>
        <v>16.244</v>
      </c>
      <c r="AD1257" s="14">
        <f t="shared" si="457"/>
        <v>12.1131508</v>
      </c>
      <c r="AE1257" s="14">
        <f t="shared" si="458"/>
        <v>21.030191701643634</v>
      </c>
      <c r="AF1257" s="14" cm="1">
        <f t="array" ref="AF1257">_xlfn.XLOOKUP(AE1257,BSFC!$I$11:$I$33,_xlfn.XLOOKUP('Main Data (ICE)'!W1257,BSFC!$J$10:$W$10,BSFC!$J$11:$W$33,,-1),,-1)</f>
        <v>435.88070662500007</v>
      </c>
      <c r="AG1257" s="14">
        <f t="shared" si="459"/>
        <v>1.4666357583775513</v>
      </c>
      <c r="AH1257" s="14">
        <f t="shared" si="463"/>
        <v>3.1293933097575519E-4</v>
      </c>
      <c r="AI1257" s="14">
        <f t="shared" si="464"/>
        <v>0.13640421671646694</v>
      </c>
      <c r="AJ1257" s="14">
        <f t="shared" si="468"/>
        <v>149.4698125874929</v>
      </c>
      <c r="AK1257" s="14">
        <f t="shared" si="465"/>
        <v>1.8066783671055224E-4</v>
      </c>
      <c r="AL1257" s="14">
        <f t="shared" si="466"/>
        <v>0.19797326170529125</v>
      </c>
    </row>
    <row r="1258" spans="1:38" ht="15.75" thickBot="1" x14ac:dyDescent="0.3">
      <c r="A1258" s="14">
        <v>1</v>
      </c>
      <c r="B1258" s="17" t="s">
        <v>33</v>
      </c>
      <c r="C1258" s="14">
        <v>1252</v>
      </c>
      <c r="D1258" s="14">
        <f t="shared" si="460"/>
        <v>24.242312712415814</v>
      </c>
      <c r="E1258" s="14">
        <f t="shared" si="450"/>
        <v>10.837265511107054</v>
      </c>
      <c r="F1258" s="14">
        <f t="shared" si="461"/>
        <v>109.9529985483133</v>
      </c>
      <c r="G1258" s="14">
        <f>0.5*('Specifications (ICE)'!$P$4*'Specifications (ICE)'!$P$3)*'Specifications (ICE)'!$P$5*E1258^2</f>
        <v>36.709329341969614</v>
      </c>
      <c r="H1258" s="14">
        <f>IF(B1258="A",'Specifications (ICE)'!$M$12,IF(B1258="G",'Specifications (ICE)'!$M$13))</f>
        <v>84.271039200000004</v>
      </c>
      <c r="I1258" s="14">
        <f>'Specifications (ICE)'!$H$11-G1258-H1258-R1258</f>
        <v>581.01788167675306</v>
      </c>
      <c r="J1258" s="14">
        <f t="shared" si="451"/>
        <v>0.91811314451432025</v>
      </c>
      <c r="K1258" s="14">
        <f>0.5*'Specifications (ICE)'!$E$16*E1258^2</f>
        <v>31528.171997087564</v>
      </c>
      <c r="L1258" s="14">
        <f>E1258/'Specifications (ICE)'!$M$4</f>
        <v>37.925688577802461</v>
      </c>
      <c r="M1258" s="14">
        <f t="shared" si="446"/>
        <v>3</v>
      </c>
      <c r="N1258" s="14">
        <f>IF(M1258=1,'Specifications (ICE)'!$M$19,IF(M1258=2,'Specifications (ICE)'!$M$20,IF(M1258=3,'Specifications (ICE)'!$M$21)))</f>
        <v>632.83908432016858</v>
      </c>
      <c r="O1258" s="14">
        <f t="shared" si="447"/>
        <v>37.162311991964309</v>
      </c>
      <c r="P1258" s="13">
        <f t="shared" si="448"/>
        <v>0.91811314451432025</v>
      </c>
      <c r="Q1258" s="14">
        <v>0</v>
      </c>
      <c r="R1258" s="17">
        <f>'Specifications (ICE)'!$E$16*9.81*SIN(Q1258-Q1257)</f>
        <v>0</v>
      </c>
      <c r="S1258" s="14">
        <f t="shared" si="452"/>
        <v>0</v>
      </c>
      <c r="T1258" s="12">
        <f t="shared" si="449"/>
        <v>679.05796642824271</v>
      </c>
      <c r="U1258" s="3">
        <f t="shared" si="467"/>
        <v>18</v>
      </c>
      <c r="V1258" s="19">
        <f t="shared" si="453"/>
        <v>13.422600000000001</v>
      </c>
      <c r="W1258" s="14">
        <f>IF(M1258=1,_xlfn.XLOOKUP(D1258,' RPM (ICE)'!$E$3:$E$63,' RPM (ICE)'!$B$3:$B$63,,1),IF(M1258=2,_xlfn.XLOOKUP(D1258,' RPM (ICE)'!$F$3:$F$63,' RPM (ICE)'!$B$3:$B$63,,1),IF(M1258=3,_xlfn.XLOOKUP(D1258,' RPM (ICE)'!$G$3:$G$63,' RPM (ICE)'!$B$3:$B$63,,1))))</f>
        <v>5600</v>
      </c>
      <c r="X1258" s="12">
        <f t="shared" si="454"/>
        <v>22.887450514285714</v>
      </c>
      <c r="Y1258" s="3">
        <f t="shared" si="455"/>
        <v>23</v>
      </c>
      <c r="Z1258" s="3">
        <f t="shared" si="462"/>
        <v>23</v>
      </c>
      <c r="AA1258" s="3">
        <f t="shared" si="456"/>
        <v>22</v>
      </c>
      <c r="AB1258" s="19"/>
      <c r="AC1258" s="14">
        <f>IF(M1258=1,_xlfn.XLOOKUP(D1258,' RPM (ICE)'!$E$3:$E$63,' RPM (ICE)'!$C$3:$C$63,,-1),IF(M1258=2,_xlfn.XLOOKUP(D1258,' RPM (ICE)'!$F$3:$F$63,' RPM (ICE)'!$C$3:$C$63,,-1),IF(M1258=3,_xlfn.XLOOKUP(D1258,' RPM (ICE)'!$G$3:$G$63,' RPM (ICE)'!$C$3:$C$63,,-1))))</f>
        <v>16.98</v>
      </c>
      <c r="AD1258" s="14">
        <f t="shared" si="457"/>
        <v>12.661986000000001</v>
      </c>
      <c r="AE1258" s="14">
        <f t="shared" si="458"/>
        <v>21.590494985142858</v>
      </c>
      <c r="AF1258" s="14" cm="1">
        <f t="array" ref="AF1258">_xlfn.XLOOKUP(AE1258,BSFC!$I$11:$I$33,_xlfn.XLOOKUP('Main Data (ICE)'!W1258,BSFC!$J$10:$W$10,BSFC!$J$11:$W$33,,-1),,-1)</f>
        <v>435.88070662500007</v>
      </c>
      <c r="AG1258" s="14">
        <f t="shared" si="459"/>
        <v>1.5330876124877384</v>
      </c>
      <c r="AH1258" s="14">
        <f t="shared" si="463"/>
        <v>3.2454850623792416E-4</v>
      </c>
      <c r="AI1258" s="14">
        <f t="shared" si="464"/>
        <v>0.14146443223307462</v>
      </c>
      <c r="AJ1258" s="14">
        <f t="shared" si="468"/>
        <v>149.61127701972597</v>
      </c>
      <c r="AK1258" s="14">
        <f t="shared" si="465"/>
        <v>1.8737010891797961E-4</v>
      </c>
      <c r="AL1258" s="14">
        <f t="shared" si="466"/>
        <v>0.19816063181420923</v>
      </c>
    </row>
    <row r="1259" spans="1:38" ht="15.75" thickBot="1" x14ac:dyDescent="0.3">
      <c r="A1259" s="14">
        <v>1</v>
      </c>
      <c r="B1259" s="17" t="s">
        <v>33</v>
      </c>
      <c r="C1259" s="14">
        <v>1253</v>
      </c>
      <c r="D1259" s="14">
        <f t="shared" si="460"/>
        <v>24.43108715160103</v>
      </c>
      <c r="E1259" s="14">
        <f t="shared" si="450"/>
        <v>10.921655096516236</v>
      </c>
      <c r="F1259" s="14">
        <f t="shared" si="461"/>
        <v>110.04455976235667</v>
      </c>
      <c r="G1259" s="14">
        <f>0.5*('Specifications (ICE)'!$P$4*'Specifications (ICE)'!$P$3)*'Specifications (ICE)'!$P$5*E1259^2</f>
        <v>37.283265021123739</v>
      </c>
      <c r="H1259" s="14">
        <f>IF(B1259="A",'Specifications (ICE)'!$M$12,IF(B1259="G",'Specifications (ICE)'!$M$13))</f>
        <v>84.271039200000004</v>
      </c>
      <c r="I1259" s="14">
        <f>'Specifications (ICE)'!$H$11-G1259-H1259-R1259</f>
        <v>580.44394599759892</v>
      </c>
      <c r="J1259" s="14">
        <f t="shared" si="451"/>
        <v>0.91720622252834549</v>
      </c>
      <c r="K1259" s="14">
        <f>0.5*'Specifications (ICE)'!$E$16*E1259^2</f>
        <v>32021.102353811581</v>
      </c>
      <c r="L1259" s="14">
        <f>E1259/'Specifications (ICE)'!$M$4</f>
        <v>38.221015210905463</v>
      </c>
      <c r="M1259" s="14">
        <f t="shared" si="446"/>
        <v>3</v>
      </c>
      <c r="N1259" s="14">
        <f>IF(M1259=1,'Specifications (ICE)'!$M$19,IF(M1259=2,'Specifications (ICE)'!$M$20,IF(M1259=3,'Specifications (ICE)'!$M$21)))</f>
        <v>632.83908432016858</v>
      </c>
      <c r="O1259" s="14">
        <f t="shared" si="447"/>
        <v>37.743329873641059</v>
      </c>
      <c r="P1259" s="13">
        <f t="shared" si="448"/>
        <v>0.91720622252834549</v>
      </c>
      <c r="Q1259" s="14">
        <v>0</v>
      </c>
      <c r="R1259" s="17">
        <f>'Specifications (ICE)'!$E$16*9.81*SIN(Q1259-Q1258)</f>
        <v>0</v>
      </c>
      <c r="S1259" s="14">
        <f t="shared" si="452"/>
        <v>0</v>
      </c>
      <c r="T1259" s="12">
        <f t="shared" si="449"/>
        <v>684.34577821037078</v>
      </c>
      <c r="U1259" s="3">
        <f t="shared" si="467"/>
        <v>18</v>
      </c>
      <c r="V1259" s="19">
        <f t="shared" si="453"/>
        <v>13.422600000000001</v>
      </c>
      <c r="W1259" s="14">
        <f>IF(M1259=1,_xlfn.XLOOKUP(D1259,' RPM (ICE)'!$E$3:$E$63,' RPM (ICE)'!$B$3:$B$63,,1),IF(M1259=2,_xlfn.XLOOKUP(D1259,' RPM (ICE)'!$F$3:$F$63,' RPM (ICE)'!$B$3:$B$63,,1),IF(M1259=3,_xlfn.XLOOKUP(D1259,' RPM (ICE)'!$G$3:$G$63,' RPM (ICE)'!$B$3:$B$63,,1))))</f>
        <v>5600</v>
      </c>
      <c r="X1259" s="12">
        <f t="shared" si="454"/>
        <v>22.887450514285714</v>
      </c>
      <c r="Y1259" s="3">
        <f t="shared" si="455"/>
        <v>23</v>
      </c>
      <c r="Z1259" s="3">
        <f t="shared" si="462"/>
        <v>23</v>
      </c>
      <c r="AA1259" s="3">
        <f t="shared" si="456"/>
        <v>22</v>
      </c>
      <c r="AB1259" s="19"/>
      <c r="AC1259" s="14">
        <f>IF(M1259=1,_xlfn.XLOOKUP(D1259,' RPM (ICE)'!$E$3:$E$63,' RPM (ICE)'!$C$3:$C$63,,-1),IF(M1259=2,_xlfn.XLOOKUP(D1259,' RPM (ICE)'!$F$3:$F$63,' RPM (ICE)'!$C$3:$C$63,,-1),IF(M1259=3,_xlfn.XLOOKUP(D1259,' RPM (ICE)'!$G$3:$G$63,' RPM (ICE)'!$C$3:$C$63,,-1))))</f>
        <v>16.98</v>
      </c>
      <c r="AD1259" s="14">
        <f t="shared" si="457"/>
        <v>12.661986000000001</v>
      </c>
      <c r="AE1259" s="14">
        <f t="shared" si="458"/>
        <v>21.590494985142858</v>
      </c>
      <c r="AF1259" s="14" cm="1">
        <f t="array" ref="AF1259">_xlfn.XLOOKUP(AE1259,BSFC!$I$11:$I$33,_xlfn.XLOOKUP('Main Data (ICE)'!W1259,BSFC!$J$10:$W$10,BSFC!$J$11:$W$33,,-1),,-1)</f>
        <v>435.88070662500007</v>
      </c>
      <c r="AG1259" s="14">
        <f t="shared" si="459"/>
        <v>1.5330876124877384</v>
      </c>
      <c r="AH1259" s="14">
        <f t="shared" si="463"/>
        <v>3.2204078065558645E-4</v>
      </c>
      <c r="AI1259" s="14">
        <f t="shared" si="464"/>
        <v>0.14037136303422368</v>
      </c>
      <c r="AJ1259" s="14">
        <f t="shared" si="468"/>
        <v>149.75164838276021</v>
      </c>
      <c r="AK1259" s="14">
        <f t="shared" si="465"/>
        <v>1.859223351446671E-4</v>
      </c>
      <c r="AL1259" s="14">
        <f t="shared" si="466"/>
        <v>0.1983465541493539</v>
      </c>
    </row>
    <row r="1260" spans="1:38" ht="15.75" thickBot="1" x14ac:dyDescent="0.3">
      <c r="A1260" s="14">
        <v>1</v>
      </c>
      <c r="B1260" s="17" t="s">
        <v>33</v>
      </c>
      <c r="C1260" s="14">
        <v>1254</v>
      </c>
      <c r="D1260" s="14">
        <f t="shared" si="460"/>
        <v>24.61822976732525</v>
      </c>
      <c r="E1260" s="14">
        <f t="shared" si="450"/>
        <v>11.005315192774615</v>
      </c>
      <c r="F1260" s="14">
        <f t="shared" si="461"/>
        <v>110.13542494726809</v>
      </c>
      <c r="G1260" s="14">
        <f>0.5*('Specifications (ICE)'!$P$4*'Specifications (ICE)'!$P$3)*'Specifications (ICE)'!$P$5*E1260^2</f>
        <v>37.856633760474118</v>
      </c>
      <c r="H1260" s="14">
        <f>IF(B1260="A",'Specifications (ICE)'!$M$12,IF(B1260="G",'Specifications (ICE)'!$M$13))</f>
        <v>84.271039200000004</v>
      </c>
      <c r="I1260" s="14">
        <f>'Specifications (ICE)'!$H$11-G1260-H1260-R1260</f>
        <v>579.87057725824855</v>
      </c>
      <c r="J1260" s="14">
        <f t="shared" si="451"/>
        <v>0.91630019640961047</v>
      </c>
      <c r="K1260" s="14">
        <f>0.5*'Specifications (ICE)'!$E$16*E1260^2</f>
        <v>32513.545788655934</v>
      </c>
      <c r="L1260" s="14">
        <f>E1260/'Specifications (ICE)'!$M$4</f>
        <v>38.513788951092266</v>
      </c>
      <c r="M1260" s="14">
        <f t="shared" si="446"/>
        <v>3</v>
      </c>
      <c r="N1260" s="14">
        <f>IF(M1260=1,'Specifications (ICE)'!$M$19,IF(M1260=2,'Specifications (ICE)'!$M$20,IF(M1260=3,'Specifications (ICE)'!$M$21)))</f>
        <v>632.83908432016858</v>
      </c>
      <c r="O1260" s="14">
        <f t="shared" si="447"/>
        <v>38.323773819638653</v>
      </c>
      <c r="P1260" s="13">
        <f t="shared" si="448"/>
        <v>0.91630019640961047</v>
      </c>
      <c r="Q1260" s="14">
        <v>0</v>
      </c>
      <c r="R1260" s="17">
        <f>'Specifications (ICE)'!$E$16*9.81*SIN(Q1260-Q1259)</f>
        <v>0</v>
      </c>
      <c r="S1260" s="14">
        <f t="shared" si="452"/>
        <v>0</v>
      </c>
      <c r="T1260" s="12">
        <f t="shared" si="449"/>
        <v>689.58788054496631</v>
      </c>
      <c r="U1260" s="3">
        <f t="shared" si="467"/>
        <v>18</v>
      </c>
      <c r="V1260" s="19">
        <f t="shared" si="453"/>
        <v>13.422600000000001</v>
      </c>
      <c r="W1260" s="14">
        <f>IF(M1260=1,_xlfn.XLOOKUP(D1260,' RPM (ICE)'!$E$3:$E$63,' RPM (ICE)'!$B$3:$B$63,,1),IF(M1260=2,_xlfn.XLOOKUP(D1260,' RPM (ICE)'!$F$3:$F$63,' RPM (ICE)'!$B$3:$B$63,,1),IF(M1260=3,_xlfn.XLOOKUP(D1260,' RPM (ICE)'!$G$3:$G$63,' RPM (ICE)'!$B$3:$B$63,,1))))</f>
        <v>5700</v>
      </c>
      <c r="X1260" s="12">
        <f t="shared" si="454"/>
        <v>22.485916294736843</v>
      </c>
      <c r="Y1260" s="3">
        <f t="shared" si="455"/>
        <v>22</v>
      </c>
      <c r="Z1260" s="3">
        <f t="shared" si="462"/>
        <v>22</v>
      </c>
      <c r="AA1260" s="3">
        <f t="shared" si="456"/>
        <v>22</v>
      </c>
      <c r="AB1260" s="19"/>
      <c r="AC1260" s="14">
        <f>IF(M1260=1,_xlfn.XLOOKUP(D1260,' RPM (ICE)'!$E$3:$E$63,' RPM (ICE)'!$C$3:$C$63,,-1),IF(M1260=2,_xlfn.XLOOKUP(D1260,' RPM (ICE)'!$F$3:$F$63,' RPM (ICE)'!$C$3:$C$63,,-1),IF(M1260=3,_xlfn.XLOOKUP(D1260,' RPM (ICE)'!$G$3:$G$63,' RPM (ICE)'!$C$3:$C$63,,-1))))</f>
        <v>17.045000000000002</v>
      </c>
      <c r="AD1260" s="14">
        <f t="shared" si="457"/>
        <v>12.710456500000001</v>
      </c>
      <c r="AE1260" s="14">
        <f t="shared" si="458"/>
        <v>21.292913513543862</v>
      </c>
      <c r="AF1260" s="14" cm="1">
        <f t="array" ref="AF1260">_xlfn.XLOOKUP(AE1260,BSFC!$I$11:$I$33,_xlfn.XLOOKUP('Main Data (ICE)'!W1260,BSFC!$J$10:$W$10,BSFC!$J$11:$W$33,,-1),,-1)</f>
        <v>435.88070662500007</v>
      </c>
      <c r="AG1260" s="14">
        <f t="shared" si="459"/>
        <v>1.5389563224295351</v>
      </c>
      <c r="AH1260" s="14">
        <f t="shared" si="463"/>
        <v>3.2081610560585769E-4</v>
      </c>
      <c r="AI1260" s="14">
        <f t="shared" si="464"/>
        <v>0.1398375508081619</v>
      </c>
      <c r="AJ1260" s="14">
        <f t="shared" si="468"/>
        <v>149.89148593356836</v>
      </c>
      <c r="AK1260" s="14">
        <f t="shared" si="465"/>
        <v>1.8521529908365814E-4</v>
      </c>
      <c r="AL1260" s="14">
        <f t="shared" si="466"/>
        <v>0.19853176944843756</v>
      </c>
    </row>
    <row r="1261" spans="1:38" ht="15.75" thickBot="1" x14ac:dyDescent="0.3">
      <c r="A1261" s="14">
        <v>1</v>
      </c>
      <c r="B1261" s="17" t="s">
        <v>33</v>
      </c>
      <c r="C1261" s="14">
        <v>1255</v>
      </c>
      <c r="D1261" s="14">
        <f t="shared" si="460"/>
        <v>24.803777676299642</v>
      </c>
      <c r="E1261" s="14">
        <f t="shared" si="450"/>
        <v>11.08826239250925</v>
      </c>
      <c r="F1261" s="14">
        <f t="shared" si="461"/>
        <v>110.22561040325762</v>
      </c>
      <c r="G1261" s="14">
        <f>0.5*('Specifications (ICE)'!$P$4*'Specifications (ICE)'!$P$3)*'Specifications (ICE)'!$P$5*E1261^2</f>
        <v>38.429436120049964</v>
      </c>
      <c r="H1261" s="14">
        <f>IF(B1261="A",'Specifications (ICE)'!$M$12,IF(B1261="G",'Specifications (ICE)'!$M$13))</f>
        <v>84.271039200000004</v>
      </c>
      <c r="I1261" s="14">
        <f>'Specifications (ICE)'!$H$11-G1261-H1261-R1261</f>
        <v>579.29777489867263</v>
      </c>
      <c r="J1261" s="14">
        <f t="shared" si="451"/>
        <v>0.91539506527316805</v>
      </c>
      <c r="K1261" s="14">
        <f>0.5*'Specifications (ICE)'!$E$16*E1261^2</f>
        <v>33005.502782607269</v>
      </c>
      <c r="L1261" s="14">
        <f>E1261/'Specifications (ICE)'!$M$4</f>
        <v>38.80406786529921</v>
      </c>
      <c r="M1261" s="14">
        <f t="shared" si="446"/>
        <v>3</v>
      </c>
      <c r="N1261" s="14">
        <f>IF(M1261=1,'Specifications (ICE)'!$M$19,IF(M1261=2,'Specifications (ICE)'!$M$20,IF(M1261=3,'Specifications (ICE)'!$M$21)))</f>
        <v>632.83908432016858</v>
      </c>
      <c r="O1261" s="14">
        <f t="shared" si="447"/>
        <v>38.903644396896894</v>
      </c>
      <c r="P1261" s="13">
        <f t="shared" si="448"/>
        <v>0.91539506527316805</v>
      </c>
      <c r="Q1261" s="14">
        <v>0</v>
      </c>
      <c r="R1261" s="17">
        <f>'Specifications (ICE)'!$E$16*9.81*SIN(Q1261-Q1260)</f>
        <v>0</v>
      </c>
      <c r="S1261" s="14">
        <f t="shared" si="452"/>
        <v>0</v>
      </c>
      <c r="T1261" s="12">
        <f t="shared" si="449"/>
        <v>694.7853131182469</v>
      </c>
      <c r="U1261" s="3">
        <f t="shared" si="467"/>
        <v>18</v>
      </c>
      <c r="V1261" s="19">
        <f t="shared" si="453"/>
        <v>13.422600000000001</v>
      </c>
      <c r="W1261" s="14">
        <f>IF(M1261=1,_xlfn.XLOOKUP(D1261,' RPM (ICE)'!$E$3:$E$63,' RPM (ICE)'!$B$3:$B$63,,1),IF(M1261=2,_xlfn.XLOOKUP(D1261,' RPM (ICE)'!$F$3:$F$63,' RPM (ICE)'!$B$3:$B$63,,1),IF(M1261=3,_xlfn.XLOOKUP(D1261,' RPM (ICE)'!$G$3:$G$63,' RPM (ICE)'!$B$3:$B$63,,1))))</f>
        <v>5700</v>
      </c>
      <c r="X1261" s="12">
        <f t="shared" si="454"/>
        <v>22.485916294736843</v>
      </c>
      <c r="Y1261" s="3">
        <f t="shared" si="455"/>
        <v>22</v>
      </c>
      <c r="Z1261" s="3">
        <f t="shared" si="462"/>
        <v>22</v>
      </c>
      <c r="AA1261" s="3">
        <f t="shared" si="456"/>
        <v>22</v>
      </c>
      <c r="AB1261" s="19"/>
      <c r="AC1261" s="14">
        <f>IF(M1261=1,_xlfn.XLOOKUP(D1261,' RPM (ICE)'!$E$3:$E$63,' RPM (ICE)'!$C$3:$C$63,,-1),IF(M1261=2,_xlfn.XLOOKUP(D1261,' RPM (ICE)'!$F$3:$F$63,' RPM (ICE)'!$C$3:$C$63,,-1),IF(M1261=3,_xlfn.XLOOKUP(D1261,' RPM (ICE)'!$G$3:$G$63,' RPM (ICE)'!$C$3:$C$63,,-1))))</f>
        <v>17.045000000000002</v>
      </c>
      <c r="AD1261" s="14">
        <f t="shared" si="457"/>
        <v>12.710456500000001</v>
      </c>
      <c r="AE1261" s="14">
        <f t="shared" si="458"/>
        <v>21.292913513543862</v>
      </c>
      <c r="AF1261" s="14" cm="1">
        <f t="array" ref="AF1261">_xlfn.XLOOKUP(AE1261,BSFC!$I$11:$I$33,_xlfn.XLOOKUP('Main Data (ICE)'!W1261,BSFC!$J$10:$W$10,BSFC!$J$11:$W$33,,-1),,-1)</f>
        <v>435.88070662500007</v>
      </c>
      <c r="AG1261" s="14">
        <f t="shared" si="459"/>
        <v>1.5389563224295351</v>
      </c>
      <c r="AH1261" s="14">
        <f t="shared" si="463"/>
        <v>3.1841619869098535E-4</v>
      </c>
      <c r="AI1261" s="14">
        <f t="shared" si="464"/>
        <v>0.13879147768627312</v>
      </c>
      <c r="AJ1261" s="14">
        <f t="shared" si="468"/>
        <v>150.03027741125464</v>
      </c>
      <c r="AK1261" s="14">
        <f t="shared" si="465"/>
        <v>1.8382977176989817E-4</v>
      </c>
      <c r="AL1261" s="14">
        <f t="shared" si="466"/>
        <v>0.19871559922020746</v>
      </c>
    </row>
    <row r="1262" spans="1:38" ht="15.75" thickBot="1" x14ac:dyDescent="0.3">
      <c r="A1262" s="14">
        <v>1</v>
      </c>
      <c r="B1262" s="17" t="s">
        <v>33</v>
      </c>
      <c r="C1262" s="14">
        <v>1256</v>
      </c>
      <c r="D1262" s="14">
        <f t="shared" si="460"/>
        <v>24.987766582497418</v>
      </c>
      <c r="E1262" s="14">
        <f t="shared" si="450"/>
        <v>11.170512656797865</v>
      </c>
      <c r="F1262" s="14">
        <f t="shared" si="461"/>
        <v>110.31513180936707</v>
      </c>
      <c r="G1262" s="14">
        <f>0.5*('Specifications (ICE)'!$P$4*'Specifications (ICE)'!$P$3)*'Specifications (ICE)'!$P$5*E1262^2</f>
        <v>39.001672659327276</v>
      </c>
      <c r="H1262" s="14">
        <f>IF(B1262="A",'Specifications (ICE)'!$M$12,IF(B1262="G",'Specifications (ICE)'!$M$13))</f>
        <v>84.271039200000004</v>
      </c>
      <c r="I1262" s="14">
        <f>'Specifications (ICE)'!$H$11-G1262-H1262-R1262</f>
        <v>578.72553835939539</v>
      </c>
      <c r="J1262" s="14">
        <f t="shared" si="451"/>
        <v>0.91449082823494532</v>
      </c>
      <c r="K1262" s="14">
        <f>0.5*'Specifications (ICE)'!$E$16*E1262^2</f>
        <v>33496.973816177102</v>
      </c>
      <c r="L1262" s="14">
        <f>E1262/'Specifications (ICE)'!$M$4</f>
        <v>39.091907810316236</v>
      </c>
      <c r="M1262" s="14">
        <f t="shared" si="446"/>
        <v>3</v>
      </c>
      <c r="N1262" s="14">
        <f>IF(M1262=1,'Specifications (ICE)'!$M$19,IF(M1262=2,'Specifications (ICE)'!$M$20,IF(M1262=3,'Specifications (ICE)'!$M$21)))</f>
        <v>632.83908432016858</v>
      </c>
      <c r="O1262" s="14">
        <f t="shared" si="447"/>
        <v>39.482942171795564</v>
      </c>
      <c r="P1262" s="13">
        <f t="shared" si="448"/>
        <v>0.91449082823494532</v>
      </c>
      <c r="Q1262" s="14">
        <v>0</v>
      </c>
      <c r="R1262" s="17">
        <f>'Specifications (ICE)'!$E$16*9.81*SIN(Q1262-Q1261)</f>
        <v>0</v>
      </c>
      <c r="S1262" s="14">
        <f t="shared" si="452"/>
        <v>0</v>
      </c>
      <c r="T1262" s="12">
        <f t="shared" si="449"/>
        <v>699.9390760438456</v>
      </c>
      <c r="U1262" s="3">
        <f t="shared" si="467"/>
        <v>18</v>
      </c>
      <c r="V1262" s="19">
        <f t="shared" si="453"/>
        <v>13.422600000000001</v>
      </c>
      <c r="W1262" s="14">
        <f>IF(M1262=1,_xlfn.XLOOKUP(D1262,' RPM (ICE)'!$E$3:$E$63,' RPM (ICE)'!$B$3:$B$63,,1),IF(M1262=2,_xlfn.XLOOKUP(D1262,' RPM (ICE)'!$F$3:$F$63,' RPM (ICE)'!$B$3:$B$63,,1),IF(M1262=3,_xlfn.XLOOKUP(D1262,' RPM (ICE)'!$G$3:$G$63,' RPM (ICE)'!$B$3:$B$63,,1))))</f>
        <v>5700</v>
      </c>
      <c r="X1262" s="12">
        <f t="shared" si="454"/>
        <v>22.485916294736843</v>
      </c>
      <c r="Y1262" s="3">
        <f t="shared" si="455"/>
        <v>22</v>
      </c>
      <c r="Z1262" s="3">
        <f t="shared" si="462"/>
        <v>22</v>
      </c>
      <c r="AA1262" s="3">
        <f t="shared" si="456"/>
        <v>22</v>
      </c>
      <c r="AB1262" s="19"/>
      <c r="AC1262" s="14">
        <f>IF(M1262=1,_xlfn.XLOOKUP(D1262,' RPM (ICE)'!$E$3:$E$63,' RPM (ICE)'!$C$3:$C$63,,-1),IF(M1262=2,_xlfn.XLOOKUP(D1262,' RPM (ICE)'!$F$3:$F$63,' RPM (ICE)'!$C$3:$C$63,,-1),IF(M1262=3,_xlfn.XLOOKUP(D1262,' RPM (ICE)'!$G$3:$G$63,' RPM (ICE)'!$C$3:$C$63,,-1))))</f>
        <v>17.045000000000002</v>
      </c>
      <c r="AD1262" s="14">
        <f t="shared" si="457"/>
        <v>12.710456500000001</v>
      </c>
      <c r="AE1262" s="14">
        <f t="shared" si="458"/>
        <v>21.292913513543862</v>
      </c>
      <c r="AF1262" s="14" cm="1">
        <f t="array" ref="AF1262">_xlfn.XLOOKUP(AE1262,BSFC!$I$11:$I$33,_xlfn.XLOOKUP('Main Data (ICE)'!W1262,BSFC!$J$10:$W$10,BSFC!$J$11:$W$33,,-1),,-1)</f>
        <v>435.88070662500007</v>
      </c>
      <c r="AG1262" s="14">
        <f t="shared" si="459"/>
        <v>1.5389563224295351</v>
      </c>
      <c r="AH1262" s="14">
        <f t="shared" si="463"/>
        <v>3.1607164949251691E-4</v>
      </c>
      <c r="AI1262" s="14">
        <f t="shared" si="464"/>
        <v>0.13776953392492761</v>
      </c>
      <c r="AJ1262" s="14">
        <f t="shared" si="468"/>
        <v>150.16804694517958</v>
      </c>
      <c r="AK1262" s="14">
        <f t="shared" si="465"/>
        <v>1.824762038740763E-4</v>
      </c>
      <c r="AL1262" s="14">
        <f t="shared" si="466"/>
        <v>0.19889807542408153</v>
      </c>
    </row>
    <row r="1263" spans="1:38" ht="15.75" thickBot="1" x14ac:dyDescent="0.3">
      <c r="A1263" s="14">
        <v>1</v>
      </c>
      <c r="B1263" s="17" t="s">
        <v>33</v>
      </c>
      <c r="C1263" s="14">
        <v>1257</v>
      </c>
      <c r="D1263" s="14">
        <f t="shared" si="460"/>
        <v>25.170230851603215</v>
      </c>
      <c r="E1263" s="14">
        <f t="shared" si="450"/>
        <v>11.252081348450657</v>
      </c>
      <c r="F1263" s="14">
        <f t="shared" si="461"/>
        <v>110.40400425607558</v>
      </c>
      <c r="G1263" s="14">
        <f>0.5*('Specifications (ICE)'!$P$4*'Specifications (ICE)'!$P$3)*'Specifications (ICE)'!$P$5*E1263^2</f>
        <v>39.573343937229396</v>
      </c>
      <c r="H1263" s="14">
        <f>IF(B1263="A",'Specifications (ICE)'!$M$12,IF(B1263="G",'Specifications (ICE)'!$M$13))</f>
        <v>84.271039200000004</v>
      </c>
      <c r="I1263" s="14">
        <f>'Specifications (ICE)'!$H$11-G1263-H1263-R1263</f>
        <v>578.15386708149322</v>
      </c>
      <c r="J1263" s="14">
        <f t="shared" si="451"/>
        <v>0.9135874844117422</v>
      </c>
      <c r="K1263" s="14">
        <f>0.5*'Specifications (ICE)'!$E$16*E1263^2</f>
        <v>33987.959369402299</v>
      </c>
      <c r="L1263" s="14">
        <f>E1263/'Specifications (ICE)'!$M$4</f>
        <v>39.377362549258642</v>
      </c>
      <c r="M1263" s="14">
        <f t="shared" si="446"/>
        <v>3</v>
      </c>
      <c r="N1263" s="14">
        <f>IF(M1263=1,'Specifications (ICE)'!$M$19,IF(M1263=2,'Specifications (ICE)'!$M$20,IF(M1263=3,'Specifications (ICE)'!$M$21)))</f>
        <v>632.83908432016858</v>
      </c>
      <c r="O1263" s="14">
        <f t="shared" si="447"/>
        <v>40.061667710154957</v>
      </c>
      <c r="P1263" s="13">
        <f t="shared" si="448"/>
        <v>0.9135874844117422</v>
      </c>
      <c r="Q1263" s="14">
        <v>0</v>
      </c>
      <c r="R1263" s="17">
        <f>'Specifications (ICE)'!$E$16*9.81*SIN(Q1263-Q1262)</f>
        <v>0</v>
      </c>
      <c r="S1263" s="14">
        <f t="shared" si="452"/>
        <v>0</v>
      </c>
      <c r="T1263" s="12">
        <f t="shared" si="449"/>
        <v>705.050131948233</v>
      </c>
      <c r="U1263" s="3">
        <f t="shared" si="467"/>
        <v>18</v>
      </c>
      <c r="V1263" s="19">
        <f t="shared" si="453"/>
        <v>13.422600000000001</v>
      </c>
      <c r="W1263" s="14">
        <f>IF(M1263=1,_xlfn.XLOOKUP(D1263,' RPM (ICE)'!$E$3:$E$63,' RPM (ICE)'!$B$3:$B$63,,1),IF(M1263=2,_xlfn.XLOOKUP(D1263,' RPM (ICE)'!$F$3:$F$63,' RPM (ICE)'!$B$3:$B$63,,1),IF(M1263=3,_xlfn.XLOOKUP(D1263,' RPM (ICE)'!$G$3:$G$63,' RPM (ICE)'!$B$3:$B$63,,1))))</f>
        <v>5800</v>
      </c>
      <c r="X1263" s="12">
        <f t="shared" si="454"/>
        <v>22.09822808275862</v>
      </c>
      <c r="Y1263" s="3">
        <f t="shared" si="455"/>
        <v>22</v>
      </c>
      <c r="Z1263" s="3">
        <f t="shared" si="462"/>
        <v>22</v>
      </c>
      <c r="AA1263" s="3">
        <f t="shared" si="456"/>
        <v>22</v>
      </c>
      <c r="AB1263" s="19"/>
      <c r="AC1263" s="14">
        <f>IF(M1263=1,_xlfn.XLOOKUP(D1263,' RPM (ICE)'!$E$3:$E$63,' RPM (ICE)'!$C$3:$C$63,,-1),IF(M1263=2,_xlfn.XLOOKUP(D1263,' RPM (ICE)'!$F$3:$F$63,' RPM (ICE)'!$C$3:$C$63,,-1),IF(M1263=3,_xlfn.XLOOKUP(D1263,' RPM (ICE)'!$G$3:$G$63,' RPM (ICE)'!$C$3:$C$63,,-1))))</f>
        <v>17.11</v>
      </c>
      <c r="AD1263" s="14">
        <f t="shared" si="457"/>
        <v>12.758927</v>
      </c>
      <c r="AE1263" s="14">
        <f t="shared" si="458"/>
        <v>21.005593471999997</v>
      </c>
      <c r="AF1263" s="14" cm="1">
        <f t="array" ref="AF1263">_xlfn.XLOOKUP(AE1263,BSFC!$I$11:$I$33,_xlfn.XLOOKUP('Main Data (ICE)'!W1263,BSFC!$J$10:$W$10,BSFC!$J$11:$W$33,,-1),,-1)</f>
        <v>435.88070662500007</v>
      </c>
      <c r="AG1263" s="14">
        <f t="shared" si="459"/>
        <v>1.5448250323713311</v>
      </c>
      <c r="AH1263" s="14">
        <f t="shared" si="463"/>
        <v>3.1497696107367498E-4</v>
      </c>
      <c r="AI1263" s="14">
        <f t="shared" si="464"/>
        <v>0.13729238036338859</v>
      </c>
      <c r="AJ1263" s="14">
        <f t="shared" si="468"/>
        <v>150.30533932554297</v>
      </c>
      <c r="AK1263" s="14">
        <f t="shared" si="465"/>
        <v>1.8184421240183919E-4</v>
      </c>
      <c r="AL1263" s="14">
        <f t="shared" si="466"/>
        <v>0.19907991963648336</v>
      </c>
    </row>
    <row r="1264" spans="1:38" ht="15.75" thickBot="1" x14ac:dyDescent="0.3">
      <c r="A1264" s="14">
        <v>1</v>
      </c>
      <c r="B1264" s="17" t="s">
        <v>33</v>
      </c>
      <c r="C1264" s="14">
        <v>1258</v>
      </c>
      <c r="D1264" s="14">
        <f t="shared" si="460"/>
        <v>25.35120358048686</v>
      </c>
      <c r="E1264" s="14">
        <f t="shared" si="450"/>
        <v>11.332983263067788</v>
      </c>
      <c r="F1264" s="14">
        <f t="shared" si="461"/>
        <v>110.49224227573796</v>
      </c>
      <c r="G1264" s="14">
        <f>0.5*('Specifications (ICE)'!$P$4*'Specifications (ICE)'!$P$3)*'Specifications (ICE)'!$P$5*E1264^2</f>
        <v>40.144450512127555</v>
      </c>
      <c r="H1264" s="14">
        <f>IF(B1264="A",'Specifications (ICE)'!$M$12,IF(B1264="G",'Specifications (ICE)'!$M$13))</f>
        <v>84.271039200000004</v>
      </c>
      <c r="I1264" s="14">
        <f>'Specifications (ICE)'!$H$11-G1264-H1264-R1264</f>
        <v>577.58276050659504</v>
      </c>
      <c r="J1264" s="14">
        <f t="shared" si="451"/>
        <v>0.91268503292123149</v>
      </c>
      <c r="K1264" s="14">
        <f>0.5*'Specifications (ICE)'!$E$16*E1264^2</f>
        <v>34478.459921845526</v>
      </c>
      <c r="L1264" s="14">
        <f>E1264/'Specifications (ICE)'!$M$4</f>
        <v>39.660483860254729</v>
      </c>
      <c r="M1264" s="14">
        <f t="shared" si="446"/>
        <v>3</v>
      </c>
      <c r="N1264" s="14">
        <f>IF(M1264=1,'Specifications (ICE)'!$M$19,IF(M1264=2,'Specifications (ICE)'!$M$20,IF(M1264=3,'Specifications (ICE)'!$M$21)))</f>
        <v>632.83908432016858</v>
      </c>
      <c r="O1264" s="14">
        <f t="shared" si="447"/>
        <v>40.639821577236432</v>
      </c>
      <c r="P1264" s="13">
        <f t="shared" si="448"/>
        <v>0.91268503292123149</v>
      </c>
      <c r="Q1264" s="14">
        <v>0</v>
      </c>
      <c r="R1264" s="17">
        <f>'Specifications (ICE)'!$E$16*9.81*SIN(Q1264-Q1263)</f>
        <v>0</v>
      </c>
      <c r="S1264" s="14">
        <f t="shared" si="452"/>
        <v>0</v>
      </c>
      <c r="T1264" s="12">
        <f t="shared" si="449"/>
        <v>710.11940791676545</v>
      </c>
      <c r="U1264" s="3">
        <f t="shared" si="467"/>
        <v>18</v>
      </c>
      <c r="V1264" s="19">
        <f t="shared" si="453"/>
        <v>13.422600000000001</v>
      </c>
      <c r="W1264" s="14">
        <f>IF(M1264=1,_xlfn.XLOOKUP(D1264,' RPM (ICE)'!$E$3:$E$63,' RPM (ICE)'!$B$3:$B$63,,1),IF(M1264=2,_xlfn.XLOOKUP(D1264,' RPM (ICE)'!$F$3:$F$63,' RPM (ICE)'!$B$3:$B$63,,1),IF(M1264=3,_xlfn.XLOOKUP(D1264,' RPM (ICE)'!$G$3:$G$63,' RPM (ICE)'!$B$3:$B$63,,1))))</f>
        <v>5800</v>
      </c>
      <c r="X1264" s="12">
        <f t="shared" si="454"/>
        <v>22.09822808275862</v>
      </c>
      <c r="Y1264" s="3">
        <f t="shared" si="455"/>
        <v>22</v>
      </c>
      <c r="Z1264" s="3">
        <f t="shared" si="462"/>
        <v>22</v>
      </c>
      <c r="AA1264" s="3">
        <f t="shared" si="456"/>
        <v>22</v>
      </c>
      <c r="AB1264" s="19"/>
      <c r="AC1264" s="14">
        <f>IF(M1264=1,_xlfn.XLOOKUP(D1264,' RPM (ICE)'!$E$3:$E$63,' RPM (ICE)'!$C$3:$C$63,,-1),IF(M1264=2,_xlfn.XLOOKUP(D1264,' RPM (ICE)'!$F$3:$F$63,' RPM (ICE)'!$C$3:$C$63,,-1),IF(M1264=3,_xlfn.XLOOKUP(D1264,' RPM (ICE)'!$G$3:$G$63,' RPM (ICE)'!$C$3:$C$63,,-1))))</f>
        <v>17.11</v>
      </c>
      <c r="AD1264" s="14">
        <f t="shared" si="457"/>
        <v>12.758927</v>
      </c>
      <c r="AE1264" s="14">
        <f t="shared" si="458"/>
        <v>21.005593471999997</v>
      </c>
      <c r="AF1264" s="14" cm="1">
        <f t="array" ref="AF1264">_xlfn.XLOOKUP(AE1264,BSFC!$I$11:$I$33,_xlfn.XLOOKUP('Main Data (ICE)'!W1264,BSFC!$J$10:$W$10,BSFC!$J$11:$W$33,,-1),,-1)</f>
        <v>435.88070662500007</v>
      </c>
      <c r="AG1264" s="14">
        <f t="shared" si="459"/>
        <v>1.5448250323713311</v>
      </c>
      <c r="AH1264" s="14">
        <f t="shared" si="463"/>
        <v>3.1272845874914573E-4</v>
      </c>
      <c r="AI1264" s="14">
        <f t="shared" si="464"/>
        <v>0.13631230158132482</v>
      </c>
      <c r="AJ1264" s="14">
        <f t="shared" si="468"/>
        <v>150.44165162712429</v>
      </c>
      <c r="AK1264" s="14">
        <f t="shared" si="465"/>
        <v>1.8054609480970172E-4</v>
      </c>
      <c r="AL1264" s="14">
        <f t="shared" si="466"/>
        <v>0.19926046573129305</v>
      </c>
    </row>
    <row r="1265" spans="1:38" ht="15.75" thickBot="1" x14ac:dyDescent="0.3">
      <c r="A1265" s="14">
        <v>1</v>
      </c>
      <c r="B1265" s="17" t="s">
        <v>33</v>
      </c>
      <c r="C1265" s="14">
        <v>1259</v>
      </c>
      <c r="D1265" s="14">
        <f t="shared" si="460"/>
        <v>25.530716662102094</v>
      </c>
      <c r="E1265" s="14">
        <f t="shared" si="450"/>
        <v>11.413232658051665</v>
      </c>
      <c r="F1265" s="14">
        <f t="shared" si="461"/>
        <v>110.57985987102938</v>
      </c>
      <c r="G1265" s="14">
        <f>0.5*('Specifications (ICE)'!$P$4*'Specifications (ICE)'!$P$3)*'Specifications (ICE)'!$P$5*E1265^2</f>
        <v>40.714992941841437</v>
      </c>
      <c r="H1265" s="14">
        <f>IF(B1265="A",'Specifications (ICE)'!$M$12,IF(B1265="G",'Specifications (ICE)'!$M$13))</f>
        <v>84.271039200000004</v>
      </c>
      <c r="I1265" s="14">
        <f>'Specifications (ICE)'!$H$11-G1265-H1265-R1265</f>
        <v>577.01221807688125</v>
      </c>
      <c r="J1265" s="14">
        <f t="shared" si="451"/>
        <v>0.91178347288195749</v>
      </c>
      <c r="K1265" s="14">
        <f>0.5*'Specifications (ICE)'!$E$16*E1265^2</f>
        <v>34968.475952595785</v>
      </c>
      <c r="L1265" s="14">
        <f>E1265/'Specifications (ICE)'!$M$4</f>
        <v>39.941321637976081</v>
      </c>
      <c r="M1265" s="14">
        <f t="shared" si="446"/>
        <v>3</v>
      </c>
      <c r="N1265" s="14">
        <f>IF(M1265=1,'Specifications (ICE)'!$M$19,IF(M1265=2,'Specifications (ICE)'!$M$20,IF(M1265=3,'Specifications (ICE)'!$M$21)))</f>
        <v>632.83908432016858</v>
      </c>
      <c r="O1265" s="14">
        <f t="shared" si="447"/>
        <v>41.217404337743041</v>
      </c>
      <c r="P1265" s="13">
        <f t="shared" si="448"/>
        <v>0.91178347288195749</v>
      </c>
      <c r="Q1265" s="14">
        <v>0</v>
      </c>
      <c r="R1265" s="17">
        <f>'Specifications (ICE)'!$E$16*9.81*SIN(Q1265-Q1264)</f>
        <v>0</v>
      </c>
      <c r="S1265" s="14">
        <f t="shared" si="452"/>
        <v>0</v>
      </c>
      <c r="T1265" s="12">
        <f t="shared" si="449"/>
        <v>715.1477973115808</v>
      </c>
      <c r="U1265" s="3">
        <f t="shared" si="467"/>
        <v>18</v>
      </c>
      <c r="V1265" s="19">
        <f t="shared" si="453"/>
        <v>13.422600000000001</v>
      </c>
      <c r="W1265" s="14">
        <f>IF(M1265=1,_xlfn.XLOOKUP(D1265,' RPM (ICE)'!$E$3:$E$63,' RPM (ICE)'!$B$3:$B$63,,1),IF(M1265=2,_xlfn.XLOOKUP(D1265,' RPM (ICE)'!$F$3:$F$63,' RPM (ICE)'!$B$3:$B$63,,1),IF(M1265=3,_xlfn.XLOOKUP(D1265,' RPM (ICE)'!$G$3:$G$63,' RPM (ICE)'!$B$3:$B$63,,1))))</f>
        <v>5900</v>
      </c>
      <c r="X1265" s="12">
        <f t="shared" si="454"/>
        <v>21.723681844067798</v>
      </c>
      <c r="Y1265" s="3">
        <f t="shared" si="455"/>
        <v>22</v>
      </c>
      <c r="Z1265" s="3">
        <f t="shared" si="462"/>
        <v>22</v>
      </c>
      <c r="AA1265" s="3">
        <f t="shared" si="456"/>
        <v>22</v>
      </c>
      <c r="AB1265" s="19"/>
      <c r="AC1265" s="14">
        <f>IF(M1265=1,_xlfn.XLOOKUP(D1265,' RPM (ICE)'!$E$3:$E$63,' RPM (ICE)'!$C$3:$C$63,,-1),IF(M1265=2,_xlfn.XLOOKUP(D1265,' RPM (ICE)'!$F$3:$F$63,' RPM (ICE)'!$C$3:$C$63,,-1),IF(M1265=3,_xlfn.XLOOKUP(D1265,' RPM (ICE)'!$G$3:$G$63,' RPM (ICE)'!$C$3:$C$63,,-1))))</f>
        <v>17.175000000000001</v>
      </c>
      <c r="AD1265" s="14">
        <f t="shared" si="457"/>
        <v>12.8073975</v>
      </c>
      <c r="AE1265" s="14">
        <f t="shared" si="458"/>
        <v>20.728013092881355</v>
      </c>
      <c r="AF1265" s="14" cm="1">
        <f t="array" ref="AF1265">_xlfn.XLOOKUP(AE1265,BSFC!$I$11:$I$33,_xlfn.XLOOKUP('Main Data (ICE)'!W1265,BSFC!$J$10:$W$10,BSFC!$J$11:$W$33,,-1),,-1)</f>
        <v>414.10462275000009</v>
      </c>
      <c r="AG1265" s="14">
        <f t="shared" si="459"/>
        <v>1.4732229194852209</v>
      </c>
      <c r="AH1265" s="14">
        <f t="shared" si="463"/>
        <v>3.1170926969203847E-4</v>
      </c>
      <c r="AI1265" s="14">
        <f t="shared" si="464"/>
        <v>0.12908024953349961</v>
      </c>
      <c r="AJ1265" s="14">
        <f t="shared" si="468"/>
        <v>150.57073187665779</v>
      </c>
      <c r="AK1265" s="14">
        <f t="shared" si="465"/>
        <v>1.7096721792516503E-4</v>
      </c>
      <c r="AL1265" s="14">
        <f t="shared" si="466"/>
        <v>0.19943143294921822</v>
      </c>
    </row>
    <row r="1266" spans="1:38" ht="15.75" thickBot="1" x14ac:dyDescent="0.3">
      <c r="A1266" s="14">
        <v>1</v>
      </c>
      <c r="B1266" s="17" t="s">
        <v>33</v>
      </c>
      <c r="C1266" s="14">
        <v>1260</v>
      </c>
      <c r="D1266" s="14">
        <f t="shared" si="460"/>
        <v>25.708800846173435</v>
      </c>
      <c r="E1266" s="14">
        <f t="shared" si="450"/>
        <v>11.492843279736352</v>
      </c>
      <c r="F1266" s="14">
        <f t="shared" si="461"/>
        <v>110.66687054155364</v>
      </c>
      <c r="G1266" s="14">
        <f>0.5*('Specifications (ICE)'!$P$4*'Specifications (ICE)'!$P$3)*'Specifications (ICE)'!$P$5*E1266^2</f>
        <v>41.284971783639683</v>
      </c>
      <c r="H1266" s="14">
        <f>IF(B1266="A",'Specifications (ICE)'!$M$12,IF(B1266="G",'Specifications (ICE)'!$M$13))</f>
        <v>84.271039200000004</v>
      </c>
      <c r="I1266" s="14">
        <f>'Specifications (ICE)'!$H$11-G1266-H1266-R1266</f>
        <v>576.44223923508298</v>
      </c>
      <c r="J1266" s="14">
        <f t="shared" si="451"/>
        <v>0.91088280341333494</v>
      </c>
      <c r="K1266" s="14">
        <f>0.5*'Specifications (ICE)'!$E$16*E1266^2</f>
        <v>35458.007940268741</v>
      </c>
      <c r="L1266" s="14">
        <f>E1266/'Specifications (ICE)'!$M$4</f>
        <v>40.219923988578657</v>
      </c>
      <c r="M1266" s="14">
        <f t="shared" si="446"/>
        <v>3</v>
      </c>
      <c r="N1266" s="14">
        <f>IF(M1266=1,'Specifications (ICE)'!$M$19,IF(M1266=2,'Specifications (ICE)'!$M$20,IF(M1266=3,'Specifications (ICE)'!$M$21)))</f>
        <v>632.83908432016858</v>
      </c>
      <c r="O1266" s="14">
        <f t="shared" si="447"/>
        <v>41.794416555819922</v>
      </c>
      <c r="P1266" s="13">
        <f t="shared" si="448"/>
        <v>0.91088280341333494</v>
      </c>
      <c r="Q1266" s="14">
        <v>0</v>
      </c>
      <c r="R1266" s="17">
        <f>'Specifications (ICE)'!$E$16*9.81*SIN(Q1266-Q1265)</f>
        <v>0</v>
      </c>
      <c r="S1266" s="14">
        <f t="shared" si="452"/>
        <v>0</v>
      </c>
      <c r="T1266" s="12">
        <f t="shared" si="449"/>
        <v>720.13616147151436</v>
      </c>
      <c r="U1266" s="3">
        <f t="shared" si="467"/>
        <v>18</v>
      </c>
      <c r="V1266" s="19">
        <f t="shared" si="453"/>
        <v>13.422600000000001</v>
      </c>
      <c r="W1266" s="14">
        <f>IF(M1266=1,_xlfn.XLOOKUP(D1266,' RPM (ICE)'!$E$3:$E$63,' RPM (ICE)'!$B$3:$B$63,,1),IF(M1266=2,_xlfn.XLOOKUP(D1266,' RPM (ICE)'!$F$3:$F$63,' RPM (ICE)'!$B$3:$B$63,,1),IF(M1266=3,_xlfn.XLOOKUP(D1266,' RPM (ICE)'!$G$3:$G$63,' RPM (ICE)'!$B$3:$B$63,,1))))</f>
        <v>5900</v>
      </c>
      <c r="X1266" s="12">
        <f t="shared" si="454"/>
        <v>21.723681844067798</v>
      </c>
      <c r="Y1266" s="3">
        <f t="shared" si="455"/>
        <v>22</v>
      </c>
      <c r="Z1266" s="3">
        <f t="shared" si="462"/>
        <v>22</v>
      </c>
      <c r="AA1266" s="3">
        <f t="shared" si="456"/>
        <v>22</v>
      </c>
      <c r="AB1266" s="19"/>
      <c r="AC1266" s="14">
        <f>IF(M1266=1,_xlfn.XLOOKUP(D1266,' RPM (ICE)'!$E$3:$E$63,' RPM (ICE)'!$C$3:$C$63,,-1),IF(M1266=2,_xlfn.XLOOKUP(D1266,' RPM (ICE)'!$F$3:$F$63,' RPM (ICE)'!$C$3:$C$63,,-1),IF(M1266=3,_xlfn.XLOOKUP(D1266,' RPM (ICE)'!$G$3:$G$63,' RPM (ICE)'!$C$3:$C$63,,-1))))</f>
        <v>17.175000000000001</v>
      </c>
      <c r="AD1266" s="14">
        <f t="shared" si="457"/>
        <v>12.8073975</v>
      </c>
      <c r="AE1266" s="14">
        <f t="shared" si="458"/>
        <v>20.728013092881355</v>
      </c>
      <c r="AF1266" s="14" cm="1">
        <f t="array" ref="AF1266">_xlfn.XLOOKUP(AE1266,BSFC!$I$11:$I$33,_xlfn.XLOOKUP('Main Data (ICE)'!W1266,BSFC!$J$10:$W$10,BSFC!$J$11:$W$33,,-1),,-1)</f>
        <v>414.10462275000009</v>
      </c>
      <c r="AG1266" s="14">
        <f t="shared" si="459"/>
        <v>1.4732229194852209</v>
      </c>
      <c r="AH1266" s="14">
        <f t="shared" si="463"/>
        <v>3.0955006781822523E-4</v>
      </c>
      <c r="AI1266" s="14">
        <f t="shared" si="464"/>
        <v>0.12818611405610311</v>
      </c>
      <c r="AJ1266" s="14">
        <f t="shared" si="468"/>
        <v>150.69891799071388</v>
      </c>
      <c r="AK1266" s="14">
        <f t="shared" si="465"/>
        <v>1.6978293252463986E-4</v>
      </c>
      <c r="AL1266" s="14">
        <f t="shared" si="466"/>
        <v>0.19960121588174287</v>
      </c>
    </row>
    <row r="1267" spans="1:38" ht="15.75" thickBot="1" x14ac:dyDescent="0.3">
      <c r="A1267" s="14">
        <v>1</v>
      </c>
      <c r="B1267" s="17" t="s">
        <v>33</v>
      </c>
      <c r="C1267" s="14">
        <v>1261</v>
      </c>
      <c r="D1267" s="14">
        <f t="shared" si="460"/>
        <v>25.885485796000719</v>
      </c>
      <c r="E1267" s="14">
        <f t="shared" si="450"/>
        <v>11.571828388781423</v>
      </c>
      <c r="F1267" s="14">
        <f t="shared" si="461"/>
        <v>110.75328730875781</v>
      </c>
      <c r="G1267" s="14">
        <f>0.5*('Specifications (ICE)'!$P$4*'Specifications (ICE)'!$P$3)*'Specifications (ICE)'!$P$5*E1267^2</f>
        <v>41.854387594240443</v>
      </c>
      <c r="H1267" s="14">
        <f>IF(B1267="A",'Specifications (ICE)'!$M$12,IF(B1267="G",'Specifications (ICE)'!$M$13))</f>
        <v>84.271039200000004</v>
      </c>
      <c r="I1267" s="14">
        <f>'Specifications (ICE)'!$H$11-G1267-H1267-R1267</f>
        <v>575.87282342448225</v>
      </c>
      <c r="J1267" s="14">
        <f t="shared" si="451"/>
        <v>0.90998302363564876</v>
      </c>
      <c r="K1267" s="14">
        <f>0.5*'Specifications (ICE)'!$E$16*E1267^2</f>
        <v>35947.056363007337</v>
      </c>
      <c r="L1267" s="14">
        <f>E1267/'Specifications (ICE)'!$M$4</f>
        <v>40.496337318570156</v>
      </c>
      <c r="M1267" s="14">
        <f t="shared" si="446"/>
        <v>3</v>
      </c>
      <c r="N1267" s="14">
        <f>IF(M1267=1,'Specifications (ICE)'!$M$19,IF(M1267=2,'Specifications (ICE)'!$M$20,IF(M1267=3,'Specifications (ICE)'!$M$21)))</f>
        <v>632.83908432016858</v>
      </c>
      <c r="O1267" s="14">
        <f t="shared" si="447"/>
        <v>42.370858795055</v>
      </c>
      <c r="P1267" s="13">
        <f t="shared" si="448"/>
        <v>0.90998302363564876</v>
      </c>
      <c r="Q1267" s="14">
        <v>0</v>
      </c>
      <c r="R1267" s="17">
        <f>'Specifications (ICE)'!$E$16*9.81*SIN(Q1267-Q1266)</f>
        <v>0</v>
      </c>
      <c r="S1267" s="14">
        <f t="shared" si="452"/>
        <v>0</v>
      </c>
      <c r="T1267" s="12">
        <f t="shared" si="449"/>
        <v>725.08533130326646</v>
      </c>
      <c r="U1267" s="3">
        <f t="shared" si="467"/>
        <v>18</v>
      </c>
      <c r="V1267" s="19">
        <f t="shared" si="453"/>
        <v>13.422600000000001</v>
      </c>
      <c r="W1267" s="14">
        <f>IF(M1267=1,_xlfn.XLOOKUP(D1267,' RPM (ICE)'!$E$3:$E$63,' RPM (ICE)'!$B$3:$B$63,,1),IF(M1267=2,_xlfn.XLOOKUP(D1267,' RPM (ICE)'!$F$3:$F$63,' RPM (ICE)'!$B$3:$B$63,,1),IF(M1267=3,_xlfn.XLOOKUP(D1267,' RPM (ICE)'!$G$3:$G$63,' RPM (ICE)'!$B$3:$B$63,,1))))</f>
        <v>6000</v>
      </c>
      <c r="X1267" s="12">
        <f t="shared" si="454"/>
        <v>21.361620479999999</v>
      </c>
      <c r="Y1267" s="3">
        <f t="shared" si="455"/>
        <v>21</v>
      </c>
      <c r="Z1267" s="3">
        <f t="shared" si="462"/>
        <v>21</v>
      </c>
      <c r="AA1267" s="3">
        <f t="shared" si="456"/>
        <v>21</v>
      </c>
      <c r="AB1267" s="19"/>
      <c r="AC1267" s="14">
        <f>IF(M1267=1,_xlfn.XLOOKUP(D1267,' RPM (ICE)'!$E$3:$E$63,' RPM (ICE)'!$C$3:$C$63,,-1),IF(M1267=2,_xlfn.XLOOKUP(D1267,' RPM (ICE)'!$F$3:$F$63,' RPM (ICE)'!$C$3:$C$63,,-1),IF(M1267=3,_xlfn.XLOOKUP(D1267,' RPM (ICE)'!$G$3:$G$63,' RPM (ICE)'!$C$3:$C$63,,-1))))</f>
        <v>17.239999999999998</v>
      </c>
      <c r="AD1267" s="14">
        <f t="shared" si="457"/>
        <v>12.855867999999999</v>
      </c>
      <c r="AE1267" s="14">
        <f t="shared" si="458"/>
        <v>20.459685393066664</v>
      </c>
      <c r="AF1267" s="14" cm="1">
        <f t="array" ref="AF1267">_xlfn.XLOOKUP(AE1267,BSFC!$I$11:$I$33,_xlfn.XLOOKUP('Main Data (ICE)'!W1267,BSFC!$J$10:$W$10,BSFC!$J$11:$W$33,,-1),,-1)</f>
        <v>469.19731950000011</v>
      </c>
      <c r="AG1267" s="14">
        <f t="shared" si="459"/>
        <v>1.6755385570682853</v>
      </c>
      <c r="AH1267" s="14">
        <f t="shared" si="463"/>
        <v>3.0860070893431714E-4</v>
      </c>
      <c r="AI1267" s="14">
        <f t="shared" si="464"/>
        <v>0.14479462542778135</v>
      </c>
      <c r="AJ1267" s="14">
        <f t="shared" si="468"/>
        <v>150.84371261614166</v>
      </c>
      <c r="AK1267" s="14">
        <f t="shared" si="465"/>
        <v>1.9178096083149847E-4</v>
      </c>
      <c r="AL1267" s="14">
        <f t="shared" si="466"/>
        <v>0.19979299684257437</v>
      </c>
    </row>
    <row r="1268" spans="1:38" ht="15.75" thickBot="1" x14ac:dyDescent="0.3">
      <c r="A1268" s="14">
        <v>1</v>
      </c>
      <c r="B1268" s="17" t="s">
        <v>33</v>
      </c>
      <c r="C1268" s="14">
        <v>1262</v>
      </c>
      <c r="D1268" s="14">
        <f t="shared" si="460"/>
        <v>26.060800141680772</v>
      </c>
      <c r="E1268" s="14">
        <f t="shared" si="450"/>
        <v>11.650200783964152</v>
      </c>
      <c r="F1268" s="14">
        <f t="shared" si="461"/>
        <v>110.8391227392833</v>
      </c>
      <c r="G1268" s="14">
        <f>0.5*('Specifications (ICE)'!$P$4*'Specifications (ICE)'!$P$3)*'Specifications (ICE)'!$P$5*E1268^2</f>
        <v>42.423240929811982</v>
      </c>
      <c r="H1268" s="14">
        <f>IF(B1268="A",'Specifications (ICE)'!$M$12,IF(B1268="G",'Specifications (ICE)'!$M$13))</f>
        <v>84.271039200000004</v>
      </c>
      <c r="I1268" s="14">
        <f>'Specifications (ICE)'!$H$11-G1268-H1268-R1268</f>
        <v>575.30397008891066</v>
      </c>
      <c r="J1268" s="14">
        <f t="shared" si="451"/>
        <v>0.9090841326700525</v>
      </c>
      <c r="K1268" s="14">
        <f>0.5*'Specifications (ICE)'!$E$16*E1268^2</f>
        <v>36435.621698482195</v>
      </c>
      <c r="L1268" s="14">
        <f>E1268/'Specifications (ICE)'!$M$4</f>
        <v>40.770606418072276</v>
      </c>
      <c r="M1268" s="14">
        <f t="shared" si="446"/>
        <v>3</v>
      </c>
      <c r="N1268" s="14">
        <f>IF(M1268=1,'Specifications (ICE)'!$M$19,IF(M1268=2,'Specifications (ICE)'!$M$20,IF(M1268=3,'Specifications (ICE)'!$M$21)))</f>
        <v>632.83908432016858</v>
      </c>
      <c r="O1268" s="14">
        <f t="shared" si="447"/>
        <v>42.946731618479475</v>
      </c>
      <c r="P1268" s="13">
        <f t="shared" si="448"/>
        <v>0.9090841326700525</v>
      </c>
      <c r="Q1268" s="14">
        <v>0</v>
      </c>
      <c r="R1268" s="17">
        <f>'Specifications (ICE)'!$E$16*9.81*SIN(Q1268-Q1267)</f>
        <v>0</v>
      </c>
      <c r="S1268" s="14">
        <f t="shared" si="452"/>
        <v>0</v>
      </c>
      <c r="T1268" s="12">
        <f t="shared" si="449"/>
        <v>729.99610877220925</v>
      </c>
      <c r="U1268" s="3">
        <f t="shared" si="467"/>
        <v>18</v>
      </c>
      <c r="V1268" s="19">
        <f t="shared" si="453"/>
        <v>13.422600000000001</v>
      </c>
      <c r="W1268" s="14">
        <f>IF(M1268=1,_xlfn.XLOOKUP(D1268,' RPM (ICE)'!$E$3:$E$63,' RPM (ICE)'!$B$3:$B$63,,1),IF(M1268=2,_xlfn.XLOOKUP(D1268,' RPM (ICE)'!$F$3:$F$63,' RPM (ICE)'!$B$3:$B$63,,1),IF(M1268=3,_xlfn.XLOOKUP(D1268,' RPM (ICE)'!$G$3:$G$63,' RPM (ICE)'!$B$3:$B$63,,1))))</f>
        <v>6000</v>
      </c>
      <c r="X1268" s="12">
        <f t="shared" si="454"/>
        <v>21.361620479999999</v>
      </c>
      <c r="Y1268" s="3">
        <f t="shared" si="455"/>
        <v>21</v>
      </c>
      <c r="Z1268" s="3">
        <f t="shared" si="462"/>
        <v>21</v>
      </c>
      <c r="AA1268" s="3">
        <f t="shared" si="456"/>
        <v>21</v>
      </c>
      <c r="AB1268" s="19"/>
      <c r="AC1268" s="14">
        <f>IF(M1268=1,_xlfn.XLOOKUP(D1268,' RPM (ICE)'!$E$3:$E$63,' RPM (ICE)'!$C$3:$C$63,,-1),IF(M1268=2,_xlfn.XLOOKUP(D1268,' RPM (ICE)'!$F$3:$F$63,' RPM (ICE)'!$C$3:$C$63,,-1),IF(M1268=3,_xlfn.XLOOKUP(D1268,' RPM (ICE)'!$G$3:$G$63,' RPM (ICE)'!$C$3:$C$63,,-1))))</f>
        <v>17.239999999999998</v>
      </c>
      <c r="AD1268" s="14">
        <f t="shared" si="457"/>
        <v>12.855867999999999</v>
      </c>
      <c r="AE1268" s="14">
        <f t="shared" si="458"/>
        <v>20.459685393066664</v>
      </c>
      <c r="AF1268" s="14" cm="1">
        <f t="array" ref="AF1268">_xlfn.XLOOKUP(AE1268,BSFC!$I$11:$I$33,_xlfn.XLOOKUP('Main Data (ICE)'!W1268,BSFC!$J$10:$W$10,BSFC!$J$11:$W$33,,-1),,-1)</f>
        <v>469.19731950000011</v>
      </c>
      <c r="AG1268" s="14">
        <f t="shared" si="459"/>
        <v>1.6755385570682853</v>
      </c>
      <c r="AH1268" s="14">
        <f t="shared" si="463"/>
        <v>3.0652471237747116E-4</v>
      </c>
      <c r="AI1268" s="14">
        <f t="shared" si="464"/>
        <v>0.14382057340801796</v>
      </c>
      <c r="AJ1268" s="14">
        <f t="shared" si="468"/>
        <v>150.98753318954968</v>
      </c>
      <c r="AK1268" s="14">
        <f t="shared" si="465"/>
        <v>1.9049082570598406E-4</v>
      </c>
      <c r="AL1268" s="14">
        <f t="shared" si="466"/>
        <v>0.19998348766828036</v>
      </c>
    </row>
    <row r="1269" spans="1:38" ht="15.75" thickBot="1" x14ac:dyDescent="0.3">
      <c r="A1269" s="14">
        <v>1</v>
      </c>
      <c r="B1269" s="17" t="s">
        <v>33</v>
      </c>
      <c r="C1269" s="14">
        <v>1263</v>
      </c>
      <c r="D1269" s="14">
        <f t="shared" si="460"/>
        <v>26.234771530018772</v>
      </c>
      <c r="E1269" s="14">
        <f t="shared" si="450"/>
        <v>11.727972824491838</v>
      </c>
      <c r="F1269" s="14">
        <f t="shared" si="461"/>
        <v>110.92438896687138</v>
      </c>
      <c r="G1269" s="14">
        <f>0.5*('Specifications (ICE)'!$P$4*'Specifications (ICE)'!$P$3)*'Specifications (ICE)'!$P$5*E1269^2</f>
        <v>42.991532345973148</v>
      </c>
      <c r="H1269" s="14">
        <f>IF(B1269="A",'Specifications (ICE)'!$M$12,IF(B1269="G",'Specifications (ICE)'!$M$13))</f>
        <v>84.271039200000004</v>
      </c>
      <c r="I1269" s="14">
        <f>'Specifications (ICE)'!$H$11-G1269-H1269-R1269</f>
        <v>574.73567867274949</v>
      </c>
      <c r="J1269" s="14">
        <f t="shared" si="451"/>
        <v>0.90818612963856826</v>
      </c>
      <c r="K1269" s="14">
        <f>0.5*'Specifications (ICE)'!$E$16*E1269^2</f>
        <v>36923.704423892079</v>
      </c>
      <c r="L1269" s="14">
        <f>E1269/'Specifications (ICE)'!$M$4</f>
        <v>41.042774538904069</v>
      </c>
      <c r="M1269" s="14">
        <f t="shared" si="446"/>
        <v>3</v>
      </c>
      <c r="N1269" s="14">
        <f>IF(M1269=1,'Specifications (ICE)'!$M$19,IF(M1269=2,'Specifications (ICE)'!$M$20,IF(M1269=3,'Specifications (ICE)'!$M$21)))</f>
        <v>632.83908432016858</v>
      </c>
      <c r="O1269" s="14">
        <f t="shared" si="447"/>
        <v>43.522035588568379</v>
      </c>
      <c r="P1269" s="13">
        <f t="shared" si="448"/>
        <v>0.90818612963856826</v>
      </c>
      <c r="Q1269" s="14">
        <v>0</v>
      </c>
      <c r="R1269" s="17">
        <f>'Specifications (ICE)'!$E$16*9.81*SIN(Q1269-Q1268)</f>
        <v>0</v>
      </c>
      <c r="S1269" s="14">
        <f t="shared" si="452"/>
        <v>0</v>
      </c>
      <c r="T1269" s="12">
        <f t="shared" si="449"/>
        <v>734.8692683004665</v>
      </c>
      <c r="U1269" s="3">
        <f t="shared" si="467"/>
        <v>18</v>
      </c>
      <c r="V1269" s="19">
        <f t="shared" si="453"/>
        <v>13.422600000000001</v>
      </c>
      <c r="W1269" s="14">
        <f>IF(M1269=1,_xlfn.XLOOKUP(D1269,' RPM (ICE)'!$E$3:$E$63,' RPM (ICE)'!$B$3:$B$63,,1),IF(M1269=2,_xlfn.XLOOKUP(D1269,' RPM (ICE)'!$F$3:$F$63,' RPM (ICE)'!$B$3:$B$63,,1),IF(M1269=3,_xlfn.XLOOKUP(D1269,' RPM (ICE)'!$G$3:$G$63,' RPM (ICE)'!$B$3:$B$63,,1))))</f>
        <v>6000</v>
      </c>
      <c r="X1269" s="12">
        <f t="shared" si="454"/>
        <v>21.361620479999999</v>
      </c>
      <c r="Y1269" s="3">
        <f t="shared" si="455"/>
        <v>21</v>
      </c>
      <c r="Z1269" s="3">
        <f t="shared" si="462"/>
        <v>21</v>
      </c>
      <c r="AA1269" s="3">
        <f t="shared" si="456"/>
        <v>21</v>
      </c>
      <c r="AB1269" s="19"/>
      <c r="AC1269" s="14">
        <f>IF(M1269=1,_xlfn.XLOOKUP(D1269,' RPM (ICE)'!$E$3:$E$63,' RPM (ICE)'!$C$3:$C$63,,-1),IF(M1269=2,_xlfn.XLOOKUP(D1269,' RPM (ICE)'!$F$3:$F$63,' RPM (ICE)'!$C$3:$C$63,,-1),IF(M1269=3,_xlfn.XLOOKUP(D1269,' RPM (ICE)'!$G$3:$G$63,' RPM (ICE)'!$C$3:$C$63,,-1))))</f>
        <v>17.239999999999998</v>
      </c>
      <c r="AD1269" s="14">
        <f t="shared" si="457"/>
        <v>12.855867999999999</v>
      </c>
      <c r="AE1269" s="14">
        <f t="shared" si="458"/>
        <v>20.459685393066664</v>
      </c>
      <c r="AF1269" s="14" cm="1">
        <f t="array" ref="AF1269">_xlfn.XLOOKUP(AE1269,BSFC!$I$11:$I$33,_xlfn.XLOOKUP('Main Data (ICE)'!W1269,BSFC!$J$10:$W$10,BSFC!$J$11:$W$33,,-1),,-1)</f>
        <v>469.19731950000011</v>
      </c>
      <c r="AG1269" s="14">
        <f t="shared" si="459"/>
        <v>1.6755385570682853</v>
      </c>
      <c r="AH1269" s="14">
        <f t="shared" si="463"/>
        <v>3.0449204631397236E-4</v>
      </c>
      <c r="AI1269" s="14">
        <f t="shared" si="464"/>
        <v>0.14286685193958573</v>
      </c>
      <c r="AJ1269" s="14">
        <f t="shared" si="468"/>
        <v>151.13040004148925</v>
      </c>
      <c r="AK1269" s="14">
        <f t="shared" si="465"/>
        <v>1.8922761846302746E-4</v>
      </c>
      <c r="AL1269" s="14">
        <f t="shared" si="466"/>
        <v>0.20017271528674338</v>
      </c>
    </row>
    <row r="1270" spans="1:38" ht="15.75" thickBot="1" x14ac:dyDescent="0.3">
      <c r="A1270" s="14">
        <v>1</v>
      </c>
      <c r="B1270" s="17" t="s">
        <v>33</v>
      </c>
      <c r="C1270" s="14">
        <v>1264</v>
      </c>
      <c r="D1270" s="14">
        <f t="shared" si="460"/>
        <v>26.40742667137765</v>
      </c>
      <c r="E1270" s="14">
        <f t="shared" si="450"/>
        <v>11.805156450945331</v>
      </c>
      <c r="F1270" s="14">
        <f t="shared" si="461"/>
        <v>111.00909771293124</v>
      </c>
      <c r="G1270" s="14">
        <f>0.5*('Specifications (ICE)'!$P$4*'Specifications (ICE)'!$P$3)*'Specifications (ICE)'!$P$5*E1270^2</f>
        <v>43.559262397793937</v>
      </c>
      <c r="H1270" s="14">
        <f>IF(B1270="A",'Specifications (ICE)'!$M$12,IF(B1270="G",'Specifications (ICE)'!$M$13))</f>
        <v>84.271039200000004</v>
      </c>
      <c r="I1270" s="14">
        <f>'Specifications (ICE)'!$H$11-G1270-H1270-R1270</f>
        <v>574.16794862092866</v>
      </c>
      <c r="J1270" s="14">
        <f t="shared" si="451"/>
        <v>0.90728901366408532</v>
      </c>
      <c r="K1270" s="14">
        <f>0.5*'Specifications (ICE)'!$E$16*E1270^2</f>
        <v>37411.305015964375</v>
      </c>
      <c r="L1270" s="14">
        <f>E1270/'Specifications (ICE)'!$M$4</f>
        <v>41.312883467875174</v>
      </c>
      <c r="M1270" s="14">
        <f t="shared" si="446"/>
        <v>3</v>
      </c>
      <c r="N1270" s="14">
        <f>IF(M1270=1,'Specifications (ICE)'!$M$19,IF(M1270=2,'Specifications (ICE)'!$M$20,IF(M1270=3,'Specifications (ICE)'!$M$21)))</f>
        <v>632.83908432016858</v>
      </c>
      <c r="O1270" s="14">
        <f t="shared" si="447"/>
        <v>44.096771267241131</v>
      </c>
      <c r="P1270" s="13">
        <f t="shared" si="448"/>
        <v>0.90728901366408532</v>
      </c>
      <c r="Q1270" s="14">
        <v>0</v>
      </c>
      <c r="R1270" s="17">
        <f>'Specifications (ICE)'!$E$16*9.81*SIN(Q1270-Q1269)</f>
        <v>0</v>
      </c>
      <c r="S1270" s="14">
        <f t="shared" si="452"/>
        <v>0</v>
      </c>
      <c r="T1270" s="12">
        <f t="shared" si="449"/>
        <v>739.70555807922563</v>
      </c>
      <c r="U1270" s="3">
        <f t="shared" si="467"/>
        <v>18</v>
      </c>
      <c r="V1270" s="19">
        <f t="shared" si="453"/>
        <v>13.422600000000001</v>
      </c>
      <c r="W1270" s="14">
        <f>IF(M1270=1,_xlfn.XLOOKUP(D1270,' RPM (ICE)'!$E$3:$E$63,' RPM (ICE)'!$B$3:$B$63,,1),IF(M1270=2,_xlfn.XLOOKUP(D1270,' RPM (ICE)'!$F$3:$F$63,' RPM (ICE)'!$B$3:$B$63,,1),IF(M1270=3,_xlfn.XLOOKUP(D1270,' RPM (ICE)'!$G$3:$G$63,' RPM (ICE)'!$B$3:$B$63,,1))))</f>
        <v>6100</v>
      </c>
      <c r="X1270" s="12">
        <f t="shared" si="454"/>
        <v>21.011429980327868</v>
      </c>
      <c r="Y1270" s="3">
        <f t="shared" si="455"/>
        <v>21</v>
      </c>
      <c r="Z1270" s="3">
        <f t="shared" si="462"/>
        <v>21</v>
      </c>
      <c r="AA1270" s="3">
        <f t="shared" si="456"/>
        <v>21</v>
      </c>
      <c r="AB1270" s="19"/>
      <c r="AC1270" s="14">
        <f>IF(M1270=1,_xlfn.XLOOKUP(D1270,' RPM (ICE)'!$E$3:$E$63,' RPM (ICE)'!$C$3:$C$63,,-1),IF(M1270=2,_xlfn.XLOOKUP(D1270,' RPM (ICE)'!$F$3:$F$63,' RPM (ICE)'!$C$3:$C$63,,-1),IF(M1270=3,_xlfn.XLOOKUP(D1270,' RPM (ICE)'!$G$3:$G$63,' RPM (ICE)'!$C$3:$C$63,,-1))))</f>
        <v>17.305</v>
      </c>
      <c r="AD1270" s="14">
        <f t="shared" si="457"/>
        <v>12.9043385</v>
      </c>
      <c r="AE1270" s="14">
        <f t="shared" si="458"/>
        <v>20.200155322754096</v>
      </c>
      <c r="AF1270" s="14" cm="1">
        <f t="array" ref="AF1270">_xlfn.XLOOKUP(AE1270,BSFC!$I$11:$I$33,_xlfn.XLOOKUP('Main Data (ICE)'!W1270,BSFC!$J$10:$W$10,BSFC!$J$11:$W$33,,-1),,-1)</f>
        <v>469.19731950000011</v>
      </c>
      <c r="AG1270" s="14">
        <f t="shared" si="459"/>
        <v>1.6818558428112922</v>
      </c>
      <c r="AH1270" s="14">
        <f t="shared" si="463"/>
        <v>3.0364175918527118E-4</v>
      </c>
      <c r="AI1270" s="14">
        <f t="shared" si="464"/>
        <v>0.14246789949799377</v>
      </c>
      <c r="AJ1270" s="14">
        <f t="shared" si="468"/>
        <v>151.27286794098725</v>
      </c>
      <c r="AK1270" s="14">
        <f t="shared" si="465"/>
        <v>1.8869920463310432E-4</v>
      </c>
      <c r="AL1270" s="14">
        <f t="shared" si="466"/>
        <v>0.20036141449137648</v>
      </c>
    </row>
    <row r="1271" spans="1:38" ht="15.75" thickBot="1" x14ac:dyDescent="0.3">
      <c r="A1271" s="14">
        <v>1</v>
      </c>
      <c r="B1271" s="17" t="s">
        <v>33</v>
      </c>
      <c r="C1271" s="14">
        <v>1265</v>
      </c>
      <c r="D1271" s="14">
        <f t="shared" si="460"/>
        <v>26.578791383692209</v>
      </c>
      <c r="E1271" s="14">
        <f t="shared" si="450"/>
        <v>11.881763204955076</v>
      </c>
      <c r="F1271" s="14">
        <f t="shared" si="461"/>
        <v>111.09326030586887</v>
      </c>
      <c r="G1271" s="14">
        <f>0.5*('Specifications (ICE)'!$P$4*'Specifications (ICE)'!$P$3)*'Specifications (ICE)'!$P$5*E1271^2</f>
        <v>44.12643163979606</v>
      </c>
      <c r="H1271" s="14">
        <f>IF(B1271="A",'Specifications (ICE)'!$M$12,IF(B1271="G",'Specifications (ICE)'!$M$13))</f>
        <v>84.271039200000004</v>
      </c>
      <c r="I1271" s="14">
        <f>'Specifications (ICE)'!$H$11-G1271-H1271-R1271</f>
        <v>573.60077937892663</v>
      </c>
      <c r="J1271" s="14">
        <f t="shared" si="451"/>
        <v>0.90639278387035926</v>
      </c>
      <c r="K1271" s="14">
        <f>0.5*'Specifications (ICE)'!$E$16*E1271^2</f>
        <v>37898.423950955555</v>
      </c>
      <c r="L1271" s="14">
        <f>E1271/'Specifications (ICE)'!$M$4</f>
        <v>41.580973595643314</v>
      </c>
      <c r="M1271" s="14">
        <f t="shared" si="446"/>
        <v>3</v>
      </c>
      <c r="N1271" s="14">
        <f>IF(M1271=1,'Specifications (ICE)'!$M$19,IF(M1271=2,'Specifications (ICE)'!$M$20,IF(M1271=3,'Specifications (ICE)'!$M$21)))</f>
        <v>632.83908432016858</v>
      </c>
      <c r="O1271" s="14">
        <f t="shared" si="447"/>
        <v>44.670939215862063</v>
      </c>
      <c r="P1271" s="13">
        <f t="shared" si="448"/>
        <v>0.90639278387035926</v>
      </c>
      <c r="Q1271" s="14">
        <v>0</v>
      </c>
      <c r="R1271" s="17">
        <f>'Specifications (ICE)'!$E$16*9.81*SIN(Q1271-Q1270)</f>
        <v>0</v>
      </c>
      <c r="S1271" s="14">
        <f t="shared" si="452"/>
        <v>0</v>
      </c>
      <c r="T1271" s="12">
        <f t="shared" si="449"/>
        <v>744.50570130162896</v>
      </c>
      <c r="U1271" s="3">
        <f t="shared" si="467"/>
        <v>18</v>
      </c>
      <c r="V1271" s="19">
        <f t="shared" si="453"/>
        <v>13.422600000000001</v>
      </c>
      <c r="W1271" s="14">
        <f>IF(M1271=1,_xlfn.XLOOKUP(D1271,' RPM (ICE)'!$E$3:$E$63,' RPM (ICE)'!$B$3:$B$63,,1),IF(M1271=2,_xlfn.XLOOKUP(D1271,' RPM (ICE)'!$F$3:$F$63,' RPM (ICE)'!$B$3:$B$63,,1),IF(M1271=3,_xlfn.XLOOKUP(D1271,' RPM (ICE)'!$G$3:$G$63,' RPM (ICE)'!$B$3:$B$63,,1))))</f>
        <v>6100</v>
      </c>
      <c r="X1271" s="12">
        <f t="shared" si="454"/>
        <v>21.011429980327868</v>
      </c>
      <c r="Y1271" s="3">
        <f t="shared" si="455"/>
        <v>21</v>
      </c>
      <c r="Z1271" s="3">
        <f t="shared" si="462"/>
        <v>21</v>
      </c>
      <c r="AA1271" s="3">
        <f t="shared" si="456"/>
        <v>21</v>
      </c>
      <c r="AB1271" s="19"/>
      <c r="AC1271" s="14">
        <f>IF(M1271=1,_xlfn.XLOOKUP(D1271,' RPM (ICE)'!$E$3:$E$63,' RPM (ICE)'!$C$3:$C$63,,-1),IF(M1271=2,_xlfn.XLOOKUP(D1271,' RPM (ICE)'!$F$3:$F$63,' RPM (ICE)'!$C$3:$C$63,,-1),IF(M1271=3,_xlfn.XLOOKUP(D1271,' RPM (ICE)'!$G$3:$G$63,' RPM (ICE)'!$C$3:$C$63,,-1))))</f>
        <v>17.305</v>
      </c>
      <c r="AD1271" s="14">
        <f t="shared" si="457"/>
        <v>12.9043385</v>
      </c>
      <c r="AE1271" s="14">
        <f t="shared" si="458"/>
        <v>20.200155322754096</v>
      </c>
      <c r="AF1271" s="14" cm="1">
        <f t="array" ref="AF1271">_xlfn.XLOOKUP(AE1271,BSFC!$I$11:$I$33,_xlfn.XLOOKUP('Main Data (ICE)'!W1271,BSFC!$J$10:$W$10,BSFC!$J$11:$W$33,,-1),,-1)</f>
        <v>469.19731950000011</v>
      </c>
      <c r="AG1271" s="14">
        <f t="shared" si="459"/>
        <v>1.6818558428112922</v>
      </c>
      <c r="AH1271" s="14">
        <f t="shared" si="463"/>
        <v>3.0168405230691524E-4</v>
      </c>
      <c r="AI1271" s="14">
        <f t="shared" si="464"/>
        <v>0.14154934867830246</v>
      </c>
      <c r="AJ1271" s="14">
        <f t="shared" si="468"/>
        <v>151.41441728966555</v>
      </c>
      <c r="AK1271" s="14">
        <f t="shared" si="465"/>
        <v>1.874825810308642E-4</v>
      </c>
      <c r="AL1271" s="14">
        <f t="shared" si="466"/>
        <v>0.20054889707240733</v>
      </c>
    </row>
    <row r="1272" spans="1:38" ht="15.75" thickBot="1" x14ac:dyDescent="0.3">
      <c r="A1272" s="14">
        <v>1</v>
      </c>
      <c r="B1272" s="17" t="s">
        <v>33</v>
      </c>
      <c r="C1272" s="14">
        <v>1266</v>
      </c>
      <c r="D1272" s="14">
        <f t="shared" si="460"/>
        <v>26.748890633854987</v>
      </c>
      <c r="E1272" s="14">
        <f t="shared" si="450"/>
        <v>11.957804247702212</v>
      </c>
      <c r="F1272" s="14">
        <f t="shared" si="461"/>
        <v>111.17688769926696</v>
      </c>
      <c r="G1272" s="14">
        <f>0.5*('Specifications (ICE)'!$P$4*'Specifications (ICE)'!$P$3)*'Specifications (ICE)'!$P$5*E1272^2</f>
        <v>44.693040625953444</v>
      </c>
      <c r="H1272" s="14">
        <f>IF(B1272="A",'Specifications (ICE)'!$M$12,IF(B1272="G",'Specifications (ICE)'!$M$13))</f>
        <v>84.271039200000004</v>
      </c>
      <c r="I1272" s="14">
        <f>'Specifications (ICE)'!$H$11-G1272-H1272-R1272</f>
        <v>573.03417039276917</v>
      </c>
      <c r="J1272" s="14">
        <f t="shared" si="451"/>
        <v>0.90549743938201099</v>
      </c>
      <c r="K1272" s="14">
        <f>0.5*'Specifications (ICE)'!$E$16*E1272^2</f>
        <v>38385.061704651634</v>
      </c>
      <c r="L1272" s="14">
        <f>E1272/'Specifications (ICE)'!$M$4</f>
        <v>41.847083981460059</v>
      </c>
      <c r="M1272" s="14">
        <f t="shared" si="446"/>
        <v>3</v>
      </c>
      <c r="N1272" s="14">
        <f>IF(M1272=1,'Specifications (ICE)'!$M$19,IF(M1272=2,'Specifications (ICE)'!$M$20,IF(M1272=3,'Specifications (ICE)'!$M$21)))</f>
        <v>632.83908432016858</v>
      </c>
      <c r="O1272" s="14">
        <f t="shared" si="447"/>
        <v>45.244539995240984</v>
      </c>
      <c r="P1272" s="13">
        <f t="shared" si="448"/>
        <v>0.90549743938201099</v>
      </c>
      <c r="Q1272" s="14">
        <v>0</v>
      </c>
      <c r="R1272" s="17">
        <f>'Specifications (ICE)'!$E$16*9.81*SIN(Q1272-Q1271)</f>
        <v>0</v>
      </c>
      <c r="S1272" s="14">
        <f t="shared" si="452"/>
        <v>0</v>
      </c>
      <c r="T1272" s="12">
        <f t="shared" si="449"/>
        <v>749.270397322044</v>
      </c>
      <c r="U1272" s="3">
        <f t="shared" si="467"/>
        <v>18</v>
      </c>
      <c r="V1272" s="19">
        <f t="shared" si="453"/>
        <v>13.422600000000001</v>
      </c>
      <c r="W1272" s="14">
        <f>IF(M1272=1,_xlfn.XLOOKUP(D1272,' RPM (ICE)'!$E$3:$E$63,' RPM (ICE)'!$B$3:$B$63,,1),IF(M1272=2,_xlfn.XLOOKUP(D1272,' RPM (ICE)'!$F$3:$F$63,' RPM (ICE)'!$B$3:$B$63,,1),IF(M1272=3,_xlfn.XLOOKUP(D1272,' RPM (ICE)'!$G$3:$G$63,' RPM (ICE)'!$B$3:$B$63,,1))))</f>
        <v>6200</v>
      </c>
      <c r="X1272" s="12">
        <f t="shared" si="454"/>
        <v>20.672535948387097</v>
      </c>
      <c r="Y1272" s="3">
        <f t="shared" si="455"/>
        <v>21</v>
      </c>
      <c r="Z1272" s="3">
        <f t="shared" si="462"/>
        <v>21</v>
      </c>
      <c r="AA1272" s="3">
        <f t="shared" si="456"/>
        <v>21</v>
      </c>
      <c r="AB1272" s="19"/>
      <c r="AC1272" s="14">
        <f>IF(M1272=1,_xlfn.XLOOKUP(D1272,' RPM (ICE)'!$E$3:$E$63,' RPM (ICE)'!$C$3:$C$63,,-1),IF(M1272=2,_xlfn.XLOOKUP(D1272,' RPM (ICE)'!$F$3:$F$63,' RPM (ICE)'!$C$3:$C$63,,-1),IF(M1272=3,_xlfn.XLOOKUP(D1272,' RPM (ICE)'!$G$3:$G$63,' RPM (ICE)'!$C$3:$C$63,,-1))))</f>
        <v>17.37</v>
      </c>
      <c r="AD1272" s="14">
        <f t="shared" si="457"/>
        <v>12.952809000000002</v>
      </c>
      <c r="AE1272" s="14">
        <f t="shared" si="458"/>
        <v>19.948997190193548</v>
      </c>
      <c r="AF1272" s="14" cm="1">
        <f t="array" ref="AF1272">_xlfn.XLOOKUP(AE1272,BSFC!$I$11:$I$33,_xlfn.XLOOKUP('Main Data (ICE)'!W1272,BSFC!$J$10:$W$10,BSFC!$J$11:$W$33,,-1),,-1)</f>
        <v>457.16661900000008</v>
      </c>
      <c r="AG1272" s="14">
        <f t="shared" si="459"/>
        <v>1.6448866380785481</v>
      </c>
      <c r="AH1272" s="14">
        <f t="shared" si="463"/>
        <v>3.0089157051480816E-4</v>
      </c>
      <c r="AI1272" s="14">
        <f t="shared" si="464"/>
        <v>0.13755758197785495</v>
      </c>
      <c r="AJ1272" s="14">
        <f t="shared" si="468"/>
        <v>151.55197487164341</v>
      </c>
      <c r="AK1272" s="14">
        <f t="shared" si="465"/>
        <v>1.8219547281835092E-4</v>
      </c>
      <c r="AL1272" s="14">
        <f t="shared" si="466"/>
        <v>0.2007310925452257</v>
      </c>
    </row>
    <row r="1273" spans="1:38" ht="15.75" thickBot="1" x14ac:dyDescent="0.3">
      <c r="A1273" s="14">
        <v>1</v>
      </c>
      <c r="B1273" s="17" t="s">
        <v>33</v>
      </c>
      <c r="C1273" s="14">
        <v>1267</v>
      </c>
      <c r="D1273" s="14">
        <f t="shared" si="460"/>
        <v>26.9177485766633</v>
      </c>
      <c r="E1273" s="14">
        <f t="shared" si="450"/>
        <v>12.033290377329431</v>
      </c>
      <c r="F1273" s="14">
        <f t="shared" si="461"/>
        <v>111.25999048899801</v>
      </c>
      <c r="G1273" s="14">
        <f>0.5*('Specifications (ICE)'!$P$4*'Specifications (ICE)'!$P$3)*'Specifications (ICE)'!$P$5*E1273^2</f>
        <v>45.259089909692811</v>
      </c>
      <c r="H1273" s="14">
        <f>IF(B1273="A",'Specifications (ICE)'!$M$12,IF(B1273="G",'Specifications (ICE)'!$M$13))</f>
        <v>84.271039200000004</v>
      </c>
      <c r="I1273" s="14">
        <f>'Specifications (ICE)'!$H$11-G1273-H1273-R1273</f>
        <v>572.46812110902988</v>
      </c>
      <c r="J1273" s="14">
        <f t="shared" si="451"/>
        <v>0.90460297932452671</v>
      </c>
      <c r="K1273" s="14">
        <f>0.5*'Specifications (ICE)'!$E$16*E1273^2</f>
        <v>38871.21875236863</v>
      </c>
      <c r="L1273" s="14">
        <f>E1273/'Specifications (ICE)'!$M$4</f>
        <v>42.111252414101244</v>
      </c>
      <c r="M1273" s="14">
        <f t="shared" si="446"/>
        <v>3</v>
      </c>
      <c r="N1273" s="14">
        <f>IF(M1273=1,'Specifications (ICE)'!$M$19,IF(M1273=2,'Specifications (ICE)'!$M$20,IF(M1273=3,'Specifications (ICE)'!$M$21)))</f>
        <v>632.83908432016858</v>
      </c>
      <c r="O1273" s="14">
        <f t="shared" si="447"/>
        <v>45.817574165633751</v>
      </c>
      <c r="P1273" s="13">
        <f t="shared" si="448"/>
        <v>0.90460297932452671</v>
      </c>
      <c r="Q1273" s="14">
        <v>0</v>
      </c>
      <c r="R1273" s="17">
        <f>'Specifications (ICE)'!$E$16*9.81*SIN(Q1273-Q1272)</f>
        <v>0</v>
      </c>
      <c r="S1273" s="14">
        <f t="shared" si="452"/>
        <v>0</v>
      </c>
      <c r="T1273" s="12">
        <f t="shared" si="449"/>
        <v>754.00032274701994</v>
      </c>
      <c r="U1273" s="3">
        <f t="shared" si="467"/>
        <v>18</v>
      </c>
      <c r="V1273" s="19">
        <f t="shared" si="453"/>
        <v>13.422600000000001</v>
      </c>
      <c r="W1273" s="14">
        <f>IF(M1273=1,_xlfn.XLOOKUP(D1273,' RPM (ICE)'!$E$3:$E$63,' RPM (ICE)'!$B$3:$B$63,,1),IF(M1273=2,_xlfn.XLOOKUP(D1273,' RPM (ICE)'!$F$3:$F$63,' RPM (ICE)'!$B$3:$B$63,,1),IF(M1273=3,_xlfn.XLOOKUP(D1273,' RPM (ICE)'!$G$3:$G$63,' RPM (ICE)'!$B$3:$B$63,,1))))</f>
        <v>6200</v>
      </c>
      <c r="X1273" s="12">
        <f t="shared" si="454"/>
        <v>20.672535948387097</v>
      </c>
      <c r="Y1273" s="3">
        <f t="shared" si="455"/>
        <v>21</v>
      </c>
      <c r="Z1273" s="3">
        <f t="shared" si="462"/>
        <v>21</v>
      </c>
      <c r="AA1273" s="3">
        <f t="shared" si="456"/>
        <v>21</v>
      </c>
      <c r="AB1273" s="19"/>
      <c r="AC1273" s="14">
        <f>IF(M1273=1,_xlfn.XLOOKUP(D1273,' RPM (ICE)'!$E$3:$E$63,' RPM (ICE)'!$C$3:$C$63,,-1),IF(M1273=2,_xlfn.XLOOKUP(D1273,' RPM (ICE)'!$F$3:$F$63,' RPM (ICE)'!$C$3:$C$63,,-1),IF(M1273=3,_xlfn.XLOOKUP(D1273,' RPM (ICE)'!$G$3:$G$63,' RPM (ICE)'!$C$3:$C$63,,-1))))</f>
        <v>17.37</v>
      </c>
      <c r="AD1273" s="14">
        <f t="shared" si="457"/>
        <v>12.952809000000002</v>
      </c>
      <c r="AE1273" s="14">
        <f t="shared" si="458"/>
        <v>19.948997190193548</v>
      </c>
      <c r="AF1273" s="14" cm="1">
        <f t="array" ref="AF1273">_xlfn.XLOOKUP(AE1273,BSFC!$I$11:$I$33,_xlfn.XLOOKUP('Main Data (ICE)'!W1273,BSFC!$J$10:$W$10,BSFC!$J$11:$W$33,,-1),,-1)</f>
        <v>457.16661900000008</v>
      </c>
      <c r="AG1273" s="14">
        <f t="shared" si="459"/>
        <v>1.6448866380785481</v>
      </c>
      <c r="AH1273" s="14">
        <f t="shared" si="463"/>
        <v>2.9900404520931986E-4</v>
      </c>
      <c r="AI1273" s="14">
        <f t="shared" si="464"/>
        <v>0.13669466841566794</v>
      </c>
      <c r="AJ1273" s="14">
        <f t="shared" si="468"/>
        <v>151.68866954005907</v>
      </c>
      <c r="AK1273" s="14">
        <f t="shared" si="465"/>
        <v>1.8105254094790454E-4</v>
      </c>
      <c r="AL1273" s="14">
        <f t="shared" si="466"/>
        <v>0.20091214508617361</v>
      </c>
    </row>
    <row r="1274" spans="1:38" ht="15.75" thickBot="1" x14ac:dyDescent="0.3">
      <c r="A1274" s="14">
        <v>1</v>
      </c>
      <c r="B1274" s="17" t="s">
        <v>33</v>
      </c>
      <c r="C1274" s="14">
        <v>1268</v>
      </c>
      <c r="D1274" s="14">
        <f t="shared" si="460"/>
        <v>27.08538859150098</v>
      </c>
      <c r="E1274" s="14">
        <f t="shared" si="450"/>
        <v>12.108232045339159</v>
      </c>
      <c r="F1274" s="14">
        <f t="shared" si="461"/>
        <v>111.34257892934633</v>
      </c>
      <c r="G1274" s="14">
        <f>0.5*('Specifications (ICE)'!$P$4*'Specifications (ICE)'!$P$3)*'Specifications (ICE)'!$P$5*E1274^2</f>
        <v>45.824580043894201</v>
      </c>
      <c r="H1274" s="14">
        <f>IF(B1274="A",'Specifications (ICE)'!$M$12,IF(B1274="G",'Specifications (ICE)'!$M$13))</f>
        <v>84.271039200000004</v>
      </c>
      <c r="I1274" s="14">
        <f>'Specifications (ICE)'!$H$11-G1274-H1274-R1274</f>
        <v>571.90263097482841</v>
      </c>
      <c r="J1274" s="14">
        <f t="shared" si="451"/>
        <v>0.90370940282425583</v>
      </c>
      <c r="K1274" s="14">
        <f>0.5*'Specifications (ICE)'!$E$16*E1274^2</f>
        <v>39356.89556895307</v>
      </c>
      <c r="L1274" s="14">
        <f>E1274/'Specifications (ICE)'!$M$4</f>
        <v>42.373515469253398</v>
      </c>
      <c r="M1274" s="14">
        <f t="shared" si="446"/>
        <v>3</v>
      </c>
      <c r="N1274" s="14">
        <f>IF(M1274=1,'Specifications (ICE)'!$M$19,IF(M1274=2,'Specifications (ICE)'!$M$20,IF(M1274=3,'Specifications (ICE)'!$M$21)))</f>
        <v>632.83908432016858</v>
      </c>
      <c r="O1274" s="14">
        <f t="shared" si="447"/>
        <v>46.390042286742776</v>
      </c>
      <c r="P1274" s="13">
        <f t="shared" si="448"/>
        <v>0.90370940282425583</v>
      </c>
      <c r="Q1274" s="14">
        <v>0</v>
      </c>
      <c r="R1274" s="17">
        <f>'Specifications (ICE)'!$E$16*9.81*SIN(Q1274-Q1273)</f>
        <v>0</v>
      </c>
      <c r="S1274" s="14">
        <f t="shared" si="452"/>
        <v>0</v>
      </c>
      <c r="T1274" s="12">
        <f t="shared" si="449"/>
        <v>758.69613246278891</v>
      </c>
      <c r="U1274" s="3">
        <f t="shared" si="467"/>
        <v>18</v>
      </c>
      <c r="V1274" s="19">
        <f t="shared" si="453"/>
        <v>13.422600000000001</v>
      </c>
      <c r="W1274" s="14">
        <f>IF(M1274=1,_xlfn.XLOOKUP(D1274,' RPM (ICE)'!$E$3:$E$63,' RPM (ICE)'!$B$3:$B$63,,1),IF(M1274=2,_xlfn.XLOOKUP(D1274,' RPM (ICE)'!$F$3:$F$63,' RPM (ICE)'!$B$3:$B$63,,1),IF(M1274=3,_xlfn.XLOOKUP(D1274,' RPM (ICE)'!$G$3:$G$63,' RPM (ICE)'!$B$3:$B$63,,1))))</f>
        <v>6200</v>
      </c>
      <c r="X1274" s="12">
        <f t="shared" si="454"/>
        <v>20.672535948387097</v>
      </c>
      <c r="Y1274" s="3">
        <f t="shared" si="455"/>
        <v>21</v>
      </c>
      <c r="Z1274" s="3">
        <f t="shared" si="462"/>
        <v>21</v>
      </c>
      <c r="AA1274" s="3">
        <f t="shared" si="456"/>
        <v>21</v>
      </c>
      <c r="AB1274" s="19"/>
      <c r="AC1274" s="14">
        <f>IF(M1274=1,_xlfn.XLOOKUP(D1274,' RPM (ICE)'!$E$3:$E$63,' RPM (ICE)'!$C$3:$C$63,,-1),IF(M1274=2,_xlfn.XLOOKUP(D1274,' RPM (ICE)'!$F$3:$F$63,' RPM (ICE)'!$C$3:$C$63,,-1),IF(M1274=3,_xlfn.XLOOKUP(D1274,' RPM (ICE)'!$G$3:$G$63,' RPM (ICE)'!$C$3:$C$63,,-1))))</f>
        <v>17.37</v>
      </c>
      <c r="AD1274" s="14">
        <f t="shared" si="457"/>
        <v>12.952809000000002</v>
      </c>
      <c r="AE1274" s="14">
        <f t="shared" si="458"/>
        <v>19.948997190193548</v>
      </c>
      <c r="AF1274" s="14" cm="1">
        <f t="array" ref="AF1274">_xlfn.XLOOKUP(AE1274,BSFC!$I$11:$I$33,_xlfn.XLOOKUP('Main Data (ICE)'!W1274,BSFC!$J$10:$W$10,BSFC!$J$11:$W$33,,-1),,-1)</f>
        <v>457.16661900000008</v>
      </c>
      <c r="AG1274" s="14">
        <f t="shared" si="459"/>
        <v>1.6448866380785481</v>
      </c>
      <c r="AH1274" s="14">
        <f t="shared" si="463"/>
        <v>2.9715341484434635E-4</v>
      </c>
      <c r="AI1274" s="14">
        <f t="shared" si="464"/>
        <v>0.13584862198869427</v>
      </c>
      <c r="AJ1274" s="14">
        <f t="shared" si="468"/>
        <v>151.82451816204775</v>
      </c>
      <c r="AK1274" s="14">
        <f t="shared" si="465"/>
        <v>1.7993194965389969E-4</v>
      </c>
      <c r="AL1274" s="14">
        <f t="shared" si="466"/>
        <v>0.20109207703582752</v>
      </c>
    </row>
    <row r="1275" spans="1:38" ht="15.75" thickBot="1" x14ac:dyDescent="0.3">
      <c r="A1275" s="14">
        <v>1</v>
      </c>
      <c r="B1275" s="17" t="s">
        <v>33</v>
      </c>
      <c r="C1275" s="14">
        <v>1269</v>
      </c>
      <c r="D1275" s="14">
        <f t="shared" si="460"/>
        <v>27.251833316913878</v>
      </c>
      <c r="E1275" s="14">
        <f t="shared" si="450"/>
        <v>12.182639372050156</v>
      </c>
      <c r="F1275" s="14">
        <f t="shared" si="461"/>
        <v>111.42466294820798</v>
      </c>
      <c r="G1275" s="14">
        <f>0.5*('Specifications (ICE)'!$P$4*'Specifications (ICE)'!$P$3)*'Specifications (ICE)'!$P$5*E1275^2</f>
        <v>46.389511580891508</v>
      </c>
      <c r="H1275" s="14">
        <f>IF(B1275="A",'Specifications (ICE)'!$M$12,IF(B1275="G",'Specifications (ICE)'!$M$13))</f>
        <v>84.271039200000004</v>
      </c>
      <c r="I1275" s="14">
        <f>'Specifications (ICE)'!$H$11-G1275-H1275-R1275</f>
        <v>571.33769943783113</v>
      </c>
      <c r="J1275" s="14">
        <f t="shared" si="451"/>
        <v>0.90281670900841138</v>
      </c>
      <c r="K1275" s="14">
        <f>0.5*'Specifications (ICE)'!$E$16*E1275^2</f>
        <v>39842.092628782397</v>
      </c>
      <c r="L1275" s="14">
        <f>E1275/'Specifications (ICE)'!$M$4</f>
        <v>42.633908563605097</v>
      </c>
      <c r="M1275" s="14">
        <f t="shared" si="446"/>
        <v>3</v>
      </c>
      <c r="N1275" s="14">
        <f>IF(M1275=1,'Specifications (ICE)'!$M$19,IF(M1275=2,'Specifications (ICE)'!$M$20,IF(M1275=3,'Specifications (ICE)'!$M$21)))</f>
        <v>632.83908432016858</v>
      </c>
      <c r="O1275" s="14">
        <f t="shared" si="447"/>
        <v>46.961944917717602</v>
      </c>
      <c r="P1275" s="13">
        <f t="shared" si="448"/>
        <v>0.90281670900841138</v>
      </c>
      <c r="Q1275" s="14">
        <v>0</v>
      </c>
      <c r="R1275" s="17">
        <f>'Specifications (ICE)'!$E$16*9.81*SIN(Q1275-Q1274)</f>
        <v>0</v>
      </c>
      <c r="S1275" s="14">
        <f t="shared" si="452"/>
        <v>0</v>
      </c>
      <c r="T1275" s="12">
        <f t="shared" si="449"/>
        <v>763.35846060377128</v>
      </c>
      <c r="U1275" s="3">
        <f t="shared" si="467"/>
        <v>18</v>
      </c>
      <c r="V1275" s="19">
        <f t="shared" si="453"/>
        <v>13.422600000000001</v>
      </c>
      <c r="W1275" s="14">
        <f>IF(M1275=1,_xlfn.XLOOKUP(D1275,' RPM (ICE)'!$E$3:$E$63,' RPM (ICE)'!$B$3:$B$63,,1),IF(M1275=2,_xlfn.XLOOKUP(D1275,' RPM (ICE)'!$F$3:$F$63,' RPM (ICE)'!$B$3:$B$63,,1),IF(M1275=3,_xlfn.XLOOKUP(D1275,' RPM (ICE)'!$G$3:$G$63,' RPM (ICE)'!$B$3:$B$63,,1))))</f>
        <v>6300</v>
      </c>
      <c r="X1275" s="12">
        <f t="shared" si="454"/>
        <v>20.344400457142857</v>
      </c>
      <c r="Y1275" s="3">
        <f t="shared" si="455"/>
        <v>20</v>
      </c>
      <c r="Z1275" s="3">
        <f t="shared" si="462"/>
        <v>20</v>
      </c>
      <c r="AA1275" s="3">
        <f t="shared" si="456"/>
        <v>20</v>
      </c>
      <c r="AB1275" s="19"/>
      <c r="AC1275" s="14">
        <f>IF(M1275=1,_xlfn.XLOOKUP(D1275,' RPM (ICE)'!$E$3:$E$63,' RPM (ICE)'!$C$3:$C$63,,-1),IF(M1275=2,_xlfn.XLOOKUP(D1275,' RPM (ICE)'!$F$3:$F$63,' RPM (ICE)'!$C$3:$C$63,,-1),IF(M1275=3,_xlfn.XLOOKUP(D1275,' RPM (ICE)'!$G$3:$G$63,' RPM (ICE)'!$C$3:$C$63,,-1))))</f>
        <v>17.434999999999999</v>
      </c>
      <c r="AD1275" s="14">
        <f t="shared" si="457"/>
        <v>13.001279499999999</v>
      </c>
      <c r="AE1275" s="14">
        <f t="shared" si="458"/>
        <v>19.705812331682537</v>
      </c>
      <c r="AF1275" s="14" cm="1">
        <f t="array" ref="AF1275">_xlfn.XLOOKUP(AE1275,BSFC!$I$11:$I$33,_xlfn.XLOOKUP('Main Data (ICE)'!W1275,BSFC!$J$10:$W$10,BSFC!$J$11:$W$33,,-1),,-1)</f>
        <v>457.16661900000008</v>
      </c>
      <c r="AG1275" s="14">
        <f t="shared" si="459"/>
        <v>1.6510419421358364</v>
      </c>
      <c r="AH1275" s="14">
        <f t="shared" si="463"/>
        <v>2.9644368658432896E-4</v>
      </c>
      <c r="AI1275" s="14">
        <f t="shared" si="464"/>
        <v>0.13552415791965336</v>
      </c>
      <c r="AJ1275" s="14">
        <f t="shared" si="468"/>
        <v>151.96004231996741</v>
      </c>
      <c r="AK1275" s="14">
        <f t="shared" si="465"/>
        <v>1.7950219592007067E-4</v>
      </c>
      <c r="AL1275" s="14">
        <f t="shared" si="466"/>
        <v>0.2012715792317476</v>
      </c>
    </row>
    <row r="1276" spans="1:38" ht="15.75" thickBot="1" x14ac:dyDescent="0.3">
      <c r="A1276" s="14">
        <v>1</v>
      </c>
      <c r="B1276" s="17" t="s">
        <v>33</v>
      </c>
      <c r="C1276" s="14">
        <v>1270</v>
      </c>
      <c r="D1276" s="14">
        <f t="shared" si="460"/>
        <v>27.417104683225151</v>
      </c>
      <c r="E1276" s="14">
        <f t="shared" si="450"/>
        <v>12.256522161177836</v>
      </c>
      <c r="F1276" s="14">
        <f t="shared" si="461"/>
        <v>111.50625216143256</v>
      </c>
      <c r="G1276" s="14">
        <f>0.5*('Specifications (ICE)'!$P$4*'Specifications (ICE)'!$P$3)*'Specifications (ICE)'!$P$5*E1276^2</f>
        <v>46.953885072473021</v>
      </c>
      <c r="H1276" s="14">
        <f>IF(B1276="A",'Specifications (ICE)'!$M$12,IF(B1276="G",'Specifications (ICE)'!$M$13))</f>
        <v>84.271039200000004</v>
      </c>
      <c r="I1276" s="14">
        <f>'Specifications (ICE)'!$H$11-G1276-H1276-R1276</f>
        <v>570.77332594624966</v>
      </c>
      <c r="J1276" s="14">
        <f t="shared" si="451"/>
        <v>0.90192489700506806</v>
      </c>
      <c r="K1276" s="14">
        <f>0.5*'Specifications (ICE)'!$E$16*E1276^2</f>
        <v>40326.810405765464</v>
      </c>
      <c r="L1276" s="14">
        <f>E1276/'Specifications (ICE)'!$M$4</f>
        <v>42.89246600587169</v>
      </c>
      <c r="M1276" s="14">
        <f t="shared" si="446"/>
        <v>3</v>
      </c>
      <c r="N1276" s="14">
        <f>IF(M1276=1,'Specifications (ICE)'!$M$19,IF(M1276=2,'Specifications (ICE)'!$M$20,IF(M1276=3,'Specifications (ICE)'!$M$21)))</f>
        <v>632.83908432016858</v>
      </c>
      <c r="O1276" s="14">
        <f t="shared" si="447"/>
        <v>47.533282617155429</v>
      </c>
      <c r="P1276" s="13">
        <f t="shared" si="448"/>
        <v>0.90192489700506806</v>
      </c>
      <c r="Q1276" s="14">
        <v>0</v>
      </c>
      <c r="R1276" s="17">
        <f>'Specifications (ICE)'!$E$16*9.81*SIN(Q1276-Q1275)</f>
        <v>0</v>
      </c>
      <c r="S1276" s="14">
        <f t="shared" si="452"/>
        <v>0</v>
      </c>
      <c r="T1276" s="12">
        <f t="shared" si="449"/>
        <v>767.9879214661695</v>
      </c>
      <c r="U1276" s="3">
        <f t="shared" si="467"/>
        <v>18</v>
      </c>
      <c r="V1276" s="19">
        <f t="shared" si="453"/>
        <v>13.422600000000001</v>
      </c>
      <c r="W1276" s="14">
        <f>IF(M1276=1,_xlfn.XLOOKUP(D1276,' RPM (ICE)'!$E$3:$E$63,' RPM (ICE)'!$B$3:$B$63,,1),IF(M1276=2,_xlfn.XLOOKUP(D1276,' RPM (ICE)'!$F$3:$F$63,' RPM (ICE)'!$B$3:$B$63,,1),IF(M1276=3,_xlfn.XLOOKUP(D1276,' RPM (ICE)'!$G$3:$G$63,' RPM (ICE)'!$B$3:$B$63,,1))))</f>
        <v>6300</v>
      </c>
      <c r="X1276" s="12">
        <f t="shared" si="454"/>
        <v>20.344400457142857</v>
      </c>
      <c r="Y1276" s="3">
        <f t="shared" si="455"/>
        <v>20</v>
      </c>
      <c r="Z1276" s="3">
        <f t="shared" si="462"/>
        <v>20</v>
      </c>
      <c r="AA1276" s="3">
        <f t="shared" si="456"/>
        <v>20</v>
      </c>
      <c r="AB1276" s="19"/>
      <c r="AC1276" s="14">
        <f>IF(M1276=1,_xlfn.XLOOKUP(D1276,' RPM (ICE)'!$E$3:$E$63,' RPM (ICE)'!$C$3:$C$63,,-1),IF(M1276=2,_xlfn.XLOOKUP(D1276,' RPM (ICE)'!$F$3:$F$63,' RPM (ICE)'!$C$3:$C$63,,-1),IF(M1276=3,_xlfn.XLOOKUP(D1276,' RPM (ICE)'!$G$3:$G$63,' RPM (ICE)'!$C$3:$C$63,,-1))))</f>
        <v>17.434999999999999</v>
      </c>
      <c r="AD1276" s="14">
        <f t="shared" si="457"/>
        <v>13.001279499999999</v>
      </c>
      <c r="AE1276" s="14">
        <f t="shared" si="458"/>
        <v>19.705812331682537</v>
      </c>
      <c r="AF1276" s="14" cm="1">
        <f t="array" ref="AF1276">_xlfn.XLOOKUP(AE1276,BSFC!$I$11:$I$33,_xlfn.XLOOKUP('Main Data (ICE)'!W1276,BSFC!$J$10:$W$10,BSFC!$J$11:$W$33,,-1),,-1)</f>
        <v>457.16661900000008</v>
      </c>
      <c r="AG1276" s="14">
        <f t="shared" si="459"/>
        <v>1.6510419421358364</v>
      </c>
      <c r="AH1276" s="14">
        <f t="shared" si="463"/>
        <v>2.9465671258827665E-4</v>
      </c>
      <c r="AI1276" s="14">
        <f t="shared" si="464"/>
        <v>0.1347072130596372</v>
      </c>
      <c r="AJ1276" s="14">
        <f t="shared" si="468"/>
        <v>152.09474953302706</v>
      </c>
      <c r="AK1276" s="14">
        <f t="shared" si="465"/>
        <v>1.7842014974786384E-4</v>
      </c>
      <c r="AL1276" s="14">
        <f t="shared" si="466"/>
        <v>0.20144999938149546</v>
      </c>
    </row>
    <row r="1277" spans="1:38" ht="15.75" thickBot="1" x14ac:dyDescent="0.3">
      <c r="A1277" s="14">
        <v>1</v>
      </c>
      <c r="B1277" s="17" t="s">
        <v>33</v>
      </c>
      <c r="C1277" s="14">
        <v>1271</v>
      </c>
      <c r="D1277" s="14">
        <f t="shared" si="460"/>
        <v>27.581223943324623</v>
      </c>
      <c r="E1277" s="14">
        <f t="shared" si="450"/>
        <v>12.329889913598318</v>
      </c>
      <c r="F1277" s="14">
        <f t="shared" si="461"/>
        <v>111.58735588636502</v>
      </c>
      <c r="G1277" s="14">
        <f>0.5*('Specifications (ICE)'!$P$4*'Specifications (ICE)'!$P$3)*'Specifications (ICE)'!$P$5*E1277^2</f>
        <v>47.517701069881973</v>
      </c>
      <c r="H1277" s="14">
        <f>IF(B1277="A",'Specifications (ICE)'!$M$12,IF(B1277="G",'Specifications (ICE)'!$M$13))</f>
        <v>84.271039200000004</v>
      </c>
      <c r="I1277" s="14">
        <f>'Specifications (ICE)'!$H$11-G1277-H1277-R1277</f>
        <v>570.20950994884072</v>
      </c>
      <c r="J1277" s="14">
        <f t="shared" si="451"/>
        <v>0.90103396594316221</v>
      </c>
      <c r="K1277" s="14">
        <f>0.5*'Specifications (ICE)'!$E$16*E1277^2</f>
        <v>40811.049373342998</v>
      </c>
      <c r="L1277" s="14">
        <f>E1277/'Specifications (ICE)'!$M$4</f>
        <v>43.149221044963497</v>
      </c>
      <c r="M1277" s="14">
        <f t="shared" si="446"/>
        <v>3</v>
      </c>
      <c r="N1277" s="14">
        <f>IF(M1277=1,'Specifications (ICE)'!$M$19,IF(M1277=2,'Specifications (ICE)'!$M$20,IF(M1277=3,'Specifications (ICE)'!$M$21)))</f>
        <v>632.83908432016858</v>
      </c>
      <c r="O1277" s="14">
        <f t="shared" si="447"/>
        <v>48.10405594310167</v>
      </c>
      <c r="P1277" s="13">
        <f t="shared" si="448"/>
        <v>0.90103396594316221</v>
      </c>
      <c r="Q1277" s="14">
        <v>0</v>
      </c>
      <c r="R1277" s="17">
        <f>'Specifications (ICE)'!$E$16*9.81*SIN(Q1277-Q1276)</f>
        <v>0</v>
      </c>
      <c r="S1277" s="14">
        <f t="shared" si="452"/>
        <v>0</v>
      </c>
      <c r="T1277" s="12">
        <f t="shared" si="449"/>
        <v>772.58511037041876</v>
      </c>
      <c r="U1277" s="3">
        <f t="shared" si="467"/>
        <v>18</v>
      </c>
      <c r="V1277" s="19">
        <f t="shared" si="453"/>
        <v>13.422600000000001</v>
      </c>
      <c r="W1277" s="14">
        <f>IF(M1277=1,_xlfn.XLOOKUP(D1277,' RPM (ICE)'!$E$3:$E$63,' RPM (ICE)'!$B$3:$B$63,,1),IF(M1277=2,_xlfn.XLOOKUP(D1277,' RPM (ICE)'!$F$3:$F$63,' RPM (ICE)'!$B$3:$B$63,,1),IF(M1277=3,_xlfn.XLOOKUP(D1277,' RPM (ICE)'!$G$3:$G$63,' RPM (ICE)'!$B$3:$B$63,,1))))</f>
        <v>6300</v>
      </c>
      <c r="X1277" s="12">
        <f t="shared" si="454"/>
        <v>20.344400457142857</v>
      </c>
      <c r="Y1277" s="3">
        <f t="shared" si="455"/>
        <v>20</v>
      </c>
      <c r="Z1277" s="3">
        <f t="shared" si="462"/>
        <v>20</v>
      </c>
      <c r="AA1277" s="3">
        <f t="shared" si="456"/>
        <v>20</v>
      </c>
      <c r="AB1277" s="19"/>
      <c r="AC1277" s="14">
        <f>IF(M1277=1,_xlfn.XLOOKUP(D1277,' RPM (ICE)'!$E$3:$E$63,' RPM (ICE)'!$C$3:$C$63,,-1),IF(M1277=2,_xlfn.XLOOKUP(D1277,' RPM (ICE)'!$F$3:$F$63,' RPM (ICE)'!$C$3:$C$63,,-1),IF(M1277=3,_xlfn.XLOOKUP(D1277,' RPM (ICE)'!$G$3:$G$63,' RPM (ICE)'!$C$3:$C$63,,-1))))</f>
        <v>17.434999999999999</v>
      </c>
      <c r="AD1277" s="14">
        <f t="shared" si="457"/>
        <v>13.001279499999999</v>
      </c>
      <c r="AE1277" s="14">
        <f t="shared" si="458"/>
        <v>19.705812331682537</v>
      </c>
      <c r="AF1277" s="14" cm="1">
        <f t="array" ref="AF1277">_xlfn.XLOOKUP(AE1277,BSFC!$I$11:$I$33,_xlfn.XLOOKUP('Main Data (ICE)'!W1277,BSFC!$J$10:$W$10,BSFC!$J$11:$W$33,,-1),,-1)</f>
        <v>457.16661900000008</v>
      </c>
      <c r="AG1277" s="14">
        <f t="shared" si="459"/>
        <v>1.6510419421358364</v>
      </c>
      <c r="AH1277" s="14">
        <f t="shared" si="463"/>
        <v>2.9290338787168004E-4</v>
      </c>
      <c r="AI1277" s="14">
        <f t="shared" si="464"/>
        <v>0.13390565152694159</v>
      </c>
      <c r="AJ1277" s="14">
        <f t="shared" si="468"/>
        <v>152.22865518455399</v>
      </c>
      <c r="AK1277" s="14">
        <f t="shared" si="465"/>
        <v>1.7735847884363124E-4</v>
      </c>
      <c r="AL1277" s="14">
        <f t="shared" si="466"/>
        <v>0.20162735786033908</v>
      </c>
    </row>
    <row r="1278" spans="1:38" ht="15.75" thickBot="1" x14ac:dyDescent="0.3">
      <c r="A1278" s="14">
        <v>1</v>
      </c>
      <c r="B1278" s="17" t="s">
        <v>33</v>
      </c>
      <c r="C1278" s="14">
        <v>1272</v>
      </c>
      <c r="D1278" s="14">
        <f t="shared" si="460"/>
        <v>27.744211701755646</v>
      </c>
      <c r="E1278" s="14">
        <f t="shared" si="450"/>
        <v>12.402751840351392</v>
      </c>
      <c r="F1278" s="14">
        <f t="shared" si="461"/>
        <v>111.6679831546416</v>
      </c>
      <c r="G1278" s="14">
        <f>0.5*('Specifications (ICE)'!$P$4*'Specifications (ICE)'!$P$3)*'Specifications (ICE)'!$P$5*E1278^2</f>
        <v>48.080960123817079</v>
      </c>
      <c r="H1278" s="14">
        <f>IF(B1278="A",'Specifications (ICE)'!$M$12,IF(B1278="G",'Specifications (ICE)'!$M$13))</f>
        <v>84.271039200000004</v>
      </c>
      <c r="I1278" s="14">
        <f>'Specifications (ICE)'!$H$11-G1278-H1278-R1278</f>
        <v>569.64625089490562</v>
      </c>
      <c r="J1278" s="14">
        <f t="shared" si="451"/>
        <v>0.90014391495249024</v>
      </c>
      <c r="K1278" s="14">
        <f>0.5*'Specifications (ICE)'!$E$16*E1278^2</f>
        <v>41294.810004488048</v>
      </c>
      <c r="L1278" s="14">
        <f>E1278/'Specifications (ICE)'!$M$4</f>
        <v>43.404205915490436</v>
      </c>
      <c r="M1278" s="14">
        <f t="shared" si="446"/>
        <v>3</v>
      </c>
      <c r="N1278" s="14">
        <f>IF(M1278=1,'Specifications (ICE)'!$M$19,IF(M1278=2,'Specifications (ICE)'!$M$20,IF(M1278=3,'Specifications (ICE)'!$M$21)))</f>
        <v>632.83908432016858</v>
      </c>
      <c r="O1278" s="14">
        <f t="shared" si="447"/>
        <v>48.674265453050509</v>
      </c>
      <c r="P1278" s="13">
        <f t="shared" si="448"/>
        <v>0.90014391495249024</v>
      </c>
      <c r="Q1278" s="14">
        <v>0</v>
      </c>
      <c r="R1278" s="17">
        <f>'Specifications (ICE)'!$E$16*9.81*SIN(Q1278-Q1277)</f>
        <v>0</v>
      </c>
      <c r="S1278" s="14">
        <f t="shared" si="452"/>
        <v>0</v>
      </c>
      <c r="T1278" s="12">
        <f t="shared" si="449"/>
        <v>777.15060447594544</v>
      </c>
      <c r="U1278" s="3">
        <f t="shared" si="467"/>
        <v>18</v>
      </c>
      <c r="V1278" s="19">
        <f t="shared" si="453"/>
        <v>13.422600000000001</v>
      </c>
      <c r="W1278" s="14">
        <f>IF(M1278=1,_xlfn.XLOOKUP(D1278,' RPM (ICE)'!$E$3:$E$63,' RPM (ICE)'!$B$3:$B$63,,1),IF(M1278=2,_xlfn.XLOOKUP(D1278,' RPM (ICE)'!$F$3:$F$63,' RPM (ICE)'!$B$3:$B$63,,1),IF(M1278=3,_xlfn.XLOOKUP(D1278,' RPM (ICE)'!$G$3:$G$63,' RPM (ICE)'!$B$3:$B$63,,1))))</f>
        <v>6400</v>
      </c>
      <c r="X1278" s="12">
        <f t="shared" si="454"/>
        <v>20.026519199999999</v>
      </c>
      <c r="Y1278" s="3">
        <f t="shared" si="455"/>
        <v>20</v>
      </c>
      <c r="Z1278" s="3">
        <f t="shared" si="462"/>
        <v>20</v>
      </c>
      <c r="AA1278" s="3">
        <f t="shared" si="456"/>
        <v>20</v>
      </c>
      <c r="AB1278" s="19"/>
      <c r="AC1278" s="14">
        <f>IF(M1278=1,_xlfn.XLOOKUP(D1278,' RPM (ICE)'!$E$3:$E$63,' RPM (ICE)'!$C$3:$C$63,,-1),IF(M1278=2,_xlfn.XLOOKUP(D1278,' RPM (ICE)'!$F$3:$F$63,' RPM (ICE)'!$C$3:$C$63,,-1),IF(M1278=3,_xlfn.XLOOKUP(D1278,' RPM (ICE)'!$G$3:$G$63,' RPM (ICE)'!$C$3:$C$63,,-1))))</f>
        <v>17.5</v>
      </c>
      <c r="AD1278" s="14">
        <f t="shared" si="457"/>
        <v>13.049750000000001</v>
      </c>
      <c r="AE1278" s="14">
        <f t="shared" si="458"/>
        <v>19.470227000000001</v>
      </c>
      <c r="AF1278" s="14" cm="1">
        <f t="array" ref="AF1278">_xlfn.XLOOKUP(AE1278,BSFC!$I$11:$I$33,_xlfn.XLOOKUP('Main Data (ICE)'!W1278,BSFC!$J$10:$W$10,BSFC!$J$11:$W$33,,-1),,-1)</f>
        <v>457.16661900000008</v>
      </c>
      <c r="AG1278" s="14">
        <f t="shared" si="459"/>
        <v>1.6571972461931255</v>
      </c>
      <c r="AH1278" s="14">
        <f t="shared" si="463"/>
        <v>2.9226824838677359E-4</v>
      </c>
      <c r="AI1278" s="14">
        <f t="shared" si="464"/>
        <v>0.1336152869560335</v>
      </c>
      <c r="AJ1278" s="14">
        <f t="shared" si="468"/>
        <v>152.36227047151002</v>
      </c>
      <c r="AK1278" s="14">
        <f t="shared" si="465"/>
        <v>1.7697389000799138E-4</v>
      </c>
      <c r="AL1278" s="14">
        <f t="shared" si="466"/>
        <v>0.20180433175034707</v>
      </c>
    </row>
    <row r="1279" spans="1:38" ht="15.75" thickBot="1" x14ac:dyDescent="0.3">
      <c r="A1279" s="14">
        <v>1</v>
      </c>
      <c r="B1279" s="17" t="s">
        <v>33</v>
      </c>
      <c r="C1279" s="14">
        <v>1273</v>
      </c>
      <c r="D1279" s="14">
        <f t="shared" si="460"/>
        <v>27.906087942213233</v>
      </c>
      <c r="E1279" s="14">
        <f t="shared" si="450"/>
        <v>12.475116874933271</v>
      </c>
      <c r="F1279" s="14">
        <f t="shared" si="461"/>
        <v>111.74814272428935</v>
      </c>
      <c r="G1279" s="14">
        <f>0.5*('Specifications (ICE)'!$P$4*'Specifications (ICE)'!$P$3)*'Specifications (ICE)'!$P$5*E1279^2</f>
        <v>48.643662784433054</v>
      </c>
      <c r="H1279" s="14">
        <f>IF(B1279="A",'Specifications (ICE)'!$M$12,IF(B1279="G",'Specifications (ICE)'!$M$13))</f>
        <v>84.271039200000004</v>
      </c>
      <c r="I1279" s="14">
        <f>'Specifications (ICE)'!$H$11-G1279-H1279-R1279</f>
        <v>569.08354823428954</v>
      </c>
      <c r="J1279" s="14">
        <f t="shared" si="451"/>
        <v>0.89925474316370835</v>
      </c>
      <c r="K1279" s="14">
        <f>0.5*'Specifications (ICE)'!$E$16*E1279^2</f>
        <v>41778.09277170647</v>
      </c>
      <c r="L1279" s="14">
        <f>E1279/'Specifications (ICE)'!$M$4</f>
        <v>43.657451880781352</v>
      </c>
      <c r="M1279" s="14">
        <f t="shared" si="446"/>
        <v>3</v>
      </c>
      <c r="N1279" s="14">
        <f>IF(M1279=1,'Specifications (ICE)'!$M$19,IF(M1279=2,'Specifications (ICE)'!$M$20,IF(M1279=3,'Specifications (ICE)'!$M$21)))</f>
        <v>632.83908432016858</v>
      </c>
      <c r="O1279" s="14">
        <f t="shared" si="447"/>
        <v>49.243911703945422</v>
      </c>
      <c r="P1279" s="13">
        <f t="shared" si="448"/>
        <v>0.89925474316370835</v>
      </c>
      <c r="Q1279" s="14">
        <v>0</v>
      </c>
      <c r="R1279" s="17">
        <f>'Specifications (ICE)'!$E$16*9.81*SIN(Q1279-Q1278)</f>
        <v>0</v>
      </c>
      <c r="S1279" s="14">
        <f t="shared" si="452"/>
        <v>0</v>
      </c>
      <c r="T1279" s="12">
        <f t="shared" si="449"/>
        <v>781.68496355142588</v>
      </c>
      <c r="U1279" s="3">
        <f t="shared" si="467"/>
        <v>18</v>
      </c>
      <c r="V1279" s="19">
        <f t="shared" si="453"/>
        <v>13.422600000000001</v>
      </c>
      <c r="W1279" s="14">
        <f>IF(M1279=1,_xlfn.XLOOKUP(D1279,' RPM (ICE)'!$E$3:$E$63,' RPM (ICE)'!$B$3:$B$63,,1),IF(M1279=2,_xlfn.XLOOKUP(D1279,' RPM (ICE)'!$F$3:$F$63,' RPM (ICE)'!$B$3:$B$63,,1),IF(M1279=3,_xlfn.XLOOKUP(D1279,' RPM (ICE)'!$G$3:$G$63,' RPM (ICE)'!$B$3:$B$63,,1))))</f>
        <v>6400</v>
      </c>
      <c r="X1279" s="12">
        <f t="shared" si="454"/>
        <v>20.026519199999999</v>
      </c>
      <c r="Y1279" s="3">
        <f t="shared" si="455"/>
        <v>20</v>
      </c>
      <c r="Z1279" s="3">
        <f t="shared" si="462"/>
        <v>20</v>
      </c>
      <c r="AA1279" s="3">
        <f t="shared" si="456"/>
        <v>20</v>
      </c>
      <c r="AB1279" s="19"/>
      <c r="AC1279" s="14">
        <f>IF(M1279=1,_xlfn.XLOOKUP(D1279,' RPM (ICE)'!$E$3:$E$63,' RPM (ICE)'!$C$3:$C$63,,-1),IF(M1279=2,_xlfn.XLOOKUP(D1279,' RPM (ICE)'!$F$3:$F$63,' RPM (ICE)'!$C$3:$C$63,,-1),IF(M1279=3,_xlfn.XLOOKUP(D1279,' RPM (ICE)'!$G$3:$G$63,' RPM (ICE)'!$C$3:$C$63,,-1))))</f>
        <v>17.5</v>
      </c>
      <c r="AD1279" s="14">
        <f t="shared" si="457"/>
        <v>13.049750000000001</v>
      </c>
      <c r="AE1279" s="14">
        <f t="shared" si="458"/>
        <v>19.470227000000001</v>
      </c>
      <c r="AF1279" s="14" cm="1">
        <f t="array" ref="AF1279">_xlfn.XLOOKUP(AE1279,BSFC!$I$11:$I$33,_xlfn.XLOOKUP('Main Data (ICE)'!W1279,BSFC!$J$10:$W$10,BSFC!$J$11:$W$33,,-1),,-1)</f>
        <v>457.16661900000008</v>
      </c>
      <c r="AG1279" s="14">
        <f t="shared" si="459"/>
        <v>1.6571972461931255</v>
      </c>
      <c r="AH1279" s="14">
        <f t="shared" si="463"/>
        <v>2.9057287333630449E-4</v>
      </c>
      <c r="AI1279" s="14">
        <f t="shared" si="464"/>
        <v>0.13284021807627361</v>
      </c>
      <c r="AJ1279" s="14">
        <f t="shared" si="468"/>
        <v>152.49511068958628</v>
      </c>
      <c r="AK1279" s="14">
        <f t="shared" si="465"/>
        <v>1.7594730871029615E-4</v>
      </c>
      <c r="AL1279" s="14">
        <f t="shared" si="466"/>
        <v>0.20198027905905735</v>
      </c>
    </row>
    <row r="1280" spans="1:38" ht="15.75" thickBot="1" x14ac:dyDescent="0.3">
      <c r="A1280" s="14">
        <v>1</v>
      </c>
      <c r="B1280" s="17" t="s">
        <v>33</v>
      </c>
      <c r="C1280" s="14">
        <v>1274</v>
      </c>
      <c r="D1280" s="14">
        <f t="shared" si="460"/>
        <v>28.06687205355831</v>
      </c>
      <c r="E1280" s="14">
        <f t="shared" si="450"/>
        <v>12.546993684925974</v>
      </c>
      <c r="F1280" s="14">
        <f t="shared" si="461"/>
        <v>111.82784309117496</v>
      </c>
      <c r="G1280" s="14">
        <f>0.5*('Specifications (ICE)'!$P$4*'Specifications (ICE)'!$P$3)*'Specifications (ICE)'!$P$5*E1280^2</f>
        <v>49.205809601341187</v>
      </c>
      <c r="H1280" s="14">
        <f>IF(B1280="A",'Specifications (ICE)'!$M$12,IF(B1280="G",'Specifications (ICE)'!$M$13))</f>
        <v>84.271039200000004</v>
      </c>
      <c r="I1280" s="14">
        <f>'Specifications (ICE)'!$H$11-G1280-H1280-R1280</f>
        <v>568.52140141738141</v>
      </c>
      <c r="J1280" s="14">
        <f t="shared" si="451"/>
        <v>0.89836644970833168</v>
      </c>
      <c r="K1280" s="14">
        <f>0.5*'Specifications (ICE)'!$E$16*E1280^2</f>
        <v>42260.898147037355</v>
      </c>
      <c r="L1280" s="14">
        <f>E1280/'Specifications (ICE)'!$M$4</f>
        <v>43.90898927358171</v>
      </c>
      <c r="M1280" s="14">
        <f t="shared" si="446"/>
        <v>3</v>
      </c>
      <c r="N1280" s="14">
        <f>IF(M1280=1,'Specifications (ICE)'!$M$19,IF(M1280=2,'Specifications (ICE)'!$M$20,IF(M1280=3,'Specifications (ICE)'!$M$21)))</f>
        <v>632.83908432016858</v>
      </c>
      <c r="O1280" s="14">
        <f t="shared" si="447"/>
        <v>49.812995252179718</v>
      </c>
      <c r="P1280" s="13">
        <f t="shared" si="448"/>
        <v>0.89836644970833168</v>
      </c>
      <c r="Q1280" s="14">
        <v>0</v>
      </c>
      <c r="R1280" s="17">
        <f>'Specifications (ICE)'!$E$16*9.81*SIN(Q1280-Q1279)</f>
        <v>0</v>
      </c>
      <c r="S1280" s="14">
        <f t="shared" si="452"/>
        <v>0</v>
      </c>
      <c r="T1280" s="12">
        <f t="shared" si="449"/>
        <v>786.1887307034782</v>
      </c>
      <c r="U1280" s="3">
        <f t="shared" si="467"/>
        <v>18</v>
      </c>
      <c r="V1280" s="19">
        <f t="shared" si="453"/>
        <v>13.422600000000001</v>
      </c>
      <c r="W1280" s="14">
        <f>IF(M1280=1,_xlfn.XLOOKUP(D1280,' RPM (ICE)'!$E$3:$E$63,' RPM (ICE)'!$B$3:$B$63,,1),IF(M1280=2,_xlfn.XLOOKUP(D1280,' RPM (ICE)'!$F$3:$F$63,' RPM (ICE)'!$B$3:$B$63,,1),IF(M1280=3,_xlfn.XLOOKUP(D1280,' RPM (ICE)'!$G$3:$G$63,' RPM (ICE)'!$B$3:$B$63,,1))))</f>
        <v>6500</v>
      </c>
      <c r="X1280" s="12">
        <f t="shared" si="454"/>
        <v>19.718418904615383</v>
      </c>
      <c r="Y1280" s="3">
        <f t="shared" si="455"/>
        <v>20</v>
      </c>
      <c r="Z1280" s="3">
        <f t="shared" si="462"/>
        <v>20</v>
      </c>
      <c r="AA1280" s="3">
        <f t="shared" si="456"/>
        <v>20</v>
      </c>
      <c r="AB1280" s="19"/>
      <c r="AC1280" s="14">
        <f>IF(M1280=1,_xlfn.XLOOKUP(D1280,' RPM (ICE)'!$E$3:$E$63,' RPM (ICE)'!$C$3:$C$63,,-1),IF(M1280=2,_xlfn.XLOOKUP(D1280,' RPM (ICE)'!$F$3:$F$63,' RPM (ICE)'!$C$3:$C$63,,-1),IF(M1280=3,_xlfn.XLOOKUP(D1280,' RPM (ICE)'!$G$3:$G$63,' RPM (ICE)'!$C$3:$C$63,,-1))))</f>
        <v>17.8</v>
      </c>
      <c r="AD1280" s="14">
        <f t="shared" si="457"/>
        <v>13.273460000000002</v>
      </c>
      <c r="AE1280" s="14">
        <f t="shared" si="458"/>
        <v>19.49932536123077</v>
      </c>
      <c r="AF1280" s="14" cm="1">
        <f t="array" ref="AF1280">_xlfn.XLOOKUP(AE1280,BSFC!$I$11:$I$33,_xlfn.XLOOKUP('Main Data (ICE)'!W1280,BSFC!$J$10:$W$10,BSFC!$J$11:$W$33,,-1),,-1)</f>
        <v>504.47246850000005</v>
      </c>
      <c r="AG1280" s="14">
        <f t="shared" si="459"/>
        <v>1.8600264254822254</v>
      </c>
      <c r="AH1280" s="14">
        <f t="shared" si="463"/>
        <v>2.9386100884482876E-4</v>
      </c>
      <c r="AI1280" s="14">
        <f t="shared" si="464"/>
        <v>0.14824478852785111</v>
      </c>
      <c r="AJ1280" s="14">
        <f t="shared" si="468"/>
        <v>152.64335547811413</v>
      </c>
      <c r="AK1280" s="14">
        <f t="shared" si="465"/>
        <v>1.9635071328192197E-4</v>
      </c>
      <c r="AL1280" s="14">
        <f t="shared" si="466"/>
        <v>0.20217662977233927</v>
      </c>
    </row>
    <row r="1281" spans="1:38" ht="15.75" thickBot="1" x14ac:dyDescent="0.3">
      <c r="A1281" s="14">
        <v>1</v>
      </c>
      <c r="B1281" s="17" t="s">
        <v>33</v>
      </c>
      <c r="C1281" s="14">
        <v>1275</v>
      </c>
      <c r="D1281" s="14">
        <f t="shared" si="460"/>
        <v>28.226582854444889</v>
      </c>
      <c r="E1281" s="14">
        <f t="shared" si="450"/>
        <v>12.618390683006647</v>
      </c>
      <c r="F1281" s="14">
        <f t="shared" si="461"/>
        <v>111.90709249984533</v>
      </c>
      <c r="G1281" s="14">
        <f>0.5*('Specifications (ICE)'!$P$4*'Specifications (ICE)'!$P$3)*'Specifications (ICE)'!$P$5*E1281^2</f>
        <v>49.767401123609808</v>
      </c>
      <c r="H1281" s="14">
        <f>IF(B1281="A",'Specifications (ICE)'!$M$12,IF(B1281="G",'Specifications (ICE)'!$M$13))</f>
        <v>84.271039200000004</v>
      </c>
      <c r="I1281" s="14">
        <f>'Specifications (ICE)'!$H$11-G1281-H1281-R1281</f>
        <v>567.95980989511281</v>
      </c>
      <c r="J1281" s="14">
        <f t="shared" si="451"/>
        <v>0.89747903371873317</v>
      </c>
      <c r="K1281" s="14">
        <f>0.5*'Specifications (ICE)'!$E$16*E1281^2</f>
        <v>42743.22660205351</v>
      </c>
      <c r="L1281" s="14">
        <f>E1281/'Specifications (ICE)'!$M$4</f>
        <v>44.15884753458144</v>
      </c>
      <c r="M1281" s="14">
        <f t="shared" si="446"/>
        <v>3</v>
      </c>
      <c r="N1281" s="14">
        <f>IF(M1281=1,'Specifications (ICE)'!$M$19,IF(M1281=2,'Specifications (ICE)'!$M$20,IF(M1281=3,'Specifications (ICE)'!$M$21)))</f>
        <v>632.83908432016858</v>
      </c>
      <c r="O1281" s="14">
        <f t="shared" si="447"/>
        <v>50.381516653597103</v>
      </c>
      <c r="P1281" s="13">
        <f t="shared" si="448"/>
        <v>0.89747903371873317</v>
      </c>
      <c r="Q1281" s="14">
        <v>0</v>
      </c>
      <c r="R1281" s="17">
        <f>'Specifications (ICE)'!$E$16*9.81*SIN(Q1281-Q1280)</f>
        <v>0</v>
      </c>
      <c r="S1281" s="14">
        <f t="shared" si="452"/>
        <v>0</v>
      </c>
      <c r="T1281" s="12">
        <f t="shared" si="449"/>
        <v>790.66243306650074</v>
      </c>
      <c r="U1281" s="3">
        <f t="shared" si="467"/>
        <v>18</v>
      </c>
      <c r="V1281" s="19">
        <f t="shared" si="453"/>
        <v>13.422600000000001</v>
      </c>
      <c r="W1281" s="14">
        <f>IF(M1281=1,_xlfn.XLOOKUP(D1281,' RPM (ICE)'!$E$3:$E$63,' RPM (ICE)'!$B$3:$B$63,,1),IF(M1281=2,_xlfn.XLOOKUP(D1281,' RPM (ICE)'!$F$3:$F$63,' RPM (ICE)'!$B$3:$B$63,,1),IF(M1281=3,_xlfn.XLOOKUP(D1281,' RPM (ICE)'!$G$3:$G$63,' RPM (ICE)'!$B$3:$B$63,,1))))</f>
        <v>6500</v>
      </c>
      <c r="X1281" s="12">
        <f t="shared" si="454"/>
        <v>19.718418904615383</v>
      </c>
      <c r="Y1281" s="3">
        <f t="shared" si="455"/>
        <v>20</v>
      </c>
      <c r="Z1281" s="3">
        <f t="shared" si="462"/>
        <v>20</v>
      </c>
      <c r="AA1281" s="3">
        <f t="shared" si="456"/>
        <v>20</v>
      </c>
      <c r="AB1281" s="19"/>
      <c r="AC1281" s="14">
        <f>IF(M1281=1,_xlfn.XLOOKUP(D1281,' RPM (ICE)'!$E$3:$E$63,' RPM (ICE)'!$C$3:$C$63,,-1),IF(M1281=2,_xlfn.XLOOKUP(D1281,' RPM (ICE)'!$F$3:$F$63,' RPM (ICE)'!$C$3:$C$63,,-1),IF(M1281=3,_xlfn.XLOOKUP(D1281,' RPM (ICE)'!$G$3:$G$63,' RPM (ICE)'!$C$3:$C$63,,-1))))</f>
        <v>17.8</v>
      </c>
      <c r="AD1281" s="14">
        <f t="shared" si="457"/>
        <v>13.273460000000002</v>
      </c>
      <c r="AE1281" s="14">
        <f t="shared" si="458"/>
        <v>19.49932536123077</v>
      </c>
      <c r="AF1281" s="14" cm="1">
        <f t="array" ref="AF1281">_xlfn.XLOOKUP(AE1281,BSFC!$I$11:$I$33,_xlfn.XLOOKUP('Main Data (ICE)'!W1281,BSFC!$J$10:$W$10,BSFC!$J$11:$W$33,,-1),,-1)</f>
        <v>504.47246850000005</v>
      </c>
      <c r="AG1281" s="14">
        <f t="shared" si="459"/>
        <v>1.8600264254822254</v>
      </c>
      <c r="AH1281" s="14">
        <f t="shared" si="463"/>
        <v>2.921982933360889E-4</v>
      </c>
      <c r="AI1281" s="14">
        <f t="shared" si="464"/>
        <v>0.14740599433074389</v>
      </c>
      <c r="AJ1281" s="14">
        <f t="shared" si="468"/>
        <v>152.79076147244487</v>
      </c>
      <c r="AK1281" s="14">
        <f t="shared" si="465"/>
        <v>1.9523972759038924E-4</v>
      </c>
      <c r="AL1281" s="14">
        <f t="shared" si="466"/>
        <v>0.20237186949992966</v>
      </c>
    </row>
    <row r="1282" spans="1:38" ht="15.75" thickBot="1" x14ac:dyDescent="0.3">
      <c r="A1282" s="14">
        <v>1</v>
      </c>
      <c r="B1282" s="17" t="s">
        <v>33</v>
      </c>
      <c r="C1282" s="14">
        <v>1276</v>
      </c>
      <c r="D1282" s="14">
        <f t="shared" si="460"/>
        <v>28.385238616649517</v>
      </c>
      <c r="E1282" s="14">
        <f t="shared" si="450"/>
        <v>12.689316037376736</v>
      </c>
      <c r="F1282" s="14">
        <f t="shared" si="461"/>
        <v>111.98589895379875</v>
      </c>
      <c r="G1282" s="14">
        <f>0.5*('Specifications (ICE)'!$P$4*'Specifications (ICE)'!$P$3)*'Specifications (ICE)'!$P$5*E1282^2</f>
        <v>50.328437899764928</v>
      </c>
      <c r="H1282" s="14">
        <f>IF(B1282="A",'Specifications (ICE)'!$M$12,IF(B1282="G",'Specifications (ICE)'!$M$13))</f>
        <v>84.271039200000004</v>
      </c>
      <c r="I1282" s="14">
        <f>'Specifications (ICE)'!$H$11-G1282-H1282-R1282</f>
        <v>567.39877311895771</v>
      </c>
      <c r="J1282" s="14">
        <f t="shared" si="451"/>
        <v>0.89659249432814259</v>
      </c>
      <c r="K1282" s="14">
        <f>0.5*'Specifications (ICE)'!$E$16*E1282^2</f>
        <v>43225.078607861935</v>
      </c>
      <c r="L1282" s="14">
        <f>E1282/'Specifications (ICE)'!$M$4</f>
        <v>44.407055248912464</v>
      </c>
      <c r="M1282" s="14">
        <f t="shared" si="446"/>
        <v>3</v>
      </c>
      <c r="N1282" s="14">
        <f>IF(M1282=1,'Specifications (ICE)'!$M$19,IF(M1282=2,'Specifications (ICE)'!$M$20,IF(M1282=3,'Specifications (ICE)'!$M$21)))</f>
        <v>632.83908432016858</v>
      </c>
      <c r="O1282" s="14">
        <f t="shared" si="447"/>
        <v>50.949476463492218</v>
      </c>
      <c r="P1282" s="13">
        <f t="shared" si="448"/>
        <v>0.89659249432814259</v>
      </c>
      <c r="Q1282" s="14">
        <v>0</v>
      </c>
      <c r="R1282" s="17">
        <f>'Specifications (ICE)'!$E$16*9.81*SIN(Q1282-Q1281)</f>
        <v>0</v>
      </c>
      <c r="S1282" s="14">
        <f t="shared" si="452"/>
        <v>0</v>
      </c>
      <c r="T1282" s="12">
        <f t="shared" si="449"/>
        <v>795.10658245615946</v>
      </c>
      <c r="U1282" s="3">
        <f t="shared" si="467"/>
        <v>18</v>
      </c>
      <c r="V1282" s="19">
        <f t="shared" si="453"/>
        <v>13.422600000000001</v>
      </c>
      <c r="W1282" s="14">
        <f>IF(M1282=1,_xlfn.XLOOKUP(D1282,' RPM (ICE)'!$E$3:$E$63,' RPM (ICE)'!$B$3:$B$63,,1),IF(M1282=2,_xlfn.XLOOKUP(D1282,' RPM (ICE)'!$F$3:$F$63,' RPM (ICE)'!$B$3:$B$63,,1),IF(M1282=3,_xlfn.XLOOKUP(D1282,' RPM (ICE)'!$G$3:$G$63,' RPM (ICE)'!$B$3:$B$63,,1))))</f>
        <v>6500</v>
      </c>
      <c r="X1282" s="12">
        <f t="shared" si="454"/>
        <v>19.718418904615383</v>
      </c>
      <c r="Y1282" s="3">
        <f t="shared" si="455"/>
        <v>20</v>
      </c>
      <c r="Z1282" s="3">
        <f t="shared" si="462"/>
        <v>20</v>
      </c>
      <c r="AA1282" s="3">
        <f t="shared" si="456"/>
        <v>20</v>
      </c>
      <c r="AB1282" s="19"/>
      <c r="AC1282" s="14">
        <f>IF(M1282=1,_xlfn.XLOOKUP(D1282,' RPM (ICE)'!$E$3:$E$63,' RPM (ICE)'!$C$3:$C$63,,-1),IF(M1282=2,_xlfn.XLOOKUP(D1282,' RPM (ICE)'!$F$3:$F$63,' RPM (ICE)'!$C$3:$C$63,,-1),IF(M1282=3,_xlfn.XLOOKUP(D1282,' RPM (ICE)'!$G$3:$G$63,' RPM (ICE)'!$C$3:$C$63,,-1))))</f>
        <v>17.8</v>
      </c>
      <c r="AD1282" s="14">
        <f t="shared" si="457"/>
        <v>13.273460000000002</v>
      </c>
      <c r="AE1282" s="14">
        <f t="shared" si="458"/>
        <v>19.49932536123077</v>
      </c>
      <c r="AF1282" s="14" cm="1">
        <f t="array" ref="AF1282">_xlfn.XLOOKUP(AE1282,BSFC!$I$11:$I$33,_xlfn.XLOOKUP('Main Data (ICE)'!W1282,BSFC!$J$10:$W$10,BSFC!$J$11:$W$33,,-1),,-1)</f>
        <v>504.47246850000005</v>
      </c>
      <c r="AG1282" s="14">
        <f t="shared" si="459"/>
        <v>1.8600264254822254</v>
      </c>
      <c r="AH1282" s="14">
        <f t="shared" si="463"/>
        <v>2.905650873034859E-4</v>
      </c>
      <c r="AI1282" s="14">
        <f t="shared" si="464"/>
        <v>0.14658208685190754</v>
      </c>
      <c r="AJ1282" s="14">
        <f t="shared" si="468"/>
        <v>152.93734355929678</v>
      </c>
      <c r="AK1282" s="14">
        <f t="shared" si="465"/>
        <v>1.9414845940650006E-4</v>
      </c>
      <c r="AL1282" s="14">
        <f t="shared" si="466"/>
        <v>0.20256601795933615</v>
      </c>
    </row>
    <row r="1283" spans="1:38" ht="15.75" thickBot="1" x14ac:dyDescent="0.3">
      <c r="A1283" s="14">
        <v>1</v>
      </c>
      <c r="B1283" s="17" t="s">
        <v>33</v>
      </c>
      <c r="C1283" s="14">
        <v>1277</v>
      </c>
      <c r="D1283" s="14">
        <f t="shared" si="460"/>
        <v>28.542857087185705</v>
      </c>
      <c r="E1283" s="14">
        <f t="shared" si="450"/>
        <v>12.759777681648012</v>
      </c>
      <c r="F1283" s="14">
        <f t="shared" si="461"/>
        <v>112.06427022522288</v>
      </c>
      <c r="G1283" s="14">
        <f>0.5*('Specifications (ICE)'!$P$4*'Specifications (ICE)'!$P$3)*'Specifications (ICE)'!$P$5*E1283^2</f>
        <v>50.888920477790677</v>
      </c>
      <c r="H1283" s="14">
        <f>IF(B1283="A",'Specifications (ICE)'!$M$12,IF(B1283="G",'Specifications (ICE)'!$M$13))</f>
        <v>84.271039200000004</v>
      </c>
      <c r="I1283" s="14">
        <f>'Specifications (ICE)'!$H$11-G1283-H1283-R1283</f>
        <v>566.83829054093201</v>
      </c>
      <c r="J1283" s="14">
        <f t="shared" si="451"/>
        <v>0.89570683067064616</v>
      </c>
      <c r="K1283" s="14">
        <f>0.5*'Specifications (ICE)'!$E$16*E1283^2</f>
        <v>43706.454635104245</v>
      </c>
      <c r="L1283" s="14">
        <f>E1283/'Specifications (ICE)'!$M$4</f>
        <v>44.653640180745448</v>
      </c>
      <c r="M1283" s="14">
        <f t="shared" si="446"/>
        <v>3</v>
      </c>
      <c r="N1283" s="14">
        <f>IF(M1283=1,'Specifications (ICE)'!$M$19,IF(M1283=2,'Specifications (ICE)'!$M$20,IF(M1283=3,'Specifications (ICE)'!$M$21)))</f>
        <v>632.83908432016858</v>
      </c>
      <c r="O1283" s="14">
        <f t="shared" si="447"/>
        <v>51.51687523661117</v>
      </c>
      <c r="P1283" s="13">
        <f t="shared" si="448"/>
        <v>0.89570683067064616</v>
      </c>
      <c r="Q1283" s="14">
        <v>0</v>
      </c>
      <c r="R1283" s="17">
        <f>'Specifications (ICE)'!$E$16*9.81*SIN(Q1283-Q1282)</f>
        <v>0</v>
      </c>
      <c r="S1283" s="14">
        <f t="shared" si="452"/>
        <v>0</v>
      </c>
      <c r="T1283" s="12">
        <f t="shared" si="449"/>
        <v>799.52167598884114</v>
      </c>
      <c r="U1283" s="3">
        <f t="shared" si="467"/>
        <v>18</v>
      </c>
      <c r="V1283" s="19">
        <f t="shared" si="453"/>
        <v>13.422600000000001</v>
      </c>
      <c r="W1283" s="14">
        <f>IF(M1283=1,_xlfn.XLOOKUP(D1283,' RPM (ICE)'!$E$3:$E$63,' RPM (ICE)'!$B$3:$B$63,,1),IF(M1283=2,_xlfn.XLOOKUP(D1283,' RPM (ICE)'!$F$3:$F$63,' RPM (ICE)'!$B$3:$B$63,,1),IF(M1283=3,_xlfn.XLOOKUP(D1283,' RPM (ICE)'!$G$3:$G$63,' RPM (ICE)'!$B$3:$B$63,,1))))</f>
        <v>6600</v>
      </c>
      <c r="X1283" s="12">
        <f t="shared" si="454"/>
        <v>19.419654981818184</v>
      </c>
      <c r="Y1283" s="3">
        <f t="shared" si="455"/>
        <v>19</v>
      </c>
      <c r="Z1283" s="3">
        <f t="shared" si="462"/>
        <v>19</v>
      </c>
      <c r="AA1283" s="3">
        <f t="shared" si="456"/>
        <v>19</v>
      </c>
      <c r="AB1283" s="19"/>
      <c r="AC1283" s="14">
        <f>IF(M1283=1,_xlfn.XLOOKUP(D1283,' RPM (ICE)'!$E$3:$E$63,' RPM (ICE)'!$C$3:$C$63,,-1),IF(M1283=2,_xlfn.XLOOKUP(D1283,' RPM (ICE)'!$F$3:$F$63,' RPM (ICE)'!$C$3:$C$63,,-1),IF(M1283=3,_xlfn.XLOOKUP(D1283,' RPM (ICE)'!$G$3:$G$63,' RPM (ICE)'!$C$3:$C$63,,-1))))</f>
        <v>18</v>
      </c>
      <c r="AD1283" s="14">
        <f t="shared" si="457"/>
        <v>13.422600000000001</v>
      </c>
      <c r="AE1283" s="14">
        <f t="shared" si="458"/>
        <v>19.419654981818184</v>
      </c>
      <c r="AF1283" s="14" cm="1">
        <f t="array" ref="AF1283">_xlfn.XLOOKUP(AE1283,BSFC!$I$11:$I$33,_xlfn.XLOOKUP('Main Data (ICE)'!W1283,BSFC!$J$10:$W$10,BSFC!$J$11:$W$33,,-1),,-1)</f>
        <v>504.47246850000005</v>
      </c>
      <c r="AG1283" s="14">
        <f t="shared" si="459"/>
        <v>1.8809255988022502</v>
      </c>
      <c r="AH1283" s="14">
        <f t="shared" si="463"/>
        <v>2.9220728550487549E-4</v>
      </c>
      <c r="AI1283" s="14">
        <f t="shared" si="464"/>
        <v>0.14741053063232881</v>
      </c>
      <c r="AJ1283" s="14">
        <f t="shared" si="468"/>
        <v>153.08475408992911</v>
      </c>
      <c r="AK1283" s="14">
        <f t="shared" si="465"/>
        <v>1.9524573593685936E-4</v>
      </c>
      <c r="AL1283" s="14">
        <f t="shared" si="466"/>
        <v>0.202761263695273</v>
      </c>
    </row>
    <row r="1284" spans="1:38" ht="15.75" thickBot="1" x14ac:dyDescent="0.3">
      <c r="A1284" s="14">
        <v>1</v>
      </c>
      <c r="B1284" s="17" t="s">
        <v>33</v>
      </c>
      <c r="C1284" s="14">
        <v>1278</v>
      </c>
      <c r="D1284" s="14">
        <f t="shared" si="460"/>
        <v>28.699455509279854</v>
      </c>
      <c r="E1284" s="14">
        <f t="shared" si="450"/>
        <v>12.829783324219626</v>
      </c>
      <c r="F1284" s="14">
        <f t="shared" si="461"/>
        <v>112.14221386423293</v>
      </c>
      <c r="G1284" s="14">
        <f>0.5*('Specifications (ICE)'!$P$4*'Specifications (ICE)'!$P$3)*'Specifications (ICE)'!$P$5*E1284^2</f>
        <v>51.448849405129891</v>
      </c>
      <c r="H1284" s="14">
        <f>IF(B1284="A",'Specifications (ICE)'!$M$12,IF(B1284="G",'Specifications (ICE)'!$M$13))</f>
        <v>84.271039200000004</v>
      </c>
      <c r="I1284" s="14">
        <f>'Specifications (ICE)'!$H$11-G1284-H1284-R1284</f>
        <v>566.27836161359278</v>
      </c>
      <c r="J1284" s="14">
        <f t="shared" si="451"/>
        <v>0.89482204188118519</v>
      </c>
      <c r="K1284" s="14">
        <f>0.5*'Specifications (ICE)'!$E$16*E1284^2</f>
        <v>44187.355153957149</v>
      </c>
      <c r="L1284" s="14">
        <f>E1284/'Specifications (ICE)'!$M$4</f>
        <v>44.898629306105427</v>
      </c>
      <c r="M1284" s="14">
        <f t="shared" si="446"/>
        <v>3</v>
      </c>
      <c r="N1284" s="14">
        <f>IF(M1284=1,'Specifications (ICE)'!$M$19,IF(M1284=2,'Specifications (ICE)'!$M$20,IF(M1284=3,'Specifications (ICE)'!$M$21)))</f>
        <v>632.83908432016858</v>
      </c>
      <c r="O1284" s="14">
        <f t="shared" si="447"/>
        <v>52.083713527152106</v>
      </c>
      <c r="P1284" s="13">
        <f t="shared" si="448"/>
        <v>0.89482204188118519</v>
      </c>
      <c r="Q1284" s="14">
        <v>0</v>
      </c>
      <c r="R1284" s="17">
        <f>'Specifications (ICE)'!$E$16*9.81*SIN(Q1284-Q1283)</f>
        <v>0</v>
      </c>
      <c r="S1284" s="14">
        <f t="shared" si="452"/>
        <v>0</v>
      </c>
      <c r="T1284" s="12">
        <f t="shared" si="449"/>
        <v>803.90819666921584</v>
      </c>
      <c r="U1284" s="3">
        <f t="shared" si="467"/>
        <v>18</v>
      </c>
      <c r="V1284" s="19">
        <f t="shared" si="453"/>
        <v>13.422600000000001</v>
      </c>
      <c r="W1284" s="14">
        <f>IF(M1284=1,_xlfn.XLOOKUP(D1284,' RPM (ICE)'!$E$3:$E$63,' RPM (ICE)'!$B$3:$B$63,,1),IF(M1284=2,_xlfn.XLOOKUP(D1284,' RPM (ICE)'!$F$3:$F$63,' RPM (ICE)'!$B$3:$B$63,,1),IF(M1284=3,_xlfn.XLOOKUP(D1284,' RPM (ICE)'!$G$3:$G$63,' RPM (ICE)'!$B$3:$B$63,,1))))</f>
        <v>6600</v>
      </c>
      <c r="X1284" s="12">
        <f t="shared" si="454"/>
        <v>19.419654981818184</v>
      </c>
      <c r="Y1284" s="3">
        <f t="shared" si="455"/>
        <v>19</v>
      </c>
      <c r="Z1284" s="3">
        <f t="shared" si="462"/>
        <v>19</v>
      </c>
      <c r="AA1284" s="3">
        <f t="shared" si="456"/>
        <v>19</v>
      </c>
      <c r="AB1284" s="19"/>
      <c r="AC1284" s="14">
        <f>IF(M1284=1,_xlfn.XLOOKUP(D1284,' RPM (ICE)'!$E$3:$E$63,' RPM (ICE)'!$C$3:$C$63,,-1),IF(M1284=2,_xlfn.XLOOKUP(D1284,' RPM (ICE)'!$F$3:$F$63,' RPM (ICE)'!$C$3:$C$63,,-1),IF(M1284=3,_xlfn.XLOOKUP(D1284,' RPM (ICE)'!$G$3:$G$63,' RPM (ICE)'!$C$3:$C$63,,-1))))</f>
        <v>18</v>
      </c>
      <c r="AD1284" s="14">
        <f t="shared" si="457"/>
        <v>13.422600000000001</v>
      </c>
      <c r="AE1284" s="14">
        <f t="shared" si="458"/>
        <v>19.419654981818184</v>
      </c>
      <c r="AF1284" s="14" cm="1">
        <f t="array" ref="AF1284">_xlfn.XLOOKUP(AE1284,BSFC!$I$11:$I$33,_xlfn.XLOOKUP('Main Data (ICE)'!W1284,BSFC!$J$10:$W$10,BSFC!$J$11:$W$33,,-1),,-1)</f>
        <v>504.47246850000005</v>
      </c>
      <c r="AG1284" s="14">
        <f t="shared" si="459"/>
        <v>1.8809255988022502</v>
      </c>
      <c r="AH1284" s="14">
        <f t="shared" si="463"/>
        <v>2.9061285804895019E-4</v>
      </c>
      <c r="AI1284" s="14">
        <f t="shared" si="464"/>
        <v>0.146606185877794</v>
      </c>
      <c r="AJ1284" s="14">
        <f t="shared" si="468"/>
        <v>153.23136027580691</v>
      </c>
      <c r="AK1284" s="14">
        <f t="shared" si="465"/>
        <v>1.9418037864608477E-4</v>
      </c>
      <c r="AL1284" s="14">
        <f t="shared" si="466"/>
        <v>0.20295544407391908</v>
      </c>
    </row>
    <row r="1285" spans="1:38" ht="15.75" thickBot="1" x14ac:dyDescent="0.3">
      <c r="A1285" s="14">
        <v>1</v>
      </c>
      <c r="B1285" s="17" t="s">
        <v>33</v>
      </c>
      <c r="C1285" s="14">
        <v>1279</v>
      </c>
      <c r="D1285" s="14">
        <f t="shared" si="460"/>
        <v>28.855050642279515</v>
      </c>
      <c r="E1285" s="14">
        <f t="shared" si="450"/>
        <v>12.899340457177892</v>
      </c>
      <c r="F1285" s="14">
        <f t="shared" si="461"/>
        <v>112.21973720764105</v>
      </c>
      <c r="G1285" s="14">
        <f>0.5*('Specifications (ICE)'!$P$4*'Specifications (ICE)'!$P$3)*'Specifications (ICE)'!$P$5*E1285^2</f>
        <v>52.008225228684665</v>
      </c>
      <c r="H1285" s="14">
        <f>IF(B1285="A",'Specifications (ICE)'!$M$12,IF(B1285="G",'Specifications (ICE)'!$M$13))</f>
        <v>84.271039200000004</v>
      </c>
      <c r="I1285" s="14">
        <f>'Specifications (ICE)'!$H$11-G1285-H1285-R1285</f>
        <v>565.718985790038</v>
      </c>
      <c r="J1285" s="14">
        <f t="shared" si="451"/>
        <v>0.89393812709555576</v>
      </c>
      <c r="K1285" s="14">
        <f>0.5*'Specifications (ICE)'!$E$16*E1285^2</f>
        <v>44667.780634132949</v>
      </c>
      <c r="L1285" s="14">
        <f>E1285/'Specifications (ICE)'!$M$4</f>
        <v>45.142048844017118</v>
      </c>
      <c r="M1285" s="14">
        <f t="shared" si="446"/>
        <v>3</v>
      </c>
      <c r="N1285" s="14">
        <f>IF(M1285=1,'Specifications (ICE)'!$M$19,IF(M1285=2,'Specifications (ICE)'!$M$20,IF(M1285=3,'Specifications (ICE)'!$M$21)))</f>
        <v>632.83908432016858</v>
      </c>
      <c r="O1285" s="14">
        <f t="shared" si="447"/>
        <v>52.64999188876569</v>
      </c>
      <c r="P1285" s="13">
        <f t="shared" si="448"/>
        <v>0.89393812709555576</v>
      </c>
      <c r="Q1285" s="14">
        <v>0</v>
      </c>
      <c r="R1285" s="17">
        <f>'Specifications (ICE)'!$E$16*9.81*SIN(Q1285-Q1284)</f>
        <v>0</v>
      </c>
      <c r="S1285" s="14">
        <f t="shared" si="452"/>
        <v>0</v>
      </c>
      <c r="T1285" s="12">
        <f t="shared" si="449"/>
        <v>808.26661394789289</v>
      </c>
      <c r="U1285" s="3">
        <f t="shared" si="467"/>
        <v>18</v>
      </c>
      <c r="V1285" s="19">
        <f t="shared" si="453"/>
        <v>13.422600000000001</v>
      </c>
      <c r="W1285" s="14">
        <f>IF(M1285=1,_xlfn.XLOOKUP(D1285,' RPM (ICE)'!$E$3:$E$63,' RPM (ICE)'!$B$3:$B$63,,1),IF(M1285=2,_xlfn.XLOOKUP(D1285,' RPM (ICE)'!$F$3:$F$63,' RPM (ICE)'!$B$3:$B$63,,1),IF(M1285=3,_xlfn.XLOOKUP(D1285,' RPM (ICE)'!$G$3:$G$63,' RPM (ICE)'!$B$3:$B$63,,1))))</f>
        <v>6600</v>
      </c>
      <c r="X1285" s="12">
        <f t="shared" si="454"/>
        <v>19.419654981818184</v>
      </c>
      <c r="Y1285" s="3">
        <f t="shared" si="455"/>
        <v>19</v>
      </c>
      <c r="Z1285" s="3">
        <f t="shared" si="462"/>
        <v>19</v>
      </c>
      <c r="AA1285" s="3">
        <f t="shared" si="456"/>
        <v>19</v>
      </c>
      <c r="AB1285" s="19"/>
      <c r="AC1285" s="14">
        <f>IF(M1285=1,_xlfn.XLOOKUP(D1285,' RPM (ICE)'!$E$3:$E$63,' RPM (ICE)'!$C$3:$C$63,,-1),IF(M1285=2,_xlfn.XLOOKUP(D1285,' RPM (ICE)'!$F$3:$F$63,' RPM (ICE)'!$C$3:$C$63,,-1),IF(M1285=3,_xlfn.XLOOKUP(D1285,' RPM (ICE)'!$G$3:$G$63,' RPM (ICE)'!$C$3:$C$63,,-1))))</f>
        <v>18</v>
      </c>
      <c r="AD1285" s="14">
        <f t="shared" si="457"/>
        <v>13.422600000000001</v>
      </c>
      <c r="AE1285" s="14">
        <f t="shared" si="458"/>
        <v>19.419654981818184</v>
      </c>
      <c r="AF1285" s="14" cm="1">
        <f t="array" ref="AF1285">_xlfn.XLOOKUP(AE1285,BSFC!$I$11:$I$33,_xlfn.XLOOKUP('Main Data (ICE)'!W1285,BSFC!$J$10:$W$10,BSFC!$J$11:$W$33,,-1),,-1)</f>
        <v>504.47246850000005</v>
      </c>
      <c r="AG1285" s="14">
        <f t="shared" si="459"/>
        <v>1.8809255988022502</v>
      </c>
      <c r="AH1285" s="14">
        <f t="shared" si="463"/>
        <v>2.8904578589716531E-4</v>
      </c>
      <c r="AI1285" s="14">
        <f t="shared" si="464"/>
        <v>0.14581564112106549</v>
      </c>
      <c r="AJ1285" s="14">
        <f t="shared" si="468"/>
        <v>153.37717591692797</v>
      </c>
      <c r="AK1285" s="14">
        <f t="shared" si="465"/>
        <v>1.9313329949809997E-4</v>
      </c>
      <c r="AL1285" s="14">
        <f t="shared" si="466"/>
        <v>0.20314857737341718</v>
      </c>
    </row>
    <row r="1286" spans="1:38" ht="15.75" thickBot="1" x14ac:dyDescent="0.3">
      <c r="A1286" s="14">
        <v>1</v>
      </c>
      <c r="B1286" s="17" t="s">
        <v>33</v>
      </c>
      <c r="C1286" s="14">
        <v>1280</v>
      </c>
      <c r="D1286" s="14">
        <f t="shared" si="460"/>
        <v>29.009658780559789</v>
      </c>
      <c r="E1286" s="14">
        <f t="shared" si="450"/>
        <v>12.968456364748176</v>
      </c>
      <c r="F1286" s="14">
        <f t="shared" si="461"/>
        <v>112.29684738728574</v>
      </c>
      <c r="G1286" s="14">
        <f>0.5*('Specifications (ICE)'!$P$4*'Specifications (ICE)'!$P$3)*'Specifications (ICE)'!$P$5*E1286^2</f>
        <v>52.567048494816824</v>
      </c>
      <c r="H1286" s="14">
        <f>IF(B1286="A",'Specifications (ICE)'!$M$12,IF(B1286="G",'Specifications (ICE)'!$M$13))</f>
        <v>84.271039200000004</v>
      </c>
      <c r="I1286" s="14">
        <f>'Specifications (ICE)'!$H$11-G1286-H1286-R1286</f>
        <v>565.1601625239058</v>
      </c>
      <c r="J1286" s="14">
        <f t="shared" si="451"/>
        <v>0.89305508545040746</v>
      </c>
      <c r="K1286" s="14">
        <f>0.5*'Specifications (ICE)'!$E$16*E1286^2</f>
        <v>45147.731544879927</v>
      </c>
      <c r="L1286" s="14">
        <f>E1286/'Specifications (ICE)'!$M$4</f>
        <v>45.383924286082859</v>
      </c>
      <c r="M1286" s="14">
        <f t="shared" ref="M1286:M1349" si="469">IF(D1286&lt;11,1,IF(D1286&lt;21,2,IF(D1286&gt;21,3)))</f>
        <v>3</v>
      </c>
      <c r="N1286" s="14">
        <f>IF(M1286=1,'Specifications (ICE)'!$M$19,IF(M1286=2,'Specifications (ICE)'!$M$20,IF(M1286=3,'Specifications (ICE)'!$M$21)))</f>
        <v>632.83908432016858</v>
      </c>
      <c r="O1286" s="14">
        <f t="shared" ref="O1286:O1349" si="470">(0.5*N1286*E1286^2)/1000</f>
        <v>53.215710874555732</v>
      </c>
      <c r="P1286" s="13">
        <f t="shared" ref="P1286:P1349" si="471">IF(A1286=1,(I1286/N1286),IF(A1286=2,0,IF(A1286=3,(1.2*(-I1286/N1286)))))</f>
        <v>0.89305508545040746</v>
      </c>
      <c r="Q1286" s="14">
        <v>0</v>
      </c>
      <c r="R1286" s="17">
        <f>'Specifications (ICE)'!$E$16*9.81*SIN(Q1286-Q1285)</f>
        <v>0</v>
      </c>
      <c r="S1286" s="14">
        <f t="shared" si="452"/>
        <v>0</v>
      </c>
      <c r="T1286" s="12">
        <f t="shared" ref="T1286:T1349" si="472">((63360/(PI()*12)*D1286))/60</f>
        <v>812.59738425101204</v>
      </c>
      <c r="U1286" s="3">
        <f t="shared" si="467"/>
        <v>18</v>
      </c>
      <c r="V1286" s="19">
        <f t="shared" si="453"/>
        <v>13.422600000000001</v>
      </c>
      <c r="W1286" s="14">
        <f>IF(M1286=1,_xlfn.XLOOKUP(D1286,' RPM (ICE)'!$E$3:$E$63,' RPM (ICE)'!$B$3:$B$63,,1),IF(M1286=2,_xlfn.XLOOKUP(D1286,' RPM (ICE)'!$F$3:$F$63,' RPM (ICE)'!$B$3:$B$63,,1),IF(M1286=3,_xlfn.XLOOKUP(D1286,' RPM (ICE)'!$G$3:$G$63,' RPM (ICE)'!$B$3:$B$63,,1))))</f>
        <v>6700</v>
      </c>
      <c r="X1286" s="12">
        <f t="shared" si="454"/>
        <v>19.129809385074626</v>
      </c>
      <c r="Y1286" s="3">
        <f t="shared" si="455"/>
        <v>19</v>
      </c>
      <c r="Z1286" s="3">
        <f t="shared" si="462"/>
        <v>19</v>
      </c>
      <c r="AA1286" s="3">
        <f t="shared" si="456"/>
        <v>19</v>
      </c>
      <c r="AB1286" s="19"/>
      <c r="AC1286" s="14">
        <f>IF(M1286=1,_xlfn.XLOOKUP(D1286,' RPM (ICE)'!$E$3:$E$63,' RPM (ICE)'!$C$3:$C$63,,-1),IF(M1286=2,_xlfn.XLOOKUP(D1286,' RPM (ICE)'!$F$3:$F$63,' RPM (ICE)'!$C$3:$C$63,,-1),IF(M1286=3,_xlfn.XLOOKUP(D1286,' RPM (ICE)'!$G$3:$G$63,' RPM (ICE)'!$C$3:$C$63,,-1))))</f>
        <v>16.8</v>
      </c>
      <c r="AD1286" s="14">
        <f t="shared" si="457"/>
        <v>12.527760000000001</v>
      </c>
      <c r="AE1286" s="14">
        <f t="shared" si="458"/>
        <v>17.854488759402983</v>
      </c>
      <c r="AF1286" s="14" cm="1">
        <f t="array" ref="AF1286">_xlfn.XLOOKUP(AE1286,BSFC!$I$11:$I$33,_xlfn.XLOOKUP('Main Data (ICE)'!W1286,BSFC!$J$10:$W$10,BSFC!$J$11:$W$33,,-1),,-1)</f>
        <v>484.72801649999997</v>
      </c>
      <c r="AG1286" s="14">
        <f t="shared" si="459"/>
        <v>1.6868211822189001</v>
      </c>
      <c r="AH1286" s="14">
        <f t="shared" si="463"/>
        <v>2.6833828448488293E-4</v>
      </c>
      <c r="AI1286" s="14">
        <f t="shared" si="464"/>
        <v>0.13007108438937001</v>
      </c>
      <c r="AJ1286" s="14">
        <f t="shared" si="468"/>
        <v>153.50724700131732</v>
      </c>
      <c r="AK1286" s="14">
        <f t="shared" si="465"/>
        <v>1.7227958197267549E-4</v>
      </c>
      <c r="AL1286" s="14">
        <f t="shared" si="466"/>
        <v>0.20332085695538984</v>
      </c>
    </row>
    <row r="1287" spans="1:38" ht="15.75" thickBot="1" x14ac:dyDescent="0.3">
      <c r="A1287" s="14">
        <v>1</v>
      </c>
      <c r="B1287" s="17" t="s">
        <v>33</v>
      </c>
      <c r="C1287" s="14">
        <v>1281</v>
      </c>
      <c r="D1287" s="14">
        <f t="shared" si="460"/>
        <v>29.16329577148872</v>
      </c>
      <c r="E1287" s="14">
        <f t="shared" ref="E1287:E1350" si="473">MIN(13.4112,(SQRT((E1286^2)+2*P1286*$C$7)))</f>
        <v>13.037138131326151</v>
      </c>
      <c r="F1287" s="14">
        <f t="shared" si="461"/>
        <v>112.37355133794782</v>
      </c>
      <c r="G1287" s="14">
        <f>0.5*('Specifications (ICE)'!$P$4*'Specifications (ICE)'!$P$3)*'Specifications (ICE)'!$P$5*E1287^2</f>
        <v>53.125319749348492</v>
      </c>
      <c r="H1287" s="14">
        <f>IF(B1287="A",'Specifications (ICE)'!$M$12,IF(B1287="G",'Specifications (ICE)'!$M$13))</f>
        <v>84.271039200000004</v>
      </c>
      <c r="I1287" s="14">
        <f>'Specifications (ICE)'!$H$11-G1287-H1287-R1287</f>
        <v>564.60189126937416</v>
      </c>
      <c r="J1287" s="14">
        <f t="shared" ref="J1287:J1350" si="474">I1287/N1287</f>
        <v>0.89217291608324312</v>
      </c>
      <c r="K1287" s="14">
        <f>0.5*'Specifications (ICE)'!$E$16*E1287^2</f>
        <v>45627.208354982824</v>
      </c>
      <c r="L1287" s="14">
        <f>E1287/'Specifications (ICE)'!$M$4</f>
        <v>45.624280424588456</v>
      </c>
      <c r="M1287" s="14">
        <f t="shared" si="469"/>
        <v>3</v>
      </c>
      <c r="N1287" s="14">
        <f>IF(M1287=1,'Specifications (ICE)'!$M$19,IF(M1287=2,'Specifications (ICE)'!$M$20,IF(M1287=3,'Specifications (ICE)'!$M$21)))</f>
        <v>632.83908432016858</v>
      </c>
      <c r="O1287" s="14">
        <f t="shared" si="470"/>
        <v>53.780871037079649</v>
      </c>
      <c r="P1287" s="13">
        <f t="shared" si="471"/>
        <v>0.89217291608324312</v>
      </c>
      <c r="Q1287" s="14">
        <v>0</v>
      </c>
      <c r="R1287" s="17">
        <f>'Specifications (ICE)'!$E$16*9.81*SIN(Q1287-Q1286)</f>
        <v>0</v>
      </c>
      <c r="S1287" s="14">
        <f t="shared" ref="S1287:S1350" si="475">RADIANS(Q1287)</f>
        <v>0</v>
      </c>
      <c r="T1287" s="12">
        <f t="shared" si="472"/>
        <v>816.90095148347825</v>
      </c>
      <c r="U1287" s="3">
        <f t="shared" si="467"/>
        <v>18</v>
      </c>
      <c r="V1287" s="19">
        <f t="shared" ref="V1287:V1350" si="476">U1287*0.7457</f>
        <v>13.422600000000001</v>
      </c>
      <c r="W1287" s="14">
        <f>IF(M1287=1,_xlfn.XLOOKUP(D1287,' RPM (ICE)'!$E$3:$E$63,' RPM (ICE)'!$B$3:$B$63,,1),IF(M1287=2,_xlfn.XLOOKUP(D1287,' RPM (ICE)'!$F$3:$F$63,' RPM (ICE)'!$B$3:$B$63,,1),IF(M1287=3,_xlfn.XLOOKUP(D1287,' RPM (ICE)'!$G$3:$G$63,' RPM (ICE)'!$B$3:$B$63,,1))))</f>
        <v>6700</v>
      </c>
      <c r="X1287" s="12">
        <f t="shared" ref="X1287:X1350" si="477">(9548.8*V1287)/W1287</f>
        <v>19.129809385074626</v>
      </c>
      <c r="Y1287" s="3">
        <f t="shared" ref="Y1287:Y1350" si="478">ROUND(X1287,0)</f>
        <v>19</v>
      </c>
      <c r="Z1287" s="3">
        <f t="shared" si="462"/>
        <v>19</v>
      </c>
      <c r="AA1287" s="3">
        <f t="shared" ref="AA1287:AA1350" si="479">IF(Z1287&gt;22,22,Z1287)</f>
        <v>19</v>
      </c>
      <c r="AB1287" s="19"/>
      <c r="AC1287" s="14">
        <f>IF(M1287=1,_xlfn.XLOOKUP(D1287,' RPM (ICE)'!$E$3:$E$63,' RPM (ICE)'!$C$3:$C$63,,-1),IF(M1287=2,_xlfn.XLOOKUP(D1287,' RPM (ICE)'!$F$3:$F$63,' RPM (ICE)'!$C$3:$C$63,,-1),IF(M1287=3,_xlfn.XLOOKUP(D1287,' RPM (ICE)'!$G$3:$G$63,' RPM (ICE)'!$C$3:$C$63,,-1))))</f>
        <v>16.8</v>
      </c>
      <c r="AD1287" s="14">
        <f t="shared" ref="AD1287:AD1350" si="480">AC1287*0.7457</f>
        <v>12.527760000000001</v>
      </c>
      <c r="AE1287" s="14">
        <f t="shared" ref="AE1287:AE1350" si="481">(9548.8*AD1287)/W1287</f>
        <v>17.854488759402983</v>
      </c>
      <c r="AF1287" s="14" cm="1">
        <f t="array" ref="AF1287">_xlfn.XLOOKUP(AE1287,BSFC!$I$11:$I$33,_xlfn.XLOOKUP('Main Data (ICE)'!W1287,BSFC!$J$10:$W$10,BSFC!$J$11:$W$33,,-1),,-1)</f>
        <v>484.72801649999997</v>
      </c>
      <c r="AG1287" s="14">
        <f t="shared" ref="AG1287:AG1350" si="482">(AF1287*AD1287)/(60*60)</f>
        <v>1.6868211822189001</v>
      </c>
      <c r="AH1287" s="14">
        <f t="shared" si="463"/>
        <v>2.6692463470732422E-4</v>
      </c>
      <c r="AI1287" s="14">
        <f t="shared" si="464"/>
        <v>0.12938584873666831</v>
      </c>
      <c r="AJ1287" s="14">
        <f t="shared" si="468"/>
        <v>153.63663285005399</v>
      </c>
      <c r="AK1287" s="14">
        <f t="shared" si="465"/>
        <v>1.7137198508167988E-4</v>
      </c>
      <c r="AL1287" s="14">
        <f t="shared" si="466"/>
        <v>0.20349222894047153</v>
      </c>
    </row>
    <row r="1288" spans="1:38" ht="15.75" thickBot="1" x14ac:dyDescent="0.3">
      <c r="A1288" s="14">
        <v>1</v>
      </c>
      <c r="B1288" s="17" t="s">
        <v>33</v>
      </c>
      <c r="C1288" s="14">
        <v>1282</v>
      </c>
      <c r="D1288" s="14">
        <f t="shared" ref="D1288:D1351" si="483">E1288*2.23694</f>
        <v>29.31597703250852</v>
      </c>
      <c r="E1288" s="14">
        <f t="shared" si="473"/>
        <v>13.105392649113753</v>
      </c>
      <c r="F1288" s="14">
        <f t="shared" ref="F1288:F1351" si="484">($C$7/E1288)+F1287</f>
        <v>112.4498558048779</v>
      </c>
      <c r="G1288" s="14">
        <f>0.5*('Specifications (ICE)'!$P$4*'Specifications (ICE)'!$P$3)*'Specifications (ICE)'!$P$5*E1288^2</f>
        <v>53.683039537562635</v>
      </c>
      <c r="H1288" s="14">
        <f>IF(B1288="A",'Specifications (ICE)'!$M$12,IF(B1288="G",'Specifications (ICE)'!$M$13))</f>
        <v>84.271039200000004</v>
      </c>
      <c r="I1288" s="14">
        <f>'Specifications (ICE)'!$H$11-G1288-H1288-R1288</f>
        <v>564.04417148115999</v>
      </c>
      <c r="J1288" s="14">
        <f t="shared" si="474"/>
        <v>0.89129161813241675</v>
      </c>
      <c r="K1288" s="14">
        <f>0.5*'Specifications (ICE)'!$E$16*E1288^2</f>
        <v>46106.211532763336</v>
      </c>
      <c r="L1288" s="14">
        <f>E1288/'Specifications (ICE)'!$M$4</f>
        <v>45.863141379225731</v>
      </c>
      <c r="M1288" s="14">
        <f t="shared" si="469"/>
        <v>3</v>
      </c>
      <c r="N1288" s="14">
        <f>IF(M1288=1,'Specifications (ICE)'!$M$19,IF(M1288=2,'Specifications (ICE)'!$M$20,IF(M1288=3,'Specifications (ICE)'!$M$21)))</f>
        <v>632.83908432016858</v>
      </c>
      <c r="O1288" s="14">
        <f t="shared" si="470"/>
        <v>54.345472928349018</v>
      </c>
      <c r="P1288" s="13">
        <f t="shared" si="471"/>
        <v>0.89129161813241675</v>
      </c>
      <c r="Q1288" s="14">
        <v>0</v>
      </c>
      <c r="R1288" s="17">
        <f>'Specifications (ICE)'!$E$16*9.81*SIN(Q1288-Q1287)</f>
        <v>0</v>
      </c>
      <c r="S1288" s="14">
        <f t="shared" si="475"/>
        <v>0</v>
      </c>
      <c r="T1288" s="12">
        <f t="shared" si="472"/>
        <v>821.17774750742808</v>
      </c>
      <c r="U1288" s="3">
        <f t="shared" si="467"/>
        <v>18</v>
      </c>
      <c r="V1288" s="19">
        <f t="shared" si="476"/>
        <v>13.422600000000001</v>
      </c>
      <c r="W1288" s="14">
        <f>IF(M1288=1,_xlfn.XLOOKUP(D1288,' RPM (ICE)'!$E$3:$E$63,' RPM (ICE)'!$B$3:$B$63,,1),IF(M1288=2,_xlfn.XLOOKUP(D1288,' RPM (ICE)'!$F$3:$F$63,' RPM (ICE)'!$B$3:$B$63,,1),IF(M1288=3,_xlfn.XLOOKUP(D1288,' RPM (ICE)'!$G$3:$G$63,' RPM (ICE)'!$B$3:$B$63,,1))))</f>
        <v>6700</v>
      </c>
      <c r="X1288" s="12">
        <f t="shared" si="477"/>
        <v>19.129809385074626</v>
      </c>
      <c r="Y1288" s="3">
        <f t="shared" si="478"/>
        <v>19</v>
      </c>
      <c r="Z1288" s="3">
        <f t="shared" ref="Z1288:Z1351" si="485">IF(Y1288&lt;0,0,Y1288)</f>
        <v>19</v>
      </c>
      <c r="AA1288" s="3">
        <f t="shared" si="479"/>
        <v>19</v>
      </c>
      <c r="AB1288" s="19"/>
      <c r="AC1288" s="14">
        <f>IF(M1288=1,_xlfn.XLOOKUP(D1288,' RPM (ICE)'!$E$3:$E$63,' RPM (ICE)'!$C$3:$C$63,,-1),IF(M1288=2,_xlfn.XLOOKUP(D1288,' RPM (ICE)'!$F$3:$F$63,' RPM (ICE)'!$C$3:$C$63,,-1),IF(M1288=3,_xlfn.XLOOKUP(D1288,' RPM (ICE)'!$G$3:$G$63,' RPM (ICE)'!$C$3:$C$63,,-1))))</f>
        <v>16.8</v>
      </c>
      <c r="AD1288" s="14">
        <f t="shared" si="480"/>
        <v>12.527760000000001</v>
      </c>
      <c r="AE1288" s="14">
        <f t="shared" si="481"/>
        <v>17.854488759402983</v>
      </c>
      <c r="AF1288" s="14" cm="1">
        <f t="array" ref="AF1288">_xlfn.XLOOKUP(AE1288,BSFC!$I$11:$I$33,_xlfn.XLOOKUP('Main Data (ICE)'!W1288,BSFC!$J$10:$W$10,BSFC!$J$11:$W$33,,-1),,-1)</f>
        <v>484.72801649999997</v>
      </c>
      <c r="AG1288" s="14">
        <f t="shared" si="482"/>
        <v>1.6868211822189001</v>
      </c>
      <c r="AH1288" s="14">
        <f t="shared" ref="AH1288:AH1351" si="486">((F1288-F1287)/3600)*AD1288</f>
        <v>2.6553445795222518E-4</v>
      </c>
      <c r="AI1288" s="14">
        <f t="shared" ref="AI1288:AI1351" si="487">AH1288*AF1288</f>
        <v>0.12871199111558476</v>
      </c>
      <c r="AJ1288" s="14">
        <f t="shared" si="468"/>
        <v>153.76534484116956</v>
      </c>
      <c r="AK1288" s="14">
        <f t="shared" ref="AK1288:AK1351" si="488">((AF1288*AH1288)/1000)/0.755</f>
        <v>1.7047945843123809E-4</v>
      </c>
      <c r="AL1288" s="14">
        <f t="shared" ref="AL1288:AL1351" si="489">AL1287+AK1288</f>
        <v>0.20366270839890277</v>
      </c>
    </row>
    <row r="1289" spans="1:38" ht="15.75" thickBot="1" x14ac:dyDescent="0.3">
      <c r="A1289" s="14">
        <v>1</v>
      </c>
      <c r="B1289" s="17" t="s">
        <v>33</v>
      </c>
      <c r="C1289" s="14">
        <v>1283</v>
      </c>
      <c r="D1289" s="14">
        <f t="shared" si="483"/>
        <v>29.467717567385101</v>
      </c>
      <c r="E1289" s="14">
        <f t="shared" si="473"/>
        <v>13.17322662538338</v>
      </c>
      <c r="F1289" s="14">
        <f t="shared" si="484"/>
        <v>112.52576735095828</v>
      </c>
      <c r="G1289" s="14">
        <f>0.5*('Specifications (ICE)'!$P$4*'Specifications (ICE)'!$P$3)*'Specifications (ICE)'!$P$5*E1289^2</f>
        <v>54.240208404203578</v>
      </c>
      <c r="H1289" s="14">
        <f>IF(B1289="A",'Specifications (ICE)'!$M$12,IF(B1289="G",'Specifications (ICE)'!$M$13))</f>
        <v>84.271039200000004</v>
      </c>
      <c r="I1289" s="14">
        <f>'Specifications (ICE)'!$H$11-G1289-H1289-R1289</f>
        <v>563.48700261451904</v>
      </c>
      <c r="J1289" s="14">
        <f t="shared" si="474"/>
        <v>0.89041119073713426</v>
      </c>
      <c r="K1289" s="14">
        <f>0.5*'Specifications (ICE)'!$E$16*E1289^2</f>
        <v>46584.741546080528</v>
      </c>
      <c r="L1289" s="14">
        <f>E1289/'Specifications (ICE)'!$M$4</f>
        <v>46.100530622514015</v>
      </c>
      <c r="M1289" s="14">
        <f t="shared" si="469"/>
        <v>3</v>
      </c>
      <c r="N1289" s="14">
        <f>IF(M1289=1,'Specifications (ICE)'!$M$19,IF(M1289=2,'Specifications (ICE)'!$M$20,IF(M1289=3,'Specifications (ICE)'!$M$21)))</f>
        <v>632.83908432016858</v>
      </c>
      <c r="O1289" s="14">
        <f t="shared" si="470"/>
        <v>54.909517099830168</v>
      </c>
      <c r="P1289" s="13">
        <f t="shared" si="471"/>
        <v>0.89041119073713426</v>
      </c>
      <c r="Q1289" s="14">
        <v>0</v>
      </c>
      <c r="R1289" s="17">
        <f>'Specifications (ICE)'!$E$16*9.81*SIN(Q1289-Q1288)</f>
        <v>0</v>
      </c>
      <c r="S1289" s="14">
        <f t="shared" si="475"/>
        <v>0</v>
      </c>
      <c r="T1289" s="12">
        <f t="shared" si="472"/>
        <v>825.42819259739883</v>
      </c>
      <c r="U1289" s="3">
        <f t="shared" ref="U1289:U1352" si="490">IF((ABS(I1289)*D1289)/746&gt;18,18,(ABS(I1289)*D1289)/746)</f>
        <v>18</v>
      </c>
      <c r="V1289" s="19">
        <f t="shared" si="476"/>
        <v>13.422600000000001</v>
      </c>
      <c r="W1289" s="14">
        <f>IF(M1289=1,_xlfn.XLOOKUP(D1289,' RPM (ICE)'!$E$3:$E$63,' RPM (ICE)'!$B$3:$B$63,,1),IF(M1289=2,_xlfn.XLOOKUP(D1289,' RPM (ICE)'!$F$3:$F$63,' RPM (ICE)'!$B$3:$B$63,,1),IF(M1289=3,_xlfn.XLOOKUP(D1289,' RPM (ICE)'!$G$3:$G$63,' RPM (ICE)'!$B$3:$B$63,,1))))</f>
        <v>6800</v>
      </c>
      <c r="X1289" s="12">
        <f t="shared" si="477"/>
        <v>18.848488658823531</v>
      </c>
      <c r="Y1289" s="3">
        <f t="shared" si="478"/>
        <v>19</v>
      </c>
      <c r="Z1289" s="3">
        <f t="shared" si="485"/>
        <v>19</v>
      </c>
      <c r="AA1289" s="3">
        <f t="shared" si="479"/>
        <v>19</v>
      </c>
      <c r="AB1289" s="19"/>
      <c r="AC1289" s="14">
        <f>IF(M1289=1,_xlfn.XLOOKUP(D1289,' RPM (ICE)'!$E$3:$E$63,' RPM (ICE)'!$C$3:$C$63,,-1),IF(M1289=2,_xlfn.XLOOKUP(D1289,' RPM (ICE)'!$F$3:$F$63,' RPM (ICE)'!$C$3:$C$63,,-1),IF(M1289=3,_xlfn.XLOOKUP(D1289,' RPM (ICE)'!$G$3:$G$63,' RPM (ICE)'!$C$3:$C$63,,-1))))</f>
        <v>14</v>
      </c>
      <c r="AD1289" s="14">
        <f t="shared" si="480"/>
        <v>10.4398</v>
      </c>
      <c r="AE1289" s="14">
        <f t="shared" si="481"/>
        <v>14.659935623529412</v>
      </c>
      <c r="AF1289" s="14" cm="1">
        <f t="array" ref="AF1289">_xlfn.XLOOKUP(AE1289,BSFC!$I$11:$I$33,_xlfn.XLOOKUP('Main Data (ICE)'!W1289,BSFC!$J$10:$W$10,BSFC!$J$11:$W$33,,-1),,-1)</f>
        <v>426.97377450000005</v>
      </c>
      <c r="AG1289" s="14">
        <f t="shared" si="482"/>
        <v>1.2382002252847502</v>
      </c>
      <c r="AH1289" s="14">
        <f t="shared" si="486"/>
        <v>2.2013926632497767E-4</v>
      </c>
      <c r="AI1289" s="14">
        <f t="shared" si="487"/>
        <v>9.3993693458436472E-2</v>
      </c>
      <c r="AJ1289" s="14">
        <f t="shared" ref="AJ1289:AJ1352" si="491">AI1289+AJ1288</f>
        <v>153.85933853462799</v>
      </c>
      <c r="AK1289" s="14">
        <f t="shared" si="488"/>
        <v>1.2449495822309465E-4</v>
      </c>
      <c r="AL1289" s="14">
        <f t="shared" si="489"/>
        <v>0.20378720335712586</v>
      </c>
    </row>
    <row r="1290" spans="1:38" ht="15.75" thickBot="1" x14ac:dyDescent="0.3">
      <c r="A1290" s="14">
        <v>1</v>
      </c>
      <c r="B1290" s="17" t="s">
        <v>33</v>
      </c>
      <c r="C1290" s="14">
        <v>1284</v>
      </c>
      <c r="D1290" s="14">
        <f t="shared" si="483"/>
        <v>29.618531981675041</v>
      </c>
      <c r="E1290" s="14">
        <f t="shared" si="473"/>
        <v>13.240646589392222</v>
      </c>
      <c r="F1290" s="14">
        <f t="shared" si="484"/>
        <v>112.60129236352081</v>
      </c>
      <c r="G1290" s="14">
        <f>0.5*('Specifications (ICE)'!$P$4*'Specifications (ICE)'!$P$3)*'Specifications (ICE)'!$P$5*E1290^2</f>
        <v>54.796826893477565</v>
      </c>
      <c r="H1290" s="14">
        <f>IF(B1290="A",'Specifications (ICE)'!$M$12,IF(B1290="G",'Specifications (ICE)'!$M$13))</f>
        <v>84.271039200000004</v>
      </c>
      <c r="I1290" s="14">
        <f>'Specifications (ICE)'!$H$11-G1290-H1290-R1290</f>
        <v>562.93038412524504</v>
      </c>
      <c r="J1290" s="14">
        <f t="shared" si="474"/>
        <v>0.88953163303745153</v>
      </c>
      <c r="K1290" s="14">
        <f>0.5*'Specifications (ICE)'!$E$16*E1290^2</f>
        <v>47062.79886233135</v>
      </c>
      <c r="L1290" s="14">
        <f>E1290/'Specifications (ICE)'!$M$4</f>
        <v>46.336471003997275</v>
      </c>
      <c r="M1290" s="14">
        <f t="shared" si="469"/>
        <v>3</v>
      </c>
      <c r="N1290" s="14">
        <f>IF(M1290=1,'Specifications (ICE)'!$M$19,IF(M1290=2,'Specifications (ICE)'!$M$20,IF(M1290=3,'Specifications (ICE)'!$M$21)))</f>
        <v>632.83908432016858</v>
      </c>
      <c r="O1290" s="14">
        <f t="shared" si="470"/>
        <v>55.47300410244469</v>
      </c>
      <c r="P1290" s="13">
        <f t="shared" si="471"/>
        <v>0.88953163303745153</v>
      </c>
      <c r="Q1290" s="14">
        <v>0</v>
      </c>
      <c r="R1290" s="17">
        <f>'Specifications (ICE)'!$E$16*9.81*SIN(Q1290-Q1289)</f>
        <v>0</v>
      </c>
      <c r="S1290" s="14">
        <f t="shared" si="475"/>
        <v>0</v>
      </c>
      <c r="T1290" s="12">
        <f t="shared" si="472"/>
        <v>829.65269587357932</v>
      </c>
      <c r="U1290" s="3">
        <f t="shared" si="490"/>
        <v>18</v>
      </c>
      <c r="V1290" s="19">
        <f t="shared" si="476"/>
        <v>13.422600000000001</v>
      </c>
      <c r="W1290" s="14">
        <f>IF(M1290=1,_xlfn.XLOOKUP(D1290,' RPM (ICE)'!$E$3:$E$63,' RPM (ICE)'!$B$3:$B$63,,1),IF(M1290=2,_xlfn.XLOOKUP(D1290,' RPM (ICE)'!$F$3:$F$63,' RPM (ICE)'!$B$3:$B$63,,1),IF(M1290=3,_xlfn.XLOOKUP(D1290,' RPM (ICE)'!$G$3:$G$63,' RPM (ICE)'!$B$3:$B$63,,1))))</f>
        <v>6800</v>
      </c>
      <c r="X1290" s="12">
        <f t="shared" si="477"/>
        <v>18.848488658823531</v>
      </c>
      <c r="Y1290" s="3">
        <f t="shared" si="478"/>
        <v>19</v>
      </c>
      <c r="Z1290" s="3">
        <f t="shared" si="485"/>
        <v>19</v>
      </c>
      <c r="AA1290" s="3">
        <f t="shared" si="479"/>
        <v>19</v>
      </c>
      <c r="AB1290" s="19"/>
      <c r="AC1290" s="14">
        <f>IF(M1290=1,_xlfn.XLOOKUP(D1290,' RPM (ICE)'!$E$3:$E$63,' RPM (ICE)'!$C$3:$C$63,,-1),IF(M1290=2,_xlfn.XLOOKUP(D1290,' RPM (ICE)'!$F$3:$F$63,' RPM (ICE)'!$C$3:$C$63,,-1),IF(M1290=3,_xlfn.XLOOKUP(D1290,' RPM (ICE)'!$G$3:$G$63,' RPM (ICE)'!$C$3:$C$63,,-1))))</f>
        <v>14</v>
      </c>
      <c r="AD1290" s="14">
        <f t="shared" si="480"/>
        <v>10.4398</v>
      </c>
      <c r="AE1290" s="14">
        <f t="shared" si="481"/>
        <v>14.659935623529412</v>
      </c>
      <c r="AF1290" s="14" cm="1">
        <f t="array" ref="AF1290">_xlfn.XLOOKUP(AE1290,BSFC!$I$11:$I$33,_xlfn.XLOOKUP('Main Data (ICE)'!W1290,BSFC!$J$10:$W$10,BSFC!$J$11:$W$33,,-1),,-1)</f>
        <v>426.97377450000005</v>
      </c>
      <c r="AG1290" s="14">
        <f t="shared" si="482"/>
        <v>1.2382002252847502</v>
      </c>
      <c r="AH1290" s="14">
        <f t="shared" si="486"/>
        <v>2.1901834059732497E-4</v>
      </c>
      <c r="AI1290" s="14">
        <f t="shared" si="487"/>
        <v>9.3515087569566432E-2</v>
      </c>
      <c r="AJ1290" s="14">
        <f t="shared" si="491"/>
        <v>153.95285362219755</v>
      </c>
      <c r="AK1290" s="14">
        <f t="shared" si="488"/>
        <v>1.2386104313849859E-4</v>
      </c>
      <c r="AL1290" s="14">
        <f t="shared" si="489"/>
        <v>0.20391106440026435</v>
      </c>
    </row>
    <row r="1291" spans="1:38" ht="15.75" thickBot="1" x14ac:dyDescent="0.3">
      <c r="A1291" s="14">
        <v>1</v>
      </c>
      <c r="B1291" s="17" t="s">
        <v>33</v>
      </c>
      <c r="C1291" s="14">
        <v>1285</v>
      </c>
      <c r="D1291" s="14">
        <f t="shared" si="483"/>
        <v>29.768434497455509</v>
      </c>
      <c r="E1291" s="14">
        <f t="shared" si="473"/>
        <v>13.307658898967119</v>
      </c>
      <c r="F1291" s="14">
        <f t="shared" si="484"/>
        <v>112.67643706084075</v>
      </c>
      <c r="G1291" s="14">
        <f>0.5*('Specifications (ICE)'!$P$4*'Specifications (ICE)'!$P$3)*'Specifications (ICE)'!$P$5*E1291^2</f>
        <v>55.352895549053237</v>
      </c>
      <c r="H1291" s="14">
        <f>IF(B1291="A",'Specifications (ICE)'!$M$12,IF(B1291="G",'Specifications (ICE)'!$M$13))</f>
        <v>84.271039200000004</v>
      </c>
      <c r="I1291" s="14">
        <f>'Specifications (ICE)'!$H$11-G1291-H1291-R1291</f>
        <v>562.37431546966945</v>
      </c>
      <c r="J1291" s="14">
        <f t="shared" si="474"/>
        <v>0.88865294417427398</v>
      </c>
      <c r="K1291" s="14">
        <f>0.5*'Specifications (ICE)'!$E$16*E1291^2</f>
        <v>47540.383948450988</v>
      </c>
      <c r="L1291" s="14">
        <f>E1291/'Specifications (ICE)'!$M$4</f>
        <v>46.570984773288259</v>
      </c>
      <c r="M1291" s="14">
        <f t="shared" si="469"/>
        <v>3</v>
      </c>
      <c r="N1291" s="14">
        <f>IF(M1291=1,'Specifications (ICE)'!$M$19,IF(M1291=2,'Specifications (ICE)'!$M$20,IF(M1291=3,'Specifications (ICE)'!$M$21)))</f>
        <v>632.83908432016858</v>
      </c>
      <c r="O1291" s="14">
        <f t="shared" si="470"/>
        <v>56.035934486569928</v>
      </c>
      <c r="P1291" s="13">
        <f t="shared" si="471"/>
        <v>0.88865294417427398</v>
      </c>
      <c r="Q1291" s="14">
        <v>0</v>
      </c>
      <c r="R1291" s="17">
        <f>'Specifications (ICE)'!$E$16*9.81*SIN(Q1291-Q1290)</f>
        <v>0</v>
      </c>
      <c r="S1291" s="14">
        <f t="shared" si="475"/>
        <v>0</v>
      </c>
      <c r="T1291" s="12">
        <f t="shared" si="472"/>
        <v>833.8516557144128</v>
      </c>
      <c r="U1291" s="3">
        <f t="shared" si="490"/>
        <v>18</v>
      </c>
      <c r="V1291" s="19">
        <f t="shared" si="476"/>
        <v>13.422600000000001</v>
      </c>
      <c r="W1291" s="14">
        <f>IF(M1291=1,_xlfn.XLOOKUP(D1291,' RPM (ICE)'!$E$3:$E$63,' RPM (ICE)'!$B$3:$B$63,,1),IF(M1291=2,_xlfn.XLOOKUP(D1291,' RPM (ICE)'!$F$3:$F$63,' RPM (ICE)'!$B$3:$B$63,,1),IF(M1291=3,_xlfn.XLOOKUP(D1291,' RPM (ICE)'!$G$3:$G$63,' RPM (ICE)'!$B$3:$B$63,,1))))</f>
        <v>6800</v>
      </c>
      <c r="X1291" s="12">
        <f t="shared" si="477"/>
        <v>18.848488658823531</v>
      </c>
      <c r="Y1291" s="3">
        <f t="shared" si="478"/>
        <v>19</v>
      </c>
      <c r="Z1291" s="3">
        <f t="shared" si="485"/>
        <v>19</v>
      </c>
      <c r="AA1291" s="3">
        <f t="shared" si="479"/>
        <v>19</v>
      </c>
      <c r="AB1291" s="19"/>
      <c r="AC1291" s="14">
        <f>IF(M1291=1,_xlfn.XLOOKUP(D1291,' RPM (ICE)'!$E$3:$E$63,' RPM (ICE)'!$C$3:$C$63,,-1),IF(M1291=2,_xlfn.XLOOKUP(D1291,' RPM (ICE)'!$F$3:$F$63,' RPM (ICE)'!$C$3:$C$63,,-1),IF(M1291=3,_xlfn.XLOOKUP(D1291,' RPM (ICE)'!$G$3:$G$63,' RPM (ICE)'!$C$3:$C$63,,-1))))</f>
        <v>14</v>
      </c>
      <c r="AD1291" s="14">
        <f t="shared" si="480"/>
        <v>10.4398</v>
      </c>
      <c r="AE1291" s="14">
        <f t="shared" si="481"/>
        <v>14.659935623529412</v>
      </c>
      <c r="AF1291" s="14" cm="1">
        <f t="array" ref="AF1291">_xlfn.XLOOKUP(AE1291,BSFC!$I$11:$I$33,_xlfn.XLOOKUP('Main Data (ICE)'!W1291,BSFC!$J$10:$W$10,BSFC!$J$11:$W$33,,-1),,-1)</f>
        <v>426.97377450000005</v>
      </c>
      <c r="AG1291" s="14">
        <f t="shared" si="482"/>
        <v>1.2382002252847502</v>
      </c>
      <c r="AH1291" s="14">
        <f t="shared" si="486"/>
        <v>2.1791544752242545E-4</v>
      </c>
      <c r="AI1291" s="14">
        <f t="shared" si="487"/>
        <v>9.304418115050668E-2</v>
      </c>
      <c r="AJ1291" s="14">
        <f t="shared" si="491"/>
        <v>154.04589780334805</v>
      </c>
      <c r="AK1291" s="14">
        <f t="shared" si="488"/>
        <v>1.2323732602716116E-4</v>
      </c>
      <c r="AL1291" s="14">
        <f t="shared" si="489"/>
        <v>0.2040343017262915</v>
      </c>
    </row>
    <row r="1292" spans="1:38" ht="15.75" thickBot="1" x14ac:dyDescent="0.3">
      <c r="A1292" s="14">
        <v>1</v>
      </c>
      <c r="B1292" s="17" t="s">
        <v>33</v>
      </c>
      <c r="C1292" s="14">
        <v>1286</v>
      </c>
      <c r="D1292" s="14">
        <f t="shared" si="483"/>
        <v>29.917438967359757</v>
      </c>
      <c r="E1292" s="14">
        <f t="shared" si="473"/>
        <v>13.374269746778973</v>
      </c>
      <c r="F1292" s="14">
        <f t="shared" si="484"/>
        <v>112.75120749832507</v>
      </c>
      <c r="G1292" s="14">
        <f>0.5*('Specifications (ICE)'!$P$4*'Specifications (ICE)'!$P$3)*'Specifications (ICE)'!$P$5*E1292^2</f>
        <v>55.908414914062178</v>
      </c>
      <c r="H1292" s="14">
        <f>IF(B1292="A",'Specifications (ICE)'!$M$12,IF(B1292="G",'Specifications (ICE)'!$M$13))</f>
        <v>84.271039200000004</v>
      </c>
      <c r="I1292" s="14">
        <f>'Specifications (ICE)'!$H$11-G1292-H1292-R1292</f>
        <v>561.81879610466046</v>
      </c>
      <c r="J1292" s="14">
        <f t="shared" si="474"/>
        <v>0.88777512328935548</v>
      </c>
      <c r="K1292" s="14">
        <f>0.5*'Specifications (ICE)'!$E$16*E1292^2</f>
        <v>48017.497270913424</v>
      </c>
      <c r="L1292" s="14">
        <f>E1292/'Specifications (ICE)'!$M$4</f>
        <v>46.80409360202615</v>
      </c>
      <c r="M1292" s="14">
        <f t="shared" si="469"/>
        <v>3</v>
      </c>
      <c r="N1292" s="14">
        <f>IF(M1292=1,'Specifications (ICE)'!$M$19,IF(M1292=2,'Specifications (ICE)'!$M$20,IF(M1292=3,'Specifications (ICE)'!$M$21)))</f>
        <v>632.83908432016858</v>
      </c>
      <c r="O1292" s="14">
        <f t="shared" si="470"/>
        <v>56.59830880203959</v>
      </c>
      <c r="P1292" s="13">
        <f t="shared" si="471"/>
        <v>0.88777512328935548</v>
      </c>
      <c r="Q1292" s="14">
        <v>0</v>
      </c>
      <c r="R1292" s="17">
        <f>'Specifications (ICE)'!$E$16*9.81*SIN(Q1292-Q1291)</f>
        <v>0</v>
      </c>
      <c r="S1292" s="14">
        <f t="shared" si="475"/>
        <v>0</v>
      </c>
      <c r="T1292" s="12">
        <f t="shared" si="472"/>
        <v>838.02546014974939</v>
      </c>
      <c r="U1292" s="3">
        <f t="shared" si="490"/>
        <v>18</v>
      </c>
      <c r="V1292" s="19">
        <f t="shared" si="476"/>
        <v>13.422600000000001</v>
      </c>
      <c r="W1292" s="14">
        <f>IF(M1292=1,_xlfn.XLOOKUP(D1292,' RPM (ICE)'!$E$3:$E$63,' RPM (ICE)'!$B$3:$B$63,,1),IF(M1292=2,_xlfn.XLOOKUP(D1292,' RPM (ICE)'!$F$3:$F$63,' RPM (ICE)'!$B$3:$B$63,,1),IF(M1292=3,_xlfn.XLOOKUP(D1292,' RPM (ICE)'!$G$3:$G$63,' RPM (ICE)'!$B$3:$B$63,,1))))</f>
        <v>6900</v>
      </c>
      <c r="X1292" s="12">
        <f t="shared" si="477"/>
        <v>18.575322156521739</v>
      </c>
      <c r="Y1292" s="3">
        <f t="shared" si="478"/>
        <v>19</v>
      </c>
      <c r="Z1292" s="3">
        <f t="shared" si="485"/>
        <v>19</v>
      </c>
      <c r="AA1292" s="3">
        <f t="shared" si="479"/>
        <v>19</v>
      </c>
      <c r="AB1292" s="19"/>
      <c r="AC1292" s="14">
        <f>IF(M1292=1,_xlfn.XLOOKUP(D1292,' RPM (ICE)'!$E$3:$E$63,' RPM (ICE)'!$C$3:$C$63,,-1),IF(M1292=2,_xlfn.XLOOKUP(D1292,' RPM (ICE)'!$F$3:$F$63,' RPM (ICE)'!$C$3:$C$63,,-1),IF(M1292=3,_xlfn.XLOOKUP(D1292,' RPM (ICE)'!$G$3:$G$63,' RPM (ICE)'!$C$3:$C$63,,-1))))</f>
        <v>13.483333333333301</v>
      </c>
      <c r="AD1292" s="14">
        <f t="shared" si="480"/>
        <v>10.054521666666643</v>
      </c>
      <c r="AE1292" s="14">
        <f t="shared" si="481"/>
        <v>13.914292245024122</v>
      </c>
      <c r="AF1292" s="14" cm="1">
        <f t="array" ref="AF1292">_xlfn.XLOOKUP(AE1292,BSFC!$I$11:$I$33,_xlfn.XLOOKUP('Main Data (ICE)'!W1292,BSFC!$J$10:$W$10,BSFC!$J$11:$W$33,,-1),,-1)</f>
        <v>450.79008974999994</v>
      </c>
      <c r="AG1292" s="14">
        <f t="shared" si="482"/>
        <v>1.2590218679194376</v>
      </c>
      <c r="AH1292" s="14">
        <f t="shared" si="486"/>
        <v>2.0882805103117225E-4</v>
      </c>
      <c r="AI1292" s="14">
        <f t="shared" si="487"/>
        <v>9.413761586665971E-2</v>
      </c>
      <c r="AJ1292" s="14">
        <f t="shared" si="491"/>
        <v>154.14003541921471</v>
      </c>
      <c r="AK1292" s="14">
        <f t="shared" si="488"/>
        <v>1.246855839293506E-4</v>
      </c>
      <c r="AL1292" s="14">
        <f t="shared" si="489"/>
        <v>0.20415898731022086</v>
      </c>
    </row>
    <row r="1293" spans="1:38" ht="15.75" thickBot="1" x14ac:dyDescent="0.3">
      <c r="A1293" s="14">
        <v>1</v>
      </c>
      <c r="B1293" s="17" t="s">
        <v>33</v>
      </c>
      <c r="C1293" s="14">
        <v>1287</v>
      </c>
      <c r="D1293" s="14">
        <f t="shared" si="483"/>
        <v>30.000049728</v>
      </c>
      <c r="E1293" s="14">
        <f t="shared" si="473"/>
        <v>13.411199999999999</v>
      </c>
      <c r="F1293" s="14">
        <f t="shared" si="484"/>
        <v>112.82577204139355</v>
      </c>
      <c r="G1293" s="14">
        <f>0.5*('Specifications (ICE)'!$P$4*'Specifications (ICE)'!$P$3)*'Specifications (ICE)'!$P$5*E1293^2</f>
        <v>56.217600027646043</v>
      </c>
      <c r="H1293" s="14">
        <f>IF(B1293="A",'Specifications (ICE)'!$M$12,IF(B1293="G",'Specifications (ICE)'!$M$13))</f>
        <v>84.271039200000004</v>
      </c>
      <c r="I1293" s="14">
        <f>'Specifications (ICE)'!$H$11-G1293-H1293-R1293</f>
        <v>561.50961099107656</v>
      </c>
      <c r="J1293" s="14">
        <f t="shared" si="474"/>
        <v>0.88728655499254105</v>
      </c>
      <c r="K1293" s="14">
        <f>0.5*'Specifications (ICE)'!$E$16*E1293^2</f>
        <v>48283.043975654393</v>
      </c>
      <c r="L1293" s="14">
        <f>E1293/'Specifications (ICE)'!$M$4</f>
        <v>46.93333333333333</v>
      </c>
      <c r="M1293" s="14">
        <f t="shared" si="469"/>
        <v>3</v>
      </c>
      <c r="N1293" s="14">
        <f>IF(M1293=1,'Specifications (ICE)'!$M$19,IF(M1293=2,'Specifications (ICE)'!$M$20,IF(M1293=3,'Specifications (ICE)'!$M$21)))</f>
        <v>632.83908432016858</v>
      </c>
      <c r="O1293" s="14">
        <f t="shared" si="470"/>
        <v>56.911309171706868</v>
      </c>
      <c r="P1293" s="13">
        <f t="shared" si="471"/>
        <v>0.88728655499254105</v>
      </c>
      <c r="Q1293" s="14">
        <v>0</v>
      </c>
      <c r="R1293" s="17">
        <f>'Specifications (ICE)'!$E$16*9.81*SIN(Q1293-Q1292)</f>
        <v>0</v>
      </c>
      <c r="S1293" s="14">
        <f t="shared" si="475"/>
        <v>0</v>
      </c>
      <c r="T1293" s="12">
        <f t="shared" si="472"/>
        <v>840.33949246964119</v>
      </c>
      <c r="U1293" s="3">
        <f t="shared" si="490"/>
        <v>18</v>
      </c>
      <c r="V1293" s="19">
        <f t="shared" si="476"/>
        <v>13.422600000000001</v>
      </c>
      <c r="W1293" s="14">
        <f>IF(M1293=1,_xlfn.XLOOKUP(D1293,' RPM (ICE)'!$E$3:$E$63,' RPM (ICE)'!$B$3:$B$63,,1),IF(M1293=2,_xlfn.XLOOKUP(D1293,' RPM (ICE)'!$F$3:$F$63,' RPM (ICE)'!$B$3:$B$63,,1),IF(M1293=3,_xlfn.XLOOKUP(D1293,' RPM (ICE)'!$G$3:$G$63,' RPM (ICE)'!$B$3:$B$63,,1))))</f>
        <v>6900</v>
      </c>
      <c r="X1293" s="12">
        <f t="shared" si="477"/>
        <v>18.575322156521739</v>
      </c>
      <c r="Y1293" s="3">
        <f t="shared" si="478"/>
        <v>19</v>
      </c>
      <c r="Z1293" s="3">
        <f t="shared" si="485"/>
        <v>19</v>
      </c>
      <c r="AA1293" s="3">
        <f t="shared" si="479"/>
        <v>19</v>
      </c>
      <c r="AB1293" s="19"/>
      <c r="AC1293" s="14">
        <f>IF(M1293=1,_xlfn.XLOOKUP(D1293,' RPM (ICE)'!$E$3:$E$63,' RPM (ICE)'!$C$3:$C$63,,-1),IF(M1293=2,_xlfn.XLOOKUP(D1293,' RPM (ICE)'!$F$3:$F$63,' RPM (ICE)'!$C$3:$C$63,,-1),IF(M1293=3,_xlfn.XLOOKUP(D1293,' RPM (ICE)'!$G$3:$G$63,' RPM (ICE)'!$C$3:$C$63,,-1))))</f>
        <v>13.483333333333301</v>
      </c>
      <c r="AD1293" s="14">
        <f t="shared" si="480"/>
        <v>10.054521666666643</v>
      </c>
      <c r="AE1293" s="14">
        <f t="shared" si="481"/>
        <v>13.914292245024122</v>
      </c>
      <c r="AF1293" s="14" cm="1">
        <f t="array" ref="AF1293">_xlfn.XLOOKUP(AE1293,BSFC!$I$11:$I$33,_xlfn.XLOOKUP('Main Data (ICE)'!W1293,BSFC!$J$10:$W$10,BSFC!$J$11:$W$33,,-1),,-1)</f>
        <v>450.79008974999994</v>
      </c>
      <c r="AG1293" s="14">
        <f t="shared" si="482"/>
        <v>1.2590218679194376</v>
      </c>
      <c r="AH1293" s="14">
        <f t="shared" si="486"/>
        <v>2.08253003846414E-4</v>
      </c>
      <c r="AI1293" s="14">
        <f t="shared" si="487"/>
        <v>9.3878390294632047E-2</v>
      </c>
      <c r="AJ1293" s="14">
        <f t="shared" si="491"/>
        <v>154.23391380950935</v>
      </c>
      <c r="AK1293" s="14">
        <f t="shared" si="488"/>
        <v>1.2434223880083715E-4</v>
      </c>
      <c r="AL1293" s="14">
        <f t="shared" si="489"/>
        <v>0.2042833295490217</v>
      </c>
    </row>
    <row r="1294" spans="1:38" ht="15.75" thickBot="1" x14ac:dyDescent="0.3">
      <c r="A1294" s="14">
        <v>1</v>
      </c>
      <c r="B1294" s="17" t="s">
        <v>33</v>
      </c>
      <c r="C1294" s="14">
        <v>1288</v>
      </c>
      <c r="D1294" s="14">
        <f t="shared" si="483"/>
        <v>30.000049728</v>
      </c>
      <c r="E1294" s="14">
        <f t="shared" si="473"/>
        <v>13.411199999999999</v>
      </c>
      <c r="F1294" s="14">
        <f t="shared" si="484"/>
        <v>112.90033658446202</v>
      </c>
      <c r="G1294" s="14">
        <f>0.5*('Specifications (ICE)'!$P$4*'Specifications (ICE)'!$P$3)*'Specifications (ICE)'!$P$5*E1294^2</f>
        <v>56.217600027646043</v>
      </c>
      <c r="H1294" s="14">
        <f>IF(B1294="A",'Specifications (ICE)'!$M$12,IF(B1294="G",'Specifications (ICE)'!$M$13))</f>
        <v>84.271039200000004</v>
      </c>
      <c r="I1294" s="14">
        <f>'Specifications (ICE)'!$H$11-G1294-H1294-R1294</f>
        <v>561.50961099107656</v>
      </c>
      <c r="J1294" s="14">
        <f t="shared" si="474"/>
        <v>0.88728655499254105</v>
      </c>
      <c r="K1294" s="14">
        <f>0.5*'Specifications (ICE)'!$E$16*E1294^2</f>
        <v>48283.043975654393</v>
      </c>
      <c r="L1294" s="14">
        <f>E1294/'Specifications (ICE)'!$M$4</f>
        <v>46.93333333333333</v>
      </c>
      <c r="M1294" s="14">
        <f t="shared" si="469"/>
        <v>3</v>
      </c>
      <c r="N1294" s="14">
        <f>IF(M1294=1,'Specifications (ICE)'!$M$19,IF(M1294=2,'Specifications (ICE)'!$M$20,IF(M1294=3,'Specifications (ICE)'!$M$21)))</f>
        <v>632.83908432016858</v>
      </c>
      <c r="O1294" s="14">
        <f t="shared" si="470"/>
        <v>56.911309171706868</v>
      </c>
      <c r="P1294" s="13">
        <f t="shared" si="471"/>
        <v>0.88728655499254105</v>
      </c>
      <c r="Q1294" s="14">
        <v>0</v>
      </c>
      <c r="R1294" s="17">
        <f>'Specifications (ICE)'!$E$16*9.81*SIN(Q1294-Q1293)</f>
        <v>0</v>
      </c>
      <c r="S1294" s="14">
        <f t="shared" si="475"/>
        <v>0</v>
      </c>
      <c r="T1294" s="12">
        <f t="shared" si="472"/>
        <v>840.33949246964119</v>
      </c>
      <c r="U1294" s="3">
        <f t="shared" si="490"/>
        <v>18</v>
      </c>
      <c r="V1294" s="19">
        <f t="shared" si="476"/>
        <v>13.422600000000001</v>
      </c>
      <c r="W1294" s="14">
        <f>IF(M1294=1,_xlfn.XLOOKUP(D1294,' RPM (ICE)'!$E$3:$E$63,' RPM (ICE)'!$B$3:$B$63,,1),IF(M1294=2,_xlfn.XLOOKUP(D1294,' RPM (ICE)'!$F$3:$F$63,' RPM (ICE)'!$B$3:$B$63,,1),IF(M1294=3,_xlfn.XLOOKUP(D1294,' RPM (ICE)'!$G$3:$G$63,' RPM (ICE)'!$B$3:$B$63,,1))))</f>
        <v>6900</v>
      </c>
      <c r="X1294" s="12">
        <f t="shared" si="477"/>
        <v>18.575322156521739</v>
      </c>
      <c r="Y1294" s="3">
        <f t="shared" si="478"/>
        <v>19</v>
      </c>
      <c r="Z1294" s="3">
        <f t="shared" si="485"/>
        <v>19</v>
      </c>
      <c r="AA1294" s="3">
        <f t="shared" si="479"/>
        <v>19</v>
      </c>
      <c r="AB1294" s="19"/>
      <c r="AC1294" s="14">
        <f>IF(M1294=1,_xlfn.XLOOKUP(D1294,' RPM (ICE)'!$E$3:$E$63,' RPM (ICE)'!$C$3:$C$63,,-1),IF(M1294=2,_xlfn.XLOOKUP(D1294,' RPM (ICE)'!$F$3:$F$63,' RPM (ICE)'!$C$3:$C$63,,-1),IF(M1294=3,_xlfn.XLOOKUP(D1294,' RPM (ICE)'!$G$3:$G$63,' RPM (ICE)'!$C$3:$C$63,,-1))))</f>
        <v>13.483333333333301</v>
      </c>
      <c r="AD1294" s="14">
        <f t="shared" si="480"/>
        <v>10.054521666666643</v>
      </c>
      <c r="AE1294" s="14">
        <f t="shared" si="481"/>
        <v>13.914292245024122</v>
      </c>
      <c r="AF1294" s="14" cm="1">
        <f t="array" ref="AF1294">_xlfn.XLOOKUP(AE1294,BSFC!$I$11:$I$33,_xlfn.XLOOKUP('Main Data (ICE)'!W1294,BSFC!$J$10:$W$10,BSFC!$J$11:$W$33,,-1),,-1)</f>
        <v>450.79008974999994</v>
      </c>
      <c r="AG1294" s="14">
        <f t="shared" si="482"/>
        <v>1.2590218679194376</v>
      </c>
      <c r="AH1294" s="14">
        <f t="shared" si="486"/>
        <v>2.08253003846414E-4</v>
      </c>
      <c r="AI1294" s="14">
        <f t="shared" si="487"/>
        <v>9.3878390294632047E-2</v>
      </c>
      <c r="AJ1294" s="14">
        <f t="shared" si="491"/>
        <v>154.32779219980398</v>
      </c>
      <c r="AK1294" s="14">
        <f t="shared" si="488"/>
        <v>1.2434223880083715E-4</v>
      </c>
      <c r="AL1294" s="14">
        <f t="shared" si="489"/>
        <v>0.20440767178782254</v>
      </c>
    </row>
    <row r="1295" spans="1:38" ht="15.75" thickBot="1" x14ac:dyDescent="0.3">
      <c r="A1295" s="14">
        <v>1</v>
      </c>
      <c r="B1295" s="17" t="s">
        <v>33</v>
      </c>
      <c r="C1295" s="14">
        <v>1289</v>
      </c>
      <c r="D1295" s="14">
        <f t="shared" si="483"/>
        <v>30.000049728</v>
      </c>
      <c r="E1295" s="14">
        <f t="shared" si="473"/>
        <v>13.411199999999999</v>
      </c>
      <c r="F1295" s="14">
        <f t="shared" si="484"/>
        <v>112.9749011275305</v>
      </c>
      <c r="G1295" s="14">
        <f>0.5*('Specifications (ICE)'!$P$4*'Specifications (ICE)'!$P$3)*'Specifications (ICE)'!$P$5*E1295^2</f>
        <v>56.217600027646043</v>
      </c>
      <c r="H1295" s="14">
        <f>IF(B1295="A",'Specifications (ICE)'!$M$12,IF(B1295="G",'Specifications (ICE)'!$M$13))</f>
        <v>84.271039200000004</v>
      </c>
      <c r="I1295" s="14">
        <f>'Specifications (ICE)'!$H$11-G1295-H1295-R1295</f>
        <v>561.50961099107656</v>
      </c>
      <c r="J1295" s="14">
        <f t="shared" si="474"/>
        <v>0.88728655499254105</v>
      </c>
      <c r="K1295" s="14">
        <f>0.5*'Specifications (ICE)'!$E$16*E1295^2</f>
        <v>48283.043975654393</v>
      </c>
      <c r="L1295" s="14">
        <f>E1295/'Specifications (ICE)'!$M$4</f>
        <v>46.93333333333333</v>
      </c>
      <c r="M1295" s="14">
        <f t="shared" si="469"/>
        <v>3</v>
      </c>
      <c r="N1295" s="14">
        <f>IF(M1295=1,'Specifications (ICE)'!$M$19,IF(M1295=2,'Specifications (ICE)'!$M$20,IF(M1295=3,'Specifications (ICE)'!$M$21)))</f>
        <v>632.83908432016858</v>
      </c>
      <c r="O1295" s="14">
        <f t="shared" si="470"/>
        <v>56.911309171706868</v>
      </c>
      <c r="P1295" s="13">
        <f t="shared" si="471"/>
        <v>0.88728655499254105</v>
      </c>
      <c r="Q1295" s="14">
        <v>0</v>
      </c>
      <c r="R1295" s="17">
        <f>'Specifications (ICE)'!$E$16*9.81*SIN(Q1295-Q1294)</f>
        <v>0</v>
      </c>
      <c r="S1295" s="14">
        <f t="shared" si="475"/>
        <v>0</v>
      </c>
      <c r="T1295" s="12">
        <f t="shared" si="472"/>
        <v>840.33949246964119</v>
      </c>
      <c r="U1295" s="3">
        <f t="shared" si="490"/>
        <v>18</v>
      </c>
      <c r="V1295" s="19">
        <f t="shared" si="476"/>
        <v>13.422600000000001</v>
      </c>
      <c r="W1295" s="14">
        <f>IF(M1295=1,_xlfn.XLOOKUP(D1295,' RPM (ICE)'!$E$3:$E$63,' RPM (ICE)'!$B$3:$B$63,,1),IF(M1295=2,_xlfn.XLOOKUP(D1295,' RPM (ICE)'!$F$3:$F$63,' RPM (ICE)'!$B$3:$B$63,,1),IF(M1295=3,_xlfn.XLOOKUP(D1295,' RPM (ICE)'!$G$3:$G$63,' RPM (ICE)'!$B$3:$B$63,,1))))</f>
        <v>6900</v>
      </c>
      <c r="X1295" s="12">
        <f t="shared" si="477"/>
        <v>18.575322156521739</v>
      </c>
      <c r="Y1295" s="3">
        <f t="shared" si="478"/>
        <v>19</v>
      </c>
      <c r="Z1295" s="3">
        <f t="shared" si="485"/>
        <v>19</v>
      </c>
      <c r="AA1295" s="3">
        <f t="shared" si="479"/>
        <v>19</v>
      </c>
      <c r="AB1295" s="19"/>
      <c r="AC1295" s="14">
        <f>IF(M1295=1,_xlfn.XLOOKUP(D1295,' RPM (ICE)'!$E$3:$E$63,' RPM (ICE)'!$C$3:$C$63,,-1),IF(M1295=2,_xlfn.XLOOKUP(D1295,' RPM (ICE)'!$F$3:$F$63,' RPM (ICE)'!$C$3:$C$63,,-1),IF(M1295=3,_xlfn.XLOOKUP(D1295,' RPM (ICE)'!$G$3:$G$63,' RPM (ICE)'!$C$3:$C$63,,-1))))</f>
        <v>13.483333333333301</v>
      </c>
      <c r="AD1295" s="14">
        <f t="shared" si="480"/>
        <v>10.054521666666643</v>
      </c>
      <c r="AE1295" s="14">
        <f t="shared" si="481"/>
        <v>13.914292245024122</v>
      </c>
      <c r="AF1295" s="14" cm="1">
        <f t="array" ref="AF1295">_xlfn.XLOOKUP(AE1295,BSFC!$I$11:$I$33,_xlfn.XLOOKUP('Main Data (ICE)'!W1295,BSFC!$J$10:$W$10,BSFC!$J$11:$W$33,,-1),,-1)</f>
        <v>450.79008974999994</v>
      </c>
      <c r="AG1295" s="14">
        <f t="shared" si="482"/>
        <v>1.2590218679194376</v>
      </c>
      <c r="AH1295" s="14">
        <f t="shared" si="486"/>
        <v>2.08253003846414E-4</v>
      </c>
      <c r="AI1295" s="14">
        <f t="shared" si="487"/>
        <v>9.3878390294632047E-2</v>
      </c>
      <c r="AJ1295" s="14">
        <f t="shared" si="491"/>
        <v>154.42167059009861</v>
      </c>
      <c r="AK1295" s="14">
        <f t="shared" si="488"/>
        <v>1.2434223880083715E-4</v>
      </c>
      <c r="AL1295" s="14">
        <f t="shared" si="489"/>
        <v>0.20453201402662338</v>
      </c>
    </row>
    <row r="1296" spans="1:38" ht="15.75" thickBot="1" x14ac:dyDescent="0.3">
      <c r="A1296" s="14">
        <v>1</v>
      </c>
      <c r="B1296" s="17" t="s">
        <v>33</v>
      </c>
      <c r="C1296" s="14">
        <v>1290</v>
      </c>
      <c r="D1296" s="14">
        <f t="shared" si="483"/>
        <v>30.000049728</v>
      </c>
      <c r="E1296" s="14">
        <f t="shared" si="473"/>
        <v>13.411199999999999</v>
      </c>
      <c r="F1296" s="14">
        <f t="shared" si="484"/>
        <v>113.04946567059898</v>
      </c>
      <c r="G1296" s="14">
        <f>0.5*('Specifications (ICE)'!$P$4*'Specifications (ICE)'!$P$3)*'Specifications (ICE)'!$P$5*E1296^2</f>
        <v>56.217600027646043</v>
      </c>
      <c r="H1296" s="14">
        <f>IF(B1296="A",'Specifications (ICE)'!$M$12,IF(B1296="G",'Specifications (ICE)'!$M$13))</f>
        <v>84.271039200000004</v>
      </c>
      <c r="I1296" s="14">
        <f>'Specifications (ICE)'!$H$11-G1296-H1296-R1296</f>
        <v>561.50961099107656</v>
      </c>
      <c r="J1296" s="14">
        <f t="shared" si="474"/>
        <v>0.88728655499254105</v>
      </c>
      <c r="K1296" s="14">
        <f>0.5*'Specifications (ICE)'!$E$16*E1296^2</f>
        <v>48283.043975654393</v>
      </c>
      <c r="L1296" s="14">
        <f>E1296/'Specifications (ICE)'!$M$4</f>
        <v>46.93333333333333</v>
      </c>
      <c r="M1296" s="14">
        <f t="shared" si="469"/>
        <v>3</v>
      </c>
      <c r="N1296" s="14">
        <f>IF(M1296=1,'Specifications (ICE)'!$M$19,IF(M1296=2,'Specifications (ICE)'!$M$20,IF(M1296=3,'Specifications (ICE)'!$M$21)))</f>
        <v>632.83908432016858</v>
      </c>
      <c r="O1296" s="14">
        <f t="shared" si="470"/>
        <v>56.911309171706868</v>
      </c>
      <c r="P1296" s="13">
        <f t="shared" si="471"/>
        <v>0.88728655499254105</v>
      </c>
      <c r="Q1296" s="14">
        <v>0</v>
      </c>
      <c r="R1296" s="17">
        <f>'Specifications (ICE)'!$E$16*9.81*SIN(Q1296-Q1295)</f>
        <v>0</v>
      </c>
      <c r="S1296" s="14">
        <f t="shared" si="475"/>
        <v>0</v>
      </c>
      <c r="T1296" s="12">
        <f t="shared" si="472"/>
        <v>840.33949246964119</v>
      </c>
      <c r="U1296" s="3">
        <f t="shared" si="490"/>
        <v>18</v>
      </c>
      <c r="V1296" s="19">
        <f t="shared" si="476"/>
        <v>13.422600000000001</v>
      </c>
      <c r="W1296" s="14">
        <f>IF(M1296=1,_xlfn.XLOOKUP(D1296,' RPM (ICE)'!$E$3:$E$63,' RPM (ICE)'!$B$3:$B$63,,1),IF(M1296=2,_xlfn.XLOOKUP(D1296,' RPM (ICE)'!$F$3:$F$63,' RPM (ICE)'!$B$3:$B$63,,1),IF(M1296=3,_xlfn.XLOOKUP(D1296,' RPM (ICE)'!$G$3:$G$63,' RPM (ICE)'!$B$3:$B$63,,1))))</f>
        <v>6900</v>
      </c>
      <c r="X1296" s="12">
        <f t="shared" si="477"/>
        <v>18.575322156521739</v>
      </c>
      <c r="Y1296" s="3">
        <f t="shared" si="478"/>
        <v>19</v>
      </c>
      <c r="Z1296" s="3">
        <f t="shared" si="485"/>
        <v>19</v>
      </c>
      <c r="AA1296" s="3">
        <f t="shared" si="479"/>
        <v>19</v>
      </c>
      <c r="AB1296" s="19"/>
      <c r="AC1296" s="14">
        <f>IF(M1296=1,_xlfn.XLOOKUP(D1296,' RPM (ICE)'!$E$3:$E$63,' RPM (ICE)'!$C$3:$C$63,,-1),IF(M1296=2,_xlfn.XLOOKUP(D1296,' RPM (ICE)'!$F$3:$F$63,' RPM (ICE)'!$C$3:$C$63,,-1),IF(M1296=3,_xlfn.XLOOKUP(D1296,' RPM (ICE)'!$G$3:$G$63,' RPM (ICE)'!$C$3:$C$63,,-1))))</f>
        <v>13.483333333333301</v>
      </c>
      <c r="AD1296" s="14">
        <f t="shared" si="480"/>
        <v>10.054521666666643</v>
      </c>
      <c r="AE1296" s="14">
        <f t="shared" si="481"/>
        <v>13.914292245024122</v>
      </c>
      <c r="AF1296" s="14" cm="1">
        <f t="array" ref="AF1296">_xlfn.XLOOKUP(AE1296,BSFC!$I$11:$I$33,_xlfn.XLOOKUP('Main Data (ICE)'!W1296,BSFC!$J$10:$W$10,BSFC!$J$11:$W$33,,-1),,-1)</f>
        <v>450.79008974999994</v>
      </c>
      <c r="AG1296" s="14">
        <f t="shared" si="482"/>
        <v>1.2590218679194376</v>
      </c>
      <c r="AH1296" s="14">
        <f t="shared" si="486"/>
        <v>2.08253003846414E-4</v>
      </c>
      <c r="AI1296" s="14">
        <f t="shared" si="487"/>
        <v>9.3878390294632047E-2</v>
      </c>
      <c r="AJ1296" s="14">
        <f t="shared" si="491"/>
        <v>154.51554898039325</v>
      </c>
      <c r="AK1296" s="14">
        <f t="shared" si="488"/>
        <v>1.2434223880083715E-4</v>
      </c>
      <c r="AL1296" s="14">
        <f t="shared" si="489"/>
        <v>0.20465635626542422</v>
      </c>
    </row>
    <row r="1297" spans="1:38" ht="15.75" thickBot="1" x14ac:dyDescent="0.3">
      <c r="A1297" s="14">
        <v>1</v>
      </c>
      <c r="B1297" s="17" t="s">
        <v>33</v>
      </c>
      <c r="C1297" s="14">
        <v>1291</v>
      </c>
      <c r="D1297" s="14">
        <f t="shared" si="483"/>
        <v>30.000049728</v>
      </c>
      <c r="E1297" s="14">
        <f t="shared" si="473"/>
        <v>13.411199999999999</v>
      </c>
      <c r="F1297" s="14">
        <f t="shared" si="484"/>
        <v>113.12403021366745</v>
      </c>
      <c r="G1297" s="14">
        <f>0.5*('Specifications (ICE)'!$P$4*'Specifications (ICE)'!$P$3)*'Specifications (ICE)'!$P$5*E1297^2</f>
        <v>56.217600027646043</v>
      </c>
      <c r="H1297" s="14">
        <f>IF(B1297="A",'Specifications (ICE)'!$M$12,IF(B1297="G",'Specifications (ICE)'!$M$13))</f>
        <v>84.271039200000004</v>
      </c>
      <c r="I1297" s="14">
        <f>'Specifications (ICE)'!$H$11-G1297-H1297-R1297</f>
        <v>561.50961099107656</v>
      </c>
      <c r="J1297" s="14">
        <f t="shared" si="474"/>
        <v>0.88728655499254105</v>
      </c>
      <c r="K1297" s="14">
        <f>0.5*'Specifications (ICE)'!$E$16*E1297^2</f>
        <v>48283.043975654393</v>
      </c>
      <c r="L1297" s="14">
        <f>E1297/'Specifications (ICE)'!$M$4</f>
        <v>46.93333333333333</v>
      </c>
      <c r="M1297" s="14">
        <f t="shared" si="469"/>
        <v>3</v>
      </c>
      <c r="N1297" s="14">
        <f>IF(M1297=1,'Specifications (ICE)'!$M$19,IF(M1297=2,'Specifications (ICE)'!$M$20,IF(M1297=3,'Specifications (ICE)'!$M$21)))</f>
        <v>632.83908432016858</v>
      </c>
      <c r="O1297" s="14">
        <f t="shared" si="470"/>
        <v>56.911309171706868</v>
      </c>
      <c r="P1297" s="13">
        <f t="shared" si="471"/>
        <v>0.88728655499254105</v>
      </c>
      <c r="Q1297" s="14">
        <v>0</v>
      </c>
      <c r="R1297" s="17">
        <f>'Specifications (ICE)'!$E$16*9.81*SIN(Q1297-Q1296)</f>
        <v>0</v>
      </c>
      <c r="S1297" s="14">
        <f t="shared" si="475"/>
        <v>0</v>
      </c>
      <c r="T1297" s="12">
        <f t="shared" si="472"/>
        <v>840.33949246964119</v>
      </c>
      <c r="U1297" s="3">
        <f t="shared" si="490"/>
        <v>18</v>
      </c>
      <c r="V1297" s="19">
        <f t="shared" si="476"/>
        <v>13.422600000000001</v>
      </c>
      <c r="W1297" s="14">
        <f>IF(M1297=1,_xlfn.XLOOKUP(D1297,' RPM (ICE)'!$E$3:$E$63,' RPM (ICE)'!$B$3:$B$63,,1),IF(M1297=2,_xlfn.XLOOKUP(D1297,' RPM (ICE)'!$F$3:$F$63,' RPM (ICE)'!$B$3:$B$63,,1),IF(M1297=3,_xlfn.XLOOKUP(D1297,' RPM (ICE)'!$G$3:$G$63,' RPM (ICE)'!$B$3:$B$63,,1))))</f>
        <v>6900</v>
      </c>
      <c r="X1297" s="12">
        <f t="shared" si="477"/>
        <v>18.575322156521739</v>
      </c>
      <c r="Y1297" s="3">
        <f t="shared" si="478"/>
        <v>19</v>
      </c>
      <c r="Z1297" s="3">
        <f t="shared" si="485"/>
        <v>19</v>
      </c>
      <c r="AA1297" s="3">
        <f t="shared" si="479"/>
        <v>19</v>
      </c>
      <c r="AB1297" s="19"/>
      <c r="AC1297" s="14">
        <f>IF(M1297=1,_xlfn.XLOOKUP(D1297,' RPM (ICE)'!$E$3:$E$63,' RPM (ICE)'!$C$3:$C$63,,-1),IF(M1297=2,_xlfn.XLOOKUP(D1297,' RPM (ICE)'!$F$3:$F$63,' RPM (ICE)'!$C$3:$C$63,,-1),IF(M1297=3,_xlfn.XLOOKUP(D1297,' RPM (ICE)'!$G$3:$G$63,' RPM (ICE)'!$C$3:$C$63,,-1))))</f>
        <v>13.483333333333301</v>
      </c>
      <c r="AD1297" s="14">
        <f t="shared" si="480"/>
        <v>10.054521666666643</v>
      </c>
      <c r="AE1297" s="14">
        <f t="shared" si="481"/>
        <v>13.914292245024122</v>
      </c>
      <c r="AF1297" s="14" cm="1">
        <f t="array" ref="AF1297">_xlfn.XLOOKUP(AE1297,BSFC!$I$11:$I$33,_xlfn.XLOOKUP('Main Data (ICE)'!W1297,BSFC!$J$10:$W$10,BSFC!$J$11:$W$33,,-1),,-1)</f>
        <v>450.79008974999994</v>
      </c>
      <c r="AG1297" s="14">
        <f t="shared" si="482"/>
        <v>1.2590218679194376</v>
      </c>
      <c r="AH1297" s="14">
        <f t="shared" si="486"/>
        <v>2.08253003846414E-4</v>
      </c>
      <c r="AI1297" s="14">
        <f t="shared" si="487"/>
        <v>9.3878390294632047E-2</v>
      </c>
      <c r="AJ1297" s="14">
        <f t="shared" si="491"/>
        <v>154.60942737068788</v>
      </c>
      <c r="AK1297" s="14">
        <f t="shared" si="488"/>
        <v>1.2434223880083715E-4</v>
      </c>
      <c r="AL1297" s="14">
        <f t="shared" si="489"/>
        <v>0.20478069850422506</v>
      </c>
    </row>
    <row r="1298" spans="1:38" ht="15.75" thickBot="1" x14ac:dyDescent="0.3">
      <c r="A1298" s="14">
        <v>1</v>
      </c>
      <c r="B1298" s="17" t="s">
        <v>33</v>
      </c>
      <c r="C1298" s="14">
        <v>1292</v>
      </c>
      <c r="D1298" s="14">
        <f t="shared" si="483"/>
        <v>30.000049728</v>
      </c>
      <c r="E1298" s="14">
        <f t="shared" si="473"/>
        <v>13.411199999999999</v>
      </c>
      <c r="F1298" s="14">
        <f t="shared" si="484"/>
        <v>113.19859475673593</v>
      </c>
      <c r="G1298" s="14">
        <f>0.5*('Specifications (ICE)'!$P$4*'Specifications (ICE)'!$P$3)*'Specifications (ICE)'!$P$5*E1298^2</f>
        <v>56.217600027646043</v>
      </c>
      <c r="H1298" s="14">
        <f>IF(B1298="A",'Specifications (ICE)'!$M$12,IF(B1298="G",'Specifications (ICE)'!$M$13))</f>
        <v>84.271039200000004</v>
      </c>
      <c r="I1298" s="14">
        <f>'Specifications (ICE)'!$H$11-G1298-H1298-R1298</f>
        <v>561.50961099107656</v>
      </c>
      <c r="J1298" s="14">
        <f t="shared" si="474"/>
        <v>0.88728655499254105</v>
      </c>
      <c r="K1298" s="14">
        <f>0.5*'Specifications (ICE)'!$E$16*E1298^2</f>
        <v>48283.043975654393</v>
      </c>
      <c r="L1298" s="14">
        <f>E1298/'Specifications (ICE)'!$M$4</f>
        <v>46.93333333333333</v>
      </c>
      <c r="M1298" s="14">
        <f t="shared" si="469"/>
        <v>3</v>
      </c>
      <c r="N1298" s="14">
        <f>IF(M1298=1,'Specifications (ICE)'!$M$19,IF(M1298=2,'Specifications (ICE)'!$M$20,IF(M1298=3,'Specifications (ICE)'!$M$21)))</f>
        <v>632.83908432016858</v>
      </c>
      <c r="O1298" s="14">
        <f t="shared" si="470"/>
        <v>56.911309171706868</v>
      </c>
      <c r="P1298" s="13">
        <f t="shared" si="471"/>
        <v>0.88728655499254105</v>
      </c>
      <c r="Q1298" s="14">
        <v>0</v>
      </c>
      <c r="R1298" s="17">
        <f>'Specifications (ICE)'!$E$16*9.81*SIN(Q1298-Q1297)</f>
        <v>0</v>
      </c>
      <c r="S1298" s="14">
        <f t="shared" si="475"/>
        <v>0</v>
      </c>
      <c r="T1298" s="12">
        <f t="shared" si="472"/>
        <v>840.33949246964119</v>
      </c>
      <c r="U1298" s="3">
        <f t="shared" si="490"/>
        <v>18</v>
      </c>
      <c r="V1298" s="19">
        <f t="shared" si="476"/>
        <v>13.422600000000001</v>
      </c>
      <c r="W1298" s="14">
        <f>IF(M1298=1,_xlfn.XLOOKUP(D1298,' RPM (ICE)'!$E$3:$E$63,' RPM (ICE)'!$B$3:$B$63,,1),IF(M1298=2,_xlfn.XLOOKUP(D1298,' RPM (ICE)'!$F$3:$F$63,' RPM (ICE)'!$B$3:$B$63,,1),IF(M1298=3,_xlfn.XLOOKUP(D1298,' RPM (ICE)'!$G$3:$G$63,' RPM (ICE)'!$B$3:$B$63,,1))))</f>
        <v>6900</v>
      </c>
      <c r="X1298" s="12">
        <f t="shared" si="477"/>
        <v>18.575322156521739</v>
      </c>
      <c r="Y1298" s="3">
        <f t="shared" si="478"/>
        <v>19</v>
      </c>
      <c r="Z1298" s="3">
        <f t="shared" si="485"/>
        <v>19</v>
      </c>
      <c r="AA1298" s="3">
        <f t="shared" si="479"/>
        <v>19</v>
      </c>
      <c r="AB1298" s="19"/>
      <c r="AC1298" s="14">
        <f>IF(M1298=1,_xlfn.XLOOKUP(D1298,' RPM (ICE)'!$E$3:$E$63,' RPM (ICE)'!$C$3:$C$63,,-1),IF(M1298=2,_xlfn.XLOOKUP(D1298,' RPM (ICE)'!$F$3:$F$63,' RPM (ICE)'!$C$3:$C$63,,-1),IF(M1298=3,_xlfn.XLOOKUP(D1298,' RPM (ICE)'!$G$3:$G$63,' RPM (ICE)'!$C$3:$C$63,,-1))))</f>
        <v>13.483333333333301</v>
      </c>
      <c r="AD1298" s="14">
        <f t="shared" si="480"/>
        <v>10.054521666666643</v>
      </c>
      <c r="AE1298" s="14">
        <f t="shared" si="481"/>
        <v>13.914292245024122</v>
      </c>
      <c r="AF1298" s="14" cm="1">
        <f t="array" ref="AF1298">_xlfn.XLOOKUP(AE1298,BSFC!$I$11:$I$33,_xlfn.XLOOKUP('Main Data (ICE)'!W1298,BSFC!$J$10:$W$10,BSFC!$J$11:$W$33,,-1),,-1)</f>
        <v>450.79008974999994</v>
      </c>
      <c r="AG1298" s="14">
        <f t="shared" si="482"/>
        <v>1.2590218679194376</v>
      </c>
      <c r="AH1298" s="14">
        <f t="shared" si="486"/>
        <v>2.08253003846414E-4</v>
      </c>
      <c r="AI1298" s="14">
        <f t="shared" si="487"/>
        <v>9.3878390294632047E-2</v>
      </c>
      <c r="AJ1298" s="14">
        <f t="shared" si="491"/>
        <v>154.70330576098252</v>
      </c>
      <c r="AK1298" s="14">
        <f t="shared" si="488"/>
        <v>1.2434223880083715E-4</v>
      </c>
      <c r="AL1298" s="14">
        <f t="shared" si="489"/>
        <v>0.2049050407430259</v>
      </c>
    </row>
    <row r="1299" spans="1:38" ht="15.75" thickBot="1" x14ac:dyDescent="0.3">
      <c r="A1299" s="14">
        <v>1</v>
      </c>
      <c r="B1299" s="17" t="s">
        <v>33</v>
      </c>
      <c r="C1299" s="14">
        <v>1293</v>
      </c>
      <c r="D1299" s="14">
        <f t="shared" si="483"/>
        <v>30.000049728</v>
      </c>
      <c r="E1299" s="14">
        <f t="shared" si="473"/>
        <v>13.411199999999999</v>
      </c>
      <c r="F1299" s="14">
        <f t="shared" si="484"/>
        <v>113.27315929980441</v>
      </c>
      <c r="G1299" s="14">
        <f>0.5*('Specifications (ICE)'!$P$4*'Specifications (ICE)'!$P$3)*'Specifications (ICE)'!$P$5*E1299^2</f>
        <v>56.217600027646043</v>
      </c>
      <c r="H1299" s="14">
        <f>IF(B1299="A",'Specifications (ICE)'!$M$12,IF(B1299="G",'Specifications (ICE)'!$M$13))</f>
        <v>84.271039200000004</v>
      </c>
      <c r="I1299" s="14">
        <f>'Specifications (ICE)'!$H$11-G1299-H1299-R1299</f>
        <v>561.50961099107656</v>
      </c>
      <c r="J1299" s="14">
        <f t="shared" si="474"/>
        <v>0.88728655499254105</v>
      </c>
      <c r="K1299" s="14">
        <f>0.5*'Specifications (ICE)'!$E$16*E1299^2</f>
        <v>48283.043975654393</v>
      </c>
      <c r="L1299" s="14">
        <f>E1299/'Specifications (ICE)'!$M$4</f>
        <v>46.93333333333333</v>
      </c>
      <c r="M1299" s="14">
        <f t="shared" si="469"/>
        <v>3</v>
      </c>
      <c r="N1299" s="14">
        <f>IF(M1299=1,'Specifications (ICE)'!$M$19,IF(M1299=2,'Specifications (ICE)'!$M$20,IF(M1299=3,'Specifications (ICE)'!$M$21)))</f>
        <v>632.83908432016858</v>
      </c>
      <c r="O1299" s="14">
        <f t="shared" si="470"/>
        <v>56.911309171706868</v>
      </c>
      <c r="P1299" s="13">
        <f t="shared" si="471"/>
        <v>0.88728655499254105</v>
      </c>
      <c r="Q1299" s="14">
        <v>0</v>
      </c>
      <c r="R1299" s="17">
        <f>'Specifications (ICE)'!$E$16*9.81*SIN(Q1299-Q1298)</f>
        <v>0</v>
      </c>
      <c r="S1299" s="14">
        <f t="shared" si="475"/>
        <v>0</v>
      </c>
      <c r="T1299" s="12">
        <f t="shared" si="472"/>
        <v>840.33949246964119</v>
      </c>
      <c r="U1299" s="3">
        <f t="shared" si="490"/>
        <v>18</v>
      </c>
      <c r="V1299" s="19">
        <f t="shared" si="476"/>
        <v>13.422600000000001</v>
      </c>
      <c r="W1299" s="14">
        <f>IF(M1299=1,_xlfn.XLOOKUP(D1299,' RPM (ICE)'!$E$3:$E$63,' RPM (ICE)'!$B$3:$B$63,,1),IF(M1299=2,_xlfn.XLOOKUP(D1299,' RPM (ICE)'!$F$3:$F$63,' RPM (ICE)'!$B$3:$B$63,,1),IF(M1299=3,_xlfn.XLOOKUP(D1299,' RPM (ICE)'!$G$3:$G$63,' RPM (ICE)'!$B$3:$B$63,,1))))</f>
        <v>6900</v>
      </c>
      <c r="X1299" s="12">
        <f t="shared" si="477"/>
        <v>18.575322156521739</v>
      </c>
      <c r="Y1299" s="3">
        <f t="shared" si="478"/>
        <v>19</v>
      </c>
      <c r="Z1299" s="3">
        <f t="shared" si="485"/>
        <v>19</v>
      </c>
      <c r="AA1299" s="3">
        <f t="shared" si="479"/>
        <v>19</v>
      </c>
      <c r="AB1299" s="19"/>
      <c r="AC1299" s="14">
        <f>IF(M1299=1,_xlfn.XLOOKUP(D1299,' RPM (ICE)'!$E$3:$E$63,' RPM (ICE)'!$C$3:$C$63,,-1),IF(M1299=2,_xlfn.XLOOKUP(D1299,' RPM (ICE)'!$F$3:$F$63,' RPM (ICE)'!$C$3:$C$63,,-1),IF(M1299=3,_xlfn.XLOOKUP(D1299,' RPM (ICE)'!$G$3:$G$63,' RPM (ICE)'!$C$3:$C$63,,-1))))</f>
        <v>13.483333333333301</v>
      </c>
      <c r="AD1299" s="14">
        <f t="shared" si="480"/>
        <v>10.054521666666643</v>
      </c>
      <c r="AE1299" s="14">
        <f t="shared" si="481"/>
        <v>13.914292245024122</v>
      </c>
      <c r="AF1299" s="14" cm="1">
        <f t="array" ref="AF1299">_xlfn.XLOOKUP(AE1299,BSFC!$I$11:$I$33,_xlfn.XLOOKUP('Main Data (ICE)'!W1299,BSFC!$J$10:$W$10,BSFC!$J$11:$W$33,,-1),,-1)</f>
        <v>450.79008974999994</v>
      </c>
      <c r="AG1299" s="14">
        <f t="shared" si="482"/>
        <v>1.2590218679194376</v>
      </c>
      <c r="AH1299" s="14">
        <f t="shared" si="486"/>
        <v>2.08253003846414E-4</v>
      </c>
      <c r="AI1299" s="14">
        <f t="shared" si="487"/>
        <v>9.3878390294632047E-2</v>
      </c>
      <c r="AJ1299" s="14">
        <f t="shared" si="491"/>
        <v>154.79718415127715</v>
      </c>
      <c r="AK1299" s="14">
        <f t="shared" si="488"/>
        <v>1.2434223880083715E-4</v>
      </c>
      <c r="AL1299" s="14">
        <f t="shared" si="489"/>
        <v>0.20502938298182674</v>
      </c>
    </row>
    <row r="1300" spans="1:38" ht="15.75" thickBot="1" x14ac:dyDescent="0.3">
      <c r="A1300" s="14">
        <v>1</v>
      </c>
      <c r="B1300" s="17" t="s">
        <v>33</v>
      </c>
      <c r="C1300" s="14">
        <v>1294</v>
      </c>
      <c r="D1300" s="14">
        <f t="shared" si="483"/>
        <v>30.000049728</v>
      </c>
      <c r="E1300" s="14">
        <f t="shared" si="473"/>
        <v>13.411199999999999</v>
      </c>
      <c r="F1300" s="14">
        <f t="shared" si="484"/>
        <v>113.34772384287288</v>
      </c>
      <c r="G1300" s="14">
        <f>0.5*('Specifications (ICE)'!$P$4*'Specifications (ICE)'!$P$3)*'Specifications (ICE)'!$P$5*E1300^2</f>
        <v>56.217600027646043</v>
      </c>
      <c r="H1300" s="14">
        <f>IF(B1300="A",'Specifications (ICE)'!$M$12,IF(B1300="G",'Specifications (ICE)'!$M$13))</f>
        <v>84.271039200000004</v>
      </c>
      <c r="I1300" s="14">
        <f>'Specifications (ICE)'!$H$11-G1300-H1300-R1300</f>
        <v>561.50961099107656</v>
      </c>
      <c r="J1300" s="14">
        <f t="shared" si="474"/>
        <v>0.88728655499254105</v>
      </c>
      <c r="K1300" s="14">
        <f>0.5*'Specifications (ICE)'!$E$16*E1300^2</f>
        <v>48283.043975654393</v>
      </c>
      <c r="L1300" s="14">
        <f>E1300/'Specifications (ICE)'!$M$4</f>
        <v>46.93333333333333</v>
      </c>
      <c r="M1300" s="14">
        <f t="shared" si="469"/>
        <v>3</v>
      </c>
      <c r="N1300" s="14">
        <f>IF(M1300=1,'Specifications (ICE)'!$M$19,IF(M1300=2,'Specifications (ICE)'!$M$20,IF(M1300=3,'Specifications (ICE)'!$M$21)))</f>
        <v>632.83908432016858</v>
      </c>
      <c r="O1300" s="14">
        <f t="shared" si="470"/>
        <v>56.911309171706868</v>
      </c>
      <c r="P1300" s="13">
        <f t="shared" si="471"/>
        <v>0.88728655499254105</v>
      </c>
      <c r="Q1300" s="14">
        <v>0</v>
      </c>
      <c r="R1300" s="17">
        <f>'Specifications (ICE)'!$E$16*9.81*SIN(Q1300-Q1299)</f>
        <v>0</v>
      </c>
      <c r="S1300" s="14">
        <f t="shared" si="475"/>
        <v>0</v>
      </c>
      <c r="T1300" s="12">
        <f t="shared" si="472"/>
        <v>840.33949246964119</v>
      </c>
      <c r="U1300" s="3">
        <f t="shared" si="490"/>
        <v>18</v>
      </c>
      <c r="V1300" s="19">
        <f t="shared" si="476"/>
        <v>13.422600000000001</v>
      </c>
      <c r="W1300" s="14">
        <f>IF(M1300=1,_xlfn.XLOOKUP(D1300,' RPM (ICE)'!$E$3:$E$63,' RPM (ICE)'!$B$3:$B$63,,1),IF(M1300=2,_xlfn.XLOOKUP(D1300,' RPM (ICE)'!$F$3:$F$63,' RPM (ICE)'!$B$3:$B$63,,1),IF(M1300=3,_xlfn.XLOOKUP(D1300,' RPM (ICE)'!$G$3:$G$63,' RPM (ICE)'!$B$3:$B$63,,1))))</f>
        <v>6900</v>
      </c>
      <c r="X1300" s="12">
        <f t="shared" si="477"/>
        <v>18.575322156521739</v>
      </c>
      <c r="Y1300" s="3">
        <f t="shared" si="478"/>
        <v>19</v>
      </c>
      <c r="Z1300" s="3">
        <f t="shared" si="485"/>
        <v>19</v>
      </c>
      <c r="AA1300" s="3">
        <f t="shared" si="479"/>
        <v>19</v>
      </c>
      <c r="AB1300" s="19"/>
      <c r="AC1300" s="14">
        <f>IF(M1300=1,_xlfn.XLOOKUP(D1300,' RPM (ICE)'!$E$3:$E$63,' RPM (ICE)'!$C$3:$C$63,,-1),IF(M1300=2,_xlfn.XLOOKUP(D1300,' RPM (ICE)'!$F$3:$F$63,' RPM (ICE)'!$C$3:$C$63,,-1),IF(M1300=3,_xlfn.XLOOKUP(D1300,' RPM (ICE)'!$G$3:$G$63,' RPM (ICE)'!$C$3:$C$63,,-1))))</f>
        <v>13.483333333333301</v>
      </c>
      <c r="AD1300" s="14">
        <f t="shared" si="480"/>
        <v>10.054521666666643</v>
      </c>
      <c r="AE1300" s="14">
        <f t="shared" si="481"/>
        <v>13.914292245024122</v>
      </c>
      <c r="AF1300" s="14" cm="1">
        <f t="array" ref="AF1300">_xlfn.XLOOKUP(AE1300,BSFC!$I$11:$I$33,_xlfn.XLOOKUP('Main Data (ICE)'!W1300,BSFC!$J$10:$W$10,BSFC!$J$11:$W$33,,-1),,-1)</f>
        <v>450.79008974999994</v>
      </c>
      <c r="AG1300" s="14">
        <f t="shared" si="482"/>
        <v>1.2590218679194376</v>
      </c>
      <c r="AH1300" s="14">
        <f t="shared" si="486"/>
        <v>2.08253003846414E-4</v>
      </c>
      <c r="AI1300" s="14">
        <f t="shared" si="487"/>
        <v>9.3878390294632047E-2</v>
      </c>
      <c r="AJ1300" s="14">
        <f t="shared" si="491"/>
        <v>154.89106254157178</v>
      </c>
      <c r="AK1300" s="14">
        <f t="shared" si="488"/>
        <v>1.2434223880083715E-4</v>
      </c>
      <c r="AL1300" s="14">
        <f t="shared" si="489"/>
        <v>0.20515372522062758</v>
      </c>
    </row>
    <row r="1301" spans="1:38" ht="15.75" thickBot="1" x14ac:dyDescent="0.3">
      <c r="A1301" s="14">
        <v>1</v>
      </c>
      <c r="B1301" s="17" t="s">
        <v>33</v>
      </c>
      <c r="C1301" s="14">
        <v>1295</v>
      </c>
      <c r="D1301" s="14">
        <f t="shared" si="483"/>
        <v>30.000049728</v>
      </c>
      <c r="E1301" s="14">
        <f t="shared" si="473"/>
        <v>13.411199999999999</v>
      </c>
      <c r="F1301" s="14">
        <f t="shared" si="484"/>
        <v>113.42228838594136</v>
      </c>
      <c r="G1301" s="14">
        <f>0.5*('Specifications (ICE)'!$P$4*'Specifications (ICE)'!$P$3)*'Specifications (ICE)'!$P$5*E1301^2</f>
        <v>56.217600027646043</v>
      </c>
      <c r="H1301" s="14">
        <f>IF(B1301="A",'Specifications (ICE)'!$M$12,IF(B1301="G",'Specifications (ICE)'!$M$13))</f>
        <v>84.271039200000004</v>
      </c>
      <c r="I1301" s="14">
        <f>'Specifications (ICE)'!$H$11-G1301-H1301-R1301</f>
        <v>561.50961099107656</v>
      </c>
      <c r="J1301" s="14">
        <f t="shared" si="474"/>
        <v>0.88728655499254105</v>
      </c>
      <c r="K1301" s="14">
        <f>0.5*'Specifications (ICE)'!$E$16*E1301^2</f>
        <v>48283.043975654393</v>
      </c>
      <c r="L1301" s="14">
        <f>E1301/'Specifications (ICE)'!$M$4</f>
        <v>46.93333333333333</v>
      </c>
      <c r="M1301" s="14">
        <f t="shared" si="469"/>
        <v>3</v>
      </c>
      <c r="N1301" s="14">
        <f>IF(M1301=1,'Specifications (ICE)'!$M$19,IF(M1301=2,'Specifications (ICE)'!$M$20,IF(M1301=3,'Specifications (ICE)'!$M$21)))</f>
        <v>632.83908432016858</v>
      </c>
      <c r="O1301" s="14">
        <f t="shared" si="470"/>
        <v>56.911309171706868</v>
      </c>
      <c r="P1301" s="13">
        <f t="shared" si="471"/>
        <v>0.88728655499254105</v>
      </c>
      <c r="Q1301" s="14">
        <v>0</v>
      </c>
      <c r="R1301" s="17">
        <f>'Specifications (ICE)'!$E$16*9.81*SIN(Q1301-Q1300)</f>
        <v>0</v>
      </c>
      <c r="S1301" s="14">
        <f t="shared" si="475"/>
        <v>0</v>
      </c>
      <c r="T1301" s="12">
        <f t="shared" si="472"/>
        <v>840.33949246964119</v>
      </c>
      <c r="U1301" s="3">
        <f t="shared" si="490"/>
        <v>18</v>
      </c>
      <c r="V1301" s="19">
        <f t="shared" si="476"/>
        <v>13.422600000000001</v>
      </c>
      <c r="W1301" s="14">
        <f>IF(M1301=1,_xlfn.XLOOKUP(D1301,' RPM (ICE)'!$E$3:$E$63,' RPM (ICE)'!$B$3:$B$63,,1),IF(M1301=2,_xlfn.XLOOKUP(D1301,' RPM (ICE)'!$F$3:$F$63,' RPM (ICE)'!$B$3:$B$63,,1),IF(M1301=3,_xlfn.XLOOKUP(D1301,' RPM (ICE)'!$G$3:$G$63,' RPM (ICE)'!$B$3:$B$63,,1))))</f>
        <v>6900</v>
      </c>
      <c r="X1301" s="12">
        <f t="shared" si="477"/>
        <v>18.575322156521739</v>
      </c>
      <c r="Y1301" s="3">
        <f t="shared" si="478"/>
        <v>19</v>
      </c>
      <c r="Z1301" s="3">
        <f t="shared" si="485"/>
        <v>19</v>
      </c>
      <c r="AA1301" s="3">
        <f t="shared" si="479"/>
        <v>19</v>
      </c>
      <c r="AB1301" s="19"/>
      <c r="AC1301" s="14">
        <f>IF(M1301=1,_xlfn.XLOOKUP(D1301,' RPM (ICE)'!$E$3:$E$63,' RPM (ICE)'!$C$3:$C$63,,-1),IF(M1301=2,_xlfn.XLOOKUP(D1301,' RPM (ICE)'!$F$3:$F$63,' RPM (ICE)'!$C$3:$C$63,,-1),IF(M1301=3,_xlfn.XLOOKUP(D1301,' RPM (ICE)'!$G$3:$G$63,' RPM (ICE)'!$C$3:$C$63,,-1))))</f>
        <v>13.483333333333301</v>
      </c>
      <c r="AD1301" s="14">
        <f t="shared" si="480"/>
        <v>10.054521666666643</v>
      </c>
      <c r="AE1301" s="14">
        <f t="shared" si="481"/>
        <v>13.914292245024122</v>
      </c>
      <c r="AF1301" s="14" cm="1">
        <f t="array" ref="AF1301">_xlfn.XLOOKUP(AE1301,BSFC!$I$11:$I$33,_xlfn.XLOOKUP('Main Data (ICE)'!W1301,BSFC!$J$10:$W$10,BSFC!$J$11:$W$33,,-1),,-1)</f>
        <v>450.79008974999994</v>
      </c>
      <c r="AG1301" s="14">
        <f t="shared" si="482"/>
        <v>1.2590218679194376</v>
      </c>
      <c r="AH1301" s="14">
        <f t="shared" si="486"/>
        <v>2.08253003846414E-4</v>
      </c>
      <c r="AI1301" s="14">
        <f t="shared" si="487"/>
        <v>9.3878390294632047E-2</v>
      </c>
      <c r="AJ1301" s="14">
        <f t="shared" si="491"/>
        <v>154.98494093186642</v>
      </c>
      <c r="AK1301" s="14">
        <f t="shared" si="488"/>
        <v>1.2434223880083715E-4</v>
      </c>
      <c r="AL1301" s="14">
        <f t="shared" si="489"/>
        <v>0.20527806745942842</v>
      </c>
    </row>
    <row r="1302" spans="1:38" ht="15.75" thickBot="1" x14ac:dyDescent="0.3">
      <c r="A1302" s="14">
        <v>1</v>
      </c>
      <c r="B1302" s="17" t="s">
        <v>33</v>
      </c>
      <c r="C1302" s="14">
        <v>1296</v>
      </c>
      <c r="D1302" s="14">
        <f t="shared" si="483"/>
        <v>30.000049728</v>
      </c>
      <c r="E1302" s="14">
        <f t="shared" si="473"/>
        <v>13.411199999999999</v>
      </c>
      <c r="F1302" s="14">
        <f t="shared" si="484"/>
        <v>113.49685292900983</v>
      </c>
      <c r="G1302" s="14">
        <f>0.5*('Specifications (ICE)'!$P$4*'Specifications (ICE)'!$P$3)*'Specifications (ICE)'!$P$5*E1302^2</f>
        <v>56.217600027646043</v>
      </c>
      <c r="H1302" s="14">
        <f>IF(B1302="A",'Specifications (ICE)'!$M$12,IF(B1302="G",'Specifications (ICE)'!$M$13))</f>
        <v>84.271039200000004</v>
      </c>
      <c r="I1302" s="14">
        <f>'Specifications (ICE)'!$H$11-G1302-H1302-R1302</f>
        <v>561.50961099107656</v>
      </c>
      <c r="J1302" s="14">
        <f t="shared" si="474"/>
        <v>0.88728655499254105</v>
      </c>
      <c r="K1302" s="14">
        <f>0.5*'Specifications (ICE)'!$E$16*E1302^2</f>
        <v>48283.043975654393</v>
      </c>
      <c r="L1302" s="14">
        <f>E1302/'Specifications (ICE)'!$M$4</f>
        <v>46.93333333333333</v>
      </c>
      <c r="M1302" s="14">
        <f t="shared" si="469"/>
        <v>3</v>
      </c>
      <c r="N1302" s="14">
        <f>IF(M1302=1,'Specifications (ICE)'!$M$19,IF(M1302=2,'Specifications (ICE)'!$M$20,IF(M1302=3,'Specifications (ICE)'!$M$21)))</f>
        <v>632.83908432016858</v>
      </c>
      <c r="O1302" s="14">
        <f t="shared" si="470"/>
        <v>56.911309171706868</v>
      </c>
      <c r="P1302" s="13">
        <f t="shared" si="471"/>
        <v>0.88728655499254105</v>
      </c>
      <c r="Q1302" s="14">
        <v>0</v>
      </c>
      <c r="R1302" s="17">
        <f>'Specifications (ICE)'!$E$16*9.81*SIN(Q1302-Q1301)</f>
        <v>0</v>
      </c>
      <c r="S1302" s="14">
        <f t="shared" si="475"/>
        <v>0</v>
      </c>
      <c r="T1302" s="12">
        <f t="shared" si="472"/>
        <v>840.33949246964119</v>
      </c>
      <c r="U1302" s="3">
        <f t="shared" si="490"/>
        <v>18</v>
      </c>
      <c r="V1302" s="19">
        <f t="shared" si="476"/>
        <v>13.422600000000001</v>
      </c>
      <c r="W1302" s="14">
        <f>IF(M1302=1,_xlfn.XLOOKUP(D1302,' RPM (ICE)'!$E$3:$E$63,' RPM (ICE)'!$B$3:$B$63,,1),IF(M1302=2,_xlfn.XLOOKUP(D1302,' RPM (ICE)'!$F$3:$F$63,' RPM (ICE)'!$B$3:$B$63,,1),IF(M1302=3,_xlfn.XLOOKUP(D1302,' RPM (ICE)'!$G$3:$G$63,' RPM (ICE)'!$B$3:$B$63,,1))))</f>
        <v>6900</v>
      </c>
      <c r="X1302" s="12">
        <f t="shared" si="477"/>
        <v>18.575322156521739</v>
      </c>
      <c r="Y1302" s="3">
        <f t="shared" si="478"/>
        <v>19</v>
      </c>
      <c r="Z1302" s="3">
        <f t="shared" si="485"/>
        <v>19</v>
      </c>
      <c r="AA1302" s="3">
        <f t="shared" si="479"/>
        <v>19</v>
      </c>
      <c r="AB1302" s="19"/>
      <c r="AC1302" s="14">
        <f>IF(M1302=1,_xlfn.XLOOKUP(D1302,' RPM (ICE)'!$E$3:$E$63,' RPM (ICE)'!$C$3:$C$63,,-1),IF(M1302=2,_xlfn.XLOOKUP(D1302,' RPM (ICE)'!$F$3:$F$63,' RPM (ICE)'!$C$3:$C$63,,-1),IF(M1302=3,_xlfn.XLOOKUP(D1302,' RPM (ICE)'!$G$3:$G$63,' RPM (ICE)'!$C$3:$C$63,,-1))))</f>
        <v>13.483333333333301</v>
      </c>
      <c r="AD1302" s="14">
        <f t="shared" si="480"/>
        <v>10.054521666666643</v>
      </c>
      <c r="AE1302" s="14">
        <f t="shared" si="481"/>
        <v>13.914292245024122</v>
      </c>
      <c r="AF1302" s="14" cm="1">
        <f t="array" ref="AF1302">_xlfn.XLOOKUP(AE1302,BSFC!$I$11:$I$33,_xlfn.XLOOKUP('Main Data (ICE)'!W1302,BSFC!$J$10:$W$10,BSFC!$J$11:$W$33,,-1),,-1)</f>
        <v>450.79008974999994</v>
      </c>
      <c r="AG1302" s="14">
        <f t="shared" si="482"/>
        <v>1.2590218679194376</v>
      </c>
      <c r="AH1302" s="14">
        <f t="shared" si="486"/>
        <v>2.08253003846414E-4</v>
      </c>
      <c r="AI1302" s="14">
        <f t="shared" si="487"/>
        <v>9.3878390294632047E-2</v>
      </c>
      <c r="AJ1302" s="14">
        <f t="shared" si="491"/>
        <v>155.07881932216105</v>
      </c>
      <c r="AK1302" s="14">
        <f t="shared" si="488"/>
        <v>1.2434223880083715E-4</v>
      </c>
      <c r="AL1302" s="14">
        <f t="shared" si="489"/>
        <v>0.20540240969822926</v>
      </c>
    </row>
    <row r="1303" spans="1:38" ht="15.75" thickBot="1" x14ac:dyDescent="0.3">
      <c r="A1303" s="14">
        <v>1</v>
      </c>
      <c r="B1303" s="17" t="s">
        <v>33</v>
      </c>
      <c r="C1303" s="14">
        <v>1297</v>
      </c>
      <c r="D1303" s="14">
        <f t="shared" si="483"/>
        <v>30.000049728</v>
      </c>
      <c r="E1303" s="14">
        <f t="shared" si="473"/>
        <v>13.411199999999999</v>
      </c>
      <c r="F1303" s="14">
        <f t="shared" si="484"/>
        <v>113.57141747207831</v>
      </c>
      <c r="G1303" s="14">
        <f>0.5*('Specifications (ICE)'!$P$4*'Specifications (ICE)'!$P$3)*'Specifications (ICE)'!$P$5*E1303^2</f>
        <v>56.217600027646043</v>
      </c>
      <c r="H1303" s="14">
        <f>IF(B1303="A",'Specifications (ICE)'!$M$12,IF(B1303="G",'Specifications (ICE)'!$M$13))</f>
        <v>84.271039200000004</v>
      </c>
      <c r="I1303" s="14">
        <f>'Specifications (ICE)'!$H$11-G1303-H1303-R1303</f>
        <v>561.50961099107656</v>
      </c>
      <c r="J1303" s="14">
        <f t="shared" si="474"/>
        <v>0.88728655499254105</v>
      </c>
      <c r="K1303" s="14">
        <f>0.5*'Specifications (ICE)'!$E$16*E1303^2</f>
        <v>48283.043975654393</v>
      </c>
      <c r="L1303" s="14">
        <f>E1303/'Specifications (ICE)'!$M$4</f>
        <v>46.93333333333333</v>
      </c>
      <c r="M1303" s="14">
        <f t="shared" si="469"/>
        <v>3</v>
      </c>
      <c r="N1303" s="14">
        <f>IF(M1303=1,'Specifications (ICE)'!$M$19,IF(M1303=2,'Specifications (ICE)'!$M$20,IF(M1303=3,'Specifications (ICE)'!$M$21)))</f>
        <v>632.83908432016858</v>
      </c>
      <c r="O1303" s="14">
        <f t="shared" si="470"/>
        <v>56.911309171706868</v>
      </c>
      <c r="P1303" s="13">
        <f t="shared" si="471"/>
        <v>0.88728655499254105</v>
      </c>
      <c r="Q1303" s="14">
        <v>0</v>
      </c>
      <c r="R1303" s="17">
        <f>'Specifications (ICE)'!$E$16*9.81*SIN(Q1303-Q1302)</f>
        <v>0</v>
      </c>
      <c r="S1303" s="14">
        <f t="shared" si="475"/>
        <v>0</v>
      </c>
      <c r="T1303" s="12">
        <f t="shared" si="472"/>
        <v>840.33949246964119</v>
      </c>
      <c r="U1303" s="3">
        <f t="shared" si="490"/>
        <v>18</v>
      </c>
      <c r="V1303" s="19">
        <f t="shared" si="476"/>
        <v>13.422600000000001</v>
      </c>
      <c r="W1303" s="14">
        <f>IF(M1303=1,_xlfn.XLOOKUP(D1303,' RPM (ICE)'!$E$3:$E$63,' RPM (ICE)'!$B$3:$B$63,,1),IF(M1303=2,_xlfn.XLOOKUP(D1303,' RPM (ICE)'!$F$3:$F$63,' RPM (ICE)'!$B$3:$B$63,,1),IF(M1303=3,_xlfn.XLOOKUP(D1303,' RPM (ICE)'!$G$3:$G$63,' RPM (ICE)'!$B$3:$B$63,,1))))</f>
        <v>6900</v>
      </c>
      <c r="X1303" s="12">
        <f t="shared" si="477"/>
        <v>18.575322156521739</v>
      </c>
      <c r="Y1303" s="3">
        <f t="shared" si="478"/>
        <v>19</v>
      </c>
      <c r="Z1303" s="3">
        <f t="shared" si="485"/>
        <v>19</v>
      </c>
      <c r="AA1303" s="3">
        <f t="shared" si="479"/>
        <v>19</v>
      </c>
      <c r="AB1303" s="19"/>
      <c r="AC1303" s="14">
        <f>IF(M1303=1,_xlfn.XLOOKUP(D1303,' RPM (ICE)'!$E$3:$E$63,' RPM (ICE)'!$C$3:$C$63,,-1),IF(M1303=2,_xlfn.XLOOKUP(D1303,' RPM (ICE)'!$F$3:$F$63,' RPM (ICE)'!$C$3:$C$63,,-1),IF(M1303=3,_xlfn.XLOOKUP(D1303,' RPM (ICE)'!$G$3:$G$63,' RPM (ICE)'!$C$3:$C$63,,-1))))</f>
        <v>13.483333333333301</v>
      </c>
      <c r="AD1303" s="14">
        <f t="shared" si="480"/>
        <v>10.054521666666643</v>
      </c>
      <c r="AE1303" s="14">
        <f t="shared" si="481"/>
        <v>13.914292245024122</v>
      </c>
      <c r="AF1303" s="14" cm="1">
        <f t="array" ref="AF1303">_xlfn.XLOOKUP(AE1303,BSFC!$I$11:$I$33,_xlfn.XLOOKUP('Main Data (ICE)'!W1303,BSFC!$J$10:$W$10,BSFC!$J$11:$W$33,,-1),,-1)</f>
        <v>450.79008974999994</v>
      </c>
      <c r="AG1303" s="14">
        <f t="shared" si="482"/>
        <v>1.2590218679194376</v>
      </c>
      <c r="AH1303" s="14">
        <f t="shared" si="486"/>
        <v>2.08253003846414E-4</v>
      </c>
      <c r="AI1303" s="14">
        <f t="shared" si="487"/>
        <v>9.3878390294632047E-2</v>
      </c>
      <c r="AJ1303" s="14">
        <f t="shared" si="491"/>
        <v>155.17269771245569</v>
      </c>
      <c r="AK1303" s="14">
        <f t="shared" si="488"/>
        <v>1.2434223880083715E-4</v>
      </c>
      <c r="AL1303" s="14">
        <f t="shared" si="489"/>
        <v>0.2055267519370301</v>
      </c>
    </row>
    <row r="1304" spans="1:38" ht="15.75" thickBot="1" x14ac:dyDescent="0.3">
      <c r="A1304" s="14">
        <v>1</v>
      </c>
      <c r="B1304" s="17" t="s">
        <v>33</v>
      </c>
      <c r="C1304" s="14">
        <v>1298</v>
      </c>
      <c r="D1304" s="14">
        <f t="shared" si="483"/>
        <v>30.000049728</v>
      </c>
      <c r="E1304" s="14">
        <f t="shared" si="473"/>
        <v>13.411199999999999</v>
      </c>
      <c r="F1304" s="14">
        <f t="shared" si="484"/>
        <v>113.64598201514679</v>
      </c>
      <c r="G1304" s="14">
        <f>0.5*('Specifications (ICE)'!$P$4*'Specifications (ICE)'!$P$3)*'Specifications (ICE)'!$P$5*E1304^2</f>
        <v>56.217600027646043</v>
      </c>
      <c r="H1304" s="14">
        <f>IF(B1304="A",'Specifications (ICE)'!$M$12,IF(B1304="G",'Specifications (ICE)'!$M$13))</f>
        <v>84.271039200000004</v>
      </c>
      <c r="I1304" s="14">
        <f>'Specifications (ICE)'!$H$11-G1304-H1304-R1304</f>
        <v>561.50961099107656</v>
      </c>
      <c r="J1304" s="14">
        <f t="shared" si="474"/>
        <v>0.88728655499254105</v>
      </c>
      <c r="K1304" s="14">
        <f>0.5*'Specifications (ICE)'!$E$16*E1304^2</f>
        <v>48283.043975654393</v>
      </c>
      <c r="L1304" s="14">
        <f>E1304/'Specifications (ICE)'!$M$4</f>
        <v>46.93333333333333</v>
      </c>
      <c r="M1304" s="14">
        <f t="shared" si="469"/>
        <v>3</v>
      </c>
      <c r="N1304" s="14">
        <f>IF(M1304=1,'Specifications (ICE)'!$M$19,IF(M1304=2,'Specifications (ICE)'!$M$20,IF(M1304=3,'Specifications (ICE)'!$M$21)))</f>
        <v>632.83908432016858</v>
      </c>
      <c r="O1304" s="14">
        <f t="shared" si="470"/>
        <v>56.911309171706868</v>
      </c>
      <c r="P1304" s="13">
        <f t="shared" si="471"/>
        <v>0.88728655499254105</v>
      </c>
      <c r="Q1304" s="14">
        <v>0</v>
      </c>
      <c r="R1304" s="17">
        <f>'Specifications (ICE)'!$E$16*9.81*SIN(Q1304-Q1303)</f>
        <v>0</v>
      </c>
      <c r="S1304" s="14">
        <f t="shared" si="475"/>
        <v>0</v>
      </c>
      <c r="T1304" s="12">
        <f t="shared" si="472"/>
        <v>840.33949246964119</v>
      </c>
      <c r="U1304" s="3">
        <f t="shared" si="490"/>
        <v>18</v>
      </c>
      <c r="V1304" s="19">
        <f t="shared" si="476"/>
        <v>13.422600000000001</v>
      </c>
      <c r="W1304" s="14">
        <f>IF(M1304=1,_xlfn.XLOOKUP(D1304,' RPM (ICE)'!$E$3:$E$63,' RPM (ICE)'!$B$3:$B$63,,1),IF(M1304=2,_xlfn.XLOOKUP(D1304,' RPM (ICE)'!$F$3:$F$63,' RPM (ICE)'!$B$3:$B$63,,1),IF(M1304=3,_xlfn.XLOOKUP(D1304,' RPM (ICE)'!$G$3:$G$63,' RPM (ICE)'!$B$3:$B$63,,1))))</f>
        <v>6900</v>
      </c>
      <c r="X1304" s="12">
        <f t="shared" si="477"/>
        <v>18.575322156521739</v>
      </c>
      <c r="Y1304" s="3">
        <f t="shared" si="478"/>
        <v>19</v>
      </c>
      <c r="Z1304" s="3">
        <f t="shared" si="485"/>
        <v>19</v>
      </c>
      <c r="AA1304" s="3">
        <f t="shared" si="479"/>
        <v>19</v>
      </c>
      <c r="AB1304" s="19"/>
      <c r="AC1304" s="14">
        <f>IF(M1304=1,_xlfn.XLOOKUP(D1304,' RPM (ICE)'!$E$3:$E$63,' RPM (ICE)'!$C$3:$C$63,,-1),IF(M1304=2,_xlfn.XLOOKUP(D1304,' RPM (ICE)'!$F$3:$F$63,' RPM (ICE)'!$C$3:$C$63,,-1),IF(M1304=3,_xlfn.XLOOKUP(D1304,' RPM (ICE)'!$G$3:$G$63,' RPM (ICE)'!$C$3:$C$63,,-1))))</f>
        <v>13.483333333333301</v>
      </c>
      <c r="AD1304" s="14">
        <f t="shared" si="480"/>
        <v>10.054521666666643</v>
      </c>
      <c r="AE1304" s="14">
        <f t="shared" si="481"/>
        <v>13.914292245024122</v>
      </c>
      <c r="AF1304" s="14" cm="1">
        <f t="array" ref="AF1304">_xlfn.XLOOKUP(AE1304,BSFC!$I$11:$I$33,_xlfn.XLOOKUP('Main Data (ICE)'!W1304,BSFC!$J$10:$W$10,BSFC!$J$11:$W$33,,-1),,-1)</f>
        <v>450.79008974999994</v>
      </c>
      <c r="AG1304" s="14">
        <f t="shared" si="482"/>
        <v>1.2590218679194376</v>
      </c>
      <c r="AH1304" s="14">
        <f t="shared" si="486"/>
        <v>2.08253003846414E-4</v>
      </c>
      <c r="AI1304" s="14">
        <f t="shared" si="487"/>
        <v>9.3878390294632047E-2</v>
      </c>
      <c r="AJ1304" s="14">
        <f t="shared" si="491"/>
        <v>155.26657610275032</v>
      </c>
      <c r="AK1304" s="14">
        <f t="shared" si="488"/>
        <v>1.2434223880083715E-4</v>
      </c>
      <c r="AL1304" s="14">
        <f t="shared" si="489"/>
        <v>0.20565109417583094</v>
      </c>
    </row>
    <row r="1305" spans="1:38" ht="15.75" thickBot="1" x14ac:dyDescent="0.3">
      <c r="A1305" s="14">
        <v>1</v>
      </c>
      <c r="B1305" s="17" t="s">
        <v>33</v>
      </c>
      <c r="C1305" s="14">
        <v>1299</v>
      </c>
      <c r="D1305" s="14">
        <f t="shared" si="483"/>
        <v>30.000049728</v>
      </c>
      <c r="E1305" s="14">
        <f t="shared" si="473"/>
        <v>13.411199999999999</v>
      </c>
      <c r="F1305" s="14">
        <f t="shared" si="484"/>
        <v>113.72054655821526</v>
      </c>
      <c r="G1305" s="14">
        <f>0.5*('Specifications (ICE)'!$P$4*'Specifications (ICE)'!$P$3)*'Specifications (ICE)'!$P$5*E1305^2</f>
        <v>56.217600027646043</v>
      </c>
      <c r="H1305" s="14">
        <f>IF(B1305="A",'Specifications (ICE)'!$M$12,IF(B1305="G",'Specifications (ICE)'!$M$13))</f>
        <v>84.271039200000004</v>
      </c>
      <c r="I1305" s="14">
        <f>'Specifications (ICE)'!$H$11-G1305-H1305-R1305</f>
        <v>561.50961099107656</v>
      </c>
      <c r="J1305" s="14">
        <f t="shared" si="474"/>
        <v>0.88728655499254105</v>
      </c>
      <c r="K1305" s="14">
        <f>0.5*'Specifications (ICE)'!$E$16*E1305^2</f>
        <v>48283.043975654393</v>
      </c>
      <c r="L1305" s="14">
        <f>E1305/'Specifications (ICE)'!$M$4</f>
        <v>46.93333333333333</v>
      </c>
      <c r="M1305" s="14">
        <f t="shared" si="469"/>
        <v>3</v>
      </c>
      <c r="N1305" s="14">
        <f>IF(M1305=1,'Specifications (ICE)'!$M$19,IF(M1305=2,'Specifications (ICE)'!$M$20,IF(M1305=3,'Specifications (ICE)'!$M$21)))</f>
        <v>632.83908432016858</v>
      </c>
      <c r="O1305" s="14">
        <f t="shared" si="470"/>
        <v>56.911309171706868</v>
      </c>
      <c r="P1305" s="13">
        <f t="shared" si="471"/>
        <v>0.88728655499254105</v>
      </c>
      <c r="Q1305" s="14">
        <v>0</v>
      </c>
      <c r="R1305" s="17">
        <f>'Specifications (ICE)'!$E$16*9.81*SIN(Q1305-Q1304)</f>
        <v>0</v>
      </c>
      <c r="S1305" s="14">
        <f t="shared" si="475"/>
        <v>0</v>
      </c>
      <c r="T1305" s="12">
        <f t="shared" si="472"/>
        <v>840.33949246964119</v>
      </c>
      <c r="U1305" s="3">
        <f t="shared" si="490"/>
        <v>18</v>
      </c>
      <c r="V1305" s="19">
        <f t="shared" si="476"/>
        <v>13.422600000000001</v>
      </c>
      <c r="W1305" s="14">
        <f>IF(M1305=1,_xlfn.XLOOKUP(D1305,' RPM (ICE)'!$E$3:$E$63,' RPM (ICE)'!$B$3:$B$63,,1),IF(M1305=2,_xlfn.XLOOKUP(D1305,' RPM (ICE)'!$F$3:$F$63,' RPM (ICE)'!$B$3:$B$63,,1),IF(M1305=3,_xlfn.XLOOKUP(D1305,' RPM (ICE)'!$G$3:$G$63,' RPM (ICE)'!$B$3:$B$63,,1))))</f>
        <v>6900</v>
      </c>
      <c r="X1305" s="12">
        <f t="shared" si="477"/>
        <v>18.575322156521739</v>
      </c>
      <c r="Y1305" s="3">
        <f t="shared" si="478"/>
        <v>19</v>
      </c>
      <c r="Z1305" s="3">
        <f t="shared" si="485"/>
        <v>19</v>
      </c>
      <c r="AA1305" s="3">
        <f t="shared" si="479"/>
        <v>19</v>
      </c>
      <c r="AB1305" s="19"/>
      <c r="AC1305" s="14">
        <f>IF(M1305=1,_xlfn.XLOOKUP(D1305,' RPM (ICE)'!$E$3:$E$63,' RPM (ICE)'!$C$3:$C$63,,-1),IF(M1305=2,_xlfn.XLOOKUP(D1305,' RPM (ICE)'!$F$3:$F$63,' RPM (ICE)'!$C$3:$C$63,,-1),IF(M1305=3,_xlfn.XLOOKUP(D1305,' RPM (ICE)'!$G$3:$G$63,' RPM (ICE)'!$C$3:$C$63,,-1))))</f>
        <v>13.483333333333301</v>
      </c>
      <c r="AD1305" s="14">
        <f t="shared" si="480"/>
        <v>10.054521666666643</v>
      </c>
      <c r="AE1305" s="14">
        <f t="shared" si="481"/>
        <v>13.914292245024122</v>
      </c>
      <c r="AF1305" s="14" cm="1">
        <f t="array" ref="AF1305">_xlfn.XLOOKUP(AE1305,BSFC!$I$11:$I$33,_xlfn.XLOOKUP('Main Data (ICE)'!W1305,BSFC!$J$10:$W$10,BSFC!$J$11:$W$33,,-1),,-1)</f>
        <v>450.79008974999994</v>
      </c>
      <c r="AG1305" s="14">
        <f t="shared" si="482"/>
        <v>1.2590218679194376</v>
      </c>
      <c r="AH1305" s="14">
        <f t="shared" si="486"/>
        <v>2.08253003846414E-4</v>
      </c>
      <c r="AI1305" s="14">
        <f t="shared" si="487"/>
        <v>9.3878390294632047E-2</v>
      </c>
      <c r="AJ1305" s="14">
        <f t="shared" si="491"/>
        <v>155.36045449304495</v>
      </c>
      <c r="AK1305" s="14">
        <f t="shared" si="488"/>
        <v>1.2434223880083715E-4</v>
      </c>
      <c r="AL1305" s="14">
        <f t="shared" si="489"/>
        <v>0.20577543641463178</v>
      </c>
    </row>
    <row r="1306" spans="1:38" ht="15.75" thickBot="1" x14ac:dyDescent="0.3">
      <c r="A1306" s="14">
        <v>1</v>
      </c>
      <c r="B1306" s="17" t="s">
        <v>33</v>
      </c>
      <c r="C1306" s="14">
        <v>1300</v>
      </c>
      <c r="D1306" s="14">
        <f t="shared" si="483"/>
        <v>30.000049728</v>
      </c>
      <c r="E1306" s="14">
        <f t="shared" si="473"/>
        <v>13.411199999999999</v>
      </c>
      <c r="F1306" s="14">
        <f t="shared" si="484"/>
        <v>113.79511110128374</v>
      </c>
      <c r="G1306" s="14">
        <f>0.5*('Specifications (ICE)'!$P$4*'Specifications (ICE)'!$P$3)*'Specifications (ICE)'!$P$5*E1306^2</f>
        <v>56.217600027646043</v>
      </c>
      <c r="H1306" s="14">
        <f>IF(B1306="A",'Specifications (ICE)'!$M$12,IF(B1306="G",'Specifications (ICE)'!$M$13))</f>
        <v>84.271039200000004</v>
      </c>
      <c r="I1306" s="14">
        <f>'Specifications (ICE)'!$H$11-G1306-H1306-R1306</f>
        <v>561.50961099107656</v>
      </c>
      <c r="J1306" s="14">
        <f t="shared" si="474"/>
        <v>0.88728655499254105</v>
      </c>
      <c r="K1306" s="14">
        <f>0.5*'Specifications (ICE)'!$E$16*E1306^2</f>
        <v>48283.043975654393</v>
      </c>
      <c r="L1306" s="14">
        <f>E1306/'Specifications (ICE)'!$M$4</f>
        <v>46.93333333333333</v>
      </c>
      <c r="M1306" s="14">
        <f t="shared" si="469"/>
        <v>3</v>
      </c>
      <c r="N1306" s="14">
        <f>IF(M1306=1,'Specifications (ICE)'!$M$19,IF(M1306=2,'Specifications (ICE)'!$M$20,IF(M1306=3,'Specifications (ICE)'!$M$21)))</f>
        <v>632.83908432016858</v>
      </c>
      <c r="O1306" s="14">
        <f t="shared" si="470"/>
        <v>56.911309171706868</v>
      </c>
      <c r="P1306" s="13">
        <f t="shared" si="471"/>
        <v>0.88728655499254105</v>
      </c>
      <c r="Q1306" s="14">
        <v>0</v>
      </c>
      <c r="R1306" s="17">
        <f>'Specifications (ICE)'!$E$16*9.81*SIN(Q1306-Q1305)</f>
        <v>0</v>
      </c>
      <c r="S1306" s="14">
        <f t="shared" si="475"/>
        <v>0</v>
      </c>
      <c r="T1306" s="12">
        <f t="shared" si="472"/>
        <v>840.33949246964119</v>
      </c>
      <c r="U1306" s="3">
        <f t="shared" si="490"/>
        <v>18</v>
      </c>
      <c r="V1306" s="19">
        <f t="shared" si="476"/>
        <v>13.422600000000001</v>
      </c>
      <c r="W1306" s="14">
        <f>IF(M1306=1,_xlfn.XLOOKUP(D1306,' RPM (ICE)'!$E$3:$E$63,' RPM (ICE)'!$B$3:$B$63,,1),IF(M1306=2,_xlfn.XLOOKUP(D1306,' RPM (ICE)'!$F$3:$F$63,' RPM (ICE)'!$B$3:$B$63,,1),IF(M1306=3,_xlfn.XLOOKUP(D1306,' RPM (ICE)'!$G$3:$G$63,' RPM (ICE)'!$B$3:$B$63,,1))))</f>
        <v>6900</v>
      </c>
      <c r="X1306" s="12">
        <f t="shared" si="477"/>
        <v>18.575322156521739</v>
      </c>
      <c r="Y1306" s="3">
        <f t="shared" si="478"/>
        <v>19</v>
      </c>
      <c r="Z1306" s="3">
        <f t="shared" si="485"/>
        <v>19</v>
      </c>
      <c r="AA1306" s="3">
        <f t="shared" si="479"/>
        <v>19</v>
      </c>
      <c r="AB1306" s="19"/>
      <c r="AC1306" s="14">
        <f>IF(M1306=1,_xlfn.XLOOKUP(D1306,' RPM (ICE)'!$E$3:$E$63,' RPM (ICE)'!$C$3:$C$63,,-1),IF(M1306=2,_xlfn.XLOOKUP(D1306,' RPM (ICE)'!$F$3:$F$63,' RPM (ICE)'!$C$3:$C$63,,-1),IF(M1306=3,_xlfn.XLOOKUP(D1306,' RPM (ICE)'!$G$3:$G$63,' RPM (ICE)'!$C$3:$C$63,,-1))))</f>
        <v>13.483333333333301</v>
      </c>
      <c r="AD1306" s="14">
        <f t="shared" si="480"/>
        <v>10.054521666666643</v>
      </c>
      <c r="AE1306" s="14">
        <f t="shared" si="481"/>
        <v>13.914292245024122</v>
      </c>
      <c r="AF1306" s="14" cm="1">
        <f t="array" ref="AF1306">_xlfn.XLOOKUP(AE1306,BSFC!$I$11:$I$33,_xlfn.XLOOKUP('Main Data (ICE)'!W1306,BSFC!$J$10:$W$10,BSFC!$J$11:$W$33,,-1),,-1)</f>
        <v>450.79008974999994</v>
      </c>
      <c r="AG1306" s="14">
        <f t="shared" si="482"/>
        <v>1.2590218679194376</v>
      </c>
      <c r="AH1306" s="14">
        <f t="shared" si="486"/>
        <v>2.08253003846414E-4</v>
      </c>
      <c r="AI1306" s="14">
        <f t="shared" si="487"/>
        <v>9.3878390294632047E-2</v>
      </c>
      <c r="AJ1306" s="14">
        <f t="shared" si="491"/>
        <v>155.45433288333959</v>
      </c>
      <c r="AK1306" s="14">
        <f t="shared" si="488"/>
        <v>1.2434223880083715E-4</v>
      </c>
      <c r="AL1306" s="14">
        <f t="shared" si="489"/>
        <v>0.20589977865343262</v>
      </c>
    </row>
    <row r="1307" spans="1:38" ht="15.75" thickBot="1" x14ac:dyDescent="0.3">
      <c r="A1307" s="14">
        <v>1</v>
      </c>
      <c r="B1307" s="17" t="s">
        <v>33</v>
      </c>
      <c r="C1307" s="14">
        <v>1301</v>
      </c>
      <c r="D1307" s="14">
        <f t="shared" si="483"/>
        <v>30.000049728</v>
      </c>
      <c r="E1307" s="14">
        <f t="shared" si="473"/>
        <v>13.411199999999999</v>
      </c>
      <c r="F1307" s="14">
        <f t="shared" si="484"/>
        <v>113.86967564435221</v>
      </c>
      <c r="G1307" s="14">
        <f>0.5*('Specifications (ICE)'!$P$4*'Specifications (ICE)'!$P$3)*'Specifications (ICE)'!$P$5*E1307^2</f>
        <v>56.217600027646043</v>
      </c>
      <c r="H1307" s="14">
        <f>IF(B1307="A",'Specifications (ICE)'!$M$12,IF(B1307="G",'Specifications (ICE)'!$M$13))</f>
        <v>84.271039200000004</v>
      </c>
      <c r="I1307" s="14">
        <f>'Specifications (ICE)'!$H$11-G1307-H1307-R1307</f>
        <v>561.50961099107656</v>
      </c>
      <c r="J1307" s="14">
        <f t="shared" si="474"/>
        <v>0.88728655499254105</v>
      </c>
      <c r="K1307" s="14">
        <f>0.5*'Specifications (ICE)'!$E$16*E1307^2</f>
        <v>48283.043975654393</v>
      </c>
      <c r="L1307" s="14">
        <f>E1307/'Specifications (ICE)'!$M$4</f>
        <v>46.93333333333333</v>
      </c>
      <c r="M1307" s="14">
        <f t="shared" si="469"/>
        <v>3</v>
      </c>
      <c r="N1307" s="14">
        <f>IF(M1307=1,'Specifications (ICE)'!$M$19,IF(M1307=2,'Specifications (ICE)'!$M$20,IF(M1307=3,'Specifications (ICE)'!$M$21)))</f>
        <v>632.83908432016858</v>
      </c>
      <c r="O1307" s="14">
        <f t="shared" si="470"/>
        <v>56.911309171706868</v>
      </c>
      <c r="P1307" s="13">
        <f t="shared" si="471"/>
        <v>0.88728655499254105</v>
      </c>
      <c r="Q1307" s="14">
        <v>0</v>
      </c>
      <c r="R1307" s="17">
        <f>'Specifications (ICE)'!$E$16*9.81*SIN(Q1307-Q1306)</f>
        <v>0</v>
      </c>
      <c r="S1307" s="14">
        <f t="shared" si="475"/>
        <v>0</v>
      </c>
      <c r="T1307" s="12">
        <f t="shared" si="472"/>
        <v>840.33949246964119</v>
      </c>
      <c r="U1307" s="3">
        <f t="shared" si="490"/>
        <v>18</v>
      </c>
      <c r="V1307" s="19">
        <f t="shared" si="476"/>
        <v>13.422600000000001</v>
      </c>
      <c r="W1307" s="14">
        <f>IF(M1307=1,_xlfn.XLOOKUP(D1307,' RPM (ICE)'!$E$3:$E$63,' RPM (ICE)'!$B$3:$B$63,,1),IF(M1307=2,_xlfn.XLOOKUP(D1307,' RPM (ICE)'!$F$3:$F$63,' RPM (ICE)'!$B$3:$B$63,,1),IF(M1307=3,_xlfn.XLOOKUP(D1307,' RPM (ICE)'!$G$3:$G$63,' RPM (ICE)'!$B$3:$B$63,,1))))</f>
        <v>6900</v>
      </c>
      <c r="X1307" s="12">
        <f t="shared" si="477"/>
        <v>18.575322156521739</v>
      </c>
      <c r="Y1307" s="3">
        <f t="shared" si="478"/>
        <v>19</v>
      </c>
      <c r="Z1307" s="3">
        <f t="shared" si="485"/>
        <v>19</v>
      </c>
      <c r="AA1307" s="3">
        <f t="shared" si="479"/>
        <v>19</v>
      </c>
      <c r="AB1307" s="19"/>
      <c r="AC1307" s="14">
        <f>IF(M1307=1,_xlfn.XLOOKUP(D1307,' RPM (ICE)'!$E$3:$E$63,' RPM (ICE)'!$C$3:$C$63,,-1),IF(M1307=2,_xlfn.XLOOKUP(D1307,' RPM (ICE)'!$F$3:$F$63,' RPM (ICE)'!$C$3:$C$63,,-1),IF(M1307=3,_xlfn.XLOOKUP(D1307,' RPM (ICE)'!$G$3:$G$63,' RPM (ICE)'!$C$3:$C$63,,-1))))</f>
        <v>13.483333333333301</v>
      </c>
      <c r="AD1307" s="14">
        <f t="shared" si="480"/>
        <v>10.054521666666643</v>
      </c>
      <c r="AE1307" s="14">
        <f t="shared" si="481"/>
        <v>13.914292245024122</v>
      </c>
      <c r="AF1307" s="14" cm="1">
        <f t="array" ref="AF1307">_xlfn.XLOOKUP(AE1307,BSFC!$I$11:$I$33,_xlfn.XLOOKUP('Main Data (ICE)'!W1307,BSFC!$J$10:$W$10,BSFC!$J$11:$W$33,,-1),,-1)</f>
        <v>450.79008974999994</v>
      </c>
      <c r="AG1307" s="14">
        <f t="shared" si="482"/>
        <v>1.2590218679194376</v>
      </c>
      <c r="AH1307" s="14">
        <f t="shared" si="486"/>
        <v>2.08253003846414E-4</v>
      </c>
      <c r="AI1307" s="14">
        <f t="shared" si="487"/>
        <v>9.3878390294632047E-2</v>
      </c>
      <c r="AJ1307" s="14">
        <f t="shared" si="491"/>
        <v>155.54821127363422</v>
      </c>
      <c r="AK1307" s="14">
        <f t="shared" si="488"/>
        <v>1.2434223880083715E-4</v>
      </c>
      <c r="AL1307" s="14">
        <f t="shared" si="489"/>
        <v>0.20602412089223346</v>
      </c>
    </row>
    <row r="1308" spans="1:38" ht="15.75" thickBot="1" x14ac:dyDescent="0.3">
      <c r="A1308" s="14">
        <v>1</v>
      </c>
      <c r="B1308" s="17" t="s">
        <v>33</v>
      </c>
      <c r="C1308" s="14">
        <v>1302</v>
      </c>
      <c r="D1308" s="14">
        <f t="shared" si="483"/>
        <v>30.000049728</v>
      </c>
      <c r="E1308" s="14">
        <f t="shared" si="473"/>
        <v>13.411199999999999</v>
      </c>
      <c r="F1308" s="14">
        <f t="shared" si="484"/>
        <v>113.94424018742069</v>
      </c>
      <c r="G1308" s="14">
        <f>0.5*('Specifications (ICE)'!$P$4*'Specifications (ICE)'!$P$3)*'Specifications (ICE)'!$P$5*E1308^2</f>
        <v>56.217600027646043</v>
      </c>
      <c r="H1308" s="14">
        <f>IF(B1308="A",'Specifications (ICE)'!$M$12,IF(B1308="G",'Specifications (ICE)'!$M$13))</f>
        <v>84.271039200000004</v>
      </c>
      <c r="I1308" s="14">
        <f>'Specifications (ICE)'!$H$11-G1308-H1308-R1308</f>
        <v>561.50961099107656</v>
      </c>
      <c r="J1308" s="14">
        <f t="shared" si="474"/>
        <v>0.88728655499254105</v>
      </c>
      <c r="K1308" s="14">
        <f>0.5*'Specifications (ICE)'!$E$16*E1308^2</f>
        <v>48283.043975654393</v>
      </c>
      <c r="L1308" s="14">
        <f>E1308/'Specifications (ICE)'!$M$4</f>
        <v>46.93333333333333</v>
      </c>
      <c r="M1308" s="14">
        <f t="shared" si="469"/>
        <v>3</v>
      </c>
      <c r="N1308" s="14">
        <f>IF(M1308=1,'Specifications (ICE)'!$M$19,IF(M1308=2,'Specifications (ICE)'!$M$20,IF(M1308=3,'Specifications (ICE)'!$M$21)))</f>
        <v>632.83908432016858</v>
      </c>
      <c r="O1308" s="14">
        <f t="shared" si="470"/>
        <v>56.911309171706868</v>
      </c>
      <c r="P1308" s="13">
        <f t="shared" si="471"/>
        <v>0.88728655499254105</v>
      </c>
      <c r="Q1308" s="14">
        <v>0</v>
      </c>
      <c r="R1308" s="17">
        <f>'Specifications (ICE)'!$E$16*9.81*SIN(Q1308-Q1307)</f>
        <v>0</v>
      </c>
      <c r="S1308" s="14">
        <f t="shared" si="475"/>
        <v>0</v>
      </c>
      <c r="T1308" s="12">
        <f t="shared" si="472"/>
        <v>840.33949246964119</v>
      </c>
      <c r="U1308" s="3">
        <f t="shared" si="490"/>
        <v>18</v>
      </c>
      <c r="V1308" s="19">
        <f t="shared" si="476"/>
        <v>13.422600000000001</v>
      </c>
      <c r="W1308" s="14">
        <f>IF(M1308=1,_xlfn.XLOOKUP(D1308,' RPM (ICE)'!$E$3:$E$63,' RPM (ICE)'!$B$3:$B$63,,1),IF(M1308=2,_xlfn.XLOOKUP(D1308,' RPM (ICE)'!$F$3:$F$63,' RPM (ICE)'!$B$3:$B$63,,1),IF(M1308=3,_xlfn.XLOOKUP(D1308,' RPM (ICE)'!$G$3:$G$63,' RPM (ICE)'!$B$3:$B$63,,1))))</f>
        <v>6900</v>
      </c>
      <c r="X1308" s="12">
        <f t="shared" si="477"/>
        <v>18.575322156521739</v>
      </c>
      <c r="Y1308" s="3">
        <f t="shared" si="478"/>
        <v>19</v>
      </c>
      <c r="Z1308" s="3">
        <f t="shared" si="485"/>
        <v>19</v>
      </c>
      <c r="AA1308" s="3">
        <f t="shared" si="479"/>
        <v>19</v>
      </c>
      <c r="AB1308" s="19"/>
      <c r="AC1308" s="14">
        <f>IF(M1308=1,_xlfn.XLOOKUP(D1308,' RPM (ICE)'!$E$3:$E$63,' RPM (ICE)'!$C$3:$C$63,,-1),IF(M1308=2,_xlfn.XLOOKUP(D1308,' RPM (ICE)'!$F$3:$F$63,' RPM (ICE)'!$C$3:$C$63,,-1),IF(M1308=3,_xlfn.XLOOKUP(D1308,' RPM (ICE)'!$G$3:$G$63,' RPM (ICE)'!$C$3:$C$63,,-1))))</f>
        <v>13.483333333333301</v>
      </c>
      <c r="AD1308" s="14">
        <f t="shared" si="480"/>
        <v>10.054521666666643</v>
      </c>
      <c r="AE1308" s="14">
        <f t="shared" si="481"/>
        <v>13.914292245024122</v>
      </c>
      <c r="AF1308" s="14" cm="1">
        <f t="array" ref="AF1308">_xlfn.XLOOKUP(AE1308,BSFC!$I$11:$I$33,_xlfn.XLOOKUP('Main Data (ICE)'!W1308,BSFC!$J$10:$W$10,BSFC!$J$11:$W$33,,-1),,-1)</f>
        <v>450.79008974999994</v>
      </c>
      <c r="AG1308" s="14">
        <f t="shared" si="482"/>
        <v>1.2590218679194376</v>
      </c>
      <c r="AH1308" s="14">
        <f t="shared" si="486"/>
        <v>2.08253003846414E-4</v>
      </c>
      <c r="AI1308" s="14">
        <f t="shared" si="487"/>
        <v>9.3878390294632047E-2</v>
      </c>
      <c r="AJ1308" s="14">
        <f t="shared" si="491"/>
        <v>155.64208966392886</v>
      </c>
      <c r="AK1308" s="14">
        <f t="shared" si="488"/>
        <v>1.2434223880083715E-4</v>
      </c>
      <c r="AL1308" s="14">
        <f t="shared" si="489"/>
        <v>0.2061484631310343</v>
      </c>
    </row>
    <row r="1309" spans="1:38" ht="15.75" thickBot="1" x14ac:dyDescent="0.3">
      <c r="A1309" s="14">
        <v>1</v>
      </c>
      <c r="B1309" s="17" t="s">
        <v>33</v>
      </c>
      <c r="C1309" s="14">
        <v>1303</v>
      </c>
      <c r="D1309" s="14">
        <f t="shared" si="483"/>
        <v>30.000049728</v>
      </c>
      <c r="E1309" s="14">
        <f t="shared" si="473"/>
        <v>13.411199999999999</v>
      </c>
      <c r="F1309" s="14">
        <f t="shared" si="484"/>
        <v>114.01880473048917</v>
      </c>
      <c r="G1309" s="14">
        <f>0.5*('Specifications (ICE)'!$P$4*'Specifications (ICE)'!$P$3)*'Specifications (ICE)'!$P$5*E1309^2</f>
        <v>56.217600027646043</v>
      </c>
      <c r="H1309" s="14">
        <f>IF(B1309="A",'Specifications (ICE)'!$M$12,IF(B1309="G",'Specifications (ICE)'!$M$13))</f>
        <v>84.271039200000004</v>
      </c>
      <c r="I1309" s="14">
        <f>'Specifications (ICE)'!$H$11-G1309-H1309-R1309</f>
        <v>561.50961099107656</v>
      </c>
      <c r="J1309" s="14">
        <f t="shared" si="474"/>
        <v>0.88728655499254105</v>
      </c>
      <c r="K1309" s="14">
        <f>0.5*'Specifications (ICE)'!$E$16*E1309^2</f>
        <v>48283.043975654393</v>
      </c>
      <c r="L1309" s="14">
        <f>E1309/'Specifications (ICE)'!$M$4</f>
        <v>46.93333333333333</v>
      </c>
      <c r="M1309" s="14">
        <f t="shared" si="469"/>
        <v>3</v>
      </c>
      <c r="N1309" s="14">
        <f>IF(M1309=1,'Specifications (ICE)'!$M$19,IF(M1309=2,'Specifications (ICE)'!$M$20,IF(M1309=3,'Specifications (ICE)'!$M$21)))</f>
        <v>632.83908432016858</v>
      </c>
      <c r="O1309" s="14">
        <f t="shared" si="470"/>
        <v>56.911309171706868</v>
      </c>
      <c r="P1309" s="13">
        <f t="shared" si="471"/>
        <v>0.88728655499254105</v>
      </c>
      <c r="Q1309" s="14">
        <v>0</v>
      </c>
      <c r="R1309" s="17">
        <f>'Specifications (ICE)'!$E$16*9.81*SIN(Q1309-Q1308)</f>
        <v>0</v>
      </c>
      <c r="S1309" s="14">
        <f t="shared" si="475"/>
        <v>0</v>
      </c>
      <c r="T1309" s="12">
        <f t="shared" si="472"/>
        <v>840.33949246964119</v>
      </c>
      <c r="U1309" s="3">
        <f t="shared" si="490"/>
        <v>18</v>
      </c>
      <c r="V1309" s="19">
        <f t="shared" si="476"/>
        <v>13.422600000000001</v>
      </c>
      <c r="W1309" s="14">
        <f>IF(M1309=1,_xlfn.XLOOKUP(D1309,' RPM (ICE)'!$E$3:$E$63,' RPM (ICE)'!$B$3:$B$63,,1),IF(M1309=2,_xlfn.XLOOKUP(D1309,' RPM (ICE)'!$F$3:$F$63,' RPM (ICE)'!$B$3:$B$63,,1),IF(M1309=3,_xlfn.XLOOKUP(D1309,' RPM (ICE)'!$G$3:$G$63,' RPM (ICE)'!$B$3:$B$63,,1))))</f>
        <v>6900</v>
      </c>
      <c r="X1309" s="12">
        <f t="shared" si="477"/>
        <v>18.575322156521739</v>
      </c>
      <c r="Y1309" s="3">
        <f t="shared" si="478"/>
        <v>19</v>
      </c>
      <c r="Z1309" s="3">
        <f t="shared" si="485"/>
        <v>19</v>
      </c>
      <c r="AA1309" s="3">
        <f t="shared" si="479"/>
        <v>19</v>
      </c>
      <c r="AB1309" s="19"/>
      <c r="AC1309" s="14">
        <f>IF(M1309=1,_xlfn.XLOOKUP(D1309,' RPM (ICE)'!$E$3:$E$63,' RPM (ICE)'!$C$3:$C$63,,-1),IF(M1309=2,_xlfn.XLOOKUP(D1309,' RPM (ICE)'!$F$3:$F$63,' RPM (ICE)'!$C$3:$C$63,,-1),IF(M1309=3,_xlfn.XLOOKUP(D1309,' RPM (ICE)'!$G$3:$G$63,' RPM (ICE)'!$C$3:$C$63,,-1))))</f>
        <v>13.483333333333301</v>
      </c>
      <c r="AD1309" s="14">
        <f t="shared" si="480"/>
        <v>10.054521666666643</v>
      </c>
      <c r="AE1309" s="14">
        <f t="shared" si="481"/>
        <v>13.914292245024122</v>
      </c>
      <c r="AF1309" s="14" cm="1">
        <f t="array" ref="AF1309">_xlfn.XLOOKUP(AE1309,BSFC!$I$11:$I$33,_xlfn.XLOOKUP('Main Data (ICE)'!W1309,BSFC!$J$10:$W$10,BSFC!$J$11:$W$33,,-1),,-1)</f>
        <v>450.79008974999994</v>
      </c>
      <c r="AG1309" s="14">
        <f t="shared" si="482"/>
        <v>1.2590218679194376</v>
      </c>
      <c r="AH1309" s="14">
        <f t="shared" si="486"/>
        <v>2.08253003846414E-4</v>
      </c>
      <c r="AI1309" s="14">
        <f t="shared" si="487"/>
        <v>9.3878390294632047E-2</v>
      </c>
      <c r="AJ1309" s="14">
        <f t="shared" si="491"/>
        <v>155.73596805422349</v>
      </c>
      <c r="AK1309" s="14">
        <f t="shared" si="488"/>
        <v>1.2434223880083715E-4</v>
      </c>
      <c r="AL1309" s="14">
        <f t="shared" si="489"/>
        <v>0.20627280536983514</v>
      </c>
    </row>
    <row r="1310" spans="1:38" ht="15.75" thickBot="1" x14ac:dyDescent="0.3">
      <c r="A1310" s="14">
        <v>1</v>
      </c>
      <c r="B1310" s="17" t="s">
        <v>33</v>
      </c>
      <c r="C1310" s="14">
        <v>1304</v>
      </c>
      <c r="D1310" s="14">
        <f t="shared" si="483"/>
        <v>30.000049728</v>
      </c>
      <c r="E1310" s="14">
        <f t="shared" si="473"/>
        <v>13.411199999999999</v>
      </c>
      <c r="F1310" s="14">
        <f t="shared" si="484"/>
        <v>114.09336927355764</v>
      </c>
      <c r="G1310" s="14">
        <f>0.5*('Specifications (ICE)'!$P$4*'Specifications (ICE)'!$P$3)*'Specifications (ICE)'!$P$5*E1310^2</f>
        <v>56.217600027646043</v>
      </c>
      <c r="H1310" s="14">
        <f>IF(B1310="A",'Specifications (ICE)'!$M$12,IF(B1310="G",'Specifications (ICE)'!$M$13))</f>
        <v>84.271039200000004</v>
      </c>
      <c r="I1310" s="14">
        <f>'Specifications (ICE)'!$H$11-G1310-H1310-R1310</f>
        <v>561.50961099107656</v>
      </c>
      <c r="J1310" s="14">
        <f t="shared" si="474"/>
        <v>0.88728655499254105</v>
      </c>
      <c r="K1310" s="14">
        <f>0.5*'Specifications (ICE)'!$E$16*E1310^2</f>
        <v>48283.043975654393</v>
      </c>
      <c r="L1310" s="14">
        <f>E1310/'Specifications (ICE)'!$M$4</f>
        <v>46.93333333333333</v>
      </c>
      <c r="M1310" s="14">
        <f t="shared" si="469"/>
        <v>3</v>
      </c>
      <c r="N1310" s="14">
        <f>IF(M1310=1,'Specifications (ICE)'!$M$19,IF(M1310=2,'Specifications (ICE)'!$M$20,IF(M1310=3,'Specifications (ICE)'!$M$21)))</f>
        <v>632.83908432016858</v>
      </c>
      <c r="O1310" s="14">
        <f t="shared" si="470"/>
        <v>56.911309171706868</v>
      </c>
      <c r="P1310" s="13">
        <f t="shared" si="471"/>
        <v>0.88728655499254105</v>
      </c>
      <c r="Q1310" s="14">
        <v>0</v>
      </c>
      <c r="R1310" s="17">
        <f>'Specifications (ICE)'!$E$16*9.81*SIN(Q1310-Q1309)</f>
        <v>0</v>
      </c>
      <c r="S1310" s="14">
        <f t="shared" si="475"/>
        <v>0</v>
      </c>
      <c r="T1310" s="12">
        <f t="shared" si="472"/>
        <v>840.33949246964119</v>
      </c>
      <c r="U1310" s="3">
        <f t="shared" si="490"/>
        <v>18</v>
      </c>
      <c r="V1310" s="19">
        <f t="shared" si="476"/>
        <v>13.422600000000001</v>
      </c>
      <c r="W1310" s="14">
        <f>IF(M1310=1,_xlfn.XLOOKUP(D1310,' RPM (ICE)'!$E$3:$E$63,' RPM (ICE)'!$B$3:$B$63,,1),IF(M1310=2,_xlfn.XLOOKUP(D1310,' RPM (ICE)'!$F$3:$F$63,' RPM (ICE)'!$B$3:$B$63,,1),IF(M1310=3,_xlfn.XLOOKUP(D1310,' RPM (ICE)'!$G$3:$G$63,' RPM (ICE)'!$B$3:$B$63,,1))))</f>
        <v>6900</v>
      </c>
      <c r="X1310" s="12">
        <f t="shared" si="477"/>
        <v>18.575322156521739</v>
      </c>
      <c r="Y1310" s="3">
        <f t="shared" si="478"/>
        <v>19</v>
      </c>
      <c r="Z1310" s="3">
        <f t="shared" si="485"/>
        <v>19</v>
      </c>
      <c r="AA1310" s="3">
        <f t="shared" si="479"/>
        <v>19</v>
      </c>
      <c r="AB1310" s="19"/>
      <c r="AC1310" s="14">
        <f>IF(M1310=1,_xlfn.XLOOKUP(D1310,' RPM (ICE)'!$E$3:$E$63,' RPM (ICE)'!$C$3:$C$63,,-1),IF(M1310=2,_xlfn.XLOOKUP(D1310,' RPM (ICE)'!$F$3:$F$63,' RPM (ICE)'!$C$3:$C$63,,-1),IF(M1310=3,_xlfn.XLOOKUP(D1310,' RPM (ICE)'!$G$3:$G$63,' RPM (ICE)'!$C$3:$C$63,,-1))))</f>
        <v>13.483333333333301</v>
      </c>
      <c r="AD1310" s="14">
        <f t="shared" si="480"/>
        <v>10.054521666666643</v>
      </c>
      <c r="AE1310" s="14">
        <f t="shared" si="481"/>
        <v>13.914292245024122</v>
      </c>
      <c r="AF1310" s="14" cm="1">
        <f t="array" ref="AF1310">_xlfn.XLOOKUP(AE1310,BSFC!$I$11:$I$33,_xlfn.XLOOKUP('Main Data (ICE)'!W1310,BSFC!$J$10:$W$10,BSFC!$J$11:$W$33,,-1),,-1)</f>
        <v>450.79008974999994</v>
      </c>
      <c r="AG1310" s="14">
        <f t="shared" si="482"/>
        <v>1.2590218679194376</v>
      </c>
      <c r="AH1310" s="14">
        <f t="shared" si="486"/>
        <v>2.08253003846414E-4</v>
      </c>
      <c r="AI1310" s="14">
        <f t="shared" si="487"/>
        <v>9.3878390294632047E-2</v>
      </c>
      <c r="AJ1310" s="14">
        <f t="shared" si="491"/>
        <v>155.82984644451813</v>
      </c>
      <c r="AK1310" s="14">
        <f t="shared" si="488"/>
        <v>1.2434223880083715E-4</v>
      </c>
      <c r="AL1310" s="14">
        <f t="shared" si="489"/>
        <v>0.20639714760863598</v>
      </c>
    </row>
    <row r="1311" spans="1:38" ht="15.75" thickBot="1" x14ac:dyDescent="0.3">
      <c r="A1311" s="14">
        <v>1</v>
      </c>
      <c r="B1311" s="17" t="s">
        <v>33</v>
      </c>
      <c r="C1311" s="14">
        <v>1305</v>
      </c>
      <c r="D1311" s="14">
        <f t="shared" si="483"/>
        <v>30.000049728</v>
      </c>
      <c r="E1311" s="14">
        <f t="shared" si="473"/>
        <v>13.411199999999999</v>
      </c>
      <c r="F1311" s="14">
        <f t="shared" si="484"/>
        <v>114.16793381662612</v>
      </c>
      <c r="G1311" s="14">
        <f>0.5*('Specifications (ICE)'!$P$4*'Specifications (ICE)'!$P$3)*'Specifications (ICE)'!$P$5*E1311^2</f>
        <v>56.217600027646043</v>
      </c>
      <c r="H1311" s="14">
        <f>IF(B1311="A",'Specifications (ICE)'!$M$12,IF(B1311="G",'Specifications (ICE)'!$M$13))</f>
        <v>84.271039200000004</v>
      </c>
      <c r="I1311" s="14">
        <f>'Specifications (ICE)'!$H$11-G1311-H1311-R1311</f>
        <v>561.50961099107656</v>
      </c>
      <c r="J1311" s="14">
        <f t="shared" si="474"/>
        <v>0.88728655499254105</v>
      </c>
      <c r="K1311" s="14">
        <f>0.5*'Specifications (ICE)'!$E$16*E1311^2</f>
        <v>48283.043975654393</v>
      </c>
      <c r="L1311" s="14">
        <f>E1311/'Specifications (ICE)'!$M$4</f>
        <v>46.93333333333333</v>
      </c>
      <c r="M1311" s="14">
        <f t="shared" si="469"/>
        <v>3</v>
      </c>
      <c r="N1311" s="14">
        <f>IF(M1311=1,'Specifications (ICE)'!$M$19,IF(M1311=2,'Specifications (ICE)'!$M$20,IF(M1311=3,'Specifications (ICE)'!$M$21)))</f>
        <v>632.83908432016858</v>
      </c>
      <c r="O1311" s="14">
        <f t="shared" si="470"/>
        <v>56.911309171706868</v>
      </c>
      <c r="P1311" s="13">
        <f t="shared" si="471"/>
        <v>0.88728655499254105</v>
      </c>
      <c r="Q1311" s="14">
        <v>0</v>
      </c>
      <c r="R1311" s="17">
        <f>'Specifications (ICE)'!$E$16*9.81*SIN(Q1311-Q1310)</f>
        <v>0</v>
      </c>
      <c r="S1311" s="14">
        <f t="shared" si="475"/>
        <v>0</v>
      </c>
      <c r="T1311" s="12">
        <f t="shared" si="472"/>
        <v>840.33949246964119</v>
      </c>
      <c r="U1311" s="3">
        <f t="shared" si="490"/>
        <v>18</v>
      </c>
      <c r="V1311" s="19">
        <f t="shared" si="476"/>
        <v>13.422600000000001</v>
      </c>
      <c r="W1311" s="14">
        <f>IF(M1311=1,_xlfn.XLOOKUP(D1311,' RPM (ICE)'!$E$3:$E$63,' RPM (ICE)'!$B$3:$B$63,,1),IF(M1311=2,_xlfn.XLOOKUP(D1311,' RPM (ICE)'!$F$3:$F$63,' RPM (ICE)'!$B$3:$B$63,,1),IF(M1311=3,_xlfn.XLOOKUP(D1311,' RPM (ICE)'!$G$3:$G$63,' RPM (ICE)'!$B$3:$B$63,,1))))</f>
        <v>6900</v>
      </c>
      <c r="X1311" s="12">
        <f t="shared" si="477"/>
        <v>18.575322156521739</v>
      </c>
      <c r="Y1311" s="3">
        <f t="shared" si="478"/>
        <v>19</v>
      </c>
      <c r="Z1311" s="3">
        <f t="shared" si="485"/>
        <v>19</v>
      </c>
      <c r="AA1311" s="3">
        <f t="shared" si="479"/>
        <v>19</v>
      </c>
      <c r="AB1311" s="19"/>
      <c r="AC1311" s="14">
        <f>IF(M1311=1,_xlfn.XLOOKUP(D1311,' RPM (ICE)'!$E$3:$E$63,' RPM (ICE)'!$C$3:$C$63,,-1),IF(M1311=2,_xlfn.XLOOKUP(D1311,' RPM (ICE)'!$F$3:$F$63,' RPM (ICE)'!$C$3:$C$63,,-1),IF(M1311=3,_xlfn.XLOOKUP(D1311,' RPM (ICE)'!$G$3:$G$63,' RPM (ICE)'!$C$3:$C$63,,-1))))</f>
        <v>13.483333333333301</v>
      </c>
      <c r="AD1311" s="14">
        <f t="shared" si="480"/>
        <v>10.054521666666643</v>
      </c>
      <c r="AE1311" s="14">
        <f t="shared" si="481"/>
        <v>13.914292245024122</v>
      </c>
      <c r="AF1311" s="14" cm="1">
        <f t="array" ref="AF1311">_xlfn.XLOOKUP(AE1311,BSFC!$I$11:$I$33,_xlfn.XLOOKUP('Main Data (ICE)'!W1311,BSFC!$J$10:$W$10,BSFC!$J$11:$W$33,,-1),,-1)</f>
        <v>450.79008974999994</v>
      </c>
      <c r="AG1311" s="14">
        <f t="shared" si="482"/>
        <v>1.2590218679194376</v>
      </c>
      <c r="AH1311" s="14">
        <f t="shared" si="486"/>
        <v>2.08253003846414E-4</v>
      </c>
      <c r="AI1311" s="14">
        <f t="shared" si="487"/>
        <v>9.3878390294632047E-2</v>
      </c>
      <c r="AJ1311" s="14">
        <f t="shared" si="491"/>
        <v>155.92372483481276</v>
      </c>
      <c r="AK1311" s="14">
        <f t="shared" si="488"/>
        <v>1.2434223880083715E-4</v>
      </c>
      <c r="AL1311" s="14">
        <f t="shared" si="489"/>
        <v>0.20652148984743682</v>
      </c>
    </row>
    <row r="1312" spans="1:38" ht="15.75" thickBot="1" x14ac:dyDescent="0.3">
      <c r="A1312" s="14">
        <v>1</v>
      </c>
      <c r="B1312" s="17" t="s">
        <v>33</v>
      </c>
      <c r="C1312" s="14">
        <v>1306</v>
      </c>
      <c r="D1312" s="14">
        <f t="shared" si="483"/>
        <v>30.000049728</v>
      </c>
      <c r="E1312" s="14">
        <f t="shared" si="473"/>
        <v>13.411199999999999</v>
      </c>
      <c r="F1312" s="14">
        <f t="shared" si="484"/>
        <v>114.24249835969459</v>
      </c>
      <c r="G1312" s="14">
        <f>0.5*('Specifications (ICE)'!$P$4*'Specifications (ICE)'!$P$3)*'Specifications (ICE)'!$P$5*E1312^2</f>
        <v>56.217600027646043</v>
      </c>
      <c r="H1312" s="14">
        <f>IF(B1312="A",'Specifications (ICE)'!$M$12,IF(B1312="G",'Specifications (ICE)'!$M$13))</f>
        <v>84.271039200000004</v>
      </c>
      <c r="I1312" s="14">
        <f>'Specifications (ICE)'!$H$11-G1312-H1312-R1312</f>
        <v>561.50961099107656</v>
      </c>
      <c r="J1312" s="14">
        <f t="shared" si="474"/>
        <v>0.88728655499254105</v>
      </c>
      <c r="K1312" s="14">
        <f>0.5*'Specifications (ICE)'!$E$16*E1312^2</f>
        <v>48283.043975654393</v>
      </c>
      <c r="L1312" s="14">
        <f>E1312/'Specifications (ICE)'!$M$4</f>
        <v>46.93333333333333</v>
      </c>
      <c r="M1312" s="14">
        <f t="shared" si="469"/>
        <v>3</v>
      </c>
      <c r="N1312" s="14">
        <f>IF(M1312=1,'Specifications (ICE)'!$M$19,IF(M1312=2,'Specifications (ICE)'!$M$20,IF(M1312=3,'Specifications (ICE)'!$M$21)))</f>
        <v>632.83908432016858</v>
      </c>
      <c r="O1312" s="14">
        <f t="shared" si="470"/>
        <v>56.911309171706868</v>
      </c>
      <c r="P1312" s="13">
        <f t="shared" si="471"/>
        <v>0.88728655499254105</v>
      </c>
      <c r="Q1312" s="14">
        <v>0</v>
      </c>
      <c r="R1312" s="17">
        <f>'Specifications (ICE)'!$E$16*9.81*SIN(Q1312-Q1311)</f>
        <v>0</v>
      </c>
      <c r="S1312" s="14">
        <f t="shared" si="475"/>
        <v>0</v>
      </c>
      <c r="T1312" s="12">
        <f t="shared" si="472"/>
        <v>840.33949246964119</v>
      </c>
      <c r="U1312" s="3">
        <f t="shared" si="490"/>
        <v>18</v>
      </c>
      <c r="V1312" s="19">
        <f t="shared" si="476"/>
        <v>13.422600000000001</v>
      </c>
      <c r="W1312" s="14">
        <f>IF(M1312=1,_xlfn.XLOOKUP(D1312,' RPM (ICE)'!$E$3:$E$63,' RPM (ICE)'!$B$3:$B$63,,1),IF(M1312=2,_xlfn.XLOOKUP(D1312,' RPM (ICE)'!$F$3:$F$63,' RPM (ICE)'!$B$3:$B$63,,1),IF(M1312=3,_xlfn.XLOOKUP(D1312,' RPM (ICE)'!$G$3:$G$63,' RPM (ICE)'!$B$3:$B$63,,1))))</f>
        <v>6900</v>
      </c>
      <c r="X1312" s="12">
        <f t="shared" si="477"/>
        <v>18.575322156521739</v>
      </c>
      <c r="Y1312" s="3">
        <f t="shared" si="478"/>
        <v>19</v>
      </c>
      <c r="Z1312" s="3">
        <f t="shared" si="485"/>
        <v>19</v>
      </c>
      <c r="AA1312" s="3">
        <f t="shared" si="479"/>
        <v>19</v>
      </c>
      <c r="AB1312" s="19"/>
      <c r="AC1312" s="14">
        <f>IF(M1312=1,_xlfn.XLOOKUP(D1312,' RPM (ICE)'!$E$3:$E$63,' RPM (ICE)'!$C$3:$C$63,,-1),IF(M1312=2,_xlfn.XLOOKUP(D1312,' RPM (ICE)'!$F$3:$F$63,' RPM (ICE)'!$C$3:$C$63,,-1),IF(M1312=3,_xlfn.XLOOKUP(D1312,' RPM (ICE)'!$G$3:$G$63,' RPM (ICE)'!$C$3:$C$63,,-1))))</f>
        <v>13.483333333333301</v>
      </c>
      <c r="AD1312" s="14">
        <f t="shared" si="480"/>
        <v>10.054521666666643</v>
      </c>
      <c r="AE1312" s="14">
        <f t="shared" si="481"/>
        <v>13.914292245024122</v>
      </c>
      <c r="AF1312" s="14" cm="1">
        <f t="array" ref="AF1312">_xlfn.XLOOKUP(AE1312,BSFC!$I$11:$I$33,_xlfn.XLOOKUP('Main Data (ICE)'!W1312,BSFC!$J$10:$W$10,BSFC!$J$11:$W$33,,-1),,-1)</f>
        <v>450.79008974999994</v>
      </c>
      <c r="AG1312" s="14">
        <f t="shared" si="482"/>
        <v>1.2590218679194376</v>
      </c>
      <c r="AH1312" s="14">
        <f t="shared" si="486"/>
        <v>2.08253003846414E-4</v>
      </c>
      <c r="AI1312" s="14">
        <f t="shared" si="487"/>
        <v>9.3878390294632047E-2</v>
      </c>
      <c r="AJ1312" s="14">
        <f t="shared" si="491"/>
        <v>156.01760322510739</v>
      </c>
      <c r="AK1312" s="14">
        <f t="shared" si="488"/>
        <v>1.2434223880083715E-4</v>
      </c>
      <c r="AL1312" s="14">
        <f t="shared" si="489"/>
        <v>0.20664583208623766</v>
      </c>
    </row>
    <row r="1313" spans="1:38" ht="15.75" thickBot="1" x14ac:dyDescent="0.3">
      <c r="A1313" s="14">
        <v>1</v>
      </c>
      <c r="B1313" s="17" t="s">
        <v>33</v>
      </c>
      <c r="C1313" s="14">
        <v>1307</v>
      </c>
      <c r="D1313" s="14">
        <f t="shared" si="483"/>
        <v>30.000049728</v>
      </c>
      <c r="E1313" s="14">
        <f t="shared" si="473"/>
        <v>13.411199999999999</v>
      </c>
      <c r="F1313" s="14">
        <f t="shared" si="484"/>
        <v>114.31706290276307</v>
      </c>
      <c r="G1313" s="14">
        <f>0.5*('Specifications (ICE)'!$P$4*'Specifications (ICE)'!$P$3)*'Specifications (ICE)'!$P$5*E1313^2</f>
        <v>56.217600027646043</v>
      </c>
      <c r="H1313" s="14">
        <f>IF(B1313="A",'Specifications (ICE)'!$M$12,IF(B1313="G",'Specifications (ICE)'!$M$13))</f>
        <v>84.271039200000004</v>
      </c>
      <c r="I1313" s="14">
        <f>'Specifications (ICE)'!$H$11-G1313-H1313-R1313</f>
        <v>561.50961099107656</v>
      </c>
      <c r="J1313" s="14">
        <f t="shared" si="474"/>
        <v>0.88728655499254105</v>
      </c>
      <c r="K1313" s="14">
        <f>0.5*'Specifications (ICE)'!$E$16*E1313^2</f>
        <v>48283.043975654393</v>
      </c>
      <c r="L1313" s="14">
        <f>E1313/'Specifications (ICE)'!$M$4</f>
        <v>46.93333333333333</v>
      </c>
      <c r="M1313" s="14">
        <f t="shared" si="469"/>
        <v>3</v>
      </c>
      <c r="N1313" s="14">
        <f>IF(M1313=1,'Specifications (ICE)'!$M$19,IF(M1313=2,'Specifications (ICE)'!$M$20,IF(M1313=3,'Specifications (ICE)'!$M$21)))</f>
        <v>632.83908432016858</v>
      </c>
      <c r="O1313" s="14">
        <f t="shared" si="470"/>
        <v>56.911309171706868</v>
      </c>
      <c r="P1313" s="13">
        <f t="shared" si="471"/>
        <v>0.88728655499254105</v>
      </c>
      <c r="Q1313" s="14">
        <v>0</v>
      </c>
      <c r="R1313" s="17">
        <f>'Specifications (ICE)'!$E$16*9.81*SIN(Q1313-Q1312)</f>
        <v>0</v>
      </c>
      <c r="S1313" s="14">
        <f t="shared" si="475"/>
        <v>0</v>
      </c>
      <c r="T1313" s="12">
        <f t="shared" si="472"/>
        <v>840.33949246964119</v>
      </c>
      <c r="U1313" s="3">
        <f t="shared" si="490"/>
        <v>18</v>
      </c>
      <c r="V1313" s="19">
        <f t="shared" si="476"/>
        <v>13.422600000000001</v>
      </c>
      <c r="W1313" s="14">
        <f>IF(M1313=1,_xlfn.XLOOKUP(D1313,' RPM (ICE)'!$E$3:$E$63,' RPM (ICE)'!$B$3:$B$63,,1),IF(M1313=2,_xlfn.XLOOKUP(D1313,' RPM (ICE)'!$F$3:$F$63,' RPM (ICE)'!$B$3:$B$63,,1),IF(M1313=3,_xlfn.XLOOKUP(D1313,' RPM (ICE)'!$G$3:$G$63,' RPM (ICE)'!$B$3:$B$63,,1))))</f>
        <v>6900</v>
      </c>
      <c r="X1313" s="12">
        <f t="shared" si="477"/>
        <v>18.575322156521739</v>
      </c>
      <c r="Y1313" s="3">
        <f t="shared" si="478"/>
        <v>19</v>
      </c>
      <c r="Z1313" s="3">
        <f t="shared" si="485"/>
        <v>19</v>
      </c>
      <c r="AA1313" s="3">
        <f t="shared" si="479"/>
        <v>19</v>
      </c>
      <c r="AB1313" s="19"/>
      <c r="AC1313" s="14">
        <f>IF(M1313=1,_xlfn.XLOOKUP(D1313,' RPM (ICE)'!$E$3:$E$63,' RPM (ICE)'!$C$3:$C$63,,-1),IF(M1313=2,_xlfn.XLOOKUP(D1313,' RPM (ICE)'!$F$3:$F$63,' RPM (ICE)'!$C$3:$C$63,,-1),IF(M1313=3,_xlfn.XLOOKUP(D1313,' RPM (ICE)'!$G$3:$G$63,' RPM (ICE)'!$C$3:$C$63,,-1))))</f>
        <v>13.483333333333301</v>
      </c>
      <c r="AD1313" s="14">
        <f t="shared" si="480"/>
        <v>10.054521666666643</v>
      </c>
      <c r="AE1313" s="14">
        <f t="shared" si="481"/>
        <v>13.914292245024122</v>
      </c>
      <c r="AF1313" s="14" cm="1">
        <f t="array" ref="AF1313">_xlfn.XLOOKUP(AE1313,BSFC!$I$11:$I$33,_xlfn.XLOOKUP('Main Data (ICE)'!W1313,BSFC!$J$10:$W$10,BSFC!$J$11:$W$33,,-1),,-1)</f>
        <v>450.79008974999994</v>
      </c>
      <c r="AG1313" s="14">
        <f t="shared" si="482"/>
        <v>1.2590218679194376</v>
      </c>
      <c r="AH1313" s="14">
        <f t="shared" si="486"/>
        <v>2.08253003846414E-4</v>
      </c>
      <c r="AI1313" s="14">
        <f t="shared" si="487"/>
        <v>9.3878390294632047E-2</v>
      </c>
      <c r="AJ1313" s="14">
        <f t="shared" si="491"/>
        <v>156.11148161540203</v>
      </c>
      <c r="AK1313" s="14">
        <f t="shared" si="488"/>
        <v>1.2434223880083715E-4</v>
      </c>
      <c r="AL1313" s="14">
        <f t="shared" si="489"/>
        <v>0.2067701743250385</v>
      </c>
    </row>
    <row r="1314" spans="1:38" ht="15.75" thickBot="1" x14ac:dyDescent="0.3">
      <c r="A1314" s="14">
        <v>1</v>
      </c>
      <c r="B1314" s="17" t="s">
        <v>33</v>
      </c>
      <c r="C1314" s="14">
        <v>1308</v>
      </c>
      <c r="D1314" s="14">
        <f t="shared" si="483"/>
        <v>30.000049728</v>
      </c>
      <c r="E1314" s="14">
        <f t="shared" si="473"/>
        <v>13.411199999999999</v>
      </c>
      <c r="F1314" s="14">
        <f t="shared" si="484"/>
        <v>114.39162744583155</v>
      </c>
      <c r="G1314" s="14">
        <f>0.5*('Specifications (ICE)'!$P$4*'Specifications (ICE)'!$P$3)*'Specifications (ICE)'!$P$5*E1314^2</f>
        <v>56.217600027646043</v>
      </c>
      <c r="H1314" s="14">
        <f>IF(B1314="A",'Specifications (ICE)'!$M$12,IF(B1314="G",'Specifications (ICE)'!$M$13))</f>
        <v>84.271039200000004</v>
      </c>
      <c r="I1314" s="14">
        <f>'Specifications (ICE)'!$H$11-G1314-H1314-R1314</f>
        <v>561.50961099107656</v>
      </c>
      <c r="J1314" s="14">
        <f t="shared" si="474"/>
        <v>0.88728655499254105</v>
      </c>
      <c r="K1314" s="14">
        <f>0.5*'Specifications (ICE)'!$E$16*E1314^2</f>
        <v>48283.043975654393</v>
      </c>
      <c r="L1314" s="14">
        <f>E1314/'Specifications (ICE)'!$M$4</f>
        <v>46.93333333333333</v>
      </c>
      <c r="M1314" s="14">
        <f t="shared" si="469"/>
        <v>3</v>
      </c>
      <c r="N1314" s="14">
        <f>IF(M1314=1,'Specifications (ICE)'!$M$19,IF(M1314=2,'Specifications (ICE)'!$M$20,IF(M1314=3,'Specifications (ICE)'!$M$21)))</f>
        <v>632.83908432016858</v>
      </c>
      <c r="O1314" s="14">
        <f t="shared" si="470"/>
        <v>56.911309171706868</v>
      </c>
      <c r="P1314" s="13">
        <f t="shared" si="471"/>
        <v>0.88728655499254105</v>
      </c>
      <c r="Q1314" s="14">
        <v>0</v>
      </c>
      <c r="R1314" s="17">
        <f>'Specifications (ICE)'!$E$16*9.81*SIN(Q1314-Q1313)</f>
        <v>0</v>
      </c>
      <c r="S1314" s="14">
        <f t="shared" si="475"/>
        <v>0</v>
      </c>
      <c r="T1314" s="12">
        <f t="shared" si="472"/>
        <v>840.33949246964119</v>
      </c>
      <c r="U1314" s="3">
        <f t="shared" si="490"/>
        <v>18</v>
      </c>
      <c r="V1314" s="19">
        <f t="shared" si="476"/>
        <v>13.422600000000001</v>
      </c>
      <c r="W1314" s="14">
        <f>IF(M1314=1,_xlfn.XLOOKUP(D1314,' RPM (ICE)'!$E$3:$E$63,' RPM (ICE)'!$B$3:$B$63,,1),IF(M1314=2,_xlfn.XLOOKUP(D1314,' RPM (ICE)'!$F$3:$F$63,' RPM (ICE)'!$B$3:$B$63,,1),IF(M1314=3,_xlfn.XLOOKUP(D1314,' RPM (ICE)'!$G$3:$G$63,' RPM (ICE)'!$B$3:$B$63,,1))))</f>
        <v>6900</v>
      </c>
      <c r="X1314" s="12">
        <f t="shared" si="477"/>
        <v>18.575322156521739</v>
      </c>
      <c r="Y1314" s="3">
        <f t="shared" si="478"/>
        <v>19</v>
      </c>
      <c r="Z1314" s="3">
        <f t="shared" si="485"/>
        <v>19</v>
      </c>
      <c r="AA1314" s="3">
        <f t="shared" si="479"/>
        <v>19</v>
      </c>
      <c r="AB1314" s="19"/>
      <c r="AC1314" s="14">
        <f>IF(M1314=1,_xlfn.XLOOKUP(D1314,' RPM (ICE)'!$E$3:$E$63,' RPM (ICE)'!$C$3:$C$63,,-1),IF(M1314=2,_xlfn.XLOOKUP(D1314,' RPM (ICE)'!$F$3:$F$63,' RPM (ICE)'!$C$3:$C$63,,-1),IF(M1314=3,_xlfn.XLOOKUP(D1314,' RPM (ICE)'!$G$3:$G$63,' RPM (ICE)'!$C$3:$C$63,,-1))))</f>
        <v>13.483333333333301</v>
      </c>
      <c r="AD1314" s="14">
        <f t="shared" si="480"/>
        <v>10.054521666666643</v>
      </c>
      <c r="AE1314" s="14">
        <f t="shared" si="481"/>
        <v>13.914292245024122</v>
      </c>
      <c r="AF1314" s="14" cm="1">
        <f t="array" ref="AF1314">_xlfn.XLOOKUP(AE1314,BSFC!$I$11:$I$33,_xlfn.XLOOKUP('Main Data (ICE)'!W1314,BSFC!$J$10:$W$10,BSFC!$J$11:$W$33,,-1),,-1)</f>
        <v>450.79008974999994</v>
      </c>
      <c r="AG1314" s="14">
        <f t="shared" si="482"/>
        <v>1.2590218679194376</v>
      </c>
      <c r="AH1314" s="14">
        <f t="shared" si="486"/>
        <v>2.08253003846414E-4</v>
      </c>
      <c r="AI1314" s="14">
        <f t="shared" si="487"/>
        <v>9.3878390294632047E-2</v>
      </c>
      <c r="AJ1314" s="14">
        <f t="shared" si="491"/>
        <v>156.20536000569666</v>
      </c>
      <c r="AK1314" s="14">
        <f t="shared" si="488"/>
        <v>1.2434223880083715E-4</v>
      </c>
      <c r="AL1314" s="14">
        <f t="shared" si="489"/>
        <v>0.20689451656383934</v>
      </c>
    </row>
    <row r="1315" spans="1:38" ht="15.75" thickBot="1" x14ac:dyDescent="0.3">
      <c r="A1315" s="14">
        <v>1</v>
      </c>
      <c r="B1315" s="17" t="s">
        <v>33</v>
      </c>
      <c r="C1315" s="14">
        <v>1309</v>
      </c>
      <c r="D1315" s="14">
        <f t="shared" si="483"/>
        <v>30.000049728</v>
      </c>
      <c r="E1315" s="14">
        <f t="shared" si="473"/>
        <v>13.411199999999999</v>
      </c>
      <c r="F1315" s="14">
        <f t="shared" si="484"/>
        <v>114.46619198890002</v>
      </c>
      <c r="G1315" s="14">
        <f>0.5*('Specifications (ICE)'!$P$4*'Specifications (ICE)'!$P$3)*'Specifications (ICE)'!$P$5*E1315^2</f>
        <v>56.217600027646043</v>
      </c>
      <c r="H1315" s="14">
        <f>IF(B1315="A",'Specifications (ICE)'!$M$12,IF(B1315="G",'Specifications (ICE)'!$M$13))</f>
        <v>84.271039200000004</v>
      </c>
      <c r="I1315" s="14">
        <f>'Specifications (ICE)'!$H$11-G1315-H1315-R1315</f>
        <v>561.50961099107656</v>
      </c>
      <c r="J1315" s="14">
        <f t="shared" si="474"/>
        <v>0.88728655499254105</v>
      </c>
      <c r="K1315" s="14">
        <f>0.5*'Specifications (ICE)'!$E$16*E1315^2</f>
        <v>48283.043975654393</v>
      </c>
      <c r="L1315" s="14">
        <f>E1315/'Specifications (ICE)'!$M$4</f>
        <v>46.93333333333333</v>
      </c>
      <c r="M1315" s="14">
        <f t="shared" si="469"/>
        <v>3</v>
      </c>
      <c r="N1315" s="14">
        <f>IF(M1315=1,'Specifications (ICE)'!$M$19,IF(M1315=2,'Specifications (ICE)'!$M$20,IF(M1315=3,'Specifications (ICE)'!$M$21)))</f>
        <v>632.83908432016858</v>
      </c>
      <c r="O1315" s="14">
        <f t="shared" si="470"/>
        <v>56.911309171706868</v>
      </c>
      <c r="P1315" s="13">
        <f t="shared" si="471"/>
        <v>0.88728655499254105</v>
      </c>
      <c r="Q1315" s="14">
        <v>0</v>
      </c>
      <c r="R1315" s="17">
        <f>'Specifications (ICE)'!$E$16*9.81*SIN(Q1315-Q1314)</f>
        <v>0</v>
      </c>
      <c r="S1315" s="14">
        <f t="shared" si="475"/>
        <v>0</v>
      </c>
      <c r="T1315" s="12">
        <f t="shared" si="472"/>
        <v>840.33949246964119</v>
      </c>
      <c r="U1315" s="3">
        <f t="shared" si="490"/>
        <v>18</v>
      </c>
      <c r="V1315" s="19">
        <f t="shared" si="476"/>
        <v>13.422600000000001</v>
      </c>
      <c r="W1315" s="14">
        <f>IF(M1315=1,_xlfn.XLOOKUP(D1315,' RPM (ICE)'!$E$3:$E$63,' RPM (ICE)'!$B$3:$B$63,,1),IF(M1315=2,_xlfn.XLOOKUP(D1315,' RPM (ICE)'!$F$3:$F$63,' RPM (ICE)'!$B$3:$B$63,,1),IF(M1315=3,_xlfn.XLOOKUP(D1315,' RPM (ICE)'!$G$3:$G$63,' RPM (ICE)'!$B$3:$B$63,,1))))</f>
        <v>6900</v>
      </c>
      <c r="X1315" s="12">
        <f t="shared" si="477"/>
        <v>18.575322156521739</v>
      </c>
      <c r="Y1315" s="3">
        <f t="shared" si="478"/>
        <v>19</v>
      </c>
      <c r="Z1315" s="3">
        <f t="shared" si="485"/>
        <v>19</v>
      </c>
      <c r="AA1315" s="3">
        <f t="shared" si="479"/>
        <v>19</v>
      </c>
      <c r="AB1315" s="19"/>
      <c r="AC1315" s="14">
        <f>IF(M1315=1,_xlfn.XLOOKUP(D1315,' RPM (ICE)'!$E$3:$E$63,' RPM (ICE)'!$C$3:$C$63,,-1),IF(M1315=2,_xlfn.XLOOKUP(D1315,' RPM (ICE)'!$F$3:$F$63,' RPM (ICE)'!$C$3:$C$63,,-1),IF(M1315=3,_xlfn.XLOOKUP(D1315,' RPM (ICE)'!$G$3:$G$63,' RPM (ICE)'!$C$3:$C$63,,-1))))</f>
        <v>13.483333333333301</v>
      </c>
      <c r="AD1315" s="14">
        <f t="shared" si="480"/>
        <v>10.054521666666643</v>
      </c>
      <c r="AE1315" s="14">
        <f t="shared" si="481"/>
        <v>13.914292245024122</v>
      </c>
      <c r="AF1315" s="14" cm="1">
        <f t="array" ref="AF1315">_xlfn.XLOOKUP(AE1315,BSFC!$I$11:$I$33,_xlfn.XLOOKUP('Main Data (ICE)'!W1315,BSFC!$J$10:$W$10,BSFC!$J$11:$W$33,,-1),,-1)</f>
        <v>450.79008974999994</v>
      </c>
      <c r="AG1315" s="14">
        <f t="shared" si="482"/>
        <v>1.2590218679194376</v>
      </c>
      <c r="AH1315" s="14">
        <f t="shared" si="486"/>
        <v>2.08253003846414E-4</v>
      </c>
      <c r="AI1315" s="14">
        <f t="shared" si="487"/>
        <v>9.3878390294632047E-2</v>
      </c>
      <c r="AJ1315" s="14">
        <f t="shared" si="491"/>
        <v>156.2992383959913</v>
      </c>
      <c r="AK1315" s="14">
        <f t="shared" si="488"/>
        <v>1.2434223880083715E-4</v>
      </c>
      <c r="AL1315" s="14">
        <f t="shared" si="489"/>
        <v>0.20701885880264018</v>
      </c>
    </row>
    <row r="1316" spans="1:38" ht="15.75" thickBot="1" x14ac:dyDescent="0.3">
      <c r="A1316" s="14">
        <v>1</v>
      </c>
      <c r="B1316" s="17" t="s">
        <v>33</v>
      </c>
      <c r="C1316" s="14">
        <v>1310</v>
      </c>
      <c r="D1316" s="14">
        <f t="shared" si="483"/>
        <v>30.000049728</v>
      </c>
      <c r="E1316" s="14">
        <f t="shared" si="473"/>
        <v>13.411199999999999</v>
      </c>
      <c r="F1316" s="14">
        <f t="shared" si="484"/>
        <v>114.5407565319685</v>
      </c>
      <c r="G1316" s="14">
        <f>0.5*('Specifications (ICE)'!$P$4*'Specifications (ICE)'!$P$3)*'Specifications (ICE)'!$P$5*E1316^2</f>
        <v>56.217600027646043</v>
      </c>
      <c r="H1316" s="14">
        <f>IF(B1316="A",'Specifications (ICE)'!$M$12,IF(B1316="G",'Specifications (ICE)'!$M$13))</f>
        <v>84.271039200000004</v>
      </c>
      <c r="I1316" s="14">
        <f>'Specifications (ICE)'!$H$11-G1316-H1316-R1316</f>
        <v>561.50961099107656</v>
      </c>
      <c r="J1316" s="14">
        <f t="shared" si="474"/>
        <v>0.88728655499254105</v>
      </c>
      <c r="K1316" s="14">
        <f>0.5*'Specifications (ICE)'!$E$16*E1316^2</f>
        <v>48283.043975654393</v>
      </c>
      <c r="L1316" s="14">
        <f>E1316/'Specifications (ICE)'!$M$4</f>
        <v>46.93333333333333</v>
      </c>
      <c r="M1316" s="14">
        <f t="shared" si="469"/>
        <v>3</v>
      </c>
      <c r="N1316" s="14">
        <f>IF(M1316=1,'Specifications (ICE)'!$M$19,IF(M1316=2,'Specifications (ICE)'!$M$20,IF(M1316=3,'Specifications (ICE)'!$M$21)))</f>
        <v>632.83908432016858</v>
      </c>
      <c r="O1316" s="14">
        <f t="shared" si="470"/>
        <v>56.911309171706868</v>
      </c>
      <c r="P1316" s="13">
        <f t="shared" si="471"/>
        <v>0.88728655499254105</v>
      </c>
      <c r="Q1316" s="14">
        <v>0</v>
      </c>
      <c r="R1316" s="17">
        <f>'Specifications (ICE)'!$E$16*9.81*SIN(Q1316-Q1315)</f>
        <v>0</v>
      </c>
      <c r="S1316" s="14">
        <f t="shared" si="475"/>
        <v>0</v>
      </c>
      <c r="T1316" s="12">
        <f t="shared" si="472"/>
        <v>840.33949246964119</v>
      </c>
      <c r="U1316" s="3">
        <f t="shared" si="490"/>
        <v>18</v>
      </c>
      <c r="V1316" s="19">
        <f t="shared" si="476"/>
        <v>13.422600000000001</v>
      </c>
      <c r="W1316" s="14">
        <f>IF(M1316=1,_xlfn.XLOOKUP(D1316,' RPM (ICE)'!$E$3:$E$63,' RPM (ICE)'!$B$3:$B$63,,1),IF(M1316=2,_xlfn.XLOOKUP(D1316,' RPM (ICE)'!$F$3:$F$63,' RPM (ICE)'!$B$3:$B$63,,1),IF(M1316=3,_xlfn.XLOOKUP(D1316,' RPM (ICE)'!$G$3:$G$63,' RPM (ICE)'!$B$3:$B$63,,1))))</f>
        <v>6900</v>
      </c>
      <c r="X1316" s="12">
        <f t="shared" si="477"/>
        <v>18.575322156521739</v>
      </c>
      <c r="Y1316" s="3">
        <f t="shared" si="478"/>
        <v>19</v>
      </c>
      <c r="Z1316" s="3">
        <f t="shared" si="485"/>
        <v>19</v>
      </c>
      <c r="AA1316" s="3">
        <f t="shared" si="479"/>
        <v>19</v>
      </c>
      <c r="AB1316" s="19"/>
      <c r="AC1316" s="14">
        <f>IF(M1316=1,_xlfn.XLOOKUP(D1316,' RPM (ICE)'!$E$3:$E$63,' RPM (ICE)'!$C$3:$C$63,,-1),IF(M1316=2,_xlfn.XLOOKUP(D1316,' RPM (ICE)'!$F$3:$F$63,' RPM (ICE)'!$C$3:$C$63,,-1),IF(M1316=3,_xlfn.XLOOKUP(D1316,' RPM (ICE)'!$G$3:$G$63,' RPM (ICE)'!$C$3:$C$63,,-1))))</f>
        <v>13.483333333333301</v>
      </c>
      <c r="AD1316" s="14">
        <f t="shared" si="480"/>
        <v>10.054521666666643</v>
      </c>
      <c r="AE1316" s="14">
        <f t="shared" si="481"/>
        <v>13.914292245024122</v>
      </c>
      <c r="AF1316" s="14" cm="1">
        <f t="array" ref="AF1316">_xlfn.XLOOKUP(AE1316,BSFC!$I$11:$I$33,_xlfn.XLOOKUP('Main Data (ICE)'!W1316,BSFC!$J$10:$W$10,BSFC!$J$11:$W$33,,-1),,-1)</f>
        <v>450.79008974999994</v>
      </c>
      <c r="AG1316" s="14">
        <f t="shared" si="482"/>
        <v>1.2590218679194376</v>
      </c>
      <c r="AH1316" s="14">
        <f t="shared" si="486"/>
        <v>2.08253003846414E-4</v>
      </c>
      <c r="AI1316" s="14">
        <f t="shared" si="487"/>
        <v>9.3878390294632047E-2</v>
      </c>
      <c r="AJ1316" s="14">
        <f t="shared" si="491"/>
        <v>156.39311678628593</v>
      </c>
      <c r="AK1316" s="14">
        <f t="shared" si="488"/>
        <v>1.2434223880083715E-4</v>
      </c>
      <c r="AL1316" s="14">
        <f t="shared" si="489"/>
        <v>0.20714320104144102</v>
      </c>
    </row>
    <row r="1317" spans="1:38" ht="15.75" thickBot="1" x14ac:dyDescent="0.3">
      <c r="A1317" s="14">
        <v>1</v>
      </c>
      <c r="B1317" s="17" t="s">
        <v>33</v>
      </c>
      <c r="C1317" s="14">
        <v>1311</v>
      </c>
      <c r="D1317" s="14">
        <f t="shared" si="483"/>
        <v>30.000049728</v>
      </c>
      <c r="E1317" s="14">
        <f t="shared" si="473"/>
        <v>13.411199999999999</v>
      </c>
      <c r="F1317" s="14">
        <f t="shared" si="484"/>
        <v>114.61532107503697</v>
      </c>
      <c r="G1317" s="14">
        <f>0.5*('Specifications (ICE)'!$P$4*'Specifications (ICE)'!$P$3)*'Specifications (ICE)'!$P$5*E1317^2</f>
        <v>56.217600027646043</v>
      </c>
      <c r="H1317" s="14">
        <f>IF(B1317="A",'Specifications (ICE)'!$M$12,IF(B1317="G",'Specifications (ICE)'!$M$13))</f>
        <v>84.271039200000004</v>
      </c>
      <c r="I1317" s="14">
        <f>'Specifications (ICE)'!$H$11-G1317-H1317-R1317</f>
        <v>561.50961099107656</v>
      </c>
      <c r="J1317" s="14">
        <f t="shared" si="474"/>
        <v>0.88728655499254105</v>
      </c>
      <c r="K1317" s="14">
        <f>0.5*'Specifications (ICE)'!$E$16*E1317^2</f>
        <v>48283.043975654393</v>
      </c>
      <c r="L1317" s="14">
        <f>E1317/'Specifications (ICE)'!$M$4</f>
        <v>46.93333333333333</v>
      </c>
      <c r="M1317" s="14">
        <f t="shared" si="469"/>
        <v>3</v>
      </c>
      <c r="N1317" s="14">
        <f>IF(M1317=1,'Specifications (ICE)'!$M$19,IF(M1317=2,'Specifications (ICE)'!$M$20,IF(M1317=3,'Specifications (ICE)'!$M$21)))</f>
        <v>632.83908432016858</v>
      </c>
      <c r="O1317" s="14">
        <f t="shared" si="470"/>
        <v>56.911309171706868</v>
      </c>
      <c r="P1317" s="13">
        <f t="shared" si="471"/>
        <v>0.88728655499254105</v>
      </c>
      <c r="Q1317" s="14">
        <v>0</v>
      </c>
      <c r="R1317" s="17">
        <f>'Specifications (ICE)'!$E$16*9.81*SIN(Q1317-Q1316)</f>
        <v>0</v>
      </c>
      <c r="S1317" s="14">
        <f t="shared" si="475"/>
        <v>0</v>
      </c>
      <c r="T1317" s="12">
        <f t="shared" si="472"/>
        <v>840.33949246964119</v>
      </c>
      <c r="U1317" s="3">
        <f t="shared" si="490"/>
        <v>18</v>
      </c>
      <c r="V1317" s="19">
        <f t="shared" si="476"/>
        <v>13.422600000000001</v>
      </c>
      <c r="W1317" s="14">
        <f>IF(M1317=1,_xlfn.XLOOKUP(D1317,' RPM (ICE)'!$E$3:$E$63,' RPM (ICE)'!$B$3:$B$63,,1),IF(M1317=2,_xlfn.XLOOKUP(D1317,' RPM (ICE)'!$F$3:$F$63,' RPM (ICE)'!$B$3:$B$63,,1),IF(M1317=3,_xlfn.XLOOKUP(D1317,' RPM (ICE)'!$G$3:$G$63,' RPM (ICE)'!$B$3:$B$63,,1))))</f>
        <v>6900</v>
      </c>
      <c r="X1317" s="12">
        <f t="shared" si="477"/>
        <v>18.575322156521739</v>
      </c>
      <c r="Y1317" s="3">
        <f t="shared" si="478"/>
        <v>19</v>
      </c>
      <c r="Z1317" s="3">
        <f t="shared" si="485"/>
        <v>19</v>
      </c>
      <c r="AA1317" s="3">
        <f t="shared" si="479"/>
        <v>19</v>
      </c>
      <c r="AB1317" s="19"/>
      <c r="AC1317" s="14">
        <f>IF(M1317=1,_xlfn.XLOOKUP(D1317,' RPM (ICE)'!$E$3:$E$63,' RPM (ICE)'!$C$3:$C$63,,-1),IF(M1317=2,_xlfn.XLOOKUP(D1317,' RPM (ICE)'!$F$3:$F$63,' RPM (ICE)'!$C$3:$C$63,,-1),IF(M1317=3,_xlfn.XLOOKUP(D1317,' RPM (ICE)'!$G$3:$G$63,' RPM (ICE)'!$C$3:$C$63,,-1))))</f>
        <v>13.483333333333301</v>
      </c>
      <c r="AD1317" s="14">
        <f t="shared" si="480"/>
        <v>10.054521666666643</v>
      </c>
      <c r="AE1317" s="14">
        <f t="shared" si="481"/>
        <v>13.914292245024122</v>
      </c>
      <c r="AF1317" s="14" cm="1">
        <f t="array" ref="AF1317">_xlfn.XLOOKUP(AE1317,BSFC!$I$11:$I$33,_xlfn.XLOOKUP('Main Data (ICE)'!W1317,BSFC!$J$10:$W$10,BSFC!$J$11:$W$33,,-1),,-1)</f>
        <v>450.79008974999994</v>
      </c>
      <c r="AG1317" s="14">
        <f t="shared" si="482"/>
        <v>1.2590218679194376</v>
      </c>
      <c r="AH1317" s="14">
        <f t="shared" si="486"/>
        <v>2.08253003846414E-4</v>
      </c>
      <c r="AI1317" s="14">
        <f t="shared" si="487"/>
        <v>9.3878390294632047E-2</v>
      </c>
      <c r="AJ1317" s="14">
        <f t="shared" si="491"/>
        <v>156.48699517658056</v>
      </c>
      <c r="AK1317" s="14">
        <f t="shared" si="488"/>
        <v>1.2434223880083715E-4</v>
      </c>
      <c r="AL1317" s="14">
        <f t="shared" si="489"/>
        <v>0.20726754328024186</v>
      </c>
    </row>
    <row r="1318" spans="1:38" ht="15.75" thickBot="1" x14ac:dyDescent="0.3">
      <c r="A1318" s="14">
        <v>1</v>
      </c>
      <c r="B1318" s="17" t="s">
        <v>33</v>
      </c>
      <c r="C1318" s="14">
        <v>1312</v>
      </c>
      <c r="D1318" s="14">
        <f t="shared" si="483"/>
        <v>30.000049728</v>
      </c>
      <c r="E1318" s="14">
        <f t="shared" si="473"/>
        <v>13.411199999999999</v>
      </c>
      <c r="F1318" s="14">
        <f t="shared" si="484"/>
        <v>114.68988561810545</v>
      </c>
      <c r="G1318" s="14">
        <f>0.5*('Specifications (ICE)'!$P$4*'Specifications (ICE)'!$P$3)*'Specifications (ICE)'!$P$5*E1318^2</f>
        <v>56.217600027646043</v>
      </c>
      <c r="H1318" s="14">
        <f>IF(B1318="A",'Specifications (ICE)'!$M$12,IF(B1318="G",'Specifications (ICE)'!$M$13))</f>
        <v>84.271039200000004</v>
      </c>
      <c r="I1318" s="14">
        <f>'Specifications (ICE)'!$H$11-G1318-H1318-R1318</f>
        <v>561.50961099107656</v>
      </c>
      <c r="J1318" s="14">
        <f t="shared" si="474"/>
        <v>0.88728655499254105</v>
      </c>
      <c r="K1318" s="14">
        <f>0.5*'Specifications (ICE)'!$E$16*E1318^2</f>
        <v>48283.043975654393</v>
      </c>
      <c r="L1318" s="14">
        <f>E1318/'Specifications (ICE)'!$M$4</f>
        <v>46.93333333333333</v>
      </c>
      <c r="M1318" s="14">
        <f t="shared" si="469"/>
        <v>3</v>
      </c>
      <c r="N1318" s="14">
        <f>IF(M1318=1,'Specifications (ICE)'!$M$19,IF(M1318=2,'Specifications (ICE)'!$M$20,IF(M1318=3,'Specifications (ICE)'!$M$21)))</f>
        <v>632.83908432016858</v>
      </c>
      <c r="O1318" s="14">
        <f t="shared" si="470"/>
        <v>56.911309171706868</v>
      </c>
      <c r="P1318" s="13">
        <f t="shared" si="471"/>
        <v>0.88728655499254105</v>
      </c>
      <c r="Q1318" s="14">
        <v>0</v>
      </c>
      <c r="R1318" s="17">
        <f>'Specifications (ICE)'!$E$16*9.81*SIN(Q1318-Q1317)</f>
        <v>0</v>
      </c>
      <c r="S1318" s="14">
        <f t="shared" si="475"/>
        <v>0</v>
      </c>
      <c r="T1318" s="12">
        <f t="shared" si="472"/>
        <v>840.33949246964119</v>
      </c>
      <c r="U1318" s="3">
        <f t="shared" si="490"/>
        <v>18</v>
      </c>
      <c r="V1318" s="19">
        <f t="shared" si="476"/>
        <v>13.422600000000001</v>
      </c>
      <c r="W1318" s="14">
        <f>IF(M1318=1,_xlfn.XLOOKUP(D1318,' RPM (ICE)'!$E$3:$E$63,' RPM (ICE)'!$B$3:$B$63,,1),IF(M1318=2,_xlfn.XLOOKUP(D1318,' RPM (ICE)'!$F$3:$F$63,' RPM (ICE)'!$B$3:$B$63,,1),IF(M1318=3,_xlfn.XLOOKUP(D1318,' RPM (ICE)'!$G$3:$G$63,' RPM (ICE)'!$B$3:$B$63,,1))))</f>
        <v>6900</v>
      </c>
      <c r="X1318" s="12">
        <f t="shared" si="477"/>
        <v>18.575322156521739</v>
      </c>
      <c r="Y1318" s="3">
        <f t="shared" si="478"/>
        <v>19</v>
      </c>
      <c r="Z1318" s="3">
        <f t="shared" si="485"/>
        <v>19</v>
      </c>
      <c r="AA1318" s="3">
        <f t="shared" si="479"/>
        <v>19</v>
      </c>
      <c r="AB1318" s="19"/>
      <c r="AC1318" s="14">
        <f>IF(M1318=1,_xlfn.XLOOKUP(D1318,' RPM (ICE)'!$E$3:$E$63,' RPM (ICE)'!$C$3:$C$63,,-1),IF(M1318=2,_xlfn.XLOOKUP(D1318,' RPM (ICE)'!$F$3:$F$63,' RPM (ICE)'!$C$3:$C$63,,-1),IF(M1318=3,_xlfn.XLOOKUP(D1318,' RPM (ICE)'!$G$3:$G$63,' RPM (ICE)'!$C$3:$C$63,,-1))))</f>
        <v>13.483333333333301</v>
      </c>
      <c r="AD1318" s="14">
        <f t="shared" si="480"/>
        <v>10.054521666666643</v>
      </c>
      <c r="AE1318" s="14">
        <f t="shared" si="481"/>
        <v>13.914292245024122</v>
      </c>
      <c r="AF1318" s="14" cm="1">
        <f t="array" ref="AF1318">_xlfn.XLOOKUP(AE1318,BSFC!$I$11:$I$33,_xlfn.XLOOKUP('Main Data (ICE)'!W1318,BSFC!$J$10:$W$10,BSFC!$J$11:$W$33,,-1),,-1)</f>
        <v>450.79008974999994</v>
      </c>
      <c r="AG1318" s="14">
        <f t="shared" si="482"/>
        <v>1.2590218679194376</v>
      </c>
      <c r="AH1318" s="14">
        <f t="shared" si="486"/>
        <v>2.08253003846414E-4</v>
      </c>
      <c r="AI1318" s="14">
        <f t="shared" si="487"/>
        <v>9.3878390294632047E-2</v>
      </c>
      <c r="AJ1318" s="14">
        <f t="shared" si="491"/>
        <v>156.5808735668752</v>
      </c>
      <c r="AK1318" s="14">
        <f t="shared" si="488"/>
        <v>1.2434223880083715E-4</v>
      </c>
      <c r="AL1318" s="14">
        <f t="shared" si="489"/>
        <v>0.2073918855190427</v>
      </c>
    </row>
    <row r="1319" spans="1:38" ht="15.75" thickBot="1" x14ac:dyDescent="0.3">
      <c r="A1319" s="14">
        <v>1</v>
      </c>
      <c r="B1319" s="17" t="s">
        <v>33</v>
      </c>
      <c r="C1319" s="14">
        <v>1313</v>
      </c>
      <c r="D1319" s="14">
        <f t="shared" si="483"/>
        <v>30.000049728</v>
      </c>
      <c r="E1319" s="14">
        <f t="shared" si="473"/>
        <v>13.411199999999999</v>
      </c>
      <c r="F1319" s="14">
        <f t="shared" si="484"/>
        <v>114.76445016117393</v>
      </c>
      <c r="G1319" s="14">
        <f>0.5*('Specifications (ICE)'!$P$4*'Specifications (ICE)'!$P$3)*'Specifications (ICE)'!$P$5*E1319^2</f>
        <v>56.217600027646043</v>
      </c>
      <c r="H1319" s="14">
        <f>IF(B1319="A",'Specifications (ICE)'!$M$12,IF(B1319="G",'Specifications (ICE)'!$M$13))</f>
        <v>84.271039200000004</v>
      </c>
      <c r="I1319" s="14">
        <f>'Specifications (ICE)'!$H$11-G1319-H1319-R1319</f>
        <v>561.50961099107656</v>
      </c>
      <c r="J1319" s="14">
        <f t="shared" si="474"/>
        <v>0.88728655499254105</v>
      </c>
      <c r="K1319" s="14">
        <f>0.5*'Specifications (ICE)'!$E$16*E1319^2</f>
        <v>48283.043975654393</v>
      </c>
      <c r="L1319" s="14">
        <f>E1319/'Specifications (ICE)'!$M$4</f>
        <v>46.93333333333333</v>
      </c>
      <c r="M1319" s="14">
        <f t="shared" si="469"/>
        <v>3</v>
      </c>
      <c r="N1319" s="14">
        <f>IF(M1319=1,'Specifications (ICE)'!$M$19,IF(M1319=2,'Specifications (ICE)'!$M$20,IF(M1319=3,'Specifications (ICE)'!$M$21)))</f>
        <v>632.83908432016858</v>
      </c>
      <c r="O1319" s="14">
        <f t="shared" si="470"/>
        <v>56.911309171706868</v>
      </c>
      <c r="P1319" s="13">
        <f t="shared" si="471"/>
        <v>0.88728655499254105</v>
      </c>
      <c r="Q1319" s="14">
        <v>0</v>
      </c>
      <c r="R1319" s="17">
        <f>'Specifications (ICE)'!$E$16*9.81*SIN(Q1319-Q1318)</f>
        <v>0</v>
      </c>
      <c r="S1319" s="14">
        <f t="shared" si="475"/>
        <v>0</v>
      </c>
      <c r="T1319" s="12">
        <f t="shared" si="472"/>
        <v>840.33949246964119</v>
      </c>
      <c r="U1319" s="3">
        <f t="shared" si="490"/>
        <v>18</v>
      </c>
      <c r="V1319" s="19">
        <f t="shared" si="476"/>
        <v>13.422600000000001</v>
      </c>
      <c r="W1319" s="14">
        <f>IF(M1319=1,_xlfn.XLOOKUP(D1319,' RPM (ICE)'!$E$3:$E$63,' RPM (ICE)'!$B$3:$B$63,,1),IF(M1319=2,_xlfn.XLOOKUP(D1319,' RPM (ICE)'!$F$3:$F$63,' RPM (ICE)'!$B$3:$B$63,,1),IF(M1319=3,_xlfn.XLOOKUP(D1319,' RPM (ICE)'!$G$3:$G$63,' RPM (ICE)'!$B$3:$B$63,,1))))</f>
        <v>6900</v>
      </c>
      <c r="X1319" s="12">
        <f t="shared" si="477"/>
        <v>18.575322156521739</v>
      </c>
      <c r="Y1319" s="3">
        <f t="shared" si="478"/>
        <v>19</v>
      </c>
      <c r="Z1319" s="3">
        <f t="shared" si="485"/>
        <v>19</v>
      </c>
      <c r="AA1319" s="3">
        <f t="shared" si="479"/>
        <v>19</v>
      </c>
      <c r="AB1319" s="19"/>
      <c r="AC1319" s="14">
        <f>IF(M1319=1,_xlfn.XLOOKUP(D1319,' RPM (ICE)'!$E$3:$E$63,' RPM (ICE)'!$C$3:$C$63,,-1),IF(M1319=2,_xlfn.XLOOKUP(D1319,' RPM (ICE)'!$F$3:$F$63,' RPM (ICE)'!$C$3:$C$63,,-1),IF(M1319=3,_xlfn.XLOOKUP(D1319,' RPM (ICE)'!$G$3:$G$63,' RPM (ICE)'!$C$3:$C$63,,-1))))</f>
        <v>13.483333333333301</v>
      </c>
      <c r="AD1319" s="14">
        <f t="shared" si="480"/>
        <v>10.054521666666643</v>
      </c>
      <c r="AE1319" s="14">
        <f t="shared" si="481"/>
        <v>13.914292245024122</v>
      </c>
      <c r="AF1319" s="14" cm="1">
        <f t="array" ref="AF1319">_xlfn.XLOOKUP(AE1319,BSFC!$I$11:$I$33,_xlfn.XLOOKUP('Main Data (ICE)'!W1319,BSFC!$J$10:$W$10,BSFC!$J$11:$W$33,,-1),,-1)</f>
        <v>450.79008974999994</v>
      </c>
      <c r="AG1319" s="14">
        <f t="shared" si="482"/>
        <v>1.2590218679194376</v>
      </c>
      <c r="AH1319" s="14">
        <f t="shared" si="486"/>
        <v>2.08253003846414E-4</v>
      </c>
      <c r="AI1319" s="14">
        <f t="shared" si="487"/>
        <v>9.3878390294632047E-2</v>
      </c>
      <c r="AJ1319" s="14">
        <f t="shared" si="491"/>
        <v>156.67475195716983</v>
      </c>
      <c r="AK1319" s="14">
        <f t="shared" si="488"/>
        <v>1.2434223880083715E-4</v>
      </c>
      <c r="AL1319" s="14">
        <f t="shared" si="489"/>
        <v>0.20751622775784354</v>
      </c>
    </row>
    <row r="1320" spans="1:38" ht="15.75" thickBot="1" x14ac:dyDescent="0.3">
      <c r="A1320" s="14">
        <v>1</v>
      </c>
      <c r="B1320" s="17" t="s">
        <v>33</v>
      </c>
      <c r="C1320" s="14">
        <v>1314</v>
      </c>
      <c r="D1320" s="14">
        <f t="shared" si="483"/>
        <v>30.000049728</v>
      </c>
      <c r="E1320" s="14">
        <f t="shared" si="473"/>
        <v>13.411199999999999</v>
      </c>
      <c r="F1320" s="14">
        <f t="shared" si="484"/>
        <v>114.8390147042424</v>
      </c>
      <c r="G1320" s="14">
        <f>0.5*('Specifications (ICE)'!$P$4*'Specifications (ICE)'!$P$3)*'Specifications (ICE)'!$P$5*E1320^2</f>
        <v>56.217600027646043</v>
      </c>
      <c r="H1320" s="14">
        <f>IF(B1320="A",'Specifications (ICE)'!$M$12,IF(B1320="G",'Specifications (ICE)'!$M$13))</f>
        <v>84.271039200000004</v>
      </c>
      <c r="I1320" s="14">
        <f>'Specifications (ICE)'!$H$11-G1320-H1320-R1320</f>
        <v>561.50961099107656</v>
      </c>
      <c r="J1320" s="14">
        <f t="shared" si="474"/>
        <v>0.88728655499254105</v>
      </c>
      <c r="K1320" s="14">
        <f>0.5*'Specifications (ICE)'!$E$16*E1320^2</f>
        <v>48283.043975654393</v>
      </c>
      <c r="L1320" s="14">
        <f>E1320/'Specifications (ICE)'!$M$4</f>
        <v>46.93333333333333</v>
      </c>
      <c r="M1320" s="14">
        <f t="shared" si="469"/>
        <v>3</v>
      </c>
      <c r="N1320" s="14">
        <f>IF(M1320=1,'Specifications (ICE)'!$M$19,IF(M1320=2,'Specifications (ICE)'!$M$20,IF(M1320=3,'Specifications (ICE)'!$M$21)))</f>
        <v>632.83908432016858</v>
      </c>
      <c r="O1320" s="14">
        <f t="shared" si="470"/>
        <v>56.911309171706868</v>
      </c>
      <c r="P1320" s="13">
        <f t="shared" si="471"/>
        <v>0.88728655499254105</v>
      </c>
      <c r="Q1320" s="14">
        <v>0</v>
      </c>
      <c r="R1320" s="17">
        <f>'Specifications (ICE)'!$E$16*9.81*SIN(Q1320-Q1319)</f>
        <v>0</v>
      </c>
      <c r="S1320" s="14">
        <f t="shared" si="475"/>
        <v>0</v>
      </c>
      <c r="T1320" s="12">
        <f t="shared" si="472"/>
        <v>840.33949246964119</v>
      </c>
      <c r="U1320" s="3">
        <f t="shared" si="490"/>
        <v>18</v>
      </c>
      <c r="V1320" s="19">
        <f t="shared" si="476"/>
        <v>13.422600000000001</v>
      </c>
      <c r="W1320" s="14">
        <f>IF(M1320=1,_xlfn.XLOOKUP(D1320,' RPM (ICE)'!$E$3:$E$63,' RPM (ICE)'!$B$3:$B$63,,1),IF(M1320=2,_xlfn.XLOOKUP(D1320,' RPM (ICE)'!$F$3:$F$63,' RPM (ICE)'!$B$3:$B$63,,1),IF(M1320=3,_xlfn.XLOOKUP(D1320,' RPM (ICE)'!$G$3:$G$63,' RPM (ICE)'!$B$3:$B$63,,1))))</f>
        <v>6900</v>
      </c>
      <c r="X1320" s="12">
        <f t="shared" si="477"/>
        <v>18.575322156521739</v>
      </c>
      <c r="Y1320" s="3">
        <f t="shared" si="478"/>
        <v>19</v>
      </c>
      <c r="Z1320" s="3">
        <f t="shared" si="485"/>
        <v>19</v>
      </c>
      <c r="AA1320" s="3">
        <f t="shared" si="479"/>
        <v>19</v>
      </c>
      <c r="AB1320" s="19"/>
      <c r="AC1320" s="14">
        <f>IF(M1320=1,_xlfn.XLOOKUP(D1320,' RPM (ICE)'!$E$3:$E$63,' RPM (ICE)'!$C$3:$C$63,,-1),IF(M1320=2,_xlfn.XLOOKUP(D1320,' RPM (ICE)'!$F$3:$F$63,' RPM (ICE)'!$C$3:$C$63,,-1),IF(M1320=3,_xlfn.XLOOKUP(D1320,' RPM (ICE)'!$G$3:$G$63,' RPM (ICE)'!$C$3:$C$63,,-1))))</f>
        <v>13.483333333333301</v>
      </c>
      <c r="AD1320" s="14">
        <f t="shared" si="480"/>
        <v>10.054521666666643</v>
      </c>
      <c r="AE1320" s="14">
        <f t="shared" si="481"/>
        <v>13.914292245024122</v>
      </c>
      <c r="AF1320" s="14" cm="1">
        <f t="array" ref="AF1320">_xlfn.XLOOKUP(AE1320,BSFC!$I$11:$I$33,_xlfn.XLOOKUP('Main Data (ICE)'!W1320,BSFC!$J$10:$W$10,BSFC!$J$11:$W$33,,-1),,-1)</f>
        <v>450.79008974999994</v>
      </c>
      <c r="AG1320" s="14">
        <f t="shared" si="482"/>
        <v>1.2590218679194376</v>
      </c>
      <c r="AH1320" s="14">
        <f t="shared" si="486"/>
        <v>2.08253003846414E-4</v>
      </c>
      <c r="AI1320" s="14">
        <f t="shared" si="487"/>
        <v>9.3878390294632047E-2</v>
      </c>
      <c r="AJ1320" s="14">
        <f t="shared" si="491"/>
        <v>156.76863034746447</v>
      </c>
      <c r="AK1320" s="14">
        <f t="shared" si="488"/>
        <v>1.2434223880083715E-4</v>
      </c>
      <c r="AL1320" s="14">
        <f t="shared" si="489"/>
        <v>0.20764056999664438</v>
      </c>
    </row>
    <row r="1321" spans="1:38" ht="15.75" thickBot="1" x14ac:dyDescent="0.3">
      <c r="A1321" s="14">
        <v>1</v>
      </c>
      <c r="B1321" s="17" t="s">
        <v>33</v>
      </c>
      <c r="C1321" s="14">
        <v>1315</v>
      </c>
      <c r="D1321" s="14">
        <f t="shared" si="483"/>
        <v>30.000049728</v>
      </c>
      <c r="E1321" s="14">
        <f t="shared" si="473"/>
        <v>13.411199999999999</v>
      </c>
      <c r="F1321" s="14">
        <f t="shared" si="484"/>
        <v>114.91357924731088</v>
      </c>
      <c r="G1321" s="14">
        <f>0.5*('Specifications (ICE)'!$P$4*'Specifications (ICE)'!$P$3)*'Specifications (ICE)'!$P$5*E1321^2</f>
        <v>56.217600027646043</v>
      </c>
      <c r="H1321" s="14">
        <f>IF(B1321="A",'Specifications (ICE)'!$M$12,IF(B1321="G",'Specifications (ICE)'!$M$13))</f>
        <v>84.271039200000004</v>
      </c>
      <c r="I1321" s="14">
        <f>'Specifications (ICE)'!$H$11-G1321-H1321-R1321</f>
        <v>561.50961099107656</v>
      </c>
      <c r="J1321" s="14">
        <f t="shared" si="474"/>
        <v>0.88728655499254105</v>
      </c>
      <c r="K1321" s="14">
        <f>0.5*'Specifications (ICE)'!$E$16*E1321^2</f>
        <v>48283.043975654393</v>
      </c>
      <c r="L1321" s="14">
        <f>E1321/'Specifications (ICE)'!$M$4</f>
        <v>46.93333333333333</v>
      </c>
      <c r="M1321" s="14">
        <f t="shared" si="469"/>
        <v>3</v>
      </c>
      <c r="N1321" s="14">
        <f>IF(M1321=1,'Specifications (ICE)'!$M$19,IF(M1321=2,'Specifications (ICE)'!$M$20,IF(M1321=3,'Specifications (ICE)'!$M$21)))</f>
        <v>632.83908432016858</v>
      </c>
      <c r="O1321" s="14">
        <f t="shared" si="470"/>
        <v>56.911309171706868</v>
      </c>
      <c r="P1321" s="13">
        <f t="shared" si="471"/>
        <v>0.88728655499254105</v>
      </c>
      <c r="Q1321" s="14">
        <v>0</v>
      </c>
      <c r="R1321" s="17">
        <f>'Specifications (ICE)'!$E$16*9.81*SIN(Q1321-Q1320)</f>
        <v>0</v>
      </c>
      <c r="S1321" s="14">
        <f t="shared" si="475"/>
        <v>0</v>
      </c>
      <c r="T1321" s="12">
        <f t="shared" si="472"/>
        <v>840.33949246964119</v>
      </c>
      <c r="U1321" s="3">
        <f t="shared" si="490"/>
        <v>18</v>
      </c>
      <c r="V1321" s="19">
        <f t="shared" si="476"/>
        <v>13.422600000000001</v>
      </c>
      <c r="W1321" s="14">
        <f>IF(M1321=1,_xlfn.XLOOKUP(D1321,' RPM (ICE)'!$E$3:$E$63,' RPM (ICE)'!$B$3:$B$63,,1),IF(M1321=2,_xlfn.XLOOKUP(D1321,' RPM (ICE)'!$F$3:$F$63,' RPM (ICE)'!$B$3:$B$63,,1),IF(M1321=3,_xlfn.XLOOKUP(D1321,' RPM (ICE)'!$G$3:$G$63,' RPM (ICE)'!$B$3:$B$63,,1))))</f>
        <v>6900</v>
      </c>
      <c r="X1321" s="12">
        <f t="shared" si="477"/>
        <v>18.575322156521739</v>
      </c>
      <c r="Y1321" s="3">
        <f t="shared" si="478"/>
        <v>19</v>
      </c>
      <c r="Z1321" s="3">
        <f t="shared" si="485"/>
        <v>19</v>
      </c>
      <c r="AA1321" s="3">
        <f t="shared" si="479"/>
        <v>19</v>
      </c>
      <c r="AB1321" s="19"/>
      <c r="AC1321" s="14">
        <f>IF(M1321=1,_xlfn.XLOOKUP(D1321,' RPM (ICE)'!$E$3:$E$63,' RPM (ICE)'!$C$3:$C$63,,-1),IF(M1321=2,_xlfn.XLOOKUP(D1321,' RPM (ICE)'!$F$3:$F$63,' RPM (ICE)'!$C$3:$C$63,,-1),IF(M1321=3,_xlfn.XLOOKUP(D1321,' RPM (ICE)'!$G$3:$G$63,' RPM (ICE)'!$C$3:$C$63,,-1))))</f>
        <v>13.483333333333301</v>
      </c>
      <c r="AD1321" s="14">
        <f t="shared" si="480"/>
        <v>10.054521666666643</v>
      </c>
      <c r="AE1321" s="14">
        <f t="shared" si="481"/>
        <v>13.914292245024122</v>
      </c>
      <c r="AF1321" s="14" cm="1">
        <f t="array" ref="AF1321">_xlfn.XLOOKUP(AE1321,BSFC!$I$11:$I$33,_xlfn.XLOOKUP('Main Data (ICE)'!W1321,BSFC!$J$10:$W$10,BSFC!$J$11:$W$33,,-1),,-1)</f>
        <v>450.79008974999994</v>
      </c>
      <c r="AG1321" s="14">
        <f t="shared" si="482"/>
        <v>1.2590218679194376</v>
      </c>
      <c r="AH1321" s="14">
        <f t="shared" si="486"/>
        <v>2.08253003846414E-4</v>
      </c>
      <c r="AI1321" s="14">
        <f t="shared" si="487"/>
        <v>9.3878390294632047E-2</v>
      </c>
      <c r="AJ1321" s="14">
        <f t="shared" si="491"/>
        <v>156.8625087377591</v>
      </c>
      <c r="AK1321" s="14">
        <f t="shared" si="488"/>
        <v>1.2434223880083715E-4</v>
      </c>
      <c r="AL1321" s="14">
        <f t="shared" si="489"/>
        <v>0.20776491223544521</v>
      </c>
    </row>
    <row r="1322" spans="1:38" ht="15.75" thickBot="1" x14ac:dyDescent="0.3">
      <c r="A1322" s="14">
        <v>1</v>
      </c>
      <c r="B1322" s="17" t="s">
        <v>33</v>
      </c>
      <c r="C1322" s="14">
        <v>1316</v>
      </c>
      <c r="D1322" s="14">
        <f t="shared" si="483"/>
        <v>30.000049728</v>
      </c>
      <c r="E1322" s="14">
        <f t="shared" si="473"/>
        <v>13.411199999999999</v>
      </c>
      <c r="F1322" s="14">
        <f t="shared" si="484"/>
        <v>114.98814379037935</v>
      </c>
      <c r="G1322" s="14">
        <f>0.5*('Specifications (ICE)'!$P$4*'Specifications (ICE)'!$P$3)*'Specifications (ICE)'!$P$5*E1322^2</f>
        <v>56.217600027646043</v>
      </c>
      <c r="H1322" s="14">
        <f>IF(B1322="A",'Specifications (ICE)'!$M$12,IF(B1322="G",'Specifications (ICE)'!$M$13))</f>
        <v>84.271039200000004</v>
      </c>
      <c r="I1322" s="14">
        <f>'Specifications (ICE)'!$H$11-G1322-H1322-R1322</f>
        <v>561.50961099107656</v>
      </c>
      <c r="J1322" s="14">
        <f t="shared" si="474"/>
        <v>0.88728655499254105</v>
      </c>
      <c r="K1322" s="14">
        <f>0.5*'Specifications (ICE)'!$E$16*E1322^2</f>
        <v>48283.043975654393</v>
      </c>
      <c r="L1322" s="14">
        <f>E1322/'Specifications (ICE)'!$M$4</f>
        <v>46.93333333333333</v>
      </c>
      <c r="M1322" s="14">
        <f t="shared" si="469"/>
        <v>3</v>
      </c>
      <c r="N1322" s="14">
        <f>IF(M1322=1,'Specifications (ICE)'!$M$19,IF(M1322=2,'Specifications (ICE)'!$M$20,IF(M1322=3,'Specifications (ICE)'!$M$21)))</f>
        <v>632.83908432016858</v>
      </c>
      <c r="O1322" s="14">
        <f t="shared" si="470"/>
        <v>56.911309171706868</v>
      </c>
      <c r="P1322" s="13">
        <f t="shared" si="471"/>
        <v>0.88728655499254105</v>
      </c>
      <c r="Q1322" s="14">
        <v>0</v>
      </c>
      <c r="R1322" s="17">
        <f>'Specifications (ICE)'!$E$16*9.81*SIN(Q1322-Q1321)</f>
        <v>0</v>
      </c>
      <c r="S1322" s="14">
        <f t="shared" si="475"/>
        <v>0</v>
      </c>
      <c r="T1322" s="12">
        <f t="shared" si="472"/>
        <v>840.33949246964119</v>
      </c>
      <c r="U1322" s="3">
        <f t="shared" si="490"/>
        <v>18</v>
      </c>
      <c r="V1322" s="19">
        <f t="shared" si="476"/>
        <v>13.422600000000001</v>
      </c>
      <c r="W1322" s="14">
        <f>IF(M1322=1,_xlfn.XLOOKUP(D1322,' RPM (ICE)'!$E$3:$E$63,' RPM (ICE)'!$B$3:$B$63,,1),IF(M1322=2,_xlfn.XLOOKUP(D1322,' RPM (ICE)'!$F$3:$F$63,' RPM (ICE)'!$B$3:$B$63,,1),IF(M1322=3,_xlfn.XLOOKUP(D1322,' RPM (ICE)'!$G$3:$G$63,' RPM (ICE)'!$B$3:$B$63,,1))))</f>
        <v>6900</v>
      </c>
      <c r="X1322" s="12">
        <f t="shared" si="477"/>
        <v>18.575322156521739</v>
      </c>
      <c r="Y1322" s="3">
        <f t="shared" si="478"/>
        <v>19</v>
      </c>
      <c r="Z1322" s="3">
        <f t="shared" si="485"/>
        <v>19</v>
      </c>
      <c r="AA1322" s="3">
        <f t="shared" si="479"/>
        <v>19</v>
      </c>
      <c r="AB1322" s="19"/>
      <c r="AC1322" s="14">
        <f>IF(M1322=1,_xlfn.XLOOKUP(D1322,' RPM (ICE)'!$E$3:$E$63,' RPM (ICE)'!$C$3:$C$63,,-1),IF(M1322=2,_xlfn.XLOOKUP(D1322,' RPM (ICE)'!$F$3:$F$63,' RPM (ICE)'!$C$3:$C$63,,-1),IF(M1322=3,_xlfn.XLOOKUP(D1322,' RPM (ICE)'!$G$3:$G$63,' RPM (ICE)'!$C$3:$C$63,,-1))))</f>
        <v>13.483333333333301</v>
      </c>
      <c r="AD1322" s="14">
        <f t="shared" si="480"/>
        <v>10.054521666666643</v>
      </c>
      <c r="AE1322" s="14">
        <f t="shared" si="481"/>
        <v>13.914292245024122</v>
      </c>
      <c r="AF1322" s="14" cm="1">
        <f t="array" ref="AF1322">_xlfn.XLOOKUP(AE1322,BSFC!$I$11:$I$33,_xlfn.XLOOKUP('Main Data (ICE)'!W1322,BSFC!$J$10:$W$10,BSFC!$J$11:$W$33,,-1),,-1)</f>
        <v>450.79008974999994</v>
      </c>
      <c r="AG1322" s="14">
        <f t="shared" si="482"/>
        <v>1.2590218679194376</v>
      </c>
      <c r="AH1322" s="14">
        <f t="shared" si="486"/>
        <v>2.08253003846414E-4</v>
      </c>
      <c r="AI1322" s="14">
        <f t="shared" si="487"/>
        <v>9.3878390294632047E-2</v>
      </c>
      <c r="AJ1322" s="14">
        <f t="shared" si="491"/>
        <v>156.95638712805373</v>
      </c>
      <c r="AK1322" s="14">
        <f t="shared" si="488"/>
        <v>1.2434223880083715E-4</v>
      </c>
      <c r="AL1322" s="14">
        <f t="shared" si="489"/>
        <v>0.20788925447424605</v>
      </c>
    </row>
    <row r="1323" spans="1:38" ht="15.75" thickBot="1" x14ac:dyDescent="0.3">
      <c r="A1323" s="14">
        <v>1</v>
      </c>
      <c r="B1323" s="17" t="s">
        <v>33</v>
      </c>
      <c r="C1323" s="14">
        <v>1317</v>
      </c>
      <c r="D1323" s="14">
        <f t="shared" si="483"/>
        <v>30.000049728</v>
      </c>
      <c r="E1323" s="14">
        <f t="shared" si="473"/>
        <v>13.411199999999999</v>
      </c>
      <c r="F1323" s="14">
        <f t="shared" si="484"/>
        <v>115.06270833344783</v>
      </c>
      <c r="G1323" s="14">
        <f>0.5*('Specifications (ICE)'!$P$4*'Specifications (ICE)'!$P$3)*'Specifications (ICE)'!$P$5*E1323^2</f>
        <v>56.217600027646043</v>
      </c>
      <c r="H1323" s="14">
        <f>IF(B1323="A",'Specifications (ICE)'!$M$12,IF(B1323="G",'Specifications (ICE)'!$M$13))</f>
        <v>84.271039200000004</v>
      </c>
      <c r="I1323" s="14">
        <f>'Specifications (ICE)'!$H$11-G1323-H1323-R1323</f>
        <v>561.50961099107656</v>
      </c>
      <c r="J1323" s="14">
        <f t="shared" si="474"/>
        <v>0.88728655499254105</v>
      </c>
      <c r="K1323" s="14">
        <f>0.5*'Specifications (ICE)'!$E$16*E1323^2</f>
        <v>48283.043975654393</v>
      </c>
      <c r="L1323" s="14">
        <f>E1323/'Specifications (ICE)'!$M$4</f>
        <v>46.93333333333333</v>
      </c>
      <c r="M1323" s="14">
        <f t="shared" si="469"/>
        <v>3</v>
      </c>
      <c r="N1323" s="14">
        <f>IF(M1323=1,'Specifications (ICE)'!$M$19,IF(M1323=2,'Specifications (ICE)'!$M$20,IF(M1323=3,'Specifications (ICE)'!$M$21)))</f>
        <v>632.83908432016858</v>
      </c>
      <c r="O1323" s="14">
        <f t="shared" si="470"/>
        <v>56.911309171706868</v>
      </c>
      <c r="P1323" s="13">
        <f t="shared" si="471"/>
        <v>0.88728655499254105</v>
      </c>
      <c r="Q1323" s="14">
        <v>0</v>
      </c>
      <c r="R1323" s="17">
        <f>'Specifications (ICE)'!$E$16*9.81*SIN(Q1323-Q1322)</f>
        <v>0</v>
      </c>
      <c r="S1323" s="14">
        <f t="shared" si="475"/>
        <v>0</v>
      </c>
      <c r="T1323" s="12">
        <f t="shared" si="472"/>
        <v>840.33949246964119</v>
      </c>
      <c r="U1323" s="3">
        <f t="shared" si="490"/>
        <v>18</v>
      </c>
      <c r="V1323" s="19">
        <f t="shared" si="476"/>
        <v>13.422600000000001</v>
      </c>
      <c r="W1323" s="14">
        <f>IF(M1323=1,_xlfn.XLOOKUP(D1323,' RPM (ICE)'!$E$3:$E$63,' RPM (ICE)'!$B$3:$B$63,,1),IF(M1323=2,_xlfn.XLOOKUP(D1323,' RPM (ICE)'!$F$3:$F$63,' RPM (ICE)'!$B$3:$B$63,,1),IF(M1323=3,_xlfn.XLOOKUP(D1323,' RPM (ICE)'!$G$3:$G$63,' RPM (ICE)'!$B$3:$B$63,,1))))</f>
        <v>6900</v>
      </c>
      <c r="X1323" s="12">
        <f t="shared" si="477"/>
        <v>18.575322156521739</v>
      </c>
      <c r="Y1323" s="3">
        <f t="shared" si="478"/>
        <v>19</v>
      </c>
      <c r="Z1323" s="3">
        <f t="shared" si="485"/>
        <v>19</v>
      </c>
      <c r="AA1323" s="3">
        <f t="shared" si="479"/>
        <v>19</v>
      </c>
      <c r="AB1323" s="19"/>
      <c r="AC1323" s="14">
        <f>IF(M1323=1,_xlfn.XLOOKUP(D1323,' RPM (ICE)'!$E$3:$E$63,' RPM (ICE)'!$C$3:$C$63,,-1),IF(M1323=2,_xlfn.XLOOKUP(D1323,' RPM (ICE)'!$F$3:$F$63,' RPM (ICE)'!$C$3:$C$63,,-1),IF(M1323=3,_xlfn.XLOOKUP(D1323,' RPM (ICE)'!$G$3:$G$63,' RPM (ICE)'!$C$3:$C$63,,-1))))</f>
        <v>13.483333333333301</v>
      </c>
      <c r="AD1323" s="14">
        <f t="shared" si="480"/>
        <v>10.054521666666643</v>
      </c>
      <c r="AE1323" s="14">
        <f t="shared" si="481"/>
        <v>13.914292245024122</v>
      </c>
      <c r="AF1323" s="14" cm="1">
        <f t="array" ref="AF1323">_xlfn.XLOOKUP(AE1323,BSFC!$I$11:$I$33,_xlfn.XLOOKUP('Main Data (ICE)'!W1323,BSFC!$J$10:$W$10,BSFC!$J$11:$W$33,,-1),,-1)</f>
        <v>450.79008974999994</v>
      </c>
      <c r="AG1323" s="14">
        <f t="shared" si="482"/>
        <v>1.2590218679194376</v>
      </c>
      <c r="AH1323" s="14">
        <f t="shared" si="486"/>
        <v>2.08253003846414E-4</v>
      </c>
      <c r="AI1323" s="14">
        <f t="shared" si="487"/>
        <v>9.3878390294632047E-2</v>
      </c>
      <c r="AJ1323" s="14">
        <f t="shared" si="491"/>
        <v>157.05026551834837</v>
      </c>
      <c r="AK1323" s="14">
        <f t="shared" si="488"/>
        <v>1.2434223880083715E-4</v>
      </c>
      <c r="AL1323" s="14">
        <f t="shared" si="489"/>
        <v>0.20801359671304689</v>
      </c>
    </row>
    <row r="1324" spans="1:38" ht="15.75" thickBot="1" x14ac:dyDescent="0.3">
      <c r="A1324" s="14">
        <v>1</v>
      </c>
      <c r="B1324" s="17" t="s">
        <v>33</v>
      </c>
      <c r="C1324" s="14">
        <v>1318</v>
      </c>
      <c r="D1324" s="14">
        <f t="shared" si="483"/>
        <v>30.000049728</v>
      </c>
      <c r="E1324" s="14">
        <f t="shared" si="473"/>
        <v>13.411199999999999</v>
      </c>
      <c r="F1324" s="14">
        <f t="shared" si="484"/>
        <v>115.13727287651631</v>
      </c>
      <c r="G1324" s="14">
        <f>0.5*('Specifications (ICE)'!$P$4*'Specifications (ICE)'!$P$3)*'Specifications (ICE)'!$P$5*E1324^2</f>
        <v>56.217600027646043</v>
      </c>
      <c r="H1324" s="14">
        <f>IF(B1324="A",'Specifications (ICE)'!$M$12,IF(B1324="G",'Specifications (ICE)'!$M$13))</f>
        <v>84.271039200000004</v>
      </c>
      <c r="I1324" s="14">
        <f>'Specifications (ICE)'!$H$11-G1324-H1324-R1324</f>
        <v>561.50961099107656</v>
      </c>
      <c r="J1324" s="14">
        <f t="shared" si="474"/>
        <v>0.88728655499254105</v>
      </c>
      <c r="K1324" s="14">
        <f>0.5*'Specifications (ICE)'!$E$16*E1324^2</f>
        <v>48283.043975654393</v>
      </c>
      <c r="L1324" s="14">
        <f>E1324/'Specifications (ICE)'!$M$4</f>
        <v>46.93333333333333</v>
      </c>
      <c r="M1324" s="14">
        <f t="shared" si="469"/>
        <v>3</v>
      </c>
      <c r="N1324" s="14">
        <f>IF(M1324=1,'Specifications (ICE)'!$M$19,IF(M1324=2,'Specifications (ICE)'!$M$20,IF(M1324=3,'Specifications (ICE)'!$M$21)))</f>
        <v>632.83908432016858</v>
      </c>
      <c r="O1324" s="14">
        <f t="shared" si="470"/>
        <v>56.911309171706868</v>
      </c>
      <c r="P1324" s="13">
        <f t="shared" si="471"/>
        <v>0.88728655499254105</v>
      </c>
      <c r="Q1324" s="14">
        <v>0</v>
      </c>
      <c r="R1324" s="17">
        <f>'Specifications (ICE)'!$E$16*9.81*SIN(Q1324-Q1323)</f>
        <v>0</v>
      </c>
      <c r="S1324" s="14">
        <f t="shared" si="475"/>
        <v>0</v>
      </c>
      <c r="T1324" s="12">
        <f t="shared" si="472"/>
        <v>840.33949246964119</v>
      </c>
      <c r="U1324" s="3">
        <f t="shared" si="490"/>
        <v>18</v>
      </c>
      <c r="V1324" s="19">
        <f t="shared" si="476"/>
        <v>13.422600000000001</v>
      </c>
      <c r="W1324" s="14">
        <f>IF(M1324=1,_xlfn.XLOOKUP(D1324,' RPM (ICE)'!$E$3:$E$63,' RPM (ICE)'!$B$3:$B$63,,1),IF(M1324=2,_xlfn.XLOOKUP(D1324,' RPM (ICE)'!$F$3:$F$63,' RPM (ICE)'!$B$3:$B$63,,1),IF(M1324=3,_xlfn.XLOOKUP(D1324,' RPM (ICE)'!$G$3:$G$63,' RPM (ICE)'!$B$3:$B$63,,1))))</f>
        <v>6900</v>
      </c>
      <c r="X1324" s="12">
        <f t="shared" si="477"/>
        <v>18.575322156521739</v>
      </c>
      <c r="Y1324" s="3">
        <f t="shared" si="478"/>
        <v>19</v>
      </c>
      <c r="Z1324" s="3">
        <f t="shared" si="485"/>
        <v>19</v>
      </c>
      <c r="AA1324" s="3">
        <f t="shared" si="479"/>
        <v>19</v>
      </c>
      <c r="AB1324" s="19"/>
      <c r="AC1324" s="14">
        <f>IF(M1324=1,_xlfn.XLOOKUP(D1324,' RPM (ICE)'!$E$3:$E$63,' RPM (ICE)'!$C$3:$C$63,,-1),IF(M1324=2,_xlfn.XLOOKUP(D1324,' RPM (ICE)'!$F$3:$F$63,' RPM (ICE)'!$C$3:$C$63,,-1),IF(M1324=3,_xlfn.XLOOKUP(D1324,' RPM (ICE)'!$G$3:$G$63,' RPM (ICE)'!$C$3:$C$63,,-1))))</f>
        <v>13.483333333333301</v>
      </c>
      <c r="AD1324" s="14">
        <f t="shared" si="480"/>
        <v>10.054521666666643</v>
      </c>
      <c r="AE1324" s="14">
        <f t="shared" si="481"/>
        <v>13.914292245024122</v>
      </c>
      <c r="AF1324" s="14" cm="1">
        <f t="array" ref="AF1324">_xlfn.XLOOKUP(AE1324,BSFC!$I$11:$I$33,_xlfn.XLOOKUP('Main Data (ICE)'!W1324,BSFC!$J$10:$W$10,BSFC!$J$11:$W$33,,-1),,-1)</f>
        <v>450.79008974999994</v>
      </c>
      <c r="AG1324" s="14">
        <f t="shared" si="482"/>
        <v>1.2590218679194376</v>
      </c>
      <c r="AH1324" s="14">
        <f t="shared" si="486"/>
        <v>2.08253003846414E-4</v>
      </c>
      <c r="AI1324" s="14">
        <f t="shared" si="487"/>
        <v>9.3878390294632047E-2</v>
      </c>
      <c r="AJ1324" s="14">
        <f t="shared" si="491"/>
        <v>157.144143908643</v>
      </c>
      <c r="AK1324" s="14">
        <f t="shared" si="488"/>
        <v>1.2434223880083715E-4</v>
      </c>
      <c r="AL1324" s="14">
        <f t="shared" si="489"/>
        <v>0.20813793895184773</v>
      </c>
    </row>
    <row r="1325" spans="1:38" ht="15.75" thickBot="1" x14ac:dyDescent="0.3">
      <c r="A1325" s="14">
        <v>1</v>
      </c>
      <c r="B1325" s="17" t="s">
        <v>33</v>
      </c>
      <c r="C1325" s="14">
        <v>1319</v>
      </c>
      <c r="D1325" s="14">
        <f t="shared" si="483"/>
        <v>30.000049728</v>
      </c>
      <c r="E1325" s="14">
        <f t="shared" si="473"/>
        <v>13.411199999999999</v>
      </c>
      <c r="F1325" s="14">
        <f t="shared" si="484"/>
        <v>115.21183741958478</v>
      </c>
      <c r="G1325" s="14">
        <f>0.5*('Specifications (ICE)'!$P$4*'Specifications (ICE)'!$P$3)*'Specifications (ICE)'!$P$5*E1325^2</f>
        <v>56.217600027646043</v>
      </c>
      <c r="H1325" s="14">
        <f>IF(B1325="A",'Specifications (ICE)'!$M$12,IF(B1325="G",'Specifications (ICE)'!$M$13))</f>
        <v>84.271039200000004</v>
      </c>
      <c r="I1325" s="14">
        <f>'Specifications (ICE)'!$H$11-G1325-H1325-R1325</f>
        <v>561.50961099107656</v>
      </c>
      <c r="J1325" s="14">
        <f t="shared" si="474"/>
        <v>0.88728655499254105</v>
      </c>
      <c r="K1325" s="14">
        <f>0.5*'Specifications (ICE)'!$E$16*E1325^2</f>
        <v>48283.043975654393</v>
      </c>
      <c r="L1325" s="14">
        <f>E1325/'Specifications (ICE)'!$M$4</f>
        <v>46.93333333333333</v>
      </c>
      <c r="M1325" s="14">
        <f t="shared" si="469"/>
        <v>3</v>
      </c>
      <c r="N1325" s="14">
        <f>IF(M1325=1,'Specifications (ICE)'!$M$19,IF(M1325=2,'Specifications (ICE)'!$M$20,IF(M1325=3,'Specifications (ICE)'!$M$21)))</f>
        <v>632.83908432016858</v>
      </c>
      <c r="O1325" s="14">
        <f t="shared" si="470"/>
        <v>56.911309171706868</v>
      </c>
      <c r="P1325" s="13">
        <f t="shared" si="471"/>
        <v>0.88728655499254105</v>
      </c>
      <c r="Q1325" s="14">
        <v>0</v>
      </c>
      <c r="R1325" s="17">
        <f>'Specifications (ICE)'!$E$16*9.81*SIN(Q1325-Q1324)</f>
        <v>0</v>
      </c>
      <c r="S1325" s="14">
        <f t="shared" si="475"/>
        <v>0</v>
      </c>
      <c r="T1325" s="12">
        <f t="shared" si="472"/>
        <v>840.33949246964119</v>
      </c>
      <c r="U1325" s="3">
        <f t="shared" si="490"/>
        <v>18</v>
      </c>
      <c r="V1325" s="19">
        <f t="shared" si="476"/>
        <v>13.422600000000001</v>
      </c>
      <c r="W1325" s="14">
        <f>IF(M1325=1,_xlfn.XLOOKUP(D1325,' RPM (ICE)'!$E$3:$E$63,' RPM (ICE)'!$B$3:$B$63,,1),IF(M1325=2,_xlfn.XLOOKUP(D1325,' RPM (ICE)'!$F$3:$F$63,' RPM (ICE)'!$B$3:$B$63,,1),IF(M1325=3,_xlfn.XLOOKUP(D1325,' RPM (ICE)'!$G$3:$G$63,' RPM (ICE)'!$B$3:$B$63,,1))))</f>
        <v>6900</v>
      </c>
      <c r="X1325" s="12">
        <f t="shared" si="477"/>
        <v>18.575322156521739</v>
      </c>
      <c r="Y1325" s="3">
        <f t="shared" si="478"/>
        <v>19</v>
      </c>
      <c r="Z1325" s="3">
        <f t="shared" si="485"/>
        <v>19</v>
      </c>
      <c r="AA1325" s="3">
        <f t="shared" si="479"/>
        <v>19</v>
      </c>
      <c r="AB1325" s="19"/>
      <c r="AC1325" s="14">
        <f>IF(M1325=1,_xlfn.XLOOKUP(D1325,' RPM (ICE)'!$E$3:$E$63,' RPM (ICE)'!$C$3:$C$63,,-1),IF(M1325=2,_xlfn.XLOOKUP(D1325,' RPM (ICE)'!$F$3:$F$63,' RPM (ICE)'!$C$3:$C$63,,-1),IF(M1325=3,_xlfn.XLOOKUP(D1325,' RPM (ICE)'!$G$3:$G$63,' RPM (ICE)'!$C$3:$C$63,,-1))))</f>
        <v>13.483333333333301</v>
      </c>
      <c r="AD1325" s="14">
        <f t="shared" si="480"/>
        <v>10.054521666666643</v>
      </c>
      <c r="AE1325" s="14">
        <f t="shared" si="481"/>
        <v>13.914292245024122</v>
      </c>
      <c r="AF1325" s="14" cm="1">
        <f t="array" ref="AF1325">_xlfn.XLOOKUP(AE1325,BSFC!$I$11:$I$33,_xlfn.XLOOKUP('Main Data (ICE)'!W1325,BSFC!$J$10:$W$10,BSFC!$J$11:$W$33,,-1),,-1)</f>
        <v>450.79008974999994</v>
      </c>
      <c r="AG1325" s="14">
        <f t="shared" si="482"/>
        <v>1.2590218679194376</v>
      </c>
      <c r="AH1325" s="14">
        <f t="shared" si="486"/>
        <v>2.08253003846414E-4</v>
      </c>
      <c r="AI1325" s="14">
        <f t="shared" si="487"/>
        <v>9.3878390294632047E-2</v>
      </c>
      <c r="AJ1325" s="14">
        <f t="shared" si="491"/>
        <v>157.23802229893764</v>
      </c>
      <c r="AK1325" s="14">
        <f t="shared" si="488"/>
        <v>1.2434223880083715E-4</v>
      </c>
      <c r="AL1325" s="14">
        <f t="shared" si="489"/>
        <v>0.20826228119064857</v>
      </c>
    </row>
    <row r="1326" spans="1:38" ht="15.75" thickBot="1" x14ac:dyDescent="0.3">
      <c r="A1326" s="14">
        <v>1</v>
      </c>
      <c r="B1326" s="17" t="s">
        <v>33</v>
      </c>
      <c r="C1326" s="14">
        <v>1320</v>
      </c>
      <c r="D1326" s="14">
        <f t="shared" si="483"/>
        <v>30.000049728</v>
      </c>
      <c r="E1326" s="14">
        <f t="shared" si="473"/>
        <v>13.411199999999999</v>
      </c>
      <c r="F1326" s="14">
        <f t="shared" si="484"/>
        <v>115.28640196265326</v>
      </c>
      <c r="G1326" s="14">
        <f>0.5*('Specifications (ICE)'!$P$4*'Specifications (ICE)'!$P$3)*'Specifications (ICE)'!$P$5*E1326^2</f>
        <v>56.217600027646043</v>
      </c>
      <c r="H1326" s="14">
        <f>IF(B1326="A",'Specifications (ICE)'!$M$12,IF(B1326="G",'Specifications (ICE)'!$M$13))</f>
        <v>84.271039200000004</v>
      </c>
      <c r="I1326" s="14">
        <f>'Specifications (ICE)'!$H$11-G1326-H1326-R1326</f>
        <v>561.50961099107656</v>
      </c>
      <c r="J1326" s="14">
        <f t="shared" si="474"/>
        <v>0.88728655499254105</v>
      </c>
      <c r="K1326" s="14">
        <f>0.5*'Specifications (ICE)'!$E$16*E1326^2</f>
        <v>48283.043975654393</v>
      </c>
      <c r="L1326" s="14">
        <f>E1326/'Specifications (ICE)'!$M$4</f>
        <v>46.93333333333333</v>
      </c>
      <c r="M1326" s="14">
        <f t="shared" si="469"/>
        <v>3</v>
      </c>
      <c r="N1326" s="14">
        <f>IF(M1326=1,'Specifications (ICE)'!$M$19,IF(M1326=2,'Specifications (ICE)'!$M$20,IF(M1326=3,'Specifications (ICE)'!$M$21)))</f>
        <v>632.83908432016858</v>
      </c>
      <c r="O1326" s="14">
        <f t="shared" si="470"/>
        <v>56.911309171706868</v>
      </c>
      <c r="P1326" s="13">
        <f t="shared" si="471"/>
        <v>0.88728655499254105</v>
      </c>
      <c r="Q1326" s="14">
        <v>0</v>
      </c>
      <c r="R1326" s="17">
        <f>'Specifications (ICE)'!$E$16*9.81*SIN(Q1326-Q1325)</f>
        <v>0</v>
      </c>
      <c r="S1326" s="14">
        <f t="shared" si="475"/>
        <v>0</v>
      </c>
      <c r="T1326" s="12">
        <f t="shared" si="472"/>
        <v>840.33949246964119</v>
      </c>
      <c r="U1326" s="3">
        <f t="shared" si="490"/>
        <v>18</v>
      </c>
      <c r="V1326" s="19">
        <f t="shared" si="476"/>
        <v>13.422600000000001</v>
      </c>
      <c r="W1326" s="14">
        <f>IF(M1326=1,_xlfn.XLOOKUP(D1326,' RPM (ICE)'!$E$3:$E$63,' RPM (ICE)'!$B$3:$B$63,,1),IF(M1326=2,_xlfn.XLOOKUP(D1326,' RPM (ICE)'!$F$3:$F$63,' RPM (ICE)'!$B$3:$B$63,,1),IF(M1326=3,_xlfn.XLOOKUP(D1326,' RPM (ICE)'!$G$3:$G$63,' RPM (ICE)'!$B$3:$B$63,,1))))</f>
        <v>6900</v>
      </c>
      <c r="X1326" s="12">
        <f t="shared" si="477"/>
        <v>18.575322156521739</v>
      </c>
      <c r="Y1326" s="3">
        <f t="shared" si="478"/>
        <v>19</v>
      </c>
      <c r="Z1326" s="3">
        <f t="shared" si="485"/>
        <v>19</v>
      </c>
      <c r="AA1326" s="3">
        <f t="shared" si="479"/>
        <v>19</v>
      </c>
      <c r="AB1326" s="19"/>
      <c r="AC1326" s="14">
        <f>IF(M1326=1,_xlfn.XLOOKUP(D1326,' RPM (ICE)'!$E$3:$E$63,' RPM (ICE)'!$C$3:$C$63,,-1),IF(M1326=2,_xlfn.XLOOKUP(D1326,' RPM (ICE)'!$F$3:$F$63,' RPM (ICE)'!$C$3:$C$63,,-1),IF(M1326=3,_xlfn.XLOOKUP(D1326,' RPM (ICE)'!$G$3:$G$63,' RPM (ICE)'!$C$3:$C$63,,-1))))</f>
        <v>13.483333333333301</v>
      </c>
      <c r="AD1326" s="14">
        <f t="shared" si="480"/>
        <v>10.054521666666643</v>
      </c>
      <c r="AE1326" s="14">
        <f t="shared" si="481"/>
        <v>13.914292245024122</v>
      </c>
      <c r="AF1326" s="14" cm="1">
        <f t="array" ref="AF1326">_xlfn.XLOOKUP(AE1326,BSFC!$I$11:$I$33,_xlfn.XLOOKUP('Main Data (ICE)'!W1326,BSFC!$J$10:$W$10,BSFC!$J$11:$W$33,,-1),,-1)</f>
        <v>450.79008974999994</v>
      </c>
      <c r="AG1326" s="14">
        <f t="shared" si="482"/>
        <v>1.2590218679194376</v>
      </c>
      <c r="AH1326" s="14">
        <f t="shared" si="486"/>
        <v>2.08253003846414E-4</v>
      </c>
      <c r="AI1326" s="14">
        <f t="shared" si="487"/>
        <v>9.3878390294632047E-2</v>
      </c>
      <c r="AJ1326" s="14">
        <f t="shared" si="491"/>
        <v>157.33190068923227</v>
      </c>
      <c r="AK1326" s="14">
        <f t="shared" si="488"/>
        <v>1.2434223880083715E-4</v>
      </c>
      <c r="AL1326" s="14">
        <f t="shared" si="489"/>
        <v>0.20838662342944941</v>
      </c>
    </row>
    <row r="1327" spans="1:38" ht="15.75" thickBot="1" x14ac:dyDescent="0.3">
      <c r="A1327" s="14">
        <v>1</v>
      </c>
      <c r="B1327" s="17" t="s">
        <v>33</v>
      </c>
      <c r="C1327" s="14">
        <v>1321</v>
      </c>
      <c r="D1327" s="14">
        <f t="shared" si="483"/>
        <v>30.000049728</v>
      </c>
      <c r="E1327" s="14">
        <f t="shared" si="473"/>
        <v>13.411199999999999</v>
      </c>
      <c r="F1327" s="14">
        <f t="shared" si="484"/>
        <v>115.36096650572173</v>
      </c>
      <c r="G1327" s="14">
        <f>0.5*('Specifications (ICE)'!$P$4*'Specifications (ICE)'!$P$3)*'Specifications (ICE)'!$P$5*E1327^2</f>
        <v>56.217600027646043</v>
      </c>
      <c r="H1327" s="14">
        <f>IF(B1327="A",'Specifications (ICE)'!$M$12,IF(B1327="G",'Specifications (ICE)'!$M$13))</f>
        <v>84.271039200000004</v>
      </c>
      <c r="I1327" s="14">
        <f>'Specifications (ICE)'!$H$11-G1327-H1327-R1327</f>
        <v>561.50961099107656</v>
      </c>
      <c r="J1327" s="14">
        <f t="shared" si="474"/>
        <v>0.88728655499254105</v>
      </c>
      <c r="K1327" s="14">
        <f>0.5*'Specifications (ICE)'!$E$16*E1327^2</f>
        <v>48283.043975654393</v>
      </c>
      <c r="L1327" s="14">
        <f>E1327/'Specifications (ICE)'!$M$4</f>
        <v>46.93333333333333</v>
      </c>
      <c r="M1327" s="14">
        <f t="shared" si="469"/>
        <v>3</v>
      </c>
      <c r="N1327" s="14">
        <f>IF(M1327=1,'Specifications (ICE)'!$M$19,IF(M1327=2,'Specifications (ICE)'!$M$20,IF(M1327=3,'Specifications (ICE)'!$M$21)))</f>
        <v>632.83908432016858</v>
      </c>
      <c r="O1327" s="14">
        <f t="shared" si="470"/>
        <v>56.911309171706868</v>
      </c>
      <c r="P1327" s="13">
        <f t="shared" si="471"/>
        <v>0.88728655499254105</v>
      </c>
      <c r="Q1327" s="14">
        <v>0</v>
      </c>
      <c r="R1327" s="17">
        <f>'Specifications (ICE)'!$E$16*9.81*SIN(Q1327-Q1326)</f>
        <v>0</v>
      </c>
      <c r="S1327" s="14">
        <f t="shared" si="475"/>
        <v>0</v>
      </c>
      <c r="T1327" s="12">
        <f t="shared" si="472"/>
        <v>840.33949246964119</v>
      </c>
      <c r="U1327" s="3">
        <f t="shared" si="490"/>
        <v>18</v>
      </c>
      <c r="V1327" s="19">
        <f t="shared" si="476"/>
        <v>13.422600000000001</v>
      </c>
      <c r="W1327" s="14">
        <f>IF(M1327=1,_xlfn.XLOOKUP(D1327,' RPM (ICE)'!$E$3:$E$63,' RPM (ICE)'!$B$3:$B$63,,1),IF(M1327=2,_xlfn.XLOOKUP(D1327,' RPM (ICE)'!$F$3:$F$63,' RPM (ICE)'!$B$3:$B$63,,1),IF(M1327=3,_xlfn.XLOOKUP(D1327,' RPM (ICE)'!$G$3:$G$63,' RPM (ICE)'!$B$3:$B$63,,1))))</f>
        <v>6900</v>
      </c>
      <c r="X1327" s="12">
        <f t="shared" si="477"/>
        <v>18.575322156521739</v>
      </c>
      <c r="Y1327" s="3">
        <f t="shared" si="478"/>
        <v>19</v>
      </c>
      <c r="Z1327" s="3">
        <f t="shared" si="485"/>
        <v>19</v>
      </c>
      <c r="AA1327" s="3">
        <f t="shared" si="479"/>
        <v>19</v>
      </c>
      <c r="AB1327" s="19"/>
      <c r="AC1327" s="14">
        <f>IF(M1327=1,_xlfn.XLOOKUP(D1327,' RPM (ICE)'!$E$3:$E$63,' RPM (ICE)'!$C$3:$C$63,,-1),IF(M1327=2,_xlfn.XLOOKUP(D1327,' RPM (ICE)'!$F$3:$F$63,' RPM (ICE)'!$C$3:$C$63,,-1),IF(M1327=3,_xlfn.XLOOKUP(D1327,' RPM (ICE)'!$G$3:$G$63,' RPM (ICE)'!$C$3:$C$63,,-1))))</f>
        <v>13.483333333333301</v>
      </c>
      <c r="AD1327" s="14">
        <f t="shared" si="480"/>
        <v>10.054521666666643</v>
      </c>
      <c r="AE1327" s="14">
        <f t="shared" si="481"/>
        <v>13.914292245024122</v>
      </c>
      <c r="AF1327" s="14" cm="1">
        <f t="array" ref="AF1327">_xlfn.XLOOKUP(AE1327,BSFC!$I$11:$I$33,_xlfn.XLOOKUP('Main Data (ICE)'!W1327,BSFC!$J$10:$W$10,BSFC!$J$11:$W$33,,-1),,-1)</f>
        <v>450.79008974999994</v>
      </c>
      <c r="AG1327" s="14">
        <f t="shared" si="482"/>
        <v>1.2590218679194376</v>
      </c>
      <c r="AH1327" s="14">
        <f t="shared" si="486"/>
        <v>2.08253003846414E-4</v>
      </c>
      <c r="AI1327" s="14">
        <f t="shared" si="487"/>
        <v>9.3878390294632047E-2</v>
      </c>
      <c r="AJ1327" s="14">
        <f t="shared" si="491"/>
        <v>157.4257790795269</v>
      </c>
      <c r="AK1327" s="14">
        <f t="shared" si="488"/>
        <v>1.2434223880083715E-4</v>
      </c>
      <c r="AL1327" s="14">
        <f t="shared" si="489"/>
        <v>0.20851096566825025</v>
      </c>
    </row>
    <row r="1328" spans="1:38" ht="15.75" thickBot="1" x14ac:dyDescent="0.3">
      <c r="A1328" s="14">
        <v>1</v>
      </c>
      <c r="B1328" s="17" t="s">
        <v>33</v>
      </c>
      <c r="C1328" s="14">
        <v>1322</v>
      </c>
      <c r="D1328" s="14">
        <f t="shared" si="483"/>
        <v>30.000049728</v>
      </c>
      <c r="E1328" s="14">
        <f t="shared" si="473"/>
        <v>13.411199999999999</v>
      </c>
      <c r="F1328" s="14">
        <f t="shared" si="484"/>
        <v>115.43553104879021</v>
      </c>
      <c r="G1328" s="14">
        <f>0.5*('Specifications (ICE)'!$P$4*'Specifications (ICE)'!$P$3)*'Specifications (ICE)'!$P$5*E1328^2</f>
        <v>56.217600027646043</v>
      </c>
      <c r="H1328" s="14">
        <f>IF(B1328="A",'Specifications (ICE)'!$M$12,IF(B1328="G",'Specifications (ICE)'!$M$13))</f>
        <v>84.271039200000004</v>
      </c>
      <c r="I1328" s="14">
        <f>'Specifications (ICE)'!$H$11-G1328-H1328-R1328</f>
        <v>561.50961099107656</v>
      </c>
      <c r="J1328" s="14">
        <f t="shared" si="474"/>
        <v>0.88728655499254105</v>
      </c>
      <c r="K1328" s="14">
        <f>0.5*'Specifications (ICE)'!$E$16*E1328^2</f>
        <v>48283.043975654393</v>
      </c>
      <c r="L1328" s="14">
        <f>E1328/'Specifications (ICE)'!$M$4</f>
        <v>46.93333333333333</v>
      </c>
      <c r="M1328" s="14">
        <f t="shared" si="469"/>
        <v>3</v>
      </c>
      <c r="N1328" s="14">
        <f>IF(M1328=1,'Specifications (ICE)'!$M$19,IF(M1328=2,'Specifications (ICE)'!$M$20,IF(M1328=3,'Specifications (ICE)'!$M$21)))</f>
        <v>632.83908432016858</v>
      </c>
      <c r="O1328" s="14">
        <f t="shared" si="470"/>
        <v>56.911309171706868</v>
      </c>
      <c r="P1328" s="13">
        <f t="shared" si="471"/>
        <v>0.88728655499254105</v>
      </c>
      <c r="Q1328" s="14">
        <v>0</v>
      </c>
      <c r="R1328" s="17">
        <f>'Specifications (ICE)'!$E$16*9.81*SIN(Q1328-Q1327)</f>
        <v>0</v>
      </c>
      <c r="S1328" s="14">
        <f t="shared" si="475"/>
        <v>0</v>
      </c>
      <c r="T1328" s="12">
        <f t="shared" si="472"/>
        <v>840.33949246964119</v>
      </c>
      <c r="U1328" s="3">
        <f t="shared" si="490"/>
        <v>18</v>
      </c>
      <c r="V1328" s="19">
        <f t="shared" si="476"/>
        <v>13.422600000000001</v>
      </c>
      <c r="W1328" s="14">
        <f>IF(M1328=1,_xlfn.XLOOKUP(D1328,' RPM (ICE)'!$E$3:$E$63,' RPM (ICE)'!$B$3:$B$63,,1),IF(M1328=2,_xlfn.XLOOKUP(D1328,' RPM (ICE)'!$F$3:$F$63,' RPM (ICE)'!$B$3:$B$63,,1),IF(M1328=3,_xlfn.XLOOKUP(D1328,' RPM (ICE)'!$G$3:$G$63,' RPM (ICE)'!$B$3:$B$63,,1))))</f>
        <v>6900</v>
      </c>
      <c r="X1328" s="12">
        <f t="shared" si="477"/>
        <v>18.575322156521739</v>
      </c>
      <c r="Y1328" s="3">
        <f t="shared" si="478"/>
        <v>19</v>
      </c>
      <c r="Z1328" s="3">
        <f t="shared" si="485"/>
        <v>19</v>
      </c>
      <c r="AA1328" s="3">
        <f t="shared" si="479"/>
        <v>19</v>
      </c>
      <c r="AB1328" s="19"/>
      <c r="AC1328" s="14">
        <f>IF(M1328=1,_xlfn.XLOOKUP(D1328,' RPM (ICE)'!$E$3:$E$63,' RPM (ICE)'!$C$3:$C$63,,-1),IF(M1328=2,_xlfn.XLOOKUP(D1328,' RPM (ICE)'!$F$3:$F$63,' RPM (ICE)'!$C$3:$C$63,,-1),IF(M1328=3,_xlfn.XLOOKUP(D1328,' RPM (ICE)'!$G$3:$G$63,' RPM (ICE)'!$C$3:$C$63,,-1))))</f>
        <v>13.483333333333301</v>
      </c>
      <c r="AD1328" s="14">
        <f t="shared" si="480"/>
        <v>10.054521666666643</v>
      </c>
      <c r="AE1328" s="14">
        <f t="shared" si="481"/>
        <v>13.914292245024122</v>
      </c>
      <c r="AF1328" s="14" cm="1">
        <f t="array" ref="AF1328">_xlfn.XLOOKUP(AE1328,BSFC!$I$11:$I$33,_xlfn.XLOOKUP('Main Data (ICE)'!W1328,BSFC!$J$10:$W$10,BSFC!$J$11:$W$33,,-1),,-1)</f>
        <v>450.79008974999994</v>
      </c>
      <c r="AG1328" s="14">
        <f t="shared" si="482"/>
        <v>1.2590218679194376</v>
      </c>
      <c r="AH1328" s="14">
        <f t="shared" si="486"/>
        <v>2.08253003846414E-4</v>
      </c>
      <c r="AI1328" s="14">
        <f t="shared" si="487"/>
        <v>9.3878390294632047E-2</v>
      </c>
      <c r="AJ1328" s="14">
        <f t="shared" si="491"/>
        <v>157.51965746982154</v>
      </c>
      <c r="AK1328" s="14">
        <f t="shared" si="488"/>
        <v>1.2434223880083715E-4</v>
      </c>
      <c r="AL1328" s="14">
        <f t="shared" si="489"/>
        <v>0.20863530790705109</v>
      </c>
    </row>
    <row r="1329" spans="1:38" ht="15.75" thickBot="1" x14ac:dyDescent="0.3">
      <c r="A1329" s="14">
        <v>1</v>
      </c>
      <c r="B1329" s="17" t="s">
        <v>33</v>
      </c>
      <c r="C1329" s="14">
        <v>1323</v>
      </c>
      <c r="D1329" s="14">
        <f t="shared" si="483"/>
        <v>30.000049728</v>
      </c>
      <c r="E1329" s="14">
        <f t="shared" si="473"/>
        <v>13.411199999999999</v>
      </c>
      <c r="F1329" s="14">
        <f t="shared" si="484"/>
        <v>115.51009559185869</v>
      </c>
      <c r="G1329" s="14">
        <f>0.5*('Specifications (ICE)'!$P$4*'Specifications (ICE)'!$P$3)*'Specifications (ICE)'!$P$5*E1329^2</f>
        <v>56.217600027646043</v>
      </c>
      <c r="H1329" s="14">
        <f>IF(B1329="A",'Specifications (ICE)'!$M$12,IF(B1329="G",'Specifications (ICE)'!$M$13))</f>
        <v>84.271039200000004</v>
      </c>
      <c r="I1329" s="14">
        <f>'Specifications (ICE)'!$H$11-G1329-H1329-R1329</f>
        <v>561.50961099107656</v>
      </c>
      <c r="J1329" s="14">
        <f t="shared" si="474"/>
        <v>0.88728655499254105</v>
      </c>
      <c r="K1329" s="14">
        <f>0.5*'Specifications (ICE)'!$E$16*E1329^2</f>
        <v>48283.043975654393</v>
      </c>
      <c r="L1329" s="14">
        <f>E1329/'Specifications (ICE)'!$M$4</f>
        <v>46.93333333333333</v>
      </c>
      <c r="M1329" s="14">
        <f t="shared" si="469"/>
        <v>3</v>
      </c>
      <c r="N1329" s="14">
        <f>IF(M1329=1,'Specifications (ICE)'!$M$19,IF(M1329=2,'Specifications (ICE)'!$M$20,IF(M1329=3,'Specifications (ICE)'!$M$21)))</f>
        <v>632.83908432016858</v>
      </c>
      <c r="O1329" s="14">
        <f t="shared" si="470"/>
        <v>56.911309171706868</v>
      </c>
      <c r="P1329" s="13">
        <f t="shared" si="471"/>
        <v>0.88728655499254105</v>
      </c>
      <c r="Q1329" s="14">
        <v>0</v>
      </c>
      <c r="R1329" s="17">
        <f>'Specifications (ICE)'!$E$16*9.81*SIN(Q1329-Q1328)</f>
        <v>0</v>
      </c>
      <c r="S1329" s="14">
        <f t="shared" si="475"/>
        <v>0</v>
      </c>
      <c r="T1329" s="12">
        <f t="shared" si="472"/>
        <v>840.33949246964119</v>
      </c>
      <c r="U1329" s="3">
        <f t="shared" si="490"/>
        <v>18</v>
      </c>
      <c r="V1329" s="19">
        <f t="shared" si="476"/>
        <v>13.422600000000001</v>
      </c>
      <c r="W1329" s="14">
        <f>IF(M1329=1,_xlfn.XLOOKUP(D1329,' RPM (ICE)'!$E$3:$E$63,' RPM (ICE)'!$B$3:$B$63,,1),IF(M1329=2,_xlfn.XLOOKUP(D1329,' RPM (ICE)'!$F$3:$F$63,' RPM (ICE)'!$B$3:$B$63,,1),IF(M1329=3,_xlfn.XLOOKUP(D1329,' RPM (ICE)'!$G$3:$G$63,' RPM (ICE)'!$B$3:$B$63,,1))))</f>
        <v>6900</v>
      </c>
      <c r="X1329" s="12">
        <f t="shared" si="477"/>
        <v>18.575322156521739</v>
      </c>
      <c r="Y1329" s="3">
        <f t="shared" si="478"/>
        <v>19</v>
      </c>
      <c r="Z1329" s="3">
        <f t="shared" si="485"/>
        <v>19</v>
      </c>
      <c r="AA1329" s="3">
        <f t="shared" si="479"/>
        <v>19</v>
      </c>
      <c r="AB1329" s="19"/>
      <c r="AC1329" s="14">
        <f>IF(M1329=1,_xlfn.XLOOKUP(D1329,' RPM (ICE)'!$E$3:$E$63,' RPM (ICE)'!$C$3:$C$63,,-1),IF(M1329=2,_xlfn.XLOOKUP(D1329,' RPM (ICE)'!$F$3:$F$63,' RPM (ICE)'!$C$3:$C$63,,-1),IF(M1329=3,_xlfn.XLOOKUP(D1329,' RPM (ICE)'!$G$3:$G$63,' RPM (ICE)'!$C$3:$C$63,,-1))))</f>
        <v>13.483333333333301</v>
      </c>
      <c r="AD1329" s="14">
        <f t="shared" si="480"/>
        <v>10.054521666666643</v>
      </c>
      <c r="AE1329" s="14">
        <f t="shared" si="481"/>
        <v>13.914292245024122</v>
      </c>
      <c r="AF1329" s="14" cm="1">
        <f t="array" ref="AF1329">_xlfn.XLOOKUP(AE1329,BSFC!$I$11:$I$33,_xlfn.XLOOKUP('Main Data (ICE)'!W1329,BSFC!$J$10:$W$10,BSFC!$J$11:$W$33,,-1),,-1)</f>
        <v>450.79008974999994</v>
      </c>
      <c r="AG1329" s="14">
        <f t="shared" si="482"/>
        <v>1.2590218679194376</v>
      </c>
      <c r="AH1329" s="14">
        <f t="shared" si="486"/>
        <v>2.08253003846414E-4</v>
      </c>
      <c r="AI1329" s="14">
        <f t="shared" si="487"/>
        <v>9.3878390294632047E-2</v>
      </c>
      <c r="AJ1329" s="14">
        <f t="shared" si="491"/>
        <v>157.61353586011617</v>
      </c>
      <c r="AK1329" s="14">
        <f t="shared" si="488"/>
        <v>1.2434223880083715E-4</v>
      </c>
      <c r="AL1329" s="14">
        <f t="shared" si="489"/>
        <v>0.20875965014585193</v>
      </c>
    </row>
    <row r="1330" spans="1:38" ht="15.75" thickBot="1" x14ac:dyDescent="0.3">
      <c r="A1330" s="14">
        <v>1</v>
      </c>
      <c r="B1330" s="17" t="s">
        <v>33</v>
      </c>
      <c r="C1330" s="14">
        <v>1324</v>
      </c>
      <c r="D1330" s="14">
        <f t="shared" si="483"/>
        <v>30.000049728</v>
      </c>
      <c r="E1330" s="14">
        <f t="shared" si="473"/>
        <v>13.411199999999999</v>
      </c>
      <c r="F1330" s="14">
        <f t="shared" si="484"/>
        <v>115.58466013492716</v>
      </c>
      <c r="G1330" s="14">
        <f>0.5*('Specifications (ICE)'!$P$4*'Specifications (ICE)'!$P$3)*'Specifications (ICE)'!$P$5*E1330^2</f>
        <v>56.217600027646043</v>
      </c>
      <c r="H1330" s="14">
        <f>IF(B1330="A",'Specifications (ICE)'!$M$12,IF(B1330="G",'Specifications (ICE)'!$M$13))</f>
        <v>84.271039200000004</v>
      </c>
      <c r="I1330" s="14">
        <f>'Specifications (ICE)'!$H$11-G1330-H1330-R1330</f>
        <v>561.50961099107656</v>
      </c>
      <c r="J1330" s="14">
        <f t="shared" si="474"/>
        <v>0.88728655499254105</v>
      </c>
      <c r="K1330" s="14">
        <f>0.5*'Specifications (ICE)'!$E$16*E1330^2</f>
        <v>48283.043975654393</v>
      </c>
      <c r="L1330" s="14">
        <f>E1330/'Specifications (ICE)'!$M$4</f>
        <v>46.93333333333333</v>
      </c>
      <c r="M1330" s="14">
        <f t="shared" si="469"/>
        <v>3</v>
      </c>
      <c r="N1330" s="14">
        <f>IF(M1330=1,'Specifications (ICE)'!$M$19,IF(M1330=2,'Specifications (ICE)'!$M$20,IF(M1330=3,'Specifications (ICE)'!$M$21)))</f>
        <v>632.83908432016858</v>
      </c>
      <c r="O1330" s="14">
        <f t="shared" si="470"/>
        <v>56.911309171706868</v>
      </c>
      <c r="P1330" s="13">
        <f t="shared" si="471"/>
        <v>0.88728655499254105</v>
      </c>
      <c r="Q1330" s="14">
        <v>0</v>
      </c>
      <c r="R1330" s="17">
        <f>'Specifications (ICE)'!$E$16*9.81*SIN(Q1330-Q1329)</f>
        <v>0</v>
      </c>
      <c r="S1330" s="14">
        <f t="shared" si="475"/>
        <v>0</v>
      </c>
      <c r="T1330" s="12">
        <f t="shared" si="472"/>
        <v>840.33949246964119</v>
      </c>
      <c r="U1330" s="3">
        <f t="shared" si="490"/>
        <v>18</v>
      </c>
      <c r="V1330" s="19">
        <f t="shared" si="476"/>
        <v>13.422600000000001</v>
      </c>
      <c r="W1330" s="14">
        <f>IF(M1330=1,_xlfn.XLOOKUP(D1330,' RPM (ICE)'!$E$3:$E$63,' RPM (ICE)'!$B$3:$B$63,,1),IF(M1330=2,_xlfn.XLOOKUP(D1330,' RPM (ICE)'!$F$3:$F$63,' RPM (ICE)'!$B$3:$B$63,,1),IF(M1330=3,_xlfn.XLOOKUP(D1330,' RPM (ICE)'!$G$3:$G$63,' RPM (ICE)'!$B$3:$B$63,,1))))</f>
        <v>6900</v>
      </c>
      <c r="X1330" s="12">
        <f t="shared" si="477"/>
        <v>18.575322156521739</v>
      </c>
      <c r="Y1330" s="3">
        <f t="shared" si="478"/>
        <v>19</v>
      </c>
      <c r="Z1330" s="3">
        <f t="shared" si="485"/>
        <v>19</v>
      </c>
      <c r="AA1330" s="3">
        <f t="shared" si="479"/>
        <v>19</v>
      </c>
      <c r="AB1330" s="19"/>
      <c r="AC1330" s="14">
        <f>IF(M1330=1,_xlfn.XLOOKUP(D1330,' RPM (ICE)'!$E$3:$E$63,' RPM (ICE)'!$C$3:$C$63,,-1),IF(M1330=2,_xlfn.XLOOKUP(D1330,' RPM (ICE)'!$F$3:$F$63,' RPM (ICE)'!$C$3:$C$63,,-1),IF(M1330=3,_xlfn.XLOOKUP(D1330,' RPM (ICE)'!$G$3:$G$63,' RPM (ICE)'!$C$3:$C$63,,-1))))</f>
        <v>13.483333333333301</v>
      </c>
      <c r="AD1330" s="14">
        <f t="shared" si="480"/>
        <v>10.054521666666643</v>
      </c>
      <c r="AE1330" s="14">
        <f t="shared" si="481"/>
        <v>13.914292245024122</v>
      </c>
      <c r="AF1330" s="14" cm="1">
        <f t="array" ref="AF1330">_xlfn.XLOOKUP(AE1330,BSFC!$I$11:$I$33,_xlfn.XLOOKUP('Main Data (ICE)'!W1330,BSFC!$J$10:$W$10,BSFC!$J$11:$W$33,,-1),,-1)</f>
        <v>450.79008974999994</v>
      </c>
      <c r="AG1330" s="14">
        <f t="shared" si="482"/>
        <v>1.2590218679194376</v>
      </c>
      <c r="AH1330" s="14">
        <f t="shared" si="486"/>
        <v>2.08253003846414E-4</v>
      </c>
      <c r="AI1330" s="14">
        <f t="shared" si="487"/>
        <v>9.3878390294632047E-2</v>
      </c>
      <c r="AJ1330" s="14">
        <f t="shared" si="491"/>
        <v>157.70741425041081</v>
      </c>
      <c r="AK1330" s="14">
        <f t="shared" si="488"/>
        <v>1.2434223880083715E-4</v>
      </c>
      <c r="AL1330" s="14">
        <f t="shared" si="489"/>
        <v>0.20888399238465277</v>
      </c>
    </row>
    <row r="1331" spans="1:38" ht="15.75" thickBot="1" x14ac:dyDescent="0.3">
      <c r="A1331" s="14">
        <v>1</v>
      </c>
      <c r="B1331" s="17" t="s">
        <v>33</v>
      </c>
      <c r="C1331" s="14">
        <v>1325</v>
      </c>
      <c r="D1331" s="14">
        <f t="shared" si="483"/>
        <v>30.000049728</v>
      </c>
      <c r="E1331" s="14">
        <f t="shared" si="473"/>
        <v>13.411199999999999</v>
      </c>
      <c r="F1331" s="14">
        <f t="shared" si="484"/>
        <v>115.65922467799564</v>
      </c>
      <c r="G1331" s="14">
        <f>0.5*('Specifications (ICE)'!$P$4*'Specifications (ICE)'!$P$3)*'Specifications (ICE)'!$P$5*E1331^2</f>
        <v>56.217600027646043</v>
      </c>
      <c r="H1331" s="14">
        <f>IF(B1331="A",'Specifications (ICE)'!$M$12,IF(B1331="G",'Specifications (ICE)'!$M$13))</f>
        <v>84.271039200000004</v>
      </c>
      <c r="I1331" s="14">
        <f>'Specifications (ICE)'!$H$11-G1331-H1331-R1331</f>
        <v>561.50961099107656</v>
      </c>
      <c r="J1331" s="14">
        <f t="shared" si="474"/>
        <v>0.88728655499254105</v>
      </c>
      <c r="K1331" s="14">
        <f>0.5*'Specifications (ICE)'!$E$16*E1331^2</f>
        <v>48283.043975654393</v>
      </c>
      <c r="L1331" s="14">
        <f>E1331/'Specifications (ICE)'!$M$4</f>
        <v>46.93333333333333</v>
      </c>
      <c r="M1331" s="14">
        <f t="shared" si="469"/>
        <v>3</v>
      </c>
      <c r="N1331" s="14">
        <f>IF(M1331=1,'Specifications (ICE)'!$M$19,IF(M1331=2,'Specifications (ICE)'!$M$20,IF(M1331=3,'Specifications (ICE)'!$M$21)))</f>
        <v>632.83908432016858</v>
      </c>
      <c r="O1331" s="14">
        <f t="shared" si="470"/>
        <v>56.911309171706868</v>
      </c>
      <c r="P1331" s="13">
        <f t="shared" si="471"/>
        <v>0.88728655499254105</v>
      </c>
      <c r="Q1331" s="14">
        <v>0</v>
      </c>
      <c r="R1331" s="17">
        <f>'Specifications (ICE)'!$E$16*9.81*SIN(Q1331-Q1330)</f>
        <v>0</v>
      </c>
      <c r="S1331" s="14">
        <f t="shared" si="475"/>
        <v>0</v>
      </c>
      <c r="T1331" s="12">
        <f t="shared" si="472"/>
        <v>840.33949246964119</v>
      </c>
      <c r="U1331" s="3">
        <f t="shared" si="490"/>
        <v>18</v>
      </c>
      <c r="V1331" s="19">
        <f t="shared" si="476"/>
        <v>13.422600000000001</v>
      </c>
      <c r="W1331" s="14">
        <f>IF(M1331=1,_xlfn.XLOOKUP(D1331,' RPM (ICE)'!$E$3:$E$63,' RPM (ICE)'!$B$3:$B$63,,1),IF(M1331=2,_xlfn.XLOOKUP(D1331,' RPM (ICE)'!$F$3:$F$63,' RPM (ICE)'!$B$3:$B$63,,1),IF(M1331=3,_xlfn.XLOOKUP(D1331,' RPM (ICE)'!$G$3:$G$63,' RPM (ICE)'!$B$3:$B$63,,1))))</f>
        <v>6900</v>
      </c>
      <c r="X1331" s="12">
        <f t="shared" si="477"/>
        <v>18.575322156521739</v>
      </c>
      <c r="Y1331" s="3">
        <f t="shared" si="478"/>
        <v>19</v>
      </c>
      <c r="Z1331" s="3">
        <f t="shared" si="485"/>
        <v>19</v>
      </c>
      <c r="AA1331" s="3">
        <f t="shared" si="479"/>
        <v>19</v>
      </c>
      <c r="AB1331" s="19"/>
      <c r="AC1331" s="14">
        <f>IF(M1331=1,_xlfn.XLOOKUP(D1331,' RPM (ICE)'!$E$3:$E$63,' RPM (ICE)'!$C$3:$C$63,,-1),IF(M1331=2,_xlfn.XLOOKUP(D1331,' RPM (ICE)'!$F$3:$F$63,' RPM (ICE)'!$C$3:$C$63,,-1),IF(M1331=3,_xlfn.XLOOKUP(D1331,' RPM (ICE)'!$G$3:$G$63,' RPM (ICE)'!$C$3:$C$63,,-1))))</f>
        <v>13.483333333333301</v>
      </c>
      <c r="AD1331" s="14">
        <f t="shared" si="480"/>
        <v>10.054521666666643</v>
      </c>
      <c r="AE1331" s="14">
        <f t="shared" si="481"/>
        <v>13.914292245024122</v>
      </c>
      <c r="AF1331" s="14" cm="1">
        <f t="array" ref="AF1331">_xlfn.XLOOKUP(AE1331,BSFC!$I$11:$I$33,_xlfn.XLOOKUP('Main Data (ICE)'!W1331,BSFC!$J$10:$W$10,BSFC!$J$11:$W$33,,-1),,-1)</f>
        <v>450.79008974999994</v>
      </c>
      <c r="AG1331" s="14">
        <f t="shared" si="482"/>
        <v>1.2590218679194376</v>
      </c>
      <c r="AH1331" s="14">
        <f t="shared" si="486"/>
        <v>2.08253003846414E-4</v>
      </c>
      <c r="AI1331" s="14">
        <f t="shared" si="487"/>
        <v>9.3878390294632047E-2</v>
      </c>
      <c r="AJ1331" s="14">
        <f t="shared" si="491"/>
        <v>157.80129264070544</v>
      </c>
      <c r="AK1331" s="14">
        <f t="shared" si="488"/>
        <v>1.2434223880083715E-4</v>
      </c>
      <c r="AL1331" s="14">
        <f t="shared" si="489"/>
        <v>0.20900833462345361</v>
      </c>
    </row>
    <row r="1332" spans="1:38" ht="15.75" thickBot="1" x14ac:dyDescent="0.3">
      <c r="A1332" s="14">
        <v>1</v>
      </c>
      <c r="B1332" s="17" t="s">
        <v>33</v>
      </c>
      <c r="C1332" s="14">
        <v>1326</v>
      </c>
      <c r="D1332" s="14">
        <f t="shared" si="483"/>
        <v>30.000049728</v>
      </c>
      <c r="E1332" s="14">
        <f t="shared" si="473"/>
        <v>13.411199999999999</v>
      </c>
      <c r="F1332" s="14">
        <f t="shared" si="484"/>
        <v>115.73378922106411</v>
      </c>
      <c r="G1332" s="14">
        <f>0.5*('Specifications (ICE)'!$P$4*'Specifications (ICE)'!$P$3)*'Specifications (ICE)'!$P$5*E1332^2</f>
        <v>56.217600027646043</v>
      </c>
      <c r="H1332" s="14">
        <f>IF(B1332="A",'Specifications (ICE)'!$M$12,IF(B1332="G",'Specifications (ICE)'!$M$13))</f>
        <v>84.271039200000004</v>
      </c>
      <c r="I1332" s="14">
        <f>'Specifications (ICE)'!$H$11-G1332-H1332-R1332</f>
        <v>561.50961099107656</v>
      </c>
      <c r="J1332" s="14">
        <f t="shared" si="474"/>
        <v>0.88728655499254105</v>
      </c>
      <c r="K1332" s="14">
        <f>0.5*'Specifications (ICE)'!$E$16*E1332^2</f>
        <v>48283.043975654393</v>
      </c>
      <c r="L1332" s="14">
        <f>E1332/'Specifications (ICE)'!$M$4</f>
        <v>46.93333333333333</v>
      </c>
      <c r="M1332" s="14">
        <f t="shared" si="469"/>
        <v>3</v>
      </c>
      <c r="N1332" s="14">
        <f>IF(M1332=1,'Specifications (ICE)'!$M$19,IF(M1332=2,'Specifications (ICE)'!$M$20,IF(M1332=3,'Specifications (ICE)'!$M$21)))</f>
        <v>632.83908432016858</v>
      </c>
      <c r="O1332" s="14">
        <f t="shared" si="470"/>
        <v>56.911309171706868</v>
      </c>
      <c r="P1332" s="13">
        <f t="shared" si="471"/>
        <v>0.88728655499254105</v>
      </c>
      <c r="Q1332" s="14">
        <v>0</v>
      </c>
      <c r="R1332" s="17">
        <f>'Specifications (ICE)'!$E$16*9.81*SIN(Q1332-Q1331)</f>
        <v>0</v>
      </c>
      <c r="S1332" s="14">
        <f t="shared" si="475"/>
        <v>0</v>
      </c>
      <c r="T1332" s="12">
        <f t="shared" si="472"/>
        <v>840.33949246964119</v>
      </c>
      <c r="U1332" s="3">
        <f t="shared" si="490"/>
        <v>18</v>
      </c>
      <c r="V1332" s="19">
        <f t="shared" si="476"/>
        <v>13.422600000000001</v>
      </c>
      <c r="W1332" s="14">
        <f>IF(M1332=1,_xlfn.XLOOKUP(D1332,' RPM (ICE)'!$E$3:$E$63,' RPM (ICE)'!$B$3:$B$63,,1),IF(M1332=2,_xlfn.XLOOKUP(D1332,' RPM (ICE)'!$F$3:$F$63,' RPM (ICE)'!$B$3:$B$63,,1),IF(M1332=3,_xlfn.XLOOKUP(D1332,' RPM (ICE)'!$G$3:$G$63,' RPM (ICE)'!$B$3:$B$63,,1))))</f>
        <v>6900</v>
      </c>
      <c r="X1332" s="12">
        <f t="shared" si="477"/>
        <v>18.575322156521739</v>
      </c>
      <c r="Y1332" s="3">
        <f t="shared" si="478"/>
        <v>19</v>
      </c>
      <c r="Z1332" s="3">
        <f t="shared" si="485"/>
        <v>19</v>
      </c>
      <c r="AA1332" s="3">
        <f t="shared" si="479"/>
        <v>19</v>
      </c>
      <c r="AB1332" s="19"/>
      <c r="AC1332" s="14">
        <f>IF(M1332=1,_xlfn.XLOOKUP(D1332,' RPM (ICE)'!$E$3:$E$63,' RPM (ICE)'!$C$3:$C$63,,-1),IF(M1332=2,_xlfn.XLOOKUP(D1332,' RPM (ICE)'!$F$3:$F$63,' RPM (ICE)'!$C$3:$C$63,,-1),IF(M1332=3,_xlfn.XLOOKUP(D1332,' RPM (ICE)'!$G$3:$G$63,' RPM (ICE)'!$C$3:$C$63,,-1))))</f>
        <v>13.483333333333301</v>
      </c>
      <c r="AD1332" s="14">
        <f t="shared" si="480"/>
        <v>10.054521666666643</v>
      </c>
      <c r="AE1332" s="14">
        <f t="shared" si="481"/>
        <v>13.914292245024122</v>
      </c>
      <c r="AF1332" s="14" cm="1">
        <f t="array" ref="AF1332">_xlfn.XLOOKUP(AE1332,BSFC!$I$11:$I$33,_xlfn.XLOOKUP('Main Data (ICE)'!W1332,BSFC!$J$10:$W$10,BSFC!$J$11:$W$33,,-1),,-1)</f>
        <v>450.79008974999994</v>
      </c>
      <c r="AG1332" s="14">
        <f t="shared" si="482"/>
        <v>1.2590218679194376</v>
      </c>
      <c r="AH1332" s="14">
        <f t="shared" si="486"/>
        <v>2.08253003846414E-4</v>
      </c>
      <c r="AI1332" s="14">
        <f t="shared" si="487"/>
        <v>9.3878390294632047E-2</v>
      </c>
      <c r="AJ1332" s="14">
        <f t="shared" si="491"/>
        <v>157.89517103100007</v>
      </c>
      <c r="AK1332" s="14">
        <f t="shared" si="488"/>
        <v>1.2434223880083715E-4</v>
      </c>
      <c r="AL1332" s="14">
        <f t="shared" si="489"/>
        <v>0.20913267686225445</v>
      </c>
    </row>
    <row r="1333" spans="1:38" ht="15.75" thickBot="1" x14ac:dyDescent="0.3">
      <c r="A1333" s="14">
        <v>1</v>
      </c>
      <c r="B1333" s="17" t="s">
        <v>33</v>
      </c>
      <c r="C1333" s="14">
        <v>1327</v>
      </c>
      <c r="D1333" s="14">
        <f t="shared" si="483"/>
        <v>30.000049728</v>
      </c>
      <c r="E1333" s="14">
        <f t="shared" si="473"/>
        <v>13.411199999999999</v>
      </c>
      <c r="F1333" s="14">
        <f t="shared" si="484"/>
        <v>115.80835376413259</v>
      </c>
      <c r="G1333" s="14">
        <f>0.5*('Specifications (ICE)'!$P$4*'Specifications (ICE)'!$P$3)*'Specifications (ICE)'!$P$5*E1333^2</f>
        <v>56.217600027646043</v>
      </c>
      <c r="H1333" s="14">
        <f>IF(B1333="A",'Specifications (ICE)'!$M$12,IF(B1333="G",'Specifications (ICE)'!$M$13))</f>
        <v>84.271039200000004</v>
      </c>
      <c r="I1333" s="14">
        <f>'Specifications (ICE)'!$H$11-G1333-H1333-R1333</f>
        <v>561.50961099107656</v>
      </c>
      <c r="J1333" s="14">
        <f t="shared" si="474"/>
        <v>0.88728655499254105</v>
      </c>
      <c r="K1333" s="14">
        <f>0.5*'Specifications (ICE)'!$E$16*E1333^2</f>
        <v>48283.043975654393</v>
      </c>
      <c r="L1333" s="14">
        <f>E1333/'Specifications (ICE)'!$M$4</f>
        <v>46.93333333333333</v>
      </c>
      <c r="M1333" s="14">
        <f t="shared" si="469"/>
        <v>3</v>
      </c>
      <c r="N1333" s="14">
        <f>IF(M1333=1,'Specifications (ICE)'!$M$19,IF(M1333=2,'Specifications (ICE)'!$M$20,IF(M1333=3,'Specifications (ICE)'!$M$21)))</f>
        <v>632.83908432016858</v>
      </c>
      <c r="O1333" s="14">
        <f t="shared" si="470"/>
        <v>56.911309171706868</v>
      </c>
      <c r="P1333" s="13">
        <f t="shared" si="471"/>
        <v>0.88728655499254105</v>
      </c>
      <c r="Q1333" s="14">
        <v>0</v>
      </c>
      <c r="R1333" s="17">
        <f>'Specifications (ICE)'!$E$16*9.81*SIN(Q1333-Q1332)</f>
        <v>0</v>
      </c>
      <c r="S1333" s="14">
        <f t="shared" si="475"/>
        <v>0</v>
      </c>
      <c r="T1333" s="12">
        <f t="shared" si="472"/>
        <v>840.33949246964119</v>
      </c>
      <c r="U1333" s="3">
        <f t="shared" si="490"/>
        <v>18</v>
      </c>
      <c r="V1333" s="19">
        <f t="shared" si="476"/>
        <v>13.422600000000001</v>
      </c>
      <c r="W1333" s="14">
        <f>IF(M1333=1,_xlfn.XLOOKUP(D1333,' RPM (ICE)'!$E$3:$E$63,' RPM (ICE)'!$B$3:$B$63,,1),IF(M1333=2,_xlfn.XLOOKUP(D1333,' RPM (ICE)'!$F$3:$F$63,' RPM (ICE)'!$B$3:$B$63,,1),IF(M1333=3,_xlfn.XLOOKUP(D1333,' RPM (ICE)'!$G$3:$G$63,' RPM (ICE)'!$B$3:$B$63,,1))))</f>
        <v>6900</v>
      </c>
      <c r="X1333" s="12">
        <f t="shared" si="477"/>
        <v>18.575322156521739</v>
      </c>
      <c r="Y1333" s="3">
        <f t="shared" si="478"/>
        <v>19</v>
      </c>
      <c r="Z1333" s="3">
        <f t="shared" si="485"/>
        <v>19</v>
      </c>
      <c r="AA1333" s="3">
        <f t="shared" si="479"/>
        <v>19</v>
      </c>
      <c r="AB1333" s="19"/>
      <c r="AC1333" s="14">
        <f>IF(M1333=1,_xlfn.XLOOKUP(D1333,' RPM (ICE)'!$E$3:$E$63,' RPM (ICE)'!$C$3:$C$63,,-1),IF(M1333=2,_xlfn.XLOOKUP(D1333,' RPM (ICE)'!$F$3:$F$63,' RPM (ICE)'!$C$3:$C$63,,-1),IF(M1333=3,_xlfn.XLOOKUP(D1333,' RPM (ICE)'!$G$3:$G$63,' RPM (ICE)'!$C$3:$C$63,,-1))))</f>
        <v>13.483333333333301</v>
      </c>
      <c r="AD1333" s="14">
        <f t="shared" si="480"/>
        <v>10.054521666666643</v>
      </c>
      <c r="AE1333" s="14">
        <f t="shared" si="481"/>
        <v>13.914292245024122</v>
      </c>
      <c r="AF1333" s="14" cm="1">
        <f t="array" ref="AF1333">_xlfn.XLOOKUP(AE1333,BSFC!$I$11:$I$33,_xlfn.XLOOKUP('Main Data (ICE)'!W1333,BSFC!$J$10:$W$10,BSFC!$J$11:$W$33,,-1),,-1)</f>
        <v>450.79008974999994</v>
      </c>
      <c r="AG1333" s="14">
        <f t="shared" si="482"/>
        <v>1.2590218679194376</v>
      </c>
      <c r="AH1333" s="14">
        <f t="shared" si="486"/>
        <v>2.08253003846414E-4</v>
      </c>
      <c r="AI1333" s="14">
        <f t="shared" si="487"/>
        <v>9.3878390294632047E-2</v>
      </c>
      <c r="AJ1333" s="14">
        <f t="shared" si="491"/>
        <v>157.98904942129471</v>
      </c>
      <c r="AK1333" s="14">
        <f t="shared" si="488"/>
        <v>1.2434223880083715E-4</v>
      </c>
      <c r="AL1333" s="14">
        <f t="shared" si="489"/>
        <v>0.20925701910105529</v>
      </c>
    </row>
    <row r="1334" spans="1:38" ht="15.75" thickBot="1" x14ac:dyDescent="0.3">
      <c r="A1334" s="14">
        <v>1</v>
      </c>
      <c r="B1334" s="17" t="s">
        <v>33</v>
      </c>
      <c r="C1334" s="14">
        <v>1328</v>
      </c>
      <c r="D1334" s="14">
        <f t="shared" si="483"/>
        <v>30.000049728</v>
      </c>
      <c r="E1334" s="14">
        <f t="shared" si="473"/>
        <v>13.411199999999999</v>
      </c>
      <c r="F1334" s="14">
        <f t="shared" si="484"/>
        <v>115.88291830720107</v>
      </c>
      <c r="G1334" s="14">
        <f>0.5*('Specifications (ICE)'!$P$4*'Specifications (ICE)'!$P$3)*'Specifications (ICE)'!$P$5*E1334^2</f>
        <v>56.217600027646043</v>
      </c>
      <c r="H1334" s="14">
        <f>IF(B1334="A",'Specifications (ICE)'!$M$12,IF(B1334="G",'Specifications (ICE)'!$M$13))</f>
        <v>84.271039200000004</v>
      </c>
      <c r="I1334" s="14">
        <f>'Specifications (ICE)'!$H$11-G1334-H1334-R1334</f>
        <v>561.50961099107656</v>
      </c>
      <c r="J1334" s="14">
        <f t="shared" si="474"/>
        <v>0.88728655499254105</v>
      </c>
      <c r="K1334" s="14">
        <f>0.5*'Specifications (ICE)'!$E$16*E1334^2</f>
        <v>48283.043975654393</v>
      </c>
      <c r="L1334" s="14">
        <f>E1334/'Specifications (ICE)'!$M$4</f>
        <v>46.93333333333333</v>
      </c>
      <c r="M1334" s="14">
        <f t="shared" si="469"/>
        <v>3</v>
      </c>
      <c r="N1334" s="14">
        <f>IF(M1334=1,'Specifications (ICE)'!$M$19,IF(M1334=2,'Specifications (ICE)'!$M$20,IF(M1334=3,'Specifications (ICE)'!$M$21)))</f>
        <v>632.83908432016858</v>
      </c>
      <c r="O1334" s="14">
        <f t="shared" si="470"/>
        <v>56.911309171706868</v>
      </c>
      <c r="P1334" s="13">
        <f t="shared" si="471"/>
        <v>0.88728655499254105</v>
      </c>
      <c r="Q1334" s="14">
        <v>0</v>
      </c>
      <c r="R1334" s="17">
        <f>'Specifications (ICE)'!$E$16*9.81*SIN(Q1334-Q1333)</f>
        <v>0</v>
      </c>
      <c r="S1334" s="14">
        <f t="shared" si="475"/>
        <v>0</v>
      </c>
      <c r="T1334" s="12">
        <f t="shared" si="472"/>
        <v>840.33949246964119</v>
      </c>
      <c r="U1334" s="3">
        <f t="shared" si="490"/>
        <v>18</v>
      </c>
      <c r="V1334" s="19">
        <f t="shared" si="476"/>
        <v>13.422600000000001</v>
      </c>
      <c r="W1334" s="14">
        <f>IF(M1334=1,_xlfn.XLOOKUP(D1334,' RPM (ICE)'!$E$3:$E$63,' RPM (ICE)'!$B$3:$B$63,,1),IF(M1334=2,_xlfn.XLOOKUP(D1334,' RPM (ICE)'!$F$3:$F$63,' RPM (ICE)'!$B$3:$B$63,,1),IF(M1334=3,_xlfn.XLOOKUP(D1334,' RPM (ICE)'!$G$3:$G$63,' RPM (ICE)'!$B$3:$B$63,,1))))</f>
        <v>6900</v>
      </c>
      <c r="X1334" s="12">
        <f t="shared" si="477"/>
        <v>18.575322156521739</v>
      </c>
      <c r="Y1334" s="3">
        <f t="shared" si="478"/>
        <v>19</v>
      </c>
      <c r="Z1334" s="3">
        <f t="shared" si="485"/>
        <v>19</v>
      </c>
      <c r="AA1334" s="3">
        <f t="shared" si="479"/>
        <v>19</v>
      </c>
      <c r="AB1334" s="19"/>
      <c r="AC1334" s="14">
        <f>IF(M1334=1,_xlfn.XLOOKUP(D1334,' RPM (ICE)'!$E$3:$E$63,' RPM (ICE)'!$C$3:$C$63,,-1),IF(M1334=2,_xlfn.XLOOKUP(D1334,' RPM (ICE)'!$F$3:$F$63,' RPM (ICE)'!$C$3:$C$63,,-1),IF(M1334=3,_xlfn.XLOOKUP(D1334,' RPM (ICE)'!$G$3:$G$63,' RPM (ICE)'!$C$3:$C$63,,-1))))</f>
        <v>13.483333333333301</v>
      </c>
      <c r="AD1334" s="14">
        <f t="shared" si="480"/>
        <v>10.054521666666643</v>
      </c>
      <c r="AE1334" s="14">
        <f t="shared" si="481"/>
        <v>13.914292245024122</v>
      </c>
      <c r="AF1334" s="14" cm="1">
        <f t="array" ref="AF1334">_xlfn.XLOOKUP(AE1334,BSFC!$I$11:$I$33,_xlfn.XLOOKUP('Main Data (ICE)'!W1334,BSFC!$J$10:$W$10,BSFC!$J$11:$W$33,,-1),,-1)</f>
        <v>450.79008974999994</v>
      </c>
      <c r="AG1334" s="14">
        <f t="shared" si="482"/>
        <v>1.2590218679194376</v>
      </c>
      <c r="AH1334" s="14">
        <f t="shared" si="486"/>
        <v>2.08253003846414E-4</v>
      </c>
      <c r="AI1334" s="14">
        <f t="shared" si="487"/>
        <v>9.3878390294632047E-2</v>
      </c>
      <c r="AJ1334" s="14">
        <f t="shared" si="491"/>
        <v>158.08292781158934</v>
      </c>
      <c r="AK1334" s="14">
        <f t="shared" si="488"/>
        <v>1.2434223880083715E-4</v>
      </c>
      <c r="AL1334" s="14">
        <f t="shared" si="489"/>
        <v>0.20938136133985613</v>
      </c>
    </row>
    <row r="1335" spans="1:38" ht="15.75" thickBot="1" x14ac:dyDescent="0.3">
      <c r="A1335" s="14">
        <v>1</v>
      </c>
      <c r="B1335" s="17" t="s">
        <v>33</v>
      </c>
      <c r="C1335" s="14">
        <v>1329</v>
      </c>
      <c r="D1335" s="14">
        <f t="shared" si="483"/>
        <v>30.000049728</v>
      </c>
      <c r="E1335" s="14">
        <f t="shared" si="473"/>
        <v>13.411199999999999</v>
      </c>
      <c r="F1335" s="14">
        <f t="shared" si="484"/>
        <v>115.95748285026954</v>
      </c>
      <c r="G1335" s="14">
        <f>0.5*('Specifications (ICE)'!$P$4*'Specifications (ICE)'!$P$3)*'Specifications (ICE)'!$P$5*E1335^2</f>
        <v>56.217600027646043</v>
      </c>
      <c r="H1335" s="14">
        <f>IF(B1335="A",'Specifications (ICE)'!$M$12,IF(B1335="G",'Specifications (ICE)'!$M$13))</f>
        <v>84.271039200000004</v>
      </c>
      <c r="I1335" s="14">
        <f>'Specifications (ICE)'!$H$11-G1335-H1335-R1335</f>
        <v>561.50961099107656</v>
      </c>
      <c r="J1335" s="14">
        <f t="shared" si="474"/>
        <v>0.88728655499254105</v>
      </c>
      <c r="K1335" s="14">
        <f>0.5*'Specifications (ICE)'!$E$16*E1335^2</f>
        <v>48283.043975654393</v>
      </c>
      <c r="L1335" s="14">
        <f>E1335/'Specifications (ICE)'!$M$4</f>
        <v>46.93333333333333</v>
      </c>
      <c r="M1335" s="14">
        <f t="shared" si="469"/>
        <v>3</v>
      </c>
      <c r="N1335" s="14">
        <f>IF(M1335=1,'Specifications (ICE)'!$M$19,IF(M1335=2,'Specifications (ICE)'!$M$20,IF(M1335=3,'Specifications (ICE)'!$M$21)))</f>
        <v>632.83908432016858</v>
      </c>
      <c r="O1335" s="14">
        <f t="shared" si="470"/>
        <v>56.911309171706868</v>
      </c>
      <c r="P1335" s="13">
        <f t="shared" si="471"/>
        <v>0.88728655499254105</v>
      </c>
      <c r="Q1335" s="14">
        <v>0</v>
      </c>
      <c r="R1335" s="17">
        <f>'Specifications (ICE)'!$E$16*9.81*SIN(Q1335-Q1334)</f>
        <v>0</v>
      </c>
      <c r="S1335" s="14">
        <f t="shared" si="475"/>
        <v>0</v>
      </c>
      <c r="T1335" s="12">
        <f t="shared" si="472"/>
        <v>840.33949246964119</v>
      </c>
      <c r="U1335" s="3">
        <f t="shared" si="490"/>
        <v>18</v>
      </c>
      <c r="V1335" s="19">
        <f t="shared" si="476"/>
        <v>13.422600000000001</v>
      </c>
      <c r="W1335" s="14">
        <f>IF(M1335=1,_xlfn.XLOOKUP(D1335,' RPM (ICE)'!$E$3:$E$63,' RPM (ICE)'!$B$3:$B$63,,1),IF(M1335=2,_xlfn.XLOOKUP(D1335,' RPM (ICE)'!$F$3:$F$63,' RPM (ICE)'!$B$3:$B$63,,1),IF(M1335=3,_xlfn.XLOOKUP(D1335,' RPM (ICE)'!$G$3:$G$63,' RPM (ICE)'!$B$3:$B$63,,1))))</f>
        <v>6900</v>
      </c>
      <c r="X1335" s="12">
        <f t="shared" si="477"/>
        <v>18.575322156521739</v>
      </c>
      <c r="Y1335" s="3">
        <f t="shared" si="478"/>
        <v>19</v>
      </c>
      <c r="Z1335" s="3">
        <f t="shared" si="485"/>
        <v>19</v>
      </c>
      <c r="AA1335" s="3">
        <f t="shared" si="479"/>
        <v>19</v>
      </c>
      <c r="AB1335" s="19"/>
      <c r="AC1335" s="14">
        <f>IF(M1335=1,_xlfn.XLOOKUP(D1335,' RPM (ICE)'!$E$3:$E$63,' RPM (ICE)'!$C$3:$C$63,,-1),IF(M1335=2,_xlfn.XLOOKUP(D1335,' RPM (ICE)'!$F$3:$F$63,' RPM (ICE)'!$C$3:$C$63,,-1),IF(M1335=3,_xlfn.XLOOKUP(D1335,' RPM (ICE)'!$G$3:$G$63,' RPM (ICE)'!$C$3:$C$63,,-1))))</f>
        <v>13.483333333333301</v>
      </c>
      <c r="AD1335" s="14">
        <f t="shared" si="480"/>
        <v>10.054521666666643</v>
      </c>
      <c r="AE1335" s="14">
        <f t="shared" si="481"/>
        <v>13.914292245024122</v>
      </c>
      <c r="AF1335" s="14" cm="1">
        <f t="array" ref="AF1335">_xlfn.XLOOKUP(AE1335,BSFC!$I$11:$I$33,_xlfn.XLOOKUP('Main Data (ICE)'!W1335,BSFC!$J$10:$W$10,BSFC!$J$11:$W$33,,-1),,-1)</f>
        <v>450.79008974999994</v>
      </c>
      <c r="AG1335" s="14">
        <f t="shared" si="482"/>
        <v>1.2590218679194376</v>
      </c>
      <c r="AH1335" s="14">
        <f t="shared" si="486"/>
        <v>2.08253003846414E-4</v>
      </c>
      <c r="AI1335" s="14">
        <f t="shared" si="487"/>
        <v>9.3878390294632047E-2</v>
      </c>
      <c r="AJ1335" s="14">
        <f t="shared" si="491"/>
        <v>158.17680620188398</v>
      </c>
      <c r="AK1335" s="14">
        <f t="shared" si="488"/>
        <v>1.2434223880083715E-4</v>
      </c>
      <c r="AL1335" s="14">
        <f t="shared" si="489"/>
        <v>0.20950570357865697</v>
      </c>
    </row>
    <row r="1336" spans="1:38" ht="15.75" thickBot="1" x14ac:dyDescent="0.3">
      <c r="A1336" s="14">
        <v>1</v>
      </c>
      <c r="B1336" s="17" t="s">
        <v>33</v>
      </c>
      <c r="C1336" s="14">
        <v>1330</v>
      </c>
      <c r="D1336" s="14">
        <f t="shared" si="483"/>
        <v>30.000049728</v>
      </c>
      <c r="E1336" s="14">
        <f t="shared" si="473"/>
        <v>13.411199999999999</v>
      </c>
      <c r="F1336" s="14">
        <f t="shared" si="484"/>
        <v>116.03204739333802</v>
      </c>
      <c r="G1336" s="14">
        <f>0.5*('Specifications (ICE)'!$P$4*'Specifications (ICE)'!$P$3)*'Specifications (ICE)'!$P$5*E1336^2</f>
        <v>56.217600027646043</v>
      </c>
      <c r="H1336" s="14">
        <f>IF(B1336="A",'Specifications (ICE)'!$M$12,IF(B1336="G",'Specifications (ICE)'!$M$13))</f>
        <v>84.271039200000004</v>
      </c>
      <c r="I1336" s="14">
        <f>'Specifications (ICE)'!$H$11-G1336-H1336-R1336</f>
        <v>561.50961099107656</v>
      </c>
      <c r="J1336" s="14">
        <f t="shared" si="474"/>
        <v>0.88728655499254105</v>
      </c>
      <c r="K1336" s="14">
        <f>0.5*'Specifications (ICE)'!$E$16*E1336^2</f>
        <v>48283.043975654393</v>
      </c>
      <c r="L1336" s="14">
        <f>E1336/'Specifications (ICE)'!$M$4</f>
        <v>46.93333333333333</v>
      </c>
      <c r="M1336" s="14">
        <f t="shared" si="469"/>
        <v>3</v>
      </c>
      <c r="N1336" s="14">
        <f>IF(M1336=1,'Specifications (ICE)'!$M$19,IF(M1336=2,'Specifications (ICE)'!$M$20,IF(M1336=3,'Specifications (ICE)'!$M$21)))</f>
        <v>632.83908432016858</v>
      </c>
      <c r="O1336" s="14">
        <f t="shared" si="470"/>
        <v>56.911309171706868</v>
      </c>
      <c r="P1336" s="13">
        <f t="shared" si="471"/>
        <v>0.88728655499254105</v>
      </c>
      <c r="Q1336" s="14">
        <v>0</v>
      </c>
      <c r="R1336" s="17">
        <f>'Specifications (ICE)'!$E$16*9.81*SIN(Q1336-Q1335)</f>
        <v>0</v>
      </c>
      <c r="S1336" s="14">
        <f t="shared" si="475"/>
        <v>0</v>
      </c>
      <c r="T1336" s="12">
        <f t="shared" si="472"/>
        <v>840.33949246964119</v>
      </c>
      <c r="U1336" s="3">
        <f t="shared" si="490"/>
        <v>18</v>
      </c>
      <c r="V1336" s="19">
        <f t="shared" si="476"/>
        <v>13.422600000000001</v>
      </c>
      <c r="W1336" s="14">
        <f>IF(M1336=1,_xlfn.XLOOKUP(D1336,' RPM (ICE)'!$E$3:$E$63,' RPM (ICE)'!$B$3:$B$63,,1),IF(M1336=2,_xlfn.XLOOKUP(D1336,' RPM (ICE)'!$F$3:$F$63,' RPM (ICE)'!$B$3:$B$63,,1),IF(M1336=3,_xlfn.XLOOKUP(D1336,' RPM (ICE)'!$G$3:$G$63,' RPM (ICE)'!$B$3:$B$63,,1))))</f>
        <v>6900</v>
      </c>
      <c r="X1336" s="12">
        <f t="shared" si="477"/>
        <v>18.575322156521739</v>
      </c>
      <c r="Y1336" s="3">
        <f t="shared" si="478"/>
        <v>19</v>
      </c>
      <c r="Z1336" s="3">
        <f t="shared" si="485"/>
        <v>19</v>
      </c>
      <c r="AA1336" s="3">
        <f t="shared" si="479"/>
        <v>19</v>
      </c>
      <c r="AB1336" s="19"/>
      <c r="AC1336" s="14">
        <f>IF(M1336=1,_xlfn.XLOOKUP(D1336,' RPM (ICE)'!$E$3:$E$63,' RPM (ICE)'!$C$3:$C$63,,-1),IF(M1336=2,_xlfn.XLOOKUP(D1336,' RPM (ICE)'!$F$3:$F$63,' RPM (ICE)'!$C$3:$C$63,,-1),IF(M1336=3,_xlfn.XLOOKUP(D1336,' RPM (ICE)'!$G$3:$G$63,' RPM (ICE)'!$C$3:$C$63,,-1))))</f>
        <v>13.483333333333301</v>
      </c>
      <c r="AD1336" s="14">
        <f t="shared" si="480"/>
        <v>10.054521666666643</v>
      </c>
      <c r="AE1336" s="14">
        <f t="shared" si="481"/>
        <v>13.914292245024122</v>
      </c>
      <c r="AF1336" s="14" cm="1">
        <f t="array" ref="AF1336">_xlfn.XLOOKUP(AE1336,BSFC!$I$11:$I$33,_xlfn.XLOOKUP('Main Data (ICE)'!W1336,BSFC!$J$10:$W$10,BSFC!$J$11:$W$33,,-1),,-1)</f>
        <v>450.79008974999994</v>
      </c>
      <c r="AG1336" s="14">
        <f t="shared" si="482"/>
        <v>1.2590218679194376</v>
      </c>
      <c r="AH1336" s="14">
        <f t="shared" si="486"/>
        <v>2.08253003846414E-4</v>
      </c>
      <c r="AI1336" s="14">
        <f t="shared" si="487"/>
        <v>9.3878390294632047E-2</v>
      </c>
      <c r="AJ1336" s="14">
        <f t="shared" si="491"/>
        <v>158.27068459217861</v>
      </c>
      <c r="AK1336" s="14">
        <f t="shared" si="488"/>
        <v>1.2434223880083715E-4</v>
      </c>
      <c r="AL1336" s="14">
        <f t="shared" si="489"/>
        <v>0.20963004581745781</v>
      </c>
    </row>
    <row r="1337" spans="1:38" ht="15.75" thickBot="1" x14ac:dyDescent="0.3">
      <c r="A1337" s="14">
        <v>1</v>
      </c>
      <c r="B1337" s="17" t="s">
        <v>33</v>
      </c>
      <c r="C1337" s="14">
        <v>1331</v>
      </c>
      <c r="D1337" s="14">
        <f t="shared" si="483"/>
        <v>30.000049728</v>
      </c>
      <c r="E1337" s="14">
        <f t="shared" si="473"/>
        <v>13.411199999999999</v>
      </c>
      <c r="F1337" s="14">
        <f t="shared" si="484"/>
        <v>116.10661193640649</v>
      </c>
      <c r="G1337" s="14">
        <f>0.5*('Specifications (ICE)'!$P$4*'Specifications (ICE)'!$P$3)*'Specifications (ICE)'!$P$5*E1337^2</f>
        <v>56.217600027646043</v>
      </c>
      <c r="H1337" s="14">
        <f>IF(B1337="A",'Specifications (ICE)'!$M$12,IF(B1337="G",'Specifications (ICE)'!$M$13))</f>
        <v>84.271039200000004</v>
      </c>
      <c r="I1337" s="14">
        <f>'Specifications (ICE)'!$H$11-G1337-H1337-R1337</f>
        <v>561.50961099107656</v>
      </c>
      <c r="J1337" s="14">
        <f t="shared" si="474"/>
        <v>0.88728655499254105</v>
      </c>
      <c r="K1337" s="14">
        <f>0.5*'Specifications (ICE)'!$E$16*E1337^2</f>
        <v>48283.043975654393</v>
      </c>
      <c r="L1337" s="14">
        <f>E1337/'Specifications (ICE)'!$M$4</f>
        <v>46.93333333333333</v>
      </c>
      <c r="M1337" s="14">
        <f t="shared" si="469"/>
        <v>3</v>
      </c>
      <c r="N1337" s="14">
        <f>IF(M1337=1,'Specifications (ICE)'!$M$19,IF(M1337=2,'Specifications (ICE)'!$M$20,IF(M1337=3,'Specifications (ICE)'!$M$21)))</f>
        <v>632.83908432016858</v>
      </c>
      <c r="O1337" s="14">
        <f t="shared" si="470"/>
        <v>56.911309171706868</v>
      </c>
      <c r="P1337" s="13">
        <f t="shared" si="471"/>
        <v>0.88728655499254105</v>
      </c>
      <c r="Q1337" s="14">
        <v>0</v>
      </c>
      <c r="R1337" s="17">
        <f>'Specifications (ICE)'!$E$16*9.81*SIN(Q1337-Q1336)</f>
        <v>0</v>
      </c>
      <c r="S1337" s="14">
        <f t="shared" si="475"/>
        <v>0</v>
      </c>
      <c r="T1337" s="12">
        <f t="shared" si="472"/>
        <v>840.33949246964119</v>
      </c>
      <c r="U1337" s="3">
        <f t="shared" si="490"/>
        <v>18</v>
      </c>
      <c r="V1337" s="19">
        <f t="shared" si="476"/>
        <v>13.422600000000001</v>
      </c>
      <c r="W1337" s="14">
        <f>IF(M1337=1,_xlfn.XLOOKUP(D1337,' RPM (ICE)'!$E$3:$E$63,' RPM (ICE)'!$B$3:$B$63,,1),IF(M1337=2,_xlfn.XLOOKUP(D1337,' RPM (ICE)'!$F$3:$F$63,' RPM (ICE)'!$B$3:$B$63,,1),IF(M1337=3,_xlfn.XLOOKUP(D1337,' RPM (ICE)'!$G$3:$G$63,' RPM (ICE)'!$B$3:$B$63,,1))))</f>
        <v>6900</v>
      </c>
      <c r="X1337" s="12">
        <f t="shared" si="477"/>
        <v>18.575322156521739</v>
      </c>
      <c r="Y1337" s="3">
        <f t="shared" si="478"/>
        <v>19</v>
      </c>
      <c r="Z1337" s="3">
        <f t="shared" si="485"/>
        <v>19</v>
      </c>
      <c r="AA1337" s="3">
        <f t="shared" si="479"/>
        <v>19</v>
      </c>
      <c r="AB1337" s="19"/>
      <c r="AC1337" s="14">
        <f>IF(M1337=1,_xlfn.XLOOKUP(D1337,' RPM (ICE)'!$E$3:$E$63,' RPM (ICE)'!$C$3:$C$63,,-1),IF(M1337=2,_xlfn.XLOOKUP(D1337,' RPM (ICE)'!$F$3:$F$63,' RPM (ICE)'!$C$3:$C$63,,-1),IF(M1337=3,_xlfn.XLOOKUP(D1337,' RPM (ICE)'!$G$3:$G$63,' RPM (ICE)'!$C$3:$C$63,,-1))))</f>
        <v>13.483333333333301</v>
      </c>
      <c r="AD1337" s="14">
        <f t="shared" si="480"/>
        <v>10.054521666666643</v>
      </c>
      <c r="AE1337" s="14">
        <f t="shared" si="481"/>
        <v>13.914292245024122</v>
      </c>
      <c r="AF1337" s="14" cm="1">
        <f t="array" ref="AF1337">_xlfn.XLOOKUP(AE1337,BSFC!$I$11:$I$33,_xlfn.XLOOKUP('Main Data (ICE)'!W1337,BSFC!$J$10:$W$10,BSFC!$J$11:$W$33,,-1),,-1)</f>
        <v>450.79008974999994</v>
      </c>
      <c r="AG1337" s="14">
        <f t="shared" si="482"/>
        <v>1.2590218679194376</v>
      </c>
      <c r="AH1337" s="14">
        <f t="shared" si="486"/>
        <v>2.08253003846414E-4</v>
      </c>
      <c r="AI1337" s="14">
        <f t="shared" si="487"/>
        <v>9.3878390294632047E-2</v>
      </c>
      <c r="AJ1337" s="14">
        <f t="shared" si="491"/>
        <v>158.36456298247325</v>
      </c>
      <c r="AK1337" s="14">
        <f t="shared" si="488"/>
        <v>1.2434223880083715E-4</v>
      </c>
      <c r="AL1337" s="14">
        <f t="shared" si="489"/>
        <v>0.20975438805625865</v>
      </c>
    </row>
    <row r="1338" spans="1:38" ht="15.75" thickBot="1" x14ac:dyDescent="0.3">
      <c r="A1338" s="14">
        <v>1</v>
      </c>
      <c r="B1338" s="17" t="s">
        <v>33</v>
      </c>
      <c r="C1338" s="14">
        <v>1332</v>
      </c>
      <c r="D1338" s="14">
        <f t="shared" si="483"/>
        <v>30.000049728</v>
      </c>
      <c r="E1338" s="14">
        <f t="shared" si="473"/>
        <v>13.411199999999999</v>
      </c>
      <c r="F1338" s="14">
        <f t="shared" si="484"/>
        <v>116.18117647947497</v>
      </c>
      <c r="G1338" s="14">
        <f>0.5*('Specifications (ICE)'!$P$4*'Specifications (ICE)'!$P$3)*'Specifications (ICE)'!$P$5*E1338^2</f>
        <v>56.217600027646043</v>
      </c>
      <c r="H1338" s="14">
        <f>IF(B1338="A",'Specifications (ICE)'!$M$12,IF(B1338="G",'Specifications (ICE)'!$M$13))</f>
        <v>84.271039200000004</v>
      </c>
      <c r="I1338" s="14">
        <f>'Specifications (ICE)'!$H$11-G1338-H1338-R1338</f>
        <v>561.50961099107656</v>
      </c>
      <c r="J1338" s="14">
        <f t="shared" si="474"/>
        <v>0.88728655499254105</v>
      </c>
      <c r="K1338" s="14">
        <f>0.5*'Specifications (ICE)'!$E$16*E1338^2</f>
        <v>48283.043975654393</v>
      </c>
      <c r="L1338" s="14">
        <f>E1338/'Specifications (ICE)'!$M$4</f>
        <v>46.93333333333333</v>
      </c>
      <c r="M1338" s="14">
        <f t="shared" si="469"/>
        <v>3</v>
      </c>
      <c r="N1338" s="14">
        <f>IF(M1338=1,'Specifications (ICE)'!$M$19,IF(M1338=2,'Specifications (ICE)'!$M$20,IF(M1338=3,'Specifications (ICE)'!$M$21)))</f>
        <v>632.83908432016858</v>
      </c>
      <c r="O1338" s="14">
        <f t="shared" si="470"/>
        <v>56.911309171706868</v>
      </c>
      <c r="P1338" s="13">
        <f t="shared" si="471"/>
        <v>0.88728655499254105</v>
      </c>
      <c r="Q1338" s="14">
        <v>0</v>
      </c>
      <c r="R1338" s="17">
        <f>'Specifications (ICE)'!$E$16*9.81*SIN(Q1338-Q1337)</f>
        <v>0</v>
      </c>
      <c r="S1338" s="14">
        <f t="shared" si="475"/>
        <v>0</v>
      </c>
      <c r="T1338" s="12">
        <f t="shared" si="472"/>
        <v>840.33949246964119</v>
      </c>
      <c r="U1338" s="3">
        <f t="shared" si="490"/>
        <v>18</v>
      </c>
      <c r="V1338" s="19">
        <f t="shared" si="476"/>
        <v>13.422600000000001</v>
      </c>
      <c r="W1338" s="14">
        <f>IF(M1338=1,_xlfn.XLOOKUP(D1338,' RPM (ICE)'!$E$3:$E$63,' RPM (ICE)'!$B$3:$B$63,,1),IF(M1338=2,_xlfn.XLOOKUP(D1338,' RPM (ICE)'!$F$3:$F$63,' RPM (ICE)'!$B$3:$B$63,,1),IF(M1338=3,_xlfn.XLOOKUP(D1338,' RPM (ICE)'!$G$3:$G$63,' RPM (ICE)'!$B$3:$B$63,,1))))</f>
        <v>6900</v>
      </c>
      <c r="X1338" s="12">
        <f t="shared" si="477"/>
        <v>18.575322156521739</v>
      </c>
      <c r="Y1338" s="3">
        <f t="shared" si="478"/>
        <v>19</v>
      </c>
      <c r="Z1338" s="3">
        <f t="shared" si="485"/>
        <v>19</v>
      </c>
      <c r="AA1338" s="3">
        <f t="shared" si="479"/>
        <v>19</v>
      </c>
      <c r="AB1338" s="19"/>
      <c r="AC1338" s="14">
        <f>IF(M1338=1,_xlfn.XLOOKUP(D1338,' RPM (ICE)'!$E$3:$E$63,' RPM (ICE)'!$C$3:$C$63,,-1),IF(M1338=2,_xlfn.XLOOKUP(D1338,' RPM (ICE)'!$F$3:$F$63,' RPM (ICE)'!$C$3:$C$63,,-1),IF(M1338=3,_xlfn.XLOOKUP(D1338,' RPM (ICE)'!$G$3:$G$63,' RPM (ICE)'!$C$3:$C$63,,-1))))</f>
        <v>13.483333333333301</v>
      </c>
      <c r="AD1338" s="14">
        <f t="shared" si="480"/>
        <v>10.054521666666643</v>
      </c>
      <c r="AE1338" s="14">
        <f t="shared" si="481"/>
        <v>13.914292245024122</v>
      </c>
      <c r="AF1338" s="14" cm="1">
        <f t="array" ref="AF1338">_xlfn.XLOOKUP(AE1338,BSFC!$I$11:$I$33,_xlfn.XLOOKUP('Main Data (ICE)'!W1338,BSFC!$J$10:$W$10,BSFC!$J$11:$W$33,,-1),,-1)</f>
        <v>450.79008974999994</v>
      </c>
      <c r="AG1338" s="14">
        <f t="shared" si="482"/>
        <v>1.2590218679194376</v>
      </c>
      <c r="AH1338" s="14">
        <f t="shared" si="486"/>
        <v>2.08253003846414E-4</v>
      </c>
      <c r="AI1338" s="14">
        <f t="shared" si="487"/>
        <v>9.3878390294632047E-2</v>
      </c>
      <c r="AJ1338" s="14">
        <f t="shared" si="491"/>
        <v>158.45844137276788</v>
      </c>
      <c r="AK1338" s="14">
        <f t="shared" si="488"/>
        <v>1.2434223880083715E-4</v>
      </c>
      <c r="AL1338" s="14">
        <f t="shared" si="489"/>
        <v>0.20987873029505949</v>
      </c>
    </row>
    <row r="1339" spans="1:38" ht="15.75" thickBot="1" x14ac:dyDescent="0.3">
      <c r="A1339" s="14">
        <v>1</v>
      </c>
      <c r="B1339" s="17" t="s">
        <v>33</v>
      </c>
      <c r="C1339" s="14">
        <v>1333</v>
      </c>
      <c r="D1339" s="14">
        <f t="shared" si="483"/>
        <v>30.000049728</v>
      </c>
      <c r="E1339" s="14">
        <f t="shared" si="473"/>
        <v>13.411199999999999</v>
      </c>
      <c r="F1339" s="14">
        <f t="shared" si="484"/>
        <v>116.25574102254345</v>
      </c>
      <c r="G1339" s="14">
        <f>0.5*('Specifications (ICE)'!$P$4*'Specifications (ICE)'!$P$3)*'Specifications (ICE)'!$P$5*E1339^2</f>
        <v>56.217600027646043</v>
      </c>
      <c r="H1339" s="14">
        <f>IF(B1339="A",'Specifications (ICE)'!$M$12,IF(B1339="G",'Specifications (ICE)'!$M$13))</f>
        <v>84.271039200000004</v>
      </c>
      <c r="I1339" s="14">
        <f>'Specifications (ICE)'!$H$11-G1339-H1339-R1339</f>
        <v>561.50961099107656</v>
      </c>
      <c r="J1339" s="14">
        <f t="shared" si="474"/>
        <v>0.88728655499254105</v>
      </c>
      <c r="K1339" s="14">
        <f>0.5*'Specifications (ICE)'!$E$16*E1339^2</f>
        <v>48283.043975654393</v>
      </c>
      <c r="L1339" s="14">
        <f>E1339/'Specifications (ICE)'!$M$4</f>
        <v>46.93333333333333</v>
      </c>
      <c r="M1339" s="14">
        <f t="shared" si="469"/>
        <v>3</v>
      </c>
      <c r="N1339" s="14">
        <f>IF(M1339=1,'Specifications (ICE)'!$M$19,IF(M1339=2,'Specifications (ICE)'!$M$20,IF(M1339=3,'Specifications (ICE)'!$M$21)))</f>
        <v>632.83908432016858</v>
      </c>
      <c r="O1339" s="14">
        <f t="shared" si="470"/>
        <v>56.911309171706868</v>
      </c>
      <c r="P1339" s="13">
        <f t="shared" si="471"/>
        <v>0.88728655499254105</v>
      </c>
      <c r="Q1339" s="14">
        <v>0</v>
      </c>
      <c r="R1339" s="17">
        <f>'Specifications (ICE)'!$E$16*9.81*SIN(Q1339-Q1338)</f>
        <v>0</v>
      </c>
      <c r="S1339" s="14">
        <f t="shared" si="475"/>
        <v>0</v>
      </c>
      <c r="T1339" s="12">
        <f t="shared" si="472"/>
        <v>840.33949246964119</v>
      </c>
      <c r="U1339" s="3">
        <f t="shared" si="490"/>
        <v>18</v>
      </c>
      <c r="V1339" s="19">
        <f t="shared" si="476"/>
        <v>13.422600000000001</v>
      </c>
      <c r="W1339" s="14">
        <f>IF(M1339=1,_xlfn.XLOOKUP(D1339,' RPM (ICE)'!$E$3:$E$63,' RPM (ICE)'!$B$3:$B$63,,1),IF(M1339=2,_xlfn.XLOOKUP(D1339,' RPM (ICE)'!$F$3:$F$63,' RPM (ICE)'!$B$3:$B$63,,1),IF(M1339=3,_xlfn.XLOOKUP(D1339,' RPM (ICE)'!$G$3:$G$63,' RPM (ICE)'!$B$3:$B$63,,1))))</f>
        <v>6900</v>
      </c>
      <c r="X1339" s="12">
        <f t="shared" si="477"/>
        <v>18.575322156521739</v>
      </c>
      <c r="Y1339" s="3">
        <f t="shared" si="478"/>
        <v>19</v>
      </c>
      <c r="Z1339" s="3">
        <f t="shared" si="485"/>
        <v>19</v>
      </c>
      <c r="AA1339" s="3">
        <f t="shared" si="479"/>
        <v>19</v>
      </c>
      <c r="AB1339" s="19"/>
      <c r="AC1339" s="14">
        <f>IF(M1339=1,_xlfn.XLOOKUP(D1339,' RPM (ICE)'!$E$3:$E$63,' RPM (ICE)'!$C$3:$C$63,,-1),IF(M1339=2,_xlfn.XLOOKUP(D1339,' RPM (ICE)'!$F$3:$F$63,' RPM (ICE)'!$C$3:$C$63,,-1),IF(M1339=3,_xlfn.XLOOKUP(D1339,' RPM (ICE)'!$G$3:$G$63,' RPM (ICE)'!$C$3:$C$63,,-1))))</f>
        <v>13.483333333333301</v>
      </c>
      <c r="AD1339" s="14">
        <f t="shared" si="480"/>
        <v>10.054521666666643</v>
      </c>
      <c r="AE1339" s="14">
        <f t="shared" si="481"/>
        <v>13.914292245024122</v>
      </c>
      <c r="AF1339" s="14" cm="1">
        <f t="array" ref="AF1339">_xlfn.XLOOKUP(AE1339,BSFC!$I$11:$I$33,_xlfn.XLOOKUP('Main Data (ICE)'!W1339,BSFC!$J$10:$W$10,BSFC!$J$11:$W$33,,-1),,-1)</f>
        <v>450.79008974999994</v>
      </c>
      <c r="AG1339" s="14">
        <f t="shared" si="482"/>
        <v>1.2590218679194376</v>
      </c>
      <c r="AH1339" s="14">
        <f t="shared" si="486"/>
        <v>2.08253003846414E-4</v>
      </c>
      <c r="AI1339" s="14">
        <f t="shared" si="487"/>
        <v>9.3878390294632047E-2</v>
      </c>
      <c r="AJ1339" s="14">
        <f t="shared" si="491"/>
        <v>158.55231976306251</v>
      </c>
      <c r="AK1339" s="14">
        <f t="shared" si="488"/>
        <v>1.2434223880083715E-4</v>
      </c>
      <c r="AL1339" s="14">
        <f t="shared" si="489"/>
        <v>0.21000307253386033</v>
      </c>
    </row>
    <row r="1340" spans="1:38" ht="15.75" thickBot="1" x14ac:dyDescent="0.3">
      <c r="A1340" s="14">
        <v>1</v>
      </c>
      <c r="B1340" s="17" t="s">
        <v>33</v>
      </c>
      <c r="C1340" s="14">
        <v>1334</v>
      </c>
      <c r="D1340" s="14">
        <f t="shared" si="483"/>
        <v>30.000049728</v>
      </c>
      <c r="E1340" s="14">
        <f t="shared" si="473"/>
        <v>13.411199999999999</v>
      </c>
      <c r="F1340" s="14">
        <f t="shared" si="484"/>
        <v>116.33030556561192</v>
      </c>
      <c r="G1340" s="14">
        <f>0.5*('Specifications (ICE)'!$P$4*'Specifications (ICE)'!$P$3)*'Specifications (ICE)'!$P$5*E1340^2</f>
        <v>56.217600027646043</v>
      </c>
      <c r="H1340" s="14">
        <f>IF(B1340="A",'Specifications (ICE)'!$M$12,IF(B1340="G",'Specifications (ICE)'!$M$13))</f>
        <v>84.271039200000004</v>
      </c>
      <c r="I1340" s="14">
        <f>'Specifications (ICE)'!$H$11-G1340-H1340-R1340</f>
        <v>561.50961099107656</v>
      </c>
      <c r="J1340" s="14">
        <f t="shared" si="474"/>
        <v>0.88728655499254105</v>
      </c>
      <c r="K1340" s="14">
        <f>0.5*'Specifications (ICE)'!$E$16*E1340^2</f>
        <v>48283.043975654393</v>
      </c>
      <c r="L1340" s="14">
        <f>E1340/'Specifications (ICE)'!$M$4</f>
        <v>46.93333333333333</v>
      </c>
      <c r="M1340" s="14">
        <f t="shared" si="469"/>
        <v>3</v>
      </c>
      <c r="N1340" s="14">
        <f>IF(M1340=1,'Specifications (ICE)'!$M$19,IF(M1340=2,'Specifications (ICE)'!$M$20,IF(M1340=3,'Specifications (ICE)'!$M$21)))</f>
        <v>632.83908432016858</v>
      </c>
      <c r="O1340" s="14">
        <f t="shared" si="470"/>
        <v>56.911309171706868</v>
      </c>
      <c r="P1340" s="13">
        <f t="shared" si="471"/>
        <v>0.88728655499254105</v>
      </c>
      <c r="Q1340" s="14">
        <v>0</v>
      </c>
      <c r="R1340" s="17">
        <f>'Specifications (ICE)'!$E$16*9.81*SIN(Q1340-Q1339)</f>
        <v>0</v>
      </c>
      <c r="S1340" s="14">
        <f t="shared" si="475"/>
        <v>0</v>
      </c>
      <c r="T1340" s="12">
        <f t="shared" si="472"/>
        <v>840.33949246964119</v>
      </c>
      <c r="U1340" s="3">
        <f t="shared" si="490"/>
        <v>18</v>
      </c>
      <c r="V1340" s="19">
        <f t="shared" si="476"/>
        <v>13.422600000000001</v>
      </c>
      <c r="W1340" s="14">
        <f>IF(M1340=1,_xlfn.XLOOKUP(D1340,' RPM (ICE)'!$E$3:$E$63,' RPM (ICE)'!$B$3:$B$63,,1),IF(M1340=2,_xlfn.XLOOKUP(D1340,' RPM (ICE)'!$F$3:$F$63,' RPM (ICE)'!$B$3:$B$63,,1),IF(M1340=3,_xlfn.XLOOKUP(D1340,' RPM (ICE)'!$G$3:$G$63,' RPM (ICE)'!$B$3:$B$63,,1))))</f>
        <v>6900</v>
      </c>
      <c r="X1340" s="12">
        <f t="shared" si="477"/>
        <v>18.575322156521739</v>
      </c>
      <c r="Y1340" s="3">
        <f t="shared" si="478"/>
        <v>19</v>
      </c>
      <c r="Z1340" s="3">
        <f t="shared" si="485"/>
        <v>19</v>
      </c>
      <c r="AA1340" s="3">
        <f t="shared" si="479"/>
        <v>19</v>
      </c>
      <c r="AB1340" s="19"/>
      <c r="AC1340" s="14">
        <f>IF(M1340=1,_xlfn.XLOOKUP(D1340,' RPM (ICE)'!$E$3:$E$63,' RPM (ICE)'!$C$3:$C$63,,-1),IF(M1340=2,_xlfn.XLOOKUP(D1340,' RPM (ICE)'!$F$3:$F$63,' RPM (ICE)'!$C$3:$C$63,,-1),IF(M1340=3,_xlfn.XLOOKUP(D1340,' RPM (ICE)'!$G$3:$G$63,' RPM (ICE)'!$C$3:$C$63,,-1))))</f>
        <v>13.483333333333301</v>
      </c>
      <c r="AD1340" s="14">
        <f t="shared" si="480"/>
        <v>10.054521666666643</v>
      </c>
      <c r="AE1340" s="14">
        <f t="shared" si="481"/>
        <v>13.914292245024122</v>
      </c>
      <c r="AF1340" s="14" cm="1">
        <f t="array" ref="AF1340">_xlfn.XLOOKUP(AE1340,BSFC!$I$11:$I$33,_xlfn.XLOOKUP('Main Data (ICE)'!W1340,BSFC!$J$10:$W$10,BSFC!$J$11:$W$33,,-1),,-1)</f>
        <v>450.79008974999994</v>
      </c>
      <c r="AG1340" s="14">
        <f t="shared" si="482"/>
        <v>1.2590218679194376</v>
      </c>
      <c r="AH1340" s="14">
        <f t="shared" si="486"/>
        <v>2.08253003846414E-4</v>
      </c>
      <c r="AI1340" s="14">
        <f t="shared" si="487"/>
        <v>9.3878390294632047E-2</v>
      </c>
      <c r="AJ1340" s="14">
        <f t="shared" si="491"/>
        <v>158.64619815335715</v>
      </c>
      <c r="AK1340" s="14">
        <f t="shared" si="488"/>
        <v>1.2434223880083715E-4</v>
      </c>
      <c r="AL1340" s="14">
        <f t="shared" si="489"/>
        <v>0.21012741477266117</v>
      </c>
    </row>
    <row r="1341" spans="1:38" ht="15.75" thickBot="1" x14ac:dyDescent="0.3">
      <c r="A1341" s="14">
        <v>1</v>
      </c>
      <c r="B1341" s="17" t="s">
        <v>33</v>
      </c>
      <c r="C1341" s="14">
        <v>1335</v>
      </c>
      <c r="D1341" s="14">
        <f t="shared" si="483"/>
        <v>30.000049728</v>
      </c>
      <c r="E1341" s="14">
        <f t="shared" si="473"/>
        <v>13.411199999999999</v>
      </c>
      <c r="F1341" s="14">
        <f t="shared" si="484"/>
        <v>116.4048701086804</v>
      </c>
      <c r="G1341" s="14">
        <f>0.5*('Specifications (ICE)'!$P$4*'Specifications (ICE)'!$P$3)*'Specifications (ICE)'!$P$5*E1341^2</f>
        <v>56.217600027646043</v>
      </c>
      <c r="H1341" s="14">
        <f>IF(B1341="A",'Specifications (ICE)'!$M$12,IF(B1341="G",'Specifications (ICE)'!$M$13))</f>
        <v>84.271039200000004</v>
      </c>
      <c r="I1341" s="14">
        <f>'Specifications (ICE)'!$H$11-G1341-H1341-R1341</f>
        <v>561.50961099107656</v>
      </c>
      <c r="J1341" s="14">
        <f t="shared" si="474"/>
        <v>0.88728655499254105</v>
      </c>
      <c r="K1341" s="14">
        <f>0.5*'Specifications (ICE)'!$E$16*E1341^2</f>
        <v>48283.043975654393</v>
      </c>
      <c r="L1341" s="14">
        <f>E1341/'Specifications (ICE)'!$M$4</f>
        <v>46.93333333333333</v>
      </c>
      <c r="M1341" s="14">
        <f t="shared" si="469"/>
        <v>3</v>
      </c>
      <c r="N1341" s="14">
        <f>IF(M1341=1,'Specifications (ICE)'!$M$19,IF(M1341=2,'Specifications (ICE)'!$M$20,IF(M1341=3,'Specifications (ICE)'!$M$21)))</f>
        <v>632.83908432016858</v>
      </c>
      <c r="O1341" s="14">
        <f t="shared" si="470"/>
        <v>56.911309171706868</v>
      </c>
      <c r="P1341" s="13">
        <f t="shared" si="471"/>
        <v>0.88728655499254105</v>
      </c>
      <c r="Q1341" s="14">
        <v>0</v>
      </c>
      <c r="R1341" s="17">
        <f>'Specifications (ICE)'!$E$16*9.81*SIN(Q1341-Q1340)</f>
        <v>0</v>
      </c>
      <c r="S1341" s="14">
        <f t="shared" si="475"/>
        <v>0</v>
      </c>
      <c r="T1341" s="12">
        <f t="shared" si="472"/>
        <v>840.33949246964119</v>
      </c>
      <c r="U1341" s="3">
        <f t="shared" si="490"/>
        <v>18</v>
      </c>
      <c r="V1341" s="19">
        <f t="shared" si="476"/>
        <v>13.422600000000001</v>
      </c>
      <c r="W1341" s="14">
        <f>IF(M1341=1,_xlfn.XLOOKUP(D1341,' RPM (ICE)'!$E$3:$E$63,' RPM (ICE)'!$B$3:$B$63,,1),IF(M1341=2,_xlfn.XLOOKUP(D1341,' RPM (ICE)'!$F$3:$F$63,' RPM (ICE)'!$B$3:$B$63,,1),IF(M1341=3,_xlfn.XLOOKUP(D1341,' RPM (ICE)'!$G$3:$G$63,' RPM (ICE)'!$B$3:$B$63,,1))))</f>
        <v>6900</v>
      </c>
      <c r="X1341" s="12">
        <f t="shared" si="477"/>
        <v>18.575322156521739</v>
      </c>
      <c r="Y1341" s="3">
        <f t="shared" si="478"/>
        <v>19</v>
      </c>
      <c r="Z1341" s="3">
        <f t="shared" si="485"/>
        <v>19</v>
      </c>
      <c r="AA1341" s="3">
        <f t="shared" si="479"/>
        <v>19</v>
      </c>
      <c r="AB1341" s="19"/>
      <c r="AC1341" s="14">
        <f>IF(M1341=1,_xlfn.XLOOKUP(D1341,' RPM (ICE)'!$E$3:$E$63,' RPM (ICE)'!$C$3:$C$63,,-1),IF(M1341=2,_xlfn.XLOOKUP(D1341,' RPM (ICE)'!$F$3:$F$63,' RPM (ICE)'!$C$3:$C$63,,-1),IF(M1341=3,_xlfn.XLOOKUP(D1341,' RPM (ICE)'!$G$3:$G$63,' RPM (ICE)'!$C$3:$C$63,,-1))))</f>
        <v>13.483333333333301</v>
      </c>
      <c r="AD1341" s="14">
        <f t="shared" si="480"/>
        <v>10.054521666666643</v>
      </c>
      <c r="AE1341" s="14">
        <f t="shared" si="481"/>
        <v>13.914292245024122</v>
      </c>
      <c r="AF1341" s="14" cm="1">
        <f t="array" ref="AF1341">_xlfn.XLOOKUP(AE1341,BSFC!$I$11:$I$33,_xlfn.XLOOKUP('Main Data (ICE)'!W1341,BSFC!$J$10:$W$10,BSFC!$J$11:$W$33,,-1),,-1)</f>
        <v>450.79008974999994</v>
      </c>
      <c r="AG1341" s="14">
        <f t="shared" si="482"/>
        <v>1.2590218679194376</v>
      </c>
      <c r="AH1341" s="14">
        <f t="shared" si="486"/>
        <v>2.08253003846414E-4</v>
      </c>
      <c r="AI1341" s="14">
        <f t="shared" si="487"/>
        <v>9.3878390294632047E-2</v>
      </c>
      <c r="AJ1341" s="14">
        <f t="shared" si="491"/>
        <v>158.74007654365178</v>
      </c>
      <c r="AK1341" s="14">
        <f t="shared" si="488"/>
        <v>1.2434223880083715E-4</v>
      </c>
      <c r="AL1341" s="14">
        <f t="shared" si="489"/>
        <v>0.21025175701146201</v>
      </c>
    </row>
    <row r="1342" spans="1:38" ht="15.75" thickBot="1" x14ac:dyDescent="0.3">
      <c r="A1342" s="14">
        <v>1</v>
      </c>
      <c r="B1342" s="17" t="s">
        <v>33</v>
      </c>
      <c r="C1342" s="14">
        <v>1336</v>
      </c>
      <c r="D1342" s="14">
        <f t="shared" si="483"/>
        <v>30.000049728</v>
      </c>
      <c r="E1342" s="14">
        <f t="shared" si="473"/>
        <v>13.411199999999999</v>
      </c>
      <c r="F1342" s="14">
        <f t="shared" si="484"/>
        <v>116.47943465174887</v>
      </c>
      <c r="G1342" s="14">
        <f>0.5*('Specifications (ICE)'!$P$4*'Specifications (ICE)'!$P$3)*'Specifications (ICE)'!$P$5*E1342^2</f>
        <v>56.217600027646043</v>
      </c>
      <c r="H1342" s="14">
        <f>IF(B1342="A",'Specifications (ICE)'!$M$12,IF(B1342="G",'Specifications (ICE)'!$M$13))</f>
        <v>84.271039200000004</v>
      </c>
      <c r="I1342" s="14">
        <f>'Specifications (ICE)'!$H$11-G1342-H1342-R1342</f>
        <v>561.50961099107656</v>
      </c>
      <c r="J1342" s="14">
        <f t="shared" si="474"/>
        <v>0.88728655499254105</v>
      </c>
      <c r="K1342" s="14">
        <f>0.5*'Specifications (ICE)'!$E$16*E1342^2</f>
        <v>48283.043975654393</v>
      </c>
      <c r="L1342" s="14">
        <f>E1342/'Specifications (ICE)'!$M$4</f>
        <v>46.93333333333333</v>
      </c>
      <c r="M1342" s="14">
        <f t="shared" si="469"/>
        <v>3</v>
      </c>
      <c r="N1342" s="14">
        <f>IF(M1342=1,'Specifications (ICE)'!$M$19,IF(M1342=2,'Specifications (ICE)'!$M$20,IF(M1342=3,'Specifications (ICE)'!$M$21)))</f>
        <v>632.83908432016858</v>
      </c>
      <c r="O1342" s="14">
        <f t="shared" si="470"/>
        <v>56.911309171706868</v>
      </c>
      <c r="P1342" s="13">
        <f t="shared" si="471"/>
        <v>0.88728655499254105</v>
      </c>
      <c r="Q1342" s="14">
        <v>0</v>
      </c>
      <c r="R1342" s="17">
        <f>'Specifications (ICE)'!$E$16*9.81*SIN(Q1342-Q1341)</f>
        <v>0</v>
      </c>
      <c r="S1342" s="14">
        <f t="shared" si="475"/>
        <v>0</v>
      </c>
      <c r="T1342" s="12">
        <f t="shared" si="472"/>
        <v>840.33949246964119</v>
      </c>
      <c r="U1342" s="3">
        <f t="shared" si="490"/>
        <v>18</v>
      </c>
      <c r="V1342" s="19">
        <f t="shared" si="476"/>
        <v>13.422600000000001</v>
      </c>
      <c r="W1342" s="14">
        <f>IF(M1342=1,_xlfn.XLOOKUP(D1342,' RPM (ICE)'!$E$3:$E$63,' RPM (ICE)'!$B$3:$B$63,,1),IF(M1342=2,_xlfn.XLOOKUP(D1342,' RPM (ICE)'!$F$3:$F$63,' RPM (ICE)'!$B$3:$B$63,,1),IF(M1342=3,_xlfn.XLOOKUP(D1342,' RPM (ICE)'!$G$3:$G$63,' RPM (ICE)'!$B$3:$B$63,,1))))</f>
        <v>6900</v>
      </c>
      <c r="X1342" s="12">
        <f t="shared" si="477"/>
        <v>18.575322156521739</v>
      </c>
      <c r="Y1342" s="3">
        <f t="shared" si="478"/>
        <v>19</v>
      </c>
      <c r="Z1342" s="3">
        <f t="shared" si="485"/>
        <v>19</v>
      </c>
      <c r="AA1342" s="3">
        <f t="shared" si="479"/>
        <v>19</v>
      </c>
      <c r="AB1342" s="19"/>
      <c r="AC1342" s="14">
        <f>IF(M1342=1,_xlfn.XLOOKUP(D1342,' RPM (ICE)'!$E$3:$E$63,' RPM (ICE)'!$C$3:$C$63,,-1),IF(M1342=2,_xlfn.XLOOKUP(D1342,' RPM (ICE)'!$F$3:$F$63,' RPM (ICE)'!$C$3:$C$63,,-1),IF(M1342=3,_xlfn.XLOOKUP(D1342,' RPM (ICE)'!$G$3:$G$63,' RPM (ICE)'!$C$3:$C$63,,-1))))</f>
        <v>13.483333333333301</v>
      </c>
      <c r="AD1342" s="14">
        <f t="shared" si="480"/>
        <v>10.054521666666643</v>
      </c>
      <c r="AE1342" s="14">
        <f t="shared" si="481"/>
        <v>13.914292245024122</v>
      </c>
      <c r="AF1342" s="14" cm="1">
        <f t="array" ref="AF1342">_xlfn.XLOOKUP(AE1342,BSFC!$I$11:$I$33,_xlfn.XLOOKUP('Main Data (ICE)'!W1342,BSFC!$J$10:$W$10,BSFC!$J$11:$W$33,,-1),,-1)</f>
        <v>450.79008974999994</v>
      </c>
      <c r="AG1342" s="14">
        <f t="shared" si="482"/>
        <v>1.2590218679194376</v>
      </c>
      <c r="AH1342" s="14">
        <f t="shared" si="486"/>
        <v>2.08253003846414E-4</v>
      </c>
      <c r="AI1342" s="14">
        <f t="shared" si="487"/>
        <v>9.3878390294632047E-2</v>
      </c>
      <c r="AJ1342" s="14">
        <f t="shared" si="491"/>
        <v>158.83395493394642</v>
      </c>
      <c r="AK1342" s="14">
        <f t="shared" si="488"/>
        <v>1.2434223880083715E-4</v>
      </c>
      <c r="AL1342" s="14">
        <f t="shared" si="489"/>
        <v>0.21037609925026285</v>
      </c>
    </row>
    <row r="1343" spans="1:38" ht="15.75" thickBot="1" x14ac:dyDescent="0.3">
      <c r="A1343" s="14">
        <v>1</v>
      </c>
      <c r="B1343" s="17" t="s">
        <v>33</v>
      </c>
      <c r="C1343" s="14">
        <v>1337</v>
      </c>
      <c r="D1343" s="14">
        <f t="shared" si="483"/>
        <v>30.000049728</v>
      </c>
      <c r="E1343" s="14">
        <f t="shared" si="473"/>
        <v>13.411199999999999</v>
      </c>
      <c r="F1343" s="14">
        <f t="shared" si="484"/>
        <v>116.55399919481735</v>
      </c>
      <c r="G1343" s="14">
        <f>0.5*('Specifications (ICE)'!$P$4*'Specifications (ICE)'!$P$3)*'Specifications (ICE)'!$P$5*E1343^2</f>
        <v>56.217600027646043</v>
      </c>
      <c r="H1343" s="14">
        <f>IF(B1343="A",'Specifications (ICE)'!$M$12,IF(B1343="G",'Specifications (ICE)'!$M$13))</f>
        <v>84.271039200000004</v>
      </c>
      <c r="I1343" s="14">
        <f>'Specifications (ICE)'!$H$11-G1343-H1343-R1343</f>
        <v>561.50961099107656</v>
      </c>
      <c r="J1343" s="14">
        <f t="shared" si="474"/>
        <v>0.88728655499254105</v>
      </c>
      <c r="K1343" s="14">
        <f>0.5*'Specifications (ICE)'!$E$16*E1343^2</f>
        <v>48283.043975654393</v>
      </c>
      <c r="L1343" s="14">
        <f>E1343/'Specifications (ICE)'!$M$4</f>
        <v>46.93333333333333</v>
      </c>
      <c r="M1343" s="14">
        <f t="shared" si="469"/>
        <v>3</v>
      </c>
      <c r="N1343" s="14">
        <f>IF(M1343=1,'Specifications (ICE)'!$M$19,IF(M1343=2,'Specifications (ICE)'!$M$20,IF(M1343=3,'Specifications (ICE)'!$M$21)))</f>
        <v>632.83908432016858</v>
      </c>
      <c r="O1343" s="14">
        <f t="shared" si="470"/>
        <v>56.911309171706868</v>
      </c>
      <c r="P1343" s="13">
        <f t="shared" si="471"/>
        <v>0.88728655499254105</v>
      </c>
      <c r="Q1343" s="14">
        <v>0</v>
      </c>
      <c r="R1343" s="17">
        <f>'Specifications (ICE)'!$E$16*9.81*SIN(Q1343-Q1342)</f>
        <v>0</v>
      </c>
      <c r="S1343" s="14">
        <f t="shared" si="475"/>
        <v>0</v>
      </c>
      <c r="T1343" s="12">
        <f t="shared" si="472"/>
        <v>840.33949246964119</v>
      </c>
      <c r="U1343" s="3">
        <f t="shared" si="490"/>
        <v>18</v>
      </c>
      <c r="V1343" s="19">
        <f t="shared" si="476"/>
        <v>13.422600000000001</v>
      </c>
      <c r="W1343" s="14">
        <f>IF(M1343=1,_xlfn.XLOOKUP(D1343,' RPM (ICE)'!$E$3:$E$63,' RPM (ICE)'!$B$3:$B$63,,1),IF(M1343=2,_xlfn.XLOOKUP(D1343,' RPM (ICE)'!$F$3:$F$63,' RPM (ICE)'!$B$3:$B$63,,1),IF(M1343=3,_xlfn.XLOOKUP(D1343,' RPM (ICE)'!$G$3:$G$63,' RPM (ICE)'!$B$3:$B$63,,1))))</f>
        <v>6900</v>
      </c>
      <c r="X1343" s="12">
        <f t="shared" si="477"/>
        <v>18.575322156521739</v>
      </c>
      <c r="Y1343" s="3">
        <f t="shared" si="478"/>
        <v>19</v>
      </c>
      <c r="Z1343" s="3">
        <f t="shared" si="485"/>
        <v>19</v>
      </c>
      <c r="AA1343" s="3">
        <f t="shared" si="479"/>
        <v>19</v>
      </c>
      <c r="AB1343" s="19"/>
      <c r="AC1343" s="14">
        <f>IF(M1343=1,_xlfn.XLOOKUP(D1343,' RPM (ICE)'!$E$3:$E$63,' RPM (ICE)'!$C$3:$C$63,,-1),IF(M1343=2,_xlfn.XLOOKUP(D1343,' RPM (ICE)'!$F$3:$F$63,' RPM (ICE)'!$C$3:$C$63,,-1),IF(M1343=3,_xlfn.XLOOKUP(D1343,' RPM (ICE)'!$G$3:$G$63,' RPM (ICE)'!$C$3:$C$63,,-1))))</f>
        <v>13.483333333333301</v>
      </c>
      <c r="AD1343" s="14">
        <f t="shared" si="480"/>
        <v>10.054521666666643</v>
      </c>
      <c r="AE1343" s="14">
        <f t="shared" si="481"/>
        <v>13.914292245024122</v>
      </c>
      <c r="AF1343" s="14" cm="1">
        <f t="array" ref="AF1343">_xlfn.XLOOKUP(AE1343,BSFC!$I$11:$I$33,_xlfn.XLOOKUP('Main Data (ICE)'!W1343,BSFC!$J$10:$W$10,BSFC!$J$11:$W$33,,-1),,-1)</f>
        <v>450.79008974999994</v>
      </c>
      <c r="AG1343" s="14">
        <f t="shared" si="482"/>
        <v>1.2590218679194376</v>
      </c>
      <c r="AH1343" s="14">
        <f t="shared" si="486"/>
        <v>2.08253003846414E-4</v>
      </c>
      <c r="AI1343" s="14">
        <f t="shared" si="487"/>
        <v>9.3878390294632047E-2</v>
      </c>
      <c r="AJ1343" s="14">
        <f t="shared" si="491"/>
        <v>158.92783332424105</v>
      </c>
      <c r="AK1343" s="14">
        <f t="shared" si="488"/>
        <v>1.2434223880083715E-4</v>
      </c>
      <c r="AL1343" s="14">
        <f t="shared" si="489"/>
        <v>0.21050044148906369</v>
      </c>
    </row>
    <row r="1344" spans="1:38" ht="15.75" thickBot="1" x14ac:dyDescent="0.3">
      <c r="A1344" s="14">
        <v>1</v>
      </c>
      <c r="B1344" s="17" t="s">
        <v>33</v>
      </c>
      <c r="C1344" s="14">
        <v>1338</v>
      </c>
      <c r="D1344" s="14">
        <f t="shared" si="483"/>
        <v>30.000049728</v>
      </c>
      <c r="E1344" s="14">
        <f t="shared" si="473"/>
        <v>13.411199999999999</v>
      </c>
      <c r="F1344" s="14">
        <f t="shared" si="484"/>
        <v>116.62856373788583</v>
      </c>
      <c r="G1344" s="14">
        <f>0.5*('Specifications (ICE)'!$P$4*'Specifications (ICE)'!$P$3)*'Specifications (ICE)'!$P$5*E1344^2</f>
        <v>56.217600027646043</v>
      </c>
      <c r="H1344" s="14">
        <f>IF(B1344="A",'Specifications (ICE)'!$M$12,IF(B1344="G",'Specifications (ICE)'!$M$13))</f>
        <v>84.271039200000004</v>
      </c>
      <c r="I1344" s="14">
        <f>'Specifications (ICE)'!$H$11-G1344-H1344-R1344</f>
        <v>561.50961099107656</v>
      </c>
      <c r="J1344" s="14">
        <f t="shared" si="474"/>
        <v>0.88728655499254105</v>
      </c>
      <c r="K1344" s="14">
        <f>0.5*'Specifications (ICE)'!$E$16*E1344^2</f>
        <v>48283.043975654393</v>
      </c>
      <c r="L1344" s="14">
        <f>E1344/'Specifications (ICE)'!$M$4</f>
        <v>46.93333333333333</v>
      </c>
      <c r="M1344" s="14">
        <f t="shared" si="469"/>
        <v>3</v>
      </c>
      <c r="N1344" s="14">
        <f>IF(M1344=1,'Specifications (ICE)'!$M$19,IF(M1344=2,'Specifications (ICE)'!$M$20,IF(M1344=3,'Specifications (ICE)'!$M$21)))</f>
        <v>632.83908432016858</v>
      </c>
      <c r="O1344" s="14">
        <f t="shared" si="470"/>
        <v>56.911309171706868</v>
      </c>
      <c r="P1344" s="13">
        <f t="shared" si="471"/>
        <v>0.88728655499254105</v>
      </c>
      <c r="Q1344" s="14">
        <v>0</v>
      </c>
      <c r="R1344" s="17">
        <f>'Specifications (ICE)'!$E$16*9.81*SIN(Q1344-Q1343)</f>
        <v>0</v>
      </c>
      <c r="S1344" s="14">
        <f t="shared" si="475"/>
        <v>0</v>
      </c>
      <c r="T1344" s="12">
        <f t="shared" si="472"/>
        <v>840.33949246964119</v>
      </c>
      <c r="U1344" s="3">
        <f t="shared" si="490"/>
        <v>18</v>
      </c>
      <c r="V1344" s="19">
        <f t="shared" si="476"/>
        <v>13.422600000000001</v>
      </c>
      <c r="W1344" s="14">
        <f>IF(M1344=1,_xlfn.XLOOKUP(D1344,' RPM (ICE)'!$E$3:$E$63,' RPM (ICE)'!$B$3:$B$63,,1),IF(M1344=2,_xlfn.XLOOKUP(D1344,' RPM (ICE)'!$F$3:$F$63,' RPM (ICE)'!$B$3:$B$63,,1),IF(M1344=3,_xlfn.XLOOKUP(D1344,' RPM (ICE)'!$G$3:$G$63,' RPM (ICE)'!$B$3:$B$63,,1))))</f>
        <v>6900</v>
      </c>
      <c r="X1344" s="12">
        <f t="shared" si="477"/>
        <v>18.575322156521739</v>
      </c>
      <c r="Y1344" s="3">
        <f t="shared" si="478"/>
        <v>19</v>
      </c>
      <c r="Z1344" s="3">
        <f t="shared" si="485"/>
        <v>19</v>
      </c>
      <c r="AA1344" s="3">
        <f t="shared" si="479"/>
        <v>19</v>
      </c>
      <c r="AB1344" s="19"/>
      <c r="AC1344" s="14">
        <f>IF(M1344=1,_xlfn.XLOOKUP(D1344,' RPM (ICE)'!$E$3:$E$63,' RPM (ICE)'!$C$3:$C$63,,-1),IF(M1344=2,_xlfn.XLOOKUP(D1344,' RPM (ICE)'!$F$3:$F$63,' RPM (ICE)'!$C$3:$C$63,,-1),IF(M1344=3,_xlfn.XLOOKUP(D1344,' RPM (ICE)'!$G$3:$G$63,' RPM (ICE)'!$C$3:$C$63,,-1))))</f>
        <v>13.483333333333301</v>
      </c>
      <c r="AD1344" s="14">
        <f t="shared" si="480"/>
        <v>10.054521666666643</v>
      </c>
      <c r="AE1344" s="14">
        <f t="shared" si="481"/>
        <v>13.914292245024122</v>
      </c>
      <c r="AF1344" s="14" cm="1">
        <f t="array" ref="AF1344">_xlfn.XLOOKUP(AE1344,BSFC!$I$11:$I$33,_xlfn.XLOOKUP('Main Data (ICE)'!W1344,BSFC!$J$10:$W$10,BSFC!$J$11:$W$33,,-1),,-1)</f>
        <v>450.79008974999994</v>
      </c>
      <c r="AG1344" s="14">
        <f t="shared" si="482"/>
        <v>1.2590218679194376</v>
      </c>
      <c r="AH1344" s="14">
        <f t="shared" si="486"/>
        <v>2.08253003846414E-4</v>
      </c>
      <c r="AI1344" s="14">
        <f t="shared" si="487"/>
        <v>9.3878390294632047E-2</v>
      </c>
      <c r="AJ1344" s="14">
        <f t="shared" si="491"/>
        <v>159.02171171453568</v>
      </c>
      <c r="AK1344" s="14">
        <f t="shared" si="488"/>
        <v>1.2434223880083715E-4</v>
      </c>
      <c r="AL1344" s="14">
        <f t="shared" si="489"/>
        <v>0.21062478372786453</v>
      </c>
    </row>
    <row r="1345" spans="1:38" ht="15.75" thickBot="1" x14ac:dyDescent="0.3">
      <c r="A1345" s="14">
        <v>1</v>
      </c>
      <c r="B1345" s="17" t="s">
        <v>33</v>
      </c>
      <c r="C1345" s="14">
        <v>1339</v>
      </c>
      <c r="D1345" s="14">
        <f t="shared" si="483"/>
        <v>30.000049728</v>
      </c>
      <c r="E1345" s="14">
        <f t="shared" si="473"/>
        <v>13.411199999999999</v>
      </c>
      <c r="F1345" s="14">
        <f t="shared" si="484"/>
        <v>116.7031282809543</v>
      </c>
      <c r="G1345" s="14">
        <f>0.5*('Specifications (ICE)'!$P$4*'Specifications (ICE)'!$P$3)*'Specifications (ICE)'!$P$5*E1345^2</f>
        <v>56.217600027646043</v>
      </c>
      <c r="H1345" s="14">
        <f>IF(B1345="A",'Specifications (ICE)'!$M$12,IF(B1345="G",'Specifications (ICE)'!$M$13))</f>
        <v>84.271039200000004</v>
      </c>
      <c r="I1345" s="14">
        <f>'Specifications (ICE)'!$H$11-G1345-H1345-R1345</f>
        <v>561.50961099107656</v>
      </c>
      <c r="J1345" s="14">
        <f t="shared" si="474"/>
        <v>0.88728655499254105</v>
      </c>
      <c r="K1345" s="14">
        <f>0.5*'Specifications (ICE)'!$E$16*E1345^2</f>
        <v>48283.043975654393</v>
      </c>
      <c r="L1345" s="14">
        <f>E1345/'Specifications (ICE)'!$M$4</f>
        <v>46.93333333333333</v>
      </c>
      <c r="M1345" s="14">
        <f t="shared" si="469"/>
        <v>3</v>
      </c>
      <c r="N1345" s="14">
        <f>IF(M1345=1,'Specifications (ICE)'!$M$19,IF(M1345=2,'Specifications (ICE)'!$M$20,IF(M1345=3,'Specifications (ICE)'!$M$21)))</f>
        <v>632.83908432016858</v>
      </c>
      <c r="O1345" s="14">
        <f t="shared" si="470"/>
        <v>56.911309171706868</v>
      </c>
      <c r="P1345" s="13">
        <f t="shared" si="471"/>
        <v>0.88728655499254105</v>
      </c>
      <c r="Q1345" s="14">
        <v>0</v>
      </c>
      <c r="R1345" s="17">
        <f>'Specifications (ICE)'!$E$16*9.81*SIN(Q1345-Q1344)</f>
        <v>0</v>
      </c>
      <c r="S1345" s="14">
        <f t="shared" si="475"/>
        <v>0</v>
      </c>
      <c r="T1345" s="12">
        <f t="shared" si="472"/>
        <v>840.33949246964119</v>
      </c>
      <c r="U1345" s="3">
        <f t="shared" si="490"/>
        <v>18</v>
      </c>
      <c r="V1345" s="19">
        <f t="shared" si="476"/>
        <v>13.422600000000001</v>
      </c>
      <c r="W1345" s="14">
        <f>IF(M1345=1,_xlfn.XLOOKUP(D1345,' RPM (ICE)'!$E$3:$E$63,' RPM (ICE)'!$B$3:$B$63,,1),IF(M1345=2,_xlfn.XLOOKUP(D1345,' RPM (ICE)'!$F$3:$F$63,' RPM (ICE)'!$B$3:$B$63,,1),IF(M1345=3,_xlfn.XLOOKUP(D1345,' RPM (ICE)'!$G$3:$G$63,' RPM (ICE)'!$B$3:$B$63,,1))))</f>
        <v>6900</v>
      </c>
      <c r="X1345" s="12">
        <f t="shared" si="477"/>
        <v>18.575322156521739</v>
      </c>
      <c r="Y1345" s="3">
        <f t="shared" si="478"/>
        <v>19</v>
      </c>
      <c r="Z1345" s="3">
        <f t="shared" si="485"/>
        <v>19</v>
      </c>
      <c r="AA1345" s="3">
        <f t="shared" si="479"/>
        <v>19</v>
      </c>
      <c r="AB1345" s="19"/>
      <c r="AC1345" s="14">
        <f>IF(M1345=1,_xlfn.XLOOKUP(D1345,' RPM (ICE)'!$E$3:$E$63,' RPM (ICE)'!$C$3:$C$63,,-1),IF(M1345=2,_xlfn.XLOOKUP(D1345,' RPM (ICE)'!$F$3:$F$63,' RPM (ICE)'!$C$3:$C$63,,-1),IF(M1345=3,_xlfn.XLOOKUP(D1345,' RPM (ICE)'!$G$3:$G$63,' RPM (ICE)'!$C$3:$C$63,,-1))))</f>
        <v>13.483333333333301</v>
      </c>
      <c r="AD1345" s="14">
        <f t="shared" si="480"/>
        <v>10.054521666666643</v>
      </c>
      <c r="AE1345" s="14">
        <f t="shared" si="481"/>
        <v>13.914292245024122</v>
      </c>
      <c r="AF1345" s="14" cm="1">
        <f t="array" ref="AF1345">_xlfn.XLOOKUP(AE1345,BSFC!$I$11:$I$33,_xlfn.XLOOKUP('Main Data (ICE)'!W1345,BSFC!$J$10:$W$10,BSFC!$J$11:$W$33,,-1),,-1)</f>
        <v>450.79008974999994</v>
      </c>
      <c r="AG1345" s="14">
        <f t="shared" si="482"/>
        <v>1.2590218679194376</v>
      </c>
      <c r="AH1345" s="14">
        <f t="shared" si="486"/>
        <v>2.08253003846414E-4</v>
      </c>
      <c r="AI1345" s="14">
        <f t="shared" si="487"/>
        <v>9.3878390294632047E-2</v>
      </c>
      <c r="AJ1345" s="14">
        <f t="shared" si="491"/>
        <v>159.11559010483032</v>
      </c>
      <c r="AK1345" s="14">
        <f t="shared" si="488"/>
        <v>1.2434223880083715E-4</v>
      </c>
      <c r="AL1345" s="14">
        <f t="shared" si="489"/>
        <v>0.21074912596666537</v>
      </c>
    </row>
    <row r="1346" spans="1:38" ht="15.75" thickBot="1" x14ac:dyDescent="0.3">
      <c r="A1346" s="14">
        <v>1</v>
      </c>
      <c r="B1346" s="17" t="s">
        <v>33</v>
      </c>
      <c r="C1346" s="14">
        <v>1340</v>
      </c>
      <c r="D1346" s="14">
        <f t="shared" si="483"/>
        <v>30.000049728</v>
      </c>
      <c r="E1346" s="14">
        <f t="shared" si="473"/>
        <v>13.411199999999999</v>
      </c>
      <c r="F1346" s="14">
        <f t="shared" si="484"/>
        <v>116.77769282402278</v>
      </c>
      <c r="G1346" s="14">
        <f>0.5*('Specifications (ICE)'!$P$4*'Specifications (ICE)'!$P$3)*'Specifications (ICE)'!$P$5*E1346^2</f>
        <v>56.217600027646043</v>
      </c>
      <c r="H1346" s="14">
        <f>IF(B1346="A",'Specifications (ICE)'!$M$12,IF(B1346="G",'Specifications (ICE)'!$M$13))</f>
        <v>84.271039200000004</v>
      </c>
      <c r="I1346" s="14">
        <f>'Specifications (ICE)'!$H$11-G1346-H1346-R1346</f>
        <v>561.50961099107656</v>
      </c>
      <c r="J1346" s="14">
        <f t="shared" si="474"/>
        <v>0.88728655499254105</v>
      </c>
      <c r="K1346" s="14">
        <f>0.5*'Specifications (ICE)'!$E$16*E1346^2</f>
        <v>48283.043975654393</v>
      </c>
      <c r="L1346" s="14">
        <f>E1346/'Specifications (ICE)'!$M$4</f>
        <v>46.93333333333333</v>
      </c>
      <c r="M1346" s="14">
        <f t="shared" si="469"/>
        <v>3</v>
      </c>
      <c r="N1346" s="14">
        <f>IF(M1346=1,'Specifications (ICE)'!$M$19,IF(M1346=2,'Specifications (ICE)'!$M$20,IF(M1346=3,'Specifications (ICE)'!$M$21)))</f>
        <v>632.83908432016858</v>
      </c>
      <c r="O1346" s="14">
        <f t="shared" si="470"/>
        <v>56.911309171706868</v>
      </c>
      <c r="P1346" s="13">
        <f t="shared" si="471"/>
        <v>0.88728655499254105</v>
      </c>
      <c r="Q1346" s="14">
        <v>0</v>
      </c>
      <c r="R1346" s="17">
        <f>'Specifications (ICE)'!$E$16*9.81*SIN(Q1346-Q1345)</f>
        <v>0</v>
      </c>
      <c r="S1346" s="14">
        <f t="shared" si="475"/>
        <v>0</v>
      </c>
      <c r="T1346" s="12">
        <f t="shared" si="472"/>
        <v>840.33949246964119</v>
      </c>
      <c r="U1346" s="3">
        <f t="shared" si="490"/>
        <v>18</v>
      </c>
      <c r="V1346" s="19">
        <f t="shared" si="476"/>
        <v>13.422600000000001</v>
      </c>
      <c r="W1346" s="14">
        <f>IF(M1346=1,_xlfn.XLOOKUP(D1346,' RPM (ICE)'!$E$3:$E$63,' RPM (ICE)'!$B$3:$B$63,,1),IF(M1346=2,_xlfn.XLOOKUP(D1346,' RPM (ICE)'!$F$3:$F$63,' RPM (ICE)'!$B$3:$B$63,,1),IF(M1346=3,_xlfn.XLOOKUP(D1346,' RPM (ICE)'!$G$3:$G$63,' RPM (ICE)'!$B$3:$B$63,,1))))</f>
        <v>6900</v>
      </c>
      <c r="X1346" s="12">
        <f t="shared" si="477"/>
        <v>18.575322156521739</v>
      </c>
      <c r="Y1346" s="3">
        <f t="shared" si="478"/>
        <v>19</v>
      </c>
      <c r="Z1346" s="3">
        <f t="shared" si="485"/>
        <v>19</v>
      </c>
      <c r="AA1346" s="3">
        <f t="shared" si="479"/>
        <v>19</v>
      </c>
      <c r="AB1346" s="19"/>
      <c r="AC1346" s="14">
        <f>IF(M1346=1,_xlfn.XLOOKUP(D1346,' RPM (ICE)'!$E$3:$E$63,' RPM (ICE)'!$C$3:$C$63,,-1),IF(M1346=2,_xlfn.XLOOKUP(D1346,' RPM (ICE)'!$F$3:$F$63,' RPM (ICE)'!$C$3:$C$63,,-1),IF(M1346=3,_xlfn.XLOOKUP(D1346,' RPM (ICE)'!$G$3:$G$63,' RPM (ICE)'!$C$3:$C$63,,-1))))</f>
        <v>13.483333333333301</v>
      </c>
      <c r="AD1346" s="14">
        <f t="shared" si="480"/>
        <v>10.054521666666643</v>
      </c>
      <c r="AE1346" s="14">
        <f t="shared" si="481"/>
        <v>13.914292245024122</v>
      </c>
      <c r="AF1346" s="14" cm="1">
        <f t="array" ref="AF1346">_xlfn.XLOOKUP(AE1346,BSFC!$I$11:$I$33,_xlfn.XLOOKUP('Main Data (ICE)'!W1346,BSFC!$J$10:$W$10,BSFC!$J$11:$W$33,,-1),,-1)</f>
        <v>450.79008974999994</v>
      </c>
      <c r="AG1346" s="14">
        <f t="shared" si="482"/>
        <v>1.2590218679194376</v>
      </c>
      <c r="AH1346" s="14">
        <f t="shared" si="486"/>
        <v>2.08253003846414E-4</v>
      </c>
      <c r="AI1346" s="14">
        <f t="shared" si="487"/>
        <v>9.3878390294632047E-2</v>
      </c>
      <c r="AJ1346" s="14">
        <f t="shared" si="491"/>
        <v>159.20946849512495</v>
      </c>
      <c r="AK1346" s="14">
        <f t="shared" si="488"/>
        <v>1.2434223880083715E-4</v>
      </c>
      <c r="AL1346" s="14">
        <f t="shared" si="489"/>
        <v>0.21087346820546621</v>
      </c>
    </row>
    <row r="1347" spans="1:38" ht="15.75" thickBot="1" x14ac:dyDescent="0.3">
      <c r="A1347" s="14">
        <v>1</v>
      </c>
      <c r="B1347" s="17" t="s">
        <v>33</v>
      </c>
      <c r="C1347" s="14">
        <v>1341</v>
      </c>
      <c r="D1347" s="14">
        <f t="shared" si="483"/>
        <v>30.000049728</v>
      </c>
      <c r="E1347" s="14">
        <f t="shared" si="473"/>
        <v>13.411199999999999</v>
      </c>
      <c r="F1347" s="14">
        <f t="shared" si="484"/>
        <v>116.85225736709125</v>
      </c>
      <c r="G1347" s="14">
        <f>0.5*('Specifications (ICE)'!$P$4*'Specifications (ICE)'!$P$3)*'Specifications (ICE)'!$P$5*E1347^2</f>
        <v>56.217600027646043</v>
      </c>
      <c r="H1347" s="14">
        <f>IF(B1347="A",'Specifications (ICE)'!$M$12,IF(B1347="G",'Specifications (ICE)'!$M$13))</f>
        <v>84.271039200000004</v>
      </c>
      <c r="I1347" s="14">
        <f>'Specifications (ICE)'!$H$11-G1347-H1347-R1347</f>
        <v>561.50961099107656</v>
      </c>
      <c r="J1347" s="14">
        <f t="shared" si="474"/>
        <v>0.88728655499254105</v>
      </c>
      <c r="K1347" s="14">
        <f>0.5*'Specifications (ICE)'!$E$16*E1347^2</f>
        <v>48283.043975654393</v>
      </c>
      <c r="L1347" s="14">
        <f>E1347/'Specifications (ICE)'!$M$4</f>
        <v>46.93333333333333</v>
      </c>
      <c r="M1347" s="14">
        <f t="shared" si="469"/>
        <v>3</v>
      </c>
      <c r="N1347" s="14">
        <f>IF(M1347=1,'Specifications (ICE)'!$M$19,IF(M1347=2,'Specifications (ICE)'!$M$20,IF(M1347=3,'Specifications (ICE)'!$M$21)))</f>
        <v>632.83908432016858</v>
      </c>
      <c r="O1347" s="14">
        <f t="shared" si="470"/>
        <v>56.911309171706868</v>
      </c>
      <c r="P1347" s="13">
        <f t="shared" si="471"/>
        <v>0.88728655499254105</v>
      </c>
      <c r="Q1347" s="14">
        <v>0</v>
      </c>
      <c r="R1347" s="17">
        <f>'Specifications (ICE)'!$E$16*9.81*SIN(Q1347-Q1346)</f>
        <v>0</v>
      </c>
      <c r="S1347" s="14">
        <f t="shared" si="475"/>
        <v>0</v>
      </c>
      <c r="T1347" s="12">
        <f t="shared" si="472"/>
        <v>840.33949246964119</v>
      </c>
      <c r="U1347" s="3">
        <f t="shared" si="490"/>
        <v>18</v>
      </c>
      <c r="V1347" s="19">
        <f t="shared" si="476"/>
        <v>13.422600000000001</v>
      </c>
      <c r="W1347" s="14">
        <f>IF(M1347=1,_xlfn.XLOOKUP(D1347,' RPM (ICE)'!$E$3:$E$63,' RPM (ICE)'!$B$3:$B$63,,1),IF(M1347=2,_xlfn.XLOOKUP(D1347,' RPM (ICE)'!$F$3:$F$63,' RPM (ICE)'!$B$3:$B$63,,1),IF(M1347=3,_xlfn.XLOOKUP(D1347,' RPM (ICE)'!$G$3:$G$63,' RPM (ICE)'!$B$3:$B$63,,1))))</f>
        <v>6900</v>
      </c>
      <c r="X1347" s="12">
        <f t="shared" si="477"/>
        <v>18.575322156521739</v>
      </c>
      <c r="Y1347" s="3">
        <f t="shared" si="478"/>
        <v>19</v>
      </c>
      <c r="Z1347" s="3">
        <f t="shared" si="485"/>
        <v>19</v>
      </c>
      <c r="AA1347" s="3">
        <f t="shared" si="479"/>
        <v>19</v>
      </c>
      <c r="AB1347" s="19"/>
      <c r="AC1347" s="14">
        <f>IF(M1347=1,_xlfn.XLOOKUP(D1347,' RPM (ICE)'!$E$3:$E$63,' RPM (ICE)'!$C$3:$C$63,,-1),IF(M1347=2,_xlfn.XLOOKUP(D1347,' RPM (ICE)'!$F$3:$F$63,' RPM (ICE)'!$C$3:$C$63,,-1),IF(M1347=3,_xlfn.XLOOKUP(D1347,' RPM (ICE)'!$G$3:$G$63,' RPM (ICE)'!$C$3:$C$63,,-1))))</f>
        <v>13.483333333333301</v>
      </c>
      <c r="AD1347" s="14">
        <f t="shared" si="480"/>
        <v>10.054521666666643</v>
      </c>
      <c r="AE1347" s="14">
        <f t="shared" si="481"/>
        <v>13.914292245024122</v>
      </c>
      <c r="AF1347" s="14" cm="1">
        <f t="array" ref="AF1347">_xlfn.XLOOKUP(AE1347,BSFC!$I$11:$I$33,_xlfn.XLOOKUP('Main Data (ICE)'!W1347,BSFC!$J$10:$W$10,BSFC!$J$11:$W$33,,-1),,-1)</f>
        <v>450.79008974999994</v>
      </c>
      <c r="AG1347" s="14">
        <f t="shared" si="482"/>
        <v>1.2590218679194376</v>
      </c>
      <c r="AH1347" s="14">
        <f t="shared" si="486"/>
        <v>2.08253003846414E-4</v>
      </c>
      <c r="AI1347" s="14">
        <f t="shared" si="487"/>
        <v>9.3878390294632047E-2</v>
      </c>
      <c r="AJ1347" s="14">
        <f t="shared" si="491"/>
        <v>159.30334688541959</v>
      </c>
      <c r="AK1347" s="14">
        <f t="shared" si="488"/>
        <v>1.2434223880083715E-4</v>
      </c>
      <c r="AL1347" s="14">
        <f t="shared" si="489"/>
        <v>0.21099781044426705</v>
      </c>
    </row>
    <row r="1348" spans="1:38" ht="15.75" thickBot="1" x14ac:dyDescent="0.3">
      <c r="A1348" s="14">
        <v>1</v>
      </c>
      <c r="B1348" s="17" t="s">
        <v>33</v>
      </c>
      <c r="C1348" s="14">
        <v>1342</v>
      </c>
      <c r="D1348" s="14">
        <f t="shared" si="483"/>
        <v>30.000049728</v>
      </c>
      <c r="E1348" s="14">
        <f t="shared" si="473"/>
        <v>13.411199999999999</v>
      </c>
      <c r="F1348" s="14">
        <f t="shared" si="484"/>
        <v>116.92682191015973</v>
      </c>
      <c r="G1348" s="14">
        <f>0.5*('Specifications (ICE)'!$P$4*'Specifications (ICE)'!$P$3)*'Specifications (ICE)'!$P$5*E1348^2</f>
        <v>56.217600027646043</v>
      </c>
      <c r="H1348" s="14">
        <f>IF(B1348="A",'Specifications (ICE)'!$M$12,IF(B1348="G",'Specifications (ICE)'!$M$13))</f>
        <v>84.271039200000004</v>
      </c>
      <c r="I1348" s="14">
        <f>'Specifications (ICE)'!$H$11-G1348-H1348-R1348</f>
        <v>561.50961099107656</v>
      </c>
      <c r="J1348" s="14">
        <f t="shared" si="474"/>
        <v>0.88728655499254105</v>
      </c>
      <c r="K1348" s="14">
        <f>0.5*'Specifications (ICE)'!$E$16*E1348^2</f>
        <v>48283.043975654393</v>
      </c>
      <c r="L1348" s="14">
        <f>E1348/'Specifications (ICE)'!$M$4</f>
        <v>46.93333333333333</v>
      </c>
      <c r="M1348" s="14">
        <f t="shared" si="469"/>
        <v>3</v>
      </c>
      <c r="N1348" s="14">
        <f>IF(M1348=1,'Specifications (ICE)'!$M$19,IF(M1348=2,'Specifications (ICE)'!$M$20,IF(M1348=3,'Specifications (ICE)'!$M$21)))</f>
        <v>632.83908432016858</v>
      </c>
      <c r="O1348" s="14">
        <f t="shared" si="470"/>
        <v>56.911309171706868</v>
      </c>
      <c r="P1348" s="13">
        <f t="shared" si="471"/>
        <v>0.88728655499254105</v>
      </c>
      <c r="Q1348" s="14">
        <v>0</v>
      </c>
      <c r="R1348" s="17">
        <f>'Specifications (ICE)'!$E$16*9.81*SIN(Q1348-Q1347)</f>
        <v>0</v>
      </c>
      <c r="S1348" s="14">
        <f t="shared" si="475"/>
        <v>0</v>
      </c>
      <c r="T1348" s="12">
        <f t="shared" si="472"/>
        <v>840.33949246964119</v>
      </c>
      <c r="U1348" s="3">
        <f t="shared" si="490"/>
        <v>18</v>
      </c>
      <c r="V1348" s="19">
        <f t="shared" si="476"/>
        <v>13.422600000000001</v>
      </c>
      <c r="W1348" s="14">
        <f>IF(M1348=1,_xlfn.XLOOKUP(D1348,' RPM (ICE)'!$E$3:$E$63,' RPM (ICE)'!$B$3:$B$63,,1),IF(M1348=2,_xlfn.XLOOKUP(D1348,' RPM (ICE)'!$F$3:$F$63,' RPM (ICE)'!$B$3:$B$63,,1),IF(M1348=3,_xlfn.XLOOKUP(D1348,' RPM (ICE)'!$G$3:$G$63,' RPM (ICE)'!$B$3:$B$63,,1))))</f>
        <v>6900</v>
      </c>
      <c r="X1348" s="12">
        <f t="shared" si="477"/>
        <v>18.575322156521739</v>
      </c>
      <c r="Y1348" s="3">
        <f t="shared" si="478"/>
        <v>19</v>
      </c>
      <c r="Z1348" s="3">
        <f t="shared" si="485"/>
        <v>19</v>
      </c>
      <c r="AA1348" s="3">
        <f t="shared" si="479"/>
        <v>19</v>
      </c>
      <c r="AB1348" s="19"/>
      <c r="AC1348" s="14">
        <f>IF(M1348=1,_xlfn.XLOOKUP(D1348,' RPM (ICE)'!$E$3:$E$63,' RPM (ICE)'!$C$3:$C$63,,-1),IF(M1348=2,_xlfn.XLOOKUP(D1348,' RPM (ICE)'!$F$3:$F$63,' RPM (ICE)'!$C$3:$C$63,,-1),IF(M1348=3,_xlfn.XLOOKUP(D1348,' RPM (ICE)'!$G$3:$G$63,' RPM (ICE)'!$C$3:$C$63,,-1))))</f>
        <v>13.483333333333301</v>
      </c>
      <c r="AD1348" s="14">
        <f t="shared" si="480"/>
        <v>10.054521666666643</v>
      </c>
      <c r="AE1348" s="14">
        <f t="shared" si="481"/>
        <v>13.914292245024122</v>
      </c>
      <c r="AF1348" s="14" cm="1">
        <f t="array" ref="AF1348">_xlfn.XLOOKUP(AE1348,BSFC!$I$11:$I$33,_xlfn.XLOOKUP('Main Data (ICE)'!W1348,BSFC!$J$10:$W$10,BSFC!$J$11:$W$33,,-1),,-1)</f>
        <v>450.79008974999994</v>
      </c>
      <c r="AG1348" s="14">
        <f t="shared" si="482"/>
        <v>1.2590218679194376</v>
      </c>
      <c r="AH1348" s="14">
        <f t="shared" si="486"/>
        <v>2.08253003846414E-4</v>
      </c>
      <c r="AI1348" s="14">
        <f t="shared" si="487"/>
        <v>9.3878390294632047E-2</v>
      </c>
      <c r="AJ1348" s="14">
        <f t="shared" si="491"/>
        <v>159.39722527571422</v>
      </c>
      <c r="AK1348" s="14">
        <f t="shared" si="488"/>
        <v>1.2434223880083715E-4</v>
      </c>
      <c r="AL1348" s="14">
        <f t="shared" si="489"/>
        <v>0.21112215268306789</v>
      </c>
    </row>
    <row r="1349" spans="1:38" ht="15.75" thickBot="1" x14ac:dyDescent="0.3">
      <c r="A1349" s="14">
        <v>1</v>
      </c>
      <c r="B1349" s="17" t="s">
        <v>33</v>
      </c>
      <c r="C1349" s="14">
        <v>1343</v>
      </c>
      <c r="D1349" s="14">
        <f t="shared" si="483"/>
        <v>30.000049728</v>
      </c>
      <c r="E1349" s="14">
        <f t="shared" si="473"/>
        <v>13.411199999999999</v>
      </c>
      <c r="F1349" s="14">
        <f t="shared" si="484"/>
        <v>117.00138645322821</v>
      </c>
      <c r="G1349" s="14">
        <f>0.5*('Specifications (ICE)'!$P$4*'Specifications (ICE)'!$P$3)*'Specifications (ICE)'!$P$5*E1349^2</f>
        <v>56.217600027646043</v>
      </c>
      <c r="H1349" s="14">
        <f>IF(B1349="A",'Specifications (ICE)'!$M$12,IF(B1349="G",'Specifications (ICE)'!$M$13))</f>
        <v>84.271039200000004</v>
      </c>
      <c r="I1349" s="14">
        <f>'Specifications (ICE)'!$H$11-G1349-H1349-R1349</f>
        <v>561.50961099107656</v>
      </c>
      <c r="J1349" s="14">
        <f t="shared" si="474"/>
        <v>0.88728655499254105</v>
      </c>
      <c r="K1349" s="14">
        <f>0.5*'Specifications (ICE)'!$E$16*E1349^2</f>
        <v>48283.043975654393</v>
      </c>
      <c r="L1349" s="14">
        <f>E1349/'Specifications (ICE)'!$M$4</f>
        <v>46.93333333333333</v>
      </c>
      <c r="M1349" s="14">
        <f t="shared" si="469"/>
        <v>3</v>
      </c>
      <c r="N1349" s="14">
        <f>IF(M1349=1,'Specifications (ICE)'!$M$19,IF(M1349=2,'Specifications (ICE)'!$M$20,IF(M1349=3,'Specifications (ICE)'!$M$21)))</f>
        <v>632.83908432016858</v>
      </c>
      <c r="O1349" s="14">
        <f t="shared" si="470"/>
        <v>56.911309171706868</v>
      </c>
      <c r="P1349" s="13">
        <f t="shared" si="471"/>
        <v>0.88728655499254105</v>
      </c>
      <c r="Q1349" s="14">
        <v>0</v>
      </c>
      <c r="R1349" s="17">
        <f>'Specifications (ICE)'!$E$16*9.81*SIN(Q1349-Q1348)</f>
        <v>0</v>
      </c>
      <c r="S1349" s="14">
        <f t="shared" si="475"/>
        <v>0</v>
      </c>
      <c r="T1349" s="12">
        <f t="shared" si="472"/>
        <v>840.33949246964119</v>
      </c>
      <c r="U1349" s="3">
        <f t="shared" si="490"/>
        <v>18</v>
      </c>
      <c r="V1349" s="19">
        <f t="shared" si="476"/>
        <v>13.422600000000001</v>
      </c>
      <c r="W1349" s="14">
        <f>IF(M1349=1,_xlfn.XLOOKUP(D1349,' RPM (ICE)'!$E$3:$E$63,' RPM (ICE)'!$B$3:$B$63,,1),IF(M1349=2,_xlfn.XLOOKUP(D1349,' RPM (ICE)'!$F$3:$F$63,' RPM (ICE)'!$B$3:$B$63,,1),IF(M1349=3,_xlfn.XLOOKUP(D1349,' RPM (ICE)'!$G$3:$G$63,' RPM (ICE)'!$B$3:$B$63,,1))))</f>
        <v>6900</v>
      </c>
      <c r="X1349" s="12">
        <f t="shared" si="477"/>
        <v>18.575322156521739</v>
      </c>
      <c r="Y1349" s="3">
        <f t="shared" si="478"/>
        <v>19</v>
      </c>
      <c r="Z1349" s="3">
        <f t="shared" si="485"/>
        <v>19</v>
      </c>
      <c r="AA1349" s="3">
        <f t="shared" si="479"/>
        <v>19</v>
      </c>
      <c r="AB1349" s="19"/>
      <c r="AC1349" s="14">
        <f>IF(M1349=1,_xlfn.XLOOKUP(D1349,' RPM (ICE)'!$E$3:$E$63,' RPM (ICE)'!$C$3:$C$63,,-1),IF(M1349=2,_xlfn.XLOOKUP(D1349,' RPM (ICE)'!$F$3:$F$63,' RPM (ICE)'!$C$3:$C$63,,-1),IF(M1349=3,_xlfn.XLOOKUP(D1349,' RPM (ICE)'!$G$3:$G$63,' RPM (ICE)'!$C$3:$C$63,,-1))))</f>
        <v>13.483333333333301</v>
      </c>
      <c r="AD1349" s="14">
        <f t="shared" si="480"/>
        <v>10.054521666666643</v>
      </c>
      <c r="AE1349" s="14">
        <f t="shared" si="481"/>
        <v>13.914292245024122</v>
      </c>
      <c r="AF1349" s="14" cm="1">
        <f t="array" ref="AF1349">_xlfn.XLOOKUP(AE1349,BSFC!$I$11:$I$33,_xlfn.XLOOKUP('Main Data (ICE)'!W1349,BSFC!$J$10:$W$10,BSFC!$J$11:$W$33,,-1),,-1)</f>
        <v>450.79008974999994</v>
      </c>
      <c r="AG1349" s="14">
        <f t="shared" si="482"/>
        <v>1.2590218679194376</v>
      </c>
      <c r="AH1349" s="14">
        <f t="shared" si="486"/>
        <v>2.08253003846414E-4</v>
      </c>
      <c r="AI1349" s="14">
        <f t="shared" si="487"/>
        <v>9.3878390294632047E-2</v>
      </c>
      <c r="AJ1349" s="14">
        <f t="shared" si="491"/>
        <v>159.49110366600885</v>
      </c>
      <c r="AK1349" s="14">
        <f t="shared" si="488"/>
        <v>1.2434223880083715E-4</v>
      </c>
      <c r="AL1349" s="14">
        <f t="shared" si="489"/>
        <v>0.21124649492186873</v>
      </c>
    </row>
    <row r="1350" spans="1:38" ht="15.75" thickBot="1" x14ac:dyDescent="0.3">
      <c r="A1350" s="14">
        <v>1</v>
      </c>
      <c r="B1350" s="17" t="s">
        <v>33</v>
      </c>
      <c r="C1350" s="14">
        <v>1344</v>
      </c>
      <c r="D1350" s="14">
        <f t="shared" si="483"/>
        <v>30.000049728</v>
      </c>
      <c r="E1350" s="14">
        <f t="shared" si="473"/>
        <v>13.411199999999999</v>
      </c>
      <c r="F1350" s="14">
        <f t="shared" si="484"/>
        <v>117.07595099629668</v>
      </c>
      <c r="G1350" s="14">
        <f>0.5*('Specifications (ICE)'!$P$4*'Specifications (ICE)'!$P$3)*'Specifications (ICE)'!$P$5*E1350^2</f>
        <v>56.217600027646043</v>
      </c>
      <c r="H1350" s="14">
        <f>IF(B1350="A",'Specifications (ICE)'!$M$12,IF(B1350="G",'Specifications (ICE)'!$M$13))</f>
        <v>84.271039200000004</v>
      </c>
      <c r="I1350" s="14">
        <f>'Specifications (ICE)'!$H$11-G1350-H1350-R1350</f>
        <v>561.50961099107656</v>
      </c>
      <c r="J1350" s="14">
        <f t="shared" si="474"/>
        <v>0.88728655499254105</v>
      </c>
      <c r="K1350" s="14">
        <f>0.5*'Specifications (ICE)'!$E$16*E1350^2</f>
        <v>48283.043975654393</v>
      </c>
      <c r="L1350" s="14">
        <f>E1350/'Specifications (ICE)'!$M$4</f>
        <v>46.93333333333333</v>
      </c>
      <c r="M1350" s="14">
        <f t="shared" ref="M1350:M1413" si="492">IF(D1350&lt;11,1,IF(D1350&lt;21,2,IF(D1350&gt;21,3)))</f>
        <v>3</v>
      </c>
      <c r="N1350" s="14">
        <f>IF(M1350=1,'Specifications (ICE)'!$M$19,IF(M1350=2,'Specifications (ICE)'!$M$20,IF(M1350=3,'Specifications (ICE)'!$M$21)))</f>
        <v>632.83908432016858</v>
      </c>
      <c r="O1350" s="14">
        <f t="shared" ref="O1350:O1413" si="493">(0.5*N1350*E1350^2)/1000</f>
        <v>56.911309171706868</v>
      </c>
      <c r="P1350" s="13">
        <f t="shared" ref="P1350:P1413" si="494">IF(A1350=1,(I1350/N1350),IF(A1350=2,0,IF(A1350=3,(1.2*(-I1350/N1350)))))</f>
        <v>0.88728655499254105</v>
      </c>
      <c r="Q1350" s="14">
        <v>0</v>
      </c>
      <c r="R1350" s="17">
        <f>'Specifications (ICE)'!$E$16*9.81*SIN(Q1350-Q1349)</f>
        <v>0</v>
      </c>
      <c r="S1350" s="14">
        <f t="shared" si="475"/>
        <v>0</v>
      </c>
      <c r="T1350" s="12">
        <f t="shared" ref="T1350:T1356" si="495">((63360/(PI()*12)*D1350))/60</f>
        <v>840.33949246964119</v>
      </c>
      <c r="U1350" s="3">
        <f t="shared" si="490"/>
        <v>18</v>
      </c>
      <c r="V1350" s="19">
        <f t="shared" si="476"/>
        <v>13.422600000000001</v>
      </c>
      <c r="W1350" s="14">
        <f>IF(M1350=1,_xlfn.XLOOKUP(D1350,' RPM (ICE)'!$E$3:$E$63,' RPM (ICE)'!$B$3:$B$63,,1),IF(M1350=2,_xlfn.XLOOKUP(D1350,' RPM (ICE)'!$F$3:$F$63,' RPM (ICE)'!$B$3:$B$63,,1),IF(M1350=3,_xlfn.XLOOKUP(D1350,' RPM (ICE)'!$G$3:$G$63,' RPM (ICE)'!$B$3:$B$63,,1))))</f>
        <v>6900</v>
      </c>
      <c r="X1350" s="12">
        <f t="shared" si="477"/>
        <v>18.575322156521739</v>
      </c>
      <c r="Y1350" s="3">
        <f t="shared" si="478"/>
        <v>19</v>
      </c>
      <c r="Z1350" s="3">
        <f t="shared" si="485"/>
        <v>19</v>
      </c>
      <c r="AA1350" s="3">
        <f t="shared" si="479"/>
        <v>19</v>
      </c>
      <c r="AB1350" s="19"/>
      <c r="AC1350" s="14">
        <f>IF(M1350=1,_xlfn.XLOOKUP(D1350,' RPM (ICE)'!$E$3:$E$63,' RPM (ICE)'!$C$3:$C$63,,-1),IF(M1350=2,_xlfn.XLOOKUP(D1350,' RPM (ICE)'!$F$3:$F$63,' RPM (ICE)'!$C$3:$C$63,,-1),IF(M1350=3,_xlfn.XLOOKUP(D1350,' RPM (ICE)'!$G$3:$G$63,' RPM (ICE)'!$C$3:$C$63,,-1))))</f>
        <v>13.483333333333301</v>
      </c>
      <c r="AD1350" s="14">
        <f t="shared" si="480"/>
        <v>10.054521666666643</v>
      </c>
      <c r="AE1350" s="14">
        <f t="shared" si="481"/>
        <v>13.914292245024122</v>
      </c>
      <c r="AF1350" s="14" cm="1">
        <f t="array" ref="AF1350">_xlfn.XLOOKUP(AE1350,BSFC!$I$11:$I$33,_xlfn.XLOOKUP('Main Data (ICE)'!W1350,BSFC!$J$10:$W$10,BSFC!$J$11:$W$33,,-1),,-1)</f>
        <v>450.79008974999994</v>
      </c>
      <c r="AG1350" s="14">
        <f t="shared" si="482"/>
        <v>1.2590218679194376</v>
      </c>
      <c r="AH1350" s="14">
        <f t="shared" si="486"/>
        <v>2.08253003846414E-4</v>
      </c>
      <c r="AI1350" s="14">
        <f t="shared" si="487"/>
        <v>9.3878390294632047E-2</v>
      </c>
      <c r="AJ1350" s="14">
        <f t="shared" si="491"/>
        <v>159.58498205630349</v>
      </c>
      <c r="AK1350" s="14">
        <f t="shared" si="488"/>
        <v>1.2434223880083715E-4</v>
      </c>
      <c r="AL1350" s="14">
        <f t="shared" si="489"/>
        <v>0.21137083716066957</v>
      </c>
    </row>
    <row r="1351" spans="1:38" ht="15.75" thickBot="1" x14ac:dyDescent="0.3">
      <c r="A1351" s="14">
        <v>1</v>
      </c>
      <c r="B1351" s="17" t="s">
        <v>33</v>
      </c>
      <c r="C1351" s="14">
        <v>1345</v>
      </c>
      <c r="D1351" s="14">
        <f t="shared" si="483"/>
        <v>30.000049728</v>
      </c>
      <c r="E1351" s="14">
        <f t="shared" ref="E1351:E1356" si="496">MIN(13.4112,(SQRT((E1350^2)+2*P1350*$C$7)))</f>
        <v>13.411199999999999</v>
      </c>
      <c r="F1351" s="14">
        <f t="shared" si="484"/>
        <v>117.15051553936516</v>
      </c>
      <c r="G1351" s="14">
        <f>0.5*('Specifications (ICE)'!$P$4*'Specifications (ICE)'!$P$3)*'Specifications (ICE)'!$P$5*E1351^2</f>
        <v>56.217600027646043</v>
      </c>
      <c r="H1351" s="14">
        <f>IF(B1351="A",'Specifications (ICE)'!$M$12,IF(B1351="G",'Specifications (ICE)'!$M$13))</f>
        <v>84.271039200000004</v>
      </c>
      <c r="I1351" s="14">
        <f>'Specifications (ICE)'!$H$11-G1351-H1351-R1351</f>
        <v>561.50961099107656</v>
      </c>
      <c r="J1351" s="14">
        <f t="shared" ref="J1351:J1414" si="497">I1351/N1351</f>
        <v>0.88728655499254105</v>
      </c>
      <c r="K1351" s="14">
        <f>0.5*'Specifications (ICE)'!$E$16*E1351^2</f>
        <v>48283.043975654393</v>
      </c>
      <c r="L1351" s="14">
        <f>E1351/'Specifications (ICE)'!$M$4</f>
        <v>46.93333333333333</v>
      </c>
      <c r="M1351" s="14">
        <f t="shared" si="492"/>
        <v>3</v>
      </c>
      <c r="N1351" s="14">
        <f>IF(M1351=1,'Specifications (ICE)'!$M$19,IF(M1351=2,'Specifications (ICE)'!$M$20,IF(M1351=3,'Specifications (ICE)'!$M$21)))</f>
        <v>632.83908432016858</v>
      </c>
      <c r="O1351" s="14">
        <f t="shared" si="493"/>
        <v>56.911309171706868</v>
      </c>
      <c r="P1351" s="13">
        <f t="shared" si="494"/>
        <v>0.88728655499254105</v>
      </c>
      <c r="Q1351" s="14">
        <v>0</v>
      </c>
      <c r="R1351" s="17">
        <f>'Specifications (ICE)'!$E$16*9.81*SIN(Q1351-Q1350)</f>
        <v>0</v>
      </c>
      <c r="S1351" s="14">
        <f t="shared" ref="S1351:S1414" si="498">RADIANS(Q1351)</f>
        <v>0</v>
      </c>
      <c r="T1351" s="12">
        <f t="shared" si="495"/>
        <v>840.33949246964119</v>
      </c>
      <c r="U1351" s="3">
        <f t="shared" si="490"/>
        <v>18</v>
      </c>
      <c r="V1351" s="19">
        <f t="shared" ref="V1351:V1356" si="499">U1351*0.7457</f>
        <v>13.422600000000001</v>
      </c>
      <c r="W1351" s="14">
        <f>IF(M1351=1,_xlfn.XLOOKUP(D1351,' RPM (ICE)'!$E$3:$E$63,' RPM (ICE)'!$B$3:$B$63,,1),IF(M1351=2,_xlfn.XLOOKUP(D1351,' RPM (ICE)'!$F$3:$F$63,' RPM (ICE)'!$B$3:$B$63,,1),IF(M1351=3,_xlfn.XLOOKUP(D1351,' RPM (ICE)'!$G$3:$G$63,' RPM (ICE)'!$B$3:$B$63,,1))))</f>
        <v>6900</v>
      </c>
      <c r="X1351" s="12">
        <f t="shared" ref="X1351:X1356" si="500">(9548.8*V1351)/W1351</f>
        <v>18.575322156521739</v>
      </c>
      <c r="Y1351" s="3">
        <f t="shared" ref="Y1351:Y1356" si="501">ROUND(X1351,0)</f>
        <v>19</v>
      </c>
      <c r="Z1351" s="3">
        <f t="shared" si="485"/>
        <v>19</v>
      </c>
      <c r="AA1351" s="3">
        <f t="shared" ref="AA1351:AA1356" si="502">IF(Z1351&gt;22,22,Z1351)</f>
        <v>19</v>
      </c>
      <c r="AB1351" s="19"/>
      <c r="AC1351" s="14">
        <f>IF(M1351=1,_xlfn.XLOOKUP(D1351,' RPM (ICE)'!$E$3:$E$63,' RPM (ICE)'!$C$3:$C$63,,-1),IF(M1351=2,_xlfn.XLOOKUP(D1351,' RPM (ICE)'!$F$3:$F$63,' RPM (ICE)'!$C$3:$C$63,,-1),IF(M1351=3,_xlfn.XLOOKUP(D1351,' RPM (ICE)'!$G$3:$G$63,' RPM (ICE)'!$C$3:$C$63,,-1))))</f>
        <v>13.483333333333301</v>
      </c>
      <c r="AD1351" s="14">
        <f t="shared" ref="AD1351:AD1414" si="503">AC1351*0.7457</f>
        <v>10.054521666666643</v>
      </c>
      <c r="AE1351" s="14">
        <f t="shared" ref="AE1351:AE1414" si="504">(9548.8*AD1351)/W1351</f>
        <v>13.914292245024122</v>
      </c>
      <c r="AF1351" s="14" cm="1">
        <f t="array" ref="AF1351">_xlfn.XLOOKUP(AE1351,BSFC!$I$11:$I$33,_xlfn.XLOOKUP('Main Data (ICE)'!W1351,BSFC!$J$10:$W$10,BSFC!$J$11:$W$33,,-1),,-1)</f>
        <v>450.79008974999994</v>
      </c>
      <c r="AG1351" s="14">
        <f t="shared" ref="AG1351:AG1414" si="505">(AF1351*AD1351)/(60*60)</f>
        <v>1.2590218679194376</v>
      </c>
      <c r="AH1351" s="14">
        <f t="shared" si="486"/>
        <v>2.08253003846414E-4</v>
      </c>
      <c r="AI1351" s="14">
        <f t="shared" si="487"/>
        <v>9.3878390294632047E-2</v>
      </c>
      <c r="AJ1351" s="14">
        <f t="shared" si="491"/>
        <v>159.67886044659812</v>
      </c>
      <c r="AK1351" s="14">
        <f t="shared" si="488"/>
        <v>1.2434223880083715E-4</v>
      </c>
      <c r="AL1351" s="14">
        <f t="shared" si="489"/>
        <v>0.21149517939947041</v>
      </c>
    </row>
    <row r="1352" spans="1:38" ht="15.75" thickBot="1" x14ac:dyDescent="0.3">
      <c r="A1352" s="14">
        <v>1</v>
      </c>
      <c r="B1352" s="17" t="s">
        <v>33</v>
      </c>
      <c r="C1352" s="14">
        <v>1346</v>
      </c>
      <c r="D1352" s="14">
        <f>E1352*2.23694</f>
        <v>30.000049728</v>
      </c>
      <c r="E1352" s="14">
        <f t="shared" si="496"/>
        <v>13.411199999999999</v>
      </c>
      <c r="F1352" s="14">
        <f t="shared" ref="F1352:F1415" si="506">($C$7/E1352)+F1351</f>
        <v>117.22508008243364</v>
      </c>
      <c r="G1352" s="14">
        <f>0.5*('Specifications (ICE)'!$P$4*'Specifications (ICE)'!$P$3)*'Specifications (ICE)'!$P$5*E1352^2</f>
        <v>56.217600027646043</v>
      </c>
      <c r="H1352" s="14">
        <f>IF(B1352="A",'Specifications (ICE)'!$M$12,IF(B1352="G",'Specifications (ICE)'!$M$13))</f>
        <v>84.271039200000004</v>
      </c>
      <c r="I1352" s="14">
        <f>'Specifications (ICE)'!$H$11-G1352-H1352-R1352</f>
        <v>561.50961099107656</v>
      </c>
      <c r="J1352" s="14">
        <f t="shared" si="497"/>
        <v>0.88728655499254105</v>
      </c>
      <c r="K1352" s="14">
        <f>0.5*'Specifications (ICE)'!$E$16*E1352^2</f>
        <v>48283.043975654393</v>
      </c>
      <c r="L1352" s="14">
        <f>E1352/'Specifications (ICE)'!$M$4</f>
        <v>46.93333333333333</v>
      </c>
      <c r="M1352" s="14">
        <f t="shared" si="492"/>
        <v>3</v>
      </c>
      <c r="N1352" s="14">
        <f>IF(M1352=1,'Specifications (ICE)'!$M$19,IF(M1352=2,'Specifications (ICE)'!$M$20,IF(M1352=3,'Specifications (ICE)'!$M$21)))</f>
        <v>632.83908432016858</v>
      </c>
      <c r="O1352" s="14">
        <f t="shared" si="493"/>
        <v>56.911309171706868</v>
      </c>
      <c r="P1352" s="13">
        <f t="shared" si="494"/>
        <v>0.88728655499254105</v>
      </c>
      <c r="Q1352" s="14">
        <v>0</v>
      </c>
      <c r="R1352" s="17">
        <f>'Specifications (ICE)'!$E$16*9.81*SIN(Q1352-Q1351)</f>
        <v>0</v>
      </c>
      <c r="S1352" s="14">
        <f t="shared" si="498"/>
        <v>0</v>
      </c>
      <c r="T1352" s="12">
        <f t="shared" si="495"/>
        <v>840.33949246964119</v>
      </c>
      <c r="U1352" s="3">
        <f t="shared" si="490"/>
        <v>18</v>
      </c>
      <c r="V1352" s="19">
        <f t="shared" si="499"/>
        <v>13.422600000000001</v>
      </c>
      <c r="W1352" s="14">
        <f>IF(M1352=1,_xlfn.XLOOKUP(D1352,' RPM (ICE)'!$E$3:$E$63,' RPM (ICE)'!$B$3:$B$63,,1),IF(M1352=2,_xlfn.XLOOKUP(D1352,' RPM (ICE)'!$F$3:$F$63,' RPM (ICE)'!$B$3:$B$63,,1),IF(M1352=3,_xlfn.XLOOKUP(D1352,' RPM (ICE)'!$G$3:$G$63,' RPM (ICE)'!$B$3:$B$63,,1))))</f>
        <v>6900</v>
      </c>
      <c r="X1352" s="12">
        <f t="shared" si="500"/>
        <v>18.575322156521739</v>
      </c>
      <c r="Y1352" s="3">
        <f t="shared" si="501"/>
        <v>19</v>
      </c>
      <c r="Z1352" s="3">
        <f t="shared" ref="Z1352:Z1356" si="507">IF(Y1352&lt;0,0,Y1352)</f>
        <v>19</v>
      </c>
      <c r="AA1352" s="3">
        <f t="shared" si="502"/>
        <v>19</v>
      </c>
      <c r="AB1352" s="19"/>
      <c r="AC1352" s="14">
        <f>IF(M1352=1,_xlfn.XLOOKUP(D1352,' RPM (ICE)'!$E$3:$E$63,' RPM (ICE)'!$C$3:$C$63,,-1),IF(M1352=2,_xlfn.XLOOKUP(D1352,' RPM (ICE)'!$F$3:$F$63,' RPM (ICE)'!$C$3:$C$63,,-1),IF(M1352=3,_xlfn.XLOOKUP(D1352,' RPM (ICE)'!$G$3:$G$63,' RPM (ICE)'!$C$3:$C$63,,-1))))</f>
        <v>13.483333333333301</v>
      </c>
      <c r="AD1352" s="14">
        <f t="shared" si="503"/>
        <v>10.054521666666643</v>
      </c>
      <c r="AE1352" s="14">
        <f t="shared" si="504"/>
        <v>13.914292245024122</v>
      </c>
      <c r="AF1352" s="14" cm="1">
        <f t="array" ref="AF1352">_xlfn.XLOOKUP(AE1352,BSFC!$I$11:$I$33,_xlfn.XLOOKUP('Main Data (ICE)'!W1352,BSFC!$J$10:$W$10,BSFC!$J$11:$W$33,,-1),,-1)</f>
        <v>450.79008974999994</v>
      </c>
      <c r="AG1352" s="14">
        <f t="shared" si="505"/>
        <v>1.2590218679194376</v>
      </c>
      <c r="AH1352" s="14">
        <f t="shared" ref="AH1352:AH1415" si="508">((F1352-F1351)/3600)*AD1352</f>
        <v>2.08253003846414E-4</v>
      </c>
      <c r="AI1352" s="14">
        <f t="shared" ref="AI1352:AI1415" si="509">AH1352*AF1352</f>
        <v>9.3878390294632047E-2</v>
      </c>
      <c r="AJ1352" s="14">
        <f t="shared" si="491"/>
        <v>159.77273883689276</v>
      </c>
      <c r="AK1352" s="14">
        <f t="shared" ref="AK1352:AK1415" si="510">((AF1352*AH1352)/1000)/0.755</f>
        <v>1.2434223880083715E-4</v>
      </c>
      <c r="AL1352" s="14">
        <f t="shared" ref="AL1352:AL1415" si="511">AL1351+AK1352</f>
        <v>0.21161952163827125</v>
      </c>
    </row>
    <row r="1353" spans="1:38" ht="15.75" thickBot="1" x14ac:dyDescent="0.3">
      <c r="A1353" s="14">
        <v>1</v>
      </c>
      <c r="B1353" s="17" t="s">
        <v>33</v>
      </c>
      <c r="C1353" s="14">
        <v>1347</v>
      </c>
      <c r="D1353" s="14">
        <f>E1353*2.23694</f>
        <v>30.000049728</v>
      </c>
      <c r="E1353" s="14">
        <f t="shared" si="496"/>
        <v>13.411199999999999</v>
      </c>
      <c r="F1353" s="14">
        <f t="shared" si="506"/>
        <v>117.29964462550211</v>
      </c>
      <c r="G1353" s="14">
        <f>0.5*('Specifications (ICE)'!$P$4*'Specifications (ICE)'!$P$3)*'Specifications (ICE)'!$P$5*E1353^2</f>
        <v>56.217600027646043</v>
      </c>
      <c r="H1353" s="14">
        <f>IF(B1353="A",'Specifications (ICE)'!$M$12,IF(B1353="G",'Specifications (ICE)'!$M$13))</f>
        <v>84.271039200000004</v>
      </c>
      <c r="I1353" s="14">
        <f>'Specifications (ICE)'!$H$11-G1353-H1353-R1353</f>
        <v>561.50961099107656</v>
      </c>
      <c r="J1353" s="14">
        <f t="shared" si="497"/>
        <v>0.88728655499254105</v>
      </c>
      <c r="K1353" s="14">
        <f>0.5*'Specifications (ICE)'!$E$16*E1353^2</f>
        <v>48283.043975654393</v>
      </c>
      <c r="L1353" s="14">
        <f>E1353/'Specifications (ICE)'!$M$4</f>
        <v>46.93333333333333</v>
      </c>
      <c r="M1353" s="14">
        <f t="shared" si="492"/>
        <v>3</v>
      </c>
      <c r="N1353" s="14">
        <f>IF(M1353=1,'Specifications (ICE)'!$M$19,IF(M1353=2,'Specifications (ICE)'!$M$20,IF(M1353=3,'Specifications (ICE)'!$M$21)))</f>
        <v>632.83908432016858</v>
      </c>
      <c r="O1353" s="14">
        <f t="shared" si="493"/>
        <v>56.911309171706868</v>
      </c>
      <c r="P1353" s="13">
        <f t="shared" si="494"/>
        <v>0.88728655499254105</v>
      </c>
      <c r="Q1353" s="14">
        <v>0</v>
      </c>
      <c r="R1353" s="17">
        <f>'Specifications (ICE)'!$E$16*9.81*SIN(Q1353-Q1352)</f>
        <v>0</v>
      </c>
      <c r="S1353" s="14">
        <f t="shared" si="498"/>
        <v>0</v>
      </c>
      <c r="T1353" s="12">
        <f t="shared" si="495"/>
        <v>840.33949246964119</v>
      </c>
      <c r="U1353" s="3">
        <f t="shared" ref="U1353:U1356" si="512">IF((ABS(I1353)*D1353)/746&gt;18,18,(ABS(I1353)*D1353)/746)</f>
        <v>18</v>
      </c>
      <c r="V1353" s="19">
        <f t="shared" si="499"/>
        <v>13.422600000000001</v>
      </c>
      <c r="W1353" s="14">
        <f>IF(M1353=1,_xlfn.XLOOKUP(D1353,' RPM (ICE)'!$E$3:$E$63,' RPM (ICE)'!$B$3:$B$63,,1),IF(M1353=2,_xlfn.XLOOKUP(D1353,' RPM (ICE)'!$F$3:$F$63,' RPM (ICE)'!$B$3:$B$63,,1),IF(M1353=3,_xlfn.XLOOKUP(D1353,' RPM (ICE)'!$G$3:$G$63,' RPM (ICE)'!$B$3:$B$63,,1))))</f>
        <v>6900</v>
      </c>
      <c r="X1353" s="12">
        <f t="shared" si="500"/>
        <v>18.575322156521739</v>
      </c>
      <c r="Y1353" s="3">
        <f t="shared" si="501"/>
        <v>19</v>
      </c>
      <c r="Z1353" s="3">
        <f t="shared" si="507"/>
        <v>19</v>
      </c>
      <c r="AA1353" s="3">
        <f t="shared" si="502"/>
        <v>19</v>
      </c>
      <c r="AB1353" s="19"/>
      <c r="AC1353" s="14">
        <f>IF(M1353=1,_xlfn.XLOOKUP(D1353,' RPM (ICE)'!$E$3:$E$63,' RPM (ICE)'!$C$3:$C$63,,-1),IF(M1353=2,_xlfn.XLOOKUP(D1353,' RPM (ICE)'!$F$3:$F$63,' RPM (ICE)'!$C$3:$C$63,,-1),IF(M1353=3,_xlfn.XLOOKUP(D1353,' RPM (ICE)'!$G$3:$G$63,' RPM (ICE)'!$C$3:$C$63,,-1))))</f>
        <v>13.483333333333301</v>
      </c>
      <c r="AD1353" s="14">
        <f t="shared" si="503"/>
        <v>10.054521666666643</v>
      </c>
      <c r="AE1353" s="14">
        <f t="shared" si="504"/>
        <v>13.914292245024122</v>
      </c>
      <c r="AF1353" s="14" cm="1">
        <f t="array" ref="AF1353">_xlfn.XLOOKUP(AE1353,BSFC!$I$11:$I$33,_xlfn.XLOOKUP('Main Data (ICE)'!W1353,BSFC!$J$10:$W$10,BSFC!$J$11:$W$33,,-1),,-1)</f>
        <v>450.79008974999994</v>
      </c>
      <c r="AG1353" s="14">
        <f t="shared" si="505"/>
        <v>1.2590218679194376</v>
      </c>
      <c r="AH1353" s="14">
        <f t="shared" si="508"/>
        <v>2.08253003846414E-4</v>
      </c>
      <c r="AI1353" s="14">
        <f t="shared" si="509"/>
        <v>9.3878390294632047E-2</v>
      </c>
      <c r="AJ1353" s="14">
        <f t="shared" ref="AJ1353:AJ1416" si="513">AI1353+AJ1352</f>
        <v>159.86661722718739</v>
      </c>
      <c r="AK1353" s="14">
        <f t="shared" si="510"/>
        <v>1.2434223880083715E-4</v>
      </c>
      <c r="AL1353" s="14">
        <f t="shared" si="511"/>
        <v>0.21174386387707209</v>
      </c>
    </row>
    <row r="1354" spans="1:38" ht="15.75" thickBot="1" x14ac:dyDescent="0.3">
      <c r="A1354" s="14">
        <v>1</v>
      </c>
      <c r="B1354" s="17" t="s">
        <v>33</v>
      </c>
      <c r="C1354" s="14">
        <v>1348</v>
      </c>
      <c r="D1354" s="14">
        <f>E1354*2.23694</f>
        <v>30.000049728</v>
      </c>
      <c r="E1354" s="14">
        <f t="shared" si="496"/>
        <v>13.411199999999999</v>
      </c>
      <c r="F1354" s="14">
        <f t="shared" si="506"/>
        <v>117.37420916857059</v>
      </c>
      <c r="G1354" s="14">
        <f>0.5*('Specifications (ICE)'!$P$4*'Specifications (ICE)'!$P$3)*'Specifications (ICE)'!$P$5*E1354^2</f>
        <v>56.217600027646043</v>
      </c>
      <c r="H1354" s="14">
        <f>IF(B1354="A",'Specifications (ICE)'!$M$12,IF(B1354="G",'Specifications (ICE)'!$M$13))</f>
        <v>84.271039200000004</v>
      </c>
      <c r="I1354" s="14">
        <f>'Specifications (ICE)'!$H$11-G1354-H1354-R1354</f>
        <v>561.50961099107656</v>
      </c>
      <c r="J1354" s="14">
        <f t="shared" si="497"/>
        <v>0.88728655499254105</v>
      </c>
      <c r="K1354" s="14">
        <f>0.5*'Specifications (ICE)'!$E$16*E1354^2</f>
        <v>48283.043975654393</v>
      </c>
      <c r="L1354" s="14">
        <f>E1354/'Specifications (ICE)'!$M$4</f>
        <v>46.93333333333333</v>
      </c>
      <c r="M1354" s="14">
        <f t="shared" si="492"/>
        <v>3</v>
      </c>
      <c r="N1354" s="14">
        <f>IF(M1354=1,'Specifications (ICE)'!$M$19,IF(M1354=2,'Specifications (ICE)'!$M$20,IF(M1354=3,'Specifications (ICE)'!$M$21)))</f>
        <v>632.83908432016858</v>
      </c>
      <c r="O1354" s="14">
        <f t="shared" si="493"/>
        <v>56.911309171706868</v>
      </c>
      <c r="P1354" s="13">
        <f t="shared" si="494"/>
        <v>0.88728655499254105</v>
      </c>
      <c r="Q1354" s="14">
        <v>0</v>
      </c>
      <c r="R1354" s="17">
        <f>'Specifications (ICE)'!$E$16*9.81*SIN(Q1354-Q1353)</f>
        <v>0</v>
      </c>
      <c r="S1354" s="14">
        <f t="shared" si="498"/>
        <v>0</v>
      </c>
      <c r="T1354" s="12">
        <f t="shared" si="495"/>
        <v>840.33949246964119</v>
      </c>
      <c r="U1354" s="3">
        <f t="shared" si="512"/>
        <v>18</v>
      </c>
      <c r="V1354" s="19">
        <f t="shared" si="499"/>
        <v>13.422600000000001</v>
      </c>
      <c r="W1354" s="14">
        <f>IF(M1354=1,_xlfn.XLOOKUP(D1354,' RPM (ICE)'!$E$3:$E$63,' RPM (ICE)'!$B$3:$B$63,,1),IF(M1354=2,_xlfn.XLOOKUP(D1354,' RPM (ICE)'!$F$3:$F$63,' RPM (ICE)'!$B$3:$B$63,,1),IF(M1354=3,_xlfn.XLOOKUP(D1354,' RPM (ICE)'!$G$3:$G$63,' RPM (ICE)'!$B$3:$B$63,,1))))</f>
        <v>6900</v>
      </c>
      <c r="X1354" s="12">
        <f t="shared" si="500"/>
        <v>18.575322156521739</v>
      </c>
      <c r="Y1354" s="3">
        <f t="shared" si="501"/>
        <v>19</v>
      </c>
      <c r="Z1354" s="3">
        <f t="shared" si="507"/>
        <v>19</v>
      </c>
      <c r="AA1354" s="3">
        <f t="shared" si="502"/>
        <v>19</v>
      </c>
      <c r="AB1354" s="19"/>
      <c r="AC1354" s="14">
        <f>IF(M1354=1,_xlfn.XLOOKUP(D1354,' RPM (ICE)'!$E$3:$E$63,' RPM (ICE)'!$C$3:$C$63,,-1),IF(M1354=2,_xlfn.XLOOKUP(D1354,' RPM (ICE)'!$F$3:$F$63,' RPM (ICE)'!$C$3:$C$63,,-1),IF(M1354=3,_xlfn.XLOOKUP(D1354,' RPM (ICE)'!$G$3:$G$63,' RPM (ICE)'!$C$3:$C$63,,-1))))</f>
        <v>13.483333333333301</v>
      </c>
      <c r="AD1354" s="14">
        <f t="shared" si="503"/>
        <v>10.054521666666643</v>
      </c>
      <c r="AE1354" s="14">
        <f t="shared" si="504"/>
        <v>13.914292245024122</v>
      </c>
      <c r="AF1354" s="14" cm="1">
        <f t="array" ref="AF1354">_xlfn.XLOOKUP(AE1354,BSFC!$I$11:$I$33,_xlfn.XLOOKUP('Main Data (ICE)'!W1354,BSFC!$J$10:$W$10,BSFC!$J$11:$W$33,,-1),,-1)</f>
        <v>450.79008974999994</v>
      </c>
      <c r="AG1354" s="14">
        <f t="shared" si="505"/>
        <v>1.2590218679194376</v>
      </c>
      <c r="AH1354" s="14">
        <f t="shared" si="508"/>
        <v>2.08253003846414E-4</v>
      </c>
      <c r="AI1354" s="14">
        <f t="shared" si="509"/>
        <v>9.3878390294632047E-2</v>
      </c>
      <c r="AJ1354" s="14">
        <f t="shared" si="513"/>
        <v>159.96049561748202</v>
      </c>
      <c r="AK1354" s="14">
        <f t="shared" si="510"/>
        <v>1.2434223880083715E-4</v>
      </c>
      <c r="AL1354" s="14">
        <f t="shared" si="511"/>
        <v>0.21186820611587293</v>
      </c>
    </row>
    <row r="1355" spans="1:38" ht="15.75" thickBot="1" x14ac:dyDescent="0.3">
      <c r="A1355" s="14">
        <v>1</v>
      </c>
      <c r="B1355" s="17" t="s">
        <v>33</v>
      </c>
      <c r="C1355" s="14">
        <v>1349</v>
      </c>
      <c r="D1355" s="14">
        <f>E1355*2.23694</f>
        <v>30.000049728</v>
      </c>
      <c r="E1355" s="14">
        <f t="shared" si="496"/>
        <v>13.411199999999999</v>
      </c>
      <c r="F1355" s="14">
        <f t="shared" si="506"/>
        <v>117.44877371163906</v>
      </c>
      <c r="G1355" s="14">
        <f>0.5*('Specifications (ICE)'!$P$4*'Specifications (ICE)'!$P$3)*'Specifications (ICE)'!$P$5*E1355^2</f>
        <v>56.217600027646043</v>
      </c>
      <c r="H1355" s="14">
        <f>IF(B1355="A",'Specifications (ICE)'!$M$12,IF(B1355="G",'Specifications (ICE)'!$M$13))</f>
        <v>84.271039200000004</v>
      </c>
      <c r="I1355" s="14">
        <f>'Specifications (ICE)'!$H$11-G1355-H1355-R1355</f>
        <v>561.50961099107656</v>
      </c>
      <c r="J1355" s="14">
        <f t="shared" si="497"/>
        <v>0.88728655499254105</v>
      </c>
      <c r="K1355" s="14">
        <f>0.5*'Specifications (ICE)'!$E$16*E1355^2</f>
        <v>48283.043975654393</v>
      </c>
      <c r="L1355" s="14">
        <f>E1355/'Specifications (ICE)'!$M$4</f>
        <v>46.93333333333333</v>
      </c>
      <c r="M1355" s="14">
        <f t="shared" si="492"/>
        <v>3</v>
      </c>
      <c r="N1355" s="14">
        <f>IF(M1355=1,'Specifications (ICE)'!$M$19,IF(M1355=2,'Specifications (ICE)'!$M$20,IF(M1355=3,'Specifications (ICE)'!$M$21)))</f>
        <v>632.83908432016858</v>
      </c>
      <c r="O1355" s="14">
        <f t="shared" si="493"/>
        <v>56.911309171706868</v>
      </c>
      <c r="P1355" s="13">
        <f t="shared" si="494"/>
        <v>0.88728655499254105</v>
      </c>
      <c r="Q1355" s="14">
        <v>0</v>
      </c>
      <c r="R1355" s="17">
        <f>'Specifications (ICE)'!$E$16*9.81*SIN(Q1355-Q1354)</f>
        <v>0</v>
      </c>
      <c r="S1355" s="14">
        <f t="shared" si="498"/>
        <v>0</v>
      </c>
      <c r="T1355" s="12">
        <f t="shared" si="495"/>
        <v>840.33949246964119</v>
      </c>
      <c r="U1355" s="3">
        <f t="shared" si="512"/>
        <v>18</v>
      </c>
      <c r="V1355" s="19">
        <f t="shared" si="499"/>
        <v>13.422600000000001</v>
      </c>
      <c r="W1355" s="14">
        <f>IF(M1355=1,_xlfn.XLOOKUP(D1355,' RPM (ICE)'!$E$3:$E$63,' RPM (ICE)'!$B$3:$B$63,,1),IF(M1355=2,_xlfn.XLOOKUP(D1355,' RPM (ICE)'!$F$3:$F$63,' RPM (ICE)'!$B$3:$B$63,,1),IF(M1355=3,_xlfn.XLOOKUP(D1355,' RPM (ICE)'!$G$3:$G$63,' RPM (ICE)'!$B$3:$B$63,,1))))</f>
        <v>6900</v>
      </c>
      <c r="X1355" s="12">
        <f t="shared" si="500"/>
        <v>18.575322156521739</v>
      </c>
      <c r="Y1355" s="3">
        <f t="shared" si="501"/>
        <v>19</v>
      </c>
      <c r="Z1355" s="3">
        <f t="shared" si="507"/>
        <v>19</v>
      </c>
      <c r="AA1355" s="3">
        <f t="shared" si="502"/>
        <v>19</v>
      </c>
      <c r="AB1355" s="19"/>
      <c r="AC1355" s="14">
        <f>IF(M1355=1,_xlfn.XLOOKUP(D1355,' RPM (ICE)'!$E$3:$E$63,' RPM (ICE)'!$C$3:$C$63,,-1),IF(M1355=2,_xlfn.XLOOKUP(D1355,' RPM (ICE)'!$F$3:$F$63,' RPM (ICE)'!$C$3:$C$63,,-1),IF(M1355=3,_xlfn.XLOOKUP(D1355,' RPM (ICE)'!$G$3:$G$63,' RPM (ICE)'!$C$3:$C$63,,-1))))</f>
        <v>13.483333333333301</v>
      </c>
      <c r="AD1355" s="14">
        <f t="shared" si="503"/>
        <v>10.054521666666643</v>
      </c>
      <c r="AE1355" s="14">
        <f t="shared" si="504"/>
        <v>13.914292245024122</v>
      </c>
      <c r="AF1355" s="14" cm="1">
        <f t="array" ref="AF1355">_xlfn.XLOOKUP(AE1355,BSFC!$I$11:$I$33,_xlfn.XLOOKUP('Main Data (ICE)'!W1355,BSFC!$J$10:$W$10,BSFC!$J$11:$W$33,,-1),,-1)</f>
        <v>450.79008974999994</v>
      </c>
      <c r="AG1355" s="14">
        <f t="shared" si="505"/>
        <v>1.2590218679194376</v>
      </c>
      <c r="AH1355" s="14">
        <f t="shared" si="508"/>
        <v>2.08253003846414E-4</v>
      </c>
      <c r="AI1355" s="14">
        <f t="shared" si="509"/>
        <v>9.3878390294632047E-2</v>
      </c>
      <c r="AJ1355" s="14">
        <f t="shared" si="513"/>
        <v>160.05437400777666</v>
      </c>
      <c r="AK1355" s="14">
        <f t="shared" si="510"/>
        <v>1.2434223880083715E-4</v>
      </c>
      <c r="AL1355" s="14">
        <f t="shared" si="511"/>
        <v>0.21199254835467377</v>
      </c>
    </row>
    <row r="1356" spans="1:38" ht="15.75" thickBot="1" x14ac:dyDescent="0.3">
      <c r="A1356" s="14">
        <v>1</v>
      </c>
      <c r="B1356" s="17" t="s">
        <v>33</v>
      </c>
      <c r="C1356" s="14">
        <v>1350</v>
      </c>
      <c r="D1356" s="14">
        <f>E1356*2.23694</f>
        <v>30.000049728</v>
      </c>
      <c r="E1356" s="14">
        <f t="shared" si="496"/>
        <v>13.411199999999999</v>
      </c>
      <c r="F1356" s="14">
        <f t="shared" si="506"/>
        <v>117.52333825470754</v>
      </c>
      <c r="G1356" s="14">
        <f>0.5*('Specifications (ICE)'!$P$4*'Specifications (ICE)'!$P$3)*'Specifications (ICE)'!$P$5*E1356^2</f>
        <v>56.217600027646043</v>
      </c>
      <c r="H1356" s="14">
        <f>IF(B1356="A",'Specifications (ICE)'!$M$12,IF(B1356="G",'Specifications (ICE)'!$M$13))</f>
        <v>84.271039200000004</v>
      </c>
      <c r="I1356" s="14">
        <f>'Specifications (ICE)'!$H$11-G1356-H1356-R1356</f>
        <v>561.50961099107656</v>
      </c>
      <c r="J1356" s="14">
        <f t="shared" si="497"/>
        <v>0.88728655499254105</v>
      </c>
      <c r="K1356" s="14">
        <f>0.5*'Specifications (ICE)'!$E$16*E1356^2</f>
        <v>48283.043975654393</v>
      </c>
      <c r="L1356" s="14">
        <f>E1356/'Specifications (ICE)'!$M$4</f>
        <v>46.93333333333333</v>
      </c>
      <c r="M1356" s="14">
        <f t="shared" si="492"/>
        <v>3</v>
      </c>
      <c r="N1356" s="14">
        <f>IF(M1356=1,'Specifications (ICE)'!$M$19,IF(M1356=2,'Specifications (ICE)'!$M$20,IF(M1356=3,'Specifications (ICE)'!$M$21)))</f>
        <v>632.83908432016858</v>
      </c>
      <c r="O1356" s="14">
        <f t="shared" si="493"/>
        <v>56.911309171706868</v>
      </c>
      <c r="P1356" s="13">
        <f t="shared" si="494"/>
        <v>0.88728655499254105</v>
      </c>
      <c r="Q1356" s="14">
        <v>0</v>
      </c>
      <c r="R1356" s="17">
        <f>'Specifications (ICE)'!$E$16*9.81*SIN(Q1356-Q1355)</f>
        <v>0</v>
      </c>
      <c r="S1356" s="14">
        <f t="shared" si="498"/>
        <v>0</v>
      </c>
      <c r="T1356" s="12">
        <f t="shared" si="495"/>
        <v>840.33949246964119</v>
      </c>
      <c r="U1356" s="3">
        <f t="shared" si="512"/>
        <v>18</v>
      </c>
      <c r="V1356" s="19">
        <f t="shared" si="499"/>
        <v>13.422600000000001</v>
      </c>
      <c r="W1356" s="14">
        <f>IF(M1356=1,_xlfn.XLOOKUP(D1356,' RPM (ICE)'!$E$3:$E$63,' RPM (ICE)'!$B$3:$B$63,,1),IF(M1356=2,_xlfn.XLOOKUP(D1356,' RPM (ICE)'!$F$3:$F$63,' RPM (ICE)'!$B$3:$B$63,,1),IF(M1356=3,_xlfn.XLOOKUP(D1356,' RPM (ICE)'!$G$3:$G$63,' RPM (ICE)'!$B$3:$B$63,,1))))</f>
        <v>6900</v>
      </c>
      <c r="X1356" s="12">
        <f t="shared" si="500"/>
        <v>18.575322156521739</v>
      </c>
      <c r="Y1356" s="3">
        <f t="shared" si="501"/>
        <v>19</v>
      </c>
      <c r="Z1356" s="3">
        <f t="shared" si="507"/>
        <v>19</v>
      </c>
      <c r="AA1356" s="3">
        <f t="shared" si="502"/>
        <v>19</v>
      </c>
      <c r="AB1356" s="19"/>
      <c r="AC1356" s="14">
        <f>IF(M1356=1,_xlfn.XLOOKUP(D1356,' RPM (ICE)'!$E$3:$E$63,' RPM (ICE)'!$C$3:$C$63,,-1),IF(M1356=2,_xlfn.XLOOKUP(D1356,' RPM (ICE)'!$F$3:$F$63,' RPM (ICE)'!$C$3:$C$63,,-1),IF(M1356=3,_xlfn.XLOOKUP(D1356,' RPM (ICE)'!$G$3:$G$63,' RPM (ICE)'!$C$3:$C$63,,-1))))</f>
        <v>13.483333333333301</v>
      </c>
      <c r="AD1356" s="14">
        <f t="shared" si="503"/>
        <v>10.054521666666643</v>
      </c>
      <c r="AE1356" s="14">
        <f t="shared" si="504"/>
        <v>13.914292245024122</v>
      </c>
      <c r="AF1356" s="14" cm="1">
        <f t="array" ref="AF1356">_xlfn.XLOOKUP(AE1356,BSFC!$I$11:$I$33,_xlfn.XLOOKUP('Main Data (ICE)'!W1356,BSFC!$J$10:$W$10,BSFC!$J$11:$W$33,,-1),,-1)</f>
        <v>450.79008974999994</v>
      </c>
      <c r="AG1356" s="14">
        <f t="shared" si="505"/>
        <v>1.2590218679194376</v>
      </c>
      <c r="AH1356" s="14">
        <f t="shared" si="508"/>
        <v>2.08253003846414E-4</v>
      </c>
      <c r="AI1356" s="14">
        <f t="shared" si="509"/>
        <v>9.3878390294632047E-2</v>
      </c>
      <c r="AJ1356" s="14">
        <f t="shared" si="513"/>
        <v>160.14825239807129</v>
      </c>
      <c r="AK1356" s="14">
        <f t="shared" si="510"/>
        <v>1.2434223880083715E-4</v>
      </c>
      <c r="AL1356" s="14">
        <f t="shared" si="511"/>
        <v>0.21211689059347461</v>
      </c>
    </row>
    <row r="1357" spans="1:38" ht="15.75" thickBot="1" x14ac:dyDescent="0.3">
      <c r="A1357" s="14">
        <v>1</v>
      </c>
      <c r="B1357" s="17" t="s">
        <v>33</v>
      </c>
      <c r="C1357" s="14">
        <f>C1356+1</f>
        <v>1351</v>
      </c>
      <c r="D1357" s="14">
        <f t="shared" ref="D1357:D1420" si="514">E1357*2.23694</f>
        <v>30.000049728</v>
      </c>
      <c r="E1357" s="14">
        <f t="shared" ref="E1357:E1420" si="515">MIN(13.4112,(SQRT((E1356^2)+2*P1356*$C$7)))</f>
        <v>13.411199999999999</v>
      </c>
      <c r="F1357" s="14">
        <f t="shared" ref="F1357:F1420" si="516">($C$7/E1357)+F1356</f>
        <v>117.59790279777602</v>
      </c>
      <c r="G1357" s="14">
        <f>0.5*('Specifications (ICE)'!$P$4*'Specifications (ICE)'!$P$3)*'Specifications (ICE)'!$P$5*E1357^2</f>
        <v>56.217600027646043</v>
      </c>
      <c r="H1357" s="14">
        <f>IF(B1357="A",'Specifications (ICE)'!$M$12,IF(B1357="G",'Specifications (ICE)'!$M$13))</f>
        <v>84.271039200000004</v>
      </c>
      <c r="I1357" s="14">
        <f>'Specifications (ICE)'!$H$11-G1357-H1357-R1357</f>
        <v>561.50961099107656</v>
      </c>
      <c r="J1357" s="14">
        <f t="shared" si="497"/>
        <v>0.88728655499254105</v>
      </c>
      <c r="K1357" s="14">
        <f>0.5*'Specifications (ICE)'!$E$16*E1357^2</f>
        <v>48283.043975654393</v>
      </c>
      <c r="L1357" s="14">
        <f>E1357/'Specifications (ICE)'!$M$4</f>
        <v>46.93333333333333</v>
      </c>
      <c r="M1357" s="14">
        <f t="shared" si="492"/>
        <v>3</v>
      </c>
      <c r="N1357" s="14">
        <f>IF(M1357=1,'Specifications (ICE)'!$M$19,IF(M1357=2,'Specifications (ICE)'!$M$20,IF(M1357=3,'Specifications (ICE)'!$M$21)))</f>
        <v>632.83908432016858</v>
      </c>
      <c r="O1357" s="14">
        <f t="shared" si="493"/>
        <v>56.911309171706868</v>
      </c>
      <c r="P1357" s="13">
        <f t="shared" si="494"/>
        <v>0.88728655499254105</v>
      </c>
      <c r="Q1357" s="14">
        <v>0</v>
      </c>
      <c r="R1357" s="17">
        <f>'Specifications (ICE)'!$E$16*9.81*SIN(Q1357-Q1356)</f>
        <v>0</v>
      </c>
      <c r="S1357" s="14">
        <f t="shared" si="498"/>
        <v>0</v>
      </c>
      <c r="T1357" s="12"/>
      <c r="U1357" s="3"/>
      <c r="V1357" s="19"/>
      <c r="W1357" s="14">
        <f>IF(M1357=1,_xlfn.XLOOKUP(D1357,' RPM (ICE)'!$E$3:$E$63,' RPM (ICE)'!$B$3:$B$63,,1),IF(M1357=2,_xlfn.XLOOKUP(D1357,' RPM (ICE)'!$F$3:$F$63,' RPM (ICE)'!$B$3:$B$63,,1),IF(M1357=3,_xlfn.XLOOKUP(D1357,' RPM (ICE)'!$G$3:$G$63,' RPM (ICE)'!$B$3:$B$63,,1))))</f>
        <v>6900</v>
      </c>
      <c r="X1357" s="12"/>
      <c r="Y1357" s="3"/>
      <c r="Z1357" s="3"/>
      <c r="AA1357" s="3"/>
      <c r="AB1357" s="19"/>
      <c r="AC1357" s="14">
        <f>IF(M1357=1,_xlfn.XLOOKUP(D1357,' RPM (ICE)'!$E$3:$E$63,' RPM (ICE)'!$C$3:$C$63,,-1),IF(M1357=2,_xlfn.XLOOKUP(D1357,' RPM (ICE)'!$F$3:$F$63,' RPM (ICE)'!$C$3:$C$63,,-1),IF(M1357=3,_xlfn.XLOOKUP(D1357,' RPM (ICE)'!$G$3:$G$63,' RPM (ICE)'!$C$3:$C$63,,-1))))</f>
        <v>13.483333333333301</v>
      </c>
      <c r="AD1357" s="14">
        <f t="shared" si="503"/>
        <v>10.054521666666643</v>
      </c>
      <c r="AE1357" s="14">
        <f t="shared" si="504"/>
        <v>13.914292245024122</v>
      </c>
      <c r="AF1357" s="14" cm="1">
        <f t="array" ref="AF1357">_xlfn.XLOOKUP(AE1357,BSFC!$I$11:$I$33,_xlfn.XLOOKUP('Main Data (ICE)'!W1357,BSFC!$J$10:$W$10,BSFC!$J$11:$W$33,,-1),,-1)</f>
        <v>450.79008974999994</v>
      </c>
      <c r="AG1357" s="14">
        <f t="shared" si="505"/>
        <v>1.2590218679194376</v>
      </c>
      <c r="AH1357" s="14">
        <f t="shared" si="508"/>
        <v>2.08253003846414E-4</v>
      </c>
      <c r="AI1357" s="14">
        <f t="shared" si="509"/>
        <v>9.3878390294632047E-2</v>
      </c>
      <c r="AJ1357" s="14">
        <f t="shared" si="513"/>
        <v>160.24213078836593</v>
      </c>
      <c r="AK1357" s="14">
        <f t="shared" si="510"/>
        <v>1.2434223880083715E-4</v>
      </c>
      <c r="AL1357" s="14">
        <f t="shared" si="511"/>
        <v>0.21224123283227544</v>
      </c>
    </row>
    <row r="1358" spans="1:38" ht="15.75" thickBot="1" x14ac:dyDescent="0.3">
      <c r="A1358" s="14">
        <v>1</v>
      </c>
      <c r="B1358" s="17" t="s">
        <v>33</v>
      </c>
      <c r="C1358" s="14">
        <f t="shared" ref="C1358:C1421" si="517">C1357+1</f>
        <v>1352</v>
      </c>
      <c r="D1358" s="14">
        <f t="shared" si="514"/>
        <v>30.000049728</v>
      </c>
      <c r="E1358" s="14">
        <f t="shared" si="515"/>
        <v>13.411199999999999</v>
      </c>
      <c r="F1358" s="14">
        <f t="shared" si="516"/>
        <v>117.67246734084449</v>
      </c>
      <c r="G1358" s="14">
        <f>0.5*('Specifications (ICE)'!$P$4*'Specifications (ICE)'!$P$3)*'Specifications (ICE)'!$P$5*E1358^2</f>
        <v>56.217600027646043</v>
      </c>
      <c r="H1358" s="14">
        <f>IF(B1358="A",'Specifications (ICE)'!$M$12,IF(B1358="G",'Specifications (ICE)'!$M$13))</f>
        <v>84.271039200000004</v>
      </c>
      <c r="I1358" s="14">
        <f>'Specifications (ICE)'!$H$11-G1358-H1358-R1358</f>
        <v>561.50961099107656</v>
      </c>
      <c r="J1358" s="14">
        <f t="shared" si="497"/>
        <v>0.88728655499254105</v>
      </c>
      <c r="K1358" s="14">
        <f>0.5*'Specifications (ICE)'!$E$16*E1358^2</f>
        <v>48283.043975654393</v>
      </c>
      <c r="L1358" s="14">
        <f>E1358/'Specifications (ICE)'!$M$4</f>
        <v>46.93333333333333</v>
      </c>
      <c r="M1358" s="14">
        <f t="shared" si="492"/>
        <v>3</v>
      </c>
      <c r="N1358" s="14">
        <f>IF(M1358=1,'Specifications (ICE)'!$M$19,IF(M1358=2,'Specifications (ICE)'!$M$20,IF(M1358=3,'Specifications (ICE)'!$M$21)))</f>
        <v>632.83908432016858</v>
      </c>
      <c r="O1358" s="14">
        <f t="shared" si="493"/>
        <v>56.911309171706868</v>
      </c>
      <c r="P1358" s="13">
        <f t="shared" si="494"/>
        <v>0.88728655499254105</v>
      </c>
      <c r="Q1358" s="14">
        <v>0</v>
      </c>
      <c r="R1358" s="17">
        <f>'Specifications (ICE)'!$E$16*9.81*SIN(Q1358-Q1357)</f>
        <v>0</v>
      </c>
      <c r="S1358" s="14">
        <f t="shared" si="498"/>
        <v>0</v>
      </c>
      <c r="T1358" s="12"/>
      <c r="U1358" s="3"/>
      <c r="V1358" s="19"/>
      <c r="W1358" s="14">
        <f>IF(M1358=1,_xlfn.XLOOKUP(D1358,' RPM (ICE)'!$E$3:$E$63,' RPM (ICE)'!$B$3:$B$63,,1),IF(M1358=2,_xlfn.XLOOKUP(D1358,' RPM (ICE)'!$F$3:$F$63,' RPM (ICE)'!$B$3:$B$63,,1),IF(M1358=3,_xlfn.XLOOKUP(D1358,' RPM (ICE)'!$G$3:$G$63,' RPM (ICE)'!$B$3:$B$63,,1))))</f>
        <v>6900</v>
      </c>
      <c r="X1358" s="12"/>
      <c r="Y1358" s="3"/>
      <c r="Z1358" s="3"/>
      <c r="AA1358" s="3"/>
      <c r="AB1358" s="19"/>
      <c r="AC1358" s="14">
        <f>IF(M1358=1,_xlfn.XLOOKUP(D1358,' RPM (ICE)'!$E$3:$E$63,' RPM (ICE)'!$C$3:$C$63,,-1),IF(M1358=2,_xlfn.XLOOKUP(D1358,' RPM (ICE)'!$F$3:$F$63,' RPM (ICE)'!$C$3:$C$63,,-1),IF(M1358=3,_xlfn.XLOOKUP(D1358,' RPM (ICE)'!$G$3:$G$63,' RPM (ICE)'!$C$3:$C$63,,-1))))</f>
        <v>13.483333333333301</v>
      </c>
      <c r="AD1358" s="14">
        <f t="shared" si="503"/>
        <v>10.054521666666643</v>
      </c>
      <c r="AE1358" s="14">
        <f t="shared" si="504"/>
        <v>13.914292245024122</v>
      </c>
      <c r="AF1358" s="14" cm="1">
        <f t="array" ref="AF1358">_xlfn.XLOOKUP(AE1358,BSFC!$I$11:$I$33,_xlfn.XLOOKUP('Main Data (ICE)'!W1358,BSFC!$J$10:$W$10,BSFC!$J$11:$W$33,,-1),,-1)</f>
        <v>450.79008974999994</v>
      </c>
      <c r="AG1358" s="14">
        <f t="shared" si="505"/>
        <v>1.2590218679194376</v>
      </c>
      <c r="AH1358" s="14">
        <f t="shared" si="508"/>
        <v>2.08253003846414E-4</v>
      </c>
      <c r="AI1358" s="14">
        <f t="shared" si="509"/>
        <v>9.3878390294632047E-2</v>
      </c>
      <c r="AJ1358" s="14">
        <f t="shared" si="513"/>
        <v>160.33600917866056</v>
      </c>
      <c r="AK1358" s="14">
        <f t="shared" si="510"/>
        <v>1.2434223880083715E-4</v>
      </c>
      <c r="AL1358" s="14">
        <f t="shared" si="511"/>
        <v>0.21236557507107628</v>
      </c>
    </row>
    <row r="1359" spans="1:38" ht="15.75" thickBot="1" x14ac:dyDescent="0.3">
      <c r="A1359" s="14">
        <v>1</v>
      </c>
      <c r="B1359" s="17" t="s">
        <v>33</v>
      </c>
      <c r="C1359" s="14">
        <f t="shared" si="517"/>
        <v>1353</v>
      </c>
      <c r="D1359" s="14">
        <f t="shared" si="514"/>
        <v>30.000049728</v>
      </c>
      <c r="E1359" s="14">
        <f t="shared" si="515"/>
        <v>13.411199999999999</v>
      </c>
      <c r="F1359" s="14">
        <f t="shared" si="516"/>
        <v>117.74703188391297</v>
      </c>
      <c r="G1359" s="14">
        <f>0.5*('Specifications (ICE)'!$P$4*'Specifications (ICE)'!$P$3)*'Specifications (ICE)'!$P$5*E1359^2</f>
        <v>56.217600027646043</v>
      </c>
      <c r="H1359" s="14">
        <f>IF(B1359="A",'Specifications (ICE)'!$M$12,IF(B1359="G",'Specifications (ICE)'!$M$13))</f>
        <v>84.271039200000004</v>
      </c>
      <c r="I1359" s="14">
        <f>'Specifications (ICE)'!$H$11-G1359-H1359-R1359</f>
        <v>561.50961099107656</v>
      </c>
      <c r="J1359" s="14">
        <f t="shared" si="497"/>
        <v>0.88728655499254105</v>
      </c>
      <c r="K1359" s="14">
        <f>0.5*'Specifications (ICE)'!$E$16*E1359^2</f>
        <v>48283.043975654393</v>
      </c>
      <c r="L1359" s="14">
        <f>E1359/'Specifications (ICE)'!$M$4</f>
        <v>46.93333333333333</v>
      </c>
      <c r="M1359" s="14">
        <f t="shared" si="492"/>
        <v>3</v>
      </c>
      <c r="N1359" s="14">
        <f>IF(M1359=1,'Specifications (ICE)'!$M$19,IF(M1359=2,'Specifications (ICE)'!$M$20,IF(M1359=3,'Specifications (ICE)'!$M$21)))</f>
        <v>632.83908432016858</v>
      </c>
      <c r="O1359" s="14">
        <f t="shared" si="493"/>
        <v>56.911309171706868</v>
      </c>
      <c r="P1359" s="13">
        <f t="shared" si="494"/>
        <v>0.88728655499254105</v>
      </c>
      <c r="Q1359" s="14">
        <v>0</v>
      </c>
      <c r="R1359" s="17">
        <f>'Specifications (ICE)'!$E$16*9.81*SIN(Q1359-Q1358)</f>
        <v>0</v>
      </c>
      <c r="S1359" s="14">
        <f t="shared" si="498"/>
        <v>0</v>
      </c>
      <c r="T1359" s="12"/>
      <c r="U1359" s="3"/>
      <c r="V1359" s="19"/>
      <c r="W1359" s="14">
        <f>IF(M1359=1,_xlfn.XLOOKUP(D1359,' RPM (ICE)'!$E$3:$E$63,' RPM (ICE)'!$B$3:$B$63,,1),IF(M1359=2,_xlfn.XLOOKUP(D1359,' RPM (ICE)'!$F$3:$F$63,' RPM (ICE)'!$B$3:$B$63,,1),IF(M1359=3,_xlfn.XLOOKUP(D1359,' RPM (ICE)'!$G$3:$G$63,' RPM (ICE)'!$B$3:$B$63,,1))))</f>
        <v>6900</v>
      </c>
      <c r="X1359" s="12"/>
      <c r="Y1359" s="3"/>
      <c r="Z1359" s="3"/>
      <c r="AA1359" s="3"/>
      <c r="AB1359" s="19"/>
      <c r="AC1359" s="14">
        <f>IF(M1359=1,_xlfn.XLOOKUP(D1359,' RPM (ICE)'!$E$3:$E$63,' RPM (ICE)'!$C$3:$C$63,,-1),IF(M1359=2,_xlfn.XLOOKUP(D1359,' RPM (ICE)'!$F$3:$F$63,' RPM (ICE)'!$C$3:$C$63,,-1),IF(M1359=3,_xlfn.XLOOKUP(D1359,' RPM (ICE)'!$G$3:$G$63,' RPM (ICE)'!$C$3:$C$63,,-1))))</f>
        <v>13.483333333333301</v>
      </c>
      <c r="AD1359" s="14">
        <f t="shared" si="503"/>
        <v>10.054521666666643</v>
      </c>
      <c r="AE1359" s="14">
        <f t="shared" si="504"/>
        <v>13.914292245024122</v>
      </c>
      <c r="AF1359" s="14" cm="1">
        <f t="array" ref="AF1359">_xlfn.XLOOKUP(AE1359,BSFC!$I$11:$I$33,_xlfn.XLOOKUP('Main Data (ICE)'!W1359,BSFC!$J$10:$W$10,BSFC!$J$11:$W$33,,-1),,-1)</f>
        <v>450.79008974999994</v>
      </c>
      <c r="AG1359" s="14">
        <f t="shared" si="505"/>
        <v>1.2590218679194376</v>
      </c>
      <c r="AH1359" s="14">
        <f t="shared" si="508"/>
        <v>2.08253003846414E-4</v>
      </c>
      <c r="AI1359" s="14">
        <f t="shared" si="509"/>
        <v>9.3878390294632047E-2</v>
      </c>
      <c r="AJ1359" s="14">
        <f t="shared" si="513"/>
        <v>160.42988756895519</v>
      </c>
      <c r="AK1359" s="14">
        <f t="shared" si="510"/>
        <v>1.2434223880083715E-4</v>
      </c>
      <c r="AL1359" s="14">
        <f t="shared" si="511"/>
        <v>0.21248991730987712</v>
      </c>
    </row>
    <row r="1360" spans="1:38" ht="15.75" thickBot="1" x14ac:dyDescent="0.3">
      <c r="A1360" s="14">
        <v>1</v>
      </c>
      <c r="B1360" s="17" t="s">
        <v>33</v>
      </c>
      <c r="C1360" s="14">
        <f t="shared" si="517"/>
        <v>1354</v>
      </c>
      <c r="D1360" s="14">
        <f t="shared" si="514"/>
        <v>30.000049728</v>
      </c>
      <c r="E1360" s="14">
        <f t="shared" si="515"/>
        <v>13.411199999999999</v>
      </c>
      <c r="F1360" s="14">
        <f t="shared" si="516"/>
        <v>117.82159642698144</v>
      </c>
      <c r="G1360" s="14">
        <f>0.5*('Specifications (ICE)'!$P$4*'Specifications (ICE)'!$P$3)*'Specifications (ICE)'!$P$5*E1360^2</f>
        <v>56.217600027646043</v>
      </c>
      <c r="H1360" s="14">
        <f>IF(B1360="A",'Specifications (ICE)'!$M$12,IF(B1360="G",'Specifications (ICE)'!$M$13))</f>
        <v>84.271039200000004</v>
      </c>
      <c r="I1360" s="14">
        <f>'Specifications (ICE)'!$H$11-G1360-H1360-R1360</f>
        <v>561.50961099107656</v>
      </c>
      <c r="J1360" s="14">
        <f t="shared" si="497"/>
        <v>0.88728655499254105</v>
      </c>
      <c r="K1360" s="14">
        <f>0.5*'Specifications (ICE)'!$E$16*E1360^2</f>
        <v>48283.043975654393</v>
      </c>
      <c r="L1360" s="14">
        <f>E1360/'Specifications (ICE)'!$M$4</f>
        <v>46.93333333333333</v>
      </c>
      <c r="M1360" s="14">
        <f t="shared" si="492"/>
        <v>3</v>
      </c>
      <c r="N1360" s="14">
        <f>IF(M1360=1,'Specifications (ICE)'!$M$19,IF(M1360=2,'Specifications (ICE)'!$M$20,IF(M1360=3,'Specifications (ICE)'!$M$21)))</f>
        <v>632.83908432016858</v>
      </c>
      <c r="O1360" s="14">
        <f t="shared" si="493"/>
        <v>56.911309171706868</v>
      </c>
      <c r="P1360" s="13">
        <f t="shared" si="494"/>
        <v>0.88728655499254105</v>
      </c>
      <c r="Q1360" s="14">
        <v>0</v>
      </c>
      <c r="R1360" s="17">
        <f>'Specifications (ICE)'!$E$16*9.81*SIN(Q1360-Q1359)</f>
        <v>0</v>
      </c>
      <c r="S1360" s="14">
        <f t="shared" si="498"/>
        <v>0</v>
      </c>
      <c r="T1360" s="12"/>
      <c r="U1360" s="3"/>
      <c r="V1360" s="19"/>
      <c r="W1360" s="14">
        <f>IF(M1360=1,_xlfn.XLOOKUP(D1360,' RPM (ICE)'!$E$3:$E$63,' RPM (ICE)'!$B$3:$B$63,,1),IF(M1360=2,_xlfn.XLOOKUP(D1360,' RPM (ICE)'!$F$3:$F$63,' RPM (ICE)'!$B$3:$B$63,,1),IF(M1360=3,_xlfn.XLOOKUP(D1360,' RPM (ICE)'!$G$3:$G$63,' RPM (ICE)'!$B$3:$B$63,,1))))</f>
        <v>6900</v>
      </c>
      <c r="X1360" s="12"/>
      <c r="Y1360" s="3"/>
      <c r="Z1360" s="3"/>
      <c r="AA1360" s="3"/>
      <c r="AB1360" s="19"/>
      <c r="AC1360" s="14">
        <f>IF(M1360=1,_xlfn.XLOOKUP(D1360,' RPM (ICE)'!$E$3:$E$63,' RPM (ICE)'!$C$3:$C$63,,-1),IF(M1360=2,_xlfn.XLOOKUP(D1360,' RPM (ICE)'!$F$3:$F$63,' RPM (ICE)'!$C$3:$C$63,,-1),IF(M1360=3,_xlfn.XLOOKUP(D1360,' RPM (ICE)'!$G$3:$G$63,' RPM (ICE)'!$C$3:$C$63,,-1))))</f>
        <v>13.483333333333301</v>
      </c>
      <c r="AD1360" s="14">
        <f t="shared" si="503"/>
        <v>10.054521666666643</v>
      </c>
      <c r="AE1360" s="14">
        <f t="shared" si="504"/>
        <v>13.914292245024122</v>
      </c>
      <c r="AF1360" s="14" cm="1">
        <f t="array" ref="AF1360">_xlfn.XLOOKUP(AE1360,BSFC!$I$11:$I$33,_xlfn.XLOOKUP('Main Data (ICE)'!W1360,BSFC!$J$10:$W$10,BSFC!$J$11:$W$33,,-1),,-1)</f>
        <v>450.79008974999994</v>
      </c>
      <c r="AG1360" s="14">
        <f t="shared" si="505"/>
        <v>1.2590218679194376</v>
      </c>
      <c r="AH1360" s="14">
        <f t="shared" si="508"/>
        <v>2.08253003846414E-4</v>
      </c>
      <c r="AI1360" s="14">
        <f t="shared" si="509"/>
        <v>9.3878390294632047E-2</v>
      </c>
      <c r="AJ1360" s="14">
        <f t="shared" si="513"/>
        <v>160.52376595924983</v>
      </c>
      <c r="AK1360" s="14">
        <f t="shared" si="510"/>
        <v>1.2434223880083715E-4</v>
      </c>
      <c r="AL1360" s="14">
        <f t="shared" si="511"/>
        <v>0.21261425954867796</v>
      </c>
    </row>
    <row r="1361" spans="1:38" ht="15.75" thickBot="1" x14ac:dyDescent="0.3">
      <c r="A1361" s="14">
        <v>1</v>
      </c>
      <c r="B1361" s="17" t="s">
        <v>33</v>
      </c>
      <c r="C1361" s="14">
        <f t="shared" si="517"/>
        <v>1355</v>
      </c>
      <c r="D1361" s="14">
        <f t="shared" si="514"/>
        <v>30.000049728</v>
      </c>
      <c r="E1361" s="14">
        <f t="shared" si="515"/>
        <v>13.411199999999999</v>
      </c>
      <c r="F1361" s="14">
        <f t="shared" si="516"/>
        <v>117.89616097004992</v>
      </c>
      <c r="G1361" s="14">
        <f>0.5*('Specifications (ICE)'!$P$4*'Specifications (ICE)'!$P$3)*'Specifications (ICE)'!$P$5*E1361^2</f>
        <v>56.217600027646043</v>
      </c>
      <c r="H1361" s="14">
        <f>IF(B1361="A",'Specifications (ICE)'!$M$12,IF(B1361="G",'Specifications (ICE)'!$M$13))</f>
        <v>84.271039200000004</v>
      </c>
      <c r="I1361" s="14">
        <f>'Specifications (ICE)'!$H$11-G1361-H1361-R1361</f>
        <v>561.50961099107656</v>
      </c>
      <c r="J1361" s="14">
        <f t="shared" si="497"/>
        <v>0.88728655499254105</v>
      </c>
      <c r="K1361" s="14">
        <f>0.5*'Specifications (ICE)'!$E$16*E1361^2</f>
        <v>48283.043975654393</v>
      </c>
      <c r="L1361" s="14">
        <f>E1361/'Specifications (ICE)'!$M$4</f>
        <v>46.93333333333333</v>
      </c>
      <c r="M1361" s="14">
        <f t="shared" si="492"/>
        <v>3</v>
      </c>
      <c r="N1361" s="14">
        <f>IF(M1361=1,'Specifications (ICE)'!$M$19,IF(M1361=2,'Specifications (ICE)'!$M$20,IF(M1361=3,'Specifications (ICE)'!$M$21)))</f>
        <v>632.83908432016858</v>
      </c>
      <c r="O1361" s="14">
        <f t="shared" si="493"/>
        <v>56.911309171706868</v>
      </c>
      <c r="P1361" s="13">
        <f t="shared" si="494"/>
        <v>0.88728655499254105</v>
      </c>
      <c r="Q1361" s="14">
        <v>0</v>
      </c>
      <c r="R1361" s="17">
        <f>'Specifications (ICE)'!$E$16*9.81*SIN(Q1361-Q1360)</f>
        <v>0</v>
      </c>
      <c r="S1361" s="14">
        <f t="shared" si="498"/>
        <v>0</v>
      </c>
      <c r="T1361" s="12"/>
      <c r="U1361" s="3"/>
      <c r="V1361" s="19"/>
      <c r="W1361" s="14">
        <f>IF(M1361=1,_xlfn.XLOOKUP(D1361,' RPM (ICE)'!$E$3:$E$63,' RPM (ICE)'!$B$3:$B$63,,1),IF(M1361=2,_xlfn.XLOOKUP(D1361,' RPM (ICE)'!$F$3:$F$63,' RPM (ICE)'!$B$3:$B$63,,1),IF(M1361=3,_xlfn.XLOOKUP(D1361,' RPM (ICE)'!$G$3:$G$63,' RPM (ICE)'!$B$3:$B$63,,1))))</f>
        <v>6900</v>
      </c>
      <c r="X1361" s="12"/>
      <c r="Y1361" s="3"/>
      <c r="Z1361" s="3"/>
      <c r="AA1361" s="3"/>
      <c r="AB1361" s="19"/>
      <c r="AC1361" s="14">
        <f>IF(M1361=1,_xlfn.XLOOKUP(D1361,' RPM (ICE)'!$E$3:$E$63,' RPM (ICE)'!$C$3:$C$63,,-1),IF(M1361=2,_xlfn.XLOOKUP(D1361,' RPM (ICE)'!$F$3:$F$63,' RPM (ICE)'!$C$3:$C$63,,-1),IF(M1361=3,_xlfn.XLOOKUP(D1361,' RPM (ICE)'!$G$3:$G$63,' RPM (ICE)'!$C$3:$C$63,,-1))))</f>
        <v>13.483333333333301</v>
      </c>
      <c r="AD1361" s="14">
        <f t="shared" si="503"/>
        <v>10.054521666666643</v>
      </c>
      <c r="AE1361" s="14">
        <f t="shared" si="504"/>
        <v>13.914292245024122</v>
      </c>
      <c r="AF1361" s="14" cm="1">
        <f t="array" ref="AF1361">_xlfn.XLOOKUP(AE1361,BSFC!$I$11:$I$33,_xlfn.XLOOKUP('Main Data (ICE)'!W1361,BSFC!$J$10:$W$10,BSFC!$J$11:$W$33,,-1),,-1)</f>
        <v>450.79008974999994</v>
      </c>
      <c r="AG1361" s="14">
        <f t="shared" si="505"/>
        <v>1.2590218679194376</v>
      </c>
      <c r="AH1361" s="14">
        <f t="shared" si="508"/>
        <v>2.08253003846414E-4</v>
      </c>
      <c r="AI1361" s="14">
        <f t="shared" si="509"/>
        <v>9.3878390294632047E-2</v>
      </c>
      <c r="AJ1361" s="14">
        <f t="shared" si="513"/>
        <v>160.61764434954446</v>
      </c>
      <c r="AK1361" s="14">
        <f t="shared" si="510"/>
        <v>1.2434223880083715E-4</v>
      </c>
      <c r="AL1361" s="14">
        <f t="shared" si="511"/>
        <v>0.2127386017874788</v>
      </c>
    </row>
    <row r="1362" spans="1:38" ht="15.75" thickBot="1" x14ac:dyDescent="0.3">
      <c r="A1362" s="14">
        <v>1</v>
      </c>
      <c r="B1362" s="17" t="s">
        <v>33</v>
      </c>
      <c r="C1362" s="14">
        <f t="shared" si="517"/>
        <v>1356</v>
      </c>
      <c r="D1362" s="14">
        <f t="shared" si="514"/>
        <v>30.000049728</v>
      </c>
      <c r="E1362" s="14">
        <f t="shared" si="515"/>
        <v>13.411199999999999</v>
      </c>
      <c r="F1362" s="14">
        <f t="shared" si="516"/>
        <v>117.9707255131184</v>
      </c>
      <c r="G1362" s="14">
        <f>0.5*('Specifications (ICE)'!$P$4*'Specifications (ICE)'!$P$3)*'Specifications (ICE)'!$P$5*E1362^2</f>
        <v>56.217600027646043</v>
      </c>
      <c r="H1362" s="14">
        <f>IF(B1362="A",'Specifications (ICE)'!$M$12,IF(B1362="G",'Specifications (ICE)'!$M$13))</f>
        <v>84.271039200000004</v>
      </c>
      <c r="I1362" s="14">
        <f>'Specifications (ICE)'!$H$11-G1362-H1362-R1362</f>
        <v>561.50961099107656</v>
      </c>
      <c r="J1362" s="14">
        <f t="shared" si="497"/>
        <v>0.88728655499254105</v>
      </c>
      <c r="K1362" s="14">
        <f>0.5*'Specifications (ICE)'!$E$16*E1362^2</f>
        <v>48283.043975654393</v>
      </c>
      <c r="L1362" s="14">
        <f>E1362/'Specifications (ICE)'!$M$4</f>
        <v>46.93333333333333</v>
      </c>
      <c r="M1362" s="14">
        <f t="shared" si="492"/>
        <v>3</v>
      </c>
      <c r="N1362" s="14">
        <f>IF(M1362=1,'Specifications (ICE)'!$M$19,IF(M1362=2,'Specifications (ICE)'!$M$20,IF(M1362=3,'Specifications (ICE)'!$M$21)))</f>
        <v>632.83908432016858</v>
      </c>
      <c r="O1362" s="14">
        <f t="shared" si="493"/>
        <v>56.911309171706868</v>
      </c>
      <c r="P1362" s="13">
        <f t="shared" si="494"/>
        <v>0.88728655499254105</v>
      </c>
      <c r="Q1362" s="14">
        <v>0</v>
      </c>
      <c r="R1362" s="17">
        <f>'Specifications (ICE)'!$E$16*9.81*SIN(Q1362-Q1361)</f>
        <v>0</v>
      </c>
      <c r="S1362" s="14">
        <f t="shared" si="498"/>
        <v>0</v>
      </c>
      <c r="T1362" s="12"/>
      <c r="U1362" s="3"/>
      <c r="V1362" s="19"/>
      <c r="W1362" s="14">
        <f>IF(M1362=1,_xlfn.XLOOKUP(D1362,' RPM (ICE)'!$E$3:$E$63,' RPM (ICE)'!$B$3:$B$63,,1),IF(M1362=2,_xlfn.XLOOKUP(D1362,' RPM (ICE)'!$F$3:$F$63,' RPM (ICE)'!$B$3:$B$63,,1),IF(M1362=3,_xlfn.XLOOKUP(D1362,' RPM (ICE)'!$G$3:$G$63,' RPM (ICE)'!$B$3:$B$63,,1))))</f>
        <v>6900</v>
      </c>
      <c r="X1362" s="12"/>
      <c r="Y1362" s="3"/>
      <c r="Z1362" s="3"/>
      <c r="AA1362" s="3"/>
      <c r="AB1362" s="19"/>
      <c r="AC1362" s="14">
        <f>IF(M1362=1,_xlfn.XLOOKUP(D1362,' RPM (ICE)'!$E$3:$E$63,' RPM (ICE)'!$C$3:$C$63,,-1),IF(M1362=2,_xlfn.XLOOKUP(D1362,' RPM (ICE)'!$F$3:$F$63,' RPM (ICE)'!$C$3:$C$63,,-1),IF(M1362=3,_xlfn.XLOOKUP(D1362,' RPM (ICE)'!$G$3:$G$63,' RPM (ICE)'!$C$3:$C$63,,-1))))</f>
        <v>13.483333333333301</v>
      </c>
      <c r="AD1362" s="14">
        <f t="shared" si="503"/>
        <v>10.054521666666643</v>
      </c>
      <c r="AE1362" s="14">
        <f t="shared" si="504"/>
        <v>13.914292245024122</v>
      </c>
      <c r="AF1362" s="14" cm="1">
        <f t="array" ref="AF1362">_xlfn.XLOOKUP(AE1362,BSFC!$I$11:$I$33,_xlfn.XLOOKUP('Main Data (ICE)'!W1362,BSFC!$J$10:$W$10,BSFC!$J$11:$W$33,,-1),,-1)</f>
        <v>450.79008974999994</v>
      </c>
      <c r="AG1362" s="14">
        <f t="shared" si="505"/>
        <v>1.2590218679194376</v>
      </c>
      <c r="AH1362" s="14">
        <f t="shared" si="508"/>
        <v>2.08253003846414E-4</v>
      </c>
      <c r="AI1362" s="14">
        <f t="shared" si="509"/>
        <v>9.3878390294632047E-2</v>
      </c>
      <c r="AJ1362" s="14">
        <f t="shared" si="513"/>
        <v>160.7115227398391</v>
      </c>
      <c r="AK1362" s="14">
        <f t="shared" si="510"/>
        <v>1.2434223880083715E-4</v>
      </c>
      <c r="AL1362" s="14">
        <f t="shared" si="511"/>
        <v>0.21286294402627964</v>
      </c>
    </row>
    <row r="1363" spans="1:38" ht="15.75" thickBot="1" x14ac:dyDescent="0.3">
      <c r="A1363" s="14">
        <v>1</v>
      </c>
      <c r="B1363" s="17" t="s">
        <v>33</v>
      </c>
      <c r="C1363" s="14">
        <f t="shared" si="517"/>
        <v>1357</v>
      </c>
      <c r="D1363" s="14">
        <f t="shared" si="514"/>
        <v>30.000049728</v>
      </c>
      <c r="E1363" s="14">
        <f t="shared" si="515"/>
        <v>13.411199999999999</v>
      </c>
      <c r="F1363" s="14">
        <f t="shared" si="516"/>
        <v>118.04529005618687</v>
      </c>
      <c r="G1363" s="14">
        <f>0.5*('Specifications (ICE)'!$P$4*'Specifications (ICE)'!$P$3)*'Specifications (ICE)'!$P$5*E1363^2</f>
        <v>56.217600027646043</v>
      </c>
      <c r="H1363" s="14">
        <f>IF(B1363="A",'Specifications (ICE)'!$M$12,IF(B1363="G",'Specifications (ICE)'!$M$13))</f>
        <v>84.271039200000004</v>
      </c>
      <c r="I1363" s="14">
        <f>'Specifications (ICE)'!$H$11-G1363-H1363-R1363</f>
        <v>561.50961099107656</v>
      </c>
      <c r="J1363" s="14">
        <f t="shared" si="497"/>
        <v>0.88728655499254105</v>
      </c>
      <c r="K1363" s="14">
        <f>0.5*'Specifications (ICE)'!$E$16*E1363^2</f>
        <v>48283.043975654393</v>
      </c>
      <c r="L1363" s="14">
        <f>E1363/'Specifications (ICE)'!$M$4</f>
        <v>46.93333333333333</v>
      </c>
      <c r="M1363" s="14">
        <f t="shared" si="492"/>
        <v>3</v>
      </c>
      <c r="N1363" s="14">
        <f>IF(M1363=1,'Specifications (ICE)'!$M$19,IF(M1363=2,'Specifications (ICE)'!$M$20,IF(M1363=3,'Specifications (ICE)'!$M$21)))</f>
        <v>632.83908432016858</v>
      </c>
      <c r="O1363" s="14">
        <f t="shared" si="493"/>
        <v>56.911309171706868</v>
      </c>
      <c r="P1363" s="13">
        <f t="shared" si="494"/>
        <v>0.88728655499254105</v>
      </c>
      <c r="Q1363" s="14">
        <v>0</v>
      </c>
      <c r="R1363" s="17">
        <f>'Specifications (ICE)'!$E$16*9.81*SIN(Q1363-Q1362)</f>
        <v>0</v>
      </c>
      <c r="S1363" s="14">
        <f t="shared" si="498"/>
        <v>0</v>
      </c>
      <c r="T1363" s="12"/>
      <c r="U1363" s="3"/>
      <c r="V1363" s="19"/>
      <c r="W1363" s="14">
        <f>IF(M1363=1,_xlfn.XLOOKUP(D1363,' RPM (ICE)'!$E$3:$E$63,' RPM (ICE)'!$B$3:$B$63,,1),IF(M1363=2,_xlfn.XLOOKUP(D1363,' RPM (ICE)'!$F$3:$F$63,' RPM (ICE)'!$B$3:$B$63,,1),IF(M1363=3,_xlfn.XLOOKUP(D1363,' RPM (ICE)'!$G$3:$G$63,' RPM (ICE)'!$B$3:$B$63,,1))))</f>
        <v>6900</v>
      </c>
      <c r="X1363" s="12"/>
      <c r="Y1363" s="3"/>
      <c r="Z1363" s="3"/>
      <c r="AA1363" s="3"/>
      <c r="AB1363" s="19"/>
      <c r="AC1363" s="14">
        <f>IF(M1363=1,_xlfn.XLOOKUP(D1363,' RPM (ICE)'!$E$3:$E$63,' RPM (ICE)'!$C$3:$C$63,,-1),IF(M1363=2,_xlfn.XLOOKUP(D1363,' RPM (ICE)'!$F$3:$F$63,' RPM (ICE)'!$C$3:$C$63,,-1),IF(M1363=3,_xlfn.XLOOKUP(D1363,' RPM (ICE)'!$G$3:$G$63,' RPM (ICE)'!$C$3:$C$63,,-1))))</f>
        <v>13.483333333333301</v>
      </c>
      <c r="AD1363" s="14">
        <f t="shared" si="503"/>
        <v>10.054521666666643</v>
      </c>
      <c r="AE1363" s="14">
        <f t="shared" si="504"/>
        <v>13.914292245024122</v>
      </c>
      <c r="AF1363" s="14" cm="1">
        <f t="array" ref="AF1363">_xlfn.XLOOKUP(AE1363,BSFC!$I$11:$I$33,_xlfn.XLOOKUP('Main Data (ICE)'!W1363,BSFC!$J$10:$W$10,BSFC!$J$11:$W$33,,-1),,-1)</f>
        <v>450.79008974999994</v>
      </c>
      <c r="AG1363" s="14">
        <f t="shared" si="505"/>
        <v>1.2590218679194376</v>
      </c>
      <c r="AH1363" s="14">
        <f t="shared" si="508"/>
        <v>2.08253003846414E-4</v>
      </c>
      <c r="AI1363" s="14">
        <f t="shared" si="509"/>
        <v>9.3878390294632047E-2</v>
      </c>
      <c r="AJ1363" s="14">
        <f t="shared" si="513"/>
        <v>160.80540113013373</v>
      </c>
      <c r="AK1363" s="14">
        <f t="shared" si="510"/>
        <v>1.2434223880083715E-4</v>
      </c>
      <c r="AL1363" s="14">
        <f t="shared" si="511"/>
        <v>0.21298728626508048</v>
      </c>
    </row>
    <row r="1364" spans="1:38" ht="15.75" thickBot="1" x14ac:dyDescent="0.3">
      <c r="A1364" s="14">
        <v>1</v>
      </c>
      <c r="B1364" s="17" t="s">
        <v>33</v>
      </c>
      <c r="C1364" s="14">
        <f t="shared" si="517"/>
        <v>1358</v>
      </c>
      <c r="D1364" s="14">
        <f t="shared" si="514"/>
        <v>30.000049728</v>
      </c>
      <c r="E1364" s="14">
        <f t="shared" si="515"/>
        <v>13.411199999999999</v>
      </c>
      <c r="F1364" s="14">
        <f t="shared" si="516"/>
        <v>118.11985459925535</v>
      </c>
      <c r="G1364" s="14">
        <f>0.5*('Specifications (ICE)'!$P$4*'Specifications (ICE)'!$P$3)*'Specifications (ICE)'!$P$5*E1364^2</f>
        <v>56.217600027646043</v>
      </c>
      <c r="H1364" s="14">
        <f>IF(B1364="A",'Specifications (ICE)'!$M$12,IF(B1364="G",'Specifications (ICE)'!$M$13))</f>
        <v>84.271039200000004</v>
      </c>
      <c r="I1364" s="14">
        <f>'Specifications (ICE)'!$H$11-G1364-H1364-R1364</f>
        <v>561.50961099107656</v>
      </c>
      <c r="J1364" s="14">
        <f t="shared" si="497"/>
        <v>0.88728655499254105</v>
      </c>
      <c r="K1364" s="14">
        <f>0.5*'Specifications (ICE)'!$E$16*E1364^2</f>
        <v>48283.043975654393</v>
      </c>
      <c r="L1364" s="14">
        <f>E1364/'Specifications (ICE)'!$M$4</f>
        <v>46.93333333333333</v>
      </c>
      <c r="M1364" s="14">
        <f t="shared" si="492"/>
        <v>3</v>
      </c>
      <c r="N1364" s="14">
        <f>IF(M1364=1,'Specifications (ICE)'!$M$19,IF(M1364=2,'Specifications (ICE)'!$M$20,IF(M1364=3,'Specifications (ICE)'!$M$21)))</f>
        <v>632.83908432016858</v>
      </c>
      <c r="O1364" s="14">
        <f t="shared" si="493"/>
        <v>56.911309171706868</v>
      </c>
      <c r="P1364" s="13">
        <f t="shared" si="494"/>
        <v>0.88728655499254105</v>
      </c>
      <c r="Q1364" s="14">
        <v>0</v>
      </c>
      <c r="R1364" s="17">
        <f>'Specifications (ICE)'!$E$16*9.81*SIN(Q1364-Q1363)</f>
        <v>0</v>
      </c>
      <c r="S1364" s="14">
        <f t="shared" si="498"/>
        <v>0</v>
      </c>
      <c r="T1364" s="12"/>
      <c r="U1364" s="3"/>
      <c r="V1364" s="19"/>
      <c r="W1364" s="14">
        <f>IF(M1364=1,_xlfn.XLOOKUP(D1364,' RPM (ICE)'!$E$3:$E$63,' RPM (ICE)'!$B$3:$B$63,,1),IF(M1364=2,_xlfn.XLOOKUP(D1364,' RPM (ICE)'!$F$3:$F$63,' RPM (ICE)'!$B$3:$B$63,,1),IF(M1364=3,_xlfn.XLOOKUP(D1364,' RPM (ICE)'!$G$3:$G$63,' RPM (ICE)'!$B$3:$B$63,,1))))</f>
        <v>6900</v>
      </c>
      <c r="X1364" s="12"/>
      <c r="Y1364" s="3"/>
      <c r="Z1364" s="3"/>
      <c r="AA1364" s="3"/>
      <c r="AB1364" s="19"/>
      <c r="AC1364" s="14">
        <f>IF(M1364=1,_xlfn.XLOOKUP(D1364,' RPM (ICE)'!$E$3:$E$63,' RPM (ICE)'!$C$3:$C$63,,-1),IF(M1364=2,_xlfn.XLOOKUP(D1364,' RPM (ICE)'!$F$3:$F$63,' RPM (ICE)'!$C$3:$C$63,,-1),IF(M1364=3,_xlfn.XLOOKUP(D1364,' RPM (ICE)'!$G$3:$G$63,' RPM (ICE)'!$C$3:$C$63,,-1))))</f>
        <v>13.483333333333301</v>
      </c>
      <c r="AD1364" s="14">
        <f t="shared" si="503"/>
        <v>10.054521666666643</v>
      </c>
      <c r="AE1364" s="14">
        <f t="shared" si="504"/>
        <v>13.914292245024122</v>
      </c>
      <c r="AF1364" s="14" cm="1">
        <f t="array" ref="AF1364">_xlfn.XLOOKUP(AE1364,BSFC!$I$11:$I$33,_xlfn.XLOOKUP('Main Data (ICE)'!W1364,BSFC!$J$10:$W$10,BSFC!$J$11:$W$33,,-1),,-1)</f>
        <v>450.79008974999994</v>
      </c>
      <c r="AG1364" s="14">
        <f t="shared" si="505"/>
        <v>1.2590218679194376</v>
      </c>
      <c r="AH1364" s="14">
        <f t="shared" si="508"/>
        <v>2.08253003846414E-4</v>
      </c>
      <c r="AI1364" s="14">
        <f t="shared" si="509"/>
        <v>9.3878390294632047E-2</v>
      </c>
      <c r="AJ1364" s="14">
        <f t="shared" si="513"/>
        <v>160.89927952042837</v>
      </c>
      <c r="AK1364" s="14">
        <f t="shared" si="510"/>
        <v>1.2434223880083715E-4</v>
      </c>
      <c r="AL1364" s="14">
        <f t="shared" si="511"/>
        <v>0.21311162850388132</v>
      </c>
    </row>
    <row r="1365" spans="1:38" ht="15.75" thickBot="1" x14ac:dyDescent="0.3">
      <c r="A1365" s="14">
        <v>1</v>
      </c>
      <c r="B1365" s="17" t="s">
        <v>33</v>
      </c>
      <c r="C1365" s="14">
        <f t="shared" si="517"/>
        <v>1359</v>
      </c>
      <c r="D1365" s="14">
        <f t="shared" si="514"/>
        <v>30.000049728</v>
      </c>
      <c r="E1365" s="14">
        <f t="shared" si="515"/>
        <v>13.411199999999999</v>
      </c>
      <c r="F1365" s="14">
        <f t="shared" si="516"/>
        <v>118.19441914232382</v>
      </c>
      <c r="G1365" s="14">
        <f>0.5*('Specifications (ICE)'!$P$4*'Specifications (ICE)'!$P$3)*'Specifications (ICE)'!$P$5*E1365^2</f>
        <v>56.217600027646043</v>
      </c>
      <c r="H1365" s="14">
        <f>IF(B1365="A",'Specifications (ICE)'!$M$12,IF(B1365="G",'Specifications (ICE)'!$M$13))</f>
        <v>84.271039200000004</v>
      </c>
      <c r="I1365" s="14">
        <f>'Specifications (ICE)'!$H$11-G1365-H1365-R1365</f>
        <v>561.50961099107656</v>
      </c>
      <c r="J1365" s="14">
        <f t="shared" si="497"/>
        <v>0.88728655499254105</v>
      </c>
      <c r="K1365" s="14">
        <f>0.5*'Specifications (ICE)'!$E$16*E1365^2</f>
        <v>48283.043975654393</v>
      </c>
      <c r="L1365" s="14">
        <f>E1365/'Specifications (ICE)'!$M$4</f>
        <v>46.93333333333333</v>
      </c>
      <c r="M1365" s="14">
        <f t="shared" si="492"/>
        <v>3</v>
      </c>
      <c r="N1365" s="14">
        <f>IF(M1365=1,'Specifications (ICE)'!$M$19,IF(M1365=2,'Specifications (ICE)'!$M$20,IF(M1365=3,'Specifications (ICE)'!$M$21)))</f>
        <v>632.83908432016858</v>
      </c>
      <c r="O1365" s="14">
        <f t="shared" si="493"/>
        <v>56.911309171706868</v>
      </c>
      <c r="P1365" s="13">
        <f t="shared" si="494"/>
        <v>0.88728655499254105</v>
      </c>
      <c r="Q1365" s="14">
        <v>0</v>
      </c>
      <c r="R1365" s="17">
        <f>'Specifications (ICE)'!$E$16*9.81*SIN(Q1365-Q1364)</f>
        <v>0</v>
      </c>
      <c r="S1365" s="14">
        <f t="shared" si="498"/>
        <v>0</v>
      </c>
      <c r="T1365" s="12"/>
      <c r="U1365" s="3"/>
      <c r="V1365" s="19"/>
      <c r="W1365" s="14">
        <f>IF(M1365=1,_xlfn.XLOOKUP(D1365,' RPM (ICE)'!$E$3:$E$63,' RPM (ICE)'!$B$3:$B$63,,1),IF(M1365=2,_xlfn.XLOOKUP(D1365,' RPM (ICE)'!$F$3:$F$63,' RPM (ICE)'!$B$3:$B$63,,1),IF(M1365=3,_xlfn.XLOOKUP(D1365,' RPM (ICE)'!$G$3:$G$63,' RPM (ICE)'!$B$3:$B$63,,1))))</f>
        <v>6900</v>
      </c>
      <c r="X1365" s="12"/>
      <c r="Y1365" s="3"/>
      <c r="Z1365" s="3"/>
      <c r="AA1365" s="3"/>
      <c r="AB1365" s="19"/>
      <c r="AC1365" s="14">
        <f>IF(M1365=1,_xlfn.XLOOKUP(D1365,' RPM (ICE)'!$E$3:$E$63,' RPM (ICE)'!$C$3:$C$63,,-1),IF(M1365=2,_xlfn.XLOOKUP(D1365,' RPM (ICE)'!$F$3:$F$63,' RPM (ICE)'!$C$3:$C$63,,-1),IF(M1365=3,_xlfn.XLOOKUP(D1365,' RPM (ICE)'!$G$3:$G$63,' RPM (ICE)'!$C$3:$C$63,,-1))))</f>
        <v>13.483333333333301</v>
      </c>
      <c r="AD1365" s="14">
        <f t="shared" si="503"/>
        <v>10.054521666666643</v>
      </c>
      <c r="AE1365" s="14">
        <f t="shared" si="504"/>
        <v>13.914292245024122</v>
      </c>
      <c r="AF1365" s="14" cm="1">
        <f t="array" ref="AF1365">_xlfn.XLOOKUP(AE1365,BSFC!$I$11:$I$33,_xlfn.XLOOKUP('Main Data (ICE)'!W1365,BSFC!$J$10:$W$10,BSFC!$J$11:$W$33,,-1),,-1)</f>
        <v>450.79008974999994</v>
      </c>
      <c r="AG1365" s="14">
        <f t="shared" si="505"/>
        <v>1.2590218679194376</v>
      </c>
      <c r="AH1365" s="14">
        <f t="shared" si="508"/>
        <v>2.08253003846414E-4</v>
      </c>
      <c r="AI1365" s="14">
        <f t="shared" si="509"/>
        <v>9.3878390294632047E-2</v>
      </c>
      <c r="AJ1365" s="14">
        <f t="shared" si="513"/>
        <v>160.993157910723</v>
      </c>
      <c r="AK1365" s="14">
        <f t="shared" si="510"/>
        <v>1.2434223880083715E-4</v>
      </c>
      <c r="AL1365" s="14">
        <f t="shared" si="511"/>
        <v>0.21323597074268216</v>
      </c>
    </row>
    <row r="1366" spans="1:38" ht="15.75" thickBot="1" x14ac:dyDescent="0.3">
      <c r="A1366" s="14">
        <v>1</v>
      </c>
      <c r="B1366" s="17" t="s">
        <v>33</v>
      </c>
      <c r="C1366" s="14">
        <f t="shared" si="517"/>
        <v>1360</v>
      </c>
      <c r="D1366" s="14">
        <f t="shared" si="514"/>
        <v>30.000049728</v>
      </c>
      <c r="E1366" s="14">
        <f t="shared" si="515"/>
        <v>13.411199999999999</v>
      </c>
      <c r="F1366" s="14">
        <f t="shared" si="516"/>
        <v>118.2689836853923</v>
      </c>
      <c r="G1366" s="14">
        <f>0.5*('Specifications (ICE)'!$P$4*'Specifications (ICE)'!$P$3)*'Specifications (ICE)'!$P$5*E1366^2</f>
        <v>56.217600027646043</v>
      </c>
      <c r="H1366" s="14">
        <f>IF(B1366="A",'Specifications (ICE)'!$M$12,IF(B1366="G",'Specifications (ICE)'!$M$13))</f>
        <v>84.271039200000004</v>
      </c>
      <c r="I1366" s="14">
        <f>'Specifications (ICE)'!$H$11-G1366-H1366-R1366</f>
        <v>561.50961099107656</v>
      </c>
      <c r="J1366" s="14">
        <f t="shared" si="497"/>
        <v>0.88728655499254105</v>
      </c>
      <c r="K1366" s="14">
        <f>0.5*'Specifications (ICE)'!$E$16*E1366^2</f>
        <v>48283.043975654393</v>
      </c>
      <c r="L1366" s="14">
        <f>E1366/'Specifications (ICE)'!$M$4</f>
        <v>46.93333333333333</v>
      </c>
      <c r="M1366" s="14">
        <f t="shared" si="492"/>
        <v>3</v>
      </c>
      <c r="N1366" s="14">
        <f>IF(M1366=1,'Specifications (ICE)'!$M$19,IF(M1366=2,'Specifications (ICE)'!$M$20,IF(M1366=3,'Specifications (ICE)'!$M$21)))</f>
        <v>632.83908432016858</v>
      </c>
      <c r="O1366" s="14">
        <f t="shared" si="493"/>
        <v>56.911309171706868</v>
      </c>
      <c r="P1366" s="13">
        <f t="shared" si="494"/>
        <v>0.88728655499254105</v>
      </c>
      <c r="Q1366" s="14">
        <v>0</v>
      </c>
      <c r="R1366" s="17">
        <f>'Specifications (ICE)'!$E$16*9.81*SIN(Q1366-Q1365)</f>
        <v>0</v>
      </c>
      <c r="S1366" s="14">
        <f t="shared" si="498"/>
        <v>0</v>
      </c>
      <c r="T1366" s="12"/>
      <c r="U1366" s="3"/>
      <c r="V1366" s="19"/>
      <c r="W1366" s="14">
        <f>IF(M1366=1,_xlfn.XLOOKUP(D1366,' RPM (ICE)'!$E$3:$E$63,' RPM (ICE)'!$B$3:$B$63,,1),IF(M1366=2,_xlfn.XLOOKUP(D1366,' RPM (ICE)'!$F$3:$F$63,' RPM (ICE)'!$B$3:$B$63,,1),IF(M1366=3,_xlfn.XLOOKUP(D1366,' RPM (ICE)'!$G$3:$G$63,' RPM (ICE)'!$B$3:$B$63,,1))))</f>
        <v>6900</v>
      </c>
      <c r="X1366" s="12"/>
      <c r="Y1366" s="3"/>
      <c r="Z1366" s="3"/>
      <c r="AA1366" s="3"/>
      <c r="AB1366" s="19"/>
      <c r="AC1366" s="14">
        <f>IF(M1366=1,_xlfn.XLOOKUP(D1366,' RPM (ICE)'!$E$3:$E$63,' RPM (ICE)'!$C$3:$C$63,,-1),IF(M1366=2,_xlfn.XLOOKUP(D1366,' RPM (ICE)'!$F$3:$F$63,' RPM (ICE)'!$C$3:$C$63,,-1),IF(M1366=3,_xlfn.XLOOKUP(D1366,' RPM (ICE)'!$G$3:$G$63,' RPM (ICE)'!$C$3:$C$63,,-1))))</f>
        <v>13.483333333333301</v>
      </c>
      <c r="AD1366" s="14">
        <f t="shared" si="503"/>
        <v>10.054521666666643</v>
      </c>
      <c r="AE1366" s="14">
        <f t="shared" si="504"/>
        <v>13.914292245024122</v>
      </c>
      <c r="AF1366" s="14" cm="1">
        <f t="array" ref="AF1366">_xlfn.XLOOKUP(AE1366,BSFC!$I$11:$I$33,_xlfn.XLOOKUP('Main Data (ICE)'!W1366,BSFC!$J$10:$W$10,BSFC!$J$11:$W$33,,-1),,-1)</f>
        <v>450.79008974999994</v>
      </c>
      <c r="AG1366" s="14">
        <f t="shared" si="505"/>
        <v>1.2590218679194376</v>
      </c>
      <c r="AH1366" s="14">
        <f t="shared" si="508"/>
        <v>2.08253003846414E-4</v>
      </c>
      <c r="AI1366" s="14">
        <f t="shared" si="509"/>
        <v>9.3878390294632047E-2</v>
      </c>
      <c r="AJ1366" s="14">
        <f t="shared" si="513"/>
        <v>161.08703630101763</v>
      </c>
      <c r="AK1366" s="14">
        <f t="shared" si="510"/>
        <v>1.2434223880083715E-4</v>
      </c>
      <c r="AL1366" s="14">
        <f t="shared" si="511"/>
        <v>0.213360312981483</v>
      </c>
    </row>
    <row r="1367" spans="1:38" ht="15.75" thickBot="1" x14ac:dyDescent="0.3">
      <c r="A1367" s="14">
        <v>1</v>
      </c>
      <c r="B1367" s="17" t="s">
        <v>33</v>
      </c>
      <c r="C1367" s="14">
        <f t="shared" si="517"/>
        <v>1361</v>
      </c>
      <c r="D1367" s="14">
        <f t="shared" si="514"/>
        <v>30.000049728</v>
      </c>
      <c r="E1367" s="14">
        <f t="shared" si="515"/>
        <v>13.411199999999999</v>
      </c>
      <c r="F1367" s="14">
        <f t="shared" si="516"/>
        <v>118.34354822846078</v>
      </c>
      <c r="G1367" s="14">
        <f>0.5*('Specifications (ICE)'!$P$4*'Specifications (ICE)'!$P$3)*'Specifications (ICE)'!$P$5*E1367^2</f>
        <v>56.217600027646043</v>
      </c>
      <c r="H1367" s="14">
        <f>IF(B1367="A",'Specifications (ICE)'!$M$12,IF(B1367="G",'Specifications (ICE)'!$M$13))</f>
        <v>84.271039200000004</v>
      </c>
      <c r="I1367" s="14">
        <f>'Specifications (ICE)'!$H$11-G1367-H1367-R1367</f>
        <v>561.50961099107656</v>
      </c>
      <c r="J1367" s="14">
        <f t="shared" si="497"/>
        <v>0.88728655499254105</v>
      </c>
      <c r="K1367" s="14">
        <f>0.5*'Specifications (ICE)'!$E$16*E1367^2</f>
        <v>48283.043975654393</v>
      </c>
      <c r="L1367" s="14">
        <f>E1367/'Specifications (ICE)'!$M$4</f>
        <v>46.93333333333333</v>
      </c>
      <c r="M1367" s="14">
        <f t="shared" si="492"/>
        <v>3</v>
      </c>
      <c r="N1367" s="14">
        <f>IF(M1367=1,'Specifications (ICE)'!$M$19,IF(M1367=2,'Specifications (ICE)'!$M$20,IF(M1367=3,'Specifications (ICE)'!$M$21)))</f>
        <v>632.83908432016858</v>
      </c>
      <c r="O1367" s="14">
        <f t="shared" si="493"/>
        <v>56.911309171706868</v>
      </c>
      <c r="P1367" s="13">
        <f t="shared" si="494"/>
        <v>0.88728655499254105</v>
      </c>
      <c r="Q1367" s="14">
        <v>0</v>
      </c>
      <c r="R1367" s="17">
        <f>'Specifications (ICE)'!$E$16*9.81*SIN(Q1367-Q1366)</f>
        <v>0</v>
      </c>
      <c r="S1367" s="14">
        <f t="shared" si="498"/>
        <v>0</v>
      </c>
      <c r="T1367" s="12"/>
      <c r="U1367" s="3"/>
      <c r="V1367" s="19"/>
      <c r="W1367" s="14">
        <f>IF(M1367=1,_xlfn.XLOOKUP(D1367,' RPM (ICE)'!$E$3:$E$63,' RPM (ICE)'!$B$3:$B$63,,1),IF(M1367=2,_xlfn.XLOOKUP(D1367,' RPM (ICE)'!$F$3:$F$63,' RPM (ICE)'!$B$3:$B$63,,1),IF(M1367=3,_xlfn.XLOOKUP(D1367,' RPM (ICE)'!$G$3:$G$63,' RPM (ICE)'!$B$3:$B$63,,1))))</f>
        <v>6900</v>
      </c>
      <c r="X1367" s="12"/>
      <c r="Y1367" s="3"/>
      <c r="Z1367" s="3"/>
      <c r="AA1367" s="3"/>
      <c r="AB1367" s="19"/>
      <c r="AC1367" s="14">
        <f>IF(M1367=1,_xlfn.XLOOKUP(D1367,' RPM (ICE)'!$E$3:$E$63,' RPM (ICE)'!$C$3:$C$63,,-1),IF(M1367=2,_xlfn.XLOOKUP(D1367,' RPM (ICE)'!$F$3:$F$63,' RPM (ICE)'!$C$3:$C$63,,-1),IF(M1367=3,_xlfn.XLOOKUP(D1367,' RPM (ICE)'!$G$3:$G$63,' RPM (ICE)'!$C$3:$C$63,,-1))))</f>
        <v>13.483333333333301</v>
      </c>
      <c r="AD1367" s="14">
        <f t="shared" si="503"/>
        <v>10.054521666666643</v>
      </c>
      <c r="AE1367" s="14">
        <f t="shared" si="504"/>
        <v>13.914292245024122</v>
      </c>
      <c r="AF1367" s="14" cm="1">
        <f t="array" ref="AF1367">_xlfn.XLOOKUP(AE1367,BSFC!$I$11:$I$33,_xlfn.XLOOKUP('Main Data (ICE)'!W1367,BSFC!$J$10:$W$10,BSFC!$J$11:$W$33,,-1),,-1)</f>
        <v>450.79008974999994</v>
      </c>
      <c r="AG1367" s="14">
        <f t="shared" si="505"/>
        <v>1.2590218679194376</v>
      </c>
      <c r="AH1367" s="14">
        <f t="shared" si="508"/>
        <v>2.08253003846414E-4</v>
      </c>
      <c r="AI1367" s="14">
        <f t="shared" si="509"/>
        <v>9.3878390294632047E-2</v>
      </c>
      <c r="AJ1367" s="14">
        <f t="shared" si="513"/>
        <v>161.18091469131227</v>
      </c>
      <c r="AK1367" s="14">
        <f t="shared" si="510"/>
        <v>1.2434223880083715E-4</v>
      </c>
      <c r="AL1367" s="14">
        <f t="shared" si="511"/>
        <v>0.21348465522028384</v>
      </c>
    </row>
    <row r="1368" spans="1:38" ht="15.75" thickBot="1" x14ac:dyDescent="0.3">
      <c r="A1368" s="14">
        <v>1</v>
      </c>
      <c r="B1368" s="17" t="s">
        <v>33</v>
      </c>
      <c r="C1368" s="14">
        <f t="shared" si="517"/>
        <v>1362</v>
      </c>
      <c r="D1368" s="14">
        <f t="shared" si="514"/>
        <v>30.000049728</v>
      </c>
      <c r="E1368" s="14">
        <f t="shared" si="515"/>
        <v>13.411199999999999</v>
      </c>
      <c r="F1368" s="14">
        <f t="shared" si="516"/>
        <v>118.41811277152925</v>
      </c>
      <c r="G1368" s="14">
        <f>0.5*('Specifications (ICE)'!$P$4*'Specifications (ICE)'!$P$3)*'Specifications (ICE)'!$P$5*E1368^2</f>
        <v>56.217600027646043</v>
      </c>
      <c r="H1368" s="14">
        <f>IF(B1368="A",'Specifications (ICE)'!$M$12,IF(B1368="G",'Specifications (ICE)'!$M$13))</f>
        <v>84.271039200000004</v>
      </c>
      <c r="I1368" s="14">
        <f>'Specifications (ICE)'!$H$11-G1368-H1368-R1368</f>
        <v>561.50961099107656</v>
      </c>
      <c r="J1368" s="14">
        <f t="shared" si="497"/>
        <v>0.88728655499254105</v>
      </c>
      <c r="K1368" s="14">
        <f>0.5*'Specifications (ICE)'!$E$16*E1368^2</f>
        <v>48283.043975654393</v>
      </c>
      <c r="L1368" s="14">
        <f>E1368/'Specifications (ICE)'!$M$4</f>
        <v>46.93333333333333</v>
      </c>
      <c r="M1368" s="14">
        <f t="shared" si="492"/>
        <v>3</v>
      </c>
      <c r="N1368" s="14">
        <f>IF(M1368=1,'Specifications (ICE)'!$M$19,IF(M1368=2,'Specifications (ICE)'!$M$20,IF(M1368=3,'Specifications (ICE)'!$M$21)))</f>
        <v>632.83908432016858</v>
      </c>
      <c r="O1368" s="14">
        <f t="shared" si="493"/>
        <v>56.911309171706868</v>
      </c>
      <c r="P1368" s="13">
        <f t="shared" si="494"/>
        <v>0.88728655499254105</v>
      </c>
      <c r="Q1368" s="14">
        <v>0</v>
      </c>
      <c r="R1368" s="17">
        <f>'Specifications (ICE)'!$E$16*9.81*SIN(Q1368-Q1367)</f>
        <v>0</v>
      </c>
      <c r="S1368" s="14">
        <f t="shared" si="498"/>
        <v>0</v>
      </c>
      <c r="T1368" s="12"/>
      <c r="U1368" s="3"/>
      <c r="V1368" s="19"/>
      <c r="W1368" s="14">
        <f>IF(M1368=1,_xlfn.XLOOKUP(D1368,' RPM (ICE)'!$E$3:$E$63,' RPM (ICE)'!$B$3:$B$63,,1),IF(M1368=2,_xlfn.XLOOKUP(D1368,' RPM (ICE)'!$F$3:$F$63,' RPM (ICE)'!$B$3:$B$63,,1),IF(M1368=3,_xlfn.XLOOKUP(D1368,' RPM (ICE)'!$G$3:$G$63,' RPM (ICE)'!$B$3:$B$63,,1))))</f>
        <v>6900</v>
      </c>
      <c r="X1368" s="12"/>
      <c r="Y1368" s="3"/>
      <c r="Z1368" s="3"/>
      <c r="AA1368" s="3"/>
      <c r="AB1368" s="19"/>
      <c r="AC1368" s="14">
        <f>IF(M1368=1,_xlfn.XLOOKUP(D1368,' RPM (ICE)'!$E$3:$E$63,' RPM (ICE)'!$C$3:$C$63,,-1),IF(M1368=2,_xlfn.XLOOKUP(D1368,' RPM (ICE)'!$F$3:$F$63,' RPM (ICE)'!$C$3:$C$63,,-1),IF(M1368=3,_xlfn.XLOOKUP(D1368,' RPM (ICE)'!$G$3:$G$63,' RPM (ICE)'!$C$3:$C$63,,-1))))</f>
        <v>13.483333333333301</v>
      </c>
      <c r="AD1368" s="14">
        <f t="shared" si="503"/>
        <v>10.054521666666643</v>
      </c>
      <c r="AE1368" s="14">
        <f t="shared" si="504"/>
        <v>13.914292245024122</v>
      </c>
      <c r="AF1368" s="14" cm="1">
        <f t="array" ref="AF1368">_xlfn.XLOOKUP(AE1368,BSFC!$I$11:$I$33,_xlfn.XLOOKUP('Main Data (ICE)'!W1368,BSFC!$J$10:$W$10,BSFC!$J$11:$W$33,,-1),,-1)</f>
        <v>450.79008974999994</v>
      </c>
      <c r="AG1368" s="14">
        <f t="shared" si="505"/>
        <v>1.2590218679194376</v>
      </c>
      <c r="AH1368" s="14">
        <f t="shared" si="508"/>
        <v>2.08253003846414E-4</v>
      </c>
      <c r="AI1368" s="14">
        <f t="shared" si="509"/>
        <v>9.3878390294632047E-2</v>
      </c>
      <c r="AJ1368" s="14">
        <f t="shared" si="513"/>
        <v>161.2747930816069</v>
      </c>
      <c r="AK1368" s="14">
        <f t="shared" si="510"/>
        <v>1.2434223880083715E-4</v>
      </c>
      <c r="AL1368" s="14">
        <f t="shared" si="511"/>
        <v>0.21360899745908468</v>
      </c>
    </row>
    <row r="1369" spans="1:38" ht="15.75" thickBot="1" x14ac:dyDescent="0.3">
      <c r="A1369" s="14">
        <v>1</v>
      </c>
      <c r="B1369" s="17" t="s">
        <v>33</v>
      </c>
      <c r="C1369" s="14">
        <f t="shared" si="517"/>
        <v>1363</v>
      </c>
      <c r="D1369" s="14">
        <f t="shared" si="514"/>
        <v>30.000049728</v>
      </c>
      <c r="E1369" s="14">
        <f t="shared" si="515"/>
        <v>13.411199999999999</v>
      </c>
      <c r="F1369" s="14">
        <f t="shared" si="516"/>
        <v>118.49267731459773</v>
      </c>
      <c r="G1369" s="14">
        <f>0.5*('Specifications (ICE)'!$P$4*'Specifications (ICE)'!$P$3)*'Specifications (ICE)'!$P$5*E1369^2</f>
        <v>56.217600027646043</v>
      </c>
      <c r="H1369" s="14">
        <f>IF(B1369="A",'Specifications (ICE)'!$M$12,IF(B1369="G",'Specifications (ICE)'!$M$13))</f>
        <v>84.271039200000004</v>
      </c>
      <c r="I1369" s="14">
        <f>'Specifications (ICE)'!$H$11-G1369-H1369-R1369</f>
        <v>561.50961099107656</v>
      </c>
      <c r="J1369" s="14">
        <f t="shared" si="497"/>
        <v>0.88728655499254105</v>
      </c>
      <c r="K1369" s="14">
        <f>0.5*'Specifications (ICE)'!$E$16*E1369^2</f>
        <v>48283.043975654393</v>
      </c>
      <c r="L1369" s="14">
        <f>E1369/'Specifications (ICE)'!$M$4</f>
        <v>46.93333333333333</v>
      </c>
      <c r="M1369" s="14">
        <f t="shared" si="492"/>
        <v>3</v>
      </c>
      <c r="N1369" s="14">
        <f>IF(M1369=1,'Specifications (ICE)'!$M$19,IF(M1369=2,'Specifications (ICE)'!$M$20,IF(M1369=3,'Specifications (ICE)'!$M$21)))</f>
        <v>632.83908432016858</v>
      </c>
      <c r="O1369" s="14">
        <f t="shared" si="493"/>
        <v>56.911309171706868</v>
      </c>
      <c r="P1369" s="13">
        <f t="shared" si="494"/>
        <v>0.88728655499254105</v>
      </c>
      <c r="Q1369" s="14">
        <v>0</v>
      </c>
      <c r="R1369" s="17">
        <f>'Specifications (ICE)'!$E$16*9.81*SIN(Q1369-Q1368)</f>
        <v>0</v>
      </c>
      <c r="S1369" s="14">
        <f t="shared" si="498"/>
        <v>0</v>
      </c>
      <c r="T1369" s="12"/>
      <c r="U1369" s="3"/>
      <c r="V1369" s="19"/>
      <c r="W1369" s="14">
        <f>IF(M1369=1,_xlfn.XLOOKUP(D1369,' RPM (ICE)'!$E$3:$E$63,' RPM (ICE)'!$B$3:$B$63,,1),IF(M1369=2,_xlfn.XLOOKUP(D1369,' RPM (ICE)'!$F$3:$F$63,' RPM (ICE)'!$B$3:$B$63,,1),IF(M1369=3,_xlfn.XLOOKUP(D1369,' RPM (ICE)'!$G$3:$G$63,' RPM (ICE)'!$B$3:$B$63,,1))))</f>
        <v>6900</v>
      </c>
      <c r="X1369" s="12"/>
      <c r="Y1369" s="3"/>
      <c r="Z1369" s="3"/>
      <c r="AA1369" s="3"/>
      <c r="AB1369" s="19"/>
      <c r="AC1369" s="14">
        <f>IF(M1369=1,_xlfn.XLOOKUP(D1369,' RPM (ICE)'!$E$3:$E$63,' RPM (ICE)'!$C$3:$C$63,,-1),IF(M1369=2,_xlfn.XLOOKUP(D1369,' RPM (ICE)'!$F$3:$F$63,' RPM (ICE)'!$C$3:$C$63,,-1),IF(M1369=3,_xlfn.XLOOKUP(D1369,' RPM (ICE)'!$G$3:$G$63,' RPM (ICE)'!$C$3:$C$63,,-1))))</f>
        <v>13.483333333333301</v>
      </c>
      <c r="AD1369" s="14">
        <f t="shared" si="503"/>
        <v>10.054521666666643</v>
      </c>
      <c r="AE1369" s="14">
        <f t="shared" si="504"/>
        <v>13.914292245024122</v>
      </c>
      <c r="AF1369" s="14" cm="1">
        <f t="array" ref="AF1369">_xlfn.XLOOKUP(AE1369,BSFC!$I$11:$I$33,_xlfn.XLOOKUP('Main Data (ICE)'!W1369,BSFC!$J$10:$W$10,BSFC!$J$11:$W$33,,-1),,-1)</f>
        <v>450.79008974999994</v>
      </c>
      <c r="AG1369" s="14">
        <f t="shared" si="505"/>
        <v>1.2590218679194376</v>
      </c>
      <c r="AH1369" s="14">
        <f t="shared" si="508"/>
        <v>2.08253003846414E-4</v>
      </c>
      <c r="AI1369" s="14">
        <f t="shared" si="509"/>
        <v>9.3878390294632047E-2</v>
      </c>
      <c r="AJ1369" s="14">
        <f t="shared" si="513"/>
        <v>161.36867147190154</v>
      </c>
      <c r="AK1369" s="14">
        <f t="shared" si="510"/>
        <v>1.2434223880083715E-4</v>
      </c>
      <c r="AL1369" s="14">
        <f t="shared" si="511"/>
        <v>0.21373333969788552</v>
      </c>
    </row>
    <row r="1370" spans="1:38" ht="15.75" thickBot="1" x14ac:dyDescent="0.3">
      <c r="A1370" s="14">
        <v>1</v>
      </c>
      <c r="B1370" s="17" t="s">
        <v>33</v>
      </c>
      <c r="C1370" s="14">
        <f t="shared" si="517"/>
        <v>1364</v>
      </c>
      <c r="D1370" s="14">
        <f t="shared" si="514"/>
        <v>30.000049728</v>
      </c>
      <c r="E1370" s="14">
        <f t="shared" si="515"/>
        <v>13.411199999999999</v>
      </c>
      <c r="F1370" s="14">
        <f t="shared" si="516"/>
        <v>118.5672418576662</v>
      </c>
      <c r="G1370" s="14">
        <f>0.5*('Specifications (ICE)'!$P$4*'Specifications (ICE)'!$P$3)*'Specifications (ICE)'!$P$5*E1370^2</f>
        <v>56.217600027646043</v>
      </c>
      <c r="H1370" s="14">
        <f>IF(B1370="A",'Specifications (ICE)'!$M$12,IF(B1370="G",'Specifications (ICE)'!$M$13))</f>
        <v>84.271039200000004</v>
      </c>
      <c r="I1370" s="14">
        <f>'Specifications (ICE)'!$H$11-G1370-H1370-R1370</f>
        <v>561.50961099107656</v>
      </c>
      <c r="J1370" s="14">
        <f t="shared" si="497"/>
        <v>0.88728655499254105</v>
      </c>
      <c r="K1370" s="14">
        <f>0.5*'Specifications (ICE)'!$E$16*E1370^2</f>
        <v>48283.043975654393</v>
      </c>
      <c r="L1370" s="14">
        <f>E1370/'Specifications (ICE)'!$M$4</f>
        <v>46.93333333333333</v>
      </c>
      <c r="M1370" s="14">
        <f t="shared" si="492"/>
        <v>3</v>
      </c>
      <c r="N1370" s="14">
        <f>IF(M1370=1,'Specifications (ICE)'!$M$19,IF(M1370=2,'Specifications (ICE)'!$M$20,IF(M1370=3,'Specifications (ICE)'!$M$21)))</f>
        <v>632.83908432016858</v>
      </c>
      <c r="O1370" s="14">
        <f t="shared" si="493"/>
        <v>56.911309171706868</v>
      </c>
      <c r="P1370" s="13">
        <f t="shared" si="494"/>
        <v>0.88728655499254105</v>
      </c>
      <c r="Q1370" s="14">
        <v>0</v>
      </c>
      <c r="R1370" s="17">
        <f>'Specifications (ICE)'!$E$16*9.81*SIN(Q1370-Q1369)</f>
        <v>0</v>
      </c>
      <c r="S1370" s="14">
        <f t="shared" si="498"/>
        <v>0</v>
      </c>
      <c r="T1370" s="12"/>
      <c r="U1370" s="3"/>
      <c r="V1370" s="19"/>
      <c r="W1370" s="14">
        <f>IF(M1370=1,_xlfn.XLOOKUP(D1370,' RPM (ICE)'!$E$3:$E$63,' RPM (ICE)'!$B$3:$B$63,,1),IF(M1370=2,_xlfn.XLOOKUP(D1370,' RPM (ICE)'!$F$3:$F$63,' RPM (ICE)'!$B$3:$B$63,,1),IF(M1370=3,_xlfn.XLOOKUP(D1370,' RPM (ICE)'!$G$3:$G$63,' RPM (ICE)'!$B$3:$B$63,,1))))</f>
        <v>6900</v>
      </c>
      <c r="X1370" s="12"/>
      <c r="Y1370" s="3"/>
      <c r="Z1370" s="3"/>
      <c r="AA1370" s="3"/>
      <c r="AB1370" s="19"/>
      <c r="AC1370" s="14">
        <f>IF(M1370=1,_xlfn.XLOOKUP(D1370,' RPM (ICE)'!$E$3:$E$63,' RPM (ICE)'!$C$3:$C$63,,-1),IF(M1370=2,_xlfn.XLOOKUP(D1370,' RPM (ICE)'!$F$3:$F$63,' RPM (ICE)'!$C$3:$C$63,,-1),IF(M1370=3,_xlfn.XLOOKUP(D1370,' RPM (ICE)'!$G$3:$G$63,' RPM (ICE)'!$C$3:$C$63,,-1))))</f>
        <v>13.483333333333301</v>
      </c>
      <c r="AD1370" s="14">
        <f t="shared" si="503"/>
        <v>10.054521666666643</v>
      </c>
      <c r="AE1370" s="14">
        <f t="shared" si="504"/>
        <v>13.914292245024122</v>
      </c>
      <c r="AF1370" s="14" cm="1">
        <f t="array" ref="AF1370">_xlfn.XLOOKUP(AE1370,BSFC!$I$11:$I$33,_xlfn.XLOOKUP('Main Data (ICE)'!W1370,BSFC!$J$10:$W$10,BSFC!$J$11:$W$33,,-1),,-1)</f>
        <v>450.79008974999994</v>
      </c>
      <c r="AG1370" s="14">
        <f t="shared" si="505"/>
        <v>1.2590218679194376</v>
      </c>
      <c r="AH1370" s="14">
        <f t="shared" si="508"/>
        <v>2.08253003846414E-4</v>
      </c>
      <c r="AI1370" s="14">
        <f t="shared" si="509"/>
        <v>9.3878390294632047E-2</v>
      </c>
      <c r="AJ1370" s="14">
        <f t="shared" si="513"/>
        <v>161.46254986219617</v>
      </c>
      <c r="AK1370" s="14">
        <f t="shared" si="510"/>
        <v>1.2434223880083715E-4</v>
      </c>
      <c r="AL1370" s="14">
        <f t="shared" si="511"/>
        <v>0.21385768193668636</v>
      </c>
    </row>
    <row r="1371" spans="1:38" ht="15.75" thickBot="1" x14ac:dyDescent="0.3">
      <c r="A1371" s="14">
        <v>1</v>
      </c>
      <c r="B1371" s="17" t="s">
        <v>33</v>
      </c>
      <c r="C1371" s="14">
        <f t="shared" si="517"/>
        <v>1365</v>
      </c>
      <c r="D1371" s="14">
        <f t="shared" si="514"/>
        <v>30.000049728</v>
      </c>
      <c r="E1371" s="14">
        <f t="shared" si="515"/>
        <v>13.411199999999999</v>
      </c>
      <c r="F1371" s="14">
        <f t="shared" si="516"/>
        <v>118.64180640073468</v>
      </c>
      <c r="G1371" s="14">
        <f>0.5*('Specifications (ICE)'!$P$4*'Specifications (ICE)'!$P$3)*'Specifications (ICE)'!$P$5*E1371^2</f>
        <v>56.217600027646043</v>
      </c>
      <c r="H1371" s="14">
        <f>IF(B1371="A",'Specifications (ICE)'!$M$12,IF(B1371="G",'Specifications (ICE)'!$M$13))</f>
        <v>84.271039200000004</v>
      </c>
      <c r="I1371" s="14">
        <f>'Specifications (ICE)'!$H$11-G1371-H1371-R1371</f>
        <v>561.50961099107656</v>
      </c>
      <c r="J1371" s="14">
        <f t="shared" si="497"/>
        <v>0.88728655499254105</v>
      </c>
      <c r="K1371" s="14">
        <f>0.5*'Specifications (ICE)'!$E$16*E1371^2</f>
        <v>48283.043975654393</v>
      </c>
      <c r="L1371" s="14">
        <f>E1371/'Specifications (ICE)'!$M$4</f>
        <v>46.93333333333333</v>
      </c>
      <c r="M1371" s="14">
        <f t="shared" si="492"/>
        <v>3</v>
      </c>
      <c r="N1371" s="14">
        <f>IF(M1371=1,'Specifications (ICE)'!$M$19,IF(M1371=2,'Specifications (ICE)'!$M$20,IF(M1371=3,'Specifications (ICE)'!$M$21)))</f>
        <v>632.83908432016858</v>
      </c>
      <c r="O1371" s="14">
        <f t="shared" si="493"/>
        <v>56.911309171706868</v>
      </c>
      <c r="P1371" s="13">
        <f t="shared" si="494"/>
        <v>0.88728655499254105</v>
      </c>
      <c r="Q1371" s="14">
        <v>0</v>
      </c>
      <c r="R1371" s="17">
        <f>'Specifications (ICE)'!$E$16*9.81*SIN(Q1371-Q1370)</f>
        <v>0</v>
      </c>
      <c r="S1371" s="14">
        <f t="shared" si="498"/>
        <v>0</v>
      </c>
      <c r="T1371" s="12"/>
      <c r="U1371" s="3"/>
      <c r="V1371" s="19"/>
      <c r="W1371" s="14">
        <f>IF(M1371=1,_xlfn.XLOOKUP(D1371,' RPM (ICE)'!$E$3:$E$63,' RPM (ICE)'!$B$3:$B$63,,1),IF(M1371=2,_xlfn.XLOOKUP(D1371,' RPM (ICE)'!$F$3:$F$63,' RPM (ICE)'!$B$3:$B$63,,1),IF(M1371=3,_xlfn.XLOOKUP(D1371,' RPM (ICE)'!$G$3:$G$63,' RPM (ICE)'!$B$3:$B$63,,1))))</f>
        <v>6900</v>
      </c>
      <c r="X1371" s="12"/>
      <c r="Y1371" s="3"/>
      <c r="Z1371" s="3"/>
      <c r="AA1371" s="3"/>
      <c r="AB1371" s="19"/>
      <c r="AC1371" s="14">
        <f>IF(M1371=1,_xlfn.XLOOKUP(D1371,' RPM (ICE)'!$E$3:$E$63,' RPM (ICE)'!$C$3:$C$63,,-1),IF(M1371=2,_xlfn.XLOOKUP(D1371,' RPM (ICE)'!$F$3:$F$63,' RPM (ICE)'!$C$3:$C$63,,-1),IF(M1371=3,_xlfn.XLOOKUP(D1371,' RPM (ICE)'!$G$3:$G$63,' RPM (ICE)'!$C$3:$C$63,,-1))))</f>
        <v>13.483333333333301</v>
      </c>
      <c r="AD1371" s="14">
        <f t="shared" si="503"/>
        <v>10.054521666666643</v>
      </c>
      <c r="AE1371" s="14">
        <f t="shared" si="504"/>
        <v>13.914292245024122</v>
      </c>
      <c r="AF1371" s="14" cm="1">
        <f t="array" ref="AF1371">_xlfn.XLOOKUP(AE1371,BSFC!$I$11:$I$33,_xlfn.XLOOKUP('Main Data (ICE)'!W1371,BSFC!$J$10:$W$10,BSFC!$J$11:$W$33,,-1),,-1)</f>
        <v>450.79008974999994</v>
      </c>
      <c r="AG1371" s="14">
        <f t="shared" si="505"/>
        <v>1.2590218679194376</v>
      </c>
      <c r="AH1371" s="14">
        <f t="shared" si="508"/>
        <v>2.08253003846414E-4</v>
      </c>
      <c r="AI1371" s="14">
        <f t="shared" si="509"/>
        <v>9.3878390294632047E-2</v>
      </c>
      <c r="AJ1371" s="14">
        <f t="shared" si="513"/>
        <v>161.5564282524908</v>
      </c>
      <c r="AK1371" s="14">
        <f t="shared" si="510"/>
        <v>1.2434223880083715E-4</v>
      </c>
      <c r="AL1371" s="14">
        <f t="shared" si="511"/>
        <v>0.2139820241754872</v>
      </c>
    </row>
    <row r="1372" spans="1:38" ht="15.75" thickBot="1" x14ac:dyDescent="0.3">
      <c r="A1372" s="14">
        <v>1</v>
      </c>
      <c r="B1372" s="17" t="s">
        <v>33</v>
      </c>
      <c r="C1372" s="14">
        <f t="shared" si="517"/>
        <v>1366</v>
      </c>
      <c r="D1372" s="14">
        <f t="shared" si="514"/>
        <v>30.000049728</v>
      </c>
      <c r="E1372" s="14">
        <f t="shared" si="515"/>
        <v>13.411199999999999</v>
      </c>
      <c r="F1372" s="14">
        <f t="shared" si="516"/>
        <v>118.71637094380316</v>
      </c>
      <c r="G1372" s="14">
        <f>0.5*('Specifications (ICE)'!$P$4*'Specifications (ICE)'!$P$3)*'Specifications (ICE)'!$P$5*E1372^2</f>
        <v>56.217600027646043</v>
      </c>
      <c r="H1372" s="14">
        <f>IF(B1372="A",'Specifications (ICE)'!$M$12,IF(B1372="G",'Specifications (ICE)'!$M$13))</f>
        <v>84.271039200000004</v>
      </c>
      <c r="I1372" s="14">
        <f>'Specifications (ICE)'!$H$11-G1372-H1372-R1372</f>
        <v>561.50961099107656</v>
      </c>
      <c r="J1372" s="14">
        <f t="shared" si="497"/>
        <v>0.88728655499254105</v>
      </c>
      <c r="K1372" s="14">
        <f>0.5*'Specifications (ICE)'!$E$16*E1372^2</f>
        <v>48283.043975654393</v>
      </c>
      <c r="L1372" s="14">
        <f>E1372/'Specifications (ICE)'!$M$4</f>
        <v>46.93333333333333</v>
      </c>
      <c r="M1372" s="14">
        <f t="shared" si="492"/>
        <v>3</v>
      </c>
      <c r="N1372" s="14">
        <f>IF(M1372=1,'Specifications (ICE)'!$M$19,IF(M1372=2,'Specifications (ICE)'!$M$20,IF(M1372=3,'Specifications (ICE)'!$M$21)))</f>
        <v>632.83908432016858</v>
      </c>
      <c r="O1372" s="14">
        <f t="shared" si="493"/>
        <v>56.911309171706868</v>
      </c>
      <c r="P1372" s="13">
        <f t="shared" si="494"/>
        <v>0.88728655499254105</v>
      </c>
      <c r="Q1372" s="14">
        <v>0</v>
      </c>
      <c r="R1372" s="17">
        <f>'Specifications (ICE)'!$E$16*9.81*SIN(Q1372-Q1371)</f>
        <v>0</v>
      </c>
      <c r="S1372" s="14">
        <f t="shared" si="498"/>
        <v>0</v>
      </c>
      <c r="T1372" s="12"/>
      <c r="U1372" s="3"/>
      <c r="V1372" s="19"/>
      <c r="W1372" s="14">
        <f>IF(M1372=1,_xlfn.XLOOKUP(D1372,' RPM (ICE)'!$E$3:$E$63,' RPM (ICE)'!$B$3:$B$63,,1),IF(M1372=2,_xlfn.XLOOKUP(D1372,' RPM (ICE)'!$F$3:$F$63,' RPM (ICE)'!$B$3:$B$63,,1),IF(M1372=3,_xlfn.XLOOKUP(D1372,' RPM (ICE)'!$G$3:$G$63,' RPM (ICE)'!$B$3:$B$63,,1))))</f>
        <v>6900</v>
      </c>
      <c r="X1372" s="12"/>
      <c r="Y1372" s="3"/>
      <c r="Z1372" s="3"/>
      <c r="AA1372" s="3"/>
      <c r="AB1372" s="19"/>
      <c r="AC1372" s="14">
        <f>IF(M1372=1,_xlfn.XLOOKUP(D1372,' RPM (ICE)'!$E$3:$E$63,' RPM (ICE)'!$C$3:$C$63,,-1),IF(M1372=2,_xlfn.XLOOKUP(D1372,' RPM (ICE)'!$F$3:$F$63,' RPM (ICE)'!$C$3:$C$63,,-1),IF(M1372=3,_xlfn.XLOOKUP(D1372,' RPM (ICE)'!$G$3:$G$63,' RPM (ICE)'!$C$3:$C$63,,-1))))</f>
        <v>13.483333333333301</v>
      </c>
      <c r="AD1372" s="14">
        <f t="shared" si="503"/>
        <v>10.054521666666643</v>
      </c>
      <c r="AE1372" s="14">
        <f t="shared" si="504"/>
        <v>13.914292245024122</v>
      </c>
      <c r="AF1372" s="14" cm="1">
        <f t="array" ref="AF1372">_xlfn.XLOOKUP(AE1372,BSFC!$I$11:$I$33,_xlfn.XLOOKUP('Main Data (ICE)'!W1372,BSFC!$J$10:$W$10,BSFC!$J$11:$W$33,,-1),,-1)</f>
        <v>450.79008974999994</v>
      </c>
      <c r="AG1372" s="14">
        <f t="shared" si="505"/>
        <v>1.2590218679194376</v>
      </c>
      <c r="AH1372" s="14">
        <f t="shared" si="508"/>
        <v>2.08253003846414E-4</v>
      </c>
      <c r="AI1372" s="14">
        <f t="shared" si="509"/>
        <v>9.3878390294632047E-2</v>
      </c>
      <c r="AJ1372" s="14">
        <f t="shared" si="513"/>
        <v>161.65030664278544</v>
      </c>
      <c r="AK1372" s="14">
        <f t="shared" si="510"/>
        <v>1.2434223880083715E-4</v>
      </c>
      <c r="AL1372" s="14">
        <f t="shared" si="511"/>
        <v>0.21410636641428804</v>
      </c>
    </row>
    <row r="1373" spans="1:38" ht="15.75" thickBot="1" x14ac:dyDescent="0.3">
      <c r="A1373" s="14">
        <v>1</v>
      </c>
      <c r="B1373" s="17" t="s">
        <v>33</v>
      </c>
      <c r="C1373" s="14">
        <f t="shared" si="517"/>
        <v>1367</v>
      </c>
      <c r="D1373" s="14">
        <f t="shared" si="514"/>
        <v>30.000049728</v>
      </c>
      <c r="E1373" s="14">
        <f t="shared" si="515"/>
        <v>13.411199999999999</v>
      </c>
      <c r="F1373" s="14">
        <f t="shared" si="516"/>
        <v>118.79093548687163</v>
      </c>
      <c r="G1373" s="14">
        <f>0.5*('Specifications (ICE)'!$P$4*'Specifications (ICE)'!$P$3)*'Specifications (ICE)'!$P$5*E1373^2</f>
        <v>56.217600027646043</v>
      </c>
      <c r="H1373" s="14">
        <f>IF(B1373="A",'Specifications (ICE)'!$M$12,IF(B1373="G",'Specifications (ICE)'!$M$13))</f>
        <v>84.271039200000004</v>
      </c>
      <c r="I1373" s="14">
        <f>'Specifications (ICE)'!$H$11-G1373-H1373-R1373</f>
        <v>561.50961099107656</v>
      </c>
      <c r="J1373" s="14">
        <f t="shared" si="497"/>
        <v>0.88728655499254105</v>
      </c>
      <c r="K1373" s="14">
        <f>0.5*'Specifications (ICE)'!$E$16*E1373^2</f>
        <v>48283.043975654393</v>
      </c>
      <c r="L1373" s="14">
        <f>E1373/'Specifications (ICE)'!$M$4</f>
        <v>46.93333333333333</v>
      </c>
      <c r="M1373" s="14">
        <f t="shared" si="492"/>
        <v>3</v>
      </c>
      <c r="N1373" s="14">
        <f>IF(M1373=1,'Specifications (ICE)'!$M$19,IF(M1373=2,'Specifications (ICE)'!$M$20,IF(M1373=3,'Specifications (ICE)'!$M$21)))</f>
        <v>632.83908432016858</v>
      </c>
      <c r="O1373" s="14">
        <f t="shared" si="493"/>
        <v>56.911309171706868</v>
      </c>
      <c r="P1373" s="13">
        <f t="shared" si="494"/>
        <v>0.88728655499254105</v>
      </c>
      <c r="Q1373" s="14">
        <v>0</v>
      </c>
      <c r="R1373" s="17">
        <f>'Specifications (ICE)'!$E$16*9.81*SIN(Q1373-Q1372)</f>
        <v>0</v>
      </c>
      <c r="S1373" s="14">
        <f t="shared" si="498"/>
        <v>0</v>
      </c>
      <c r="T1373" s="12"/>
      <c r="U1373" s="3"/>
      <c r="V1373" s="19"/>
      <c r="W1373" s="14">
        <f>IF(M1373=1,_xlfn.XLOOKUP(D1373,' RPM (ICE)'!$E$3:$E$63,' RPM (ICE)'!$B$3:$B$63,,1),IF(M1373=2,_xlfn.XLOOKUP(D1373,' RPM (ICE)'!$F$3:$F$63,' RPM (ICE)'!$B$3:$B$63,,1),IF(M1373=3,_xlfn.XLOOKUP(D1373,' RPM (ICE)'!$G$3:$G$63,' RPM (ICE)'!$B$3:$B$63,,1))))</f>
        <v>6900</v>
      </c>
      <c r="X1373" s="12"/>
      <c r="Y1373" s="3"/>
      <c r="Z1373" s="3"/>
      <c r="AA1373" s="3"/>
      <c r="AB1373" s="19"/>
      <c r="AC1373" s="14">
        <f>IF(M1373=1,_xlfn.XLOOKUP(D1373,' RPM (ICE)'!$E$3:$E$63,' RPM (ICE)'!$C$3:$C$63,,-1),IF(M1373=2,_xlfn.XLOOKUP(D1373,' RPM (ICE)'!$F$3:$F$63,' RPM (ICE)'!$C$3:$C$63,,-1),IF(M1373=3,_xlfn.XLOOKUP(D1373,' RPM (ICE)'!$G$3:$G$63,' RPM (ICE)'!$C$3:$C$63,,-1))))</f>
        <v>13.483333333333301</v>
      </c>
      <c r="AD1373" s="14">
        <f t="shared" si="503"/>
        <v>10.054521666666643</v>
      </c>
      <c r="AE1373" s="14">
        <f t="shared" si="504"/>
        <v>13.914292245024122</v>
      </c>
      <c r="AF1373" s="14" cm="1">
        <f t="array" ref="AF1373">_xlfn.XLOOKUP(AE1373,BSFC!$I$11:$I$33,_xlfn.XLOOKUP('Main Data (ICE)'!W1373,BSFC!$J$10:$W$10,BSFC!$J$11:$W$33,,-1),,-1)</f>
        <v>450.79008974999994</v>
      </c>
      <c r="AG1373" s="14">
        <f t="shared" si="505"/>
        <v>1.2590218679194376</v>
      </c>
      <c r="AH1373" s="14">
        <f t="shared" si="508"/>
        <v>2.08253003846414E-4</v>
      </c>
      <c r="AI1373" s="14">
        <f t="shared" si="509"/>
        <v>9.3878390294632047E-2</v>
      </c>
      <c r="AJ1373" s="14">
        <f t="shared" si="513"/>
        <v>161.74418503308007</v>
      </c>
      <c r="AK1373" s="14">
        <f t="shared" si="510"/>
        <v>1.2434223880083715E-4</v>
      </c>
      <c r="AL1373" s="14">
        <f t="shared" si="511"/>
        <v>0.21423070865308888</v>
      </c>
    </row>
    <row r="1374" spans="1:38" ht="15.75" thickBot="1" x14ac:dyDescent="0.3">
      <c r="A1374" s="14">
        <v>1</v>
      </c>
      <c r="B1374" s="17" t="s">
        <v>33</v>
      </c>
      <c r="C1374" s="14">
        <f t="shared" si="517"/>
        <v>1368</v>
      </c>
      <c r="D1374" s="14">
        <f t="shared" si="514"/>
        <v>30.000049728</v>
      </c>
      <c r="E1374" s="14">
        <f t="shared" si="515"/>
        <v>13.411199999999999</v>
      </c>
      <c r="F1374" s="14">
        <f t="shared" si="516"/>
        <v>118.86550002994011</v>
      </c>
      <c r="G1374" s="14">
        <f>0.5*('Specifications (ICE)'!$P$4*'Specifications (ICE)'!$P$3)*'Specifications (ICE)'!$P$5*E1374^2</f>
        <v>56.217600027646043</v>
      </c>
      <c r="H1374" s="14">
        <f>IF(B1374="A",'Specifications (ICE)'!$M$12,IF(B1374="G",'Specifications (ICE)'!$M$13))</f>
        <v>84.271039200000004</v>
      </c>
      <c r="I1374" s="14">
        <f>'Specifications (ICE)'!$H$11-G1374-H1374-R1374</f>
        <v>561.50961099107656</v>
      </c>
      <c r="J1374" s="14">
        <f t="shared" si="497"/>
        <v>0.88728655499254105</v>
      </c>
      <c r="K1374" s="14">
        <f>0.5*'Specifications (ICE)'!$E$16*E1374^2</f>
        <v>48283.043975654393</v>
      </c>
      <c r="L1374" s="14">
        <f>E1374/'Specifications (ICE)'!$M$4</f>
        <v>46.93333333333333</v>
      </c>
      <c r="M1374" s="14">
        <f t="shared" si="492"/>
        <v>3</v>
      </c>
      <c r="N1374" s="14">
        <f>IF(M1374=1,'Specifications (ICE)'!$M$19,IF(M1374=2,'Specifications (ICE)'!$M$20,IF(M1374=3,'Specifications (ICE)'!$M$21)))</f>
        <v>632.83908432016858</v>
      </c>
      <c r="O1374" s="14">
        <f t="shared" si="493"/>
        <v>56.911309171706868</v>
      </c>
      <c r="P1374" s="13">
        <f t="shared" si="494"/>
        <v>0.88728655499254105</v>
      </c>
      <c r="Q1374" s="14">
        <v>0</v>
      </c>
      <c r="R1374" s="17">
        <f>'Specifications (ICE)'!$E$16*9.81*SIN(Q1374-Q1373)</f>
        <v>0</v>
      </c>
      <c r="S1374" s="14">
        <f t="shared" si="498"/>
        <v>0</v>
      </c>
      <c r="T1374" s="12"/>
      <c r="U1374" s="3"/>
      <c r="V1374" s="19"/>
      <c r="W1374" s="14">
        <f>IF(M1374=1,_xlfn.XLOOKUP(D1374,' RPM (ICE)'!$E$3:$E$63,' RPM (ICE)'!$B$3:$B$63,,1),IF(M1374=2,_xlfn.XLOOKUP(D1374,' RPM (ICE)'!$F$3:$F$63,' RPM (ICE)'!$B$3:$B$63,,1),IF(M1374=3,_xlfn.XLOOKUP(D1374,' RPM (ICE)'!$G$3:$G$63,' RPM (ICE)'!$B$3:$B$63,,1))))</f>
        <v>6900</v>
      </c>
      <c r="X1374" s="12"/>
      <c r="Y1374" s="3"/>
      <c r="Z1374" s="3"/>
      <c r="AA1374" s="3"/>
      <c r="AB1374" s="19"/>
      <c r="AC1374" s="14">
        <f>IF(M1374=1,_xlfn.XLOOKUP(D1374,' RPM (ICE)'!$E$3:$E$63,' RPM (ICE)'!$C$3:$C$63,,-1),IF(M1374=2,_xlfn.XLOOKUP(D1374,' RPM (ICE)'!$F$3:$F$63,' RPM (ICE)'!$C$3:$C$63,,-1),IF(M1374=3,_xlfn.XLOOKUP(D1374,' RPM (ICE)'!$G$3:$G$63,' RPM (ICE)'!$C$3:$C$63,,-1))))</f>
        <v>13.483333333333301</v>
      </c>
      <c r="AD1374" s="14">
        <f t="shared" si="503"/>
        <v>10.054521666666643</v>
      </c>
      <c r="AE1374" s="14">
        <f t="shared" si="504"/>
        <v>13.914292245024122</v>
      </c>
      <c r="AF1374" s="14" cm="1">
        <f t="array" ref="AF1374">_xlfn.XLOOKUP(AE1374,BSFC!$I$11:$I$33,_xlfn.XLOOKUP('Main Data (ICE)'!W1374,BSFC!$J$10:$W$10,BSFC!$J$11:$W$33,,-1),,-1)</f>
        <v>450.79008974999994</v>
      </c>
      <c r="AG1374" s="14">
        <f t="shared" si="505"/>
        <v>1.2590218679194376</v>
      </c>
      <c r="AH1374" s="14">
        <f t="shared" si="508"/>
        <v>2.08253003846414E-4</v>
      </c>
      <c r="AI1374" s="14">
        <f t="shared" si="509"/>
        <v>9.3878390294632047E-2</v>
      </c>
      <c r="AJ1374" s="14">
        <f t="shared" si="513"/>
        <v>161.83806342337471</v>
      </c>
      <c r="AK1374" s="14">
        <f t="shared" si="510"/>
        <v>1.2434223880083715E-4</v>
      </c>
      <c r="AL1374" s="14">
        <f t="shared" si="511"/>
        <v>0.21435505089188972</v>
      </c>
    </row>
    <row r="1375" spans="1:38" ht="15.75" thickBot="1" x14ac:dyDescent="0.3">
      <c r="A1375" s="14">
        <v>1</v>
      </c>
      <c r="B1375" s="17" t="s">
        <v>33</v>
      </c>
      <c r="C1375" s="14">
        <f t="shared" si="517"/>
        <v>1369</v>
      </c>
      <c r="D1375" s="14">
        <f t="shared" si="514"/>
        <v>30.000049728</v>
      </c>
      <c r="E1375" s="14">
        <f t="shared" si="515"/>
        <v>13.411199999999999</v>
      </c>
      <c r="F1375" s="14">
        <f t="shared" si="516"/>
        <v>118.94006457300858</v>
      </c>
      <c r="G1375" s="14">
        <f>0.5*('Specifications (ICE)'!$P$4*'Specifications (ICE)'!$P$3)*'Specifications (ICE)'!$P$5*E1375^2</f>
        <v>56.217600027646043</v>
      </c>
      <c r="H1375" s="14">
        <f>IF(B1375="A",'Specifications (ICE)'!$M$12,IF(B1375="G",'Specifications (ICE)'!$M$13))</f>
        <v>84.271039200000004</v>
      </c>
      <c r="I1375" s="14">
        <f>'Specifications (ICE)'!$H$11-G1375-H1375-R1375</f>
        <v>561.50961099107656</v>
      </c>
      <c r="J1375" s="14">
        <f t="shared" si="497"/>
        <v>0.88728655499254105</v>
      </c>
      <c r="K1375" s="14">
        <f>0.5*'Specifications (ICE)'!$E$16*E1375^2</f>
        <v>48283.043975654393</v>
      </c>
      <c r="L1375" s="14">
        <f>E1375/'Specifications (ICE)'!$M$4</f>
        <v>46.93333333333333</v>
      </c>
      <c r="M1375" s="14">
        <f t="shared" si="492"/>
        <v>3</v>
      </c>
      <c r="N1375" s="14">
        <f>IF(M1375=1,'Specifications (ICE)'!$M$19,IF(M1375=2,'Specifications (ICE)'!$M$20,IF(M1375=3,'Specifications (ICE)'!$M$21)))</f>
        <v>632.83908432016858</v>
      </c>
      <c r="O1375" s="14">
        <f t="shared" si="493"/>
        <v>56.911309171706868</v>
      </c>
      <c r="P1375" s="13">
        <f t="shared" si="494"/>
        <v>0.88728655499254105</v>
      </c>
      <c r="Q1375" s="14">
        <v>0</v>
      </c>
      <c r="R1375" s="17">
        <f>'Specifications (ICE)'!$E$16*9.81*SIN(Q1375-Q1374)</f>
        <v>0</v>
      </c>
      <c r="S1375" s="14">
        <f t="shared" si="498"/>
        <v>0</v>
      </c>
      <c r="T1375" s="12"/>
      <c r="U1375" s="3"/>
      <c r="V1375" s="19"/>
      <c r="W1375" s="14">
        <f>IF(M1375=1,_xlfn.XLOOKUP(D1375,' RPM (ICE)'!$E$3:$E$63,' RPM (ICE)'!$B$3:$B$63,,1),IF(M1375=2,_xlfn.XLOOKUP(D1375,' RPM (ICE)'!$F$3:$F$63,' RPM (ICE)'!$B$3:$B$63,,1),IF(M1375=3,_xlfn.XLOOKUP(D1375,' RPM (ICE)'!$G$3:$G$63,' RPM (ICE)'!$B$3:$B$63,,1))))</f>
        <v>6900</v>
      </c>
      <c r="X1375" s="12"/>
      <c r="Y1375" s="3"/>
      <c r="Z1375" s="3"/>
      <c r="AA1375" s="3"/>
      <c r="AB1375" s="19"/>
      <c r="AC1375" s="14">
        <f>IF(M1375=1,_xlfn.XLOOKUP(D1375,' RPM (ICE)'!$E$3:$E$63,' RPM (ICE)'!$C$3:$C$63,,-1),IF(M1375=2,_xlfn.XLOOKUP(D1375,' RPM (ICE)'!$F$3:$F$63,' RPM (ICE)'!$C$3:$C$63,,-1),IF(M1375=3,_xlfn.XLOOKUP(D1375,' RPM (ICE)'!$G$3:$G$63,' RPM (ICE)'!$C$3:$C$63,,-1))))</f>
        <v>13.483333333333301</v>
      </c>
      <c r="AD1375" s="14">
        <f t="shared" si="503"/>
        <v>10.054521666666643</v>
      </c>
      <c r="AE1375" s="14">
        <f t="shared" si="504"/>
        <v>13.914292245024122</v>
      </c>
      <c r="AF1375" s="14" cm="1">
        <f t="array" ref="AF1375">_xlfn.XLOOKUP(AE1375,BSFC!$I$11:$I$33,_xlfn.XLOOKUP('Main Data (ICE)'!W1375,BSFC!$J$10:$W$10,BSFC!$J$11:$W$33,,-1),,-1)</f>
        <v>450.79008974999994</v>
      </c>
      <c r="AG1375" s="14">
        <f t="shared" si="505"/>
        <v>1.2590218679194376</v>
      </c>
      <c r="AH1375" s="14">
        <f t="shared" si="508"/>
        <v>2.08253003846414E-4</v>
      </c>
      <c r="AI1375" s="14">
        <f t="shared" si="509"/>
        <v>9.3878390294632047E-2</v>
      </c>
      <c r="AJ1375" s="14">
        <f t="shared" si="513"/>
        <v>161.93194181366934</v>
      </c>
      <c r="AK1375" s="14">
        <f t="shared" si="510"/>
        <v>1.2434223880083715E-4</v>
      </c>
      <c r="AL1375" s="14">
        <f t="shared" si="511"/>
        <v>0.21447939313069056</v>
      </c>
    </row>
    <row r="1376" spans="1:38" ht="15.75" thickBot="1" x14ac:dyDescent="0.3">
      <c r="A1376" s="14">
        <v>1</v>
      </c>
      <c r="B1376" s="17" t="s">
        <v>33</v>
      </c>
      <c r="C1376" s="14">
        <f t="shared" si="517"/>
        <v>1370</v>
      </c>
      <c r="D1376" s="14">
        <f t="shared" si="514"/>
        <v>30.000049728</v>
      </c>
      <c r="E1376" s="14">
        <f t="shared" si="515"/>
        <v>13.411199999999999</v>
      </c>
      <c r="F1376" s="14">
        <f t="shared" si="516"/>
        <v>119.01462911607706</v>
      </c>
      <c r="G1376" s="14">
        <f>0.5*('Specifications (ICE)'!$P$4*'Specifications (ICE)'!$P$3)*'Specifications (ICE)'!$P$5*E1376^2</f>
        <v>56.217600027646043</v>
      </c>
      <c r="H1376" s="14">
        <f>IF(B1376="A",'Specifications (ICE)'!$M$12,IF(B1376="G",'Specifications (ICE)'!$M$13))</f>
        <v>84.271039200000004</v>
      </c>
      <c r="I1376" s="14">
        <f>'Specifications (ICE)'!$H$11-G1376-H1376-R1376</f>
        <v>561.50961099107656</v>
      </c>
      <c r="J1376" s="14">
        <f t="shared" si="497"/>
        <v>0.88728655499254105</v>
      </c>
      <c r="K1376" s="14">
        <f>0.5*'Specifications (ICE)'!$E$16*E1376^2</f>
        <v>48283.043975654393</v>
      </c>
      <c r="L1376" s="14">
        <f>E1376/'Specifications (ICE)'!$M$4</f>
        <v>46.93333333333333</v>
      </c>
      <c r="M1376" s="14">
        <f t="shared" si="492"/>
        <v>3</v>
      </c>
      <c r="N1376" s="14">
        <f>IF(M1376=1,'Specifications (ICE)'!$M$19,IF(M1376=2,'Specifications (ICE)'!$M$20,IF(M1376=3,'Specifications (ICE)'!$M$21)))</f>
        <v>632.83908432016858</v>
      </c>
      <c r="O1376" s="14">
        <f t="shared" si="493"/>
        <v>56.911309171706868</v>
      </c>
      <c r="P1376" s="13">
        <f t="shared" si="494"/>
        <v>0.88728655499254105</v>
      </c>
      <c r="Q1376" s="14">
        <v>0</v>
      </c>
      <c r="R1376" s="17">
        <f>'Specifications (ICE)'!$E$16*9.81*SIN(Q1376-Q1375)</f>
        <v>0</v>
      </c>
      <c r="S1376" s="14">
        <f t="shared" si="498"/>
        <v>0</v>
      </c>
      <c r="T1376" s="12"/>
      <c r="U1376" s="3"/>
      <c r="V1376" s="19"/>
      <c r="W1376" s="14">
        <f>IF(M1376=1,_xlfn.XLOOKUP(D1376,' RPM (ICE)'!$E$3:$E$63,' RPM (ICE)'!$B$3:$B$63,,1),IF(M1376=2,_xlfn.XLOOKUP(D1376,' RPM (ICE)'!$F$3:$F$63,' RPM (ICE)'!$B$3:$B$63,,1),IF(M1376=3,_xlfn.XLOOKUP(D1376,' RPM (ICE)'!$G$3:$G$63,' RPM (ICE)'!$B$3:$B$63,,1))))</f>
        <v>6900</v>
      </c>
      <c r="X1376" s="12"/>
      <c r="Y1376" s="3"/>
      <c r="Z1376" s="3"/>
      <c r="AA1376" s="3"/>
      <c r="AB1376" s="19"/>
      <c r="AC1376" s="14">
        <f>IF(M1376=1,_xlfn.XLOOKUP(D1376,' RPM (ICE)'!$E$3:$E$63,' RPM (ICE)'!$C$3:$C$63,,-1),IF(M1376=2,_xlfn.XLOOKUP(D1376,' RPM (ICE)'!$F$3:$F$63,' RPM (ICE)'!$C$3:$C$63,,-1),IF(M1376=3,_xlfn.XLOOKUP(D1376,' RPM (ICE)'!$G$3:$G$63,' RPM (ICE)'!$C$3:$C$63,,-1))))</f>
        <v>13.483333333333301</v>
      </c>
      <c r="AD1376" s="14">
        <f t="shared" si="503"/>
        <v>10.054521666666643</v>
      </c>
      <c r="AE1376" s="14">
        <f t="shared" si="504"/>
        <v>13.914292245024122</v>
      </c>
      <c r="AF1376" s="14" cm="1">
        <f t="array" ref="AF1376">_xlfn.XLOOKUP(AE1376,BSFC!$I$11:$I$33,_xlfn.XLOOKUP('Main Data (ICE)'!W1376,BSFC!$J$10:$W$10,BSFC!$J$11:$W$33,,-1),,-1)</f>
        <v>450.79008974999994</v>
      </c>
      <c r="AG1376" s="14">
        <f t="shared" si="505"/>
        <v>1.2590218679194376</v>
      </c>
      <c r="AH1376" s="14">
        <f t="shared" si="508"/>
        <v>2.08253003846414E-4</v>
      </c>
      <c r="AI1376" s="14">
        <f t="shared" si="509"/>
        <v>9.3878390294632047E-2</v>
      </c>
      <c r="AJ1376" s="14">
        <f t="shared" si="513"/>
        <v>162.02582020396397</v>
      </c>
      <c r="AK1376" s="14">
        <f t="shared" si="510"/>
        <v>1.2434223880083715E-4</v>
      </c>
      <c r="AL1376" s="14">
        <f t="shared" si="511"/>
        <v>0.2146037353694914</v>
      </c>
    </row>
    <row r="1377" spans="1:38" ht="15.75" thickBot="1" x14ac:dyDescent="0.3">
      <c r="A1377" s="14">
        <v>1</v>
      </c>
      <c r="B1377" s="17" t="s">
        <v>33</v>
      </c>
      <c r="C1377" s="14">
        <f t="shared" si="517"/>
        <v>1371</v>
      </c>
      <c r="D1377" s="14">
        <f t="shared" si="514"/>
        <v>30.000049728</v>
      </c>
      <c r="E1377" s="14">
        <f t="shared" si="515"/>
        <v>13.411199999999999</v>
      </c>
      <c r="F1377" s="14">
        <f t="shared" si="516"/>
        <v>119.08919365914554</v>
      </c>
      <c r="G1377" s="14">
        <f>0.5*('Specifications (ICE)'!$P$4*'Specifications (ICE)'!$P$3)*'Specifications (ICE)'!$P$5*E1377^2</f>
        <v>56.217600027646043</v>
      </c>
      <c r="H1377" s="14">
        <f>IF(B1377="A",'Specifications (ICE)'!$M$12,IF(B1377="G",'Specifications (ICE)'!$M$13))</f>
        <v>84.271039200000004</v>
      </c>
      <c r="I1377" s="14">
        <f>'Specifications (ICE)'!$H$11-G1377-H1377-R1377</f>
        <v>561.50961099107656</v>
      </c>
      <c r="J1377" s="14">
        <f t="shared" si="497"/>
        <v>0.88728655499254105</v>
      </c>
      <c r="K1377" s="14">
        <f>0.5*'Specifications (ICE)'!$E$16*E1377^2</f>
        <v>48283.043975654393</v>
      </c>
      <c r="L1377" s="14">
        <f>E1377/'Specifications (ICE)'!$M$4</f>
        <v>46.93333333333333</v>
      </c>
      <c r="M1377" s="14">
        <f t="shared" si="492"/>
        <v>3</v>
      </c>
      <c r="N1377" s="14">
        <f>IF(M1377=1,'Specifications (ICE)'!$M$19,IF(M1377=2,'Specifications (ICE)'!$M$20,IF(M1377=3,'Specifications (ICE)'!$M$21)))</f>
        <v>632.83908432016858</v>
      </c>
      <c r="O1377" s="14">
        <f t="shared" si="493"/>
        <v>56.911309171706868</v>
      </c>
      <c r="P1377" s="13">
        <f t="shared" si="494"/>
        <v>0.88728655499254105</v>
      </c>
      <c r="Q1377" s="14">
        <v>0</v>
      </c>
      <c r="R1377" s="17">
        <f>'Specifications (ICE)'!$E$16*9.81*SIN(Q1377-Q1376)</f>
        <v>0</v>
      </c>
      <c r="S1377" s="14">
        <f t="shared" si="498"/>
        <v>0</v>
      </c>
      <c r="T1377" s="12"/>
      <c r="U1377" s="3"/>
      <c r="V1377" s="19"/>
      <c r="W1377" s="14">
        <f>IF(M1377=1,_xlfn.XLOOKUP(D1377,' RPM (ICE)'!$E$3:$E$63,' RPM (ICE)'!$B$3:$B$63,,1),IF(M1377=2,_xlfn.XLOOKUP(D1377,' RPM (ICE)'!$F$3:$F$63,' RPM (ICE)'!$B$3:$B$63,,1),IF(M1377=3,_xlfn.XLOOKUP(D1377,' RPM (ICE)'!$G$3:$G$63,' RPM (ICE)'!$B$3:$B$63,,1))))</f>
        <v>6900</v>
      </c>
      <c r="X1377" s="12"/>
      <c r="Y1377" s="3"/>
      <c r="Z1377" s="3"/>
      <c r="AA1377" s="3"/>
      <c r="AB1377" s="19"/>
      <c r="AC1377" s="14">
        <f>IF(M1377=1,_xlfn.XLOOKUP(D1377,' RPM (ICE)'!$E$3:$E$63,' RPM (ICE)'!$C$3:$C$63,,-1),IF(M1377=2,_xlfn.XLOOKUP(D1377,' RPM (ICE)'!$F$3:$F$63,' RPM (ICE)'!$C$3:$C$63,,-1),IF(M1377=3,_xlfn.XLOOKUP(D1377,' RPM (ICE)'!$G$3:$G$63,' RPM (ICE)'!$C$3:$C$63,,-1))))</f>
        <v>13.483333333333301</v>
      </c>
      <c r="AD1377" s="14">
        <f t="shared" si="503"/>
        <v>10.054521666666643</v>
      </c>
      <c r="AE1377" s="14">
        <f t="shared" si="504"/>
        <v>13.914292245024122</v>
      </c>
      <c r="AF1377" s="14" cm="1">
        <f t="array" ref="AF1377">_xlfn.XLOOKUP(AE1377,BSFC!$I$11:$I$33,_xlfn.XLOOKUP('Main Data (ICE)'!W1377,BSFC!$J$10:$W$10,BSFC!$J$11:$W$33,,-1),,-1)</f>
        <v>450.79008974999994</v>
      </c>
      <c r="AG1377" s="14">
        <f t="shared" si="505"/>
        <v>1.2590218679194376</v>
      </c>
      <c r="AH1377" s="14">
        <f t="shared" si="508"/>
        <v>2.08253003846414E-4</v>
      </c>
      <c r="AI1377" s="14">
        <f t="shared" si="509"/>
        <v>9.3878390294632047E-2</v>
      </c>
      <c r="AJ1377" s="14">
        <f t="shared" si="513"/>
        <v>162.11969859425861</v>
      </c>
      <c r="AK1377" s="14">
        <f t="shared" si="510"/>
        <v>1.2434223880083715E-4</v>
      </c>
      <c r="AL1377" s="14">
        <f t="shared" si="511"/>
        <v>0.21472807760829224</v>
      </c>
    </row>
    <row r="1378" spans="1:38" ht="15.75" thickBot="1" x14ac:dyDescent="0.3">
      <c r="A1378" s="14">
        <v>1</v>
      </c>
      <c r="B1378" s="17" t="s">
        <v>33</v>
      </c>
      <c r="C1378" s="14">
        <f t="shared" si="517"/>
        <v>1372</v>
      </c>
      <c r="D1378" s="14">
        <f t="shared" si="514"/>
        <v>30.000049728</v>
      </c>
      <c r="E1378" s="14">
        <f t="shared" si="515"/>
        <v>13.411199999999999</v>
      </c>
      <c r="F1378" s="14">
        <f t="shared" si="516"/>
        <v>119.16375820221401</v>
      </c>
      <c r="G1378" s="14">
        <f>0.5*('Specifications (ICE)'!$P$4*'Specifications (ICE)'!$P$3)*'Specifications (ICE)'!$P$5*E1378^2</f>
        <v>56.217600027646043</v>
      </c>
      <c r="H1378" s="14">
        <f>IF(B1378="A",'Specifications (ICE)'!$M$12,IF(B1378="G",'Specifications (ICE)'!$M$13))</f>
        <v>84.271039200000004</v>
      </c>
      <c r="I1378" s="14">
        <f>'Specifications (ICE)'!$H$11-G1378-H1378-R1378</f>
        <v>561.50961099107656</v>
      </c>
      <c r="J1378" s="14">
        <f t="shared" si="497"/>
        <v>0.88728655499254105</v>
      </c>
      <c r="K1378" s="14">
        <f>0.5*'Specifications (ICE)'!$E$16*E1378^2</f>
        <v>48283.043975654393</v>
      </c>
      <c r="L1378" s="14">
        <f>E1378/'Specifications (ICE)'!$M$4</f>
        <v>46.93333333333333</v>
      </c>
      <c r="M1378" s="14">
        <f t="shared" si="492"/>
        <v>3</v>
      </c>
      <c r="N1378" s="14">
        <f>IF(M1378=1,'Specifications (ICE)'!$M$19,IF(M1378=2,'Specifications (ICE)'!$M$20,IF(M1378=3,'Specifications (ICE)'!$M$21)))</f>
        <v>632.83908432016858</v>
      </c>
      <c r="O1378" s="14">
        <f t="shared" si="493"/>
        <v>56.911309171706868</v>
      </c>
      <c r="P1378" s="13">
        <f t="shared" si="494"/>
        <v>0.88728655499254105</v>
      </c>
      <c r="Q1378" s="14">
        <v>0</v>
      </c>
      <c r="R1378" s="17">
        <f>'Specifications (ICE)'!$E$16*9.81*SIN(Q1378-Q1377)</f>
        <v>0</v>
      </c>
      <c r="S1378" s="14">
        <f t="shared" si="498"/>
        <v>0</v>
      </c>
      <c r="T1378" s="12"/>
      <c r="U1378" s="3"/>
      <c r="V1378" s="19"/>
      <c r="W1378" s="14">
        <f>IF(M1378=1,_xlfn.XLOOKUP(D1378,' RPM (ICE)'!$E$3:$E$63,' RPM (ICE)'!$B$3:$B$63,,1),IF(M1378=2,_xlfn.XLOOKUP(D1378,' RPM (ICE)'!$F$3:$F$63,' RPM (ICE)'!$B$3:$B$63,,1),IF(M1378=3,_xlfn.XLOOKUP(D1378,' RPM (ICE)'!$G$3:$G$63,' RPM (ICE)'!$B$3:$B$63,,1))))</f>
        <v>6900</v>
      </c>
      <c r="X1378" s="12"/>
      <c r="Y1378" s="3"/>
      <c r="Z1378" s="3"/>
      <c r="AA1378" s="3"/>
      <c r="AB1378" s="19"/>
      <c r="AC1378" s="14">
        <f>IF(M1378=1,_xlfn.XLOOKUP(D1378,' RPM (ICE)'!$E$3:$E$63,' RPM (ICE)'!$C$3:$C$63,,-1),IF(M1378=2,_xlfn.XLOOKUP(D1378,' RPM (ICE)'!$F$3:$F$63,' RPM (ICE)'!$C$3:$C$63,,-1),IF(M1378=3,_xlfn.XLOOKUP(D1378,' RPM (ICE)'!$G$3:$G$63,' RPM (ICE)'!$C$3:$C$63,,-1))))</f>
        <v>13.483333333333301</v>
      </c>
      <c r="AD1378" s="14">
        <f t="shared" si="503"/>
        <v>10.054521666666643</v>
      </c>
      <c r="AE1378" s="14">
        <f t="shared" si="504"/>
        <v>13.914292245024122</v>
      </c>
      <c r="AF1378" s="14" cm="1">
        <f t="array" ref="AF1378">_xlfn.XLOOKUP(AE1378,BSFC!$I$11:$I$33,_xlfn.XLOOKUP('Main Data (ICE)'!W1378,BSFC!$J$10:$W$10,BSFC!$J$11:$W$33,,-1),,-1)</f>
        <v>450.79008974999994</v>
      </c>
      <c r="AG1378" s="14">
        <f t="shared" si="505"/>
        <v>1.2590218679194376</v>
      </c>
      <c r="AH1378" s="14">
        <f t="shared" si="508"/>
        <v>2.08253003846414E-4</v>
      </c>
      <c r="AI1378" s="14">
        <f t="shared" si="509"/>
        <v>9.3878390294632047E-2</v>
      </c>
      <c r="AJ1378" s="14">
        <f t="shared" si="513"/>
        <v>162.21357698455324</v>
      </c>
      <c r="AK1378" s="14">
        <f t="shared" si="510"/>
        <v>1.2434223880083715E-4</v>
      </c>
      <c r="AL1378" s="14">
        <f t="shared" si="511"/>
        <v>0.21485241984709308</v>
      </c>
    </row>
    <row r="1379" spans="1:38" ht="15.75" thickBot="1" x14ac:dyDescent="0.3">
      <c r="A1379" s="14">
        <v>1</v>
      </c>
      <c r="B1379" s="17" t="s">
        <v>33</v>
      </c>
      <c r="C1379" s="14">
        <f t="shared" si="517"/>
        <v>1373</v>
      </c>
      <c r="D1379" s="14">
        <f t="shared" si="514"/>
        <v>30.000049728</v>
      </c>
      <c r="E1379" s="14">
        <f t="shared" si="515"/>
        <v>13.411199999999999</v>
      </c>
      <c r="F1379" s="14">
        <f t="shared" si="516"/>
        <v>119.23832274528249</v>
      </c>
      <c r="G1379" s="14">
        <f>0.5*('Specifications (ICE)'!$P$4*'Specifications (ICE)'!$P$3)*'Specifications (ICE)'!$P$5*E1379^2</f>
        <v>56.217600027646043</v>
      </c>
      <c r="H1379" s="14">
        <f>IF(B1379="A",'Specifications (ICE)'!$M$12,IF(B1379="G",'Specifications (ICE)'!$M$13))</f>
        <v>84.271039200000004</v>
      </c>
      <c r="I1379" s="14">
        <f>'Specifications (ICE)'!$H$11-G1379-H1379-R1379</f>
        <v>561.50961099107656</v>
      </c>
      <c r="J1379" s="14">
        <f t="shared" si="497"/>
        <v>0.88728655499254105</v>
      </c>
      <c r="K1379" s="14">
        <f>0.5*'Specifications (ICE)'!$E$16*E1379^2</f>
        <v>48283.043975654393</v>
      </c>
      <c r="L1379" s="14">
        <f>E1379/'Specifications (ICE)'!$M$4</f>
        <v>46.93333333333333</v>
      </c>
      <c r="M1379" s="14">
        <f t="shared" si="492"/>
        <v>3</v>
      </c>
      <c r="N1379" s="14">
        <f>IF(M1379=1,'Specifications (ICE)'!$M$19,IF(M1379=2,'Specifications (ICE)'!$M$20,IF(M1379=3,'Specifications (ICE)'!$M$21)))</f>
        <v>632.83908432016858</v>
      </c>
      <c r="O1379" s="14">
        <f t="shared" si="493"/>
        <v>56.911309171706868</v>
      </c>
      <c r="P1379" s="13">
        <f t="shared" si="494"/>
        <v>0.88728655499254105</v>
      </c>
      <c r="Q1379" s="14">
        <v>0</v>
      </c>
      <c r="R1379" s="17">
        <f>'Specifications (ICE)'!$E$16*9.81*SIN(Q1379-Q1378)</f>
        <v>0</v>
      </c>
      <c r="S1379" s="14">
        <f t="shared" si="498"/>
        <v>0</v>
      </c>
      <c r="T1379" s="12"/>
      <c r="U1379" s="3"/>
      <c r="V1379" s="19"/>
      <c r="W1379" s="14">
        <f>IF(M1379=1,_xlfn.XLOOKUP(D1379,' RPM (ICE)'!$E$3:$E$63,' RPM (ICE)'!$B$3:$B$63,,1),IF(M1379=2,_xlfn.XLOOKUP(D1379,' RPM (ICE)'!$F$3:$F$63,' RPM (ICE)'!$B$3:$B$63,,1),IF(M1379=3,_xlfn.XLOOKUP(D1379,' RPM (ICE)'!$G$3:$G$63,' RPM (ICE)'!$B$3:$B$63,,1))))</f>
        <v>6900</v>
      </c>
      <c r="X1379" s="12"/>
      <c r="Y1379" s="3"/>
      <c r="Z1379" s="3"/>
      <c r="AA1379" s="3"/>
      <c r="AB1379" s="19"/>
      <c r="AC1379" s="14">
        <f>IF(M1379=1,_xlfn.XLOOKUP(D1379,' RPM (ICE)'!$E$3:$E$63,' RPM (ICE)'!$C$3:$C$63,,-1),IF(M1379=2,_xlfn.XLOOKUP(D1379,' RPM (ICE)'!$F$3:$F$63,' RPM (ICE)'!$C$3:$C$63,,-1),IF(M1379=3,_xlfn.XLOOKUP(D1379,' RPM (ICE)'!$G$3:$G$63,' RPM (ICE)'!$C$3:$C$63,,-1))))</f>
        <v>13.483333333333301</v>
      </c>
      <c r="AD1379" s="14">
        <f t="shared" si="503"/>
        <v>10.054521666666643</v>
      </c>
      <c r="AE1379" s="14">
        <f t="shared" si="504"/>
        <v>13.914292245024122</v>
      </c>
      <c r="AF1379" s="14" cm="1">
        <f t="array" ref="AF1379">_xlfn.XLOOKUP(AE1379,BSFC!$I$11:$I$33,_xlfn.XLOOKUP('Main Data (ICE)'!W1379,BSFC!$J$10:$W$10,BSFC!$J$11:$W$33,,-1),,-1)</f>
        <v>450.79008974999994</v>
      </c>
      <c r="AG1379" s="14">
        <f t="shared" si="505"/>
        <v>1.2590218679194376</v>
      </c>
      <c r="AH1379" s="14">
        <f t="shared" si="508"/>
        <v>2.08253003846414E-4</v>
      </c>
      <c r="AI1379" s="14">
        <f t="shared" si="509"/>
        <v>9.3878390294632047E-2</v>
      </c>
      <c r="AJ1379" s="14">
        <f t="shared" si="513"/>
        <v>162.30745537484788</v>
      </c>
      <c r="AK1379" s="14">
        <f t="shared" si="510"/>
        <v>1.2434223880083715E-4</v>
      </c>
      <c r="AL1379" s="14">
        <f t="shared" si="511"/>
        <v>0.21497676208589392</v>
      </c>
    </row>
    <row r="1380" spans="1:38" ht="15.75" thickBot="1" x14ac:dyDescent="0.3">
      <c r="A1380" s="14">
        <v>1</v>
      </c>
      <c r="B1380" s="17" t="s">
        <v>33</v>
      </c>
      <c r="C1380" s="14">
        <f t="shared" si="517"/>
        <v>1374</v>
      </c>
      <c r="D1380" s="14">
        <f t="shared" si="514"/>
        <v>30.000049728</v>
      </c>
      <c r="E1380" s="14">
        <f t="shared" si="515"/>
        <v>13.411199999999999</v>
      </c>
      <c r="F1380" s="14">
        <f t="shared" si="516"/>
        <v>119.31288728835096</v>
      </c>
      <c r="G1380" s="14">
        <f>0.5*('Specifications (ICE)'!$P$4*'Specifications (ICE)'!$P$3)*'Specifications (ICE)'!$P$5*E1380^2</f>
        <v>56.217600027646043</v>
      </c>
      <c r="H1380" s="14">
        <f>IF(B1380="A",'Specifications (ICE)'!$M$12,IF(B1380="G",'Specifications (ICE)'!$M$13))</f>
        <v>84.271039200000004</v>
      </c>
      <c r="I1380" s="14">
        <f>'Specifications (ICE)'!$H$11-G1380-H1380-R1380</f>
        <v>561.50961099107656</v>
      </c>
      <c r="J1380" s="14">
        <f t="shared" si="497"/>
        <v>0.88728655499254105</v>
      </c>
      <c r="K1380" s="14">
        <f>0.5*'Specifications (ICE)'!$E$16*E1380^2</f>
        <v>48283.043975654393</v>
      </c>
      <c r="L1380" s="14">
        <f>E1380/'Specifications (ICE)'!$M$4</f>
        <v>46.93333333333333</v>
      </c>
      <c r="M1380" s="14">
        <f t="shared" si="492"/>
        <v>3</v>
      </c>
      <c r="N1380" s="14">
        <f>IF(M1380=1,'Specifications (ICE)'!$M$19,IF(M1380=2,'Specifications (ICE)'!$M$20,IF(M1380=3,'Specifications (ICE)'!$M$21)))</f>
        <v>632.83908432016858</v>
      </c>
      <c r="O1380" s="14">
        <f t="shared" si="493"/>
        <v>56.911309171706868</v>
      </c>
      <c r="P1380" s="13">
        <f t="shared" si="494"/>
        <v>0.88728655499254105</v>
      </c>
      <c r="Q1380" s="14">
        <v>0</v>
      </c>
      <c r="R1380" s="17">
        <f>'Specifications (ICE)'!$E$16*9.81*SIN(Q1380-Q1379)</f>
        <v>0</v>
      </c>
      <c r="S1380" s="14">
        <f t="shared" si="498"/>
        <v>0</v>
      </c>
      <c r="T1380" s="12"/>
      <c r="U1380" s="3"/>
      <c r="V1380" s="19"/>
      <c r="W1380" s="14">
        <f>IF(M1380=1,_xlfn.XLOOKUP(D1380,' RPM (ICE)'!$E$3:$E$63,' RPM (ICE)'!$B$3:$B$63,,1),IF(M1380=2,_xlfn.XLOOKUP(D1380,' RPM (ICE)'!$F$3:$F$63,' RPM (ICE)'!$B$3:$B$63,,1),IF(M1380=3,_xlfn.XLOOKUP(D1380,' RPM (ICE)'!$G$3:$G$63,' RPM (ICE)'!$B$3:$B$63,,1))))</f>
        <v>6900</v>
      </c>
      <c r="X1380" s="12"/>
      <c r="Y1380" s="3"/>
      <c r="Z1380" s="3"/>
      <c r="AA1380" s="3"/>
      <c r="AB1380" s="19"/>
      <c r="AC1380" s="14">
        <f>IF(M1380=1,_xlfn.XLOOKUP(D1380,' RPM (ICE)'!$E$3:$E$63,' RPM (ICE)'!$C$3:$C$63,,-1),IF(M1380=2,_xlfn.XLOOKUP(D1380,' RPM (ICE)'!$F$3:$F$63,' RPM (ICE)'!$C$3:$C$63,,-1),IF(M1380=3,_xlfn.XLOOKUP(D1380,' RPM (ICE)'!$G$3:$G$63,' RPM (ICE)'!$C$3:$C$63,,-1))))</f>
        <v>13.483333333333301</v>
      </c>
      <c r="AD1380" s="14">
        <f t="shared" si="503"/>
        <v>10.054521666666643</v>
      </c>
      <c r="AE1380" s="14">
        <f t="shared" si="504"/>
        <v>13.914292245024122</v>
      </c>
      <c r="AF1380" s="14" cm="1">
        <f t="array" ref="AF1380">_xlfn.XLOOKUP(AE1380,BSFC!$I$11:$I$33,_xlfn.XLOOKUP('Main Data (ICE)'!W1380,BSFC!$J$10:$W$10,BSFC!$J$11:$W$33,,-1),,-1)</f>
        <v>450.79008974999994</v>
      </c>
      <c r="AG1380" s="14">
        <f t="shared" si="505"/>
        <v>1.2590218679194376</v>
      </c>
      <c r="AH1380" s="14">
        <f t="shared" si="508"/>
        <v>2.08253003846414E-4</v>
      </c>
      <c r="AI1380" s="14">
        <f t="shared" si="509"/>
        <v>9.3878390294632047E-2</v>
      </c>
      <c r="AJ1380" s="14">
        <f t="shared" si="513"/>
        <v>162.40133376514251</v>
      </c>
      <c r="AK1380" s="14">
        <f t="shared" si="510"/>
        <v>1.2434223880083715E-4</v>
      </c>
      <c r="AL1380" s="14">
        <f t="shared" si="511"/>
        <v>0.21510110432469476</v>
      </c>
    </row>
    <row r="1381" spans="1:38" ht="15.75" thickBot="1" x14ac:dyDescent="0.3">
      <c r="A1381" s="14">
        <v>1</v>
      </c>
      <c r="B1381" s="17" t="s">
        <v>33</v>
      </c>
      <c r="C1381" s="14">
        <f t="shared" si="517"/>
        <v>1375</v>
      </c>
      <c r="D1381" s="14">
        <f t="shared" si="514"/>
        <v>30.000049728</v>
      </c>
      <c r="E1381" s="14">
        <f t="shared" si="515"/>
        <v>13.411199999999999</v>
      </c>
      <c r="F1381" s="14">
        <f t="shared" si="516"/>
        <v>119.38745183141944</v>
      </c>
      <c r="G1381" s="14">
        <f>0.5*('Specifications (ICE)'!$P$4*'Specifications (ICE)'!$P$3)*'Specifications (ICE)'!$P$5*E1381^2</f>
        <v>56.217600027646043</v>
      </c>
      <c r="H1381" s="14">
        <f>IF(B1381="A",'Specifications (ICE)'!$M$12,IF(B1381="G",'Specifications (ICE)'!$M$13))</f>
        <v>84.271039200000004</v>
      </c>
      <c r="I1381" s="14">
        <f>'Specifications (ICE)'!$H$11-G1381-H1381-R1381</f>
        <v>561.50961099107656</v>
      </c>
      <c r="J1381" s="14">
        <f t="shared" si="497"/>
        <v>0.88728655499254105</v>
      </c>
      <c r="K1381" s="14">
        <f>0.5*'Specifications (ICE)'!$E$16*E1381^2</f>
        <v>48283.043975654393</v>
      </c>
      <c r="L1381" s="14">
        <f>E1381/'Specifications (ICE)'!$M$4</f>
        <v>46.93333333333333</v>
      </c>
      <c r="M1381" s="14">
        <f t="shared" si="492"/>
        <v>3</v>
      </c>
      <c r="N1381" s="14">
        <f>IF(M1381=1,'Specifications (ICE)'!$M$19,IF(M1381=2,'Specifications (ICE)'!$M$20,IF(M1381=3,'Specifications (ICE)'!$M$21)))</f>
        <v>632.83908432016858</v>
      </c>
      <c r="O1381" s="14">
        <f t="shared" si="493"/>
        <v>56.911309171706868</v>
      </c>
      <c r="P1381" s="13">
        <f t="shared" si="494"/>
        <v>0.88728655499254105</v>
      </c>
      <c r="Q1381" s="14">
        <v>0</v>
      </c>
      <c r="R1381" s="17">
        <f>'Specifications (ICE)'!$E$16*9.81*SIN(Q1381-Q1380)</f>
        <v>0</v>
      </c>
      <c r="S1381" s="14">
        <f t="shared" si="498"/>
        <v>0</v>
      </c>
      <c r="T1381" s="12"/>
      <c r="U1381" s="3"/>
      <c r="V1381" s="19"/>
      <c r="W1381" s="14">
        <f>IF(M1381=1,_xlfn.XLOOKUP(D1381,' RPM (ICE)'!$E$3:$E$63,' RPM (ICE)'!$B$3:$B$63,,1),IF(M1381=2,_xlfn.XLOOKUP(D1381,' RPM (ICE)'!$F$3:$F$63,' RPM (ICE)'!$B$3:$B$63,,1),IF(M1381=3,_xlfn.XLOOKUP(D1381,' RPM (ICE)'!$G$3:$G$63,' RPM (ICE)'!$B$3:$B$63,,1))))</f>
        <v>6900</v>
      </c>
      <c r="X1381" s="12"/>
      <c r="Y1381" s="3"/>
      <c r="Z1381" s="3"/>
      <c r="AA1381" s="3"/>
      <c r="AB1381" s="19"/>
      <c r="AC1381" s="14">
        <f>IF(M1381=1,_xlfn.XLOOKUP(D1381,' RPM (ICE)'!$E$3:$E$63,' RPM (ICE)'!$C$3:$C$63,,-1),IF(M1381=2,_xlfn.XLOOKUP(D1381,' RPM (ICE)'!$F$3:$F$63,' RPM (ICE)'!$C$3:$C$63,,-1),IF(M1381=3,_xlfn.XLOOKUP(D1381,' RPM (ICE)'!$G$3:$G$63,' RPM (ICE)'!$C$3:$C$63,,-1))))</f>
        <v>13.483333333333301</v>
      </c>
      <c r="AD1381" s="14">
        <f t="shared" si="503"/>
        <v>10.054521666666643</v>
      </c>
      <c r="AE1381" s="14">
        <f t="shared" si="504"/>
        <v>13.914292245024122</v>
      </c>
      <c r="AF1381" s="14" cm="1">
        <f t="array" ref="AF1381">_xlfn.XLOOKUP(AE1381,BSFC!$I$11:$I$33,_xlfn.XLOOKUP('Main Data (ICE)'!W1381,BSFC!$J$10:$W$10,BSFC!$J$11:$W$33,,-1),,-1)</f>
        <v>450.79008974999994</v>
      </c>
      <c r="AG1381" s="14">
        <f t="shared" si="505"/>
        <v>1.2590218679194376</v>
      </c>
      <c r="AH1381" s="14">
        <f t="shared" si="508"/>
        <v>2.08253003846414E-4</v>
      </c>
      <c r="AI1381" s="14">
        <f t="shared" si="509"/>
        <v>9.3878390294632047E-2</v>
      </c>
      <c r="AJ1381" s="14">
        <f t="shared" si="513"/>
        <v>162.49521215543714</v>
      </c>
      <c r="AK1381" s="14">
        <f t="shared" si="510"/>
        <v>1.2434223880083715E-4</v>
      </c>
      <c r="AL1381" s="14">
        <f t="shared" si="511"/>
        <v>0.2152254465634956</v>
      </c>
    </row>
    <row r="1382" spans="1:38" ht="15.75" thickBot="1" x14ac:dyDescent="0.3">
      <c r="A1382" s="14">
        <v>1</v>
      </c>
      <c r="B1382" s="17" t="s">
        <v>33</v>
      </c>
      <c r="C1382" s="14">
        <f t="shared" si="517"/>
        <v>1376</v>
      </c>
      <c r="D1382" s="14">
        <f t="shared" si="514"/>
        <v>30.000049728</v>
      </c>
      <c r="E1382" s="14">
        <f t="shared" si="515"/>
        <v>13.411199999999999</v>
      </c>
      <c r="F1382" s="14">
        <f t="shared" si="516"/>
        <v>119.46201637448792</v>
      </c>
      <c r="G1382" s="14">
        <f>0.5*('Specifications (ICE)'!$P$4*'Specifications (ICE)'!$P$3)*'Specifications (ICE)'!$P$5*E1382^2</f>
        <v>56.217600027646043</v>
      </c>
      <c r="H1382" s="14">
        <f>IF(B1382="A",'Specifications (ICE)'!$M$12,IF(B1382="G",'Specifications (ICE)'!$M$13))</f>
        <v>84.271039200000004</v>
      </c>
      <c r="I1382" s="14">
        <f>'Specifications (ICE)'!$H$11-G1382-H1382-R1382</f>
        <v>561.50961099107656</v>
      </c>
      <c r="J1382" s="14">
        <f t="shared" si="497"/>
        <v>0.88728655499254105</v>
      </c>
      <c r="K1382" s="14">
        <f>0.5*'Specifications (ICE)'!$E$16*E1382^2</f>
        <v>48283.043975654393</v>
      </c>
      <c r="L1382" s="14">
        <f>E1382/'Specifications (ICE)'!$M$4</f>
        <v>46.93333333333333</v>
      </c>
      <c r="M1382" s="14">
        <f t="shared" si="492"/>
        <v>3</v>
      </c>
      <c r="N1382" s="14">
        <f>IF(M1382=1,'Specifications (ICE)'!$M$19,IF(M1382=2,'Specifications (ICE)'!$M$20,IF(M1382=3,'Specifications (ICE)'!$M$21)))</f>
        <v>632.83908432016858</v>
      </c>
      <c r="O1382" s="14">
        <f t="shared" si="493"/>
        <v>56.911309171706868</v>
      </c>
      <c r="P1382" s="13">
        <f t="shared" si="494"/>
        <v>0.88728655499254105</v>
      </c>
      <c r="Q1382" s="14">
        <v>0</v>
      </c>
      <c r="R1382" s="17">
        <f>'Specifications (ICE)'!$E$16*9.81*SIN(Q1382-Q1381)</f>
        <v>0</v>
      </c>
      <c r="S1382" s="14">
        <f t="shared" si="498"/>
        <v>0</v>
      </c>
      <c r="T1382" s="12"/>
      <c r="U1382" s="3"/>
      <c r="V1382" s="19"/>
      <c r="W1382" s="14">
        <f>IF(M1382=1,_xlfn.XLOOKUP(D1382,' RPM (ICE)'!$E$3:$E$63,' RPM (ICE)'!$B$3:$B$63,,1),IF(M1382=2,_xlfn.XLOOKUP(D1382,' RPM (ICE)'!$F$3:$F$63,' RPM (ICE)'!$B$3:$B$63,,1),IF(M1382=3,_xlfn.XLOOKUP(D1382,' RPM (ICE)'!$G$3:$G$63,' RPM (ICE)'!$B$3:$B$63,,1))))</f>
        <v>6900</v>
      </c>
      <c r="X1382" s="12"/>
      <c r="Y1382" s="3"/>
      <c r="Z1382" s="3"/>
      <c r="AA1382" s="3"/>
      <c r="AB1382" s="19"/>
      <c r="AC1382" s="14">
        <f>IF(M1382=1,_xlfn.XLOOKUP(D1382,' RPM (ICE)'!$E$3:$E$63,' RPM (ICE)'!$C$3:$C$63,,-1),IF(M1382=2,_xlfn.XLOOKUP(D1382,' RPM (ICE)'!$F$3:$F$63,' RPM (ICE)'!$C$3:$C$63,,-1),IF(M1382=3,_xlfn.XLOOKUP(D1382,' RPM (ICE)'!$G$3:$G$63,' RPM (ICE)'!$C$3:$C$63,,-1))))</f>
        <v>13.483333333333301</v>
      </c>
      <c r="AD1382" s="14">
        <f t="shared" si="503"/>
        <v>10.054521666666643</v>
      </c>
      <c r="AE1382" s="14">
        <f t="shared" si="504"/>
        <v>13.914292245024122</v>
      </c>
      <c r="AF1382" s="14" cm="1">
        <f t="array" ref="AF1382">_xlfn.XLOOKUP(AE1382,BSFC!$I$11:$I$33,_xlfn.XLOOKUP('Main Data (ICE)'!W1382,BSFC!$J$10:$W$10,BSFC!$J$11:$W$33,,-1),,-1)</f>
        <v>450.79008974999994</v>
      </c>
      <c r="AG1382" s="14">
        <f t="shared" si="505"/>
        <v>1.2590218679194376</v>
      </c>
      <c r="AH1382" s="14">
        <f t="shared" si="508"/>
        <v>2.08253003846414E-4</v>
      </c>
      <c r="AI1382" s="14">
        <f t="shared" si="509"/>
        <v>9.3878390294632047E-2</v>
      </c>
      <c r="AJ1382" s="14">
        <f t="shared" si="513"/>
        <v>162.58909054573178</v>
      </c>
      <c r="AK1382" s="14">
        <f t="shared" si="510"/>
        <v>1.2434223880083715E-4</v>
      </c>
      <c r="AL1382" s="14">
        <f t="shared" si="511"/>
        <v>0.21534978880229644</v>
      </c>
    </row>
    <row r="1383" spans="1:38" ht="15.75" thickBot="1" x14ac:dyDescent="0.3">
      <c r="A1383" s="14">
        <v>1</v>
      </c>
      <c r="B1383" s="17" t="s">
        <v>33</v>
      </c>
      <c r="C1383" s="14">
        <f t="shared" si="517"/>
        <v>1377</v>
      </c>
      <c r="D1383" s="14">
        <f t="shared" si="514"/>
        <v>30.000049728</v>
      </c>
      <c r="E1383" s="14">
        <f t="shared" si="515"/>
        <v>13.411199999999999</v>
      </c>
      <c r="F1383" s="14">
        <f t="shared" si="516"/>
        <v>119.53658091755639</v>
      </c>
      <c r="G1383" s="14">
        <f>0.5*('Specifications (ICE)'!$P$4*'Specifications (ICE)'!$P$3)*'Specifications (ICE)'!$P$5*E1383^2</f>
        <v>56.217600027646043</v>
      </c>
      <c r="H1383" s="14">
        <f>IF(B1383="A",'Specifications (ICE)'!$M$12,IF(B1383="G",'Specifications (ICE)'!$M$13))</f>
        <v>84.271039200000004</v>
      </c>
      <c r="I1383" s="14">
        <f>'Specifications (ICE)'!$H$11-G1383-H1383-R1383</f>
        <v>561.50961099107656</v>
      </c>
      <c r="J1383" s="14">
        <f t="shared" si="497"/>
        <v>0.88728655499254105</v>
      </c>
      <c r="K1383" s="14">
        <f>0.5*'Specifications (ICE)'!$E$16*E1383^2</f>
        <v>48283.043975654393</v>
      </c>
      <c r="L1383" s="14">
        <f>E1383/'Specifications (ICE)'!$M$4</f>
        <v>46.93333333333333</v>
      </c>
      <c r="M1383" s="14">
        <f t="shared" si="492"/>
        <v>3</v>
      </c>
      <c r="N1383" s="14">
        <f>IF(M1383=1,'Specifications (ICE)'!$M$19,IF(M1383=2,'Specifications (ICE)'!$M$20,IF(M1383=3,'Specifications (ICE)'!$M$21)))</f>
        <v>632.83908432016858</v>
      </c>
      <c r="O1383" s="14">
        <f t="shared" si="493"/>
        <v>56.911309171706868</v>
      </c>
      <c r="P1383" s="13">
        <f t="shared" si="494"/>
        <v>0.88728655499254105</v>
      </c>
      <c r="Q1383" s="14">
        <v>0</v>
      </c>
      <c r="R1383" s="17">
        <f>'Specifications (ICE)'!$E$16*9.81*SIN(Q1383-Q1382)</f>
        <v>0</v>
      </c>
      <c r="S1383" s="14">
        <f t="shared" si="498"/>
        <v>0</v>
      </c>
      <c r="T1383" s="12"/>
      <c r="U1383" s="3"/>
      <c r="V1383" s="19"/>
      <c r="W1383" s="14">
        <f>IF(M1383=1,_xlfn.XLOOKUP(D1383,' RPM (ICE)'!$E$3:$E$63,' RPM (ICE)'!$B$3:$B$63,,1),IF(M1383=2,_xlfn.XLOOKUP(D1383,' RPM (ICE)'!$F$3:$F$63,' RPM (ICE)'!$B$3:$B$63,,1),IF(M1383=3,_xlfn.XLOOKUP(D1383,' RPM (ICE)'!$G$3:$G$63,' RPM (ICE)'!$B$3:$B$63,,1))))</f>
        <v>6900</v>
      </c>
      <c r="X1383" s="12"/>
      <c r="Y1383" s="3"/>
      <c r="Z1383" s="3"/>
      <c r="AA1383" s="3"/>
      <c r="AB1383" s="19"/>
      <c r="AC1383" s="14">
        <f>IF(M1383=1,_xlfn.XLOOKUP(D1383,' RPM (ICE)'!$E$3:$E$63,' RPM (ICE)'!$C$3:$C$63,,-1),IF(M1383=2,_xlfn.XLOOKUP(D1383,' RPM (ICE)'!$F$3:$F$63,' RPM (ICE)'!$C$3:$C$63,,-1),IF(M1383=3,_xlfn.XLOOKUP(D1383,' RPM (ICE)'!$G$3:$G$63,' RPM (ICE)'!$C$3:$C$63,,-1))))</f>
        <v>13.483333333333301</v>
      </c>
      <c r="AD1383" s="14">
        <f t="shared" si="503"/>
        <v>10.054521666666643</v>
      </c>
      <c r="AE1383" s="14">
        <f t="shared" si="504"/>
        <v>13.914292245024122</v>
      </c>
      <c r="AF1383" s="14" cm="1">
        <f t="array" ref="AF1383">_xlfn.XLOOKUP(AE1383,BSFC!$I$11:$I$33,_xlfn.XLOOKUP('Main Data (ICE)'!W1383,BSFC!$J$10:$W$10,BSFC!$J$11:$W$33,,-1),,-1)</f>
        <v>450.79008974999994</v>
      </c>
      <c r="AG1383" s="14">
        <f t="shared" si="505"/>
        <v>1.2590218679194376</v>
      </c>
      <c r="AH1383" s="14">
        <f t="shared" si="508"/>
        <v>2.08253003846414E-4</v>
      </c>
      <c r="AI1383" s="14">
        <f t="shared" si="509"/>
        <v>9.3878390294632047E-2</v>
      </c>
      <c r="AJ1383" s="14">
        <f t="shared" si="513"/>
        <v>162.68296893602641</v>
      </c>
      <c r="AK1383" s="14">
        <f t="shared" si="510"/>
        <v>1.2434223880083715E-4</v>
      </c>
      <c r="AL1383" s="14">
        <f t="shared" si="511"/>
        <v>0.21547413104109728</v>
      </c>
    </row>
    <row r="1384" spans="1:38" ht="15.75" thickBot="1" x14ac:dyDescent="0.3">
      <c r="A1384" s="14">
        <v>1</v>
      </c>
      <c r="B1384" s="17" t="s">
        <v>33</v>
      </c>
      <c r="C1384" s="14">
        <f t="shared" si="517"/>
        <v>1378</v>
      </c>
      <c r="D1384" s="14">
        <f t="shared" si="514"/>
        <v>30.000049728</v>
      </c>
      <c r="E1384" s="14">
        <f t="shared" si="515"/>
        <v>13.411199999999999</v>
      </c>
      <c r="F1384" s="14">
        <f t="shared" si="516"/>
        <v>119.61114546062487</v>
      </c>
      <c r="G1384" s="14">
        <f>0.5*('Specifications (ICE)'!$P$4*'Specifications (ICE)'!$P$3)*'Specifications (ICE)'!$P$5*E1384^2</f>
        <v>56.217600027646043</v>
      </c>
      <c r="H1384" s="14">
        <f>IF(B1384="A",'Specifications (ICE)'!$M$12,IF(B1384="G",'Specifications (ICE)'!$M$13))</f>
        <v>84.271039200000004</v>
      </c>
      <c r="I1384" s="14">
        <f>'Specifications (ICE)'!$H$11-G1384-H1384-R1384</f>
        <v>561.50961099107656</v>
      </c>
      <c r="J1384" s="14">
        <f t="shared" si="497"/>
        <v>0.88728655499254105</v>
      </c>
      <c r="K1384" s="14">
        <f>0.5*'Specifications (ICE)'!$E$16*E1384^2</f>
        <v>48283.043975654393</v>
      </c>
      <c r="L1384" s="14">
        <f>E1384/'Specifications (ICE)'!$M$4</f>
        <v>46.93333333333333</v>
      </c>
      <c r="M1384" s="14">
        <f t="shared" si="492"/>
        <v>3</v>
      </c>
      <c r="N1384" s="14">
        <f>IF(M1384=1,'Specifications (ICE)'!$M$19,IF(M1384=2,'Specifications (ICE)'!$M$20,IF(M1384=3,'Specifications (ICE)'!$M$21)))</f>
        <v>632.83908432016858</v>
      </c>
      <c r="O1384" s="14">
        <f t="shared" si="493"/>
        <v>56.911309171706868</v>
      </c>
      <c r="P1384" s="13">
        <f t="shared" si="494"/>
        <v>0.88728655499254105</v>
      </c>
      <c r="Q1384" s="14">
        <v>0</v>
      </c>
      <c r="R1384" s="17">
        <f>'Specifications (ICE)'!$E$16*9.81*SIN(Q1384-Q1383)</f>
        <v>0</v>
      </c>
      <c r="S1384" s="14">
        <f t="shared" si="498"/>
        <v>0</v>
      </c>
      <c r="T1384" s="12"/>
      <c r="U1384" s="3"/>
      <c r="V1384" s="19"/>
      <c r="W1384" s="14">
        <f>IF(M1384=1,_xlfn.XLOOKUP(D1384,' RPM (ICE)'!$E$3:$E$63,' RPM (ICE)'!$B$3:$B$63,,1),IF(M1384=2,_xlfn.XLOOKUP(D1384,' RPM (ICE)'!$F$3:$F$63,' RPM (ICE)'!$B$3:$B$63,,1),IF(M1384=3,_xlfn.XLOOKUP(D1384,' RPM (ICE)'!$G$3:$G$63,' RPM (ICE)'!$B$3:$B$63,,1))))</f>
        <v>6900</v>
      </c>
      <c r="X1384" s="12"/>
      <c r="Y1384" s="3"/>
      <c r="Z1384" s="3"/>
      <c r="AA1384" s="3"/>
      <c r="AB1384" s="19"/>
      <c r="AC1384" s="14">
        <f>IF(M1384=1,_xlfn.XLOOKUP(D1384,' RPM (ICE)'!$E$3:$E$63,' RPM (ICE)'!$C$3:$C$63,,-1),IF(M1384=2,_xlfn.XLOOKUP(D1384,' RPM (ICE)'!$F$3:$F$63,' RPM (ICE)'!$C$3:$C$63,,-1),IF(M1384=3,_xlfn.XLOOKUP(D1384,' RPM (ICE)'!$G$3:$G$63,' RPM (ICE)'!$C$3:$C$63,,-1))))</f>
        <v>13.483333333333301</v>
      </c>
      <c r="AD1384" s="14">
        <f t="shared" si="503"/>
        <v>10.054521666666643</v>
      </c>
      <c r="AE1384" s="14">
        <f t="shared" si="504"/>
        <v>13.914292245024122</v>
      </c>
      <c r="AF1384" s="14" cm="1">
        <f t="array" ref="AF1384">_xlfn.XLOOKUP(AE1384,BSFC!$I$11:$I$33,_xlfn.XLOOKUP('Main Data (ICE)'!W1384,BSFC!$J$10:$W$10,BSFC!$J$11:$W$33,,-1),,-1)</f>
        <v>450.79008974999994</v>
      </c>
      <c r="AG1384" s="14">
        <f t="shared" si="505"/>
        <v>1.2590218679194376</v>
      </c>
      <c r="AH1384" s="14">
        <f t="shared" si="508"/>
        <v>2.08253003846414E-4</v>
      </c>
      <c r="AI1384" s="14">
        <f t="shared" si="509"/>
        <v>9.3878390294632047E-2</v>
      </c>
      <c r="AJ1384" s="14">
        <f t="shared" si="513"/>
        <v>162.77684732632105</v>
      </c>
      <c r="AK1384" s="14">
        <f t="shared" si="510"/>
        <v>1.2434223880083715E-4</v>
      </c>
      <c r="AL1384" s="14">
        <f t="shared" si="511"/>
        <v>0.21559847327989812</v>
      </c>
    </row>
    <row r="1385" spans="1:38" ht="15.75" thickBot="1" x14ac:dyDescent="0.3">
      <c r="A1385" s="14">
        <v>1</v>
      </c>
      <c r="B1385" s="17" t="s">
        <v>33</v>
      </c>
      <c r="C1385" s="14">
        <f t="shared" si="517"/>
        <v>1379</v>
      </c>
      <c r="D1385" s="14">
        <f t="shared" si="514"/>
        <v>30.000049728</v>
      </c>
      <c r="E1385" s="14">
        <f t="shared" si="515"/>
        <v>13.411199999999999</v>
      </c>
      <c r="F1385" s="14">
        <f t="shared" si="516"/>
        <v>119.68571000369334</v>
      </c>
      <c r="G1385" s="14">
        <f>0.5*('Specifications (ICE)'!$P$4*'Specifications (ICE)'!$P$3)*'Specifications (ICE)'!$P$5*E1385^2</f>
        <v>56.217600027646043</v>
      </c>
      <c r="H1385" s="14">
        <f>IF(B1385="A",'Specifications (ICE)'!$M$12,IF(B1385="G",'Specifications (ICE)'!$M$13))</f>
        <v>84.271039200000004</v>
      </c>
      <c r="I1385" s="14">
        <f>'Specifications (ICE)'!$H$11-G1385-H1385-R1385</f>
        <v>561.50961099107656</v>
      </c>
      <c r="J1385" s="14">
        <f t="shared" si="497"/>
        <v>0.88728655499254105</v>
      </c>
      <c r="K1385" s="14">
        <f>0.5*'Specifications (ICE)'!$E$16*E1385^2</f>
        <v>48283.043975654393</v>
      </c>
      <c r="L1385" s="14">
        <f>E1385/'Specifications (ICE)'!$M$4</f>
        <v>46.93333333333333</v>
      </c>
      <c r="M1385" s="14">
        <f t="shared" si="492"/>
        <v>3</v>
      </c>
      <c r="N1385" s="14">
        <f>IF(M1385=1,'Specifications (ICE)'!$M$19,IF(M1385=2,'Specifications (ICE)'!$M$20,IF(M1385=3,'Specifications (ICE)'!$M$21)))</f>
        <v>632.83908432016858</v>
      </c>
      <c r="O1385" s="14">
        <f t="shared" si="493"/>
        <v>56.911309171706868</v>
      </c>
      <c r="P1385" s="13">
        <f t="shared" si="494"/>
        <v>0.88728655499254105</v>
      </c>
      <c r="Q1385" s="14">
        <v>0</v>
      </c>
      <c r="R1385" s="17">
        <f>'Specifications (ICE)'!$E$16*9.81*SIN(Q1385-Q1384)</f>
        <v>0</v>
      </c>
      <c r="S1385" s="14">
        <f t="shared" si="498"/>
        <v>0</v>
      </c>
      <c r="T1385" s="12"/>
      <c r="U1385" s="3"/>
      <c r="V1385" s="19"/>
      <c r="W1385" s="14">
        <f>IF(M1385=1,_xlfn.XLOOKUP(D1385,' RPM (ICE)'!$E$3:$E$63,' RPM (ICE)'!$B$3:$B$63,,1),IF(M1385=2,_xlfn.XLOOKUP(D1385,' RPM (ICE)'!$F$3:$F$63,' RPM (ICE)'!$B$3:$B$63,,1),IF(M1385=3,_xlfn.XLOOKUP(D1385,' RPM (ICE)'!$G$3:$G$63,' RPM (ICE)'!$B$3:$B$63,,1))))</f>
        <v>6900</v>
      </c>
      <c r="X1385" s="12"/>
      <c r="Y1385" s="3"/>
      <c r="Z1385" s="3"/>
      <c r="AA1385" s="3"/>
      <c r="AB1385" s="19"/>
      <c r="AC1385" s="14">
        <f>IF(M1385=1,_xlfn.XLOOKUP(D1385,' RPM (ICE)'!$E$3:$E$63,' RPM (ICE)'!$C$3:$C$63,,-1),IF(M1385=2,_xlfn.XLOOKUP(D1385,' RPM (ICE)'!$F$3:$F$63,' RPM (ICE)'!$C$3:$C$63,,-1),IF(M1385=3,_xlfn.XLOOKUP(D1385,' RPM (ICE)'!$G$3:$G$63,' RPM (ICE)'!$C$3:$C$63,,-1))))</f>
        <v>13.483333333333301</v>
      </c>
      <c r="AD1385" s="14">
        <f t="shared" si="503"/>
        <v>10.054521666666643</v>
      </c>
      <c r="AE1385" s="14">
        <f t="shared" si="504"/>
        <v>13.914292245024122</v>
      </c>
      <c r="AF1385" s="14" cm="1">
        <f t="array" ref="AF1385">_xlfn.XLOOKUP(AE1385,BSFC!$I$11:$I$33,_xlfn.XLOOKUP('Main Data (ICE)'!W1385,BSFC!$J$10:$W$10,BSFC!$J$11:$W$33,,-1),,-1)</f>
        <v>450.79008974999994</v>
      </c>
      <c r="AG1385" s="14">
        <f t="shared" si="505"/>
        <v>1.2590218679194376</v>
      </c>
      <c r="AH1385" s="14">
        <f t="shared" si="508"/>
        <v>2.08253003846414E-4</v>
      </c>
      <c r="AI1385" s="14">
        <f t="shared" si="509"/>
        <v>9.3878390294632047E-2</v>
      </c>
      <c r="AJ1385" s="14">
        <f t="shared" si="513"/>
        <v>162.87072571661568</v>
      </c>
      <c r="AK1385" s="14">
        <f t="shared" si="510"/>
        <v>1.2434223880083715E-4</v>
      </c>
      <c r="AL1385" s="14">
        <f t="shared" si="511"/>
        <v>0.21572281551869896</v>
      </c>
    </row>
    <row r="1386" spans="1:38" ht="15.75" thickBot="1" x14ac:dyDescent="0.3">
      <c r="A1386" s="14">
        <v>1</v>
      </c>
      <c r="B1386" s="17" t="s">
        <v>33</v>
      </c>
      <c r="C1386" s="14">
        <f t="shared" si="517"/>
        <v>1380</v>
      </c>
      <c r="D1386" s="14">
        <f t="shared" si="514"/>
        <v>30.000049728</v>
      </c>
      <c r="E1386" s="14">
        <f t="shared" si="515"/>
        <v>13.411199999999999</v>
      </c>
      <c r="F1386" s="14">
        <f t="shared" si="516"/>
        <v>119.76027454676182</v>
      </c>
      <c r="G1386" s="14">
        <f>0.5*('Specifications (ICE)'!$P$4*'Specifications (ICE)'!$P$3)*'Specifications (ICE)'!$P$5*E1386^2</f>
        <v>56.217600027646043</v>
      </c>
      <c r="H1386" s="14">
        <f>IF(B1386="A",'Specifications (ICE)'!$M$12,IF(B1386="G",'Specifications (ICE)'!$M$13))</f>
        <v>84.271039200000004</v>
      </c>
      <c r="I1386" s="14">
        <f>'Specifications (ICE)'!$H$11-G1386-H1386-R1386</f>
        <v>561.50961099107656</v>
      </c>
      <c r="J1386" s="14">
        <f t="shared" si="497"/>
        <v>0.88728655499254105</v>
      </c>
      <c r="K1386" s="14">
        <f>0.5*'Specifications (ICE)'!$E$16*E1386^2</f>
        <v>48283.043975654393</v>
      </c>
      <c r="L1386" s="14">
        <f>E1386/'Specifications (ICE)'!$M$4</f>
        <v>46.93333333333333</v>
      </c>
      <c r="M1386" s="14">
        <f t="shared" si="492"/>
        <v>3</v>
      </c>
      <c r="N1386" s="14">
        <f>IF(M1386=1,'Specifications (ICE)'!$M$19,IF(M1386=2,'Specifications (ICE)'!$M$20,IF(M1386=3,'Specifications (ICE)'!$M$21)))</f>
        <v>632.83908432016858</v>
      </c>
      <c r="O1386" s="14">
        <f t="shared" si="493"/>
        <v>56.911309171706868</v>
      </c>
      <c r="P1386" s="13">
        <f t="shared" si="494"/>
        <v>0.88728655499254105</v>
      </c>
      <c r="Q1386" s="14">
        <v>0</v>
      </c>
      <c r="R1386" s="17">
        <f>'Specifications (ICE)'!$E$16*9.81*SIN(Q1386-Q1385)</f>
        <v>0</v>
      </c>
      <c r="S1386" s="14">
        <f t="shared" si="498"/>
        <v>0</v>
      </c>
      <c r="T1386" s="12"/>
      <c r="U1386" s="3"/>
      <c r="V1386" s="19"/>
      <c r="W1386" s="14">
        <f>IF(M1386=1,_xlfn.XLOOKUP(D1386,' RPM (ICE)'!$E$3:$E$63,' RPM (ICE)'!$B$3:$B$63,,1),IF(M1386=2,_xlfn.XLOOKUP(D1386,' RPM (ICE)'!$F$3:$F$63,' RPM (ICE)'!$B$3:$B$63,,1),IF(M1386=3,_xlfn.XLOOKUP(D1386,' RPM (ICE)'!$G$3:$G$63,' RPM (ICE)'!$B$3:$B$63,,1))))</f>
        <v>6900</v>
      </c>
      <c r="X1386" s="12"/>
      <c r="Y1386" s="3"/>
      <c r="Z1386" s="3"/>
      <c r="AA1386" s="3"/>
      <c r="AB1386" s="19"/>
      <c r="AC1386" s="14">
        <f>IF(M1386=1,_xlfn.XLOOKUP(D1386,' RPM (ICE)'!$E$3:$E$63,' RPM (ICE)'!$C$3:$C$63,,-1),IF(M1386=2,_xlfn.XLOOKUP(D1386,' RPM (ICE)'!$F$3:$F$63,' RPM (ICE)'!$C$3:$C$63,,-1),IF(M1386=3,_xlfn.XLOOKUP(D1386,' RPM (ICE)'!$G$3:$G$63,' RPM (ICE)'!$C$3:$C$63,,-1))))</f>
        <v>13.483333333333301</v>
      </c>
      <c r="AD1386" s="14">
        <f t="shared" si="503"/>
        <v>10.054521666666643</v>
      </c>
      <c r="AE1386" s="14">
        <f t="shared" si="504"/>
        <v>13.914292245024122</v>
      </c>
      <c r="AF1386" s="14" cm="1">
        <f t="array" ref="AF1386">_xlfn.XLOOKUP(AE1386,BSFC!$I$11:$I$33,_xlfn.XLOOKUP('Main Data (ICE)'!W1386,BSFC!$J$10:$W$10,BSFC!$J$11:$W$33,,-1),,-1)</f>
        <v>450.79008974999994</v>
      </c>
      <c r="AG1386" s="14">
        <f t="shared" si="505"/>
        <v>1.2590218679194376</v>
      </c>
      <c r="AH1386" s="14">
        <f t="shared" si="508"/>
        <v>2.08253003846414E-4</v>
      </c>
      <c r="AI1386" s="14">
        <f t="shared" si="509"/>
        <v>9.3878390294632047E-2</v>
      </c>
      <c r="AJ1386" s="14">
        <f t="shared" si="513"/>
        <v>162.96460410691031</v>
      </c>
      <c r="AK1386" s="14">
        <f t="shared" si="510"/>
        <v>1.2434223880083715E-4</v>
      </c>
      <c r="AL1386" s="14">
        <f t="shared" si="511"/>
        <v>0.2158471577574998</v>
      </c>
    </row>
    <row r="1387" spans="1:38" ht="15.75" thickBot="1" x14ac:dyDescent="0.3">
      <c r="A1387" s="14">
        <v>1</v>
      </c>
      <c r="B1387" s="17" t="s">
        <v>33</v>
      </c>
      <c r="C1387" s="14">
        <f t="shared" si="517"/>
        <v>1381</v>
      </c>
      <c r="D1387" s="14">
        <f t="shared" si="514"/>
        <v>30.000049728</v>
      </c>
      <c r="E1387" s="14">
        <f t="shared" si="515"/>
        <v>13.411199999999999</v>
      </c>
      <c r="F1387" s="14">
        <f t="shared" si="516"/>
        <v>119.8348390898303</v>
      </c>
      <c r="G1387" s="14">
        <f>0.5*('Specifications (ICE)'!$P$4*'Specifications (ICE)'!$P$3)*'Specifications (ICE)'!$P$5*E1387^2</f>
        <v>56.217600027646043</v>
      </c>
      <c r="H1387" s="14">
        <f>IF(B1387="A",'Specifications (ICE)'!$M$12,IF(B1387="G",'Specifications (ICE)'!$M$13))</f>
        <v>84.271039200000004</v>
      </c>
      <c r="I1387" s="14">
        <f>'Specifications (ICE)'!$H$11-G1387-H1387-R1387</f>
        <v>561.50961099107656</v>
      </c>
      <c r="J1387" s="14">
        <f t="shared" si="497"/>
        <v>0.88728655499254105</v>
      </c>
      <c r="K1387" s="14">
        <f>0.5*'Specifications (ICE)'!$E$16*E1387^2</f>
        <v>48283.043975654393</v>
      </c>
      <c r="L1387" s="14">
        <f>E1387/'Specifications (ICE)'!$M$4</f>
        <v>46.93333333333333</v>
      </c>
      <c r="M1387" s="14">
        <f t="shared" si="492"/>
        <v>3</v>
      </c>
      <c r="N1387" s="14">
        <f>IF(M1387=1,'Specifications (ICE)'!$M$19,IF(M1387=2,'Specifications (ICE)'!$M$20,IF(M1387=3,'Specifications (ICE)'!$M$21)))</f>
        <v>632.83908432016858</v>
      </c>
      <c r="O1387" s="14">
        <f t="shared" si="493"/>
        <v>56.911309171706868</v>
      </c>
      <c r="P1387" s="13">
        <f t="shared" si="494"/>
        <v>0.88728655499254105</v>
      </c>
      <c r="Q1387" s="14">
        <v>0</v>
      </c>
      <c r="R1387" s="17">
        <f>'Specifications (ICE)'!$E$16*9.81*SIN(Q1387-Q1386)</f>
        <v>0</v>
      </c>
      <c r="S1387" s="14">
        <f t="shared" si="498"/>
        <v>0</v>
      </c>
      <c r="T1387" s="12"/>
      <c r="U1387" s="3"/>
      <c r="V1387" s="19"/>
      <c r="W1387" s="14">
        <f>IF(M1387=1,_xlfn.XLOOKUP(D1387,' RPM (ICE)'!$E$3:$E$63,' RPM (ICE)'!$B$3:$B$63,,1),IF(M1387=2,_xlfn.XLOOKUP(D1387,' RPM (ICE)'!$F$3:$F$63,' RPM (ICE)'!$B$3:$B$63,,1),IF(M1387=3,_xlfn.XLOOKUP(D1387,' RPM (ICE)'!$G$3:$G$63,' RPM (ICE)'!$B$3:$B$63,,1))))</f>
        <v>6900</v>
      </c>
      <c r="X1387" s="12"/>
      <c r="Y1387" s="3"/>
      <c r="Z1387" s="3"/>
      <c r="AA1387" s="3"/>
      <c r="AB1387" s="19"/>
      <c r="AC1387" s="14">
        <f>IF(M1387=1,_xlfn.XLOOKUP(D1387,' RPM (ICE)'!$E$3:$E$63,' RPM (ICE)'!$C$3:$C$63,,-1),IF(M1387=2,_xlfn.XLOOKUP(D1387,' RPM (ICE)'!$F$3:$F$63,' RPM (ICE)'!$C$3:$C$63,,-1),IF(M1387=3,_xlfn.XLOOKUP(D1387,' RPM (ICE)'!$G$3:$G$63,' RPM (ICE)'!$C$3:$C$63,,-1))))</f>
        <v>13.483333333333301</v>
      </c>
      <c r="AD1387" s="14">
        <f t="shared" si="503"/>
        <v>10.054521666666643</v>
      </c>
      <c r="AE1387" s="14">
        <f t="shared" si="504"/>
        <v>13.914292245024122</v>
      </c>
      <c r="AF1387" s="14" cm="1">
        <f t="array" ref="AF1387">_xlfn.XLOOKUP(AE1387,BSFC!$I$11:$I$33,_xlfn.XLOOKUP('Main Data (ICE)'!W1387,BSFC!$J$10:$W$10,BSFC!$J$11:$W$33,,-1),,-1)</f>
        <v>450.79008974999994</v>
      </c>
      <c r="AG1387" s="14">
        <f t="shared" si="505"/>
        <v>1.2590218679194376</v>
      </c>
      <c r="AH1387" s="14">
        <f t="shared" si="508"/>
        <v>2.08253003846414E-4</v>
      </c>
      <c r="AI1387" s="14">
        <f t="shared" si="509"/>
        <v>9.3878390294632047E-2</v>
      </c>
      <c r="AJ1387" s="14">
        <f t="shared" si="513"/>
        <v>163.05848249720495</v>
      </c>
      <c r="AK1387" s="14">
        <f t="shared" si="510"/>
        <v>1.2434223880083715E-4</v>
      </c>
      <c r="AL1387" s="14">
        <f t="shared" si="511"/>
        <v>0.21597149999630064</v>
      </c>
    </row>
    <row r="1388" spans="1:38" ht="15.75" thickBot="1" x14ac:dyDescent="0.3">
      <c r="A1388" s="14">
        <v>1</v>
      </c>
      <c r="B1388" s="17" t="s">
        <v>33</v>
      </c>
      <c r="C1388" s="14">
        <f t="shared" si="517"/>
        <v>1382</v>
      </c>
      <c r="D1388" s="14">
        <f t="shared" si="514"/>
        <v>30.000049728</v>
      </c>
      <c r="E1388" s="14">
        <f t="shared" si="515"/>
        <v>13.411199999999999</v>
      </c>
      <c r="F1388" s="14">
        <f t="shared" si="516"/>
        <v>119.90940363289877</v>
      </c>
      <c r="G1388" s="14">
        <f>0.5*('Specifications (ICE)'!$P$4*'Specifications (ICE)'!$P$3)*'Specifications (ICE)'!$P$5*E1388^2</f>
        <v>56.217600027646043</v>
      </c>
      <c r="H1388" s="14">
        <f>IF(B1388="A",'Specifications (ICE)'!$M$12,IF(B1388="G",'Specifications (ICE)'!$M$13))</f>
        <v>84.271039200000004</v>
      </c>
      <c r="I1388" s="14">
        <f>'Specifications (ICE)'!$H$11-G1388-H1388-R1388</f>
        <v>561.50961099107656</v>
      </c>
      <c r="J1388" s="14">
        <f t="shared" si="497"/>
        <v>0.88728655499254105</v>
      </c>
      <c r="K1388" s="14">
        <f>0.5*'Specifications (ICE)'!$E$16*E1388^2</f>
        <v>48283.043975654393</v>
      </c>
      <c r="L1388" s="14">
        <f>E1388/'Specifications (ICE)'!$M$4</f>
        <v>46.93333333333333</v>
      </c>
      <c r="M1388" s="14">
        <f t="shared" si="492"/>
        <v>3</v>
      </c>
      <c r="N1388" s="14">
        <f>IF(M1388=1,'Specifications (ICE)'!$M$19,IF(M1388=2,'Specifications (ICE)'!$M$20,IF(M1388=3,'Specifications (ICE)'!$M$21)))</f>
        <v>632.83908432016858</v>
      </c>
      <c r="O1388" s="14">
        <f t="shared" si="493"/>
        <v>56.911309171706868</v>
      </c>
      <c r="P1388" s="13">
        <f t="shared" si="494"/>
        <v>0.88728655499254105</v>
      </c>
      <c r="Q1388" s="14">
        <v>0</v>
      </c>
      <c r="R1388" s="17">
        <f>'Specifications (ICE)'!$E$16*9.81*SIN(Q1388-Q1387)</f>
        <v>0</v>
      </c>
      <c r="S1388" s="14">
        <f t="shared" si="498"/>
        <v>0</v>
      </c>
      <c r="T1388" s="12"/>
      <c r="U1388" s="3"/>
      <c r="V1388" s="19"/>
      <c r="W1388" s="14">
        <f>IF(M1388=1,_xlfn.XLOOKUP(D1388,' RPM (ICE)'!$E$3:$E$63,' RPM (ICE)'!$B$3:$B$63,,1),IF(M1388=2,_xlfn.XLOOKUP(D1388,' RPM (ICE)'!$F$3:$F$63,' RPM (ICE)'!$B$3:$B$63,,1),IF(M1388=3,_xlfn.XLOOKUP(D1388,' RPM (ICE)'!$G$3:$G$63,' RPM (ICE)'!$B$3:$B$63,,1))))</f>
        <v>6900</v>
      </c>
      <c r="X1388" s="12"/>
      <c r="Y1388" s="3"/>
      <c r="Z1388" s="3"/>
      <c r="AA1388" s="3"/>
      <c r="AB1388" s="19"/>
      <c r="AC1388" s="14">
        <f>IF(M1388=1,_xlfn.XLOOKUP(D1388,' RPM (ICE)'!$E$3:$E$63,' RPM (ICE)'!$C$3:$C$63,,-1),IF(M1388=2,_xlfn.XLOOKUP(D1388,' RPM (ICE)'!$F$3:$F$63,' RPM (ICE)'!$C$3:$C$63,,-1),IF(M1388=3,_xlfn.XLOOKUP(D1388,' RPM (ICE)'!$G$3:$G$63,' RPM (ICE)'!$C$3:$C$63,,-1))))</f>
        <v>13.483333333333301</v>
      </c>
      <c r="AD1388" s="14">
        <f t="shared" si="503"/>
        <v>10.054521666666643</v>
      </c>
      <c r="AE1388" s="14">
        <f t="shared" si="504"/>
        <v>13.914292245024122</v>
      </c>
      <c r="AF1388" s="14" cm="1">
        <f t="array" ref="AF1388">_xlfn.XLOOKUP(AE1388,BSFC!$I$11:$I$33,_xlfn.XLOOKUP('Main Data (ICE)'!W1388,BSFC!$J$10:$W$10,BSFC!$J$11:$W$33,,-1),,-1)</f>
        <v>450.79008974999994</v>
      </c>
      <c r="AG1388" s="14">
        <f t="shared" si="505"/>
        <v>1.2590218679194376</v>
      </c>
      <c r="AH1388" s="14">
        <f t="shared" si="508"/>
        <v>2.08253003846414E-4</v>
      </c>
      <c r="AI1388" s="14">
        <f t="shared" si="509"/>
        <v>9.3878390294632047E-2</v>
      </c>
      <c r="AJ1388" s="14">
        <f t="shared" si="513"/>
        <v>163.15236088749958</v>
      </c>
      <c r="AK1388" s="14">
        <f t="shared" si="510"/>
        <v>1.2434223880083715E-4</v>
      </c>
      <c r="AL1388" s="14">
        <f t="shared" si="511"/>
        <v>0.21609584223510148</v>
      </c>
    </row>
    <row r="1389" spans="1:38" ht="15.75" thickBot="1" x14ac:dyDescent="0.3">
      <c r="A1389" s="14">
        <v>1</v>
      </c>
      <c r="B1389" s="17" t="s">
        <v>33</v>
      </c>
      <c r="C1389" s="14">
        <f t="shared" si="517"/>
        <v>1383</v>
      </c>
      <c r="D1389" s="14">
        <f t="shared" si="514"/>
        <v>30.000049728</v>
      </c>
      <c r="E1389" s="14">
        <f t="shared" si="515"/>
        <v>13.411199999999999</v>
      </c>
      <c r="F1389" s="14">
        <f t="shared" si="516"/>
        <v>119.98396817596725</v>
      </c>
      <c r="G1389" s="14">
        <f>0.5*('Specifications (ICE)'!$P$4*'Specifications (ICE)'!$P$3)*'Specifications (ICE)'!$P$5*E1389^2</f>
        <v>56.217600027646043</v>
      </c>
      <c r="H1389" s="14">
        <f>IF(B1389="A",'Specifications (ICE)'!$M$12,IF(B1389="G",'Specifications (ICE)'!$M$13))</f>
        <v>84.271039200000004</v>
      </c>
      <c r="I1389" s="14">
        <f>'Specifications (ICE)'!$H$11-G1389-H1389-R1389</f>
        <v>561.50961099107656</v>
      </c>
      <c r="J1389" s="14">
        <f t="shared" si="497"/>
        <v>0.88728655499254105</v>
      </c>
      <c r="K1389" s="14">
        <f>0.5*'Specifications (ICE)'!$E$16*E1389^2</f>
        <v>48283.043975654393</v>
      </c>
      <c r="L1389" s="14">
        <f>E1389/'Specifications (ICE)'!$M$4</f>
        <v>46.93333333333333</v>
      </c>
      <c r="M1389" s="14">
        <f t="shared" si="492"/>
        <v>3</v>
      </c>
      <c r="N1389" s="14">
        <f>IF(M1389=1,'Specifications (ICE)'!$M$19,IF(M1389=2,'Specifications (ICE)'!$M$20,IF(M1389=3,'Specifications (ICE)'!$M$21)))</f>
        <v>632.83908432016858</v>
      </c>
      <c r="O1389" s="14">
        <f t="shared" si="493"/>
        <v>56.911309171706868</v>
      </c>
      <c r="P1389" s="13">
        <f t="shared" si="494"/>
        <v>0.88728655499254105</v>
      </c>
      <c r="Q1389" s="14">
        <v>0</v>
      </c>
      <c r="R1389" s="17">
        <f>'Specifications (ICE)'!$E$16*9.81*SIN(Q1389-Q1388)</f>
        <v>0</v>
      </c>
      <c r="S1389" s="14">
        <f t="shared" si="498"/>
        <v>0</v>
      </c>
      <c r="T1389" s="12"/>
      <c r="U1389" s="3"/>
      <c r="V1389" s="19"/>
      <c r="W1389" s="14">
        <f>IF(M1389=1,_xlfn.XLOOKUP(D1389,' RPM (ICE)'!$E$3:$E$63,' RPM (ICE)'!$B$3:$B$63,,1),IF(M1389=2,_xlfn.XLOOKUP(D1389,' RPM (ICE)'!$F$3:$F$63,' RPM (ICE)'!$B$3:$B$63,,1),IF(M1389=3,_xlfn.XLOOKUP(D1389,' RPM (ICE)'!$G$3:$G$63,' RPM (ICE)'!$B$3:$B$63,,1))))</f>
        <v>6900</v>
      </c>
      <c r="X1389" s="12"/>
      <c r="Y1389" s="3"/>
      <c r="Z1389" s="3"/>
      <c r="AA1389" s="3"/>
      <c r="AB1389" s="19"/>
      <c r="AC1389" s="14">
        <f>IF(M1389=1,_xlfn.XLOOKUP(D1389,' RPM (ICE)'!$E$3:$E$63,' RPM (ICE)'!$C$3:$C$63,,-1),IF(M1389=2,_xlfn.XLOOKUP(D1389,' RPM (ICE)'!$F$3:$F$63,' RPM (ICE)'!$C$3:$C$63,,-1),IF(M1389=3,_xlfn.XLOOKUP(D1389,' RPM (ICE)'!$G$3:$G$63,' RPM (ICE)'!$C$3:$C$63,,-1))))</f>
        <v>13.483333333333301</v>
      </c>
      <c r="AD1389" s="14">
        <f t="shared" si="503"/>
        <v>10.054521666666643</v>
      </c>
      <c r="AE1389" s="14">
        <f t="shared" si="504"/>
        <v>13.914292245024122</v>
      </c>
      <c r="AF1389" s="14" cm="1">
        <f t="array" ref="AF1389">_xlfn.XLOOKUP(AE1389,BSFC!$I$11:$I$33,_xlfn.XLOOKUP('Main Data (ICE)'!W1389,BSFC!$J$10:$W$10,BSFC!$J$11:$W$33,,-1),,-1)</f>
        <v>450.79008974999994</v>
      </c>
      <c r="AG1389" s="14">
        <f t="shared" si="505"/>
        <v>1.2590218679194376</v>
      </c>
      <c r="AH1389" s="14">
        <f t="shared" si="508"/>
        <v>2.08253003846414E-4</v>
      </c>
      <c r="AI1389" s="14">
        <f t="shared" si="509"/>
        <v>9.3878390294632047E-2</v>
      </c>
      <c r="AJ1389" s="14">
        <f t="shared" si="513"/>
        <v>163.24623927779422</v>
      </c>
      <c r="AK1389" s="14">
        <f t="shared" si="510"/>
        <v>1.2434223880083715E-4</v>
      </c>
      <c r="AL1389" s="14">
        <f t="shared" si="511"/>
        <v>0.21622018447390232</v>
      </c>
    </row>
    <row r="1390" spans="1:38" ht="15.75" thickBot="1" x14ac:dyDescent="0.3">
      <c r="A1390" s="14">
        <v>1</v>
      </c>
      <c r="B1390" s="17" t="s">
        <v>33</v>
      </c>
      <c r="C1390" s="14">
        <f t="shared" si="517"/>
        <v>1384</v>
      </c>
      <c r="D1390" s="14">
        <f t="shared" si="514"/>
        <v>30.000049728</v>
      </c>
      <c r="E1390" s="14">
        <f t="shared" si="515"/>
        <v>13.411199999999999</v>
      </c>
      <c r="F1390" s="14">
        <f t="shared" si="516"/>
        <v>120.05853271903572</v>
      </c>
      <c r="G1390" s="14">
        <f>0.5*('Specifications (ICE)'!$P$4*'Specifications (ICE)'!$P$3)*'Specifications (ICE)'!$P$5*E1390^2</f>
        <v>56.217600027646043</v>
      </c>
      <c r="H1390" s="14">
        <f>IF(B1390="A",'Specifications (ICE)'!$M$12,IF(B1390="G",'Specifications (ICE)'!$M$13))</f>
        <v>84.271039200000004</v>
      </c>
      <c r="I1390" s="14">
        <f>'Specifications (ICE)'!$H$11-G1390-H1390-R1390</f>
        <v>561.50961099107656</v>
      </c>
      <c r="J1390" s="14">
        <f t="shared" si="497"/>
        <v>0.88728655499254105</v>
      </c>
      <c r="K1390" s="14">
        <f>0.5*'Specifications (ICE)'!$E$16*E1390^2</f>
        <v>48283.043975654393</v>
      </c>
      <c r="L1390" s="14">
        <f>E1390/'Specifications (ICE)'!$M$4</f>
        <v>46.93333333333333</v>
      </c>
      <c r="M1390" s="14">
        <f t="shared" si="492"/>
        <v>3</v>
      </c>
      <c r="N1390" s="14">
        <f>IF(M1390=1,'Specifications (ICE)'!$M$19,IF(M1390=2,'Specifications (ICE)'!$M$20,IF(M1390=3,'Specifications (ICE)'!$M$21)))</f>
        <v>632.83908432016858</v>
      </c>
      <c r="O1390" s="14">
        <f t="shared" si="493"/>
        <v>56.911309171706868</v>
      </c>
      <c r="P1390" s="13">
        <f t="shared" si="494"/>
        <v>0.88728655499254105</v>
      </c>
      <c r="Q1390" s="14">
        <v>0</v>
      </c>
      <c r="R1390" s="17">
        <f>'Specifications (ICE)'!$E$16*9.81*SIN(Q1390-Q1389)</f>
        <v>0</v>
      </c>
      <c r="S1390" s="14">
        <f t="shared" si="498"/>
        <v>0</v>
      </c>
      <c r="T1390" s="12"/>
      <c r="U1390" s="3"/>
      <c r="V1390" s="19"/>
      <c r="W1390" s="14">
        <f>IF(M1390=1,_xlfn.XLOOKUP(D1390,' RPM (ICE)'!$E$3:$E$63,' RPM (ICE)'!$B$3:$B$63,,1),IF(M1390=2,_xlfn.XLOOKUP(D1390,' RPM (ICE)'!$F$3:$F$63,' RPM (ICE)'!$B$3:$B$63,,1),IF(M1390=3,_xlfn.XLOOKUP(D1390,' RPM (ICE)'!$G$3:$G$63,' RPM (ICE)'!$B$3:$B$63,,1))))</f>
        <v>6900</v>
      </c>
      <c r="X1390" s="12"/>
      <c r="Y1390" s="3"/>
      <c r="Z1390" s="3"/>
      <c r="AA1390" s="3"/>
      <c r="AB1390" s="19"/>
      <c r="AC1390" s="14">
        <f>IF(M1390=1,_xlfn.XLOOKUP(D1390,' RPM (ICE)'!$E$3:$E$63,' RPM (ICE)'!$C$3:$C$63,,-1),IF(M1390=2,_xlfn.XLOOKUP(D1390,' RPM (ICE)'!$F$3:$F$63,' RPM (ICE)'!$C$3:$C$63,,-1),IF(M1390=3,_xlfn.XLOOKUP(D1390,' RPM (ICE)'!$G$3:$G$63,' RPM (ICE)'!$C$3:$C$63,,-1))))</f>
        <v>13.483333333333301</v>
      </c>
      <c r="AD1390" s="14">
        <f t="shared" si="503"/>
        <v>10.054521666666643</v>
      </c>
      <c r="AE1390" s="14">
        <f t="shared" si="504"/>
        <v>13.914292245024122</v>
      </c>
      <c r="AF1390" s="14" cm="1">
        <f t="array" ref="AF1390">_xlfn.XLOOKUP(AE1390,BSFC!$I$11:$I$33,_xlfn.XLOOKUP('Main Data (ICE)'!W1390,BSFC!$J$10:$W$10,BSFC!$J$11:$W$33,,-1),,-1)</f>
        <v>450.79008974999994</v>
      </c>
      <c r="AG1390" s="14">
        <f t="shared" si="505"/>
        <v>1.2590218679194376</v>
      </c>
      <c r="AH1390" s="14">
        <f t="shared" si="508"/>
        <v>2.08253003846414E-4</v>
      </c>
      <c r="AI1390" s="14">
        <f t="shared" si="509"/>
        <v>9.3878390294632047E-2</v>
      </c>
      <c r="AJ1390" s="14">
        <f t="shared" si="513"/>
        <v>163.34011766808885</v>
      </c>
      <c r="AK1390" s="14">
        <f t="shared" si="510"/>
        <v>1.2434223880083715E-4</v>
      </c>
      <c r="AL1390" s="14">
        <f t="shared" si="511"/>
        <v>0.21634452671270316</v>
      </c>
    </row>
    <row r="1391" spans="1:38" ht="15.75" thickBot="1" x14ac:dyDescent="0.3">
      <c r="A1391" s="14">
        <v>1</v>
      </c>
      <c r="B1391" s="17" t="s">
        <v>33</v>
      </c>
      <c r="C1391" s="14">
        <f t="shared" si="517"/>
        <v>1385</v>
      </c>
      <c r="D1391" s="14">
        <f t="shared" si="514"/>
        <v>30.000049728</v>
      </c>
      <c r="E1391" s="14">
        <f t="shared" si="515"/>
        <v>13.411199999999999</v>
      </c>
      <c r="F1391" s="14">
        <f t="shared" si="516"/>
        <v>120.1330972621042</v>
      </c>
      <c r="G1391" s="14">
        <f>0.5*('Specifications (ICE)'!$P$4*'Specifications (ICE)'!$P$3)*'Specifications (ICE)'!$P$5*E1391^2</f>
        <v>56.217600027646043</v>
      </c>
      <c r="H1391" s="14">
        <f>IF(B1391="A",'Specifications (ICE)'!$M$12,IF(B1391="G",'Specifications (ICE)'!$M$13))</f>
        <v>84.271039200000004</v>
      </c>
      <c r="I1391" s="14">
        <f>'Specifications (ICE)'!$H$11-G1391-H1391-R1391</f>
        <v>561.50961099107656</v>
      </c>
      <c r="J1391" s="14">
        <f t="shared" si="497"/>
        <v>0.88728655499254105</v>
      </c>
      <c r="K1391" s="14">
        <f>0.5*'Specifications (ICE)'!$E$16*E1391^2</f>
        <v>48283.043975654393</v>
      </c>
      <c r="L1391" s="14">
        <f>E1391/'Specifications (ICE)'!$M$4</f>
        <v>46.93333333333333</v>
      </c>
      <c r="M1391" s="14">
        <f t="shared" si="492"/>
        <v>3</v>
      </c>
      <c r="N1391" s="14">
        <f>IF(M1391=1,'Specifications (ICE)'!$M$19,IF(M1391=2,'Specifications (ICE)'!$M$20,IF(M1391=3,'Specifications (ICE)'!$M$21)))</f>
        <v>632.83908432016858</v>
      </c>
      <c r="O1391" s="14">
        <f t="shared" si="493"/>
        <v>56.911309171706868</v>
      </c>
      <c r="P1391" s="13">
        <f t="shared" si="494"/>
        <v>0.88728655499254105</v>
      </c>
      <c r="Q1391" s="14">
        <v>0</v>
      </c>
      <c r="R1391" s="17">
        <f>'Specifications (ICE)'!$E$16*9.81*SIN(Q1391-Q1390)</f>
        <v>0</v>
      </c>
      <c r="S1391" s="14">
        <f t="shared" si="498"/>
        <v>0</v>
      </c>
      <c r="T1391" s="12"/>
      <c r="U1391" s="3"/>
      <c r="V1391" s="19"/>
      <c r="W1391" s="14">
        <f>IF(M1391=1,_xlfn.XLOOKUP(D1391,' RPM (ICE)'!$E$3:$E$63,' RPM (ICE)'!$B$3:$B$63,,1),IF(M1391=2,_xlfn.XLOOKUP(D1391,' RPM (ICE)'!$F$3:$F$63,' RPM (ICE)'!$B$3:$B$63,,1),IF(M1391=3,_xlfn.XLOOKUP(D1391,' RPM (ICE)'!$G$3:$G$63,' RPM (ICE)'!$B$3:$B$63,,1))))</f>
        <v>6900</v>
      </c>
      <c r="X1391" s="12"/>
      <c r="Y1391" s="3"/>
      <c r="Z1391" s="3"/>
      <c r="AA1391" s="3"/>
      <c r="AB1391" s="19"/>
      <c r="AC1391" s="14">
        <f>IF(M1391=1,_xlfn.XLOOKUP(D1391,' RPM (ICE)'!$E$3:$E$63,' RPM (ICE)'!$C$3:$C$63,,-1),IF(M1391=2,_xlfn.XLOOKUP(D1391,' RPM (ICE)'!$F$3:$F$63,' RPM (ICE)'!$C$3:$C$63,,-1),IF(M1391=3,_xlfn.XLOOKUP(D1391,' RPM (ICE)'!$G$3:$G$63,' RPM (ICE)'!$C$3:$C$63,,-1))))</f>
        <v>13.483333333333301</v>
      </c>
      <c r="AD1391" s="14">
        <f t="shared" si="503"/>
        <v>10.054521666666643</v>
      </c>
      <c r="AE1391" s="14">
        <f t="shared" si="504"/>
        <v>13.914292245024122</v>
      </c>
      <c r="AF1391" s="14" cm="1">
        <f t="array" ref="AF1391">_xlfn.XLOOKUP(AE1391,BSFC!$I$11:$I$33,_xlfn.XLOOKUP('Main Data (ICE)'!W1391,BSFC!$J$10:$W$10,BSFC!$J$11:$W$33,,-1),,-1)</f>
        <v>450.79008974999994</v>
      </c>
      <c r="AG1391" s="14">
        <f t="shared" si="505"/>
        <v>1.2590218679194376</v>
      </c>
      <c r="AH1391" s="14">
        <f t="shared" si="508"/>
        <v>2.08253003846414E-4</v>
      </c>
      <c r="AI1391" s="14">
        <f t="shared" si="509"/>
        <v>9.3878390294632047E-2</v>
      </c>
      <c r="AJ1391" s="14">
        <f t="shared" si="513"/>
        <v>163.43399605838349</v>
      </c>
      <c r="AK1391" s="14">
        <f t="shared" si="510"/>
        <v>1.2434223880083715E-4</v>
      </c>
      <c r="AL1391" s="14">
        <f t="shared" si="511"/>
        <v>0.216468868951504</v>
      </c>
    </row>
    <row r="1392" spans="1:38" ht="15.75" thickBot="1" x14ac:dyDescent="0.3">
      <c r="A1392" s="14">
        <v>1</v>
      </c>
      <c r="B1392" s="17" t="s">
        <v>33</v>
      </c>
      <c r="C1392" s="14">
        <f t="shared" si="517"/>
        <v>1386</v>
      </c>
      <c r="D1392" s="14">
        <f t="shared" si="514"/>
        <v>30.000049728</v>
      </c>
      <c r="E1392" s="14">
        <f t="shared" si="515"/>
        <v>13.411199999999999</v>
      </c>
      <c r="F1392" s="14">
        <f t="shared" si="516"/>
        <v>120.20766180517268</v>
      </c>
      <c r="G1392" s="14">
        <f>0.5*('Specifications (ICE)'!$P$4*'Specifications (ICE)'!$P$3)*'Specifications (ICE)'!$P$5*E1392^2</f>
        <v>56.217600027646043</v>
      </c>
      <c r="H1392" s="14">
        <f>IF(B1392="A",'Specifications (ICE)'!$M$12,IF(B1392="G",'Specifications (ICE)'!$M$13))</f>
        <v>84.271039200000004</v>
      </c>
      <c r="I1392" s="14">
        <f>'Specifications (ICE)'!$H$11-G1392-H1392-R1392</f>
        <v>561.50961099107656</v>
      </c>
      <c r="J1392" s="14">
        <f t="shared" si="497"/>
        <v>0.88728655499254105</v>
      </c>
      <c r="K1392" s="14">
        <f>0.5*'Specifications (ICE)'!$E$16*E1392^2</f>
        <v>48283.043975654393</v>
      </c>
      <c r="L1392" s="14">
        <f>E1392/'Specifications (ICE)'!$M$4</f>
        <v>46.93333333333333</v>
      </c>
      <c r="M1392" s="14">
        <f t="shared" si="492"/>
        <v>3</v>
      </c>
      <c r="N1392" s="14">
        <f>IF(M1392=1,'Specifications (ICE)'!$M$19,IF(M1392=2,'Specifications (ICE)'!$M$20,IF(M1392=3,'Specifications (ICE)'!$M$21)))</f>
        <v>632.83908432016858</v>
      </c>
      <c r="O1392" s="14">
        <f t="shared" si="493"/>
        <v>56.911309171706868</v>
      </c>
      <c r="P1392" s="13">
        <f t="shared" si="494"/>
        <v>0.88728655499254105</v>
      </c>
      <c r="Q1392" s="14">
        <v>0</v>
      </c>
      <c r="R1392" s="17">
        <f>'Specifications (ICE)'!$E$16*9.81*SIN(Q1392-Q1391)</f>
        <v>0</v>
      </c>
      <c r="S1392" s="14">
        <f t="shared" si="498"/>
        <v>0</v>
      </c>
      <c r="T1392" s="12"/>
      <c r="U1392" s="3"/>
      <c r="V1392" s="19"/>
      <c r="W1392" s="14">
        <f>IF(M1392=1,_xlfn.XLOOKUP(D1392,' RPM (ICE)'!$E$3:$E$63,' RPM (ICE)'!$B$3:$B$63,,1),IF(M1392=2,_xlfn.XLOOKUP(D1392,' RPM (ICE)'!$F$3:$F$63,' RPM (ICE)'!$B$3:$B$63,,1),IF(M1392=3,_xlfn.XLOOKUP(D1392,' RPM (ICE)'!$G$3:$G$63,' RPM (ICE)'!$B$3:$B$63,,1))))</f>
        <v>6900</v>
      </c>
      <c r="X1392" s="12"/>
      <c r="Y1392" s="3"/>
      <c r="Z1392" s="3"/>
      <c r="AA1392" s="3"/>
      <c r="AB1392" s="19"/>
      <c r="AC1392" s="14">
        <f>IF(M1392=1,_xlfn.XLOOKUP(D1392,' RPM (ICE)'!$E$3:$E$63,' RPM (ICE)'!$C$3:$C$63,,-1),IF(M1392=2,_xlfn.XLOOKUP(D1392,' RPM (ICE)'!$F$3:$F$63,' RPM (ICE)'!$C$3:$C$63,,-1),IF(M1392=3,_xlfn.XLOOKUP(D1392,' RPM (ICE)'!$G$3:$G$63,' RPM (ICE)'!$C$3:$C$63,,-1))))</f>
        <v>13.483333333333301</v>
      </c>
      <c r="AD1392" s="14">
        <f t="shared" si="503"/>
        <v>10.054521666666643</v>
      </c>
      <c r="AE1392" s="14">
        <f t="shared" si="504"/>
        <v>13.914292245024122</v>
      </c>
      <c r="AF1392" s="14" cm="1">
        <f t="array" ref="AF1392">_xlfn.XLOOKUP(AE1392,BSFC!$I$11:$I$33,_xlfn.XLOOKUP('Main Data (ICE)'!W1392,BSFC!$J$10:$W$10,BSFC!$J$11:$W$33,,-1),,-1)</f>
        <v>450.79008974999994</v>
      </c>
      <c r="AG1392" s="14">
        <f t="shared" si="505"/>
        <v>1.2590218679194376</v>
      </c>
      <c r="AH1392" s="14">
        <f t="shared" si="508"/>
        <v>2.08253003846414E-4</v>
      </c>
      <c r="AI1392" s="14">
        <f t="shared" si="509"/>
        <v>9.3878390294632047E-2</v>
      </c>
      <c r="AJ1392" s="14">
        <f t="shared" si="513"/>
        <v>163.52787444867812</v>
      </c>
      <c r="AK1392" s="14">
        <f t="shared" si="510"/>
        <v>1.2434223880083715E-4</v>
      </c>
      <c r="AL1392" s="14">
        <f t="shared" si="511"/>
        <v>0.21659321119030484</v>
      </c>
    </row>
    <row r="1393" spans="1:38" ht="15.75" thickBot="1" x14ac:dyDescent="0.3">
      <c r="A1393" s="14">
        <v>1</v>
      </c>
      <c r="B1393" s="17" t="s">
        <v>33</v>
      </c>
      <c r="C1393" s="14">
        <f t="shared" si="517"/>
        <v>1387</v>
      </c>
      <c r="D1393" s="14">
        <f t="shared" si="514"/>
        <v>30.000049728</v>
      </c>
      <c r="E1393" s="14">
        <f t="shared" si="515"/>
        <v>13.411199999999999</v>
      </c>
      <c r="F1393" s="14">
        <f t="shared" si="516"/>
        <v>120.28222634824115</v>
      </c>
      <c r="G1393" s="14">
        <f>0.5*('Specifications (ICE)'!$P$4*'Specifications (ICE)'!$P$3)*'Specifications (ICE)'!$P$5*E1393^2</f>
        <v>56.217600027646043</v>
      </c>
      <c r="H1393" s="14">
        <f>IF(B1393="A",'Specifications (ICE)'!$M$12,IF(B1393="G",'Specifications (ICE)'!$M$13))</f>
        <v>84.271039200000004</v>
      </c>
      <c r="I1393" s="14">
        <f>'Specifications (ICE)'!$H$11-G1393-H1393-R1393</f>
        <v>561.50961099107656</v>
      </c>
      <c r="J1393" s="14">
        <f t="shared" si="497"/>
        <v>0.88728655499254105</v>
      </c>
      <c r="K1393" s="14">
        <f>0.5*'Specifications (ICE)'!$E$16*E1393^2</f>
        <v>48283.043975654393</v>
      </c>
      <c r="L1393" s="14">
        <f>E1393/'Specifications (ICE)'!$M$4</f>
        <v>46.93333333333333</v>
      </c>
      <c r="M1393" s="14">
        <f t="shared" si="492"/>
        <v>3</v>
      </c>
      <c r="N1393" s="14">
        <f>IF(M1393=1,'Specifications (ICE)'!$M$19,IF(M1393=2,'Specifications (ICE)'!$M$20,IF(M1393=3,'Specifications (ICE)'!$M$21)))</f>
        <v>632.83908432016858</v>
      </c>
      <c r="O1393" s="14">
        <f t="shared" si="493"/>
        <v>56.911309171706868</v>
      </c>
      <c r="P1393" s="13">
        <f t="shared" si="494"/>
        <v>0.88728655499254105</v>
      </c>
      <c r="Q1393" s="14">
        <v>0</v>
      </c>
      <c r="R1393" s="17">
        <f>'Specifications (ICE)'!$E$16*9.81*SIN(Q1393-Q1392)</f>
        <v>0</v>
      </c>
      <c r="S1393" s="14">
        <f t="shared" si="498"/>
        <v>0</v>
      </c>
      <c r="T1393" s="12"/>
      <c r="U1393" s="3"/>
      <c r="V1393" s="19"/>
      <c r="W1393" s="14">
        <f>IF(M1393=1,_xlfn.XLOOKUP(D1393,' RPM (ICE)'!$E$3:$E$63,' RPM (ICE)'!$B$3:$B$63,,1),IF(M1393=2,_xlfn.XLOOKUP(D1393,' RPM (ICE)'!$F$3:$F$63,' RPM (ICE)'!$B$3:$B$63,,1),IF(M1393=3,_xlfn.XLOOKUP(D1393,' RPM (ICE)'!$G$3:$G$63,' RPM (ICE)'!$B$3:$B$63,,1))))</f>
        <v>6900</v>
      </c>
      <c r="X1393" s="12"/>
      <c r="Y1393" s="3"/>
      <c r="Z1393" s="3"/>
      <c r="AA1393" s="3"/>
      <c r="AB1393" s="19"/>
      <c r="AC1393" s="14">
        <f>IF(M1393=1,_xlfn.XLOOKUP(D1393,' RPM (ICE)'!$E$3:$E$63,' RPM (ICE)'!$C$3:$C$63,,-1),IF(M1393=2,_xlfn.XLOOKUP(D1393,' RPM (ICE)'!$F$3:$F$63,' RPM (ICE)'!$C$3:$C$63,,-1),IF(M1393=3,_xlfn.XLOOKUP(D1393,' RPM (ICE)'!$G$3:$G$63,' RPM (ICE)'!$C$3:$C$63,,-1))))</f>
        <v>13.483333333333301</v>
      </c>
      <c r="AD1393" s="14">
        <f t="shared" si="503"/>
        <v>10.054521666666643</v>
      </c>
      <c r="AE1393" s="14">
        <f t="shared" si="504"/>
        <v>13.914292245024122</v>
      </c>
      <c r="AF1393" s="14" cm="1">
        <f t="array" ref="AF1393">_xlfn.XLOOKUP(AE1393,BSFC!$I$11:$I$33,_xlfn.XLOOKUP('Main Data (ICE)'!W1393,BSFC!$J$10:$W$10,BSFC!$J$11:$W$33,,-1),,-1)</f>
        <v>450.79008974999994</v>
      </c>
      <c r="AG1393" s="14">
        <f t="shared" si="505"/>
        <v>1.2590218679194376</v>
      </c>
      <c r="AH1393" s="14">
        <f t="shared" si="508"/>
        <v>2.08253003846414E-4</v>
      </c>
      <c r="AI1393" s="14">
        <f t="shared" si="509"/>
        <v>9.3878390294632047E-2</v>
      </c>
      <c r="AJ1393" s="14">
        <f t="shared" si="513"/>
        <v>163.62175283897275</v>
      </c>
      <c r="AK1393" s="14">
        <f t="shared" si="510"/>
        <v>1.2434223880083715E-4</v>
      </c>
      <c r="AL1393" s="14">
        <f t="shared" si="511"/>
        <v>0.21671755342910567</v>
      </c>
    </row>
    <row r="1394" spans="1:38" ht="15.75" thickBot="1" x14ac:dyDescent="0.3">
      <c r="A1394" s="14">
        <v>1</v>
      </c>
      <c r="B1394" s="17" t="s">
        <v>33</v>
      </c>
      <c r="C1394" s="14">
        <f t="shared" si="517"/>
        <v>1388</v>
      </c>
      <c r="D1394" s="14">
        <f t="shared" si="514"/>
        <v>30.000049728</v>
      </c>
      <c r="E1394" s="14">
        <f t="shared" si="515"/>
        <v>13.411199999999999</v>
      </c>
      <c r="F1394" s="14">
        <f t="shared" si="516"/>
        <v>120.35679089130963</v>
      </c>
      <c r="G1394" s="14">
        <f>0.5*('Specifications (ICE)'!$P$4*'Specifications (ICE)'!$P$3)*'Specifications (ICE)'!$P$5*E1394^2</f>
        <v>56.217600027646043</v>
      </c>
      <c r="H1394" s="14">
        <f>IF(B1394="A",'Specifications (ICE)'!$M$12,IF(B1394="G",'Specifications (ICE)'!$M$13))</f>
        <v>84.271039200000004</v>
      </c>
      <c r="I1394" s="14">
        <f>'Specifications (ICE)'!$H$11-G1394-H1394-R1394</f>
        <v>561.50961099107656</v>
      </c>
      <c r="J1394" s="14">
        <f t="shared" si="497"/>
        <v>0.88728655499254105</v>
      </c>
      <c r="K1394" s="14">
        <f>0.5*'Specifications (ICE)'!$E$16*E1394^2</f>
        <v>48283.043975654393</v>
      </c>
      <c r="L1394" s="14">
        <f>E1394/'Specifications (ICE)'!$M$4</f>
        <v>46.93333333333333</v>
      </c>
      <c r="M1394" s="14">
        <f t="shared" si="492"/>
        <v>3</v>
      </c>
      <c r="N1394" s="14">
        <f>IF(M1394=1,'Specifications (ICE)'!$M$19,IF(M1394=2,'Specifications (ICE)'!$M$20,IF(M1394=3,'Specifications (ICE)'!$M$21)))</f>
        <v>632.83908432016858</v>
      </c>
      <c r="O1394" s="14">
        <f t="shared" si="493"/>
        <v>56.911309171706868</v>
      </c>
      <c r="P1394" s="13">
        <f t="shared" si="494"/>
        <v>0.88728655499254105</v>
      </c>
      <c r="Q1394" s="14">
        <v>0</v>
      </c>
      <c r="R1394" s="17">
        <f>'Specifications (ICE)'!$E$16*9.81*SIN(Q1394-Q1393)</f>
        <v>0</v>
      </c>
      <c r="S1394" s="14">
        <f t="shared" si="498"/>
        <v>0</v>
      </c>
      <c r="T1394" s="12"/>
      <c r="U1394" s="3"/>
      <c r="V1394" s="19"/>
      <c r="W1394" s="14">
        <f>IF(M1394=1,_xlfn.XLOOKUP(D1394,' RPM (ICE)'!$E$3:$E$63,' RPM (ICE)'!$B$3:$B$63,,1),IF(M1394=2,_xlfn.XLOOKUP(D1394,' RPM (ICE)'!$F$3:$F$63,' RPM (ICE)'!$B$3:$B$63,,1),IF(M1394=3,_xlfn.XLOOKUP(D1394,' RPM (ICE)'!$G$3:$G$63,' RPM (ICE)'!$B$3:$B$63,,1))))</f>
        <v>6900</v>
      </c>
      <c r="X1394" s="12"/>
      <c r="Y1394" s="3"/>
      <c r="Z1394" s="3"/>
      <c r="AA1394" s="3"/>
      <c r="AB1394" s="19"/>
      <c r="AC1394" s="14">
        <f>IF(M1394=1,_xlfn.XLOOKUP(D1394,' RPM (ICE)'!$E$3:$E$63,' RPM (ICE)'!$C$3:$C$63,,-1),IF(M1394=2,_xlfn.XLOOKUP(D1394,' RPM (ICE)'!$F$3:$F$63,' RPM (ICE)'!$C$3:$C$63,,-1),IF(M1394=3,_xlfn.XLOOKUP(D1394,' RPM (ICE)'!$G$3:$G$63,' RPM (ICE)'!$C$3:$C$63,,-1))))</f>
        <v>13.483333333333301</v>
      </c>
      <c r="AD1394" s="14">
        <f t="shared" si="503"/>
        <v>10.054521666666643</v>
      </c>
      <c r="AE1394" s="14">
        <f t="shared" si="504"/>
        <v>13.914292245024122</v>
      </c>
      <c r="AF1394" s="14" cm="1">
        <f t="array" ref="AF1394">_xlfn.XLOOKUP(AE1394,BSFC!$I$11:$I$33,_xlfn.XLOOKUP('Main Data (ICE)'!W1394,BSFC!$J$10:$W$10,BSFC!$J$11:$W$33,,-1),,-1)</f>
        <v>450.79008974999994</v>
      </c>
      <c r="AG1394" s="14">
        <f t="shared" si="505"/>
        <v>1.2590218679194376</v>
      </c>
      <c r="AH1394" s="14">
        <f t="shared" si="508"/>
        <v>2.08253003846414E-4</v>
      </c>
      <c r="AI1394" s="14">
        <f t="shared" si="509"/>
        <v>9.3878390294632047E-2</v>
      </c>
      <c r="AJ1394" s="14">
        <f t="shared" si="513"/>
        <v>163.71563122926739</v>
      </c>
      <c r="AK1394" s="14">
        <f t="shared" si="510"/>
        <v>1.2434223880083715E-4</v>
      </c>
      <c r="AL1394" s="14">
        <f t="shared" si="511"/>
        <v>0.21684189566790651</v>
      </c>
    </row>
    <row r="1395" spans="1:38" ht="15.75" thickBot="1" x14ac:dyDescent="0.3">
      <c r="A1395" s="14">
        <v>1</v>
      </c>
      <c r="B1395" s="17" t="s">
        <v>33</v>
      </c>
      <c r="C1395" s="14">
        <f t="shared" si="517"/>
        <v>1389</v>
      </c>
      <c r="D1395" s="14">
        <f t="shared" si="514"/>
        <v>30.000049728</v>
      </c>
      <c r="E1395" s="14">
        <f t="shared" si="515"/>
        <v>13.411199999999999</v>
      </c>
      <c r="F1395" s="14">
        <f t="shared" si="516"/>
        <v>120.4313554343781</v>
      </c>
      <c r="G1395" s="14">
        <f>0.5*('Specifications (ICE)'!$P$4*'Specifications (ICE)'!$P$3)*'Specifications (ICE)'!$P$5*E1395^2</f>
        <v>56.217600027646043</v>
      </c>
      <c r="H1395" s="14">
        <f>IF(B1395="A",'Specifications (ICE)'!$M$12,IF(B1395="G",'Specifications (ICE)'!$M$13))</f>
        <v>84.271039200000004</v>
      </c>
      <c r="I1395" s="14">
        <f>'Specifications (ICE)'!$H$11-G1395-H1395-R1395</f>
        <v>561.50961099107656</v>
      </c>
      <c r="J1395" s="14">
        <f t="shared" si="497"/>
        <v>0.88728655499254105</v>
      </c>
      <c r="K1395" s="14">
        <f>0.5*'Specifications (ICE)'!$E$16*E1395^2</f>
        <v>48283.043975654393</v>
      </c>
      <c r="L1395" s="14">
        <f>E1395/'Specifications (ICE)'!$M$4</f>
        <v>46.93333333333333</v>
      </c>
      <c r="M1395" s="14">
        <f t="shared" si="492"/>
        <v>3</v>
      </c>
      <c r="N1395" s="14">
        <f>IF(M1395=1,'Specifications (ICE)'!$M$19,IF(M1395=2,'Specifications (ICE)'!$M$20,IF(M1395=3,'Specifications (ICE)'!$M$21)))</f>
        <v>632.83908432016858</v>
      </c>
      <c r="O1395" s="14">
        <f t="shared" si="493"/>
        <v>56.911309171706868</v>
      </c>
      <c r="P1395" s="13">
        <f t="shared" si="494"/>
        <v>0.88728655499254105</v>
      </c>
      <c r="Q1395" s="14">
        <v>0</v>
      </c>
      <c r="R1395" s="17">
        <f>'Specifications (ICE)'!$E$16*9.81*SIN(Q1395-Q1394)</f>
        <v>0</v>
      </c>
      <c r="S1395" s="14">
        <f t="shared" si="498"/>
        <v>0</v>
      </c>
      <c r="T1395" s="12"/>
      <c r="U1395" s="3"/>
      <c r="V1395" s="19"/>
      <c r="W1395" s="14">
        <f>IF(M1395=1,_xlfn.XLOOKUP(D1395,' RPM (ICE)'!$E$3:$E$63,' RPM (ICE)'!$B$3:$B$63,,1),IF(M1395=2,_xlfn.XLOOKUP(D1395,' RPM (ICE)'!$F$3:$F$63,' RPM (ICE)'!$B$3:$B$63,,1),IF(M1395=3,_xlfn.XLOOKUP(D1395,' RPM (ICE)'!$G$3:$G$63,' RPM (ICE)'!$B$3:$B$63,,1))))</f>
        <v>6900</v>
      </c>
      <c r="X1395" s="12"/>
      <c r="Y1395" s="3"/>
      <c r="Z1395" s="3"/>
      <c r="AA1395" s="3"/>
      <c r="AB1395" s="19"/>
      <c r="AC1395" s="14">
        <f>IF(M1395=1,_xlfn.XLOOKUP(D1395,' RPM (ICE)'!$E$3:$E$63,' RPM (ICE)'!$C$3:$C$63,,-1),IF(M1395=2,_xlfn.XLOOKUP(D1395,' RPM (ICE)'!$F$3:$F$63,' RPM (ICE)'!$C$3:$C$63,,-1),IF(M1395=3,_xlfn.XLOOKUP(D1395,' RPM (ICE)'!$G$3:$G$63,' RPM (ICE)'!$C$3:$C$63,,-1))))</f>
        <v>13.483333333333301</v>
      </c>
      <c r="AD1395" s="14">
        <f t="shared" si="503"/>
        <v>10.054521666666643</v>
      </c>
      <c r="AE1395" s="14">
        <f t="shared" si="504"/>
        <v>13.914292245024122</v>
      </c>
      <c r="AF1395" s="14" cm="1">
        <f t="array" ref="AF1395">_xlfn.XLOOKUP(AE1395,BSFC!$I$11:$I$33,_xlfn.XLOOKUP('Main Data (ICE)'!W1395,BSFC!$J$10:$W$10,BSFC!$J$11:$W$33,,-1),,-1)</f>
        <v>450.79008974999994</v>
      </c>
      <c r="AG1395" s="14">
        <f t="shared" si="505"/>
        <v>1.2590218679194376</v>
      </c>
      <c r="AH1395" s="14">
        <f t="shared" si="508"/>
        <v>2.08253003846414E-4</v>
      </c>
      <c r="AI1395" s="14">
        <f t="shared" si="509"/>
        <v>9.3878390294632047E-2</v>
      </c>
      <c r="AJ1395" s="14">
        <f t="shared" si="513"/>
        <v>163.80950961956202</v>
      </c>
      <c r="AK1395" s="14">
        <f t="shared" si="510"/>
        <v>1.2434223880083715E-4</v>
      </c>
      <c r="AL1395" s="14">
        <f t="shared" si="511"/>
        <v>0.21696623790670735</v>
      </c>
    </row>
    <row r="1396" spans="1:38" ht="15.75" thickBot="1" x14ac:dyDescent="0.3">
      <c r="A1396" s="14">
        <v>1</v>
      </c>
      <c r="B1396" s="17" t="s">
        <v>33</v>
      </c>
      <c r="C1396" s="14">
        <f t="shared" si="517"/>
        <v>1390</v>
      </c>
      <c r="D1396" s="14">
        <f t="shared" si="514"/>
        <v>30.000049728</v>
      </c>
      <c r="E1396" s="14">
        <f t="shared" si="515"/>
        <v>13.411199999999999</v>
      </c>
      <c r="F1396" s="14">
        <f t="shared" si="516"/>
        <v>120.50591997744658</v>
      </c>
      <c r="G1396" s="14">
        <f>0.5*('Specifications (ICE)'!$P$4*'Specifications (ICE)'!$P$3)*'Specifications (ICE)'!$P$5*E1396^2</f>
        <v>56.217600027646043</v>
      </c>
      <c r="H1396" s="14">
        <f>IF(B1396="A",'Specifications (ICE)'!$M$12,IF(B1396="G",'Specifications (ICE)'!$M$13))</f>
        <v>84.271039200000004</v>
      </c>
      <c r="I1396" s="14">
        <f>'Specifications (ICE)'!$H$11-G1396-H1396-R1396</f>
        <v>561.50961099107656</v>
      </c>
      <c r="J1396" s="14">
        <f t="shared" si="497"/>
        <v>0.88728655499254105</v>
      </c>
      <c r="K1396" s="14">
        <f>0.5*'Specifications (ICE)'!$E$16*E1396^2</f>
        <v>48283.043975654393</v>
      </c>
      <c r="L1396" s="14">
        <f>E1396/'Specifications (ICE)'!$M$4</f>
        <v>46.93333333333333</v>
      </c>
      <c r="M1396" s="14">
        <f t="shared" si="492"/>
        <v>3</v>
      </c>
      <c r="N1396" s="14">
        <f>IF(M1396=1,'Specifications (ICE)'!$M$19,IF(M1396=2,'Specifications (ICE)'!$M$20,IF(M1396=3,'Specifications (ICE)'!$M$21)))</f>
        <v>632.83908432016858</v>
      </c>
      <c r="O1396" s="14">
        <f t="shared" si="493"/>
        <v>56.911309171706868</v>
      </c>
      <c r="P1396" s="13">
        <f t="shared" si="494"/>
        <v>0.88728655499254105</v>
      </c>
      <c r="Q1396" s="14">
        <v>0</v>
      </c>
      <c r="R1396" s="17">
        <f>'Specifications (ICE)'!$E$16*9.81*SIN(Q1396-Q1395)</f>
        <v>0</v>
      </c>
      <c r="S1396" s="14">
        <f t="shared" si="498"/>
        <v>0</v>
      </c>
      <c r="T1396" s="12"/>
      <c r="U1396" s="3"/>
      <c r="V1396" s="19"/>
      <c r="W1396" s="14">
        <f>IF(M1396=1,_xlfn.XLOOKUP(D1396,' RPM (ICE)'!$E$3:$E$63,' RPM (ICE)'!$B$3:$B$63,,1),IF(M1396=2,_xlfn.XLOOKUP(D1396,' RPM (ICE)'!$F$3:$F$63,' RPM (ICE)'!$B$3:$B$63,,1),IF(M1396=3,_xlfn.XLOOKUP(D1396,' RPM (ICE)'!$G$3:$G$63,' RPM (ICE)'!$B$3:$B$63,,1))))</f>
        <v>6900</v>
      </c>
      <c r="X1396" s="12"/>
      <c r="Y1396" s="3"/>
      <c r="Z1396" s="3"/>
      <c r="AA1396" s="3"/>
      <c r="AB1396" s="19"/>
      <c r="AC1396" s="14">
        <f>IF(M1396=1,_xlfn.XLOOKUP(D1396,' RPM (ICE)'!$E$3:$E$63,' RPM (ICE)'!$C$3:$C$63,,-1),IF(M1396=2,_xlfn.XLOOKUP(D1396,' RPM (ICE)'!$F$3:$F$63,' RPM (ICE)'!$C$3:$C$63,,-1),IF(M1396=3,_xlfn.XLOOKUP(D1396,' RPM (ICE)'!$G$3:$G$63,' RPM (ICE)'!$C$3:$C$63,,-1))))</f>
        <v>13.483333333333301</v>
      </c>
      <c r="AD1396" s="14">
        <f t="shared" si="503"/>
        <v>10.054521666666643</v>
      </c>
      <c r="AE1396" s="14">
        <f t="shared" si="504"/>
        <v>13.914292245024122</v>
      </c>
      <c r="AF1396" s="14" cm="1">
        <f t="array" ref="AF1396">_xlfn.XLOOKUP(AE1396,BSFC!$I$11:$I$33,_xlfn.XLOOKUP('Main Data (ICE)'!W1396,BSFC!$J$10:$W$10,BSFC!$J$11:$W$33,,-1),,-1)</f>
        <v>450.79008974999994</v>
      </c>
      <c r="AG1396" s="14">
        <f t="shared" si="505"/>
        <v>1.2590218679194376</v>
      </c>
      <c r="AH1396" s="14">
        <f t="shared" si="508"/>
        <v>2.08253003846414E-4</v>
      </c>
      <c r="AI1396" s="14">
        <f t="shared" si="509"/>
        <v>9.3878390294632047E-2</v>
      </c>
      <c r="AJ1396" s="14">
        <f t="shared" si="513"/>
        <v>163.90338800985666</v>
      </c>
      <c r="AK1396" s="14">
        <f t="shared" si="510"/>
        <v>1.2434223880083715E-4</v>
      </c>
      <c r="AL1396" s="14">
        <f t="shared" si="511"/>
        <v>0.21709058014550819</v>
      </c>
    </row>
    <row r="1397" spans="1:38" ht="15.75" thickBot="1" x14ac:dyDescent="0.3">
      <c r="A1397" s="14">
        <v>1</v>
      </c>
      <c r="B1397" s="17" t="s">
        <v>33</v>
      </c>
      <c r="C1397" s="14">
        <f t="shared" si="517"/>
        <v>1391</v>
      </c>
      <c r="D1397" s="14">
        <f t="shared" si="514"/>
        <v>30.000049728</v>
      </c>
      <c r="E1397" s="14">
        <f t="shared" si="515"/>
        <v>13.411199999999999</v>
      </c>
      <c r="F1397" s="14">
        <f t="shared" si="516"/>
        <v>120.58048452051506</v>
      </c>
      <c r="G1397" s="14">
        <f>0.5*('Specifications (ICE)'!$P$4*'Specifications (ICE)'!$P$3)*'Specifications (ICE)'!$P$5*E1397^2</f>
        <v>56.217600027646043</v>
      </c>
      <c r="H1397" s="14">
        <f>IF(B1397="A",'Specifications (ICE)'!$M$12,IF(B1397="G",'Specifications (ICE)'!$M$13))</f>
        <v>84.271039200000004</v>
      </c>
      <c r="I1397" s="14">
        <f>'Specifications (ICE)'!$H$11-G1397-H1397-R1397</f>
        <v>561.50961099107656</v>
      </c>
      <c r="J1397" s="14">
        <f t="shared" si="497"/>
        <v>0.88728655499254105</v>
      </c>
      <c r="K1397" s="14">
        <f>0.5*'Specifications (ICE)'!$E$16*E1397^2</f>
        <v>48283.043975654393</v>
      </c>
      <c r="L1397" s="14">
        <f>E1397/'Specifications (ICE)'!$M$4</f>
        <v>46.93333333333333</v>
      </c>
      <c r="M1397" s="14">
        <f t="shared" si="492"/>
        <v>3</v>
      </c>
      <c r="N1397" s="14">
        <f>IF(M1397=1,'Specifications (ICE)'!$M$19,IF(M1397=2,'Specifications (ICE)'!$M$20,IF(M1397=3,'Specifications (ICE)'!$M$21)))</f>
        <v>632.83908432016858</v>
      </c>
      <c r="O1397" s="14">
        <f t="shared" si="493"/>
        <v>56.911309171706868</v>
      </c>
      <c r="P1397" s="13">
        <f t="shared" si="494"/>
        <v>0.88728655499254105</v>
      </c>
      <c r="Q1397" s="14">
        <v>0</v>
      </c>
      <c r="R1397" s="17">
        <f>'Specifications (ICE)'!$E$16*9.81*SIN(Q1397-Q1396)</f>
        <v>0</v>
      </c>
      <c r="S1397" s="14">
        <f t="shared" si="498"/>
        <v>0</v>
      </c>
      <c r="T1397" s="12"/>
      <c r="U1397" s="3"/>
      <c r="V1397" s="19"/>
      <c r="W1397" s="14">
        <f>IF(M1397=1,_xlfn.XLOOKUP(D1397,' RPM (ICE)'!$E$3:$E$63,' RPM (ICE)'!$B$3:$B$63,,1),IF(M1397=2,_xlfn.XLOOKUP(D1397,' RPM (ICE)'!$F$3:$F$63,' RPM (ICE)'!$B$3:$B$63,,1),IF(M1397=3,_xlfn.XLOOKUP(D1397,' RPM (ICE)'!$G$3:$G$63,' RPM (ICE)'!$B$3:$B$63,,1))))</f>
        <v>6900</v>
      </c>
      <c r="X1397" s="12"/>
      <c r="Y1397" s="3"/>
      <c r="Z1397" s="3"/>
      <c r="AA1397" s="3"/>
      <c r="AB1397" s="19"/>
      <c r="AC1397" s="14">
        <f>IF(M1397=1,_xlfn.XLOOKUP(D1397,' RPM (ICE)'!$E$3:$E$63,' RPM (ICE)'!$C$3:$C$63,,-1),IF(M1397=2,_xlfn.XLOOKUP(D1397,' RPM (ICE)'!$F$3:$F$63,' RPM (ICE)'!$C$3:$C$63,,-1),IF(M1397=3,_xlfn.XLOOKUP(D1397,' RPM (ICE)'!$G$3:$G$63,' RPM (ICE)'!$C$3:$C$63,,-1))))</f>
        <v>13.483333333333301</v>
      </c>
      <c r="AD1397" s="14">
        <f t="shared" si="503"/>
        <v>10.054521666666643</v>
      </c>
      <c r="AE1397" s="14">
        <f t="shared" si="504"/>
        <v>13.914292245024122</v>
      </c>
      <c r="AF1397" s="14" cm="1">
        <f t="array" ref="AF1397">_xlfn.XLOOKUP(AE1397,BSFC!$I$11:$I$33,_xlfn.XLOOKUP('Main Data (ICE)'!W1397,BSFC!$J$10:$W$10,BSFC!$J$11:$W$33,,-1),,-1)</f>
        <v>450.79008974999994</v>
      </c>
      <c r="AG1397" s="14">
        <f t="shared" si="505"/>
        <v>1.2590218679194376</v>
      </c>
      <c r="AH1397" s="14">
        <f t="shared" si="508"/>
        <v>2.08253003846414E-4</v>
      </c>
      <c r="AI1397" s="14">
        <f t="shared" si="509"/>
        <v>9.3878390294632047E-2</v>
      </c>
      <c r="AJ1397" s="14">
        <f t="shared" si="513"/>
        <v>163.99726640015129</v>
      </c>
      <c r="AK1397" s="14">
        <f t="shared" si="510"/>
        <v>1.2434223880083715E-4</v>
      </c>
      <c r="AL1397" s="14">
        <f t="shared" si="511"/>
        <v>0.21721492238430903</v>
      </c>
    </row>
    <row r="1398" spans="1:38" ht="15.75" thickBot="1" x14ac:dyDescent="0.3">
      <c r="A1398" s="14">
        <v>1</v>
      </c>
      <c r="B1398" s="17" t="s">
        <v>33</v>
      </c>
      <c r="C1398" s="14">
        <f t="shared" si="517"/>
        <v>1392</v>
      </c>
      <c r="D1398" s="14">
        <f t="shared" si="514"/>
        <v>30.000049728</v>
      </c>
      <c r="E1398" s="14">
        <f t="shared" si="515"/>
        <v>13.411199999999999</v>
      </c>
      <c r="F1398" s="14">
        <f t="shared" si="516"/>
        <v>120.65504906358353</v>
      </c>
      <c r="G1398" s="14">
        <f>0.5*('Specifications (ICE)'!$P$4*'Specifications (ICE)'!$P$3)*'Specifications (ICE)'!$P$5*E1398^2</f>
        <v>56.217600027646043</v>
      </c>
      <c r="H1398" s="14">
        <f>IF(B1398="A",'Specifications (ICE)'!$M$12,IF(B1398="G",'Specifications (ICE)'!$M$13))</f>
        <v>84.271039200000004</v>
      </c>
      <c r="I1398" s="14">
        <f>'Specifications (ICE)'!$H$11-G1398-H1398-R1398</f>
        <v>561.50961099107656</v>
      </c>
      <c r="J1398" s="14">
        <f t="shared" si="497"/>
        <v>0.88728655499254105</v>
      </c>
      <c r="K1398" s="14">
        <f>0.5*'Specifications (ICE)'!$E$16*E1398^2</f>
        <v>48283.043975654393</v>
      </c>
      <c r="L1398" s="14">
        <f>E1398/'Specifications (ICE)'!$M$4</f>
        <v>46.93333333333333</v>
      </c>
      <c r="M1398" s="14">
        <f t="shared" si="492"/>
        <v>3</v>
      </c>
      <c r="N1398" s="14">
        <f>IF(M1398=1,'Specifications (ICE)'!$M$19,IF(M1398=2,'Specifications (ICE)'!$M$20,IF(M1398=3,'Specifications (ICE)'!$M$21)))</f>
        <v>632.83908432016858</v>
      </c>
      <c r="O1398" s="14">
        <f t="shared" si="493"/>
        <v>56.911309171706868</v>
      </c>
      <c r="P1398" s="13">
        <f t="shared" si="494"/>
        <v>0.88728655499254105</v>
      </c>
      <c r="Q1398" s="14">
        <v>0</v>
      </c>
      <c r="R1398" s="17">
        <f>'Specifications (ICE)'!$E$16*9.81*SIN(Q1398-Q1397)</f>
        <v>0</v>
      </c>
      <c r="S1398" s="14">
        <f t="shared" si="498"/>
        <v>0</v>
      </c>
      <c r="T1398" s="12"/>
      <c r="U1398" s="3"/>
      <c r="V1398" s="19"/>
      <c r="W1398" s="14">
        <f>IF(M1398=1,_xlfn.XLOOKUP(D1398,' RPM (ICE)'!$E$3:$E$63,' RPM (ICE)'!$B$3:$B$63,,1),IF(M1398=2,_xlfn.XLOOKUP(D1398,' RPM (ICE)'!$F$3:$F$63,' RPM (ICE)'!$B$3:$B$63,,1),IF(M1398=3,_xlfn.XLOOKUP(D1398,' RPM (ICE)'!$G$3:$G$63,' RPM (ICE)'!$B$3:$B$63,,1))))</f>
        <v>6900</v>
      </c>
      <c r="X1398" s="12"/>
      <c r="Y1398" s="3"/>
      <c r="Z1398" s="3"/>
      <c r="AA1398" s="3"/>
      <c r="AB1398" s="19"/>
      <c r="AC1398" s="14">
        <f>IF(M1398=1,_xlfn.XLOOKUP(D1398,' RPM (ICE)'!$E$3:$E$63,' RPM (ICE)'!$C$3:$C$63,,-1),IF(M1398=2,_xlfn.XLOOKUP(D1398,' RPM (ICE)'!$F$3:$F$63,' RPM (ICE)'!$C$3:$C$63,,-1),IF(M1398=3,_xlfn.XLOOKUP(D1398,' RPM (ICE)'!$G$3:$G$63,' RPM (ICE)'!$C$3:$C$63,,-1))))</f>
        <v>13.483333333333301</v>
      </c>
      <c r="AD1398" s="14">
        <f t="shared" si="503"/>
        <v>10.054521666666643</v>
      </c>
      <c r="AE1398" s="14">
        <f t="shared" si="504"/>
        <v>13.914292245024122</v>
      </c>
      <c r="AF1398" s="14" cm="1">
        <f t="array" ref="AF1398">_xlfn.XLOOKUP(AE1398,BSFC!$I$11:$I$33,_xlfn.XLOOKUP('Main Data (ICE)'!W1398,BSFC!$J$10:$W$10,BSFC!$J$11:$W$33,,-1),,-1)</f>
        <v>450.79008974999994</v>
      </c>
      <c r="AG1398" s="14">
        <f t="shared" si="505"/>
        <v>1.2590218679194376</v>
      </c>
      <c r="AH1398" s="14">
        <f t="shared" si="508"/>
        <v>2.08253003846414E-4</v>
      </c>
      <c r="AI1398" s="14">
        <f t="shared" si="509"/>
        <v>9.3878390294632047E-2</v>
      </c>
      <c r="AJ1398" s="14">
        <f t="shared" si="513"/>
        <v>164.09114479044592</v>
      </c>
      <c r="AK1398" s="14">
        <f t="shared" si="510"/>
        <v>1.2434223880083715E-4</v>
      </c>
      <c r="AL1398" s="14">
        <f t="shared" si="511"/>
        <v>0.21733926462310987</v>
      </c>
    </row>
    <row r="1399" spans="1:38" ht="15.75" thickBot="1" x14ac:dyDescent="0.3">
      <c r="A1399" s="14">
        <v>1</v>
      </c>
      <c r="B1399" s="17" t="s">
        <v>33</v>
      </c>
      <c r="C1399" s="14">
        <f t="shared" si="517"/>
        <v>1393</v>
      </c>
      <c r="D1399" s="14">
        <f t="shared" si="514"/>
        <v>30.000049728</v>
      </c>
      <c r="E1399" s="14">
        <f t="shared" si="515"/>
        <v>13.411199999999999</v>
      </c>
      <c r="F1399" s="14">
        <f t="shared" si="516"/>
        <v>120.72961360665201</v>
      </c>
      <c r="G1399" s="14">
        <f>0.5*('Specifications (ICE)'!$P$4*'Specifications (ICE)'!$P$3)*'Specifications (ICE)'!$P$5*E1399^2</f>
        <v>56.217600027646043</v>
      </c>
      <c r="H1399" s="14">
        <f>IF(B1399="A",'Specifications (ICE)'!$M$12,IF(B1399="G",'Specifications (ICE)'!$M$13))</f>
        <v>84.271039200000004</v>
      </c>
      <c r="I1399" s="14">
        <f>'Specifications (ICE)'!$H$11-G1399-H1399-R1399</f>
        <v>561.50961099107656</v>
      </c>
      <c r="J1399" s="14">
        <f t="shared" si="497"/>
        <v>0.88728655499254105</v>
      </c>
      <c r="K1399" s="14">
        <f>0.5*'Specifications (ICE)'!$E$16*E1399^2</f>
        <v>48283.043975654393</v>
      </c>
      <c r="L1399" s="14">
        <f>E1399/'Specifications (ICE)'!$M$4</f>
        <v>46.93333333333333</v>
      </c>
      <c r="M1399" s="14">
        <f t="shared" si="492"/>
        <v>3</v>
      </c>
      <c r="N1399" s="14">
        <f>IF(M1399=1,'Specifications (ICE)'!$M$19,IF(M1399=2,'Specifications (ICE)'!$M$20,IF(M1399=3,'Specifications (ICE)'!$M$21)))</f>
        <v>632.83908432016858</v>
      </c>
      <c r="O1399" s="14">
        <f t="shared" si="493"/>
        <v>56.911309171706868</v>
      </c>
      <c r="P1399" s="13">
        <f t="shared" si="494"/>
        <v>0.88728655499254105</v>
      </c>
      <c r="Q1399" s="14">
        <v>0</v>
      </c>
      <c r="R1399" s="17">
        <f>'Specifications (ICE)'!$E$16*9.81*SIN(Q1399-Q1398)</f>
        <v>0</v>
      </c>
      <c r="S1399" s="14">
        <f t="shared" si="498"/>
        <v>0</v>
      </c>
      <c r="T1399" s="12"/>
      <c r="U1399" s="3"/>
      <c r="V1399" s="19"/>
      <c r="W1399" s="14">
        <f>IF(M1399=1,_xlfn.XLOOKUP(D1399,' RPM (ICE)'!$E$3:$E$63,' RPM (ICE)'!$B$3:$B$63,,1),IF(M1399=2,_xlfn.XLOOKUP(D1399,' RPM (ICE)'!$F$3:$F$63,' RPM (ICE)'!$B$3:$B$63,,1),IF(M1399=3,_xlfn.XLOOKUP(D1399,' RPM (ICE)'!$G$3:$G$63,' RPM (ICE)'!$B$3:$B$63,,1))))</f>
        <v>6900</v>
      </c>
      <c r="X1399" s="12"/>
      <c r="Y1399" s="3"/>
      <c r="Z1399" s="3"/>
      <c r="AA1399" s="3"/>
      <c r="AB1399" s="19"/>
      <c r="AC1399" s="14">
        <f>IF(M1399=1,_xlfn.XLOOKUP(D1399,' RPM (ICE)'!$E$3:$E$63,' RPM (ICE)'!$C$3:$C$63,,-1),IF(M1399=2,_xlfn.XLOOKUP(D1399,' RPM (ICE)'!$F$3:$F$63,' RPM (ICE)'!$C$3:$C$63,,-1),IF(M1399=3,_xlfn.XLOOKUP(D1399,' RPM (ICE)'!$G$3:$G$63,' RPM (ICE)'!$C$3:$C$63,,-1))))</f>
        <v>13.483333333333301</v>
      </c>
      <c r="AD1399" s="14">
        <f t="shared" si="503"/>
        <v>10.054521666666643</v>
      </c>
      <c r="AE1399" s="14">
        <f t="shared" si="504"/>
        <v>13.914292245024122</v>
      </c>
      <c r="AF1399" s="14" cm="1">
        <f t="array" ref="AF1399">_xlfn.XLOOKUP(AE1399,BSFC!$I$11:$I$33,_xlfn.XLOOKUP('Main Data (ICE)'!W1399,BSFC!$J$10:$W$10,BSFC!$J$11:$W$33,,-1),,-1)</f>
        <v>450.79008974999994</v>
      </c>
      <c r="AG1399" s="14">
        <f t="shared" si="505"/>
        <v>1.2590218679194376</v>
      </c>
      <c r="AH1399" s="14">
        <f t="shared" si="508"/>
        <v>2.08253003846414E-4</v>
      </c>
      <c r="AI1399" s="14">
        <f t="shared" si="509"/>
        <v>9.3878390294632047E-2</v>
      </c>
      <c r="AJ1399" s="14">
        <f t="shared" si="513"/>
        <v>164.18502318074056</v>
      </c>
      <c r="AK1399" s="14">
        <f t="shared" si="510"/>
        <v>1.2434223880083715E-4</v>
      </c>
      <c r="AL1399" s="14">
        <f t="shared" si="511"/>
        <v>0.21746360686191071</v>
      </c>
    </row>
    <row r="1400" spans="1:38" ht="15.75" thickBot="1" x14ac:dyDescent="0.3">
      <c r="A1400" s="14">
        <v>1</v>
      </c>
      <c r="B1400" s="17" t="s">
        <v>33</v>
      </c>
      <c r="C1400" s="14">
        <f t="shared" si="517"/>
        <v>1394</v>
      </c>
      <c r="D1400" s="14">
        <f t="shared" si="514"/>
        <v>30.000049728</v>
      </c>
      <c r="E1400" s="14">
        <f t="shared" si="515"/>
        <v>13.411199999999999</v>
      </c>
      <c r="F1400" s="14">
        <f t="shared" si="516"/>
        <v>120.80417814972049</v>
      </c>
      <c r="G1400" s="14">
        <f>0.5*('Specifications (ICE)'!$P$4*'Specifications (ICE)'!$P$3)*'Specifications (ICE)'!$P$5*E1400^2</f>
        <v>56.217600027646043</v>
      </c>
      <c r="H1400" s="14">
        <f>IF(B1400="A",'Specifications (ICE)'!$M$12,IF(B1400="G",'Specifications (ICE)'!$M$13))</f>
        <v>84.271039200000004</v>
      </c>
      <c r="I1400" s="14">
        <f>'Specifications (ICE)'!$H$11-G1400-H1400-R1400</f>
        <v>561.50961099107656</v>
      </c>
      <c r="J1400" s="14">
        <f t="shared" si="497"/>
        <v>0.88728655499254105</v>
      </c>
      <c r="K1400" s="14">
        <f>0.5*'Specifications (ICE)'!$E$16*E1400^2</f>
        <v>48283.043975654393</v>
      </c>
      <c r="L1400" s="14">
        <f>E1400/'Specifications (ICE)'!$M$4</f>
        <v>46.93333333333333</v>
      </c>
      <c r="M1400" s="14">
        <f t="shared" si="492"/>
        <v>3</v>
      </c>
      <c r="N1400" s="14">
        <f>IF(M1400=1,'Specifications (ICE)'!$M$19,IF(M1400=2,'Specifications (ICE)'!$M$20,IF(M1400=3,'Specifications (ICE)'!$M$21)))</f>
        <v>632.83908432016858</v>
      </c>
      <c r="O1400" s="14">
        <f t="shared" si="493"/>
        <v>56.911309171706868</v>
      </c>
      <c r="P1400" s="13">
        <f t="shared" si="494"/>
        <v>0.88728655499254105</v>
      </c>
      <c r="Q1400" s="14">
        <v>0</v>
      </c>
      <c r="R1400" s="17">
        <f>'Specifications (ICE)'!$E$16*9.81*SIN(Q1400-Q1399)</f>
        <v>0</v>
      </c>
      <c r="S1400" s="14">
        <f t="shared" si="498"/>
        <v>0</v>
      </c>
      <c r="T1400" s="12"/>
      <c r="U1400" s="3"/>
      <c r="V1400" s="19"/>
      <c r="W1400" s="14">
        <f>IF(M1400=1,_xlfn.XLOOKUP(D1400,' RPM (ICE)'!$E$3:$E$63,' RPM (ICE)'!$B$3:$B$63,,1),IF(M1400=2,_xlfn.XLOOKUP(D1400,' RPM (ICE)'!$F$3:$F$63,' RPM (ICE)'!$B$3:$B$63,,1),IF(M1400=3,_xlfn.XLOOKUP(D1400,' RPM (ICE)'!$G$3:$G$63,' RPM (ICE)'!$B$3:$B$63,,1))))</f>
        <v>6900</v>
      </c>
      <c r="X1400" s="12"/>
      <c r="Y1400" s="3"/>
      <c r="Z1400" s="3"/>
      <c r="AA1400" s="3"/>
      <c r="AB1400" s="19"/>
      <c r="AC1400" s="14">
        <f>IF(M1400=1,_xlfn.XLOOKUP(D1400,' RPM (ICE)'!$E$3:$E$63,' RPM (ICE)'!$C$3:$C$63,,-1),IF(M1400=2,_xlfn.XLOOKUP(D1400,' RPM (ICE)'!$F$3:$F$63,' RPM (ICE)'!$C$3:$C$63,,-1),IF(M1400=3,_xlfn.XLOOKUP(D1400,' RPM (ICE)'!$G$3:$G$63,' RPM (ICE)'!$C$3:$C$63,,-1))))</f>
        <v>13.483333333333301</v>
      </c>
      <c r="AD1400" s="14">
        <f t="shared" si="503"/>
        <v>10.054521666666643</v>
      </c>
      <c r="AE1400" s="14">
        <f t="shared" si="504"/>
        <v>13.914292245024122</v>
      </c>
      <c r="AF1400" s="14" cm="1">
        <f t="array" ref="AF1400">_xlfn.XLOOKUP(AE1400,BSFC!$I$11:$I$33,_xlfn.XLOOKUP('Main Data (ICE)'!W1400,BSFC!$J$10:$W$10,BSFC!$J$11:$W$33,,-1),,-1)</f>
        <v>450.79008974999994</v>
      </c>
      <c r="AG1400" s="14">
        <f t="shared" si="505"/>
        <v>1.2590218679194376</v>
      </c>
      <c r="AH1400" s="14">
        <f t="shared" si="508"/>
        <v>2.08253003846414E-4</v>
      </c>
      <c r="AI1400" s="14">
        <f t="shared" si="509"/>
        <v>9.3878390294632047E-2</v>
      </c>
      <c r="AJ1400" s="14">
        <f t="shared" si="513"/>
        <v>164.27890157103519</v>
      </c>
      <c r="AK1400" s="14">
        <f t="shared" si="510"/>
        <v>1.2434223880083715E-4</v>
      </c>
      <c r="AL1400" s="14">
        <f t="shared" si="511"/>
        <v>0.21758794910071155</v>
      </c>
    </row>
    <row r="1401" spans="1:38" ht="15.75" thickBot="1" x14ac:dyDescent="0.3">
      <c r="A1401" s="14">
        <v>1</v>
      </c>
      <c r="B1401" s="17" t="s">
        <v>33</v>
      </c>
      <c r="C1401" s="14">
        <f t="shared" si="517"/>
        <v>1395</v>
      </c>
      <c r="D1401" s="14">
        <f t="shared" si="514"/>
        <v>30.000049728</v>
      </c>
      <c r="E1401" s="14">
        <f t="shared" si="515"/>
        <v>13.411199999999999</v>
      </c>
      <c r="F1401" s="14">
        <f t="shared" si="516"/>
        <v>120.87874269278896</v>
      </c>
      <c r="G1401" s="14">
        <f>0.5*('Specifications (ICE)'!$P$4*'Specifications (ICE)'!$P$3)*'Specifications (ICE)'!$P$5*E1401^2</f>
        <v>56.217600027646043</v>
      </c>
      <c r="H1401" s="14">
        <f>IF(B1401="A",'Specifications (ICE)'!$M$12,IF(B1401="G",'Specifications (ICE)'!$M$13))</f>
        <v>84.271039200000004</v>
      </c>
      <c r="I1401" s="14">
        <f>'Specifications (ICE)'!$H$11-G1401-H1401-R1401</f>
        <v>561.50961099107656</v>
      </c>
      <c r="J1401" s="14">
        <f t="shared" si="497"/>
        <v>0.88728655499254105</v>
      </c>
      <c r="K1401" s="14">
        <f>0.5*'Specifications (ICE)'!$E$16*E1401^2</f>
        <v>48283.043975654393</v>
      </c>
      <c r="L1401" s="14">
        <f>E1401/'Specifications (ICE)'!$M$4</f>
        <v>46.93333333333333</v>
      </c>
      <c r="M1401" s="14">
        <f t="shared" si="492"/>
        <v>3</v>
      </c>
      <c r="N1401" s="14">
        <f>IF(M1401=1,'Specifications (ICE)'!$M$19,IF(M1401=2,'Specifications (ICE)'!$M$20,IF(M1401=3,'Specifications (ICE)'!$M$21)))</f>
        <v>632.83908432016858</v>
      </c>
      <c r="O1401" s="14">
        <f t="shared" si="493"/>
        <v>56.911309171706868</v>
      </c>
      <c r="P1401" s="13">
        <f t="shared" si="494"/>
        <v>0.88728655499254105</v>
      </c>
      <c r="Q1401" s="14">
        <v>0</v>
      </c>
      <c r="R1401" s="17">
        <f>'Specifications (ICE)'!$E$16*9.81*SIN(Q1401-Q1400)</f>
        <v>0</v>
      </c>
      <c r="S1401" s="14">
        <f t="shared" si="498"/>
        <v>0</v>
      </c>
      <c r="T1401" s="12"/>
      <c r="U1401" s="3"/>
      <c r="V1401" s="19"/>
      <c r="W1401" s="14">
        <f>IF(M1401=1,_xlfn.XLOOKUP(D1401,' RPM (ICE)'!$E$3:$E$63,' RPM (ICE)'!$B$3:$B$63,,1),IF(M1401=2,_xlfn.XLOOKUP(D1401,' RPM (ICE)'!$F$3:$F$63,' RPM (ICE)'!$B$3:$B$63,,1),IF(M1401=3,_xlfn.XLOOKUP(D1401,' RPM (ICE)'!$G$3:$G$63,' RPM (ICE)'!$B$3:$B$63,,1))))</f>
        <v>6900</v>
      </c>
      <c r="X1401" s="12"/>
      <c r="Y1401" s="3"/>
      <c r="Z1401" s="3"/>
      <c r="AA1401" s="3"/>
      <c r="AB1401" s="19"/>
      <c r="AC1401" s="14">
        <f>IF(M1401=1,_xlfn.XLOOKUP(D1401,' RPM (ICE)'!$E$3:$E$63,' RPM (ICE)'!$C$3:$C$63,,-1),IF(M1401=2,_xlfn.XLOOKUP(D1401,' RPM (ICE)'!$F$3:$F$63,' RPM (ICE)'!$C$3:$C$63,,-1),IF(M1401=3,_xlfn.XLOOKUP(D1401,' RPM (ICE)'!$G$3:$G$63,' RPM (ICE)'!$C$3:$C$63,,-1))))</f>
        <v>13.483333333333301</v>
      </c>
      <c r="AD1401" s="14">
        <f t="shared" si="503"/>
        <v>10.054521666666643</v>
      </c>
      <c r="AE1401" s="14">
        <f t="shared" si="504"/>
        <v>13.914292245024122</v>
      </c>
      <c r="AF1401" s="14" cm="1">
        <f t="array" ref="AF1401">_xlfn.XLOOKUP(AE1401,BSFC!$I$11:$I$33,_xlfn.XLOOKUP('Main Data (ICE)'!W1401,BSFC!$J$10:$W$10,BSFC!$J$11:$W$33,,-1),,-1)</f>
        <v>450.79008974999994</v>
      </c>
      <c r="AG1401" s="14">
        <f t="shared" si="505"/>
        <v>1.2590218679194376</v>
      </c>
      <c r="AH1401" s="14">
        <f t="shared" si="508"/>
        <v>2.08253003846414E-4</v>
      </c>
      <c r="AI1401" s="14">
        <f t="shared" si="509"/>
        <v>9.3878390294632047E-2</v>
      </c>
      <c r="AJ1401" s="14">
        <f t="shared" si="513"/>
        <v>164.37277996132983</v>
      </c>
      <c r="AK1401" s="14">
        <f t="shared" si="510"/>
        <v>1.2434223880083715E-4</v>
      </c>
      <c r="AL1401" s="14">
        <f t="shared" si="511"/>
        <v>0.21771229133951239</v>
      </c>
    </row>
    <row r="1402" spans="1:38" ht="15.75" thickBot="1" x14ac:dyDescent="0.3">
      <c r="A1402" s="14">
        <v>1</v>
      </c>
      <c r="B1402" s="17" t="s">
        <v>33</v>
      </c>
      <c r="C1402" s="14">
        <f t="shared" si="517"/>
        <v>1396</v>
      </c>
      <c r="D1402" s="14">
        <f t="shared" si="514"/>
        <v>30.000049728</v>
      </c>
      <c r="E1402" s="14">
        <f t="shared" si="515"/>
        <v>13.411199999999999</v>
      </c>
      <c r="F1402" s="14">
        <f t="shared" si="516"/>
        <v>120.95330723585744</v>
      </c>
      <c r="G1402" s="14">
        <f>0.5*('Specifications (ICE)'!$P$4*'Specifications (ICE)'!$P$3)*'Specifications (ICE)'!$P$5*E1402^2</f>
        <v>56.217600027646043</v>
      </c>
      <c r="H1402" s="14">
        <f>IF(B1402="A",'Specifications (ICE)'!$M$12,IF(B1402="G",'Specifications (ICE)'!$M$13))</f>
        <v>84.271039200000004</v>
      </c>
      <c r="I1402" s="14">
        <f>'Specifications (ICE)'!$H$11-G1402-H1402-R1402</f>
        <v>561.50961099107656</v>
      </c>
      <c r="J1402" s="14">
        <f t="shared" si="497"/>
        <v>0.88728655499254105</v>
      </c>
      <c r="K1402" s="14">
        <f>0.5*'Specifications (ICE)'!$E$16*E1402^2</f>
        <v>48283.043975654393</v>
      </c>
      <c r="L1402" s="14">
        <f>E1402/'Specifications (ICE)'!$M$4</f>
        <v>46.93333333333333</v>
      </c>
      <c r="M1402" s="14">
        <f t="shared" si="492"/>
        <v>3</v>
      </c>
      <c r="N1402" s="14">
        <f>IF(M1402=1,'Specifications (ICE)'!$M$19,IF(M1402=2,'Specifications (ICE)'!$M$20,IF(M1402=3,'Specifications (ICE)'!$M$21)))</f>
        <v>632.83908432016858</v>
      </c>
      <c r="O1402" s="14">
        <f t="shared" si="493"/>
        <v>56.911309171706868</v>
      </c>
      <c r="P1402" s="13">
        <f t="shared" si="494"/>
        <v>0.88728655499254105</v>
      </c>
      <c r="Q1402" s="14">
        <v>0</v>
      </c>
      <c r="R1402" s="17">
        <f>'Specifications (ICE)'!$E$16*9.81*SIN(Q1402-Q1401)</f>
        <v>0</v>
      </c>
      <c r="S1402" s="14">
        <f t="shared" si="498"/>
        <v>0</v>
      </c>
      <c r="T1402" s="12"/>
      <c r="U1402" s="3"/>
      <c r="V1402" s="19"/>
      <c r="W1402" s="14">
        <f>IF(M1402=1,_xlfn.XLOOKUP(D1402,' RPM (ICE)'!$E$3:$E$63,' RPM (ICE)'!$B$3:$B$63,,1),IF(M1402=2,_xlfn.XLOOKUP(D1402,' RPM (ICE)'!$F$3:$F$63,' RPM (ICE)'!$B$3:$B$63,,1),IF(M1402=3,_xlfn.XLOOKUP(D1402,' RPM (ICE)'!$G$3:$G$63,' RPM (ICE)'!$B$3:$B$63,,1))))</f>
        <v>6900</v>
      </c>
      <c r="X1402" s="12"/>
      <c r="Y1402" s="3"/>
      <c r="Z1402" s="3"/>
      <c r="AA1402" s="3"/>
      <c r="AB1402" s="19"/>
      <c r="AC1402" s="14">
        <f>IF(M1402=1,_xlfn.XLOOKUP(D1402,' RPM (ICE)'!$E$3:$E$63,' RPM (ICE)'!$C$3:$C$63,,-1),IF(M1402=2,_xlfn.XLOOKUP(D1402,' RPM (ICE)'!$F$3:$F$63,' RPM (ICE)'!$C$3:$C$63,,-1),IF(M1402=3,_xlfn.XLOOKUP(D1402,' RPM (ICE)'!$G$3:$G$63,' RPM (ICE)'!$C$3:$C$63,,-1))))</f>
        <v>13.483333333333301</v>
      </c>
      <c r="AD1402" s="14">
        <f t="shared" si="503"/>
        <v>10.054521666666643</v>
      </c>
      <c r="AE1402" s="14">
        <f t="shared" si="504"/>
        <v>13.914292245024122</v>
      </c>
      <c r="AF1402" s="14" cm="1">
        <f t="array" ref="AF1402">_xlfn.XLOOKUP(AE1402,BSFC!$I$11:$I$33,_xlfn.XLOOKUP('Main Data (ICE)'!W1402,BSFC!$J$10:$W$10,BSFC!$J$11:$W$33,,-1),,-1)</f>
        <v>450.79008974999994</v>
      </c>
      <c r="AG1402" s="14">
        <f t="shared" si="505"/>
        <v>1.2590218679194376</v>
      </c>
      <c r="AH1402" s="14">
        <f t="shared" si="508"/>
        <v>2.08253003846414E-4</v>
      </c>
      <c r="AI1402" s="14">
        <f t="shared" si="509"/>
        <v>9.3878390294632047E-2</v>
      </c>
      <c r="AJ1402" s="14">
        <f t="shared" si="513"/>
        <v>164.46665835162446</v>
      </c>
      <c r="AK1402" s="14">
        <f t="shared" si="510"/>
        <v>1.2434223880083715E-4</v>
      </c>
      <c r="AL1402" s="14">
        <f t="shared" si="511"/>
        <v>0.21783663357831323</v>
      </c>
    </row>
    <row r="1403" spans="1:38" ht="15.75" thickBot="1" x14ac:dyDescent="0.3">
      <c r="A1403" s="14">
        <v>1</v>
      </c>
      <c r="B1403" s="17" t="s">
        <v>33</v>
      </c>
      <c r="C1403" s="14">
        <f t="shared" si="517"/>
        <v>1397</v>
      </c>
      <c r="D1403" s="14">
        <f t="shared" si="514"/>
        <v>30.000049728</v>
      </c>
      <c r="E1403" s="14">
        <f t="shared" si="515"/>
        <v>13.411199999999999</v>
      </c>
      <c r="F1403" s="14">
        <f t="shared" si="516"/>
        <v>121.02787177892591</v>
      </c>
      <c r="G1403" s="14">
        <f>0.5*('Specifications (ICE)'!$P$4*'Specifications (ICE)'!$P$3)*'Specifications (ICE)'!$P$5*E1403^2</f>
        <v>56.217600027646043</v>
      </c>
      <c r="H1403" s="14">
        <f>IF(B1403="A",'Specifications (ICE)'!$M$12,IF(B1403="G",'Specifications (ICE)'!$M$13))</f>
        <v>84.271039200000004</v>
      </c>
      <c r="I1403" s="14">
        <f>'Specifications (ICE)'!$H$11-G1403-H1403-R1403</f>
        <v>561.50961099107656</v>
      </c>
      <c r="J1403" s="14">
        <f t="shared" si="497"/>
        <v>0.88728655499254105</v>
      </c>
      <c r="K1403" s="14">
        <f>0.5*'Specifications (ICE)'!$E$16*E1403^2</f>
        <v>48283.043975654393</v>
      </c>
      <c r="L1403" s="14">
        <f>E1403/'Specifications (ICE)'!$M$4</f>
        <v>46.93333333333333</v>
      </c>
      <c r="M1403" s="14">
        <f t="shared" si="492"/>
        <v>3</v>
      </c>
      <c r="N1403" s="14">
        <f>IF(M1403=1,'Specifications (ICE)'!$M$19,IF(M1403=2,'Specifications (ICE)'!$M$20,IF(M1403=3,'Specifications (ICE)'!$M$21)))</f>
        <v>632.83908432016858</v>
      </c>
      <c r="O1403" s="14">
        <f t="shared" si="493"/>
        <v>56.911309171706868</v>
      </c>
      <c r="P1403" s="13">
        <f t="shared" si="494"/>
        <v>0.88728655499254105</v>
      </c>
      <c r="Q1403" s="14">
        <v>0</v>
      </c>
      <c r="R1403" s="17">
        <f>'Specifications (ICE)'!$E$16*9.81*SIN(Q1403-Q1402)</f>
        <v>0</v>
      </c>
      <c r="S1403" s="14">
        <f t="shared" si="498"/>
        <v>0</v>
      </c>
      <c r="T1403" s="12"/>
      <c r="U1403" s="3"/>
      <c r="V1403" s="19"/>
      <c r="W1403" s="14">
        <f>IF(M1403=1,_xlfn.XLOOKUP(D1403,' RPM (ICE)'!$E$3:$E$63,' RPM (ICE)'!$B$3:$B$63,,1),IF(M1403=2,_xlfn.XLOOKUP(D1403,' RPM (ICE)'!$F$3:$F$63,' RPM (ICE)'!$B$3:$B$63,,1),IF(M1403=3,_xlfn.XLOOKUP(D1403,' RPM (ICE)'!$G$3:$G$63,' RPM (ICE)'!$B$3:$B$63,,1))))</f>
        <v>6900</v>
      </c>
      <c r="X1403" s="12"/>
      <c r="Y1403" s="3"/>
      <c r="Z1403" s="3"/>
      <c r="AA1403" s="3"/>
      <c r="AB1403" s="19"/>
      <c r="AC1403" s="14">
        <f>IF(M1403=1,_xlfn.XLOOKUP(D1403,' RPM (ICE)'!$E$3:$E$63,' RPM (ICE)'!$C$3:$C$63,,-1),IF(M1403=2,_xlfn.XLOOKUP(D1403,' RPM (ICE)'!$F$3:$F$63,' RPM (ICE)'!$C$3:$C$63,,-1),IF(M1403=3,_xlfn.XLOOKUP(D1403,' RPM (ICE)'!$G$3:$G$63,' RPM (ICE)'!$C$3:$C$63,,-1))))</f>
        <v>13.483333333333301</v>
      </c>
      <c r="AD1403" s="14">
        <f t="shared" si="503"/>
        <v>10.054521666666643</v>
      </c>
      <c r="AE1403" s="14">
        <f t="shared" si="504"/>
        <v>13.914292245024122</v>
      </c>
      <c r="AF1403" s="14" cm="1">
        <f t="array" ref="AF1403">_xlfn.XLOOKUP(AE1403,BSFC!$I$11:$I$33,_xlfn.XLOOKUP('Main Data (ICE)'!W1403,BSFC!$J$10:$W$10,BSFC!$J$11:$W$33,,-1),,-1)</f>
        <v>450.79008974999994</v>
      </c>
      <c r="AG1403" s="14">
        <f t="shared" si="505"/>
        <v>1.2590218679194376</v>
      </c>
      <c r="AH1403" s="14">
        <f t="shared" si="508"/>
        <v>2.08253003846414E-4</v>
      </c>
      <c r="AI1403" s="14">
        <f t="shared" si="509"/>
        <v>9.3878390294632047E-2</v>
      </c>
      <c r="AJ1403" s="14">
        <f t="shared" si="513"/>
        <v>164.56053674191909</v>
      </c>
      <c r="AK1403" s="14">
        <f t="shared" si="510"/>
        <v>1.2434223880083715E-4</v>
      </c>
      <c r="AL1403" s="14">
        <f t="shared" si="511"/>
        <v>0.21796097581711407</v>
      </c>
    </row>
    <row r="1404" spans="1:38" ht="15.75" thickBot="1" x14ac:dyDescent="0.3">
      <c r="A1404" s="14">
        <v>1</v>
      </c>
      <c r="B1404" s="17" t="s">
        <v>33</v>
      </c>
      <c r="C1404" s="14">
        <f t="shared" si="517"/>
        <v>1398</v>
      </c>
      <c r="D1404" s="14">
        <f t="shared" si="514"/>
        <v>30.000049728</v>
      </c>
      <c r="E1404" s="14">
        <f t="shared" si="515"/>
        <v>13.411199999999999</v>
      </c>
      <c r="F1404" s="14">
        <f t="shared" si="516"/>
        <v>121.10243632199439</v>
      </c>
      <c r="G1404" s="14">
        <f>0.5*('Specifications (ICE)'!$P$4*'Specifications (ICE)'!$P$3)*'Specifications (ICE)'!$P$5*E1404^2</f>
        <v>56.217600027646043</v>
      </c>
      <c r="H1404" s="14">
        <f>IF(B1404="A",'Specifications (ICE)'!$M$12,IF(B1404="G",'Specifications (ICE)'!$M$13))</f>
        <v>84.271039200000004</v>
      </c>
      <c r="I1404" s="14">
        <f>'Specifications (ICE)'!$H$11-G1404-H1404-R1404</f>
        <v>561.50961099107656</v>
      </c>
      <c r="J1404" s="14">
        <f t="shared" si="497"/>
        <v>0.88728655499254105</v>
      </c>
      <c r="K1404" s="14">
        <f>0.5*'Specifications (ICE)'!$E$16*E1404^2</f>
        <v>48283.043975654393</v>
      </c>
      <c r="L1404" s="14">
        <f>E1404/'Specifications (ICE)'!$M$4</f>
        <v>46.93333333333333</v>
      </c>
      <c r="M1404" s="14">
        <f t="shared" si="492"/>
        <v>3</v>
      </c>
      <c r="N1404" s="14">
        <f>IF(M1404=1,'Specifications (ICE)'!$M$19,IF(M1404=2,'Specifications (ICE)'!$M$20,IF(M1404=3,'Specifications (ICE)'!$M$21)))</f>
        <v>632.83908432016858</v>
      </c>
      <c r="O1404" s="14">
        <f t="shared" si="493"/>
        <v>56.911309171706868</v>
      </c>
      <c r="P1404" s="13">
        <f t="shared" si="494"/>
        <v>0.88728655499254105</v>
      </c>
      <c r="Q1404" s="14">
        <v>0</v>
      </c>
      <c r="R1404" s="17">
        <f>'Specifications (ICE)'!$E$16*9.81*SIN(Q1404-Q1403)</f>
        <v>0</v>
      </c>
      <c r="S1404" s="14">
        <f t="shared" si="498"/>
        <v>0</v>
      </c>
      <c r="T1404" s="12"/>
      <c r="U1404" s="3"/>
      <c r="V1404" s="19"/>
      <c r="W1404" s="14">
        <f>IF(M1404=1,_xlfn.XLOOKUP(D1404,' RPM (ICE)'!$E$3:$E$63,' RPM (ICE)'!$B$3:$B$63,,1),IF(M1404=2,_xlfn.XLOOKUP(D1404,' RPM (ICE)'!$F$3:$F$63,' RPM (ICE)'!$B$3:$B$63,,1),IF(M1404=3,_xlfn.XLOOKUP(D1404,' RPM (ICE)'!$G$3:$G$63,' RPM (ICE)'!$B$3:$B$63,,1))))</f>
        <v>6900</v>
      </c>
      <c r="X1404" s="12"/>
      <c r="Y1404" s="3"/>
      <c r="Z1404" s="3"/>
      <c r="AA1404" s="3"/>
      <c r="AB1404" s="19"/>
      <c r="AC1404" s="14">
        <f>IF(M1404=1,_xlfn.XLOOKUP(D1404,' RPM (ICE)'!$E$3:$E$63,' RPM (ICE)'!$C$3:$C$63,,-1),IF(M1404=2,_xlfn.XLOOKUP(D1404,' RPM (ICE)'!$F$3:$F$63,' RPM (ICE)'!$C$3:$C$63,,-1),IF(M1404=3,_xlfn.XLOOKUP(D1404,' RPM (ICE)'!$G$3:$G$63,' RPM (ICE)'!$C$3:$C$63,,-1))))</f>
        <v>13.483333333333301</v>
      </c>
      <c r="AD1404" s="14">
        <f t="shared" si="503"/>
        <v>10.054521666666643</v>
      </c>
      <c r="AE1404" s="14">
        <f t="shared" si="504"/>
        <v>13.914292245024122</v>
      </c>
      <c r="AF1404" s="14" cm="1">
        <f t="array" ref="AF1404">_xlfn.XLOOKUP(AE1404,BSFC!$I$11:$I$33,_xlfn.XLOOKUP('Main Data (ICE)'!W1404,BSFC!$J$10:$W$10,BSFC!$J$11:$W$33,,-1),,-1)</f>
        <v>450.79008974999994</v>
      </c>
      <c r="AG1404" s="14">
        <f t="shared" si="505"/>
        <v>1.2590218679194376</v>
      </c>
      <c r="AH1404" s="14">
        <f t="shared" si="508"/>
        <v>2.08253003846414E-4</v>
      </c>
      <c r="AI1404" s="14">
        <f t="shared" si="509"/>
        <v>9.3878390294632047E-2</v>
      </c>
      <c r="AJ1404" s="14">
        <f t="shared" si="513"/>
        <v>164.65441513221373</v>
      </c>
      <c r="AK1404" s="14">
        <f t="shared" si="510"/>
        <v>1.2434223880083715E-4</v>
      </c>
      <c r="AL1404" s="14">
        <f t="shared" si="511"/>
        <v>0.21808531805591491</v>
      </c>
    </row>
    <row r="1405" spans="1:38" ht="15.75" thickBot="1" x14ac:dyDescent="0.3">
      <c r="A1405" s="14">
        <v>1</v>
      </c>
      <c r="B1405" s="17" t="s">
        <v>33</v>
      </c>
      <c r="C1405" s="14">
        <f t="shared" si="517"/>
        <v>1399</v>
      </c>
      <c r="D1405" s="14">
        <f t="shared" si="514"/>
        <v>30.000049728</v>
      </c>
      <c r="E1405" s="14">
        <f t="shared" si="515"/>
        <v>13.411199999999999</v>
      </c>
      <c r="F1405" s="14">
        <f t="shared" si="516"/>
        <v>121.17700086506287</v>
      </c>
      <c r="G1405" s="14">
        <f>0.5*('Specifications (ICE)'!$P$4*'Specifications (ICE)'!$P$3)*'Specifications (ICE)'!$P$5*E1405^2</f>
        <v>56.217600027646043</v>
      </c>
      <c r="H1405" s="14">
        <f>IF(B1405="A",'Specifications (ICE)'!$M$12,IF(B1405="G",'Specifications (ICE)'!$M$13))</f>
        <v>84.271039200000004</v>
      </c>
      <c r="I1405" s="14">
        <f>'Specifications (ICE)'!$H$11-G1405-H1405-R1405</f>
        <v>561.50961099107656</v>
      </c>
      <c r="J1405" s="14">
        <f t="shared" si="497"/>
        <v>0.88728655499254105</v>
      </c>
      <c r="K1405" s="14">
        <f>0.5*'Specifications (ICE)'!$E$16*E1405^2</f>
        <v>48283.043975654393</v>
      </c>
      <c r="L1405" s="14">
        <f>E1405/'Specifications (ICE)'!$M$4</f>
        <v>46.93333333333333</v>
      </c>
      <c r="M1405" s="14">
        <f t="shared" si="492"/>
        <v>3</v>
      </c>
      <c r="N1405" s="14">
        <f>IF(M1405=1,'Specifications (ICE)'!$M$19,IF(M1405=2,'Specifications (ICE)'!$M$20,IF(M1405=3,'Specifications (ICE)'!$M$21)))</f>
        <v>632.83908432016858</v>
      </c>
      <c r="O1405" s="14">
        <f t="shared" si="493"/>
        <v>56.911309171706868</v>
      </c>
      <c r="P1405" s="13">
        <f t="shared" si="494"/>
        <v>0.88728655499254105</v>
      </c>
      <c r="Q1405" s="14">
        <v>0</v>
      </c>
      <c r="R1405" s="17">
        <f>'Specifications (ICE)'!$E$16*9.81*SIN(Q1405-Q1404)</f>
        <v>0</v>
      </c>
      <c r="S1405" s="14">
        <f t="shared" si="498"/>
        <v>0</v>
      </c>
      <c r="T1405" s="12"/>
      <c r="U1405" s="3"/>
      <c r="V1405" s="19"/>
      <c r="W1405" s="14">
        <f>IF(M1405=1,_xlfn.XLOOKUP(D1405,' RPM (ICE)'!$E$3:$E$63,' RPM (ICE)'!$B$3:$B$63,,1),IF(M1405=2,_xlfn.XLOOKUP(D1405,' RPM (ICE)'!$F$3:$F$63,' RPM (ICE)'!$B$3:$B$63,,1),IF(M1405=3,_xlfn.XLOOKUP(D1405,' RPM (ICE)'!$G$3:$G$63,' RPM (ICE)'!$B$3:$B$63,,1))))</f>
        <v>6900</v>
      </c>
      <c r="X1405" s="12"/>
      <c r="Y1405" s="3"/>
      <c r="Z1405" s="3"/>
      <c r="AA1405" s="3"/>
      <c r="AB1405" s="19"/>
      <c r="AC1405" s="14">
        <f>IF(M1405=1,_xlfn.XLOOKUP(D1405,' RPM (ICE)'!$E$3:$E$63,' RPM (ICE)'!$C$3:$C$63,,-1),IF(M1405=2,_xlfn.XLOOKUP(D1405,' RPM (ICE)'!$F$3:$F$63,' RPM (ICE)'!$C$3:$C$63,,-1),IF(M1405=3,_xlfn.XLOOKUP(D1405,' RPM (ICE)'!$G$3:$G$63,' RPM (ICE)'!$C$3:$C$63,,-1))))</f>
        <v>13.483333333333301</v>
      </c>
      <c r="AD1405" s="14">
        <f t="shared" si="503"/>
        <v>10.054521666666643</v>
      </c>
      <c r="AE1405" s="14">
        <f t="shared" si="504"/>
        <v>13.914292245024122</v>
      </c>
      <c r="AF1405" s="14" cm="1">
        <f t="array" ref="AF1405">_xlfn.XLOOKUP(AE1405,BSFC!$I$11:$I$33,_xlfn.XLOOKUP('Main Data (ICE)'!W1405,BSFC!$J$10:$W$10,BSFC!$J$11:$W$33,,-1),,-1)</f>
        <v>450.79008974999994</v>
      </c>
      <c r="AG1405" s="14">
        <f t="shared" si="505"/>
        <v>1.2590218679194376</v>
      </c>
      <c r="AH1405" s="14">
        <f t="shared" si="508"/>
        <v>2.08253003846414E-4</v>
      </c>
      <c r="AI1405" s="14">
        <f t="shared" si="509"/>
        <v>9.3878390294632047E-2</v>
      </c>
      <c r="AJ1405" s="14">
        <f t="shared" si="513"/>
        <v>164.74829352250836</v>
      </c>
      <c r="AK1405" s="14">
        <f t="shared" si="510"/>
        <v>1.2434223880083715E-4</v>
      </c>
      <c r="AL1405" s="14">
        <f t="shared" si="511"/>
        <v>0.21820966029471575</v>
      </c>
    </row>
    <row r="1406" spans="1:38" ht="15.75" thickBot="1" x14ac:dyDescent="0.3">
      <c r="A1406" s="14">
        <v>1</v>
      </c>
      <c r="B1406" s="17" t="s">
        <v>33</v>
      </c>
      <c r="C1406" s="14">
        <f t="shared" si="517"/>
        <v>1400</v>
      </c>
      <c r="D1406" s="14">
        <f t="shared" si="514"/>
        <v>30.000049728</v>
      </c>
      <c r="E1406" s="14">
        <f t="shared" si="515"/>
        <v>13.411199999999999</v>
      </c>
      <c r="F1406" s="14">
        <f t="shared" si="516"/>
        <v>121.25156540813134</v>
      </c>
      <c r="G1406" s="14">
        <f>0.5*('Specifications (ICE)'!$P$4*'Specifications (ICE)'!$P$3)*'Specifications (ICE)'!$P$5*E1406^2</f>
        <v>56.217600027646043</v>
      </c>
      <c r="H1406" s="14">
        <f>IF(B1406="A",'Specifications (ICE)'!$M$12,IF(B1406="G",'Specifications (ICE)'!$M$13))</f>
        <v>84.271039200000004</v>
      </c>
      <c r="I1406" s="14">
        <f>'Specifications (ICE)'!$H$11-G1406-H1406-R1406</f>
        <v>561.50961099107656</v>
      </c>
      <c r="J1406" s="14">
        <f t="shared" si="497"/>
        <v>0.88728655499254105</v>
      </c>
      <c r="K1406" s="14">
        <f>0.5*'Specifications (ICE)'!$E$16*E1406^2</f>
        <v>48283.043975654393</v>
      </c>
      <c r="L1406" s="14">
        <f>E1406/'Specifications (ICE)'!$M$4</f>
        <v>46.93333333333333</v>
      </c>
      <c r="M1406" s="14">
        <f t="shared" si="492"/>
        <v>3</v>
      </c>
      <c r="N1406" s="14">
        <f>IF(M1406=1,'Specifications (ICE)'!$M$19,IF(M1406=2,'Specifications (ICE)'!$M$20,IF(M1406=3,'Specifications (ICE)'!$M$21)))</f>
        <v>632.83908432016858</v>
      </c>
      <c r="O1406" s="14">
        <f t="shared" si="493"/>
        <v>56.911309171706868</v>
      </c>
      <c r="P1406" s="13">
        <f t="shared" si="494"/>
        <v>0.88728655499254105</v>
      </c>
      <c r="Q1406" s="14">
        <v>0</v>
      </c>
      <c r="R1406" s="17">
        <f>'Specifications (ICE)'!$E$16*9.81*SIN(Q1406-Q1405)</f>
        <v>0</v>
      </c>
      <c r="S1406" s="14">
        <f t="shared" si="498"/>
        <v>0</v>
      </c>
      <c r="T1406" s="12"/>
      <c r="U1406" s="3"/>
      <c r="V1406" s="19"/>
      <c r="W1406" s="14">
        <f>IF(M1406=1,_xlfn.XLOOKUP(D1406,' RPM (ICE)'!$E$3:$E$63,' RPM (ICE)'!$B$3:$B$63,,1),IF(M1406=2,_xlfn.XLOOKUP(D1406,' RPM (ICE)'!$F$3:$F$63,' RPM (ICE)'!$B$3:$B$63,,1),IF(M1406=3,_xlfn.XLOOKUP(D1406,' RPM (ICE)'!$G$3:$G$63,' RPM (ICE)'!$B$3:$B$63,,1))))</f>
        <v>6900</v>
      </c>
      <c r="X1406" s="12"/>
      <c r="Y1406" s="3"/>
      <c r="Z1406" s="3"/>
      <c r="AA1406" s="3"/>
      <c r="AB1406" s="19"/>
      <c r="AC1406" s="14">
        <f>IF(M1406=1,_xlfn.XLOOKUP(D1406,' RPM (ICE)'!$E$3:$E$63,' RPM (ICE)'!$C$3:$C$63,,-1),IF(M1406=2,_xlfn.XLOOKUP(D1406,' RPM (ICE)'!$F$3:$F$63,' RPM (ICE)'!$C$3:$C$63,,-1),IF(M1406=3,_xlfn.XLOOKUP(D1406,' RPM (ICE)'!$G$3:$G$63,' RPM (ICE)'!$C$3:$C$63,,-1))))</f>
        <v>13.483333333333301</v>
      </c>
      <c r="AD1406" s="14">
        <f t="shared" si="503"/>
        <v>10.054521666666643</v>
      </c>
      <c r="AE1406" s="14">
        <f t="shared" si="504"/>
        <v>13.914292245024122</v>
      </c>
      <c r="AF1406" s="14" cm="1">
        <f t="array" ref="AF1406">_xlfn.XLOOKUP(AE1406,BSFC!$I$11:$I$33,_xlfn.XLOOKUP('Main Data (ICE)'!W1406,BSFC!$J$10:$W$10,BSFC!$J$11:$W$33,,-1),,-1)</f>
        <v>450.79008974999994</v>
      </c>
      <c r="AG1406" s="14">
        <f t="shared" si="505"/>
        <v>1.2590218679194376</v>
      </c>
      <c r="AH1406" s="14">
        <f t="shared" si="508"/>
        <v>2.08253003846414E-4</v>
      </c>
      <c r="AI1406" s="14">
        <f t="shared" si="509"/>
        <v>9.3878390294632047E-2</v>
      </c>
      <c r="AJ1406" s="14">
        <f t="shared" si="513"/>
        <v>164.842171912803</v>
      </c>
      <c r="AK1406" s="14">
        <f t="shared" si="510"/>
        <v>1.2434223880083715E-4</v>
      </c>
      <c r="AL1406" s="14">
        <f t="shared" si="511"/>
        <v>0.21833400253351659</v>
      </c>
    </row>
    <row r="1407" spans="1:38" ht="15.75" thickBot="1" x14ac:dyDescent="0.3">
      <c r="A1407" s="14">
        <v>1</v>
      </c>
      <c r="B1407" s="17" t="s">
        <v>33</v>
      </c>
      <c r="C1407" s="14">
        <f t="shared" si="517"/>
        <v>1401</v>
      </c>
      <c r="D1407" s="14">
        <f t="shared" si="514"/>
        <v>30.000049728</v>
      </c>
      <c r="E1407" s="14">
        <f t="shared" si="515"/>
        <v>13.411199999999999</v>
      </c>
      <c r="F1407" s="14">
        <f t="shared" si="516"/>
        <v>121.32612995119982</v>
      </c>
      <c r="G1407" s="14">
        <f>0.5*('Specifications (ICE)'!$P$4*'Specifications (ICE)'!$P$3)*'Specifications (ICE)'!$P$5*E1407^2</f>
        <v>56.217600027646043</v>
      </c>
      <c r="H1407" s="14">
        <f>IF(B1407="A",'Specifications (ICE)'!$M$12,IF(B1407="G",'Specifications (ICE)'!$M$13))</f>
        <v>84.271039200000004</v>
      </c>
      <c r="I1407" s="14">
        <f>'Specifications (ICE)'!$H$11-G1407-H1407-R1407</f>
        <v>561.50961099107656</v>
      </c>
      <c r="J1407" s="14">
        <f t="shared" si="497"/>
        <v>0.88728655499254105</v>
      </c>
      <c r="K1407" s="14">
        <f>0.5*'Specifications (ICE)'!$E$16*E1407^2</f>
        <v>48283.043975654393</v>
      </c>
      <c r="L1407" s="14">
        <f>E1407/'Specifications (ICE)'!$M$4</f>
        <v>46.93333333333333</v>
      </c>
      <c r="M1407" s="14">
        <f t="shared" si="492"/>
        <v>3</v>
      </c>
      <c r="N1407" s="14">
        <f>IF(M1407=1,'Specifications (ICE)'!$M$19,IF(M1407=2,'Specifications (ICE)'!$M$20,IF(M1407=3,'Specifications (ICE)'!$M$21)))</f>
        <v>632.83908432016858</v>
      </c>
      <c r="O1407" s="14">
        <f t="shared" si="493"/>
        <v>56.911309171706868</v>
      </c>
      <c r="P1407" s="13">
        <f t="shared" si="494"/>
        <v>0.88728655499254105</v>
      </c>
      <c r="Q1407" s="14">
        <v>0</v>
      </c>
      <c r="R1407" s="17">
        <f>'Specifications (ICE)'!$E$16*9.81*SIN(Q1407-Q1406)</f>
        <v>0</v>
      </c>
      <c r="S1407" s="14">
        <f t="shared" si="498"/>
        <v>0</v>
      </c>
      <c r="T1407" s="12"/>
      <c r="U1407" s="3"/>
      <c r="V1407" s="19"/>
      <c r="W1407" s="14">
        <f>IF(M1407=1,_xlfn.XLOOKUP(D1407,' RPM (ICE)'!$E$3:$E$63,' RPM (ICE)'!$B$3:$B$63,,1),IF(M1407=2,_xlfn.XLOOKUP(D1407,' RPM (ICE)'!$F$3:$F$63,' RPM (ICE)'!$B$3:$B$63,,1),IF(M1407=3,_xlfn.XLOOKUP(D1407,' RPM (ICE)'!$G$3:$G$63,' RPM (ICE)'!$B$3:$B$63,,1))))</f>
        <v>6900</v>
      </c>
      <c r="X1407" s="12"/>
      <c r="Y1407" s="3"/>
      <c r="Z1407" s="3"/>
      <c r="AA1407" s="3"/>
      <c r="AB1407" s="19"/>
      <c r="AC1407" s="14">
        <f>IF(M1407=1,_xlfn.XLOOKUP(D1407,' RPM (ICE)'!$E$3:$E$63,' RPM (ICE)'!$C$3:$C$63,,-1),IF(M1407=2,_xlfn.XLOOKUP(D1407,' RPM (ICE)'!$F$3:$F$63,' RPM (ICE)'!$C$3:$C$63,,-1),IF(M1407=3,_xlfn.XLOOKUP(D1407,' RPM (ICE)'!$G$3:$G$63,' RPM (ICE)'!$C$3:$C$63,,-1))))</f>
        <v>13.483333333333301</v>
      </c>
      <c r="AD1407" s="14">
        <f t="shared" si="503"/>
        <v>10.054521666666643</v>
      </c>
      <c r="AE1407" s="14">
        <f t="shared" si="504"/>
        <v>13.914292245024122</v>
      </c>
      <c r="AF1407" s="14" cm="1">
        <f t="array" ref="AF1407">_xlfn.XLOOKUP(AE1407,BSFC!$I$11:$I$33,_xlfn.XLOOKUP('Main Data (ICE)'!W1407,BSFC!$J$10:$W$10,BSFC!$J$11:$W$33,,-1),,-1)</f>
        <v>450.79008974999994</v>
      </c>
      <c r="AG1407" s="14">
        <f t="shared" si="505"/>
        <v>1.2590218679194376</v>
      </c>
      <c r="AH1407" s="14">
        <f t="shared" si="508"/>
        <v>2.08253003846414E-4</v>
      </c>
      <c r="AI1407" s="14">
        <f t="shared" si="509"/>
        <v>9.3878390294632047E-2</v>
      </c>
      <c r="AJ1407" s="14">
        <f t="shared" si="513"/>
        <v>164.93605030309763</v>
      </c>
      <c r="AK1407" s="14">
        <f t="shared" si="510"/>
        <v>1.2434223880083715E-4</v>
      </c>
      <c r="AL1407" s="14">
        <f t="shared" si="511"/>
        <v>0.21845834477231743</v>
      </c>
    </row>
    <row r="1408" spans="1:38" ht="15.75" thickBot="1" x14ac:dyDescent="0.3">
      <c r="A1408" s="14">
        <v>1</v>
      </c>
      <c r="B1408" s="17" t="s">
        <v>33</v>
      </c>
      <c r="C1408" s="14">
        <f t="shared" si="517"/>
        <v>1402</v>
      </c>
      <c r="D1408" s="14">
        <f t="shared" si="514"/>
        <v>30.000049728</v>
      </c>
      <c r="E1408" s="14">
        <f t="shared" si="515"/>
        <v>13.411199999999999</v>
      </c>
      <c r="F1408" s="14">
        <f t="shared" si="516"/>
        <v>121.40069449426829</v>
      </c>
      <c r="G1408" s="14">
        <f>0.5*('Specifications (ICE)'!$P$4*'Specifications (ICE)'!$P$3)*'Specifications (ICE)'!$P$5*E1408^2</f>
        <v>56.217600027646043</v>
      </c>
      <c r="H1408" s="14">
        <f>IF(B1408="A",'Specifications (ICE)'!$M$12,IF(B1408="G",'Specifications (ICE)'!$M$13))</f>
        <v>84.271039200000004</v>
      </c>
      <c r="I1408" s="14">
        <f>'Specifications (ICE)'!$H$11-G1408-H1408-R1408</f>
        <v>561.50961099107656</v>
      </c>
      <c r="J1408" s="14">
        <f t="shared" si="497"/>
        <v>0.88728655499254105</v>
      </c>
      <c r="K1408" s="14">
        <f>0.5*'Specifications (ICE)'!$E$16*E1408^2</f>
        <v>48283.043975654393</v>
      </c>
      <c r="L1408" s="14">
        <f>E1408/'Specifications (ICE)'!$M$4</f>
        <v>46.93333333333333</v>
      </c>
      <c r="M1408" s="14">
        <f t="shared" si="492"/>
        <v>3</v>
      </c>
      <c r="N1408" s="14">
        <f>IF(M1408=1,'Specifications (ICE)'!$M$19,IF(M1408=2,'Specifications (ICE)'!$M$20,IF(M1408=3,'Specifications (ICE)'!$M$21)))</f>
        <v>632.83908432016858</v>
      </c>
      <c r="O1408" s="14">
        <f t="shared" si="493"/>
        <v>56.911309171706868</v>
      </c>
      <c r="P1408" s="13">
        <f t="shared" si="494"/>
        <v>0.88728655499254105</v>
      </c>
      <c r="Q1408" s="14">
        <v>0</v>
      </c>
      <c r="R1408" s="17">
        <f>'Specifications (ICE)'!$E$16*9.81*SIN(Q1408-Q1407)</f>
        <v>0</v>
      </c>
      <c r="S1408" s="14">
        <f t="shared" si="498"/>
        <v>0</v>
      </c>
      <c r="T1408" s="12"/>
      <c r="U1408" s="3"/>
      <c r="V1408" s="19"/>
      <c r="W1408" s="14">
        <f>IF(M1408=1,_xlfn.XLOOKUP(D1408,' RPM (ICE)'!$E$3:$E$63,' RPM (ICE)'!$B$3:$B$63,,1),IF(M1408=2,_xlfn.XLOOKUP(D1408,' RPM (ICE)'!$F$3:$F$63,' RPM (ICE)'!$B$3:$B$63,,1),IF(M1408=3,_xlfn.XLOOKUP(D1408,' RPM (ICE)'!$G$3:$G$63,' RPM (ICE)'!$B$3:$B$63,,1))))</f>
        <v>6900</v>
      </c>
      <c r="X1408" s="12"/>
      <c r="Y1408" s="3"/>
      <c r="Z1408" s="3"/>
      <c r="AA1408" s="3"/>
      <c r="AB1408" s="19"/>
      <c r="AC1408" s="14">
        <f>IF(M1408=1,_xlfn.XLOOKUP(D1408,' RPM (ICE)'!$E$3:$E$63,' RPM (ICE)'!$C$3:$C$63,,-1),IF(M1408=2,_xlfn.XLOOKUP(D1408,' RPM (ICE)'!$F$3:$F$63,' RPM (ICE)'!$C$3:$C$63,,-1),IF(M1408=3,_xlfn.XLOOKUP(D1408,' RPM (ICE)'!$G$3:$G$63,' RPM (ICE)'!$C$3:$C$63,,-1))))</f>
        <v>13.483333333333301</v>
      </c>
      <c r="AD1408" s="14">
        <f t="shared" si="503"/>
        <v>10.054521666666643</v>
      </c>
      <c r="AE1408" s="14">
        <f t="shared" si="504"/>
        <v>13.914292245024122</v>
      </c>
      <c r="AF1408" s="14" cm="1">
        <f t="array" ref="AF1408">_xlfn.XLOOKUP(AE1408,BSFC!$I$11:$I$33,_xlfn.XLOOKUP('Main Data (ICE)'!W1408,BSFC!$J$10:$W$10,BSFC!$J$11:$W$33,,-1),,-1)</f>
        <v>450.79008974999994</v>
      </c>
      <c r="AG1408" s="14">
        <f t="shared" si="505"/>
        <v>1.2590218679194376</v>
      </c>
      <c r="AH1408" s="14">
        <f t="shared" si="508"/>
        <v>2.08253003846414E-4</v>
      </c>
      <c r="AI1408" s="14">
        <f t="shared" si="509"/>
        <v>9.3878390294632047E-2</v>
      </c>
      <c r="AJ1408" s="14">
        <f t="shared" si="513"/>
        <v>165.02992869339226</v>
      </c>
      <c r="AK1408" s="14">
        <f t="shared" si="510"/>
        <v>1.2434223880083715E-4</v>
      </c>
      <c r="AL1408" s="14">
        <f t="shared" si="511"/>
        <v>0.21858268701111827</v>
      </c>
    </row>
    <row r="1409" spans="1:38" ht="15.75" thickBot="1" x14ac:dyDescent="0.3">
      <c r="A1409" s="14">
        <v>1</v>
      </c>
      <c r="B1409" s="17" t="s">
        <v>33</v>
      </c>
      <c r="C1409" s="14">
        <f t="shared" si="517"/>
        <v>1403</v>
      </c>
      <c r="D1409" s="14">
        <f t="shared" si="514"/>
        <v>30.000049728</v>
      </c>
      <c r="E1409" s="14">
        <f t="shared" si="515"/>
        <v>13.411199999999999</v>
      </c>
      <c r="F1409" s="14">
        <f t="shared" si="516"/>
        <v>121.47525903733677</v>
      </c>
      <c r="G1409" s="14">
        <f>0.5*('Specifications (ICE)'!$P$4*'Specifications (ICE)'!$P$3)*'Specifications (ICE)'!$P$5*E1409^2</f>
        <v>56.217600027646043</v>
      </c>
      <c r="H1409" s="14">
        <f>IF(B1409="A",'Specifications (ICE)'!$M$12,IF(B1409="G",'Specifications (ICE)'!$M$13))</f>
        <v>84.271039200000004</v>
      </c>
      <c r="I1409" s="14">
        <f>'Specifications (ICE)'!$H$11-G1409-H1409-R1409</f>
        <v>561.50961099107656</v>
      </c>
      <c r="J1409" s="14">
        <f t="shared" si="497"/>
        <v>0.88728655499254105</v>
      </c>
      <c r="K1409" s="14">
        <f>0.5*'Specifications (ICE)'!$E$16*E1409^2</f>
        <v>48283.043975654393</v>
      </c>
      <c r="L1409" s="14">
        <f>E1409/'Specifications (ICE)'!$M$4</f>
        <v>46.93333333333333</v>
      </c>
      <c r="M1409" s="14">
        <f t="shared" si="492"/>
        <v>3</v>
      </c>
      <c r="N1409" s="14">
        <f>IF(M1409=1,'Specifications (ICE)'!$M$19,IF(M1409=2,'Specifications (ICE)'!$M$20,IF(M1409=3,'Specifications (ICE)'!$M$21)))</f>
        <v>632.83908432016858</v>
      </c>
      <c r="O1409" s="14">
        <f t="shared" si="493"/>
        <v>56.911309171706868</v>
      </c>
      <c r="P1409" s="13">
        <f t="shared" si="494"/>
        <v>0.88728655499254105</v>
      </c>
      <c r="Q1409" s="14">
        <v>0</v>
      </c>
      <c r="R1409" s="17">
        <f>'Specifications (ICE)'!$E$16*9.81*SIN(Q1409-Q1408)</f>
        <v>0</v>
      </c>
      <c r="S1409" s="14">
        <f t="shared" si="498"/>
        <v>0</v>
      </c>
      <c r="T1409" s="12"/>
      <c r="U1409" s="3"/>
      <c r="V1409" s="19"/>
      <c r="W1409" s="14">
        <f>IF(M1409=1,_xlfn.XLOOKUP(D1409,' RPM (ICE)'!$E$3:$E$63,' RPM (ICE)'!$B$3:$B$63,,1),IF(M1409=2,_xlfn.XLOOKUP(D1409,' RPM (ICE)'!$F$3:$F$63,' RPM (ICE)'!$B$3:$B$63,,1),IF(M1409=3,_xlfn.XLOOKUP(D1409,' RPM (ICE)'!$G$3:$G$63,' RPM (ICE)'!$B$3:$B$63,,1))))</f>
        <v>6900</v>
      </c>
      <c r="X1409" s="12"/>
      <c r="Y1409" s="3"/>
      <c r="Z1409" s="3"/>
      <c r="AA1409" s="3"/>
      <c r="AB1409" s="19"/>
      <c r="AC1409" s="14">
        <f>IF(M1409=1,_xlfn.XLOOKUP(D1409,' RPM (ICE)'!$E$3:$E$63,' RPM (ICE)'!$C$3:$C$63,,-1),IF(M1409=2,_xlfn.XLOOKUP(D1409,' RPM (ICE)'!$F$3:$F$63,' RPM (ICE)'!$C$3:$C$63,,-1),IF(M1409=3,_xlfn.XLOOKUP(D1409,' RPM (ICE)'!$G$3:$G$63,' RPM (ICE)'!$C$3:$C$63,,-1))))</f>
        <v>13.483333333333301</v>
      </c>
      <c r="AD1409" s="14">
        <f t="shared" si="503"/>
        <v>10.054521666666643</v>
      </c>
      <c r="AE1409" s="14">
        <f t="shared" si="504"/>
        <v>13.914292245024122</v>
      </c>
      <c r="AF1409" s="14" cm="1">
        <f t="array" ref="AF1409">_xlfn.XLOOKUP(AE1409,BSFC!$I$11:$I$33,_xlfn.XLOOKUP('Main Data (ICE)'!W1409,BSFC!$J$10:$W$10,BSFC!$J$11:$W$33,,-1),,-1)</f>
        <v>450.79008974999994</v>
      </c>
      <c r="AG1409" s="14">
        <f t="shared" si="505"/>
        <v>1.2590218679194376</v>
      </c>
      <c r="AH1409" s="14">
        <f t="shared" si="508"/>
        <v>2.08253003846414E-4</v>
      </c>
      <c r="AI1409" s="14">
        <f t="shared" si="509"/>
        <v>9.3878390294632047E-2</v>
      </c>
      <c r="AJ1409" s="14">
        <f t="shared" si="513"/>
        <v>165.1238070836869</v>
      </c>
      <c r="AK1409" s="14">
        <f t="shared" si="510"/>
        <v>1.2434223880083715E-4</v>
      </c>
      <c r="AL1409" s="14">
        <f t="shared" si="511"/>
        <v>0.21870702924991911</v>
      </c>
    </row>
    <row r="1410" spans="1:38" ht="15.75" thickBot="1" x14ac:dyDescent="0.3">
      <c r="A1410" s="14">
        <v>1</v>
      </c>
      <c r="B1410" s="17" t="s">
        <v>33</v>
      </c>
      <c r="C1410" s="14">
        <f t="shared" si="517"/>
        <v>1404</v>
      </c>
      <c r="D1410" s="14">
        <f t="shared" si="514"/>
        <v>30.000049728</v>
      </c>
      <c r="E1410" s="14">
        <f t="shared" si="515"/>
        <v>13.411199999999999</v>
      </c>
      <c r="F1410" s="14">
        <f t="shared" si="516"/>
        <v>121.54982358040525</v>
      </c>
      <c r="G1410" s="14">
        <f>0.5*('Specifications (ICE)'!$P$4*'Specifications (ICE)'!$P$3)*'Specifications (ICE)'!$P$5*E1410^2</f>
        <v>56.217600027646043</v>
      </c>
      <c r="H1410" s="14">
        <f>IF(B1410="A",'Specifications (ICE)'!$M$12,IF(B1410="G",'Specifications (ICE)'!$M$13))</f>
        <v>84.271039200000004</v>
      </c>
      <c r="I1410" s="14">
        <f>'Specifications (ICE)'!$H$11-G1410-H1410-R1410</f>
        <v>561.50961099107656</v>
      </c>
      <c r="J1410" s="14">
        <f t="shared" si="497"/>
        <v>0.88728655499254105</v>
      </c>
      <c r="K1410" s="14">
        <f>0.5*'Specifications (ICE)'!$E$16*E1410^2</f>
        <v>48283.043975654393</v>
      </c>
      <c r="L1410" s="14">
        <f>E1410/'Specifications (ICE)'!$M$4</f>
        <v>46.93333333333333</v>
      </c>
      <c r="M1410" s="14">
        <f t="shared" si="492"/>
        <v>3</v>
      </c>
      <c r="N1410" s="14">
        <f>IF(M1410=1,'Specifications (ICE)'!$M$19,IF(M1410=2,'Specifications (ICE)'!$M$20,IF(M1410=3,'Specifications (ICE)'!$M$21)))</f>
        <v>632.83908432016858</v>
      </c>
      <c r="O1410" s="14">
        <f t="shared" si="493"/>
        <v>56.911309171706868</v>
      </c>
      <c r="P1410" s="13">
        <f t="shared" si="494"/>
        <v>0.88728655499254105</v>
      </c>
      <c r="Q1410" s="14">
        <v>0</v>
      </c>
      <c r="R1410" s="17">
        <f>'Specifications (ICE)'!$E$16*9.81*SIN(Q1410-Q1409)</f>
        <v>0</v>
      </c>
      <c r="S1410" s="14">
        <f t="shared" si="498"/>
        <v>0</v>
      </c>
      <c r="T1410" s="12"/>
      <c r="U1410" s="3"/>
      <c r="V1410" s="19"/>
      <c r="W1410" s="14">
        <f>IF(M1410=1,_xlfn.XLOOKUP(D1410,' RPM (ICE)'!$E$3:$E$63,' RPM (ICE)'!$B$3:$B$63,,1),IF(M1410=2,_xlfn.XLOOKUP(D1410,' RPM (ICE)'!$F$3:$F$63,' RPM (ICE)'!$B$3:$B$63,,1),IF(M1410=3,_xlfn.XLOOKUP(D1410,' RPM (ICE)'!$G$3:$G$63,' RPM (ICE)'!$B$3:$B$63,,1))))</f>
        <v>6900</v>
      </c>
      <c r="X1410" s="12"/>
      <c r="Y1410" s="3"/>
      <c r="Z1410" s="3"/>
      <c r="AA1410" s="3"/>
      <c r="AB1410" s="19"/>
      <c r="AC1410" s="14">
        <f>IF(M1410=1,_xlfn.XLOOKUP(D1410,' RPM (ICE)'!$E$3:$E$63,' RPM (ICE)'!$C$3:$C$63,,-1),IF(M1410=2,_xlfn.XLOOKUP(D1410,' RPM (ICE)'!$F$3:$F$63,' RPM (ICE)'!$C$3:$C$63,,-1),IF(M1410=3,_xlfn.XLOOKUP(D1410,' RPM (ICE)'!$G$3:$G$63,' RPM (ICE)'!$C$3:$C$63,,-1))))</f>
        <v>13.483333333333301</v>
      </c>
      <c r="AD1410" s="14">
        <f t="shared" si="503"/>
        <v>10.054521666666643</v>
      </c>
      <c r="AE1410" s="14">
        <f t="shared" si="504"/>
        <v>13.914292245024122</v>
      </c>
      <c r="AF1410" s="14" cm="1">
        <f t="array" ref="AF1410">_xlfn.XLOOKUP(AE1410,BSFC!$I$11:$I$33,_xlfn.XLOOKUP('Main Data (ICE)'!W1410,BSFC!$J$10:$W$10,BSFC!$J$11:$W$33,,-1),,-1)</f>
        <v>450.79008974999994</v>
      </c>
      <c r="AG1410" s="14">
        <f t="shared" si="505"/>
        <v>1.2590218679194376</v>
      </c>
      <c r="AH1410" s="14">
        <f t="shared" si="508"/>
        <v>2.08253003846414E-4</v>
      </c>
      <c r="AI1410" s="14">
        <f t="shared" si="509"/>
        <v>9.3878390294632047E-2</v>
      </c>
      <c r="AJ1410" s="14">
        <f t="shared" si="513"/>
        <v>165.21768547398153</v>
      </c>
      <c r="AK1410" s="14">
        <f t="shared" si="510"/>
        <v>1.2434223880083715E-4</v>
      </c>
      <c r="AL1410" s="14">
        <f t="shared" si="511"/>
        <v>0.21883137148871995</v>
      </c>
    </row>
    <row r="1411" spans="1:38" ht="15.75" thickBot="1" x14ac:dyDescent="0.3">
      <c r="A1411" s="14">
        <v>1</v>
      </c>
      <c r="B1411" s="17" t="s">
        <v>33</v>
      </c>
      <c r="C1411" s="14">
        <f t="shared" si="517"/>
        <v>1405</v>
      </c>
      <c r="D1411" s="14">
        <f t="shared" si="514"/>
        <v>30.000049728</v>
      </c>
      <c r="E1411" s="14">
        <f t="shared" si="515"/>
        <v>13.411199999999999</v>
      </c>
      <c r="F1411" s="14">
        <f t="shared" si="516"/>
        <v>121.62438812347372</v>
      </c>
      <c r="G1411" s="14">
        <f>0.5*('Specifications (ICE)'!$P$4*'Specifications (ICE)'!$P$3)*'Specifications (ICE)'!$P$5*E1411^2</f>
        <v>56.217600027646043</v>
      </c>
      <c r="H1411" s="14">
        <f>IF(B1411="A",'Specifications (ICE)'!$M$12,IF(B1411="G",'Specifications (ICE)'!$M$13))</f>
        <v>84.271039200000004</v>
      </c>
      <c r="I1411" s="14">
        <f>'Specifications (ICE)'!$H$11-G1411-H1411-R1411</f>
        <v>561.50961099107656</v>
      </c>
      <c r="J1411" s="14">
        <f t="shared" si="497"/>
        <v>0.88728655499254105</v>
      </c>
      <c r="K1411" s="14">
        <f>0.5*'Specifications (ICE)'!$E$16*E1411^2</f>
        <v>48283.043975654393</v>
      </c>
      <c r="L1411" s="14">
        <f>E1411/'Specifications (ICE)'!$M$4</f>
        <v>46.93333333333333</v>
      </c>
      <c r="M1411" s="14">
        <f t="shared" si="492"/>
        <v>3</v>
      </c>
      <c r="N1411" s="14">
        <f>IF(M1411=1,'Specifications (ICE)'!$M$19,IF(M1411=2,'Specifications (ICE)'!$M$20,IF(M1411=3,'Specifications (ICE)'!$M$21)))</f>
        <v>632.83908432016858</v>
      </c>
      <c r="O1411" s="14">
        <f t="shared" si="493"/>
        <v>56.911309171706868</v>
      </c>
      <c r="P1411" s="13">
        <f t="shared" si="494"/>
        <v>0.88728655499254105</v>
      </c>
      <c r="Q1411" s="14">
        <v>0</v>
      </c>
      <c r="R1411" s="17">
        <f>'Specifications (ICE)'!$E$16*9.81*SIN(Q1411-Q1410)</f>
        <v>0</v>
      </c>
      <c r="S1411" s="14">
        <f t="shared" si="498"/>
        <v>0</v>
      </c>
      <c r="T1411" s="12"/>
      <c r="U1411" s="3"/>
      <c r="V1411" s="19"/>
      <c r="W1411" s="14">
        <f>IF(M1411=1,_xlfn.XLOOKUP(D1411,' RPM (ICE)'!$E$3:$E$63,' RPM (ICE)'!$B$3:$B$63,,1),IF(M1411=2,_xlfn.XLOOKUP(D1411,' RPM (ICE)'!$F$3:$F$63,' RPM (ICE)'!$B$3:$B$63,,1),IF(M1411=3,_xlfn.XLOOKUP(D1411,' RPM (ICE)'!$G$3:$G$63,' RPM (ICE)'!$B$3:$B$63,,1))))</f>
        <v>6900</v>
      </c>
      <c r="X1411" s="12"/>
      <c r="Y1411" s="3"/>
      <c r="Z1411" s="3"/>
      <c r="AA1411" s="3"/>
      <c r="AB1411" s="19"/>
      <c r="AC1411" s="14">
        <f>IF(M1411=1,_xlfn.XLOOKUP(D1411,' RPM (ICE)'!$E$3:$E$63,' RPM (ICE)'!$C$3:$C$63,,-1),IF(M1411=2,_xlfn.XLOOKUP(D1411,' RPM (ICE)'!$F$3:$F$63,' RPM (ICE)'!$C$3:$C$63,,-1),IF(M1411=3,_xlfn.XLOOKUP(D1411,' RPM (ICE)'!$G$3:$G$63,' RPM (ICE)'!$C$3:$C$63,,-1))))</f>
        <v>13.483333333333301</v>
      </c>
      <c r="AD1411" s="14">
        <f t="shared" si="503"/>
        <v>10.054521666666643</v>
      </c>
      <c r="AE1411" s="14">
        <f t="shared" si="504"/>
        <v>13.914292245024122</v>
      </c>
      <c r="AF1411" s="14" cm="1">
        <f t="array" ref="AF1411">_xlfn.XLOOKUP(AE1411,BSFC!$I$11:$I$33,_xlfn.XLOOKUP('Main Data (ICE)'!W1411,BSFC!$J$10:$W$10,BSFC!$J$11:$W$33,,-1),,-1)</f>
        <v>450.79008974999994</v>
      </c>
      <c r="AG1411" s="14">
        <f t="shared" si="505"/>
        <v>1.2590218679194376</v>
      </c>
      <c r="AH1411" s="14">
        <f t="shared" si="508"/>
        <v>2.08253003846414E-4</v>
      </c>
      <c r="AI1411" s="14">
        <f t="shared" si="509"/>
        <v>9.3878390294632047E-2</v>
      </c>
      <c r="AJ1411" s="14">
        <f t="shared" si="513"/>
        <v>165.31156386427617</v>
      </c>
      <c r="AK1411" s="14">
        <f t="shared" si="510"/>
        <v>1.2434223880083715E-4</v>
      </c>
      <c r="AL1411" s="14">
        <f t="shared" si="511"/>
        <v>0.21895571372752079</v>
      </c>
    </row>
    <row r="1412" spans="1:38" ht="15.75" thickBot="1" x14ac:dyDescent="0.3">
      <c r="A1412" s="14">
        <v>1</v>
      </c>
      <c r="B1412" s="17" t="s">
        <v>33</v>
      </c>
      <c r="C1412" s="14">
        <f t="shared" si="517"/>
        <v>1406</v>
      </c>
      <c r="D1412" s="14">
        <f t="shared" si="514"/>
        <v>30.000049728</v>
      </c>
      <c r="E1412" s="14">
        <f t="shared" si="515"/>
        <v>13.411199999999999</v>
      </c>
      <c r="F1412" s="14">
        <f t="shared" si="516"/>
        <v>121.6989526665422</v>
      </c>
      <c r="G1412" s="14">
        <f>0.5*('Specifications (ICE)'!$P$4*'Specifications (ICE)'!$P$3)*'Specifications (ICE)'!$P$5*E1412^2</f>
        <v>56.217600027646043</v>
      </c>
      <c r="H1412" s="14">
        <f>IF(B1412="A",'Specifications (ICE)'!$M$12,IF(B1412="G",'Specifications (ICE)'!$M$13))</f>
        <v>84.271039200000004</v>
      </c>
      <c r="I1412" s="14">
        <f>'Specifications (ICE)'!$H$11-G1412-H1412-R1412</f>
        <v>561.50961099107656</v>
      </c>
      <c r="J1412" s="14">
        <f t="shared" si="497"/>
        <v>0.88728655499254105</v>
      </c>
      <c r="K1412" s="14">
        <f>0.5*'Specifications (ICE)'!$E$16*E1412^2</f>
        <v>48283.043975654393</v>
      </c>
      <c r="L1412" s="14">
        <f>E1412/'Specifications (ICE)'!$M$4</f>
        <v>46.93333333333333</v>
      </c>
      <c r="M1412" s="14">
        <f t="shared" si="492"/>
        <v>3</v>
      </c>
      <c r="N1412" s="14">
        <f>IF(M1412=1,'Specifications (ICE)'!$M$19,IF(M1412=2,'Specifications (ICE)'!$M$20,IF(M1412=3,'Specifications (ICE)'!$M$21)))</f>
        <v>632.83908432016858</v>
      </c>
      <c r="O1412" s="14">
        <f t="shared" si="493"/>
        <v>56.911309171706868</v>
      </c>
      <c r="P1412" s="13">
        <f t="shared" si="494"/>
        <v>0.88728655499254105</v>
      </c>
      <c r="Q1412" s="14">
        <v>0</v>
      </c>
      <c r="R1412" s="17">
        <f>'Specifications (ICE)'!$E$16*9.81*SIN(Q1412-Q1411)</f>
        <v>0</v>
      </c>
      <c r="S1412" s="14">
        <f t="shared" si="498"/>
        <v>0</v>
      </c>
      <c r="T1412" s="12"/>
      <c r="U1412" s="3"/>
      <c r="V1412" s="19"/>
      <c r="W1412" s="14">
        <f>IF(M1412=1,_xlfn.XLOOKUP(D1412,' RPM (ICE)'!$E$3:$E$63,' RPM (ICE)'!$B$3:$B$63,,1),IF(M1412=2,_xlfn.XLOOKUP(D1412,' RPM (ICE)'!$F$3:$F$63,' RPM (ICE)'!$B$3:$B$63,,1),IF(M1412=3,_xlfn.XLOOKUP(D1412,' RPM (ICE)'!$G$3:$G$63,' RPM (ICE)'!$B$3:$B$63,,1))))</f>
        <v>6900</v>
      </c>
      <c r="X1412" s="12"/>
      <c r="Y1412" s="3"/>
      <c r="Z1412" s="3"/>
      <c r="AA1412" s="3"/>
      <c r="AB1412" s="19"/>
      <c r="AC1412" s="14">
        <f>IF(M1412=1,_xlfn.XLOOKUP(D1412,' RPM (ICE)'!$E$3:$E$63,' RPM (ICE)'!$C$3:$C$63,,-1),IF(M1412=2,_xlfn.XLOOKUP(D1412,' RPM (ICE)'!$F$3:$F$63,' RPM (ICE)'!$C$3:$C$63,,-1),IF(M1412=3,_xlfn.XLOOKUP(D1412,' RPM (ICE)'!$G$3:$G$63,' RPM (ICE)'!$C$3:$C$63,,-1))))</f>
        <v>13.483333333333301</v>
      </c>
      <c r="AD1412" s="14">
        <f t="shared" si="503"/>
        <v>10.054521666666643</v>
      </c>
      <c r="AE1412" s="14">
        <f t="shared" si="504"/>
        <v>13.914292245024122</v>
      </c>
      <c r="AF1412" s="14" cm="1">
        <f t="array" ref="AF1412">_xlfn.XLOOKUP(AE1412,BSFC!$I$11:$I$33,_xlfn.XLOOKUP('Main Data (ICE)'!W1412,BSFC!$J$10:$W$10,BSFC!$J$11:$W$33,,-1),,-1)</f>
        <v>450.79008974999994</v>
      </c>
      <c r="AG1412" s="14">
        <f t="shared" si="505"/>
        <v>1.2590218679194376</v>
      </c>
      <c r="AH1412" s="14">
        <f t="shared" si="508"/>
        <v>2.08253003846414E-4</v>
      </c>
      <c r="AI1412" s="14">
        <f t="shared" si="509"/>
        <v>9.3878390294632047E-2</v>
      </c>
      <c r="AJ1412" s="14">
        <f t="shared" si="513"/>
        <v>165.4054422545708</v>
      </c>
      <c r="AK1412" s="14">
        <f t="shared" si="510"/>
        <v>1.2434223880083715E-4</v>
      </c>
      <c r="AL1412" s="14">
        <f t="shared" si="511"/>
        <v>0.21908005596632163</v>
      </c>
    </row>
    <row r="1413" spans="1:38" ht="15.75" thickBot="1" x14ac:dyDescent="0.3">
      <c r="A1413" s="14">
        <v>1</v>
      </c>
      <c r="B1413" s="17" t="s">
        <v>33</v>
      </c>
      <c r="C1413" s="14">
        <f t="shared" si="517"/>
        <v>1407</v>
      </c>
      <c r="D1413" s="14">
        <f t="shared" si="514"/>
        <v>30.000049728</v>
      </c>
      <c r="E1413" s="14">
        <f t="shared" si="515"/>
        <v>13.411199999999999</v>
      </c>
      <c r="F1413" s="14">
        <f t="shared" si="516"/>
        <v>121.77351720961067</v>
      </c>
      <c r="G1413" s="14">
        <f>0.5*('Specifications (ICE)'!$P$4*'Specifications (ICE)'!$P$3)*'Specifications (ICE)'!$P$5*E1413^2</f>
        <v>56.217600027646043</v>
      </c>
      <c r="H1413" s="14">
        <f>IF(B1413="A",'Specifications (ICE)'!$M$12,IF(B1413="G",'Specifications (ICE)'!$M$13))</f>
        <v>84.271039200000004</v>
      </c>
      <c r="I1413" s="14">
        <f>'Specifications (ICE)'!$H$11-G1413-H1413-R1413</f>
        <v>561.50961099107656</v>
      </c>
      <c r="J1413" s="14">
        <f t="shared" si="497"/>
        <v>0.88728655499254105</v>
      </c>
      <c r="K1413" s="14">
        <f>0.5*'Specifications (ICE)'!$E$16*E1413^2</f>
        <v>48283.043975654393</v>
      </c>
      <c r="L1413" s="14">
        <f>E1413/'Specifications (ICE)'!$M$4</f>
        <v>46.93333333333333</v>
      </c>
      <c r="M1413" s="14">
        <f t="shared" si="492"/>
        <v>3</v>
      </c>
      <c r="N1413" s="14">
        <f>IF(M1413=1,'Specifications (ICE)'!$M$19,IF(M1413=2,'Specifications (ICE)'!$M$20,IF(M1413=3,'Specifications (ICE)'!$M$21)))</f>
        <v>632.83908432016858</v>
      </c>
      <c r="O1413" s="14">
        <f t="shared" si="493"/>
        <v>56.911309171706868</v>
      </c>
      <c r="P1413" s="13">
        <f t="shared" si="494"/>
        <v>0.88728655499254105</v>
      </c>
      <c r="Q1413" s="14">
        <v>0</v>
      </c>
      <c r="R1413" s="17">
        <f>'Specifications (ICE)'!$E$16*9.81*SIN(Q1413-Q1412)</f>
        <v>0</v>
      </c>
      <c r="S1413" s="14">
        <f t="shared" si="498"/>
        <v>0</v>
      </c>
      <c r="T1413" s="12"/>
      <c r="U1413" s="3"/>
      <c r="V1413" s="19"/>
      <c r="W1413" s="14">
        <f>IF(M1413=1,_xlfn.XLOOKUP(D1413,' RPM (ICE)'!$E$3:$E$63,' RPM (ICE)'!$B$3:$B$63,,1),IF(M1413=2,_xlfn.XLOOKUP(D1413,' RPM (ICE)'!$F$3:$F$63,' RPM (ICE)'!$B$3:$B$63,,1),IF(M1413=3,_xlfn.XLOOKUP(D1413,' RPM (ICE)'!$G$3:$G$63,' RPM (ICE)'!$B$3:$B$63,,1))))</f>
        <v>6900</v>
      </c>
      <c r="X1413" s="12"/>
      <c r="Y1413" s="3"/>
      <c r="Z1413" s="3"/>
      <c r="AA1413" s="3"/>
      <c r="AB1413" s="19"/>
      <c r="AC1413" s="14">
        <f>IF(M1413=1,_xlfn.XLOOKUP(D1413,' RPM (ICE)'!$E$3:$E$63,' RPM (ICE)'!$C$3:$C$63,,-1),IF(M1413=2,_xlfn.XLOOKUP(D1413,' RPM (ICE)'!$F$3:$F$63,' RPM (ICE)'!$C$3:$C$63,,-1),IF(M1413=3,_xlfn.XLOOKUP(D1413,' RPM (ICE)'!$G$3:$G$63,' RPM (ICE)'!$C$3:$C$63,,-1))))</f>
        <v>13.483333333333301</v>
      </c>
      <c r="AD1413" s="14">
        <f t="shared" si="503"/>
        <v>10.054521666666643</v>
      </c>
      <c r="AE1413" s="14">
        <f t="shared" si="504"/>
        <v>13.914292245024122</v>
      </c>
      <c r="AF1413" s="14" cm="1">
        <f t="array" ref="AF1413">_xlfn.XLOOKUP(AE1413,BSFC!$I$11:$I$33,_xlfn.XLOOKUP('Main Data (ICE)'!W1413,BSFC!$J$10:$W$10,BSFC!$J$11:$W$33,,-1),,-1)</f>
        <v>450.79008974999994</v>
      </c>
      <c r="AG1413" s="14">
        <f t="shared" si="505"/>
        <v>1.2590218679194376</v>
      </c>
      <c r="AH1413" s="14">
        <f t="shared" si="508"/>
        <v>2.08253003846414E-4</v>
      </c>
      <c r="AI1413" s="14">
        <f t="shared" si="509"/>
        <v>9.3878390294632047E-2</v>
      </c>
      <c r="AJ1413" s="14">
        <f t="shared" si="513"/>
        <v>165.49932064486543</v>
      </c>
      <c r="AK1413" s="14">
        <f t="shared" si="510"/>
        <v>1.2434223880083715E-4</v>
      </c>
      <c r="AL1413" s="14">
        <f t="shared" si="511"/>
        <v>0.21920439820512247</v>
      </c>
    </row>
    <row r="1414" spans="1:38" ht="15.75" thickBot="1" x14ac:dyDescent="0.3">
      <c r="A1414" s="14">
        <v>1</v>
      </c>
      <c r="B1414" s="17" t="s">
        <v>33</v>
      </c>
      <c r="C1414" s="14">
        <f t="shared" si="517"/>
        <v>1408</v>
      </c>
      <c r="D1414" s="14">
        <f t="shared" si="514"/>
        <v>30.000049728</v>
      </c>
      <c r="E1414" s="14">
        <f t="shared" si="515"/>
        <v>13.411199999999999</v>
      </c>
      <c r="F1414" s="14">
        <f t="shared" si="516"/>
        <v>121.84808175267915</v>
      </c>
      <c r="G1414" s="14">
        <f>0.5*('Specifications (ICE)'!$P$4*'Specifications (ICE)'!$P$3)*'Specifications (ICE)'!$P$5*E1414^2</f>
        <v>56.217600027646043</v>
      </c>
      <c r="H1414" s="14">
        <f>IF(B1414="A",'Specifications (ICE)'!$M$12,IF(B1414="G",'Specifications (ICE)'!$M$13))</f>
        <v>84.271039200000004</v>
      </c>
      <c r="I1414" s="14">
        <f>'Specifications (ICE)'!$H$11-G1414-H1414-R1414</f>
        <v>561.50961099107656</v>
      </c>
      <c r="J1414" s="14">
        <f t="shared" si="497"/>
        <v>0.88728655499254105</v>
      </c>
      <c r="K1414" s="14">
        <f>0.5*'Specifications (ICE)'!$E$16*E1414^2</f>
        <v>48283.043975654393</v>
      </c>
      <c r="L1414" s="14">
        <f>E1414/'Specifications (ICE)'!$M$4</f>
        <v>46.93333333333333</v>
      </c>
      <c r="M1414" s="14">
        <f t="shared" ref="M1414:M1477" si="518">IF(D1414&lt;11,1,IF(D1414&lt;21,2,IF(D1414&gt;21,3)))</f>
        <v>3</v>
      </c>
      <c r="N1414" s="14">
        <f>IF(M1414=1,'Specifications (ICE)'!$M$19,IF(M1414=2,'Specifications (ICE)'!$M$20,IF(M1414=3,'Specifications (ICE)'!$M$21)))</f>
        <v>632.83908432016858</v>
      </c>
      <c r="O1414" s="14">
        <f t="shared" ref="O1414:O1477" si="519">(0.5*N1414*E1414^2)/1000</f>
        <v>56.911309171706868</v>
      </c>
      <c r="P1414" s="13">
        <f t="shared" ref="P1414:P1477" si="520">IF(A1414=1,(I1414/N1414),IF(A1414=2,0,IF(A1414=3,(1.2*(-I1414/N1414)))))</f>
        <v>0.88728655499254105</v>
      </c>
      <c r="Q1414" s="14">
        <v>0</v>
      </c>
      <c r="R1414" s="17">
        <f>'Specifications (ICE)'!$E$16*9.81*SIN(Q1414-Q1413)</f>
        <v>0</v>
      </c>
      <c r="S1414" s="14">
        <f t="shared" si="498"/>
        <v>0</v>
      </c>
      <c r="T1414" s="12"/>
      <c r="U1414" s="3"/>
      <c r="V1414" s="19"/>
      <c r="W1414" s="14">
        <f>IF(M1414=1,_xlfn.XLOOKUP(D1414,' RPM (ICE)'!$E$3:$E$63,' RPM (ICE)'!$B$3:$B$63,,1),IF(M1414=2,_xlfn.XLOOKUP(D1414,' RPM (ICE)'!$F$3:$F$63,' RPM (ICE)'!$B$3:$B$63,,1),IF(M1414=3,_xlfn.XLOOKUP(D1414,' RPM (ICE)'!$G$3:$G$63,' RPM (ICE)'!$B$3:$B$63,,1))))</f>
        <v>6900</v>
      </c>
      <c r="X1414" s="12"/>
      <c r="Y1414" s="3"/>
      <c r="Z1414" s="3"/>
      <c r="AA1414" s="3"/>
      <c r="AB1414" s="19"/>
      <c r="AC1414" s="14">
        <f>IF(M1414=1,_xlfn.XLOOKUP(D1414,' RPM (ICE)'!$E$3:$E$63,' RPM (ICE)'!$C$3:$C$63,,-1),IF(M1414=2,_xlfn.XLOOKUP(D1414,' RPM (ICE)'!$F$3:$F$63,' RPM (ICE)'!$C$3:$C$63,,-1),IF(M1414=3,_xlfn.XLOOKUP(D1414,' RPM (ICE)'!$G$3:$G$63,' RPM (ICE)'!$C$3:$C$63,,-1))))</f>
        <v>13.483333333333301</v>
      </c>
      <c r="AD1414" s="14">
        <f t="shared" si="503"/>
        <v>10.054521666666643</v>
      </c>
      <c r="AE1414" s="14">
        <f t="shared" si="504"/>
        <v>13.914292245024122</v>
      </c>
      <c r="AF1414" s="14" cm="1">
        <f t="array" ref="AF1414">_xlfn.XLOOKUP(AE1414,BSFC!$I$11:$I$33,_xlfn.XLOOKUP('Main Data (ICE)'!W1414,BSFC!$J$10:$W$10,BSFC!$J$11:$W$33,,-1),,-1)</f>
        <v>450.79008974999994</v>
      </c>
      <c r="AG1414" s="14">
        <f t="shared" si="505"/>
        <v>1.2590218679194376</v>
      </c>
      <c r="AH1414" s="14">
        <f t="shared" si="508"/>
        <v>2.08253003846414E-4</v>
      </c>
      <c r="AI1414" s="14">
        <f t="shared" si="509"/>
        <v>9.3878390294632047E-2</v>
      </c>
      <c r="AJ1414" s="14">
        <f t="shared" si="513"/>
        <v>165.59319903516007</v>
      </c>
      <c r="AK1414" s="14">
        <f t="shared" si="510"/>
        <v>1.2434223880083715E-4</v>
      </c>
      <c r="AL1414" s="14">
        <f t="shared" si="511"/>
        <v>0.21932874044392331</v>
      </c>
    </row>
    <row r="1415" spans="1:38" ht="15.75" thickBot="1" x14ac:dyDescent="0.3">
      <c r="A1415" s="14">
        <v>1</v>
      </c>
      <c r="B1415" s="17" t="s">
        <v>33</v>
      </c>
      <c r="C1415" s="14">
        <f t="shared" si="517"/>
        <v>1409</v>
      </c>
      <c r="D1415" s="14">
        <f t="shared" si="514"/>
        <v>30.000049728</v>
      </c>
      <c r="E1415" s="14">
        <f t="shared" si="515"/>
        <v>13.411199999999999</v>
      </c>
      <c r="F1415" s="14">
        <f t="shared" si="516"/>
        <v>121.92264629574763</v>
      </c>
      <c r="G1415" s="14">
        <f>0.5*('Specifications (ICE)'!$P$4*'Specifications (ICE)'!$P$3)*'Specifications (ICE)'!$P$5*E1415^2</f>
        <v>56.217600027646043</v>
      </c>
      <c r="H1415" s="14">
        <f>IF(B1415="A",'Specifications (ICE)'!$M$12,IF(B1415="G",'Specifications (ICE)'!$M$13))</f>
        <v>84.271039200000004</v>
      </c>
      <c r="I1415" s="14">
        <f>'Specifications (ICE)'!$H$11-G1415-H1415-R1415</f>
        <v>561.50961099107656</v>
      </c>
      <c r="J1415" s="14">
        <f t="shared" ref="J1415:J1478" si="521">I1415/N1415</f>
        <v>0.88728655499254105</v>
      </c>
      <c r="K1415" s="14">
        <f>0.5*'Specifications (ICE)'!$E$16*E1415^2</f>
        <v>48283.043975654393</v>
      </c>
      <c r="L1415" s="14">
        <f>E1415/'Specifications (ICE)'!$M$4</f>
        <v>46.93333333333333</v>
      </c>
      <c r="M1415" s="14">
        <f t="shared" si="518"/>
        <v>3</v>
      </c>
      <c r="N1415" s="14">
        <f>IF(M1415=1,'Specifications (ICE)'!$M$19,IF(M1415=2,'Specifications (ICE)'!$M$20,IF(M1415=3,'Specifications (ICE)'!$M$21)))</f>
        <v>632.83908432016858</v>
      </c>
      <c r="O1415" s="14">
        <f t="shared" si="519"/>
        <v>56.911309171706868</v>
      </c>
      <c r="P1415" s="13">
        <f t="shared" si="520"/>
        <v>0.88728655499254105</v>
      </c>
      <c r="Q1415" s="14">
        <v>0</v>
      </c>
      <c r="R1415" s="17">
        <f>'Specifications (ICE)'!$E$16*9.81*SIN(Q1415-Q1414)</f>
        <v>0</v>
      </c>
      <c r="S1415" s="14">
        <f t="shared" ref="S1415:S1478" si="522">RADIANS(Q1415)</f>
        <v>0</v>
      </c>
      <c r="T1415" s="12"/>
      <c r="U1415" s="3"/>
      <c r="V1415" s="19"/>
      <c r="W1415" s="14">
        <f>IF(M1415=1,_xlfn.XLOOKUP(D1415,' RPM (ICE)'!$E$3:$E$63,' RPM (ICE)'!$B$3:$B$63,,1),IF(M1415=2,_xlfn.XLOOKUP(D1415,' RPM (ICE)'!$F$3:$F$63,' RPM (ICE)'!$B$3:$B$63,,1),IF(M1415=3,_xlfn.XLOOKUP(D1415,' RPM (ICE)'!$G$3:$G$63,' RPM (ICE)'!$B$3:$B$63,,1))))</f>
        <v>6900</v>
      </c>
      <c r="X1415" s="12"/>
      <c r="Y1415" s="3"/>
      <c r="Z1415" s="3"/>
      <c r="AA1415" s="3"/>
      <c r="AB1415" s="19"/>
      <c r="AC1415" s="14">
        <f>IF(M1415=1,_xlfn.XLOOKUP(D1415,' RPM (ICE)'!$E$3:$E$63,' RPM (ICE)'!$C$3:$C$63,,-1),IF(M1415=2,_xlfn.XLOOKUP(D1415,' RPM (ICE)'!$F$3:$F$63,' RPM (ICE)'!$C$3:$C$63,,-1),IF(M1415=3,_xlfn.XLOOKUP(D1415,' RPM (ICE)'!$G$3:$G$63,' RPM (ICE)'!$C$3:$C$63,,-1))))</f>
        <v>13.483333333333301</v>
      </c>
      <c r="AD1415" s="14">
        <f t="shared" ref="AD1415:AD1478" si="523">AC1415*0.7457</f>
        <v>10.054521666666643</v>
      </c>
      <c r="AE1415" s="14">
        <f t="shared" ref="AE1415:AE1478" si="524">(9548.8*AD1415)/W1415</f>
        <v>13.914292245024122</v>
      </c>
      <c r="AF1415" s="14" cm="1">
        <f t="array" ref="AF1415">_xlfn.XLOOKUP(AE1415,BSFC!$I$11:$I$33,_xlfn.XLOOKUP('Main Data (ICE)'!W1415,BSFC!$J$10:$W$10,BSFC!$J$11:$W$33,,-1),,-1)</f>
        <v>450.79008974999994</v>
      </c>
      <c r="AG1415" s="14">
        <f t="shared" ref="AG1415:AG1478" si="525">(AF1415*AD1415)/(60*60)</f>
        <v>1.2590218679194376</v>
      </c>
      <c r="AH1415" s="14">
        <f t="shared" si="508"/>
        <v>2.08253003846414E-4</v>
      </c>
      <c r="AI1415" s="14">
        <f t="shared" si="509"/>
        <v>9.3878390294632047E-2</v>
      </c>
      <c r="AJ1415" s="14">
        <f t="shared" si="513"/>
        <v>165.6870774254547</v>
      </c>
      <c r="AK1415" s="14">
        <f t="shared" si="510"/>
        <v>1.2434223880083715E-4</v>
      </c>
      <c r="AL1415" s="14">
        <f t="shared" si="511"/>
        <v>0.21945308268272415</v>
      </c>
    </row>
    <row r="1416" spans="1:38" ht="15.75" thickBot="1" x14ac:dyDescent="0.3">
      <c r="A1416" s="14">
        <v>1</v>
      </c>
      <c r="B1416" s="17" t="s">
        <v>33</v>
      </c>
      <c r="C1416" s="14">
        <f t="shared" si="517"/>
        <v>1410</v>
      </c>
      <c r="D1416" s="14">
        <f t="shared" si="514"/>
        <v>30.000049728</v>
      </c>
      <c r="E1416" s="14">
        <f t="shared" si="515"/>
        <v>13.411199999999999</v>
      </c>
      <c r="F1416" s="14">
        <f t="shared" si="516"/>
        <v>121.9972108388161</v>
      </c>
      <c r="G1416" s="14">
        <f>0.5*('Specifications (ICE)'!$P$4*'Specifications (ICE)'!$P$3)*'Specifications (ICE)'!$P$5*E1416^2</f>
        <v>56.217600027646043</v>
      </c>
      <c r="H1416" s="14">
        <f>IF(B1416="A",'Specifications (ICE)'!$M$12,IF(B1416="G",'Specifications (ICE)'!$M$13))</f>
        <v>84.271039200000004</v>
      </c>
      <c r="I1416" s="14">
        <f>'Specifications (ICE)'!$H$11-G1416-H1416-R1416</f>
        <v>561.50961099107656</v>
      </c>
      <c r="J1416" s="14">
        <f t="shared" si="521"/>
        <v>0.88728655499254105</v>
      </c>
      <c r="K1416" s="14">
        <f>0.5*'Specifications (ICE)'!$E$16*E1416^2</f>
        <v>48283.043975654393</v>
      </c>
      <c r="L1416" s="14">
        <f>E1416/'Specifications (ICE)'!$M$4</f>
        <v>46.93333333333333</v>
      </c>
      <c r="M1416" s="14">
        <f t="shared" si="518"/>
        <v>3</v>
      </c>
      <c r="N1416" s="14">
        <f>IF(M1416=1,'Specifications (ICE)'!$M$19,IF(M1416=2,'Specifications (ICE)'!$M$20,IF(M1416=3,'Specifications (ICE)'!$M$21)))</f>
        <v>632.83908432016858</v>
      </c>
      <c r="O1416" s="14">
        <f t="shared" si="519"/>
        <v>56.911309171706868</v>
      </c>
      <c r="P1416" s="13">
        <f t="shared" si="520"/>
        <v>0.88728655499254105</v>
      </c>
      <c r="Q1416" s="14">
        <v>0</v>
      </c>
      <c r="R1416" s="17">
        <f>'Specifications (ICE)'!$E$16*9.81*SIN(Q1416-Q1415)</f>
        <v>0</v>
      </c>
      <c r="S1416" s="14">
        <f t="shared" si="522"/>
        <v>0</v>
      </c>
      <c r="T1416" s="12"/>
      <c r="U1416" s="3"/>
      <c r="V1416" s="19"/>
      <c r="W1416" s="14">
        <f>IF(M1416=1,_xlfn.XLOOKUP(D1416,' RPM (ICE)'!$E$3:$E$63,' RPM (ICE)'!$B$3:$B$63,,1),IF(M1416=2,_xlfn.XLOOKUP(D1416,' RPM (ICE)'!$F$3:$F$63,' RPM (ICE)'!$B$3:$B$63,,1),IF(M1416=3,_xlfn.XLOOKUP(D1416,' RPM (ICE)'!$G$3:$G$63,' RPM (ICE)'!$B$3:$B$63,,1))))</f>
        <v>6900</v>
      </c>
      <c r="X1416" s="12"/>
      <c r="Y1416" s="3"/>
      <c r="Z1416" s="3"/>
      <c r="AA1416" s="3"/>
      <c r="AB1416" s="19"/>
      <c r="AC1416" s="14">
        <f>IF(M1416=1,_xlfn.XLOOKUP(D1416,' RPM (ICE)'!$E$3:$E$63,' RPM (ICE)'!$C$3:$C$63,,-1),IF(M1416=2,_xlfn.XLOOKUP(D1416,' RPM (ICE)'!$F$3:$F$63,' RPM (ICE)'!$C$3:$C$63,,-1),IF(M1416=3,_xlfn.XLOOKUP(D1416,' RPM (ICE)'!$G$3:$G$63,' RPM (ICE)'!$C$3:$C$63,,-1))))</f>
        <v>13.483333333333301</v>
      </c>
      <c r="AD1416" s="14">
        <f t="shared" si="523"/>
        <v>10.054521666666643</v>
      </c>
      <c r="AE1416" s="14">
        <f t="shared" si="524"/>
        <v>13.914292245024122</v>
      </c>
      <c r="AF1416" s="14" cm="1">
        <f t="array" ref="AF1416">_xlfn.XLOOKUP(AE1416,BSFC!$I$11:$I$33,_xlfn.XLOOKUP('Main Data (ICE)'!W1416,BSFC!$J$10:$W$10,BSFC!$J$11:$W$33,,-1),,-1)</f>
        <v>450.79008974999994</v>
      </c>
      <c r="AG1416" s="14">
        <f t="shared" si="525"/>
        <v>1.2590218679194376</v>
      </c>
      <c r="AH1416" s="14">
        <f t="shared" ref="AH1416:AH1479" si="526">((F1416-F1415)/3600)*AD1416</f>
        <v>2.08253003846414E-4</v>
      </c>
      <c r="AI1416" s="14">
        <f t="shared" ref="AI1416:AI1479" si="527">AH1416*AF1416</f>
        <v>9.3878390294632047E-2</v>
      </c>
      <c r="AJ1416" s="14">
        <f t="shared" si="513"/>
        <v>165.78095581574934</v>
      </c>
      <c r="AK1416" s="14">
        <f t="shared" ref="AK1416:AK1479" si="528">((AF1416*AH1416)/1000)/0.755</f>
        <v>1.2434223880083715E-4</v>
      </c>
      <c r="AL1416" s="14">
        <f t="shared" ref="AL1416:AL1479" si="529">AL1415+AK1416</f>
        <v>0.21957742492152499</v>
      </c>
    </row>
    <row r="1417" spans="1:38" ht="15.75" thickBot="1" x14ac:dyDescent="0.3">
      <c r="A1417" s="14">
        <v>1</v>
      </c>
      <c r="B1417" s="17" t="s">
        <v>33</v>
      </c>
      <c r="C1417" s="14">
        <f t="shared" si="517"/>
        <v>1411</v>
      </c>
      <c r="D1417" s="14">
        <f t="shared" si="514"/>
        <v>30.000049728</v>
      </c>
      <c r="E1417" s="14">
        <f t="shared" si="515"/>
        <v>13.411199999999999</v>
      </c>
      <c r="F1417" s="14">
        <f t="shared" si="516"/>
        <v>122.07177538188458</v>
      </c>
      <c r="G1417" s="14">
        <f>0.5*('Specifications (ICE)'!$P$4*'Specifications (ICE)'!$P$3)*'Specifications (ICE)'!$P$5*E1417^2</f>
        <v>56.217600027646043</v>
      </c>
      <c r="H1417" s="14">
        <f>IF(B1417="A",'Specifications (ICE)'!$M$12,IF(B1417="G",'Specifications (ICE)'!$M$13))</f>
        <v>84.271039200000004</v>
      </c>
      <c r="I1417" s="14">
        <f>'Specifications (ICE)'!$H$11-G1417-H1417-R1417</f>
        <v>561.50961099107656</v>
      </c>
      <c r="J1417" s="14">
        <f t="shared" si="521"/>
        <v>0.88728655499254105</v>
      </c>
      <c r="K1417" s="14">
        <f>0.5*'Specifications (ICE)'!$E$16*E1417^2</f>
        <v>48283.043975654393</v>
      </c>
      <c r="L1417" s="14">
        <f>E1417/'Specifications (ICE)'!$M$4</f>
        <v>46.93333333333333</v>
      </c>
      <c r="M1417" s="14">
        <f t="shared" si="518"/>
        <v>3</v>
      </c>
      <c r="N1417" s="14">
        <f>IF(M1417=1,'Specifications (ICE)'!$M$19,IF(M1417=2,'Specifications (ICE)'!$M$20,IF(M1417=3,'Specifications (ICE)'!$M$21)))</f>
        <v>632.83908432016858</v>
      </c>
      <c r="O1417" s="14">
        <f t="shared" si="519"/>
        <v>56.911309171706868</v>
      </c>
      <c r="P1417" s="13">
        <f t="shared" si="520"/>
        <v>0.88728655499254105</v>
      </c>
      <c r="Q1417" s="14">
        <v>0</v>
      </c>
      <c r="R1417" s="17">
        <f>'Specifications (ICE)'!$E$16*9.81*SIN(Q1417-Q1416)</f>
        <v>0</v>
      </c>
      <c r="S1417" s="14">
        <f t="shared" si="522"/>
        <v>0</v>
      </c>
      <c r="T1417" s="12"/>
      <c r="U1417" s="3"/>
      <c r="V1417" s="19"/>
      <c r="W1417" s="14">
        <f>IF(M1417=1,_xlfn.XLOOKUP(D1417,' RPM (ICE)'!$E$3:$E$63,' RPM (ICE)'!$B$3:$B$63,,1),IF(M1417=2,_xlfn.XLOOKUP(D1417,' RPM (ICE)'!$F$3:$F$63,' RPM (ICE)'!$B$3:$B$63,,1),IF(M1417=3,_xlfn.XLOOKUP(D1417,' RPM (ICE)'!$G$3:$G$63,' RPM (ICE)'!$B$3:$B$63,,1))))</f>
        <v>6900</v>
      </c>
      <c r="X1417" s="12"/>
      <c r="Y1417" s="3"/>
      <c r="Z1417" s="3"/>
      <c r="AA1417" s="3"/>
      <c r="AB1417" s="19"/>
      <c r="AC1417" s="14">
        <f>IF(M1417=1,_xlfn.XLOOKUP(D1417,' RPM (ICE)'!$E$3:$E$63,' RPM (ICE)'!$C$3:$C$63,,-1),IF(M1417=2,_xlfn.XLOOKUP(D1417,' RPM (ICE)'!$F$3:$F$63,' RPM (ICE)'!$C$3:$C$63,,-1),IF(M1417=3,_xlfn.XLOOKUP(D1417,' RPM (ICE)'!$G$3:$G$63,' RPM (ICE)'!$C$3:$C$63,,-1))))</f>
        <v>13.483333333333301</v>
      </c>
      <c r="AD1417" s="14">
        <f t="shared" si="523"/>
        <v>10.054521666666643</v>
      </c>
      <c r="AE1417" s="14">
        <f t="shared" si="524"/>
        <v>13.914292245024122</v>
      </c>
      <c r="AF1417" s="14" cm="1">
        <f t="array" ref="AF1417">_xlfn.XLOOKUP(AE1417,BSFC!$I$11:$I$33,_xlfn.XLOOKUP('Main Data (ICE)'!W1417,BSFC!$J$10:$W$10,BSFC!$J$11:$W$33,,-1),,-1)</f>
        <v>450.79008974999994</v>
      </c>
      <c r="AG1417" s="14">
        <f t="shared" si="525"/>
        <v>1.2590218679194376</v>
      </c>
      <c r="AH1417" s="14">
        <f t="shared" si="526"/>
        <v>2.08253003846414E-4</v>
      </c>
      <c r="AI1417" s="14">
        <f t="shared" si="527"/>
        <v>9.3878390294632047E-2</v>
      </c>
      <c r="AJ1417" s="14">
        <f t="shared" ref="AJ1417:AJ1480" si="530">AI1417+AJ1416</f>
        <v>165.87483420604397</v>
      </c>
      <c r="AK1417" s="14">
        <f t="shared" si="528"/>
        <v>1.2434223880083715E-4</v>
      </c>
      <c r="AL1417" s="14">
        <f t="shared" si="529"/>
        <v>0.21970176716032583</v>
      </c>
    </row>
    <row r="1418" spans="1:38" ht="15.75" thickBot="1" x14ac:dyDescent="0.3">
      <c r="A1418" s="14">
        <v>1</v>
      </c>
      <c r="B1418" s="17" t="s">
        <v>33</v>
      </c>
      <c r="C1418" s="14">
        <f t="shared" si="517"/>
        <v>1412</v>
      </c>
      <c r="D1418" s="14">
        <f t="shared" si="514"/>
        <v>30.000049728</v>
      </c>
      <c r="E1418" s="14">
        <f t="shared" si="515"/>
        <v>13.411199999999999</v>
      </c>
      <c r="F1418" s="14">
        <f t="shared" si="516"/>
        <v>122.14633992495305</v>
      </c>
      <c r="G1418" s="14">
        <f>0.5*('Specifications (ICE)'!$P$4*'Specifications (ICE)'!$P$3)*'Specifications (ICE)'!$P$5*E1418^2</f>
        <v>56.217600027646043</v>
      </c>
      <c r="H1418" s="14">
        <f>IF(B1418="A",'Specifications (ICE)'!$M$12,IF(B1418="G",'Specifications (ICE)'!$M$13))</f>
        <v>84.271039200000004</v>
      </c>
      <c r="I1418" s="14">
        <f>'Specifications (ICE)'!$H$11-G1418-H1418-R1418</f>
        <v>561.50961099107656</v>
      </c>
      <c r="J1418" s="14">
        <f t="shared" si="521"/>
        <v>0.88728655499254105</v>
      </c>
      <c r="K1418" s="14">
        <f>0.5*'Specifications (ICE)'!$E$16*E1418^2</f>
        <v>48283.043975654393</v>
      </c>
      <c r="L1418" s="14">
        <f>E1418/'Specifications (ICE)'!$M$4</f>
        <v>46.93333333333333</v>
      </c>
      <c r="M1418" s="14">
        <f t="shared" si="518"/>
        <v>3</v>
      </c>
      <c r="N1418" s="14">
        <f>IF(M1418=1,'Specifications (ICE)'!$M$19,IF(M1418=2,'Specifications (ICE)'!$M$20,IF(M1418=3,'Specifications (ICE)'!$M$21)))</f>
        <v>632.83908432016858</v>
      </c>
      <c r="O1418" s="14">
        <f t="shared" si="519"/>
        <v>56.911309171706868</v>
      </c>
      <c r="P1418" s="13">
        <f t="shared" si="520"/>
        <v>0.88728655499254105</v>
      </c>
      <c r="Q1418" s="14">
        <v>0</v>
      </c>
      <c r="R1418" s="17">
        <f>'Specifications (ICE)'!$E$16*9.81*SIN(Q1418-Q1417)</f>
        <v>0</v>
      </c>
      <c r="S1418" s="14">
        <f t="shared" si="522"/>
        <v>0</v>
      </c>
      <c r="T1418" s="12"/>
      <c r="U1418" s="3"/>
      <c r="V1418" s="19"/>
      <c r="W1418" s="14">
        <f>IF(M1418=1,_xlfn.XLOOKUP(D1418,' RPM (ICE)'!$E$3:$E$63,' RPM (ICE)'!$B$3:$B$63,,1),IF(M1418=2,_xlfn.XLOOKUP(D1418,' RPM (ICE)'!$F$3:$F$63,' RPM (ICE)'!$B$3:$B$63,,1),IF(M1418=3,_xlfn.XLOOKUP(D1418,' RPM (ICE)'!$G$3:$G$63,' RPM (ICE)'!$B$3:$B$63,,1))))</f>
        <v>6900</v>
      </c>
      <c r="X1418" s="12"/>
      <c r="Y1418" s="3"/>
      <c r="Z1418" s="3"/>
      <c r="AA1418" s="3"/>
      <c r="AB1418" s="19"/>
      <c r="AC1418" s="14">
        <f>IF(M1418=1,_xlfn.XLOOKUP(D1418,' RPM (ICE)'!$E$3:$E$63,' RPM (ICE)'!$C$3:$C$63,,-1),IF(M1418=2,_xlfn.XLOOKUP(D1418,' RPM (ICE)'!$F$3:$F$63,' RPM (ICE)'!$C$3:$C$63,,-1),IF(M1418=3,_xlfn.XLOOKUP(D1418,' RPM (ICE)'!$G$3:$G$63,' RPM (ICE)'!$C$3:$C$63,,-1))))</f>
        <v>13.483333333333301</v>
      </c>
      <c r="AD1418" s="14">
        <f t="shared" si="523"/>
        <v>10.054521666666643</v>
      </c>
      <c r="AE1418" s="14">
        <f t="shared" si="524"/>
        <v>13.914292245024122</v>
      </c>
      <c r="AF1418" s="14" cm="1">
        <f t="array" ref="AF1418">_xlfn.XLOOKUP(AE1418,BSFC!$I$11:$I$33,_xlfn.XLOOKUP('Main Data (ICE)'!W1418,BSFC!$J$10:$W$10,BSFC!$J$11:$W$33,,-1),,-1)</f>
        <v>450.79008974999994</v>
      </c>
      <c r="AG1418" s="14">
        <f t="shared" si="525"/>
        <v>1.2590218679194376</v>
      </c>
      <c r="AH1418" s="14">
        <f t="shared" si="526"/>
        <v>2.08253003846414E-4</v>
      </c>
      <c r="AI1418" s="14">
        <f t="shared" si="527"/>
        <v>9.3878390294632047E-2</v>
      </c>
      <c r="AJ1418" s="14">
        <f t="shared" si="530"/>
        <v>165.96871259633861</v>
      </c>
      <c r="AK1418" s="14">
        <f t="shared" si="528"/>
        <v>1.2434223880083715E-4</v>
      </c>
      <c r="AL1418" s="14">
        <f t="shared" si="529"/>
        <v>0.21982610939912667</v>
      </c>
    </row>
    <row r="1419" spans="1:38" ht="15.75" thickBot="1" x14ac:dyDescent="0.3">
      <c r="A1419" s="14">
        <v>1</v>
      </c>
      <c r="B1419" s="17" t="s">
        <v>33</v>
      </c>
      <c r="C1419" s="14">
        <f t="shared" si="517"/>
        <v>1413</v>
      </c>
      <c r="D1419" s="14">
        <f t="shared" si="514"/>
        <v>30.000049728</v>
      </c>
      <c r="E1419" s="14">
        <f t="shared" si="515"/>
        <v>13.411199999999999</v>
      </c>
      <c r="F1419" s="14">
        <f t="shared" si="516"/>
        <v>122.22090446802153</v>
      </c>
      <c r="G1419" s="14">
        <f>0.5*('Specifications (ICE)'!$P$4*'Specifications (ICE)'!$P$3)*'Specifications (ICE)'!$P$5*E1419^2</f>
        <v>56.217600027646043</v>
      </c>
      <c r="H1419" s="14">
        <f>IF(B1419="A",'Specifications (ICE)'!$M$12,IF(B1419="G",'Specifications (ICE)'!$M$13))</f>
        <v>84.271039200000004</v>
      </c>
      <c r="I1419" s="14">
        <f>'Specifications (ICE)'!$H$11-G1419-H1419-R1419</f>
        <v>561.50961099107656</v>
      </c>
      <c r="J1419" s="14">
        <f t="shared" si="521"/>
        <v>0.88728655499254105</v>
      </c>
      <c r="K1419" s="14">
        <f>0.5*'Specifications (ICE)'!$E$16*E1419^2</f>
        <v>48283.043975654393</v>
      </c>
      <c r="L1419" s="14">
        <f>E1419/'Specifications (ICE)'!$M$4</f>
        <v>46.93333333333333</v>
      </c>
      <c r="M1419" s="14">
        <f t="shared" si="518"/>
        <v>3</v>
      </c>
      <c r="N1419" s="14">
        <f>IF(M1419=1,'Specifications (ICE)'!$M$19,IF(M1419=2,'Specifications (ICE)'!$M$20,IF(M1419=3,'Specifications (ICE)'!$M$21)))</f>
        <v>632.83908432016858</v>
      </c>
      <c r="O1419" s="14">
        <f t="shared" si="519"/>
        <v>56.911309171706868</v>
      </c>
      <c r="P1419" s="13">
        <f t="shared" si="520"/>
        <v>0.88728655499254105</v>
      </c>
      <c r="Q1419" s="14">
        <v>0</v>
      </c>
      <c r="R1419" s="17">
        <f>'Specifications (ICE)'!$E$16*9.81*SIN(Q1419-Q1418)</f>
        <v>0</v>
      </c>
      <c r="S1419" s="14">
        <f t="shared" si="522"/>
        <v>0</v>
      </c>
      <c r="T1419" s="12"/>
      <c r="U1419" s="3"/>
      <c r="V1419" s="19"/>
      <c r="W1419" s="14">
        <f>IF(M1419=1,_xlfn.XLOOKUP(D1419,' RPM (ICE)'!$E$3:$E$63,' RPM (ICE)'!$B$3:$B$63,,1),IF(M1419=2,_xlfn.XLOOKUP(D1419,' RPM (ICE)'!$F$3:$F$63,' RPM (ICE)'!$B$3:$B$63,,1),IF(M1419=3,_xlfn.XLOOKUP(D1419,' RPM (ICE)'!$G$3:$G$63,' RPM (ICE)'!$B$3:$B$63,,1))))</f>
        <v>6900</v>
      </c>
      <c r="X1419" s="12"/>
      <c r="Y1419" s="3"/>
      <c r="Z1419" s="3"/>
      <c r="AA1419" s="3"/>
      <c r="AB1419" s="19"/>
      <c r="AC1419" s="14">
        <f>IF(M1419=1,_xlfn.XLOOKUP(D1419,' RPM (ICE)'!$E$3:$E$63,' RPM (ICE)'!$C$3:$C$63,,-1),IF(M1419=2,_xlfn.XLOOKUP(D1419,' RPM (ICE)'!$F$3:$F$63,' RPM (ICE)'!$C$3:$C$63,,-1),IF(M1419=3,_xlfn.XLOOKUP(D1419,' RPM (ICE)'!$G$3:$G$63,' RPM (ICE)'!$C$3:$C$63,,-1))))</f>
        <v>13.483333333333301</v>
      </c>
      <c r="AD1419" s="14">
        <f t="shared" si="523"/>
        <v>10.054521666666643</v>
      </c>
      <c r="AE1419" s="14">
        <f t="shared" si="524"/>
        <v>13.914292245024122</v>
      </c>
      <c r="AF1419" s="14" cm="1">
        <f t="array" ref="AF1419">_xlfn.XLOOKUP(AE1419,BSFC!$I$11:$I$33,_xlfn.XLOOKUP('Main Data (ICE)'!W1419,BSFC!$J$10:$W$10,BSFC!$J$11:$W$33,,-1),,-1)</f>
        <v>450.79008974999994</v>
      </c>
      <c r="AG1419" s="14">
        <f t="shared" si="525"/>
        <v>1.2590218679194376</v>
      </c>
      <c r="AH1419" s="14">
        <f t="shared" si="526"/>
        <v>2.08253003846414E-4</v>
      </c>
      <c r="AI1419" s="14">
        <f t="shared" si="527"/>
        <v>9.3878390294632047E-2</v>
      </c>
      <c r="AJ1419" s="14">
        <f t="shared" si="530"/>
        <v>166.06259098663324</v>
      </c>
      <c r="AK1419" s="14">
        <f t="shared" si="528"/>
        <v>1.2434223880083715E-4</v>
      </c>
      <c r="AL1419" s="14">
        <f t="shared" si="529"/>
        <v>0.21995045163792751</v>
      </c>
    </row>
    <row r="1420" spans="1:38" ht="15.75" thickBot="1" x14ac:dyDescent="0.3">
      <c r="A1420" s="14">
        <v>1</v>
      </c>
      <c r="B1420" s="17" t="s">
        <v>33</v>
      </c>
      <c r="C1420" s="14">
        <f t="shared" si="517"/>
        <v>1414</v>
      </c>
      <c r="D1420" s="14">
        <f t="shared" si="514"/>
        <v>30.000049728</v>
      </c>
      <c r="E1420" s="14">
        <f t="shared" si="515"/>
        <v>13.411199999999999</v>
      </c>
      <c r="F1420" s="14">
        <f t="shared" si="516"/>
        <v>122.29546901109001</v>
      </c>
      <c r="G1420" s="14">
        <f>0.5*('Specifications (ICE)'!$P$4*'Specifications (ICE)'!$P$3)*'Specifications (ICE)'!$P$5*E1420^2</f>
        <v>56.217600027646043</v>
      </c>
      <c r="H1420" s="14">
        <f>IF(B1420="A",'Specifications (ICE)'!$M$12,IF(B1420="G",'Specifications (ICE)'!$M$13))</f>
        <v>84.271039200000004</v>
      </c>
      <c r="I1420" s="14">
        <f>'Specifications (ICE)'!$H$11-G1420-H1420-R1420</f>
        <v>561.50961099107656</v>
      </c>
      <c r="J1420" s="14">
        <f t="shared" si="521"/>
        <v>0.88728655499254105</v>
      </c>
      <c r="K1420" s="14">
        <f>0.5*'Specifications (ICE)'!$E$16*E1420^2</f>
        <v>48283.043975654393</v>
      </c>
      <c r="L1420" s="14">
        <f>E1420/'Specifications (ICE)'!$M$4</f>
        <v>46.93333333333333</v>
      </c>
      <c r="M1420" s="14">
        <f t="shared" si="518"/>
        <v>3</v>
      </c>
      <c r="N1420" s="14">
        <f>IF(M1420=1,'Specifications (ICE)'!$M$19,IF(M1420=2,'Specifications (ICE)'!$M$20,IF(M1420=3,'Specifications (ICE)'!$M$21)))</f>
        <v>632.83908432016858</v>
      </c>
      <c r="O1420" s="14">
        <f t="shared" si="519"/>
        <v>56.911309171706868</v>
      </c>
      <c r="P1420" s="13">
        <f t="shared" si="520"/>
        <v>0.88728655499254105</v>
      </c>
      <c r="Q1420" s="14">
        <v>0</v>
      </c>
      <c r="R1420" s="17">
        <f>'Specifications (ICE)'!$E$16*9.81*SIN(Q1420-Q1419)</f>
        <v>0</v>
      </c>
      <c r="S1420" s="14">
        <f t="shared" si="522"/>
        <v>0</v>
      </c>
      <c r="T1420" s="12"/>
      <c r="U1420" s="3"/>
      <c r="V1420" s="19"/>
      <c r="W1420" s="14">
        <f>IF(M1420=1,_xlfn.XLOOKUP(D1420,' RPM (ICE)'!$E$3:$E$63,' RPM (ICE)'!$B$3:$B$63,,1),IF(M1420=2,_xlfn.XLOOKUP(D1420,' RPM (ICE)'!$F$3:$F$63,' RPM (ICE)'!$B$3:$B$63,,1),IF(M1420=3,_xlfn.XLOOKUP(D1420,' RPM (ICE)'!$G$3:$G$63,' RPM (ICE)'!$B$3:$B$63,,1))))</f>
        <v>6900</v>
      </c>
      <c r="X1420" s="12"/>
      <c r="Y1420" s="3"/>
      <c r="Z1420" s="3"/>
      <c r="AA1420" s="3"/>
      <c r="AB1420" s="19"/>
      <c r="AC1420" s="14">
        <f>IF(M1420=1,_xlfn.XLOOKUP(D1420,' RPM (ICE)'!$E$3:$E$63,' RPM (ICE)'!$C$3:$C$63,,-1),IF(M1420=2,_xlfn.XLOOKUP(D1420,' RPM (ICE)'!$F$3:$F$63,' RPM (ICE)'!$C$3:$C$63,,-1),IF(M1420=3,_xlfn.XLOOKUP(D1420,' RPM (ICE)'!$G$3:$G$63,' RPM (ICE)'!$C$3:$C$63,,-1))))</f>
        <v>13.483333333333301</v>
      </c>
      <c r="AD1420" s="14">
        <f t="shared" si="523"/>
        <v>10.054521666666643</v>
      </c>
      <c r="AE1420" s="14">
        <f t="shared" si="524"/>
        <v>13.914292245024122</v>
      </c>
      <c r="AF1420" s="14" cm="1">
        <f t="array" ref="AF1420">_xlfn.XLOOKUP(AE1420,BSFC!$I$11:$I$33,_xlfn.XLOOKUP('Main Data (ICE)'!W1420,BSFC!$J$10:$W$10,BSFC!$J$11:$W$33,,-1),,-1)</f>
        <v>450.79008974999994</v>
      </c>
      <c r="AG1420" s="14">
        <f t="shared" si="525"/>
        <v>1.2590218679194376</v>
      </c>
      <c r="AH1420" s="14">
        <f t="shared" si="526"/>
        <v>2.08253003846414E-4</v>
      </c>
      <c r="AI1420" s="14">
        <f t="shared" si="527"/>
        <v>9.3878390294632047E-2</v>
      </c>
      <c r="AJ1420" s="14">
        <f t="shared" si="530"/>
        <v>166.15646937692787</v>
      </c>
      <c r="AK1420" s="14">
        <f t="shared" si="528"/>
        <v>1.2434223880083715E-4</v>
      </c>
      <c r="AL1420" s="14">
        <f t="shared" si="529"/>
        <v>0.22007479387672835</v>
      </c>
    </row>
    <row r="1421" spans="1:38" ht="15.75" thickBot="1" x14ac:dyDescent="0.3">
      <c r="A1421" s="14">
        <v>1</v>
      </c>
      <c r="B1421" s="17" t="s">
        <v>33</v>
      </c>
      <c r="C1421" s="14">
        <f t="shared" si="517"/>
        <v>1415</v>
      </c>
      <c r="D1421" s="14">
        <f t="shared" ref="D1421:D1484" si="531">E1421*2.23694</f>
        <v>30.000049728</v>
      </c>
      <c r="E1421" s="14">
        <f t="shared" ref="E1421:E1484" si="532">MIN(13.4112,(SQRT((E1420^2)+2*P1420*$C$7)))</f>
        <v>13.411199999999999</v>
      </c>
      <c r="F1421" s="14">
        <f t="shared" ref="F1421:F1484" si="533">($C$7/E1421)+F1420</f>
        <v>122.37003355415848</v>
      </c>
      <c r="G1421" s="14">
        <f>0.5*('Specifications (ICE)'!$P$4*'Specifications (ICE)'!$P$3)*'Specifications (ICE)'!$P$5*E1421^2</f>
        <v>56.217600027646043</v>
      </c>
      <c r="H1421" s="14">
        <f>IF(B1421="A",'Specifications (ICE)'!$M$12,IF(B1421="G",'Specifications (ICE)'!$M$13))</f>
        <v>84.271039200000004</v>
      </c>
      <c r="I1421" s="14">
        <f>'Specifications (ICE)'!$H$11-G1421-H1421-R1421</f>
        <v>561.50961099107656</v>
      </c>
      <c r="J1421" s="14">
        <f t="shared" si="521"/>
        <v>0.88728655499254105</v>
      </c>
      <c r="K1421" s="14">
        <f>0.5*'Specifications (ICE)'!$E$16*E1421^2</f>
        <v>48283.043975654393</v>
      </c>
      <c r="L1421" s="14">
        <f>E1421/'Specifications (ICE)'!$M$4</f>
        <v>46.93333333333333</v>
      </c>
      <c r="M1421" s="14">
        <f t="shared" si="518"/>
        <v>3</v>
      </c>
      <c r="N1421" s="14">
        <f>IF(M1421=1,'Specifications (ICE)'!$M$19,IF(M1421=2,'Specifications (ICE)'!$M$20,IF(M1421=3,'Specifications (ICE)'!$M$21)))</f>
        <v>632.83908432016858</v>
      </c>
      <c r="O1421" s="14">
        <f t="shared" si="519"/>
        <v>56.911309171706868</v>
      </c>
      <c r="P1421" s="13">
        <f t="shared" si="520"/>
        <v>0.88728655499254105</v>
      </c>
      <c r="Q1421" s="14">
        <v>0</v>
      </c>
      <c r="R1421" s="17">
        <f>'Specifications (ICE)'!$E$16*9.81*SIN(Q1421-Q1420)</f>
        <v>0</v>
      </c>
      <c r="S1421" s="14">
        <f t="shared" si="522"/>
        <v>0</v>
      </c>
      <c r="T1421" s="12"/>
      <c r="U1421" s="3"/>
      <c r="V1421" s="19"/>
      <c r="W1421" s="14">
        <f>IF(M1421=1,_xlfn.XLOOKUP(D1421,' RPM (ICE)'!$E$3:$E$63,' RPM (ICE)'!$B$3:$B$63,,1),IF(M1421=2,_xlfn.XLOOKUP(D1421,' RPM (ICE)'!$F$3:$F$63,' RPM (ICE)'!$B$3:$B$63,,1),IF(M1421=3,_xlfn.XLOOKUP(D1421,' RPM (ICE)'!$G$3:$G$63,' RPM (ICE)'!$B$3:$B$63,,1))))</f>
        <v>6900</v>
      </c>
      <c r="X1421" s="12"/>
      <c r="Y1421" s="3"/>
      <c r="Z1421" s="3"/>
      <c r="AA1421" s="3"/>
      <c r="AB1421" s="19"/>
      <c r="AC1421" s="14">
        <f>IF(M1421=1,_xlfn.XLOOKUP(D1421,' RPM (ICE)'!$E$3:$E$63,' RPM (ICE)'!$C$3:$C$63,,-1),IF(M1421=2,_xlfn.XLOOKUP(D1421,' RPM (ICE)'!$F$3:$F$63,' RPM (ICE)'!$C$3:$C$63,,-1),IF(M1421=3,_xlfn.XLOOKUP(D1421,' RPM (ICE)'!$G$3:$G$63,' RPM (ICE)'!$C$3:$C$63,,-1))))</f>
        <v>13.483333333333301</v>
      </c>
      <c r="AD1421" s="14">
        <f t="shared" si="523"/>
        <v>10.054521666666643</v>
      </c>
      <c r="AE1421" s="14">
        <f t="shared" si="524"/>
        <v>13.914292245024122</v>
      </c>
      <c r="AF1421" s="14" cm="1">
        <f t="array" ref="AF1421">_xlfn.XLOOKUP(AE1421,BSFC!$I$11:$I$33,_xlfn.XLOOKUP('Main Data (ICE)'!W1421,BSFC!$J$10:$W$10,BSFC!$J$11:$W$33,,-1),,-1)</f>
        <v>450.79008974999994</v>
      </c>
      <c r="AG1421" s="14">
        <f t="shared" si="525"/>
        <v>1.2590218679194376</v>
      </c>
      <c r="AH1421" s="14">
        <f t="shared" si="526"/>
        <v>2.08253003846414E-4</v>
      </c>
      <c r="AI1421" s="14">
        <f t="shared" si="527"/>
        <v>9.3878390294632047E-2</v>
      </c>
      <c r="AJ1421" s="14">
        <f t="shared" si="530"/>
        <v>166.25034776722251</v>
      </c>
      <c r="AK1421" s="14">
        <f t="shared" si="528"/>
        <v>1.2434223880083715E-4</v>
      </c>
      <c r="AL1421" s="14">
        <f t="shared" si="529"/>
        <v>0.22019913611552919</v>
      </c>
    </row>
    <row r="1422" spans="1:38" ht="15.75" thickBot="1" x14ac:dyDescent="0.3">
      <c r="A1422" s="14">
        <v>1</v>
      </c>
      <c r="B1422" s="17" t="s">
        <v>33</v>
      </c>
      <c r="C1422" s="14">
        <f t="shared" ref="C1422:C1485" si="534">C1421+1</f>
        <v>1416</v>
      </c>
      <c r="D1422" s="14">
        <f t="shared" si="531"/>
        <v>30.000049728</v>
      </c>
      <c r="E1422" s="14">
        <f t="shared" si="532"/>
        <v>13.411199999999999</v>
      </c>
      <c r="F1422" s="14">
        <f t="shared" si="533"/>
        <v>122.44459809722696</v>
      </c>
      <c r="G1422" s="14">
        <f>0.5*('Specifications (ICE)'!$P$4*'Specifications (ICE)'!$P$3)*'Specifications (ICE)'!$P$5*E1422^2</f>
        <v>56.217600027646043</v>
      </c>
      <c r="H1422" s="14">
        <f>IF(B1422="A",'Specifications (ICE)'!$M$12,IF(B1422="G",'Specifications (ICE)'!$M$13))</f>
        <v>84.271039200000004</v>
      </c>
      <c r="I1422" s="14">
        <f>'Specifications (ICE)'!$H$11-G1422-H1422-R1422</f>
        <v>561.50961099107656</v>
      </c>
      <c r="J1422" s="14">
        <f t="shared" si="521"/>
        <v>0.88728655499254105</v>
      </c>
      <c r="K1422" s="14">
        <f>0.5*'Specifications (ICE)'!$E$16*E1422^2</f>
        <v>48283.043975654393</v>
      </c>
      <c r="L1422" s="14">
        <f>E1422/'Specifications (ICE)'!$M$4</f>
        <v>46.93333333333333</v>
      </c>
      <c r="M1422" s="14">
        <f t="shared" si="518"/>
        <v>3</v>
      </c>
      <c r="N1422" s="14">
        <f>IF(M1422=1,'Specifications (ICE)'!$M$19,IF(M1422=2,'Specifications (ICE)'!$M$20,IF(M1422=3,'Specifications (ICE)'!$M$21)))</f>
        <v>632.83908432016858</v>
      </c>
      <c r="O1422" s="14">
        <f t="shared" si="519"/>
        <v>56.911309171706868</v>
      </c>
      <c r="P1422" s="13">
        <f t="shared" si="520"/>
        <v>0.88728655499254105</v>
      </c>
      <c r="Q1422" s="14">
        <v>0</v>
      </c>
      <c r="R1422" s="17">
        <f>'Specifications (ICE)'!$E$16*9.81*SIN(Q1422-Q1421)</f>
        <v>0</v>
      </c>
      <c r="S1422" s="14">
        <f t="shared" si="522"/>
        <v>0</v>
      </c>
      <c r="T1422" s="12"/>
      <c r="U1422" s="3"/>
      <c r="V1422" s="19"/>
      <c r="W1422" s="14">
        <f>IF(M1422=1,_xlfn.XLOOKUP(D1422,' RPM (ICE)'!$E$3:$E$63,' RPM (ICE)'!$B$3:$B$63,,1),IF(M1422=2,_xlfn.XLOOKUP(D1422,' RPM (ICE)'!$F$3:$F$63,' RPM (ICE)'!$B$3:$B$63,,1),IF(M1422=3,_xlfn.XLOOKUP(D1422,' RPM (ICE)'!$G$3:$G$63,' RPM (ICE)'!$B$3:$B$63,,1))))</f>
        <v>6900</v>
      </c>
      <c r="X1422" s="12"/>
      <c r="Y1422" s="3"/>
      <c r="Z1422" s="3"/>
      <c r="AA1422" s="3"/>
      <c r="AB1422" s="19"/>
      <c r="AC1422" s="14">
        <f>IF(M1422=1,_xlfn.XLOOKUP(D1422,' RPM (ICE)'!$E$3:$E$63,' RPM (ICE)'!$C$3:$C$63,,-1),IF(M1422=2,_xlfn.XLOOKUP(D1422,' RPM (ICE)'!$F$3:$F$63,' RPM (ICE)'!$C$3:$C$63,,-1),IF(M1422=3,_xlfn.XLOOKUP(D1422,' RPM (ICE)'!$G$3:$G$63,' RPM (ICE)'!$C$3:$C$63,,-1))))</f>
        <v>13.483333333333301</v>
      </c>
      <c r="AD1422" s="14">
        <f t="shared" si="523"/>
        <v>10.054521666666643</v>
      </c>
      <c r="AE1422" s="14">
        <f t="shared" si="524"/>
        <v>13.914292245024122</v>
      </c>
      <c r="AF1422" s="14" cm="1">
        <f t="array" ref="AF1422">_xlfn.XLOOKUP(AE1422,BSFC!$I$11:$I$33,_xlfn.XLOOKUP('Main Data (ICE)'!W1422,BSFC!$J$10:$W$10,BSFC!$J$11:$W$33,,-1),,-1)</f>
        <v>450.79008974999994</v>
      </c>
      <c r="AG1422" s="14">
        <f t="shared" si="525"/>
        <v>1.2590218679194376</v>
      </c>
      <c r="AH1422" s="14">
        <f t="shared" si="526"/>
        <v>2.08253003846414E-4</v>
      </c>
      <c r="AI1422" s="14">
        <f t="shared" si="527"/>
        <v>9.3878390294632047E-2</v>
      </c>
      <c r="AJ1422" s="14">
        <f t="shared" si="530"/>
        <v>166.34422615751714</v>
      </c>
      <c r="AK1422" s="14">
        <f t="shared" si="528"/>
        <v>1.2434223880083715E-4</v>
      </c>
      <c r="AL1422" s="14">
        <f t="shared" si="529"/>
        <v>0.22032347835433003</v>
      </c>
    </row>
    <row r="1423" spans="1:38" ht="15.75" thickBot="1" x14ac:dyDescent="0.3">
      <c r="A1423" s="14">
        <v>1</v>
      </c>
      <c r="B1423" s="17" t="s">
        <v>33</v>
      </c>
      <c r="C1423" s="14">
        <f t="shared" si="534"/>
        <v>1417</v>
      </c>
      <c r="D1423" s="14">
        <f t="shared" si="531"/>
        <v>30.000049728</v>
      </c>
      <c r="E1423" s="14">
        <f t="shared" si="532"/>
        <v>13.411199999999999</v>
      </c>
      <c r="F1423" s="14">
        <f t="shared" si="533"/>
        <v>122.51916264029543</v>
      </c>
      <c r="G1423" s="14">
        <f>0.5*('Specifications (ICE)'!$P$4*'Specifications (ICE)'!$P$3)*'Specifications (ICE)'!$P$5*E1423^2</f>
        <v>56.217600027646043</v>
      </c>
      <c r="H1423" s="14">
        <f>IF(B1423="A",'Specifications (ICE)'!$M$12,IF(B1423="G",'Specifications (ICE)'!$M$13))</f>
        <v>84.271039200000004</v>
      </c>
      <c r="I1423" s="14">
        <f>'Specifications (ICE)'!$H$11-G1423-H1423-R1423</f>
        <v>561.50961099107656</v>
      </c>
      <c r="J1423" s="14">
        <f t="shared" si="521"/>
        <v>0.88728655499254105</v>
      </c>
      <c r="K1423" s="14">
        <f>0.5*'Specifications (ICE)'!$E$16*E1423^2</f>
        <v>48283.043975654393</v>
      </c>
      <c r="L1423" s="14">
        <f>E1423/'Specifications (ICE)'!$M$4</f>
        <v>46.93333333333333</v>
      </c>
      <c r="M1423" s="14">
        <f t="shared" si="518"/>
        <v>3</v>
      </c>
      <c r="N1423" s="14">
        <f>IF(M1423=1,'Specifications (ICE)'!$M$19,IF(M1423=2,'Specifications (ICE)'!$M$20,IF(M1423=3,'Specifications (ICE)'!$M$21)))</f>
        <v>632.83908432016858</v>
      </c>
      <c r="O1423" s="14">
        <f t="shared" si="519"/>
        <v>56.911309171706868</v>
      </c>
      <c r="P1423" s="13">
        <f t="shared" si="520"/>
        <v>0.88728655499254105</v>
      </c>
      <c r="Q1423" s="14">
        <v>0</v>
      </c>
      <c r="R1423" s="17">
        <f>'Specifications (ICE)'!$E$16*9.81*SIN(Q1423-Q1422)</f>
        <v>0</v>
      </c>
      <c r="S1423" s="14">
        <f t="shared" si="522"/>
        <v>0</v>
      </c>
      <c r="T1423" s="12"/>
      <c r="U1423" s="3"/>
      <c r="V1423" s="19"/>
      <c r="W1423" s="14">
        <f>IF(M1423=1,_xlfn.XLOOKUP(D1423,' RPM (ICE)'!$E$3:$E$63,' RPM (ICE)'!$B$3:$B$63,,1),IF(M1423=2,_xlfn.XLOOKUP(D1423,' RPM (ICE)'!$F$3:$F$63,' RPM (ICE)'!$B$3:$B$63,,1),IF(M1423=3,_xlfn.XLOOKUP(D1423,' RPM (ICE)'!$G$3:$G$63,' RPM (ICE)'!$B$3:$B$63,,1))))</f>
        <v>6900</v>
      </c>
      <c r="X1423" s="12"/>
      <c r="Y1423" s="3"/>
      <c r="Z1423" s="3"/>
      <c r="AA1423" s="3"/>
      <c r="AB1423" s="19"/>
      <c r="AC1423" s="14">
        <f>IF(M1423=1,_xlfn.XLOOKUP(D1423,' RPM (ICE)'!$E$3:$E$63,' RPM (ICE)'!$C$3:$C$63,,-1),IF(M1423=2,_xlfn.XLOOKUP(D1423,' RPM (ICE)'!$F$3:$F$63,' RPM (ICE)'!$C$3:$C$63,,-1),IF(M1423=3,_xlfn.XLOOKUP(D1423,' RPM (ICE)'!$G$3:$G$63,' RPM (ICE)'!$C$3:$C$63,,-1))))</f>
        <v>13.483333333333301</v>
      </c>
      <c r="AD1423" s="14">
        <f t="shared" si="523"/>
        <v>10.054521666666643</v>
      </c>
      <c r="AE1423" s="14">
        <f t="shared" si="524"/>
        <v>13.914292245024122</v>
      </c>
      <c r="AF1423" s="14" cm="1">
        <f t="array" ref="AF1423">_xlfn.XLOOKUP(AE1423,BSFC!$I$11:$I$33,_xlfn.XLOOKUP('Main Data (ICE)'!W1423,BSFC!$J$10:$W$10,BSFC!$J$11:$W$33,,-1),,-1)</f>
        <v>450.79008974999994</v>
      </c>
      <c r="AG1423" s="14">
        <f t="shared" si="525"/>
        <v>1.2590218679194376</v>
      </c>
      <c r="AH1423" s="14">
        <f t="shared" si="526"/>
        <v>2.08253003846414E-4</v>
      </c>
      <c r="AI1423" s="14">
        <f t="shared" si="527"/>
        <v>9.3878390294632047E-2</v>
      </c>
      <c r="AJ1423" s="14">
        <f t="shared" si="530"/>
        <v>166.43810454781178</v>
      </c>
      <c r="AK1423" s="14">
        <f t="shared" si="528"/>
        <v>1.2434223880083715E-4</v>
      </c>
      <c r="AL1423" s="14">
        <f t="shared" si="529"/>
        <v>0.22044782059313087</v>
      </c>
    </row>
    <row r="1424" spans="1:38" ht="15.75" thickBot="1" x14ac:dyDescent="0.3">
      <c r="A1424" s="14">
        <v>2</v>
      </c>
      <c r="B1424" s="17" t="s">
        <v>33</v>
      </c>
      <c r="C1424" s="14">
        <f t="shared" si="534"/>
        <v>1418</v>
      </c>
      <c r="D1424" s="14">
        <f t="shared" si="531"/>
        <v>30.000049728</v>
      </c>
      <c r="E1424" s="14">
        <f t="shared" si="532"/>
        <v>13.411199999999999</v>
      </c>
      <c r="F1424" s="14">
        <f t="shared" si="533"/>
        <v>122.59372718336391</v>
      </c>
      <c r="G1424" s="14">
        <f>0.5*('Specifications (ICE)'!$P$4*'Specifications (ICE)'!$P$3)*'Specifications (ICE)'!$P$5*E1424^2</f>
        <v>56.217600027646043</v>
      </c>
      <c r="H1424" s="14">
        <f>IF(B1424="A",'Specifications (ICE)'!$M$12,IF(B1424="G",'Specifications (ICE)'!$M$13))</f>
        <v>84.271039200000004</v>
      </c>
      <c r="I1424" s="14">
        <f>'Specifications (ICE)'!$H$11-G1424-H1424-R1424</f>
        <v>561.50961099107656</v>
      </c>
      <c r="J1424" s="14">
        <f t="shared" si="521"/>
        <v>0.88728655499254105</v>
      </c>
      <c r="K1424" s="14">
        <f>0.5*'Specifications (ICE)'!$E$16*E1424^2</f>
        <v>48283.043975654393</v>
      </c>
      <c r="L1424" s="14">
        <f>E1424/'Specifications (ICE)'!$M$4</f>
        <v>46.93333333333333</v>
      </c>
      <c r="M1424" s="14">
        <f t="shared" si="518"/>
        <v>3</v>
      </c>
      <c r="N1424" s="14">
        <f>IF(M1424=1,'Specifications (ICE)'!$M$19,IF(M1424=2,'Specifications (ICE)'!$M$20,IF(M1424=3,'Specifications (ICE)'!$M$21)))</f>
        <v>632.83908432016858</v>
      </c>
      <c r="O1424" s="14">
        <f t="shared" si="519"/>
        <v>56.911309171706868</v>
      </c>
      <c r="P1424" s="13">
        <f t="shared" si="520"/>
        <v>0</v>
      </c>
      <c r="Q1424" s="14">
        <v>0</v>
      </c>
      <c r="R1424" s="17">
        <f>'Specifications (ICE)'!$E$16*9.81*SIN(Q1424-Q1423)</f>
        <v>0</v>
      </c>
      <c r="S1424" s="14">
        <f t="shared" si="522"/>
        <v>0</v>
      </c>
      <c r="T1424" s="12"/>
      <c r="U1424" s="3"/>
      <c r="V1424" s="19"/>
      <c r="W1424" s="14">
        <f>IF(M1424=1,_xlfn.XLOOKUP(D1424,' RPM (ICE)'!$E$3:$E$63,' RPM (ICE)'!$B$3:$B$63,,1),IF(M1424=2,_xlfn.XLOOKUP(D1424,' RPM (ICE)'!$F$3:$F$63,' RPM (ICE)'!$B$3:$B$63,,1),IF(M1424=3,_xlfn.XLOOKUP(D1424,' RPM (ICE)'!$G$3:$G$63,' RPM (ICE)'!$B$3:$B$63,,1))))</f>
        <v>6900</v>
      </c>
      <c r="X1424" s="12"/>
      <c r="Y1424" s="3"/>
      <c r="Z1424" s="3"/>
      <c r="AA1424" s="3"/>
      <c r="AB1424" s="19"/>
      <c r="AC1424" s="14">
        <f>IF(M1424=1,_xlfn.XLOOKUP(D1424,' RPM (ICE)'!$E$3:$E$63,' RPM (ICE)'!$C$3:$C$63,,-1),IF(M1424=2,_xlfn.XLOOKUP(D1424,' RPM (ICE)'!$F$3:$F$63,' RPM (ICE)'!$C$3:$C$63,,-1),IF(M1424=3,_xlfn.XLOOKUP(D1424,' RPM (ICE)'!$G$3:$G$63,' RPM (ICE)'!$C$3:$C$63,,-1))))</f>
        <v>13.483333333333301</v>
      </c>
      <c r="AD1424" s="14">
        <f t="shared" si="523"/>
        <v>10.054521666666643</v>
      </c>
      <c r="AE1424" s="14">
        <f t="shared" si="524"/>
        <v>13.914292245024122</v>
      </c>
      <c r="AF1424" s="14" cm="1">
        <f t="array" ref="AF1424">_xlfn.XLOOKUP(AE1424,BSFC!$I$11:$I$33,_xlfn.XLOOKUP('Main Data (ICE)'!W1424,BSFC!$J$10:$W$10,BSFC!$J$11:$W$33,,-1),,-1)</f>
        <v>450.79008974999994</v>
      </c>
      <c r="AG1424" s="14">
        <f t="shared" si="525"/>
        <v>1.2590218679194376</v>
      </c>
      <c r="AH1424" s="14">
        <f t="shared" si="526"/>
        <v>2.08253003846414E-4</v>
      </c>
      <c r="AI1424" s="14">
        <f t="shared" si="527"/>
        <v>9.3878390294632047E-2</v>
      </c>
      <c r="AJ1424" s="14">
        <f t="shared" si="530"/>
        <v>166.53198293810641</v>
      </c>
      <c r="AK1424" s="14">
        <f t="shared" si="528"/>
        <v>1.2434223880083715E-4</v>
      </c>
      <c r="AL1424" s="14">
        <f t="shared" si="529"/>
        <v>0.22057216283193171</v>
      </c>
    </row>
    <row r="1425" spans="1:38" ht="15.75" thickBot="1" x14ac:dyDescent="0.3">
      <c r="A1425" s="14">
        <v>2</v>
      </c>
      <c r="B1425" s="17" t="s">
        <v>33</v>
      </c>
      <c r="C1425" s="14">
        <f t="shared" si="534"/>
        <v>1419</v>
      </c>
      <c r="D1425" s="14">
        <f t="shared" si="531"/>
        <v>30.000049728</v>
      </c>
      <c r="E1425" s="14">
        <f t="shared" si="532"/>
        <v>13.411199999999999</v>
      </c>
      <c r="F1425" s="14">
        <f t="shared" si="533"/>
        <v>122.66829172643239</v>
      </c>
      <c r="G1425" s="14">
        <f>0.5*('Specifications (ICE)'!$P$4*'Specifications (ICE)'!$P$3)*'Specifications (ICE)'!$P$5*E1425^2</f>
        <v>56.217600027646043</v>
      </c>
      <c r="H1425" s="14">
        <f>IF(B1425="A",'Specifications (ICE)'!$M$12,IF(B1425="G",'Specifications (ICE)'!$M$13))</f>
        <v>84.271039200000004</v>
      </c>
      <c r="I1425" s="14">
        <f>'Specifications (ICE)'!$H$11-G1425-H1425-R1425</f>
        <v>561.50961099107656</v>
      </c>
      <c r="J1425" s="14">
        <f t="shared" si="521"/>
        <v>0.88728655499254105</v>
      </c>
      <c r="K1425" s="14">
        <f>0.5*'Specifications (ICE)'!$E$16*E1425^2</f>
        <v>48283.043975654393</v>
      </c>
      <c r="L1425" s="14">
        <f>E1425/'Specifications (ICE)'!$M$4</f>
        <v>46.93333333333333</v>
      </c>
      <c r="M1425" s="14">
        <f t="shared" si="518"/>
        <v>3</v>
      </c>
      <c r="N1425" s="14">
        <f>IF(M1425=1,'Specifications (ICE)'!$M$19,IF(M1425=2,'Specifications (ICE)'!$M$20,IF(M1425=3,'Specifications (ICE)'!$M$21)))</f>
        <v>632.83908432016858</v>
      </c>
      <c r="O1425" s="14">
        <f t="shared" si="519"/>
        <v>56.911309171706868</v>
      </c>
      <c r="P1425" s="13">
        <f t="shared" si="520"/>
        <v>0</v>
      </c>
      <c r="Q1425" s="14">
        <v>0</v>
      </c>
      <c r="R1425" s="17">
        <f>'Specifications (ICE)'!$E$16*9.81*SIN(Q1425-Q1424)</f>
        <v>0</v>
      </c>
      <c r="S1425" s="14">
        <f t="shared" si="522"/>
        <v>0</v>
      </c>
      <c r="T1425" s="12"/>
      <c r="U1425" s="3"/>
      <c r="V1425" s="19"/>
      <c r="W1425" s="14">
        <f>IF(M1425=1,_xlfn.XLOOKUP(D1425,' RPM (ICE)'!$E$3:$E$63,' RPM (ICE)'!$B$3:$B$63,,1),IF(M1425=2,_xlfn.XLOOKUP(D1425,' RPM (ICE)'!$F$3:$F$63,' RPM (ICE)'!$B$3:$B$63,,1),IF(M1425=3,_xlfn.XLOOKUP(D1425,' RPM (ICE)'!$G$3:$G$63,' RPM (ICE)'!$B$3:$B$63,,1))))</f>
        <v>6900</v>
      </c>
      <c r="X1425" s="12"/>
      <c r="Y1425" s="3"/>
      <c r="Z1425" s="3"/>
      <c r="AA1425" s="3"/>
      <c r="AB1425" s="19"/>
      <c r="AC1425" s="14">
        <f>IF(M1425=1,_xlfn.XLOOKUP(D1425,' RPM (ICE)'!$E$3:$E$63,' RPM (ICE)'!$C$3:$C$63,,-1),IF(M1425=2,_xlfn.XLOOKUP(D1425,' RPM (ICE)'!$F$3:$F$63,' RPM (ICE)'!$C$3:$C$63,,-1),IF(M1425=3,_xlfn.XLOOKUP(D1425,' RPM (ICE)'!$G$3:$G$63,' RPM (ICE)'!$C$3:$C$63,,-1))))</f>
        <v>13.483333333333301</v>
      </c>
      <c r="AD1425" s="14">
        <f t="shared" si="523"/>
        <v>10.054521666666643</v>
      </c>
      <c r="AE1425" s="14">
        <f t="shared" si="524"/>
        <v>13.914292245024122</v>
      </c>
      <c r="AF1425" s="14" cm="1">
        <f t="array" ref="AF1425">_xlfn.XLOOKUP(AE1425,BSFC!$I$11:$I$33,_xlfn.XLOOKUP('Main Data (ICE)'!W1425,BSFC!$J$10:$W$10,BSFC!$J$11:$W$33,,-1),,-1)</f>
        <v>450.79008974999994</v>
      </c>
      <c r="AG1425" s="14">
        <f t="shared" si="525"/>
        <v>1.2590218679194376</v>
      </c>
      <c r="AH1425" s="14">
        <f t="shared" si="526"/>
        <v>2.08253003846414E-4</v>
      </c>
      <c r="AI1425" s="14">
        <f t="shared" si="527"/>
        <v>9.3878390294632047E-2</v>
      </c>
      <c r="AJ1425" s="14">
        <f t="shared" si="530"/>
        <v>166.62586132840104</v>
      </c>
      <c r="AK1425" s="14">
        <f t="shared" si="528"/>
        <v>1.2434223880083715E-4</v>
      </c>
      <c r="AL1425" s="14">
        <f t="shared" si="529"/>
        <v>0.22069650507073255</v>
      </c>
    </row>
    <row r="1426" spans="1:38" ht="15.75" thickBot="1" x14ac:dyDescent="0.3">
      <c r="A1426" s="14">
        <v>2</v>
      </c>
      <c r="B1426" s="17" t="s">
        <v>33</v>
      </c>
      <c r="C1426" s="14">
        <f t="shared" si="534"/>
        <v>1420</v>
      </c>
      <c r="D1426" s="14">
        <f t="shared" si="531"/>
        <v>30.000049728</v>
      </c>
      <c r="E1426" s="14">
        <f t="shared" si="532"/>
        <v>13.411199999999999</v>
      </c>
      <c r="F1426" s="14">
        <f t="shared" si="533"/>
        <v>122.74285626950086</v>
      </c>
      <c r="G1426" s="14">
        <f>0.5*('Specifications (ICE)'!$P$4*'Specifications (ICE)'!$P$3)*'Specifications (ICE)'!$P$5*E1426^2</f>
        <v>56.217600027646043</v>
      </c>
      <c r="H1426" s="14">
        <f>IF(B1426="A",'Specifications (ICE)'!$M$12,IF(B1426="G",'Specifications (ICE)'!$M$13))</f>
        <v>84.271039200000004</v>
      </c>
      <c r="I1426" s="14">
        <f>'Specifications (ICE)'!$H$11-G1426-H1426-R1426</f>
        <v>561.50961099107656</v>
      </c>
      <c r="J1426" s="14">
        <f t="shared" si="521"/>
        <v>0.88728655499254105</v>
      </c>
      <c r="K1426" s="14">
        <f>0.5*'Specifications (ICE)'!$E$16*E1426^2</f>
        <v>48283.043975654393</v>
      </c>
      <c r="L1426" s="14">
        <f>E1426/'Specifications (ICE)'!$M$4</f>
        <v>46.93333333333333</v>
      </c>
      <c r="M1426" s="14">
        <f t="shared" si="518"/>
        <v>3</v>
      </c>
      <c r="N1426" s="14">
        <f>IF(M1426=1,'Specifications (ICE)'!$M$19,IF(M1426=2,'Specifications (ICE)'!$M$20,IF(M1426=3,'Specifications (ICE)'!$M$21)))</f>
        <v>632.83908432016858</v>
      </c>
      <c r="O1426" s="14">
        <f t="shared" si="519"/>
        <v>56.911309171706868</v>
      </c>
      <c r="P1426" s="13">
        <f t="shared" si="520"/>
        <v>0</v>
      </c>
      <c r="Q1426" s="14">
        <v>0</v>
      </c>
      <c r="R1426" s="17">
        <f>'Specifications (ICE)'!$E$16*9.81*SIN(Q1426-Q1425)</f>
        <v>0</v>
      </c>
      <c r="S1426" s="14">
        <f t="shared" si="522"/>
        <v>0</v>
      </c>
      <c r="T1426" s="12"/>
      <c r="U1426" s="3"/>
      <c r="V1426" s="19"/>
      <c r="W1426" s="14">
        <f>IF(M1426=1,_xlfn.XLOOKUP(D1426,' RPM (ICE)'!$E$3:$E$63,' RPM (ICE)'!$B$3:$B$63,,1),IF(M1426=2,_xlfn.XLOOKUP(D1426,' RPM (ICE)'!$F$3:$F$63,' RPM (ICE)'!$B$3:$B$63,,1),IF(M1426=3,_xlfn.XLOOKUP(D1426,' RPM (ICE)'!$G$3:$G$63,' RPM (ICE)'!$B$3:$B$63,,1))))</f>
        <v>6900</v>
      </c>
      <c r="X1426" s="12"/>
      <c r="Y1426" s="3"/>
      <c r="Z1426" s="3"/>
      <c r="AA1426" s="3"/>
      <c r="AB1426" s="19"/>
      <c r="AC1426" s="14">
        <f>IF(M1426=1,_xlfn.XLOOKUP(D1426,' RPM (ICE)'!$E$3:$E$63,' RPM (ICE)'!$C$3:$C$63,,-1),IF(M1426=2,_xlfn.XLOOKUP(D1426,' RPM (ICE)'!$F$3:$F$63,' RPM (ICE)'!$C$3:$C$63,,-1),IF(M1426=3,_xlfn.XLOOKUP(D1426,' RPM (ICE)'!$G$3:$G$63,' RPM (ICE)'!$C$3:$C$63,,-1))))</f>
        <v>13.483333333333301</v>
      </c>
      <c r="AD1426" s="14">
        <f t="shared" si="523"/>
        <v>10.054521666666643</v>
      </c>
      <c r="AE1426" s="14">
        <f t="shared" si="524"/>
        <v>13.914292245024122</v>
      </c>
      <c r="AF1426" s="14" cm="1">
        <f t="array" ref="AF1426">_xlfn.XLOOKUP(AE1426,BSFC!$I$11:$I$33,_xlfn.XLOOKUP('Main Data (ICE)'!W1426,BSFC!$J$10:$W$10,BSFC!$J$11:$W$33,,-1),,-1)</f>
        <v>450.79008974999994</v>
      </c>
      <c r="AG1426" s="14">
        <f t="shared" si="525"/>
        <v>1.2590218679194376</v>
      </c>
      <c r="AH1426" s="14">
        <f t="shared" si="526"/>
        <v>2.08253003846414E-4</v>
      </c>
      <c r="AI1426" s="14">
        <f t="shared" si="527"/>
        <v>9.3878390294632047E-2</v>
      </c>
      <c r="AJ1426" s="14">
        <f t="shared" si="530"/>
        <v>166.71973971869568</v>
      </c>
      <c r="AK1426" s="14">
        <f t="shared" si="528"/>
        <v>1.2434223880083715E-4</v>
      </c>
      <c r="AL1426" s="14">
        <f t="shared" si="529"/>
        <v>0.22082084730953339</v>
      </c>
    </row>
    <row r="1427" spans="1:38" ht="15.75" thickBot="1" x14ac:dyDescent="0.3">
      <c r="A1427" s="14">
        <v>2</v>
      </c>
      <c r="B1427" s="17" t="s">
        <v>33</v>
      </c>
      <c r="C1427" s="14">
        <f t="shared" si="534"/>
        <v>1421</v>
      </c>
      <c r="D1427" s="14">
        <f t="shared" si="531"/>
        <v>30.000049728</v>
      </c>
      <c r="E1427" s="14">
        <f t="shared" si="532"/>
        <v>13.411199999999999</v>
      </c>
      <c r="F1427" s="14">
        <f t="shared" si="533"/>
        <v>122.81742081256934</v>
      </c>
      <c r="G1427" s="14">
        <f>0.5*('Specifications (ICE)'!$P$4*'Specifications (ICE)'!$P$3)*'Specifications (ICE)'!$P$5*E1427^2</f>
        <v>56.217600027646043</v>
      </c>
      <c r="H1427" s="14">
        <f>IF(B1427="A",'Specifications (ICE)'!$M$12,IF(B1427="G",'Specifications (ICE)'!$M$13))</f>
        <v>84.271039200000004</v>
      </c>
      <c r="I1427" s="14">
        <f>'Specifications (ICE)'!$H$11-G1427-H1427-R1427</f>
        <v>561.50961099107656</v>
      </c>
      <c r="J1427" s="14">
        <f t="shared" si="521"/>
        <v>0.88728655499254105</v>
      </c>
      <c r="K1427" s="14">
        <f>0.5*'Specifications (ICE)'!$E$16*E1427^2</f>
        <v>48283.043975654393</v>
      </c>
      <c r="L1427" s="14">
        <f>E1427/'Specifications (ICE)'!$M$4</f>
        <v>46.93333333333333</v>
      </c>
      <c r="M1427" s="14">
        <f t="shared" si="518"/>
        <v>3</v>
      </c>
      <c r="N1427" s="14">
        <f>IF(M1427=1,'Specifications (ICE)'!$M$19,IF(M1427=2,'Specifications (ICE)'!$M$20,IF(M1427=3,'Specifications (ICE)'!$M$21)))</f>
        <v>632.83908432016858</v>
      </c>
      <c r="O1427" s="14">
        <f t="shared" si="519"/>
        <v>56.911309171706868</v>
      </c>
      <c r="P1427" s="13">
        <f t="shared" si="520"/>
        <v>0</v>
      </c>
      <c r="Q1427" s="14">
        <v>0</v>
      </c>
      <c r="R1427" s="17">
        <f>'Specifications (ICE)'!$E$16*9.81*SIN(Q1427-Q1426)</f>
        <v>0</v>
      </c>
      <c r="S1427" s="14">
        <f t="shared" si="522"/>
        <v>0</v>
      </c>
      <c r="T1427" s="12"/>
      <c r="U1427" s="3"/>
      <c r="V1427" s="19"/>
      <c r="W1427" s="14">
        <f>IF(M1427=1,_xlfn.XLOOKUP(D1427,' RPM (ICE)'!$E$3:$E$63,' RPM (ICE)'!$B$3:$B$63,,1),IF(M1427=2,_xlfn.XLOOKUP(D1427,' RPM (ICE)'!$F$3:$F$63,' RPM (ICE)'!$B$3:$B$63,,1),IF(M1427=3,_xlfn.XLOOKUP(D1427,' RPM (ICE)'!$G$3:$G$63,' RPM (ICE)'!$B$3:$B$63,,1))))</f>
        <v>6900</v>
      </c>
      <c r="X1427" s="12"/>
      <c r="Y1427" s="3"/>
      <c r="Z1427" s="3"/>
      <c r="AA1427" s="3"/>
      <c r="AB1427" s="19"/>
      <c r="AC1427" s="14">
        <f>IF(M1427=1,_xlfn.XLOOKUP(D1427,' RPM (ICE)'!$E$3:$E$63,' RPM (ICE)'!$C$3:$C$63,,-1),IF(M1427=2,_xlfn.XLOOKUP(D1427,' RPM (ICE)'!$F$3:$F$63,' RPM (ICE)'!$C$3:$C$63,,-1),IF(M1427=3,_xlfn.XLOOKUP(D1427,' RPM (ICE)'!$G$3:$G$63,' RPM (ICE)'!$C$3:$C$63,,-1))))</f>
        <v>13.483333333333301</v>
      </c>
      <c r="AD1427" s="14">
        <f t="shared" si="523"/>
        <v>10.054521666666643</v>
      </c>
      <c r="AE1427" s="14">
        <f t="shared" si="524"/>
        <v>13.914292245024122</v>
      </c>
      <c r="AF1427" s="14" cm="1">
        <f t="array" ref="AF1427">_xlfn.XLOOKUP(AE1427,BSFC!$I$11:$I$33,_xlfn.XLOOKUP('Main Data (ICE)'!W1427,BSFC!$J$10:$W$10,BSFC!$J$11:$W$33,,-1),,-1)</f>
        <v>450.79008974999994</v>
      </c>
      <c r="AG1427" s="14">
        <f t="shared" si="525"/>
        <v>1.2590218679194376</v>
      </c>
      <c r="AH1427" s="14">
        <f t="shared" si="526"/>
        <v>2.08253003846414E-4</v>
      </c>
      <c r="AI1427" s="14">
        <f t="shared" si="527"/>
        <v>9.3878390294632047E-2</v>
      </c>
      <c r="AJ1427" s="14">
        <f t="shared" si="530"/>
        <v>166.81361810899031</v>
      </c>
      <c r="AK1427" s="14">
        <f t="shared" si="528"/>
        <v>1.2434223880083715E-4</v>
      </c>
      <c r="AL1427" s="14">
        <f t="shared" si="529"/>
        <v>0.22094518954833423</v>
      </c>
    </row>
    <row r="1428" spans="1:38" ht="15.75" thickBot="1" x14ac:dyDescent="0.3">
      <c r="A1428" s="14">
        <v>2</v>
      </c>
      <c r="B1428" s="17" t="s">
        <v>33</v>
      </c>
      <c r="C1428" s="14">
        <f t="shared" si="534"/>
        <v>1422</v>
      </c>
      <c r="D1428" s="14">
        <f t="shared" si="531"/>
        <v>30.000049728</v>
      </c>
      <c r="E1428" s="14">
        <f t="shared" si="532"/>
        <v>13.411199999999999</v>
      </c>
      <c r="F1428" s="14">
        <f t="shared" si="533"/>
        <v>122.89198535563781</v>
      </c>
      <c r="G1428" s="14">
        <f>0.5*('Specifications (ICE)'!$P$4*'Specifications (ICE)'!$P$3)*'Specifications (ICE)'!$P$5*E1428^2</f>
        <v>56.217600027646043</v>
      </c>
      <c r="H1428" s="14">
        <f>IF(B1428="A",'Specifications (ICE)'!$M$12,IF(B1428="G",'Specifications (ICE)'!$M$13))</f>
        <v>84.271039200000004</v>
      </c>
      <c r="I1428" s="14">
        <f>'Specifications (ICE)'!$H$11-G1428-H1428-R1428</f>
        <v>561.50961099107656</v>
      </c>
      <c r="J1428" s="14">
        <f t="shared" si="521"/>
        <v>0.88728655499254105</v>
      </c>
      <c r="K1428" s="14">
        <f>0.5*'Specifications (ICE)'!$E$16*E1428^2</f>
        <v>48283.043975654393</v>
      </c>
      <c r="L1428" s="14">
        <f>E1428/'Specifications (ICE)'!$M$4</f>
        <v>46.93333333333333</v>
      </c>
      <c r="M1428" s="14">
        <f t="shared" si="518"/>
        <v>3</v>
      </c>
      <c r="N1428" s="14">
        <f>IF(M1428=1,'Specifications (ICE)'!$M$19,IF(M1428=2,'Specifications (ICE)'!$M$20,IF(M1428=3,'Specifications (ICE)'!$M$21)))</f>
        <v>632.83908432016858</v>
      </c>
      <c r="O1428" s="14">
        <f t="shared" si="519"/>
        <v>56.911309171706868</v>
      </c>
      <c r="P1428" s="13">
        <f t="shared" si="520"/>
        <v>0</v>
      </c>
      <c r="Q1428" s="14">
        <v>0</v>
      </c>
      <c r="R1428" s="17">
        <f>'Specifications (ICE)'!$E$16*9.81*SIN(Q1428-Q1427)</f>
        <v>0</v>
      </c>
      <c r="S1428" s="14">
        <f t="shared" si="522"/>
        <v>0</v>
      </c>
      <c r="T1428" s="12"/>
      <c r="U1428" s="3"/>
      <c r="V1428" s="19"/>
      <c r="W1428" s="14">
        <f>IF(M1428=1,_xlfn.XLOOKUP(D1428,' RPM (ICE)'!$E$3:$E$63,' RPM (ICE)'!$B$3:$B$63,,1),IF(M1428=2,_xlfn.XLOOKUP(D1428,' RPM (ICE)'!$F$3:$F$63,' RPM (ICE)'!$B$3:$B$63,,1),IF(M1428=3,_xlfn.XLOOKUP(D1428,' RPM (ICE)'!$G$3:$G$63,' RPM (ICE)'!$B$3:$B$63,,1))))</f>
        <v>6900</v>
      </c>
      <c r="X1428" s="12"/>
      <c r="Y1428" s="3"/>
      <c r="Z1428" s="3"/>
      <c r="AA1428" s="3"/>
      <c r="AB1428" s="19"/>
      <c r="AC1428" s="14">
        <f>IF(M1428=1,_xlfn.XLOOKUP(D1428,' RPM (ICE)'!$E$3:$E$63,' RPM (ICE)'!$C$3:$C$63,,-1),IF(M1428=2,_xlfn.XLOOKUP(D1428,' RPM (ICE)'!$F$3:$F$63,' RPM (ICE)'!$C$3:$C$63,,-1),IF(M1428=3,_xlfn.XLOOKUP(D1428,' RPM (ICE)'!$G$3:$G$63,' RPM (ICE)'!$C$3:$C$63,,-1))))</f>
        <v>13.483333333333301</v>
      </c>
      <c r="AD1428" s="14">
        <f t="shared" si="523"/>
        <v>10.054521666666643</v>
      </c>
      <c r="AE1428" s="14">
        <f t="shared" si="524"/>
        <v>13.914292245024122</v>
      </c>
      <c r="AF1428" s="14" cm="1">
        <f t="array" ref="AF1428">_xlfn.XLOOKUP(AE1428,BSFC!$I$11:$I$33,_xlfn.XLOOKUP('Main Data (ICE)'!W1428,BSFC!$J$10:$W$10,BSFC!$J$11:$W$33,,-1),,-1)</f>
        <v>450.79008974999994</v>
      </c>
      <c r="AG1428" s="14">
        <f t="shared" si="525"/>
        <v>1.2590218679194376</v>
      </c>
      <c r="AH1428" s="14">
        <f t="shared" si="526"/>
        <v>2.08253003846414E-4</v>
      </c>
      <c r="AI1428" s="14">
        <f t="shared" si="527"/>
        <v>9.3878390294632047E-2</v>
      </c>
      <c r="AJ1428" s="14">
        <f t="shared" si="530"/>
        <v>166.90749649928495</v>
      </c>
      <c r="AK1428" s="14">
        <f t="shared" si="528"/>
        <v>1.2434223880083715E-4</v>
      </c>
      <c r="AL1428" s="14">
        <f t="shared" si="529"/>
        <v>0.22106953178713507</v>
      </c>
    </row>
    <row r="1429" spans="1:38" ht="15.75" thickBot="1" x14ac:dyDescent="0.3">
      <c r="A1429" s="14">
        <v>2</v>
      </c>
      <c r="B1429" s="17" t="s">
        <v>33</v>
      </c>
      <c r="C1429" s="14">
        <f t="shared" si="534"/>
        <v>1423</v>
      </c>
      <c r="D1429" s="14">
        <f t="shared" si="531"/>
        <v>30.000049728</v>
      </c>
      <c r="E1429" s="14">
        <f t="shared" si="532"/>
        <v>13.411199999999999</v>
      </c>
      <c r="F1429" s="14">
        <f t="shared" si="533"/>
        <v>122.96654989870629</v>
      </c>
      <c r="G1429" s="14">
        <f>0.5*('Specifications (ICE)'!$P$4*'Specifications (ICE)'!$P$3)*'Specifications (ICE)'!$P$5*E1429^2</f>
        <v>56.217600027646043</v>
      </c>
      <c r="H1429" s="14">
        <f>IF(B1429="A",'Specifications (ICE)'!$M$12,IF(B1429="G",'Specifications (ICE)'!$M$13))</f>
        <v>84.271039200000004</v>
      </c>
      <c r="I1429" s="14">
        <f>'Specifications (ICE)'!$H$11-G1429-H1429-R1429</f>
        <v>561.50961099107656</v>
      </c>
      <c r="J1429" s="14">
        <f t="shared" si="521"/>
        <v>0.88728655499254105</v>
      </c>
      <c r="K1429" s="14">
        <f>0.5*'Specifications (ICE)'!$E$16*E1429^2</f>
        <v>48283.043975654393</v>
      </c>
      <c r="L1429" s="14">
        <f>E1429/'Specifications (ICE)'!$M$4</f>
        <v>46.93333333333333</v>
      </c>
      <c r="M1429" s="14">
        <f t="shared" si="518"/>
        <v>3</v>
      </c>
      <c r="N1429" s="14">
        <f>IF(M1429=1,'Specifications (ICE)'!$M$19,IF(M1429=2,'Specifications (ICE)'!$M$20,IF(M1429=3,'Specifications (ICE)'!$M$21)))</f>
        <v>632.83908432016858</v>
      </c>
      <c r="O1429" s="14">
        <f t="shared" si="519"/>
        <v>56.911309171706868</v>
      </c>
      <c r="P1429" s="13">
        <f t="shared" si="520"/>
        <v>0</v>
      </c>
      <c r="Q1429" s="14">
        <v>0</v>
      </c>
      <c r="R1429" s="17">
        <f>'Specifications (ICE)'!$E$16*9.81*SIN(Q1429-Q1428)</f>
        <v>0</v>
      </c>
      <c r="S1429" s="14">
        <f t="shared" si="522"/>
        <v>0</v>
      </c>
      <c r="T1429" s="12"/>
      <c r="U1429" s="3"/>
      <c r="V1429" s="19"/>
      <c r="W1429" s="14">
        <f>IF(M1429=1,_xlfn.XLOOKUP(D1429,' RPM (ICE)'!$E$3:$E$63,' RPM (ICE)'!$B$3:$B$63,,1),IF(M1429=2,_xlfn.XLOOKUP(D1429,' RPM (ICE)'!$F$3:$F$63,' RPM (ICE)'!$B$3:$B$63,,1),IF(M1429=3,_xlfn.XLOOKUP(D1429,' RPM (ICE)'!$G$3:$G$63,' RPM (ICE)'!$B$3:$B$63,,1))))</f>
        <v>6900</v>
      </c>
      <c r="X1429" s="12"/>
      <c r="Y1429" s="3"/>
      <c r="Z1429" s="3"/>
      <c r="AA1429" s="3"/>
      <c r="AB1429" s="19"/>
      <c r="AC1429" s="14">
        <f>IF(M1429=1,_xlfn.XLOOKUP(D1429,' RPM (ICE)'!$E$3:$E$63,' RPM (ICE)'!$C$3:$C$63,,-1),IF(M1429=2,_xlfn.XLOOKUP(D1429,' RPM (ICE)'!$F$3:$F$63,' RPM (ICE)'!$C$3:$C$63,,-1),IF(M1429=3,_xlfn.XLOOKUP(D1429,' RPM (ICE)'!$G$3:$G$63,' RPM (ICE)'!$C$3:$C$63,,-1))))</f>
        <v>13.483333333333301</v>
      </c>
      <c r="AD1429" s="14">
        <f t="shared" si="523"/>
        <v>10.054521666666643</v>
      </c>
      <c r="AE1429" s="14">
        <f t="shared" si="524"/>
        <v>13.914292245024122</v>
      </c>
      <c r="AF1429" s="14" cm="1">
        <f t="array" ref="AF1429">_xlfn.XLOOKUP(AE1429,BSFC!$I$11:$I$33,_xlfn.XLOOKUP('Main Data (ICE)'!W1429,BSFC!$J$10:$W$10,BSFC!$J$11:$W$33,,-1),,-1)</f>
        <v>450.79008974999994</v>
      </c>
      <c r="AG1429" s="14">
        <f t="shared" si="525"/>
        <v>1.2590218679194376</v>
      </c>
      <c r="AH1429" s="14">
        <f t="shared" si="526"/>
        <v>2.08253003846414E-4</v>
      </c>
      <c r="AI1429" s="14">
        <f t="shared" si="527"/>
        <v>9.3878390294632047E-2</v>
      </c>
      <c r="AJ1429" s="14">
        <f t="shared" si="530"/>
        <v>167.00137488957958</v>
      </c>
      <c r="AK1429" s="14">
        <f t="shared" si="528"/>
        <v>1.2434223880083715E-4</v>
      </c>
      <c r="AL1429" s="14">
        <f t="shared" si="529"/>
        <v>0.2211938740259359</v>
      </c>
    </row>
    <row r="1430" spans="1:38" ht="15.75" thickBot="1" x14ac:dyDescent="0.3">
      <c r="A1430" s="14">
        <v>2</v>
      </c>
      <c r="B1430" s="17" t="s">
        <v>33</v>
      </c>
      <c r="C1430" s="14">
        <f t="shared" si="534"/>
        <v>1424</v>
      </c>
      <c r="D1430" s="14">
        <f t="shared" si="531"/>
        <v>30.000049728</v>
      </c>
      <c r="E1430" s="14">
        <f t="shared" si="532"/>
        <v>13.411199999999999</v>
      </c>
      <c r="F1430" s="14">
        <f t="shared" si="533"/>
        <v>123.04111444177477</v>
      </c>
      <c r="G1430" s="14">
        <f>0.5*('Specifications (ICE)'!$P$4*'Specifications (ICE)'!$P$3)*'Specifications (ICE)'!$P$5*E1430^2</f>
        <v>56.217600027646043</v>
      </c>
      <c r="H1430" s="14">
        <f>IF(B1430="A",'Specifications (ICE)'!$M$12,IF(B1430="G",'Specifications (ICE)'!$M$13))</f>
        <v>84.271039200000004</v>
      </c>
      <c r="I1430" s="14">
        <f>'Specifications (ICE)'!$H$11-G1430-H1430-R1430</f>
        <v>561.50961099107656</v>
      </c>
      <c r="J1430" s="14">
        <f t="shared" si="521"/>
        <v>0.88728655499254105</v>
      </c>
      <c r="K1430" s="14">
        <f>0.5*'Specifications (ICE)'!$E$16*E1430^2</f>
        <v>48283.043975654393</v>
      </c>
      <c r="L1430" s="14">
        <f>E1430/'Specifications (ICE)'!$M$4</f>
        <v>46.93333333333333</v>
      </c>
      <c r="M1430" s="14">
        <f t="shared" si="518"/>
        <v>3</v>
      </c>
      <c r="N1430" s="14">
        <f>IF(M1430=1,'Specifications (ICE)'!$M$19,IF(M1430=2,'Specifications (ICE)'!$M$20,IF(M1430=3,'Specifications (ICE)'!$M$21)))</f>
        <v>632.83908432016858</v>
      </c>
      <c r="O1430" s="14">
        <f t="shared" si="519"/>
        <v>56.911309171706868</v>
      </c>
      <c r="P1430" s="13">
        <f t="shared" si="520"/>
        <v>0</v>
      </c>
      <c r="Q1430" s="14">
        <v>0</v>
      </c>
      <c r="R1430" s="17">
        <f>'Specifications (ICE)'!$E$16*9.81*SIN(Q1430-Q1429)</f>
        <v>0</v>
      </c>
      <c r="S1430" s="14">
        <f t="shared" si="522"/>
        <v>0</v>
      </c>
      <c r="T1430" s="12"/>
      <c r="U1430" s="3"/>
      <c r="V1430" s="19"/>
      <c r="W1430" s="14">
        <f>IF(M1430=1,_xlfn.XLOOKUP(D1430,' RPM (ICE)'!$E$3:$E$63,' RPM (ICE)'!$B$3:$B$63,,1),IF(M1430=2,_xlfn.XLOOKUP(D1430,' RPM (ICE)'!$F$3:$F$63,' RPM (ICE)'!$B$3:$B$63,,1),IF(M1430=3,_xlfn.XLOOKUP(D1430,' RPM (ICE)'!$G$3:$G$63,' RPM (ICE)'!$B$3:$B$63,,1))))</f>
        <v>6900</v>
      </c>
      <c r="X1430" s="12"/>
      <c r="Y1430" s="3"/>
      <c r="Z1430" s="3"/>
      <c r="AA1430" s="3"/>
      <c r="AB1430" s="19"/>
      <c r="AC1430" s="14">
        <f>IF(M1430=1,_xlfn.XLOOKUP(D1430,' RPM (ICE)'!$E$3:$E$63,' RPM (ICE)'!$C$3:$C$63,,-1),IF(M1430=2,_xlfn.XLOOKUP(D1430,' RPM (ICE)'!$F$3:$F$63,' RPM (ICE)'!$C$3:$C$63,,-1),IF(M1430=3,_xlfn.XLOOKUP(D1430,' RPM (ICE)'!$G$3:$G$63,' RPM (ICE)'!$C$3:$C$63,,-1))))</f>
        <v>13.483333333333301</v>
      </c>
      <c r="AD1430" s="14">
        <f t="shared" si="523"/>
        <v>10.054521666666643</v>
      </c>
      <c r="AE1430" s="14">
        <f t="shared" si="524"/>
        <v>13.914292245024122</v>
      </c>
      <c r="AF1430" s="14" cm="1">
        <f t="array" ref="AF1430">_xlfn.XLOOKUP(AE1430,BSFC!$I$11:$I$33,_xlfn.XLOOKUP('Main Data (ICE)'!W1430,BSFC!$J$10:$W$10,BSFC!$J$11:$W$33,,-1),,-1)</f>
        <v>450.79008974999994</v>
      </c>
      <c r="AG1430" s="14">
        <f t="shared" si="525"/>
        <v>1.2590218679194376</v>
      </c>
      <c r="AH1430" s="14">
        <f t="shared" si="526"/>
        <v>2.08253003846414E-4</v>
      </c>
      <c r="AI1430" s="14">
        <f t="shared" si="527"/>
        <v>9.3878390294632047E-2</v>
      </c>
      <c r="AJ1430" s="14">
        <f t="shared" si="530"/>
        <v>167.09525327987421</v>
      </c>
      <c r="AK1430" s="14">
        <f t="shared" si="528"/>
        <v>1.2434223880083715E-4</v>
      </c>
      <c r="AL1430" s="14">
        <f t="shared" si="529"/>
        <v>0.22131821626473674</v>
      </c>
    </row>
    <row r="1431" spans="1:38" ht="15.75" thickBot="1" x14ac:dyDescent="0.3">
      <c r="A1431" s="14">
        <v>2</v>
      </c>
      <c r="B1431" s="17" t="s">
        <v>33</v>
      </c>
      <c r="C1431" s="14">
        <f t="shared" si="534"/>
        <v>1425</v>
      </c>
      <c r="D1431" s="14">
        <f t="shared" si="531"/>
        <v>30.000049728</v>
      </c>
      <c r="E1431" s="14">
        <f t="shared" si="532"/>
        <v>13.411199999999999</v>
      </c>
      <c r="F1431" s="14">
        <f t="shared" si="533"/>
        <v>123.11567898484324</v>
      </c>
      <c r="G1431" s="14">
        <f>0.5*('Specifications (ICE)'!$P$4*'Specifications (ICE)'!$P$3)*'Specifications (ICE)'!$P$5*E1431^2</f>
        <v>56.217600027646043</v>
      </c>
      <c r="H1431" s="14">
        <f>IF(B1431="A",'Specifications (ICE)'!$M$12,IF(B1431="G",'Specifications (ICE)'!$M$13))</f>
        <v>84.271039200000004</v>
      </c>
      <c r="I1431" s="14">
        <f>'Specifications (ICE)'!$H$11-G1431-H1431-R1431</f>
        <v>561.50961099107656</v>
      </c>
      <c r="J1431" s="14">
        <f t="shared" si="521"/>
        <v>0.88728655499254105</v>
      </c>
      <c r="K1431" s="14">
        <f>0.5*'Specifications (ICE)'!$E$16*E1431^2</f>
        <v>48283.043975654393</v>
      </c>
      <c r="L1431" s="14">
        <f>E1431/'Specifications (ICE)'!$M$4</f>
        <v>46.93333333333333</v>
      </c>
      <c r="M1431" s="14">
        <f t="shared" si="518"/>
        <v>3</v>
      </c>
      <c r="N1431" s="14">
        <f>IF(M1431=1,'Specifications (ICE)'!$M$19,IF(M1431=2,'Specifications (ICE)'!$M$20,IF(M1431=3,'Specifications (ICE)'!$M$21)))</f>
        <v>632.83908432016858</v>
      </c>
      <c r="O1431" s="14">
        <f t="shared" si="519"/>
        <v>56.911309171706868</v>
      </c>
      <c r="P1431" s="13">
        <f t="shared" si="520"/>
        <v>0</v>
      </c>
      <c r="Q1431" s="14">
        <v>0</v>
      </c>
      <c r="R1431" s="17">
        <f>'Specifications (ICE)'!$E$16*9.81*SIN(Q1431-Q1430)</f>
        <v>0</v>
      </c>
      <c r="S1431" s="14">
        <f t="shared" si="522"/>
        <v>0</v>
      </c>
      <c r="T1431" s="12"/>
      <c r="U1431" s="3"/>
      <c r="V1431" s="19"/>
      <c r="W1431" s="14">
        <f>IF(M1431=1,_xlfn.XLOOKUP(D1431,' RPM (ICE)'!$E$3:$E$63,' RPM (ICE)'!$B$3:$B$63,,1),IF(M1431=2,_xlfn.XLOOKUP(D1431,' RPM (ICE)'!$F$3:$F$63,' RPM (ICE)'!$B$3:$B$63,,1),IF(M1431=3,_xlfn.XLOOKUP(D1431,' RPM (ICE)'!$G$3:$G$63,' RPM (ICE)'!$B$3:$B$63,,1))))</f>
        <v>6900</v>
      </c>
      <c r="X1431" s="12"/>
      <c r="Y1431" s="3"/>
      <c r="Z1431" s="3"/>
      <c r="AA1431" s="3"/>
      <c r="AB1431" s="19"/>
      <c r="AC1431" s="14">
        <f>IF(M1431=1,_xlfn.XLOOKUP(D1431,' RPM (ICE)'!$E$3:$E$63,' RPM (ICE)'!$C$3:$C$63,,-1),IF(M1431=2,_xlfn.XLOOKUP(D1431,' RPM (ICE)'!$F$3:$F$63,' RPM (ICE)'!$C$3:$C$63,,-1),IF(M1431=3,_xlfn.XLOOKUP(D1431,' RPM (ICE)'!$G$3:$G$63,' RPM (ICE)'!$C$3:$C$63,,-1))))</f>
        <v>13.483333333333301</v>
      </c>
      <c r="AD1431" s="14">
        <f t="shared" si="523"/>
        <v>10.054521666666643</v>
      </c>
      <c r="AE1431" s="14">
        <f t="shared" si="524"/>
        <v>13.914292245024122</v>
      </c>
      <c r="AF1431" s="14" cm="1">
        <f t="array" ref="AF1431">_xlfn.XLOOKUP(AE1431,BSFC!$I$11:$I$33,_xlfn.XLOOKUP('Main Data (ICE)'!W1431,BSFC!$J$10:$W$10,BSFC!$J$11:$W$33,,-1),,-1)</f>
        <v>450.79008974999994</v>
      </c>
      <c r="AG1431" s="14">
        <f t="shared" si="525"/>
        <v>1.2590218679194376</v>
      </c>
      <c r="AH1431" s="14">
        <f t="shared" si="526"/>
        <v>2.08253003846414E-4</v>
      </c>
      <c r="AI1431" s="14">
        <f t="shared" si="527"/>
        <v>9.3878390294632047E-2</v>
      </c>
      <c r="AJ1431" s="14">
        <f t="shared" si="530"/>
        <v>167.18913167016885</v>
      </c>
      <c r="AK1431" s="14">
        <f t="shared" si="528"/>
        <v>1.2434223880083715E-4</v>
      </c>
      <c r="AL1431" s="14">
        <f t="shared" si="529"/>
        <v>0.22144255850353758</v>
      </c>
    </row>
    <row r="1432" spans="1:38" ht="15.75" thickBot="1" x14ac:dyDescent="0.3">
      <c r="A1432" s="14">
        <v>2</v>
      </c>
      <c r="B1432" s="17" t="s">
        <v>33</v>
      </c>
      <c r="C1432" s="14">
        <f t="shared" si="534"/>
        <v>1426</v>
      </c>
      <c r="D1432" s="14">
        <f t="shared" si="531"/>
        <v>30.000049728</v>
      </c>
      <c r="E1432" s="14">
        <f t="shared" si="532"/>
        <v>13.411199999999999</v>
      </c>
      <c r="F1432" s="14">
        <f t="shared" si="533"/>
        <v>123.19024352791172</v>
      </c>
      <c r="G1432" s="14">
        <f>0.5*('Specifications (ICE)'!$P$4*'Specifications (ICE)'!$P$3)*'Specifications (ICE)'!$P$5*E1432^2</f>
        <v>56.217600027646043</v>
      </c>
      <c r="H1432" s="14">
        <f>IF(B1432="A",'Specifications (ICE)'!$M$12,IF(B1432="G",'Specifications (ICE)'!$M$13))</f>
        <v>84.271039200000004</v>
      </c>
      <c r="I1432" s="14">
        <f>'Specifications (ICE)'!$H$11-G1432-H1432-R1432</f>
        <v>561.50961099107656</v>
      </c>
      <c r="J1432" s="14">
        <f t="shared" si="521"/>
        <v>0.88728655499254105</v>
      </c>
      <c r="K1432" s="14">
        <f>0.5*'Specifications (ICE)'!$E$16*E1432^2</f>
        <v>48283.043975654393</v>
      </c>
      <c r="L1432" s="14">
        <f>E1432/'Specifications (ICE)'!$M$4</f>
        <v>46.93333333333333</v>
      </c>
      <c r="M1432" s="14">
        <f t="shared" si="518"/>
        <v>3</v>
      </c>
      <c r="N1432" s="14">
        <f>IF(M1432=1,'Specifications (ICE)'!$M$19,IF(M1432=2,'Specifications (ICE)'!$M$20,IF(M1432=3,'Specifications (ICE)'!$M$21)))</f>
        <v>632.83908432016858</v>
      </c>
      <c r="O1432" s="14">
        <f t="shared" si="519"/>
        <v>56.911309171706868</v>
      </c>
      <c r="P1432" s="13">
        <f t="shared" si="520"/>
        <v>0</v>
      </c>
      <c r="Q1432" s="14">
        <v>0</v>
      </c>
      <c r="R1432" s="17">
        <f>'Specifications (ICE)'!$E$16*9.81*SIN(Q1432-Q1431)</f>
        <v>0</v>
      </c>
      <c r="S1432" s="14">
        <f t="shared" si="522"/>
        <v>0</v>
      </c>
      <c r="T1432" s="12"/>
      <c r="U1432" s="3"/>
      <c r="V1432" s="19"/>
      <c r="W1432" s="14">
        <f>IF(M1432=1,_xlfn.XLOOKUP(D1432,' RPM (ICE)'!$E$3:$E$63,' RPM (ICE)'!$B$3:$B$63,,1),IF(M1432=2,_xlfn.XLOOKUP(D1432,' RPM (ICE)'!$F$3:$F$63,' RPM (ICE)'!$B$3:$B$63,,1),IF(M1432=3,_xlfn.XLOOKUP(D1432,' RPM (ICE)'!$G$3:$G$63,' RPM (ICE)'!$B$3:$B$63,,1))))</f>
        <v>6900</v>
      </c>
      <c r="X1432" s="12"/>
      <c r="Y1432" s="3"/>
      <c r="Z1432" s="3"/>
      <c r="AA1432" s="3"/>
      <c r="AB1432" s="19"/>
      <c r="AC1432" s="14">
        <f>IF(M1432=1,_xlfn.XLOOKUP(D1432,' RPM (ICE)'!$E$3:$E$63,' RPM (ICE)'!$C$3:$C$63,,-1),IF(M1432=2,_xlfn.XLOOKUP(D1432,' RPM (ICE)'!$F$3:$F$63,' RPM (ICE)'!$C$3:$C$63,,-1),IF(M1432=3,_xlfn.XLOOKUP(D1432,' RPM (ICE)'!$G$3:$G$63,' RPM (ICE)'!$C$3:$C$63,,-1))))</f>
        <v>13.483333333333301</v>
      </c>
      <c r="AD1432" s="14">
        <f t="shared" si="523"/>
        <v>10.054521666666643</v>
      </c>
      <c r="AE1432" s="14">
        <f t="shared" si="524"/>
        <v>13.914292245024122</v>
      </c>
      <c r="AF1432" s="14" cm="1">
        <f t="array" ref="AF1432">_xlfn.XLOOKUP(AE1432,BSFC!$I$11:$I$33,_xlfn.XLOOKUP('Main Data (ICE)'!W1432,BSFC!$J$10:$W$10,BSFC!$J$11:$W$33,,-1),,-1)</f>
        <v>450.79008974999994</v>
      </c>
      <c r="AG1432" s="14">
        <f t="shared" si="525"/>
        <v>1.2590218679194376</v>
      </c>
      <c r="AH1432" s="14">
        <f t="shared" si="526"/>
        <v>2.08253003846414E-4</v>
      </c>
      <c r="AI1432" s="14">
        <f t="shared" si="527"/>
        <v>9.3878390294632047E-2</v>
      </c>
      <c r="AJ1432" s="14">
        <f t="shared" si="530"/>
        <v>167.28301006046348</v>
      </c>
      <c r="AK1432" s="14">
        <f t="shared" si="528"/>
        <v>1.2434223880083715E-4</v>
      </c>
      <c r="AL1432" s="14">
        <f t="shared" si="529"/>
        <v>0.22156690074233842</v>
      </c>
    </row>
    <row r="1433" spans="1:38" ht="15.75" thickBot="1" x14ac:dyDescent="0.3">
      <c r="A1433" s="14">
        <v>2</v>
      </c>
      <c r="B1433" s="17" t="s">
        <v>33</v>
      </c>
      <c r="C1433" s="14">
        <f t="shared" si="534"/>
        <v>1427</v>
      </c>
      <c r="D1433" s="14">
        <f t="shared" si="531"/>
        <v>30.000049728</v>
      </c>
      <c r="E1433" s="14">
        <f t="shared" si="532"/>
        <v>13.411199999999999</v>
      </c>
      <c r="F1433" s="14">
        <f t="shared" si="533"/>
        <v>123.26480807098019</v>
      </c>
      <c r="G1433" s="14">
        <f>0.5*('Specifications (ICE)'!$P$4*'Specifications (ICE)'!$P$3)*'Specifications (ICE)'!$P$5*E1433^2</f>
        <v>56.217600027646043</v>
      </c>
      <c r="H1433" s="14">
        <f>IF(B1433="A",'Specifications (ICE)'!$M$12,IF(B1433="G",'Specifications (ICE)'!$M$13))</f>
        <v>84.271039200000004</v>
      </c>
      <c r="I1433" s="14">
        <f>'Specifications (ICE)'!$H$11-G1433-H1433-R1433</f>
        <v>561.50961099107656</v>
      </c>
      <c r="J1433" s="14">
        <f t="shared" si="521"/>
        <v>0.88728655499254105</v>
      </c>
      <c r="K1433" s="14">
        <f>0.5*'Specifications (ICE)'!$E$16*E1433^2</f>
        <v>48283.043975654393</v>
      </c>
      <c r="L1433" s="14">
        <f>E1433/'Specifications (ICE)'!$M$4</f>
        <v>46.93333333333333</v>
      </c>
      <c r="M1433" s="14">
        <f t="shared" si="518"/>
        <v>3</v>
      </c>
      <c r="N1433" s="14">
        <f>IF(M1433=1,'Specifications (ICE)'!$M$19,IF(M1433=2,'Specifications (ICE)'!$M$20,IF(M1433=3,'Specifications (ICE)'!$M$21)))</f>
        <v>632.83908432016858</v>
      </c>
      <c r="O1433" s="14">
        <f t="shared" si="519"/>
        <v>56.911309171706868</v>
      </c>
      <c r="P1433" s="13">
        <f t="shared" si="520"/>
        <v>0</v>
      </c>
      <c r="Q1433" s="14">
        <v>0</v>
      </c>
      <c r="R1433" s="17">
        <f>'Specifications (ICE)'!$E$16*9.81*SIN(Q1433-Q1432)</f>
        <v>0</v>
      </c>
      <c r="S1433" s="14">
        <f t="shared" si="522"/>
        <v>0</v>
      </c>
      <c r="T1433" s="12"/>
      <c r="U1433" s="3"/>
      <c r="V1433" s="19"/>
      <c r="W1433" s="14">
        <f>IF(M1433=1,_xlfn.XLOOKUP(D1433,' RPM (ICE)'!$E$3:$E$63,' RPM (ICE)'!$B$3:$B$63,,1),IF(M1433=2,_xlfn.XLOOKUP(D1433,' RPM (ICE)'!$F$3:$F$63,' RPM (ICE)'!$B$3:$B$63,,1),IF(M1433=3,_xlfn.XLOOKUP(D1433,' RPM (ICE)'!$G$3:$G$63,' RPM (ICE)'!$B$3:$B$63,,1))))</f>
        <v>6900</v>
      </c>
      <c r="X1433" s="12"/>
      <c r="Y1433" s="3"/>
      <c r="Z1433" s="3"/>
      <c r="AA1433" s="3"/>
      <c r="AB1433" s="19"/>
      <c r="AC1433" s="14">
        <f>IF(M1433=1,_xlfn.XLOOKUP(D1433,' RPM (ICE)'!$E$3:$E$63,' RPM (ICE)'!$C$3:$C$63,,-1),IF(M1433=2,_xlfn.XLOOKUP(D1433,' RPM (ICE)'!$F$3:$F$63,' RPM (ICE)'!$C$3:$C$63,,-1),IF(M1433=3,_xlfn.XLOOKUP(D1433,' RPM (ICE)'!$G$3:$G$63,' RPM (ICE)'!$C$3:$C$63,,-1))))</f>
        <v>13.483333333333301</v>
      </c>
      <c r="AD1433" s="14">
        <f t="shared" si="523"/>
        <v>10.054521666666643</v>
      </c>
      <c r="AE1433" s="14">
        <f t="shared" si="524"/>
        <v>13.914292245024122</v>
      </c>
      <c r="AF1433" s="14" cm="1">
        <f t="array" ref="AF1433">_xlfn.XLOOKUP(AE1433,BSFC!$I$11:$I$33,_xlfn.XLOOKUP('Main Data (ICE)'!W1433,BSFC!$J$10:$W$10,BSFC!$J$11:$W$33,,-1),,-1)</f>
        <v>450.79008974999994</v>
      </c>
      <c r="AG1433" s="14">
        <f t="shared" si="525"/>
        <v>1.2590218679194376</v>
      </c>
      <c r="AH1433" s="14">
        <f t="shared" si="526"/>
        <v>2.08253003846414E-4</v>
      </c>
      <c r="AI1433" s="14">
        <f t="shared" si="527"/>
        <v>9.3878390294632047E-2</v>
      </c>
      <c r="AJ1433" s="14">
        <f t="shared" si="530"/>
        <v>167.37688845075812</v>
      </c>
      <c r="AK1433" s="14">
        <f t="shared" si="528"/>
        <v>1.2434223880083715E-4</v>
      </c>
      <c r="AL1433" s="14">
        <f t="shared" si="529"/>
        <v>0.22169124298113926</v>
      </c>
    </row>
    <row r="1434" spans="1:38" ht="15.75" thickBot="1" x14ac:dyDescent="0.3">
      <c r="A1434" s="14">
        <v>2</v>
      </c>
      <c r="B1434" s="17" t="s">
        <v>33</v>
      </c>
      <c r="C1434" s="14">
        <f t="shared" si="534"/>
        <v>1428</v>
      </c>
      <c r="D1434" s="14">
        <f t="shared" si="531"/>
        <v>30.000049728</v>
      </c>
      <c r="E1434" s="14">
        <f t="shared" si="532"/>
        <v>13.411199999999999</v>
      </c>
      <c r="F1434" s="14">
        <f t="shared" si="533"/>
        <v>123.33937261404867</v>
      </c>
      <c r="G1434" s="14">
        <f>0.5*('Specifications (ICE)'!$P$4*'Specifications (ICE)'!$P$3)*'Specifications (ICE)'!$P$5*E1434^2</f>
        <v>56.217600027646043</v>
      </c>
      <c r="H1434" s="14">
        <f>IF(B1434="A",'Specifications (ICE)'!$M$12,IF(B1434="G",'Specifications (ICE)'!$M$13))</f>
        <v>84.271039200000004</v>
      </c>
      <c r="I1434" s="14">
        <f>'Specifications (ICE)'!$H$11-G1434-H1434-R1434</f>
        <v>561.50961099107656</v>
      </c>
      <c r="J1434" s="14">
        <f t="shared" si="521"/>
        <v>0.88728655499254105</v>
      </c>
      <c r="K1434" s="14">
        <f>0.5*'Specifications (ICE)'!$E$16*E1434^2</f>
        <v>48283.043975654393</v>
      </c>
      <c r="L1434" s="14">
        <f>E1434/'Specifications (ICE)'!$M$4</f>
        <v>46.93333333333333</v>
      </c>
      <c r="M1434" s="14">
        <f t="shared" si="518"/>
        <v>3</v>
      </c>
      <c r="N1434" s="14">
        <f>IF(M1434=1,'Specifications (ICE)'!$M$19,IF(M1434=2,'Specifications (ICE)'!$M$20,IF(M1434=3,'Specifications (ICE)'!$M$21)))</f>
        <v>632.83908432016858</v>
      </c>
      <c r="O1434" s="14">
        <f t="shared" si="519"/>
        <v>56.911309171706868</v>
      </c>
      <c r="P1434" s="13">
        <f t="shared" si="520"/>
        <v>0</v>
      </c>
      <c r="Q1434" s="14">
        <v>0</v>
      </c>
      <c r="R1434" s="17">
        <f>'Specifications (ICE)'!$E$16*9.81*SIN(Q1434-Q1433)</f>
        <v>0</v>
      </c>
      <c r="S1434" s="14">
        <f t="shared" si="522"/>
        <v>0</v>
      </c>
      <c r="T1434" s="12"/>
      <c r="U1434" s="3"/>
      <c r="V1434" s="19"/>
      <c r="W1434" s="14">
        <f>IF(M1434=1,_xlfn.XLOOKUP(D1434,' RPM (ICE)'!$E$3:$E$63,' RPM (ICE)'!$B$3:$B$63,,1),IF(M1434=2,_xlfn.XLOOKUP(D1434,' RPM (ICE)'!$F$3:$F$63,' RPM (ICE)'!$B$3:$B$63,,1),IF(M1434=3,_xlfn.XLOOKUP(D1434,' RPM (ICE)'!$G$3:$G$63,' RPM (ICE)'!$B$3:$B$63,,1))))</f>
        <v>6900</v>
      </c>
      <c r="X1434" s="12"/>
      <c r="Y1434" s="3"/>
      <c r="Z1434" s="3"/>
      <c r="AA1434" s="3"/>
      <c r="AB1434" s="19"/>
      <c r="AC1434" s="14">
        <f>IF(M1434=1,_xlfn.XLOOKUP(D1434,' RPM (ICE)'!$E$3:$E$63,' RPM (ICE)'!$C$3:$C$63,,-1),IF(M1434=2,_xlfn.XLOOKUP(D1434,' RPM (ICE)'!$F$3:$F$63,' RPM (ICE)'!$C$3:$C$63,,-1),IF(M1434=3,_xlfn.XLOOKUP(D1434,' RPM (ICE)'!$G$3:$G$63,' RPM (ICE)'!$C$3:$C$63,,-1))))</f>
        <v>13.483333333333301</v>
      </c>
      <c r="AD1434" s="14">
        <f t="shared" si="523"/>
        <v>10.054521666666643</v>
      </c>
      <c r="AE1434" s="14">
        <f t="shared" si="524"/>
        <v>13.914292245024122</v>
      </c>
      <c r="AF1434" s="14" cm="1">
        <f t="array" ref="AF1434">_xlfn.XLOOKUP(AE1434,BSFC!$I$11:$I$33,_xlfn.XLOOKUP('Main Data (ICE)'!W1434,BSFC!$J$10:$W$10,BSFC!$J$11:$W$33,,-1),,-1)</f>
        <v>450.79008974999994</v>
      </c>
      <c r="AG1434" s="14">
        <f t="shared" si="525"/>
        <v>1.2590218679194376</v>
      </c>
      <c r="AH1434" s="14">
        <f t="shared" si="526"/>
        <v>2.08253003846414E-4</v>
      </c>
      <c r="AI1434" s="14">
        <f t="shared" si="527"/>
        <v>9.3878390294632047E-2</v>
      </c>
      <c r="AJ1434" s="14">
        <f t="shared" si="530"/>
        <v>167.47076684105275</v>
      </c>
      <c r="AK1434" s="14">
        <f t="shared" si="528"/>
        <v>1.2434223880083715E-4</v>
      </c>
      <c r="AL1434" s="14">
        <f t="shared" si="529"/>
        <v>0.2218155852199401</v>
      </c>
    </row>
    <row r="1435" spans="1:38" ht="15.75" thickBot="1" x14ac:dyDescent="0.3">
      <c r="A1435" s="14">
        <v>2</v>
      </c>
      <c r="B1435" s="17" t="s">
        <v>33</v>
      </c>
      <c r="C1435" s="14">
        <f t="shared" si="534"/>
        <v>1429</v>
      </c>
      <c r="D1435" s="14">
        <f t="shared" si="531"/>
        <v>30.000049728</v>
      </c>
      <c r="E1435" s="14">
        <f t="shared" si="532"/>
        <v>13.411199999999999</v>
      </c>
      <c r="F1435" s="14">
        <f t="shared" si="533"/>
        <v>123.41393715711715</v>
      </c>
      <c r="G1435" s="14">
        <f>0.5*('Specifications (ICE)'!$P$4*'Specifications (ICE)'!$P$3)*'Specifications (ICE)'!$P$5*E1435^2</f>
        <v>56.217600027646043</v>
      </c>
      <c r="H1435" s="14">
        <f>IF(B1435="A",'Specifications (ICE)'!$M$12,IF(B1435="G",'Specifications (ICE)'!$M$13))</f>
        <v>84.271039200000004</v>
      </c>
      <c r="I1435" s="14">
        <f>'Specifications (ICE)'!$H$11-G1435-H1435-R1435</f>
        <v>561.50961099107656</v>
      </c>
      <c r="J1435" s="14">
        <f t="shared" si="521"/>
        <v>0.88728655499254105</v>
      </c>
      <c r="K1435" s="14">
        <f>0.5*'Specifications (ICE)'!$E$16*E1435^2</f>
        <v>48283.043975654393</v>
      </c>
      <c r="L1435" s="14">
        <f>E1435/'Specifications (ICE)'!$M$4</f>
        <v>46.93333333333333</v>
      </c>
      <c r="M1435" s="14">
        <f t="shared" si="518"/>
        <v>3</v>
      </c>
      <c r="N1435" s="14">
        <f>IF(M1435=1,'Specifications (ICE)'!$M$19,IF(M1435=2,'Specifications (ICE)'!$M$20,IF(M1435=3,'Specifications (ICE)'!$M$21)))</f>
        <v>632.83908432016858</v>
      </c>
      <c r="O1435" s="14">
        <f t="shared" si="519"/>
        <v>56.911309171706868</v>
      </c>
      <c r="P1435" s="13">
        <f t="shared" si="520"/>
        <v>0</v>
      </c>
      <c r="Q1435" s="14">
        <v>0</v>
      </c>
      <c r="R1435" s="17">
        <f>'Specifications (ICE)'!$E$16*9.81*SIN(Q1435-Q1434)</f>
        <v>0</v>
      </c>
      <c r="S1435" s="14">
        <f t="shared" si="522"/>
        <v>0</v>
      </c>
      <c r="T1435" s="12"/>
      <c r="U1435" s="3"/>
      <c r="V1435" s="19"/>
      <c r="W1435" s="14">
        <f>IF(M1435=1,_xlfn.XLOOKUP(D1435,' RPM (ICE)'!$E$3:$E$63,' RPM (ICE)'!$B$3:$B$63,,1),IF(M1435=2,_xlfn.XLOOKUP(D1435,' RPM (ICE)'!$F$3:$F$63,' RPM (ICE)'!$B$3:$B$63,,1),IF(M1435=3,_xlfn.XLOOKUP(D1435,' RPM (ICE)'!$G$3:$G$63,' RPM (ICE)'!$B$3:$B$63,,1))))</f>
        <v>6900</v>
      </c>
      <c r="X1435" s="12"/>
      <c r="Y1435" s="3"/>
      <c r="Z1435" s="3"/>
      <c r="AA1435" s="3"/>
      <c r="AB1435" s="19"/>
      <c r="AC1435" s="14">
        <f>IF(M1435=1,_xlfn.XLOOKUP(D1435,' RPM (ICE)'!$E$3:$E$63,' RPM (ICE)'!$C$3:$C$63,,-1),IF(M1435=2,_xlfn.XLOOKUP(D1435,' RPM (ICE)'!$F$3:$F$63,' RPM (ICE)'!$C$3:$C$63,,-1),IF(M1435=3,_xlfn.XLOOKUP(D1435,' RPM (ICE)'!$G$3:$G$63,' RPM (ICE)'!$C$3:$C$63,,-1))))</f>
        <v>13.483333333333301</v>
      </c>
      <c r="AD1435" s="14">
        <f t="shared" si="523"/>
        <v>10.054521666666643</v>
      </c>
      <c r="AE1435" s="14">
        <f t="shared" si="524"/>
        <v>13.914292245024122</v>
      </c>
      <c r="AF1435" s="14" cm="1">
        <f t="array" ref="AF1435">_xlfn.XLOOKUP(AE1435,BSFC!$I$11:$I$33,_xlfn.XLOOKUP('Main Data (ICE)'!W1435,BSFC!$J$10:$W$10,BSFC!$J$11:$W$33,,-1),,-1)</f>
        <v>450.79008974999994</v>
      </c>
      <c r="AG1435" s="14">
        <f t="shared" si="525"/>
        <v>1.2590218679194376</v>
      </c>
      <c r="AH1435" s="14">
        <f t="shared" si="526"/>
        <v>2.08253003846414E-4</v>
      </c>
      <c r="AI1435" s="14">
        <f t="shared" si="527"/>
        <v>9.3878390294632047E-2</v>
      </c>
      <c r="AJ1435" s="14">
        <f t="shared" si="530"/>
        <v>167.56464523134738</v>
      </c>
      <c r="AK1435" s="14">
        <f t="shared" si="528"/>
        <v>1.2434223880083715E-4</v>
      </c>
      <c r="AL1435" s="14">
        <f t="shared" si="529"/>
        <v>0.22193992745874094</v>
      </c>
    </row>
    <row r="1436" spans="1:38" ht="15.75" thickBot="1" x14ac:dyDescent="0.3">
      <c r="A1436" s="14">
        <v>2</v>
      </c>
      <c r="B1436" s="17" t="s">
        <v>33</v>
      </c>
      <c r="C1436" s="14">
        <f t="shared" si="534"/>
        <v>1430</v>
      </c>
      <c r="D1436" s="14">
        <f t="shared" si="531"/>
        <v>30.000049728</v>
      </c>
      <c r="E1436" s="14">
        <f t="shared" si="532"/>
        <v>13.411199999999999</v>
      </c>
      <c r="F1436" s="14">
        <f t="shared" si="533"/>
        <v>123.48850170018562</v>
      </c>
      <c r="G1436" s="14">
        <f>0.5*('Specifications (ICE)'!$P$4*'Specifications (ICE)'!$P$3)*'Specifications (ICE)'!$P$5*E1436^2</f>
        <v>56.217600027646043</v>
      </c>
      <c r="H1436" s="14">
        <f>IF(B1436="A",'Specifications (ICE)'!$M$12,IF(B1436="G",'Specifications (ICE)'!$M$13))</f>
        <v>84.271039200000004</v>
      </c>
      <c r="I1436" s="14">
        <f>'Specifications (ICE)'!$H$11-G1436-H1436-R1436</f>
        <v>561.50961099107656</v>
      </c>
      <c r="J1436" s="14">
        <f t="shared" si="521"/>
        <v>0.88728655499254105</v>
      </c>
      <c r="K1436" s="14">
        <f>0.5*'Specifications (ICE)'!$E$16*E1436^2</f>
        <v>48283.043975654393</v>
      </c>
      <c r="L1436" s="14">
        <f>E1436/'Specifications (ICE)'!$M$4</f>
        <v>46.93333333333333</v>
      </c>
      <c r="M1436" s="14">
        <f t="shared" si="518"/>
        <v>3</v>
      </c>
      <c r="N1436" s="14">
        <f>IF(M1436=1,'Specifications (ICE)'!$M$19,IF(M1436=2,'Specifications (ICE)'!$M$20,IF(M1436=3,'Specifications (ICE)'!$M$21)))</f>
        <v>632.83908432016858</v>
      </c>
      <c r="O1436" s="14">
        <f t="shared" si="519"/>
        <v>56.911309171706868</v>
      </c>
      <c r="P1436" s="13">
        <f t="shared" si="520"/>
        <v>0</v>
      </c>
      <c r="Q1436" s="14">
        <v>0</v>
      </c>
      <c r="R1436" s="17">
        <f>'Specifications (ICE)'!$E$16*9.81*SIN(Q1436-Q1435)</f>
        <v>0</v>
      </c>
      <c r="S1436" s="14">
        <f t="shared" si="522"/>
        <v>0</v>
      </c>
      <c r="T1436" s="12"/>
      <c r="U1436" s="3"/>
      <c r="V1436" s="19"/>
      <c r="W1436" s="14">
        <f>IF(M1436=1,_xlfn.XLOOKUP(D1436,' RPM (ICE)'!$E$3:$E$63,' RPM (ICE)'!$B$3:$B$63,,1),IF(M1436=2,_xlfn.XLOOKUP(D1436,' RPM (ICE)'!$F$3:$F$63,' RPM (ICE)'!$B$3:$B$63,,1),IF(M1436=3,_xlfn.XLOOKUP(D1436,' RPM (ICE)'!$G$3:$G$63,' RPM (ICE)'!$B$3:$B$63,,1))))</f>
        <v>6900</v>
      </c>
      <c r="X1436" s="12"/>
      <c r="Y1436" s="3"/>
      <c r="Z1436" s="3"/>
      <c r="AA1436" s="3"/>
      <c r="AB1436" s="19"/>
      <c r="AC1436" s="14">
        <f>IF(M1436=1,_xlfn.XLOOKUP(D1436,' RPM (ICE)'!$E$3:$E$63,' RPM (ICE)'!$C$3:$C$63,,-1),IF(M1436=2,_xlfn.XLOOKUP(D1436,' RPM (ICE)'!$F$3:$F$63,' RPM (ICE)'!$C$3:$C$63,,-1),IF(M1436=3,_xlfn.XLOOKUP(D1436,' RPM (ICE)'!$G$3:$G$63,' RPM (ICE)'!$C$3:$C$63,,-1))))</f>
        <v>13.483333333333301</v>
      </c>
      <c r="AD1436" s="14">
        <f t="shared" si="523"/>
        <v>10.054521666666643</v>
      </c>
      <c r="AE1436" s="14">
        <f t="shared" si="524"/>
        <v>13.914292245024122</v>
      </c>
      <c r="AF1436" s="14" cm="1">
        <f t="array" ref="AF1436">_xlfn.XLOOKUP(AE1436,BSFC!$I$11:$I$33,_xlfn.XLOOKUP('Main Data (ICE)'!W1436,BSFC!$J$10:$W$10,BSFC!$J$11:$W$33,,-1),,-1)</f>
        <v>450.79008974999994</v>
      </c>
      <c r="AG1436" s="14">
        <f t="shared" si="525"/>
        <v>1.2590218679194376</v>
      </c>
      <c r="AH1436" s="14">
        <f t="shared" si="526"/>
        <v>2.08253003846414E-4</v>
      </c>
      <c r="AI1436" s="14">
        <f t="shared" si="527"/>
        <v>9.3878390294632047E-2</v>
      </c>
      <c r="AJ1436" s="14">
        <f t="shared" si="530"/>
        <v>167.65852362164202</v>
      </c>
      <c r="AK1436" s="14">
        <f t="shared" si="528"/>
        <v>1.2434223880083715E-4</v>
      </c>
      <c r="AL1436" s="14">
        <f t="shared" si="529"/>
        <v>0.22206426969754178</v>
      </c>
    </row>
    <row r="1437" spans="1:38" ht="15.75" thickBot="1" x14ac:dyDescent="0.3">
      <c r="A1437" s="14">
        <v>2</v>
      </c>
      <c r="B1437" s="17" t="s">
        <v>33</v>
      </c>
      <c r="C1437" s="14">
        <f t="shared" si="534"/>
        <v>1431</v>
      </c>
      <c r="D1437" s="14">
        <f t="shared" si="531"/>
        <v>30.000049728</v>
      </c>
      <c r="E1437" s="14">
        <f t="shared" si="532"/>
        <v>13.411199999999999</v>
      </c>
      <c r="F1437" s="14">
        <f t="shared" si="533"/>
        <v>123.5630662432541</v>
      </c>
      <c r="G1437" s="14">
        <f>0.5*('Specifications (ICE)'!$P$4*'Specifications (ICE)'!$P$3)*'Specifications (ICE)'!$P$5*E1437^2</f>
        <v>56.217600027646043</v>
      </c>
      <c r="H1437" s="14">
        <f>IF(B1437="A",'Specifications (ICE)'!$M$12,IF(B1437="G",'Specifications (ICE)'!$M$13))</f>
        <v>84.271039200000004</v>
      </c>
      <c r="I1437" s="14">
        <f>'Specifications (ICE)'!$H$11-G1437-H1437-R1437</f>
        <v>561.50961099107656</v>
      </c>
      <c r="J1437" s="14">
        <f t="shared" si="521"/>
        <v>0.88728655499254105</v>
      </c>
      <c r="K1437" s="14">
        <f>0.5*'Specifications (ICE)'!$E$16*E1437^2</f>
        <v>48283.043975654393</v>
      </c>
      <c r="L1437" s="14">
        <f>E1437/'Specifications (ICE)'!$M$4</f>
        <v>46.93333333333333</v>
      </c>
      <c r="M1437" s="14">
        <f t="shared" si="518"/>
        <v>3</v>
      </c>
      <c r="N1437" s="14">
        <f>IF(M1437=1,'Specifications (ICE)'!$M$19,IF(M1437=2,'Specifications (ICE)'!$M$20,IF(M1437=3,'Specifications (ICE)'!$M$21)))</f>
        <v>632.83908432016858</v>
      </c>
      <c r="O1437" s="14">
        <f t="shared" si="519"/>
        <v>56.911309171706868</v>
      </c>
      <c r="P1437" s="13">
        <f t="shared" si="520"/>
        <v>0</v>
      </c>
      <c r="Q1437" s="14">
        <v>0</v>
      </c>
      <c r="R1437" s="17">
        <f>'Specifications (ICE)'!$E$16*9.81*SIN(Q1437-Q1436)</f>
        <v>0</v>
      </c>
      <c r="S1437" s="14">
        <f t="shared" si="522"/>
        <v>0</v>
      </c>
      <c r="T1437" s="12"/>
      <c r="U1437" s="3"/>
      <c r="V1437" s="19"/>
      <c r="W1437" s="14">
        <f>IF(M1437=1,_xlfn.XLOOKUP(D1437,' RPM (ICE)'!$E$3:$E$63,' RPM (ICE)'!$B$3:$B$63,,1),IF(M1437=2,_xlfn.XLOOKUP(D1437,' RPM (ICE)'!$F$3:$F$63,' RPM (ICE)'!$B$3:$B$63,,1),IF(M1437=3,_xlfn.XLOOKUP(D1437,' RPM (ICE)'!$G$3:$G$63,' RPM (ICE)'!$B$3:$B$63,,1))))</f>
        <v>6900</v>
      </c>
      <c r="X1437" s="12"/>
      <c r="Y1437" s="3"/>
      <c r="Z1437" s="3"/>
      <c r="AA1437" s="3"/>
      <c r="AB1437" s="19"/>
      <c r="AC1437" s="14">
        <f>IF(M1437=1,_xlfn.XLOOKUP(D1437,' RPM (ICE)'!$E$3:$E$63,' RPM (ICE)'!$C$3:$C$63,,-1),IF(M1437=2,_xlfn.XLOOKUP(D1437,' RPM (ICE)'!$F$3:$F$63,' RPM (ICE)'!$C$3:$C$63,,-1),IF(M1437=3,_xlfn.XLOOKUP(D1437,' RPM (ICE)'!$G$3:$G$63,' RPM (ICE)'!$C$3:$C$63,,-1))))</f>
        <v>13.483333333333301</v>
      </c>
      <c r="AD1437" s="14">
        <f t="shared" si="523"/>
        <v>10.054521666666643</v>
      </c>
      <c r="AE1437" s="14">
        <f t="shared" si="524"/>
        <v>13.914292245024122</v>
      </c>
      <c r="AF1437" s="14" cm="1">
        <f t="array" ref="AF1437">_xlfn.XLOOKUP(AE1437,BSFC!$I$11:$I$33,_xlfn.XLOOKUP('Main Data (ICE)'!W1437,BSFC!$J$10:$W$10,BSFC!$J$11:$W$33,,-1),,-1)</f>
        <v>450.79008974999994</v>
      </c>
      <c r="AG1437" s="14">
        <f t="shared" si="525"/>
        <v>1.2590218679194376</v>
      </c>
      <c r="AH1437" s="14">
        <f t="shared" si="526"/>
        <v>2.08253003846414E-4</v>
      </c>
      <c r="AI1437" s="14">
        <f t="shared" si="527"/>
        <v>9.3878390294632047E-2</v>
      </c>
      <c r="AJ1437" s="14">
        <f t="shared" si="530"/>
        <v>167.75240201193665</v>
      </c>
      <c r="AK1437" s="14">
        <f t="shared" si="528"/>
        <v>1.2434223880083715E-4</v>
      </c>
      <c r="AL1437" s="14">
        <f t="shared" si="529"/>
        <v>0.22218861193634262</v>
      </c>
    </row>
    <row r="1438" spans="1:38" ht="15.75" thickBot="1" x14ac:dyDescent="0.3">
      <c r="A1438" s="14">
        <v>2</v>
      </c>
      <c r="B1438" s="17" t="s">
        <v>33</v>
      </c>
      <c r="C1438" s="14">
        <f t="shared" si="534"/>
        <v>1432</v>
      </c>
      <c r="D1438" s="14">
        <f t="shared" si="531"/>
        <v>30.000049728</v>
      </c>
      <c r="E1438" s="14">
        <f t="shared" si="532"/>
        <v>13.411199999999999</v>
      </c>
      <c r="F1438" s="14">
        <f t="shared" si="533"/>
        <v>123.63763078632257</v>
      </c>
      <c r="G1438" s="14">
        <f>0.5*('Specifications (ICE)'!$P$4*'Specifications (ICE)'!$P$3)*'Specifications (ICE)'!$P$5*E1438^2</f>
        <v>56.217600027646043</v>
      </c>
      <c r="H1438" s="14">
        <f>IF(B1438="A",'Specifications (ICE)'!$M$12,IF(B1438="G",'Specifications (ICE)'!$M$13))</f>
        <v>84.271039200000004</v>
      </c>
      <c r="I1438" s="14">
        <f>'Specifications (ICE)'!$H$11-G1438-H1438-R1438</f>
        <v>561.50961099107656</v>
      </c>
      <c r="J1438" s="14">
        <f t="shared" si="521"/>
        <v>0.88728655499254105</v>
      </c>
      <c r="K1438" s="14">
        <f>0.5*'Specifications (ICE)'!$E$16*E1438^2</f>
        <v>48283.043975654393</v>
      </c>
      <c r="L1438" s="14">
        <f>E1438/'Specifications (ICE)'!$M$4</f>
        <v>46.93333333333333</v>
      </c>
      <c r="M1438" s="14">
        <f t="shared" si="518"/>
        <v>3</v>
      </c>
      <c r="N1438" s="14">
        <f>IF(M1438=1,'Specifications (ICE)'!$M$19,IF(M1438=2,'Specifications (ICE)'!$M$20,IF(M1438=3,'Specifications (ICE)'!$M$21)))</f>
        <v>632.83908432016858</v>
      </c>
      <c r="O1438" s="14">
        <f t="shared" si="519"/>
        <v>56.911309171706868</v>
      </c>
      <c r="P1438" s="13">
        <f t="shared" si="520"/>
        <v>0</v>
      </c>
      <c r="Q1438" s="14">
        <v>0</v>
      </c>
      <c r="R1438" s="17">
        <f>'Specifications (ICE)'!$E$16*9.81*SIN(Q1438-Q1437)</f>
        <v>0</v>
      </c>
      <c r="S1438" s="14">
        <f t="shared" si="522"/>
        <v>0</v>
      </c>
      <c r="T1438" s="12"/>
      <c r="U1438" s="3"/>
      <c r="V1438" s="19"/>
      <c r="W1438" s="14">
        <f>IF(M1438=1,_xlfn.XLOOKUP(D1438,' RPM (ICE)'!$E$3:$E$63,' RPM (ICE)'!$B$3:$B$63,,1),IF(M1438=2,_xlfn.XLOOKUP(D1438,' RPM (ICE)'!$F$3:$F$63,' RPM (ICE)'!$B$3:$B$63,,1),IF(M1438=3,_xlfn.XLOOKUP(D1438,' RPM (ICE)'!$G$3:$G$63,' RPM (ICE)'!$B$3:$B$63,,1))))</f>
        <v>6900</v>
      </c>
      <c r="X1438" s="12"/>
      <c r="Y1438" s="3"/>
      <c r="Z1438" s="3"/>
      <c r="AA1438" s="3"/>
      <c r="AB1438" s="19"/>
      <c r="AC1438" s="14">
        <f>IF(M1438=1,_xlfn.XLOOKUP(D1438,' RPM (ICE)'!$E$3:$E$63,' RPM (ICE)'!$C$3:$C$63,,-1),IF(M1438=2,_xlfn.XLOOKUP(D1438,' RPM (ICE)'!$F$3:$F$63,' RPM (ICE)'!$C$3:$C$63,,-1),IF(M1438=3,_xlfn.XLOOKUP(D1438,' RPM (ICE)'!$G$3:$G$63,' RPM (ICE)'!$C$3:$C$63,,-1))))</f>
        <v>13.483333333333301</v>
      </c>
      <c r="AD1438" s="14">
        <f t="shared" si="523"/>
        <v>10.054521666666643</v>
      </c>
      <c r="AE1438" s="14">
        <f t="shared" si="524"/>
        <v>13.914292245024122</v>
      </c>
      <c r="AF1438" s="14" cm="1">
        <f t="array" ref="AF1438">_xlfn.XLOOKUP(AE1438,BSFC!$I$11:$I$33,_xlfn.XLOOKUP('Main Data (ICE)'!W1438,BSFC!$J$10:$W$10,BSFC!$J$11:$W$33,,-1),,-1)</f>
        <v>450.79008974999994</v>
      </c>
      <c r="AG1438" s="14">
        <f t="shared" si="525"/>
        <v>1.2590218679194376</v>
      </c>
      <c r="AH1438" s="14">
        <f t="shared" si="526"/>
        <v>2.08253003846414E-4</v>
      </c>
      <c r="AI1438" s="14">
        <f t="shared" si="527"/>
        <v>9.3878390294632047E-2</v>
      </c>
      <c r="AJ1438" s="14">
        <f t="shared" si="530"/>
        <v>167.84628040223129</v>
      </c>
      <c r="AK1438" s="14">
        <f t="shared" si="528"/>
        <v>1.2434223880083715E-4</v>
      </c>
      <c r="AL1438" s="14">
        <f t="shared" si="529"/>
        <v>0.22231295417514346</v>
      </c>
    </row>
    <row r="1439" spans="1:38" ht="15.75" thickBot="1" x14ac:dyDescent="0.3">
      <c r="A1439" s="14">
        <v>2</v>
      </c>
      <c r="B1439" s="17" t="s">
        <v>33</v>
      </c>
      <c r="C1439" s="14">
        <f t="shared" si="534"/>
        <v>1433</v>
      </c>
      <c r="D1439" s="14">
        <f t="shared" si="531"/>
        <v>30.000049728</v>
      </c>
      <c r="E1439" s="14">
        <f t="shared" si="532"/>
        <v>13.411199999999999</v>
      </c>
      <c r="F1439" s="14">
        <f t="shared" si="533"/>
        <v>123.71219532939105</v>
      </c>
      <c r="G1439" s="14">
        <f>0.5*('Specifications (ICE)'!$P$4*'Specifications (ICE)'!$P$3)*'Specifications (ICE)'!$P$5*E1439^2</f>
        <v>56.217600027646043</v>
      </c>
      <c r="H1439" s="14">
        <f>IF(B1439="A",'Specifications (ICE)'!$M$12,IF(B1439="G",'Specifications (ICE)'!$M$13))</f>
        <v>84.271039200000004</v>
      </c>
      <c r="I1439" s="14">
        <f>'Specifications (ICE)'!$H$11-G1439-H1439-R1439</f>
        <v>561.50961099107656</v>
      </c>
      <c r="J1439" s="14">
        <f t="shared" si="521"/>
        <v>0.88728655499254105</v>
      </c>
      <c r="K1439" s="14">
        <f>0.5*'Specifications (ICE)'!$E$16*E1439^2</f>
        <v>48283.043975654393</v>
      </c>
      <c r="L1439" s="14">
        <f>E1439/'Specifications (ICE)'!$M$4</f>
        <v>46.93333333333333</v>
      </c>
      <c r="M1439" s="14">
        <f t="shared" si="518"/>
        <v>3</v>
      </c>
      <c r="N1439" s="14">
        <f>IF(M1439=1,'Specifications (ICE)'!$M$19,IF(M1439=2,'Specifications (ICE)'!$M$20,IF(M1439=3,'Specifications (ICE)'!$M$21)))</f>
        <v>632.83908432016858</v>
      </c>
      <c r="O1439" s="14">
        <f t="shared" si="519"/>
        <v>56.911309171706868</v>
      </c>
      <c r="P1439" s="13">
        <f t="shared" si="520"/>
        <v>0</v>
      </c>
      <c r="Q1439" s="14">
        <v>0</v>
      </c>
      <c r="R1439" s="17">
        <f>'Specifications (ICE)'!$E$16*9.81*SIN(Q1439-Q1438)</f>
        <v>0</v>
      </c>
      <c r="S1439" s="14">
        <f t="shared" si="522"/>
        <v>0</v>
      </c>
      <c r="T1439" s="12"/>
      <c r="U1439" s="3"/>
      <c r="V1439" s="19"/>
      <c r="W1439" s="14">
        <f>IF(M1439=1,_xlfn.XLOOKUP(D1439,' RPM (ICE)'!$E$3:$E$63,' RPM (ICE)'!$B$3:$B$63,,1),IF(M1439=2,_xlfn.XLOOKUP(D1439,' RPM (ICE)'!$F$3:$F$63,' RPM (ICE)'!$B$3:$B$63,,1),IF(M1439=3,_xlfn.XLOOKUP(D1439,' RPM (ICE)'!$G$3:$G$63,' RPM (ICE)'!$B$3:$B$63,,1))))</f>
        <v>6900</v>
      </c>
      <c r="X1439" s="12"/>
      <c r="Y1439" s="3"/>
      <c r="Z1439" s="3"/>
      <c r="AA1439" s="3"/>
      <c r="AB1439" s="19"/>
      <c r="AC1439" s="14">
        <f>IF(M1439=1,_xlfn.XLOOKUP(D1439,' RPM (ICE)'!$E$3:$E$63,' RPM (ICE)'!$C$3:$C$63,,-1),IF(M1439=2,_xlfn.XLOOKUP(D1439,' RPM (ICE)'!$F$3:$F$63,' RPM (ICE)'!$C$3:$C$63,,-1),IF(M1439=3,_xlfn.XLOOKUP(D1439,' RPM (ICE)'!$G$3:$G$63,' RPM (ICE)'!$C$3:$C$63,,-1))))</f>
        <v>13.483333333333301</v>
      </c>
      <c r="AD1439" s="14">
        <f t="shared" si="523"/>
        <v>10.054521666666643</v>
      </c>
      <c r="AE1439" s="14">
        <f t="shared" si="524"/>
        <v>13.914292245024122</v>
      </c>
      <c r="AF1439" s="14" cm="1">
        <f t="array" ref="AF1439">_xlfn.XLOOKUP(AE1439,BSFC!$I$11:$I$33,_xlfn.XLOOKUP('Main Data (ICE)'!W1439,BSFC!$J$10:$W$10,BSFC!$J$11:$W$33,,-1),,-1)</f>
        <v>450.79008974999994</v>
      </c>
      <c r="AG1439" s="14">
        <f t="shared" si="525"/>
        <v>1.2590218679194376</v>
      </c>
      <c r="AH1439" s="14">
        <f t="shared" si="526"/>
        <v>2.08253003846414E-4</v>
      </c>
      <c r="AI1439" s="14">
        <f t="shared" si="527"/>
        <v>9.3878390294632047E-2</v>
      </c>
      <c r="AJ1439" s="14">
        <f t="shared" si="530"/>
        <v>167.94015879252592</v>
      </c>
      <c r="AK1439" s="14">
        <f t="shared" si="528"/>
        <v>1.2434223880083715E-4</v>
      </c>
      <c r="AL1439" s="14">
        <f t="shared" si="529"/>
        <v>0.2224372964139443</v>
      </c>
    </row>
    <row r="1440" spans="1:38" ht="15.75" thickBot="1" x14ac:dyDescent="0.3">
      <c r="A1440" s="14">
        <v>2</v>
      </c>
      <c r="B1440" s="17" t="s">
        <v>33</v>
      </c>
      <c r="C1440" s="14">
        <f t="shared" si="534"/>
        <v>1434</v>
      </c>
      <c r="D1440" s="14">
        <f t="shared" si="531"/>
        <v>30.000049728</v>
      </c>
      <c r="E1440" s="14">
        <f t="shared" si="532"/>
        <v>13.411199999999999</v>
      </c>
      <c r="F1440" s="14">
        <f t="shared" si="533"/>
        <v>123.78675987245953</v>
      </c>
      <c r="G1440" s="14">
        <f>0.5*('Specifications (ICE)'!$P$4*'Specifications (ICE)'!$P$3)*'Specifications (ICE)'!$P$5*E1440^2</f>
        <v>56.217600027646043</v>
      </c>
      <c r="H1440" s="14">
        <f>IF(B1440="A",'Specifications (ICE)'!$M$12,IF(B1440="G",'Specifications (ICE)'!$M$13))</f>
        <v>84.271039200000004</v>
      </c>
      <c r="I1440" s="14">
        <f>'Specifications (ICE)'!$H$11-G1440-H1440-R1440</f>
        <v>561.50961099107656</v>
      </c>
      <c r="J1440" s="14">
        <f t="shared" si="521"/>
        <v>0.88728655499254105</v>
      </c>
      <c r="K1440" s="14">
        <f>0.5*'Specifications (ICE)'!$E$16*E1440^2</f>
        <v>48283.043975654393</v>
      </c>
      <c r="L1440" s="14">
        <f>E1440/'Specifications (ICE)'!$M$4</f>
        <v>46.93333333333333</v>
      </c>
      <c r="M1440" s="14">
        <f t="shared" si="518"/>
        <v>3</v>
      </c>
      <c r="N1440" s="14">
        <f>IF(M1440=1,'Specifications (ICE)'!$M$19,IF(M1440=2,'Specifications (ICE)'!$M$20,IF(M1440=3,'Specifications (ICE)'!$M$21)))</f>
        <v>632.83908432016858</v>
      </c>
      <c r="O1440" s="14">
        <f t="shared" si="519"/>
        <v>56.911309171706868</v>
      </c>
      <c r="P1440" s="13">
        <f t="shared" si="520"/>
        <v>0</v>
      </c>
      <c r="Q1440" s="14">
        <v>0</v>
      </c>
      <c r="R1440" s="17">
        <f>'Specifications (ICE)'!$E$16*9.81*SIN(Q1440-Q1439)</f>
        <v>0</v>
      </c>
      <c r="S1440" s="14">
        <f t="shared" si="522"/>
        <v>0</v>
      </c>
      <c r="T1440" s="12"/>
      <c r="U1440" s="3"/>
      <c r="V1440" s="19"/>
      <c r="W1440" s="14">
        <f>IF(M1440=1,_xlfn.XLOOKUP(D1440,' RPM (ICE)'!$E$3:$E$63,' RPM (ICE)'!$B$3:$B$63,,1),IF(M1440=2,_xlfn.XLOOKUP(D1440,' RPM (ICE)'!$F$3:$F$63,' RPM (ICE)'!$B$3:$B$63,,1),IF(M1440=3,_xlfn.XLOOKUP(D1440,' RPM (ICE)'!$G$3:$G$63,' RPM (ICE)'!$B$3:$B$63,,1))))</f>
        <v>6900</v>
      </c>
      <c r="X1440" s="12"/>
      <c r="Y1440" s="3"/>
      <c r="Z1440" s="3"/>
      <c r="AA1440" s="3"/>
      <c r="AB1440" s="19"/>
      <c r="AC1440" s="14">
        <f>IF(M1440=1,_xlfn.XLOOKUP(D1440,' RPM (ICE)'!$E$3:$E$63,' RPM (ICE)'!$C$3:$C$63,,-1),IF(M1440=2,_xlfn.XLOOKUP(D1440,' RPM (ICE)'!$F$3:$F$63,' RPM (ICE)'!$C$3:$C$63,,-1),IF(M1440=3,_xlfn.XLOOKUP(D1440,' RPM (ICE)'!$G$3:$G$63,' RPM (ICE)'!$C$3:$C$63,,-1))))</f>
        <v>13.483333333333301</v>
      </c>
      <c r="AD1440" s="14">
        <f t="shared" si="523"/>
        <v>10.054521666666643</v>
      </c>
      <c r="AE1440" s="14">
        <f t="shared" si="524"/>
        <v>13.914292245024122</v>
      </c>
      <c r="AF1440" s="14" cm="1">
        <f t="array" ref="AF1440">_xlfn.XLOOKUP(AE1440,BSFC!$I$11:$I$33,_xlfn.XLOOKUP('Main Data (ICE)'!W1440,BSFC!$J$10:$W$10,BSFC!$J$11:$W$33,,-1),,-1)</f>
        <v>450.79008974999994</v>
      </c>
      <c r="AG1440" s="14">
        <f t="shared" si="525"/>
        <v>1.2590218679194376</v>
      </c>
      <c r="AH1440" s="14">
        <f t="shared" si="526"/>
        <v>2.08253003846414E-4</v>
      </c>
      <c r="AI1440" s="14">
        <f t="shared" si="527"/>
        <v>9.3878390294632047E-2</v>
      </c>
      <c r="AJ1440" s="14">
        <f t="shared" si="530"/>
        <v>168.03403718282055</v>
      </c>
      <c r="AK1440" s="14">
        <f t="shared" si="528"/>
        <v>1.2434223880083715E-4</v>
      </c>
      <c r="AL1440" s="14">
        <f t="shared" si="529"/>
        <v>0.22256163865274514</v>
      </c>
    </row>
    <row r="1441" spans="1:38" ht="15.75" thickBot="1" x14ac:dyDescent="0.3">
      <c r="A1441" s="14">
        <v>2</v>
      </c>
      <c r="B1441" s="17" t="s">
        <v>33</v>
      </c>
      <c r="C1441" s="14">
        <f t="shared" si="534"/>
        <v>1435</v>
      </c>
      <c r="D1441" s="14">
        <f t="shared" si="531"/>
        <v>30.000049728</v>
      </c>
      <c r="E1441" s="14">
        <f t="shared" si="532"/>
        <v>13.411199999999999</v>
      </c>
      <c r="F1441" s="14">
        <f t="shared" si="533"/>
        <v>123.861324415528</v>
      </c>
      <c r="G1441" s="14">
        <f>0.5*('Specifications (ICE)'!$P$4*'Specifications (ICE)'!$P$3)*'Specifications (ICE)'!$P$5*E1441^2</f>
        <v>56.217600027646043</v>
      </c>
      <c r="H1441" s="14">
        <f>IF(B1441="A",'Specifications (ICE)'!$M$12,IF(B1441="G",'Specifications (ICE)'!$M$13))</f>
        <v>84.271039200000004</v>
      </c>
      <c r="I1441" s="14">
        <f>'Specifications (ICE)'!$H$11-G1441-H1441-R1441</f>
        <v>561.50961099107656</v>
      </c>
      <c r="J1441" s="14">
        <f t="shared" si="521"/>
        <v>0.88728655499254105</v>
      </c>
      <c r="K1441" s="14">
        <f>0.5*'Specifications (ICE)'!$E$16*E1441^2</f>
        <v>48283.043975654393</v>
      </c>
      <c r="L1441" s="14">
        <f>E1441/'Specifications (ICE)'!$M$4</f>
        <v>46.93333333333333</v>
      </c>
      <c r="M1441" s="14">
        <f t="shared" si="518"/>
        <v>3</v>
      </c>
      <c r="N1441" s="14">
        <f>IF(M1441=1,'Specifications (ICE)'!$M$19,IF(M1441=2,'Specifications (ICE)'!$M$20,IF(M1441=3,'Specifications (ICE)'!$M$21)))</f>
        <v>632.83908432016858</v>
      </c>
      <c r="O1441" s="14">
        <f t="shared" si="519"/>
        <v>56.911309171706868</v>
      </c>
      <c r="P1441" s="13">
        <f t="shared" si="520"/>
        <v>0</v>
      </c>
      <c r="Q1441" s="14">
        <v>0</v>
      </c>
      <c r="R1441" s="17">
        <f>'Specifications (ICE)'!$E$16*9.81*SIN(Q1441-Q1440)</f>
        <v>0</v>
      </c>
      <c r="S1441" s="14">
        <f t="shared" si="522"/>
        <v>0</v>
      </c>
      <c r="T1441" s="12"/>
      <c r="U1441" s="3"/>
      <c r="V1441" s="19"/>
      <c r="W1441" s="14">
        <f>IF(M1441=1,_xlfn.XLOOKUP(D1441,' RPM (ICE)'!$E$3:$E$63,' RPM (ICE)'!$B$3:$B$63,,1),IF(M1441=2,_xlfn.XLOOKUP(D1441,' RPM (ICE)'!$F$3:$F$63,' RPM (ICE)'!$B$3:$B$63,,1),IF(M1441=3,_xlfn.XLOOKUP(D1441,' RPM (ICE)'!$G$3:$G$63,' RPM (ICE)'!$B$3:$B$63,,1))))</f>
        <v>6900</v>
      </c>
      <c r="X1441" s="12"/>
      <c r="Y1441" s="3"/>
      <c r="Z1441" s="3"/>
      <c r="AA1441" s="3"/>
      <c r="AB1441" s="19"/>
      <c r="AC1441" s="14">
        <f>IF(M1441=1,_xlfn.XLOOKUP(D1441,' RPM (ICE)'!$E$3:$E$63,' RPM (ICE)'!$C$3:$C$63,,-1),IF(M1441=2,_xlfn.XLOOKUP(D1441,' RPM (ICE)'!$F$3:$F$63,' RPM (ICE)'!$C$3:$C$63,,-1),IF(M1441=3,_xlfn.XLOOKUP(D1441,' RPM (ICE)'!$G$3:$G$63,' RPM (ICE)'!$C$3:$C$63,,-1))))</f>
        <v>13.483333333333301</v>
      </c>
      <c r="AD1441" s="14">
        <f t="shared" si="523"/>
        <v>10.054521666666643</v>
      </c>
      <c r="AE1441" s="14">
        <f t="shared" si="524"/>
        <v>13.914292245024122</v>
      </c>
      <c r="AF1441" s="14" cm="1">
        <f t="array" ref="AF1441">_xlfn.XLOOKUP(AE1441,BSFC!$I$11:$I$33,_xlfn.XLOOKUP('Main Data (ICE)'!W1441,BSFC!$J$10:$W$10,BSFC!$J$11:$W$33,,-1),,-1)</f>
        <v>450.79008974999994</v>
      </c>
      <c r="AG1441" s="14">
        <f t="shared" si="525"/>
        <v>1.2590218679194376</v>
      </c>
      <c r="AH1441" s="14">
        <f t="shared" si="526"/>
        <v>2.08253003846414E-4</v>
      </c>
      <c r="AI1441" s="14">
        <f t="shared" si="527"/>
        <v>9.3878390294632047E-2</v>
      </c>
      <c r="AJ1441" s="14">
        <f t="shared" si="530"/>
        <v>168.12791557311519</v>
      </c>
      <c r="AK1441" s="14">
        <f t="shared" si="528"/>
        <v>1.2434223880083715E-4</v>
      </c>
      <c r="AL1441" s="14">
        <f t="shared" si="529"/>
        <v>0.22268598089154598</v>
      </c>
    </row>
    <row r="1442" spans="1:38" ht="15.75" thickBot="1" x14ac:dyDescent="0.3">
      <c r="A1442" s="14">
        <v>2</v>
      </c>
      <c r="B1442" s="17" t="s">
        <v>33</v>
      </c>
      <c r="C1442" s="14">
        <f t="shared" si="534"/>
        <v>1436</v>
      </c>
      <c r="D1442" s="14">
        <f t="shared" si="531"/>
        <v>30.000049728</v>
      </c>
      <c r="E1442" s="14">
        <f t="shared" si="532"/>
        <v>13.411199999999999</v>
      </c>
      <c r="F1442" s="14">
        <f t="shared" si="533"/>
        <v>123.93588895859648</v>
      </c>
      <c r="G1442" s="14">
        <f>0.5*('Specifications (ICE)'!$P$4*'Specifications (ICE)'!$P$3)*'Specifications (ICE)'!$P$5*E1442^2</f>
        <v>56.217600027646043</v>
      </c>
      <c r="H1442" s="14">
        <f>IF(B1442="A",'Specifications (ICE)'!$M$12,IF(B1442="G",'Specifications (ICE)'!$M$13))</f>
        <v>84.271039200000004</v>
      </c>
      <c r="I1442" s="14">
        <f>'Specifications (ICE)'!$H$11-G1442-H1442-R1442</f>
        <v>561.50961099107656</v>
      </c>
      <c r="J1442" s="14">
        <f t="shared" si="521"/>
        <v>0.88728655499254105</v>
      </c>
      <c r="K1442" s="14">
        <f>0.5*'Specifications (ICE)'!$E$16*E1442^2</f>
        <v>48283.043975654393</v>
      </c>
      <c r="L1442" s="14">
        <f>E1442/'Specifications (ICE)'!$M$4</f>
        <v>46.93333333333333</v>
      </c>
      <c r="M1442" s="14">
        <f t="shared" si="518"/>
        <v>3</v>
      </c>
      <c r="N1442" s="14">
        <f>IF(M1442=1,'Specifications (ICE)'!$M$19,IF(M1442=2,'Specifications (ICE)'!$M$20,IF(M1442=3,'Specifications (ICE)'!$M$21)))</f>
        <v>632.83908432016858</v>
      </c>
      <c r="O1442" s="14">
        <f t="shared" si="519"/>
        <v>56.911309171706868</v>
      </c>
      <c r="P1442" s="13">
        <f t="shared" si="520"/>
        <v>0</v>
      </c>
      <c r="Q1442" s="14">
        <v>0</v>
      </c>
      <c r="R1442" s="17">
        <f>'Specifications (ICE)'!$E$16*9.81*SIN(Q1442-Q1441)</f>
        <v>0</v>
      </c>
      <c r="S1442" s="14">
        <f t="shared" si="522"/>
        <v>0</v>
      </c>
      <c r="T1442" s="12"/>
      <c r="U1442" s="3"/>
      <c r="V1442" s="19"/>
      <c r="W1442" s="14">
        <f>IF(M1442=1,_xlfn.XLOOKUP(D1442,' RPM (ICE)'!$E$3:$E$63,' RPM (ICE)'!$B$3:$B$63,,1),IF(M1442=2,_xlfn.XLOOKUP(D1442,' RPM (ICE)'!$F$3:$F$63,' RPM (ICE)'!$B$3:$B$63,,1),IF(M1442=3,_xlfn.XLOOKUP(D1442,' RPM (ICE)'!$G$3:$G$63,' RPM (ICE)'!$B$3:$B$63,,1))))</f>
        <v>6900</v>
      </c>
      <c r="X1442" s="12"/>
      <c r="Y1442" s="3"/>
      <c r="Z1442" s="3"/>
      <c r="AA1442" s="3"/>
      <c r="AB1442" s="19"/>
      <c r="AC1442" s="14">
        <f>IF(M1442=1,_xlfn.XLOOKUP(D1442,' RPM (ICE)'!$E$3:$E$63,' RPM (ICE)'!$C$3:$C$63,,-1),IF(M1442=2,_xlfn.XLOOKUP(D1442,' RPM (ICE)'!$F$3:$F$63,' RPM (ICE)'!$C$3:$C$63,,-1),IF(M1442=3,_xlfn.XLOOKUP(D1442,' RPM (ICE)'!$G$3:$G$63,' RPM (ICE)'!$C$3:$C$63,,-1))))</f>
        <v>13.483333333333301</v>
      </c>
      <c r="AD1442" s="14">
        <f t="shared" si="523"/>
        <v>10.054521666666643</v>
      </c>
      <c r="AE1442" s="14">
        <f t="shared" si="524"/>
        <v>13.914292245024122</v>
      </c>
      <c r="AF1442" s="14" cm="1">
        <f t="array" ref="AF1442">_xlfn.XLOOKUP(AE1442,BSFC!$I$11:$I$33,_xlfn.XLOOKUP('Main Data (ICE)'!W1442,BSFC!$J$10:$W$10,BSFC!$J$11:$W$33,,-1),,-1)</f>
        <v>450.79008974999994</v>
      </c>
      <c r="AG1442" s="14">
        <f t="shared" si="525"/>
        <v>1.2590218679194376</v>
      </c>
      <c r="AH1442" s="14">
        <f t="shared" si="526"/>
        <v>2.08253003846414E-4</v>
      </c>
      <c r="AI1442" s="14">
        <f t="shared" si="527"/>
        <v>9.3878390294632047E-2</v>
      </c>
      <c r="AJ1442" s="14">
        <f t="shared" si="530"/>
        <v>168.22179396340982</v>
      </c>
      <c r="AK1442" s="14">
        <f t="shared" si="528"/>
        <v>1.2434223880083715E-4</v>
      </c>
      <c r="AL1442" s="14">
        <f t="shared" si="529"/>
        <v>0.22281032313034682</v>
      </c>
    </row>
    <row r="1443" spans="1:38" ht="15.75" thickBot="1" x14ac:dyDescent="0.3">
      <c r="A1443" s="14">
        <v>2</v>
      </c>
      <c r="B1443" s="17" t="s">
        <v>33</v>
      </c>
      <c r="C1443" s="14">
        <f t="shared" si="534"/>
        <v>1437</v>
      </c>
      <c r="D1443" s="14">
        <f t="shared" si="531"/>
        <v>30.000049728</v>
      </c>
      <c r="E1443" s="14">
        <f t="shared" si="532"/>
        <v>13.411199999999999</v>
      </c>
      <c r="F1443" s="14">
        <f t="shared" si="533"/>
        <v>124.01045350166495</v>
      </c>
      <c r="G1443" s="14">
        <f>0.5*('Specifications (ICE)'!$P$4*'Specifications (ICE)'!$P$3)*'Specifications (ICE)'!$P$5*E1443^2</f>
        <v>56.217600027646043</v>
      </c>
      <c r="H1443" s="14">
        <f>IF(B1443="A",'Specifications (ICE)'!$M$12,IF(B1443="G",'Specifications (ICE)'!$M$13))</f>
        <v>84.271039200000004</v>
      </c>
      <c r="I1443" s="14">
        <f>'Specifications (ICE)'!$H$11-G1443-H1443-R1443</f>
        <v>561.50961099107656</v>
      </c>
      <c r="J1443" s="14">
        <f t="shared" si="521"/>
        <v>0.88728655499254105</v>
      </c>
      <c r="K1443" s="14">
        <f>0.5*'Specifications (ICE)'!$E$16*E1443^2</f>
        <v>48283.043975654393</v>
      </c>
      <c r="L1443" s="14">
        <f>E1443/'Specifications (ICE)'!$M$4</f>
        <v>46.93333333333333</v>
      </c>
      <c r="M1443" s="14">
        <f t="shared" si="518"/>
        <v>3</v>
      </c>
      <c r="N1443" s="14">
        <f>IF(M1443=1,'Specifications (ICE)'!$M$19,IF(M1443=2,'Specifications (ICE)'!$M$20,IF(M1443=3,'Specifications (ICE)'!$M$21)))</f>
        <v>632.83908432016858</v>
      </c>
      <c r="O1443" s="14">
        <f t="shared" si="519"/>
        <v>56.911309171706868</v>
      </c>
      <c r="P1443" s="13">
        <f t="shared" si="520"/>
        <v>0</v>
      </c>
      <c r="Q1443" s="14">
        <v>0</v>
      </c>
      <c r="R1443" s="17">
        <f>'Specifications (ICE)'!$E$16*9.81*SIN(Q1443-Q1442)</f>
        <v>0</v>
      </c>
      <c r="S1443" s="14">
        <f t="shared" si="522"/>
        <v>0</v>
      </c>
      <c r="T1443" s="12"/>
      <c r="U1443" s="3"/>
      <c r="V1443" s="19"/>
      <c r="W1443" s="14">
        <f>IF(M1443=1,_xlfn.XLOOKUP(D1443,' RPM (ICE)'!$E$3:$E$63,' RPM (ICE)'!$B$3:$B$63,,1),IF(M1443=2,_xlfn.XLOOKUP(D1443,' RPM (ICE)'!$F$3:$F$63,' RPM (ICE)'!$B$3:$B$63,,1),IF(M1443=3,_xlfn.XLOOKUP(D1443,' RPM (ICE)'!$G$3:$G$63,' RPM (ICE)'!$B$3:$B$63,,1))))</f>
        <v>6900</v>
      </c>
      <c r="X1443" s="12"/>
      <c r="Y1443" s="3"/>
      <c r="Z1443" s="3"/>
      <c r="AA1443" s="3"/>
      <c r="AB1443" s="19"/>
      <c r="AC1443" s="14">
        <f>IF(M1443=1,_xlfn.XLOOKUP(D1443,' RPM (ICE)'!$E$3:$E$63,' RPM (ICE)'!$C$3:$C$63,,-1),IF(M1443=2,_xlfn.XLOOKUP(D1443,' RPM (ICE)'!$F$3:$F$63,' RPM (ICE)'!$C$3:$C$63,,-1),IF(M1443=3,_xlfn.XLOOKUP(D1443,' RPM (ICE)'!$G$3:$G$63,' RPM (ICE)'!$C$3:$C$63,,-1))))</f>
        <v>13.483333333333301</v>
      </c>
      <c r="AD1443" s="14">
        <f t="shared" si="523"/>
        <v>10.054521666666643</v>
      </c>
      <c r="AE1443" s="14">
        <f t="shared" si="524"/>
        <v>13.914292245024122</v>
      </c>
      <c r="AF1443" s="14" cm="1">
        <f t="array" ref="AF1443">_xlfn.XLOOKUP(AE1443,BSFC!$I$11:$I$33,_xlfn.XLOOKUP('Main Data (ICE)'!W1443,BSFC!$J$10:$W$10,BSFC!$J$11:$W$33,,-1),,-1)</f>
        <v>450.79008974999994</v>
      </c>
      <c r="AG1443" s="14">
        <f t="shared" si="525"/>
        <v>1.2590218679194376</v>
      </c>
      <c r="AH1443" s="14">
        <f t="shared" si="526"/>
        <v>2.08253003846414E-4</v>
      </c>
      <c r="AI1443" s="14">
        <f t="shared" si="527"/>
        <v>9.3878390294632047E-2</v>
      </c>
      <c r="AJ1443" s="14">
        <f t="shared" si="530"/>
        <v>168.31567235370446</v>
      </c>
      <c r="AK1443" s="14">
        <f t="shared" si="528"/>
        <v>1.2434223880083715E-4</v>
      </c>
      <c r="AL1443" s="14">
        <f t="shared" si="529"/>
        <v>0.22293466536914766</v>
      </c>
    </row>
    <row r="1444" spans="1:38" ht="15.75" thickBot="1" x14ac:dyDescent="0.3">
      <c r="A1444" s="14">
        <v>2</v>
      </c>
      <c r="B1444" s="17" t="s">
        <v>33</v>
      </c>
      <c r="C1444" s="14">
        <f t="shared" si="534"/>
        <v>1438</v>
      </c>
      <c r="D1444" s="14">
        <f t="shared" si="531"/>
        <v>30.000049728</v>
      </c>
      <c r="E1444" s="14">
        <f t="shared" si="532"/>
        <v>13.411199999999999</v>
      </c>
      <c r="F1444" s="14">
        <f t="shared" si="533"/>
        <v>124.08501804473343</v>
      </c>
      <c r="G1444" s="14">
        <f>0.5*('Specifications (ICE)'!$P$4*'Specifications (ICE)'!$P$3)*'Specifications (ICE)'!$P$5*E1444^2</f>
        <v>56.217600027646043</v>
      </c>
      <c r="H1444" s="14">
        <f>IF(B1444="A",'Specifications (ICE)'!$M$12,IF(B1444="G",'Specifications (ICE)'!$M$13))</f>
        <v>84.271039200000004</v>
      </c>
      <c r="I1444" s="14">
        <f>'Specifications (ICE)'!$H$11-G1444-H1444-R1444</f>
        <v>561.50961099107656</v>
      </c>
      <c r="J1444" s="14">
        <f t="shared" si="521"/>
        <v>0.88728655499254105</v>
      </c>
      <c r="K1444" s="14">
        <f>0.5*'Specifications (ICE)'!$E$16*E1444^2</f>
        <v>48283.043975654393</v>
      </c>
      <c r="L1444" s="14">
        <f>E1444/'Specifications (ICE)'!$M$4</f>
        <v>46.93333333333333</v>
      </c>
      <c r="M1444" s="14">
        <f t="shared" si="518"/>
        <v>3</v>
      </c>
      <c r="N1444" s="14">
        <f>IF(M1444=1,'Specifications (ICE)'!$M$19,IF(M1444=2,'Specifications (ICE)'!$M$20,IF(M1444=3,'Specifications (ICE)'!$M$21)))</f>
        <v>632.83908432016858</v>
      </c>
      <c r="O1444" s="14">
        <f t="shared" si="519"/>
        <v>56.911309171706868</v>
      </c>
      <c r="P1444" s="13">
        <f t="shared" si="520"/>
        <v>0</v>
      </c>
      <c r="Q1444" s="14">
        <v>0</v>
      </c>
      <c r="R1444" s="17">
        <f>'Specifications (ICE)'!$E$16*9.81*SIN(Q1444-Q1443)</f>
        <v>0</v>
      </c>
      <c r="S1444" s="14">
        <f t="shared" si="522"/>
        <v>0</v>
      </c>
      <c r="T1444" s="12"/>
      <c r="U1444" s="3"/>
      <c r="V1444" s="19"/>
      <c r="W1444" s="14">
        <f>IF(M1444=1,_xlfn.XLOOKUP(D1444,' RPM (ICE)'!$E$3:$E$63,' RPM (ICE)'!$B$3:$B$63,,1),IF(M1444=2,_xlfn.XLOOKUP(D1444,' RPM (ICE)'!$F$3:$F$63,' RPM (ICE)'!$B$3:$B$63,,1),IF(M1444=3,_xlfn.XLOOKUP(D1444,' RPM (ICE)'!$G$3:$G$63,' RPM (ICE)'!$B$3:$B$63,,1))))</f>
        <v>6900</v>
      </c>
      <c r="X1444" s="12"/>
      <c r="Y1444" s="3"/>
      <c r="Z1444" s="3"/>
      <c r="AA1444" s="3"/>
      <c r="AB1444" s="19"/>
      <c r="AC1444" s="14">
        <f>IF(M1444=1,_xlfn.XLOOKUP(D1444,' RPM (ICE)'!$E$3:$E$63,' RPM (ICE)'!$C$3:$C$63,,-1),IF(M1444=2,_xlfn.XLOOKUP(D1444,' RPM (ICE)'!$F$3:$F$63,' RPM (ICE)'!$C$3:$C$63,,-1),IF(M1444=3,_xlfn.XLOOKUP(D1444,' RPM (ICE)'!$G$3:$G$63,' RPM (ICE)'!$C$3:$C$63,,-1))))</f>
        <v>13.483333333333301</v>
      </c>
      <c r="AD1444" s="14">
        <f t="shared" si="523"/>
        <v>10.054521666666643</v>
      </c>
      <c r="AE1444" s="14">
        <f t="shared" si="524"/>
        <v>13.914292245024122</v>
      </c>
      <c r="AF1444" s="14" cm="1">
        <f t="array" ref="AF1444">_xlfn.XLOOKUP(AE1444,BSFC!$I$11:$I$33,_xlfn.XLOOKUP('Main Data (ICE)'!W1444,BSFC!$J$10:$W$10,BSFC!$J$11:$W$33,,-1),,-1)</f>
        <v>450.79008974999994</v>
      </c>
      <c r="AG1444" s="14">
        <f t="shared" si="525"/>
        <v>1.2590218679194376</v>
      </c>
      <c r="AH1444" s="14">
        <f t="shared" si="526"/>
        <v>2.08253003846414E-4</v>
      </c>
      <c r="AI1444" s="14">
        <f t="shared" si="527"/>
        <v>9.3878390294632047E-2</v>
      </c>
      <c r="AJ1444" s="14">
        <f t="shared" si="530"/>
        <v>168.40955074399909</v>
      </c>
      <c r="AK1444" s="14">
        <f t="shared" si="528"/>
        <v>1.2434223880083715E-4</v>
      </c>
      <c r="AL1444" s="14">
        <f t="shared" si="529"/>
        <v>0.2230590076079485</v>
      </c>
    </row>
    <row r="1445" spans="1:38" ht="15.75" thickBot="1" x14ac:dyDescent="0.3">
      <c r="A1445" s="14">
        <v>2</v>
      </c>
      <c r="B1445" s="17" t="s">
        <v>33</v>
      </c>
      <c r="C1445" s="14">
        <f t="shared" si="534"/>
        <v>1439</v>
      </c>
      <c r="D1445" s="14">
        <f t="shared" si="531"/>
        <v>30.000049728</v>
      </c>
      <c r="E1445" s="14">
        <f t="shared" si="532"/>
        <v>13.411199999999999</v>
      </c>
      <c r="F1445" s="14">
        <f t="shared" si="533"/>
        <v>124.15958258780191</v>
      </c>
      <c r="G1445" s="14">
        <f>0.5*('Specifications (ICE)'!$P$4*'Specifications (ICE)'!$P$3)*'Specifications (ICE)'!$P$5*E1445^2</f>
        <v>56.217600027646043</v>
      </c>
      <c r="H1445" s="14">
        <f>IF(B1445="A",'Specifications (ICE)'!$M$12,IF(B1445="G",'Specifications (ICE)'!$M$13))</f>
        <v>84.271039200000004</v>
      </c>
      <c r="I1445" s="14">
        <f>'Specifications (ICE)'!$H$11-G1445-H1445-R1445</f>
        <v>561.50961099107656</v>
      </c>
      <c r="J1445" s="14">
        <f t="shared" si="521"/>
        <v>0.88728655499254105</v>
      </c>
      <c r="K1445" s="14">
        <f>0.5*'Specifications (ICE)'!$E$16*E1445^2</f>
        <v>48283.043975654393</v>
      </c>
      <c r="L1445" s="14">
        <f>E1445/'Specifications (ICE)'!$M$4</f>
        <v>46.93333333333333</v>
      </c>
      <c r="M1445" s="14">
        <f t="shared" si="518"/>
        <v>3</v>
      </c>
      <c r="N1445" s="14">
        <f>IF(M1445=1,'Specifications (ICE)'!$M$19,IF(M1445=2,'Specifications (ICE)'!$M$20,IF(M1445=3,'Specifications (ICE)'!$M$21)))</f>
        <v>632.83908432016858</v>
      </c>
      <c r="O1445" s="14">
        <f t="shared" si="519"/>
        <v>56.911309171706868</v>
      </c>
      <c r="P1445" s="13">
        <f t="shared" si="520"/>
        <v>0</v>
      </c>
      <c r="Q1445" s="14">
        <v>0</v>
      </c>
      <c r="R1445" s="17">
        <f>'Specifications (ICE)'!$E$16*9.81*SIN(Q1445-Q1444)</f>
        <v>0</v>
      </c>
      <c r="S1445" s="14">
        <f t="shared" si="522"/>
        <v>0</v>
      </c>
      <c r="T1445" s="12"/>
      <c r="U1445" s="3"/>
      <c r="V1445" s="19"/>
      <c r="W1445" s="14">
        <f>IF(M1445=1,_xlfn.XLOOKUP(D1445,' RPM (ICE)'!$E$3:$E$63,' RPM (ICE)'!$B$3:$B$63,,1),IF(M1445=2,_xlfn.XLOOKUP(D1445,' RPM (ICE)'!$F$3:$F$63,' RPM (ICE)'!$B$3:$B$63,,1),IF(M1445=3,_xlfn.XLOOKUP(D1445,' RPM (ICE)'!$G$3:$G$63,' RPM (ICE)'!$B$3:$B$63,,1))))</f>
        <v>6900</v>
      </c>
      <c r="X1445" s="12"/>
      <c r="Y1445" s="3"/>
      <c r="Z1445" s="3"/>
      <c r="AA1445" s="3"/>
      <c r="AB1445" s="19"/>
      <c r="AC1445" s="14">
        <f>IF(M1445=1,_xlfn.XLOOKUP(D1445,' RPM (ICE)'!$E$3:$E$63,' RPM (ICE)'!$C$3:$C$63,,-1),IF(M1445=2,_xlfn.XLOOKUP(D1445,' RPM (ICE)'!$F$3:$F$63,' RPM (ICE)'!$C$3:$C$63,,-1),IF(M1445=3,_xlfn.XLOOKUP(D1445,' RPM (ICE)'!$G$3:$G$63,' RPM (ICE)'!$C$3:$C$63,,-1))))</f>
        <v>13.483333333333301</v>
      </c>
      <c r="AD1445" s="14">
        <f t="shared" si="523"/>
        <v>10.054521666666643</v>
      </c>
      <c r="AE1445" s="14">
        <f t="shared" si="524"/>
        <v>13.914292245024122</v>
      </c>
      <c r="AF1445" s="14" cm="1">
        <f t="array" ref="AF1445">_xlfn.XLOOKUP(AE1445,BSFC!$I$11:$I$33,_xlfn.XLOOKUP('Main Data (ICE)'!W1445,BSFC!$J$10:$W$10,BSFC!$J$11:$W$33,,-1),,-1)</f>
        <v>450.79008974999994</v>
      </c>
      <c r="AG1445" s="14">
        <f t="shared" si="525"/>
        <v>1.2590218679194376</v>
      </c>
      <c r="AH1445" s="14">
        <f t="shared" si="526"/>
        <v>2.08253003846414E-4</v>
      </c>
      <c r="AI1445" s="14">
        <f t="shared" si="527"/>
        <v>9.3878390294632047E-2</v>
      </c>
      <c r="AJ1445" s="14">
        <f t="shared" si="530"/>
        <v>168.50342913429373</v>
      </c>
      <c r="AK1445" s="14">
        <f t="shared" si="528"/>
        <v>1.2434223880083715E-4</v>
      </c>
      <c r="AL1445" s="14">
        <f t="shared" si="529"/>
        <v>0.22318334984674934</v>
      </c>
    </row>
    <row r="1446" spans="1:38" ht="15.75" thickBot="1" x14ac:dyDescent="0.3">
      <c r="A1446" s="14">
        <v>2</v>
      </c>
      <c r="B1446" s="17" t="s">
        <v>33</v>
      </c>
      <c r="C1446" s="14">
        <f t="shared" si="534"/>
        <v>1440</v>
      </c>
      <c r="D1446" s="14">
        <f t="shared" si="531"/>
        <v>30.000049728</v>
      </c>
      <c r="E1446" s="14">
        <f t="shared" si="532"/>
        <v>13.411199999999999</v>
      </c>
      <c r="F1446" s="14">
        <f t="shared" si="533"/>
        <v>124.23414713087038</v>
      </c>
      <c r="G1446" s="14">
        <f>0.5*('Specifications (ICE)'!$P$4*'Specifications (ICE)'!$P$3)*'Specifications (ICE)'!$P$5*E1446^2</f>
        <v>56.217600027646043</v>
      </c>
      <c r="H1446" s="14">
        <f>IF(B1446="A",'Specifications (ICE)'!$M$12,IF(B1446="G",'Specifications (ICE)'!$M$13))</f>
        <v>84.271039200000004</v>
      </c>
      <c r="I1446" s="14">
        <f>'Specifications (ICE)'!$H$11-G1446-H1446-R1446</f>
        <v>561.50961099107656</v>
      </c>
      <c r="J1446" s="14">
        <f t="shared" si="521"/>
        <v>0.88728655499254105</v>
      </c>
      <c r="K1446" s="14">
        <f>0.5*'Specifications (ICE)'!$E$16*E1446^2</f>
        <v>48283.043975654393</v>
      </c>
      <c r="L1446" s="14">
        <f>E1446/'Specifications (ICE)'!$M$4</f>
        <v>46.93333333333333</v>
      </c>
      <c r="M1446" s="14">
        <f t="shared" si="518"/>
        <v>3</v>
      </c>
      <c r="N1446" s="14">
        <f>IF(M1446=1,'Specifications (ICE)'!$M$19,IF(M1446=2,'Specifications (ICE)'!$M$20,IF(M1446=3,'Specifications (ICE)'!$M$21)))</f>
        <v>632.83908432016858</v>
      </c>
      <c r="O1446" s="14">
        <f t="shared" si="519"/>
        <v>56.911309171706868</v>
      </c>
      <c r="P1446" s="13">
        <f t="shared" si="520"/>
        <v>0</v>
      </c>
      <c r="Q1446" s="14">
        <v>0</v>
      </c>
      <c r="R1446" s="17">
        <f>'Specifications (ICE)'!$E$16*9.81*SIN(Q1446-Q1445)</f>
        <v>0</v>
      </c>
      <c r="S1446" s="14">
        <f t="shared" si="522"/>
        <v>0</v>
      </c>
      <c r="T1446" s="12"/>
      <c r="U1446" s="3"/>
      <c r="V1446" s="19"/>
      <c r="W1446" s="14">
        <f>IF(M1446=1,_xlfn.XLOOKUP(D1446,' RPM (ICE)'!$E$3:$E$63,' RPM (ICE)'!$B$3:$B$63,,1),IF(M1446=2,_xlfn.XLOOKUP(D1446,' RPM (ICE)'!$F$3:$F$63,' RPM (ICE)'!$B$3:$B$63,,1),IF(M1446=3,_xlfn.XLOOKUP(D1446,' RPM (ICE)'!$G$3:$G$63,' RPM (ICE)'!$B$3:$B$63,,1))))</f>
        <v>6900</v>
      </c>
      <c r="X1446" s="12"/>
      <c r="Y1446" s="3"/>
      <c r="Z1446" s="3"/>
      <c r="AA1446" s="3"/>
      <c r="AB1446" s="19"/>
      <c r="AC1446" s="14">
        <f>IF(M1446=1,_xlfn.XLOOKUP(D1446,' RPM (ICE)'!$E$3:$E$63,' RPM (ICE)'!$C$3:$C$63,,-1),IF(M1446=2,_xlfn.XLOOKUP(D1446,' RPM (ICE)'!$F$3:$F$63,' RPM (ICE)'!$C$3:$C$63,,-1),IF(M1446=3,_xlfn.XLOOKUP(D1446,' RPM (ICE)'!$G$3:$G$63,' RPM (ICE)'!$C$3:$C$63,,-1))))</f>
        <v>13.483333333333301</v>
      </c>
      <c r="AD1446" s="14">
        <f t="shared" si="523"/>
        <v>10.054521666666643</v>
      </c>
      <c r="AE1446" s="14">
        <f t="shared" si="524"/>
        <v>13.914292245024122</v>
      </c>
      <c r="AF1446" s="14" cm="1">
        <f t="array" ref="AF1446">_xlfn.XLOOKUP(AE1446,BSFC!$I$11:$I$33,_xlfn.XLOOKUP('Main Data (ICE)'!W1446,BSFC!$J$10:$W$10,BSFC!$J$11:$W$33,,-1),,-1)</f>
        <v>450.79008974999994</v>
      </c>
      <c r="AG1446" s="14">
        <f t="shared" si="525"/>
        <v>1.2590218679194376</v>
      </c>
      <c r="AH1446" s="14">
        <f t="shared" si="526"/>
        <v>2.08253003846414E-4</v>
      </c>
      <c r="AI1446" s="14">
        <f t="shared" si="527"/>
        <v>9.3878390294632047E-2</v>
      </c>
      <c r="AJ1446" s="14">
        <f t="shared" si="530"/>
        <v>168.59730752458836</v>
      </c>
      <c r="AK1446" s="14">
        <f t="shared" si="528"/>
        <v>1.2434223880083715E-4</v>
      </c>
      <c r="AL1446" s="14">
        <f t="shared" si="529"/>
        <v>0.22330769208555018</v>
      </c>
    </row>
    <row r="1447" spans="1:38" ht="15.75" thickBot="1" x14ac:dyDescent="0.3">
      <c r="A1447" s="14">
        <v>2</v>
      </c>
      <c r="B1447" s="17" t="s">
        <v>33</v>
      </c>
      <c r="C1447" s="14">
        <f t="shared" si="534"/>
        <v>1441</v>
      </c>
      <c r="D1447" s="14">
        <f t="shared" si="531"/>
        <v>30.000049728</v>
      </c>
      <c r="E1447" s="14">
        <f t="shared" si="532"/>
        <v>13.411199999999999</v>
      </c>
      <c r="F1447" s="14">
        <f t="shared" si="533"/>
        <v>124.30871167393886</v>
      </c>
      <c r="G1447" s="14">
        <f>0.5*('Specifications (ICE)'!$P$4*'Specifications (ICE)'!$P$3)*'Specifications (ICE)'!$P$5*E1447^2</f>
        <v>56.217600027646043</v>
      </c>
      <c r="H1447" s="14">
        <f>IF(B1447="A",'Specifications (ICE)'!$M$12,IF(B1447="G",'Specifications (ICE)'!$M$13))</f>
        <v>84.271039200000004</v>
      </c>
      <c r="I1447" s="14">
        <f>'Specifications (ICE)'!$H$11-G1447-H1447-R1447</f>
        <v>561.50961099107656</v>
      </c>
      <c r="J1447" s="14">
        <f t="shared" si="521"/>
        <v>0.88728655499254105</v>
      </c>
      <c r="K1447" s="14">
        <f>0.5*'Specifications (ICE)'!$E$16*E1447^2</f>
        <v>48283.043975654393</v>
      </c>
      <c r="L1447" s="14">
        <f>E1447/'Specifications (ICE)'!$M$4</f>
        <v>46.93333333333333</v>
      </c>
      <c r="M1447" s="14">
        <f t="shared" si="518"/>
        <v>3</v>
      </c>
      <c r="N1447" s="14">
        <f>IF(M1447=1,'Specifications (ICE)'!$M$19,IF(M1447=2,'Specifications (ICE)'!$M$20,IF(M1447=3,'Specifications (ICE)'!$M$21)))</f>
        <v>632.83908432016858</v>
      </c>
      <c r="O1447" s="14">
        <f t="shared" si="519"/>
        <v>56.911309171706868</v>
      </c>
      <c r="P1447" s="13">
        <f t="shared" si="520"/>
        <v>0</v>
      </c>
      <c r="Q1447" s="14">
        <v>0</v>
      </c>
      <c r="R1447" s="17">
        <f>'Specifications (ICE)'!$E$16*9.81*SIN(Q1447-Q1446)</f>
        <v>0</v>
      </c>
      <c r="S1447" s="14">
        <f t="shared" si="522"/>
        <v>0</v>
      </c>
      <c r="T1447" s="12"/>
      <c r="U1447" s="3"/>
      <c r="V1447" s="19"/>
      <c r="W1447" s="14">
        <f>IF(M1447=1,_xlfn.XLOOKUP(D1447,' RPM (ICE)'!$E$3:$E$63,' RPM (ICE)'!$B$3:$B$63,,1),IF(M1447=2,_xlfn.XLOOKUP(D1447,' RPM (ICE)'!$F$3:$F$63,' RPM (ICE)'!$B$3:$B$63,,1),IF(M1447=3,_xlfn.XLOOKUP(D1447,' RPM (ICE)'!$G$3:$G$63,' RPM (ICE)'!$B$3:$B$63,,1))))</f>
        <v>6900</v>
      </c>
      <c r="X1447" s="12"/>
      <c r="Y1447" s="3"/>
      <c r="Z1447" s="3"/>
      <c r="AA1447" s="3"/>
      <c r="AB1447" s="19"/>
      <c r="AC1447" s="14">
        <f>IF(M1447=1,_xlfn.XLOOKUP(D1447,' RPM (ICE)'!$E$3:$E$63,' RPM (ICE)'!$C$3:$C$63,,-1),IF(M1447=2,_xlfn.XLOOKUP(D1447,' RPM (ICE)'!$F$3:$F$63,' RPM (ICE)'!$C$3:$C$63,,-1),IF(M1447=3,_xlfn.XLOOKUP(D1447,' RPM (ICE)'!$G$3:$G$63,' RPM (ICE)'!$C$3:$C$63,,-1))))</f>
        <v>13.483333333333301</v>
      </c>
      <c r="AD1447" s="14">
        <f t="shared" si="523"/>
        <v>10.054521666666643</v>
      </c>
      <c r="AE1447" s="14">
        <f t="shared" si="524"/>
        <v>13.914292245024122</v>
      </c>
      <c r="AF1447" s="14" cm="1">
        <f t="array" ref="AF1447">_xlfn.XLOOKUP(AE1447,BSFC!$I$11:$I$33,_xlfn.XLOOKUP('Main Data (ICE)'!W1447,BSFC!$J$10:$W$10,BSFC!$J$11:$W$33,,-1),,-1)</f>
        <v>450.79008974999994</v>
      </c>
      <c r="AG1447" s="14">
        <f t="shared" si="525"/>
        <v>1.2590218679194376</v>
      </c>
      <c r="AH1447" s="14">
        <f t="shared" si="526"/>
        <v>2.08253003846414E-4</v>
      </c>
      <c r="AI1447" s="14">
        <f t="shared" si="527"/>
        <v>9.3878390294632047E-2</v>
      </c>
      <c r="AJ1447" s="14">
        <f t="shared" si="530"/>
        <v>168.69118591488299</v>
      </c>
      <c r="AK1447" s="14">
        <f t="shared" si="528"/>
        <v>1.2434223880083715E-4</v>
      </c>
      <c r="AL1447" s="14">
        <f t="shared" si="529"/>
        <v>0.22343203432435102</v>
      </c>
    </row>
    <row r="1448" spans="1:38" ht="15.75" thickBot="1" x14ac:dyDescent="0.3">
      <c r="A1448" s="14">
        <v>2</v>
      </c>
      <c r="B1448" s="17" t="s">
        <v>33</v>
      </c>
      <c r="C1448" s="14">
        <f t="shared" si="534"/>
        <v>1442</v>
      </c>
      <c r="D1448" s="14">
        <f t="shared" si="531"/>
        <v>30.000049728</v>
      </c>
      <c r="E1448" s="14">
        <f t="shared" si="532"/>
        <v>13.411199999999999</v>
      </c>
      <c r="F1448" s="14">
        <f t="shared" si="533"/>
        <v>124.38327621700734</v>
      </c>
      <c r="G1448" s="14">
        <f>0.5*('Specifications (ICE)'!$P$4*'Specifications (ICE)'!$P$3)*'Specifications (ICE)'!$P$5*E1448^2</f>
        <v>56.217600027646043</v>
      </c>
      <c r="H1448" s="14">
        <f>IF(B1448="A",'Specifications (ICE)'!$M$12,IF(B1448="G",'Specifications (ICE)'!$M$13))</f>
        <v>84.271039200000004</v>
      </c>
      <c r="I1448" s="14">
        <f>'Specifications (ICE)'!$H$11-G1448-H1448-R1448</f>
        <v>561.50961099107656</v>
      </c>
      <c r="J1448" s="14">
        <f t="shared" si="521"/>
        <v>0.88728655499254105</v>
      </c>
      <c r="K1448" s="14">
        <f>0.5*'Specifications (ICE)'!$E$16*E1448^2</f>
        <v>48283.043975654393</v>
      </c>
      <c r="L1448" s="14">
        <f>E1448/'Specifications (ICE)'!$M$4</f>
        <v>46.93333333333333</v>
      </c>
      <c r="M1448" s="14">
        <f t="shared" si="518"/>
        <v>3</v>
      </c>
      <c r="N1448" s="14">
        <f>IF(M1448=1,'Specifications (ICE)'!$M$19,IF(M1448=2,'Specifications (ICE)'!$M$20,IF(M1448=3,'Specifications (ICE)'!$M$21)))</f>
        <v>632.83908432016858</v>
      </c>
      <c r="O1448" s="14">
        <f t="shared" si="519"/>
        <v>56.911309171706868</v>
      </c>
      <c r="P1448" s="13">
        <f t="shared" si="520"/>
        <v>0</v>
      </c>
      <c r="Q1448" s="14">
        <v>0</v>
      </c>
      <c r="R1448" s="17">
        <f>'Specifications (ICE)'!$E$16*9.81*SIN(Q1448-Q1447)</f>
        <v>0</v>
      </c>
      <c r="S1448" s="14">
        <f t="shared" si="522"/>
        <v>0</v>
      </c>
      <c r="T1448" s="12"/>
      <c r="U1448" s="3"/>
      <c r="V1448" s="19"/>
      <c r="W1448" s="14">
        <f>IF(M1448=1,_xlfn.XLOOKUP(D1448,' RPM (ICE)'!$E$3:$E$63,' RPM (ICE)'!$B$3:$B$63,,1),IF(M1448=2,_xlfn.XLOOKUP(D1448,' RPM (ICE)'!$F$3:$F$63,' RPM (ICE)'!$B$3:$B$63,,1),IF(M1448=3,_xlfn.XLOOKUP(D1448,' RPM (ICE)'!$G$3:$G$63,' RPM (ICE)'!$B$3:$B$63,,1))))</f>
        <v>6900</v>
      </c>
      <c r="X1448" s="12"/>
      <c r="Y1448" s="3"/>
      <c r="Z1448" s="3"/>
      <c r="AA1448" s="3"/>
      <c r="AB1448" s="19"/>
      <c r="AC1448" s="14">
        <f>IF(M1448=1,_xlfn.XLOOKUP(D1448,' RPM (ICE)'!$E$3:$E$63,' RPM (ICE)'!$C$3:$C$63,,-1),IF(M1448=2,_xlfn.XLOOKUP(D1448,' RPM (ICE)'!$F$3:$F$63,' RPM (ICE)'!$C$3:$C$63,,-1),IF(M1448=3,_xlfn.XLOOKUP(D1448,' RPM (ICE)'!$G$3:$G$63,' RPM (ICE)'!$C$3:$C$63,,-1))))</f>
        <v>13.483333333333301</v>
      </c>
      <c r="AD1448" s="14">
        <f t="shared" si="523"/>
        <v>10.054521666666643</v>
      </c>
      <c r="AE1448" s="14">
        <f t="shared" si="524"/>
        <v>13.914292245024122</v>
      </c>
      <c r="AF1448" s="14" cm="1">
        <f t="array" ref="AF1448">_xlfn.XLOOKUP(AE1448,BSFC!$I$11:$I$33,_xlfn.XLOOKUP('Main Data (ICE)'!W1448,BSFC!$J$10:$W$10,BSFC!$J$11:$W$33,,-1),,-1)</f>
        <v>450.79008974999994</v>
      </c>
      <c r="AG1448" s="14">
        <f t="shared" si="525"/>
        <v>1.2590218679194376</v>
      </c>
      <c r="AH1448" s="14">
        <f t="shared" si="526"/>
        <v>2.08253003846414E-4</v>
      </c>
      <c r="AI1448" s="14">
        <f t="shared" si="527"/>
        <v>9.3878390294632047E-2</v>
      </c>
      <c r="AJ1448" s="14">
        <f t="shared" si="530"/>
        <v>168.78506430517763</v>
      </c>
      <c r="AK1448" s="14">
        <f t="shared" si="528"/>
        <v>1.2434223880083715E-4</v>
      </c>
      <c r="AL1448" s="14">
        <f t="shared" si="529"/>
        <v>0.22355637656315186</v>
      </c>
    </row>
    <row r="1449" spans="1:38" ht="15.75" thickBot="1" x14ac:dyDescent="0.3">
      <c r="A1449" s="14">
        <v>2</v>
      </c>
      <c r="B1449" s="17" t="s">
        <v>33</v>
      </c>
      <c r="C1449" s="14">
        <f t="shared" si="534"/>
        <v>1443</v>
      </c>
      <c r="D1449" s="14">
        <f t="shared" si="531"/>
        <v>30.000049728</v>
      </c>
      <c r="E1449" s="14">
        <f t="shared" si="532"/>
        <v>13.411199999999999</v>
      </c>
      <c r="F1449" s="14">
        <f t="shared" si="533"/>
        <v>124.45784076007581</v>
      </c>
      <c r="G1449" s="14">
        <f>0.5*('Specifications (ICE)'!$P$4*'Specifications (ICE)'!$P$3)*'Specifications (ICE)'!$P$5*E1449^2</f>
        <v>56.217600027646043</v>
      </c>
      <c r="H1449" s="14">
        <f>IF(B1449="A",'Specifications (ICE)'!$M$12,IF(B1449="G",'Specifications (ICE)'!$M$13))</f>
        <v>84.271039200000004</v>
      </c>
      <c r="I1449" s="14">
        <f>'Specifications (ICE)'!$H$11-G1449-H1449-R1449</f>
        <v>561.50961099107656</v>
      </c>
      <c r="J1449" s="14">
        <f t="shared" si="521"/>
        <v>0.88728655499254105</v>
      </c>
      <c r="K1449" s="14">
        <f>0.5*'Specifications (ICE)'!$E$16*E1449^2</f>
        <v>48283.043975654393</v>
      </c>
      <c r="L1449" s="14">
        <f>E1449/'Specifications (ICE)'!$M$4</f>
        <v>46.93333333333333</v>
      </c>
      <c r="M1449" s="14">
        <f t="shared" si="518"/>
        <v>3</v>
      </c>
      <c r="N1449" s="14">
        <f>IF(M1449=1,'Specifications (ICE)'!$M$19,IF(M1449=2,'Specifications (ICE)'!$M$20,IF(M1449=3,'Specifications (ICE)'!$M$21)))</f>
        <v>632.83908432016858</v>
      </c>
      <c r="O1449" s="14">
        <f t="shared" si="519"/>
        <v>56.911309171706868</v>
      </c>
      <c r="P1449" s="13">
        <f t="shared" si="520"/>
        <v>0</v>
      </c>
      <c r="Q1449" s="14">
        <v>0</v>
      </c>
      <c r="R1449" s="17">
        <f>'Specifications (ICE)'!$E$16*9.81*SIN(Q1449-Q1448)</f>
        <v>0</v>
      </c>
      <c r="S1449" s="14">
        <f t="shared" si="522"/>
        <v>0</v>
      </c>
      <c r="T1449" s="12"/>
      <c r="U1449" s="3"/>
      <c r="V1449" s="19"/>
      <c r="W1449" s="14">
        <f>IF(M1449=1,_xlfn.XLOOKUP(D1449,' RPM (ICE)'!$E$3:$E$63,' RPM (ICE)'!$B$3:$B$63,,1),IF(M1449=2,_xlfn.XLOOKUP(D1449,' RPM (ICE)'!$F$3:$F$63,' RPM (ICE)'!$B$3:$B$63,,1),IF(M1449=3,_xlfn.XLOOKUP(D1449,' RPM (ICE)'!$G$3:$G$63,' RPM (ICE)'!$B$3:$B$63,,1))))</f>
        <v>6900</v>
      </c>
      <c r="X1449" s="12"/>
      <c r="Y1449" s="3"/>
      <c r="Z1449" s="3"/>
      <c r="AA1449" s="3"/>
      <c r="AB1449" s="19"/>
      <c r="AC1449" s="14">
        <f>IF(M1449=1,_xlfn.XLOOKUP(D1449,' RPM (ICE)'!$E$3:$E$63,' RPM (ICE)'!$C$3:$C$63,,-1),IF(M1449=2,_xlfn.XLOOKUP(D1449,' RPM (ICE)'!$F$3:$F$63,' RPM (ICE)'!$C$3:$C$63,,-1),IF(M1449=3,_xlfn.XLOOKUP(D1449,' RPM (ICE)'!$G$3:$G$63,' RPM (ICE)'!$C$3:$C$63,,-1))))</f>
        <v>13.483333333333301</v>
      </c>
      <c r="AD1449" s="14">
        <f t="shared" si="523"/>
        <v>10.054521666666643</v>
      </c>
      <c r="AE1449" s="14">
        <f t="shared" si="524"/>
        <v>13.914292245024122</v>
      </c>
      <c r="AF1449" s="14" cm="1">
        <f t="array" ref="AF1449">_xlfn.XLOOKUP(AE1449,BSFC!$I$11:$I$33,_xlfn.XLOOKUP('Main Data (ICE)'!W1449,BSFC!$J$10:$W$10,BSFC!$J$11:$W$33,,-1),,-1)</f>
        <v>450.79008974999994</v>
      </c>
      <c r="AG1449" s="14">
        <f t="shared" si="525"/>
        <v>1.2590218679194376</v>
      </c>
      <c r="AH1449" s="14">
        <f t="shared" si="526"/>
        <v>2.08253003846414E-4</v>
      </c>
      <c r="AI1449" s="14">
        <f t="shared" si="527"/>
        <v>9.3878390294632047E-2</v>
      </c>
      <c r="AJ1449" s="14">
        <f t="shared" si="530"/>
        <v>168.87894269547226</v>
      </c>
      <c r="AK1449" s="14">
        <f t="shared" si="528"/>
        <v>1.2434223880083715E-4</v>
      </c>
      <c r="AL1449" s="14">
        <f t="shared" si="529"/>
        <v>0.2236807188019527</v>
      </c>
    </row>
    <row r="1450" spans="1:38" ht="15.75" thickBot="1" x14ac:dyDescent="0.3">
      <c r="A1450" s="14">
        <v>2</v>
      </c>
      <c r="B1450" s="17" t="s">
        <v>33</v>
      </c>
      <c r="C1450" s="14">
        <f t="shared" si="534"/>
        <v>1444</v>
      </c>
      <c r="D1450" s="14">
        <f t="shared" si="531"/>
        <v>30.000049728</v>
      </c>
      <c r="E1450" s="14">
        <f t="shared" si="532"/>
        <v>13.411199999999999</v>
      </c>
      <c r="F1450" s="14">
        <f t="shared" si="533"/>
        <v>124.53240530314429</v>
      </c>
      <c r="G1450" s="14">
        <f>0.5*('Specifications (ICE)'!$P$4*'Specifications (ICE)'!$P$3)*'Specifications (ICE)'!$P$5*E1450^2</f>
        <v>56.217600027646043</v>
      </c>
      <c r="H1450" s="14">
        <f>IF(B1450="A",'Specifications (ICE)'!$M$12,IF(B1450="G",'Specifications (ICE)'!$M$13))</f>
        <v>84.271039200000004</v>
      </c>
      <c r="I1450" s="14">
        <f>'Specifications (ICE)'!$H$11-G1450-H1450-R1450</f>
        <v>561.50961099107656</v>
      </c>
      <c r="J1450" s="14">
        <f t="shared" si="521"/>
        <v>0.88728655499254105</v>
      </c>
      <c r="K1450" s="14">
        <f>0.5*'Specifications (ICE)'!$E$16*E1450^2</f>
        <v>48283.043975654393</v>
      </c>
      <c r="L1450" s="14">
        <f>E1450/'Specifications (ICE)'!$M$4</f>
        <v>46.93333333333333</v>
      </c>
      <c r="M1450" s="14">
        <f t="shared" si="518"/>
        <v>3</v>
      </c>
      <c r="N1450" s="14">
        <f>IF(M1450=1,'Specifications (ICE)'!$M$19,IF(M1450=2,'Specifications (ICE)'!$M$20,IF(M1450=3,'Specifications (ICE)'!$M$21)))</f>
        <v>632.83908432016858</v>
      </c>
      <c r="O1450" s="14">
        <f t="shared" si="519"/>
        <v>56.911309171706868</v>
      </c>
      <c r="P1450" s="13">
        <f t="shared" si="520"/>
        <v>0</v>
      </c>
      <c r="Q1450" s="14">
        <v>0</v>
      </c>
      <c r="R1450" s="17">
        <f>'Specifications (ICE)'!$E$16*9.81*SIN(Q1450-Q1449)</f>
        <v>0</v>
      </c>
      <c r="S1450" s="14">
        <f t="shared" si="522"/>
        <v>0</v>
      </c>
      <c r="T1450" s="12"/>
      <c r="U1450" s="3"/>
      <c r="V1450" s="19"/>
      <c r="W1450" s="14">
        <f>IF(M1450=1,_xlfn.XLOOKUP(D1450,' RPM (ICE)'!$E$3:$E$63,' RPM (ICE)'!$B$3:$B$63,,1),IF(M1450=2,_xlfn.XLOOKUP(D1450,' RPM (ICE)'!$F$3:$F$63,' RPM (ICE)'!$B$3:$B$63,,1),IF(M1450=3,_xlfn.XLOOKUP(D1450,' RPM (ICE)'!$G$3:$G$63,' RPM (ICE)'!$B$3:$B$63,,1))))</f>
        <v>6900</v>
      </c>
      <c r="X1450" s="12"/>
      <c r="Y1450" s="3"/>
      <c r="Z1450" s="3"/>
      <c r="AA1450" s="3"/>
      <c r="AB1450" s="19"/>
      <c r="AC1450" s="14">
        <f>IF(M1450=1,_xlfn.XLOOKUP(D1450,' RPM (ICE)'!$E$3:$E$63,' RPM (ICE)'!$C$3:$C$63,,-1),IF(M1450=2,_xlfn.XLOOKUP(D1450,' RPM (ICE)'!$F$3:$F$63,' RPM (ICE)'!$C$3:$C$63,,-1),IF(M1450=3,_xlfn.XLOOKUP(D1450,' RPM (ICE)'!$G$3:$G$63,' RPM (ICE)'!$C$3:$C$63,,-1))))</f>
        <v>13.483333333333301</v>
      </c>
      <c r="AD1450" s="14">
        <f t="shared" si="523"/>
        <v>10.054521666666643</v>
      </c>
      <c r="AE1450" s="14">
        <f t="shared" si="524"/>
        <v>13.914292245024122</v>
      </c>
      <c r="AF1450" s="14" cm="1">
        <f t="array" ref="AF1450">_xlfn.XLOOKUP(AE1450,BSFC!$I$11:$I$33,_xlfn.XLOOKUP('Main Data (ICE)'!W1450,BSFC!$J$10:$W$10,BSFC!$J$11:$W$33,,-1),,-1)</f>
        <v>450.79008974999994</v>
      </c>
      <c r="AG1450" s="14">
        <f t="shared" si="525"/>
        <v>1.2590218679194376</v>
      </c>
      <c r="AH1450" s="14">
        <f t="shared" si="526"/>
        <v>2.08253003846414E-4</v>
      </c>
      <c r="AI1450" s="14">
        <f t="shared" si="527"/>
        <v>9.3878390294632047E-2</v>
      </c>
      <c r="AJ1450" s="14">
        <f t="shared" si="530"/>
        <v>168.9728210857669</v>
      </c>
      <c r="AK1450" s="14">
        <f t="shared" si="528"/>
        <v>1.2434223880083715E-4</v>
      </c>
      <c r="AL1450" s="14">
        <f t="shared" si="529"/>
        <v>0.22380506104075354</v>
      </c>
    </row>
    <row r="1451" spans="1:38" ht="15.75" thickBot="1" x14ac:dyDescent="0.3">
      <c r="A1451" s="14">
        <v>2</v>
      </c>
      <c r="B1451" s="17" t="s">
        <v>33</v>
      </c>
      <c r="C1451" s="14">
        <f t="shared" si="534"/>
        <v>1445</v>
      </c>
      <c r="D1451" s="14">
        <f t="shared" si="531"/>
        <v>30.000049728</v>
      </c>
      <c r="E1451" s="14">
        <f t="shared" si="532"/>
        <v>13.411199999999999</v>
      </c>
      <c r="F1451" s="14">
        <f t="shared" si="533"/>
        <v>124.60696984621276</v>
      </c>
      <c r="G1451" s="14">
        <f>0.5*('Specifications (ICE)'!$P$4*'Specifications (ICE)'!$P$3)*'Specifications (ICE)'!$P$5*E1451^2</f>
        <v>56.217600027646043</v>
      </c>
      <c r="H1451" s="14">
        <f>IF(B1451="A",'Specifications (ICE)'!$M$12,IF(B1451="G",'Specifications (ICE)'!$M$13))</f>
        <v>84.271039200000004</v>
      </c>
      <c r="I1451" s="14">
        <f>'Specifications (ICE)'!$H$11-G1451-H1451-R1451</f>
        <v>561.50961099107656</v>
      </c>
      <c r="J1451" s="14">
        <f t="shared" si="521"/>
        <v>0.88728655499254105</v>
      </c>
      <c r="K1451" s="14">
        <f>0.5*'Specifications (ICE)'!$E$16*E1451^2</f>
        <v>48283.043975654393</v>
      </c>
      <c r="L1451" s="14">
        <f>E1451/'Specifications (ICE)'!$M$4</f>
        <v>46.93333333333333</v>
      </c>
      <c r="M1451" s="14">
        <f t="shared" si="518"/>
        <v>3</v>
      </c>
      <c r="N1451" s="14">
        <f>IF(M1451=1,'Specifications (ICE)'!$M$19,IF(M1451=2,'Specifications (ICE)'!$M$20,IF(M1451=3,'Specifications (ICE)'!$M$21)))</f>
        <v>632.83908432016858</v>
      </c>
      <c r="O1451" s="14">
        <f t="shared" si="519"/>
        <v>56.911309171706868</v>
      </c>
      <c r="P1451" s="13">
        <f t="shared" si="520"/>
        <v>0</v>
      </c>
      <c r="Q1451" s="14">
        <v>0</v>
      </c>
      <c r="R1451" s="17">
        <f>'Specifications (ICE)'!$E$16*9.81*SIN(Q1451-Q1450)</f>
        <v>0</v>
      </c>
      <c r="S1451" s="14">
        <f t="shared" si="522"/>
        <v>0</v>
      </c>
      <c r="T1451" s="12"/>
      <c r="U1451" s="3"/>
      <c r="V1451" s="19"/>
      <c r="W1451" s="14">
        <f>IF(M1451=1,_xlfn.XLOOKUP(D1451,' RPM (ICE)'!$E$3:$E$63,' RPM (ICE)'!$B$3:$B$63,,1),IF(M1451=2,_xlfn.XLOOKUP(D1451,' RPM (ICE)'!$F$3:$F$63,' RPM (ICE)'!$B$3:$B$63,,1),IF(M1451=3,_xlfn.XLOOKUP(D1451,' RPM (ICE)'!$G$3:$G$63,' RPM (ICE)'!$B$3:$B$63,,1))))</f>
        <v>6900</v>
      </c>
      <c r="X1451" s="12"/>
      <c r="Y1451" s="3"/>
      <c r="Z1451" s="3"/>
      <c r="AA1451" s="3"/>
      <c r="AB1451" s="19"/>
      <c r="AC1451" s="14">
        <f>IF(M1451=1,_xlfn.XLOOKUP(D1451,' RPM (ICE)'!$E$3:$E$63,' RPM (ICE)'!$C$3:$C$63,,-1),IF(M1451=2,_xlfn.XLOOKUP(D1451,' RPM (ICE)'!$F$3:$F$63,' RPM (ICE)'!$C$3:$C$63,,-1),IF(M1451=3,_xlfn.XLOOKUP(D1451,' RPM (ICE)'!$G$3:$G$63,' RPM (ICE)'!$C$3:$C$63,,-1))))</f>
        <v>13.483333333333301</v>
      </c>
      <c r="AD1451" s="14">
        <f t="shared" si="523"/>
        <v>10.054521666666643</v>
      </c>
      <c r="AE1451" s="14">
        <f t="shared" si="524"/>
        <v>13.914292245024122</v>
      </c>
      <c r="AF1451" s="14" cm="1">
        <f t="array" ref="AF1451">_xlfn.XLOOKUP(AE1451,BSFC!$I$11:$I$33,_xlfn.XLOOKUP('Main Data (ICE)'!W1451,BSFC!$J$10:$W$10,BSFC!$J$11:$W$33,,-1),,-1)</f>
        <v>450.79008974999994</v>
      </c>
      <c r="AG1451" s="14">
        <f t="shared" si="525"/>
        <v>1.2590218679194376</v>
      </c>
      <c r="AH1451" s="14">
        <f t="shared" si="526"/>
        <v>2.08253003846414E-4</v>
      </c>
      <c r="AI1451" s="14">
        <f t="shared" si="527"/>
        <v>9.3878390294632047E-2</v>
      </c>
      <c r="AJ1451" s="14">
        <f t="shared" si="530"/>
        <v>169.06669947606153</v>
      </c>
      <c r="AK1451" s="14">
        <f t="shared" si="528"/>
        <v>1.2434223880083715E-4</v>
      </c>
      <c r="AL1451" s="14">
        <f t="shared" si="529"/>
        <v>0.22392940327955438</v>
      </c>
    </row>
    <row r="1452" spans="1:38" ht="15.75" thickBot="1" x14ac:dyDescent="0.3">
      <c r="A1452" s="14">
        <v>2</v>
      </c>
      <c r="B1452" s="17" t="s">
        <v>33</v>
      </c>
      <c r="C1452" s="14">
        <f t="shared" si="534"/>
        <v>1446</v>
      </c>
      <c r="D1452" s="14">
        <f t="shared" si="531"/>
        <v>30.000049728</v>
      </c>
      <c r="E1452" s="14">
        <f t="shared" si="532"/>
        <v>13.411199999999999</v>
      </c>
      <c r="F1452" s="14">
        <f t="shared" si="533"/>
        <v>124.68153438928124</v>
      </c>
      <c r="G1452" s="14">
        <f>0.5*('Specifications (ICE)'!$P$4*'Specifications (ICE)'!$P$3)*'Specifications (ICE)'!$P$5*E1452^2</f>
        <v>56.217600027646043</v>
      </c>
      <c r="H1452" s="14">
        <f>IF(B1452="A",'Specifications (ICE)'!$M$12,IF(B1452="G",'Specifications (ICE)'!$M$13))</f>
        <v>84.271039200000004</v>
      </c>
      <c r="I1452" s="14">
        <f>'Specifications (ICE)'!$H$11-G1452-H1452-R1452</f>
        <v>561.50961099107656</v>
      </c>
      <c r="J1452" s="14">
        <f t="shared" si="521"/>
        <v>0.88728655499254105</v>
      </c>
      <c r="K1452" s="14">
        <f>0.5*'Specifications (ICE)'!$E$16*E1452^2</f>
        <v>48283.043975654393</v>
      </c>
      <c r="L1452" s="14">
        <f>E1452/'Specifications (ICE)'!$M$4</f>
        <v>46.93333333333333</v>
      </c>
      <c r="M1452" s="14">
        <f t="shared" si="518"/>
        <v>3</v>
      </c>
      <c r="N1452" s="14">
        <f>IF(M1452=1,'Specifications (ICE)'!$M$19,IF(M1452=2,'Specifications (ICE)'!$M$20,IF(M1452=3,'Specifications (ICE)'!$M$21)))</f>
        <v>632.83908432016858</v>
      </c>
      <c r="O1452" s="14">
        <f t="shared" si="519"/>
        <v>56.911309171706868</v>
      </c>
      <c r="P1452" s="13">
        <f t="shared" si="520"/>
        <v>0</v>
      </c>
      <c r="Q1452" s="14">
        <v>0</v>
      </c>
      <c r="R1452" s="17">
        <f>'Specifications (ICE)'!$E$16*9.81*SIN(Q1452-Q1451)</f>
        <v>0</v>
      </c>
      <c r="S1452" s="14">
        <f t="shared" si="522"/>
        <v>0</v>
      </c>
      <c r="T1452" s="12"/>
      <c r="U1452" s="3"/>
      <c r="V1452" s="19"/>
      <c r="W1452" s="14">
        <f>IF(M1452=1,_xlfn.XLOOKUP(D1452,' RPM (ICE)'!$E$3:$E$63,' RPM (ICE)'!$B$3:$B$63,,1),IF(M1452=2,_xlfn.XLOOKUP(D1452,' RPM (ICE)'!$F$3:$F$63,' RPM (ICE)'!$B$3:$B$63,,1),IF(M1452=3,_xlfn.XLOOKUP(D1452,' RPM (ICE)'!$G$3:$G$63,' RPM (ICE)'!$B$3:$B$63,,1))))</f>
        <v>6900</v>
      </c>
      <c r="X1452" s="12"/>
      <c r="Y1452" s="3"/>
      <c r="Z1452" s="3"/>
      <c r="AA1452" s="3"/>
      <c r="AB1452" s="19"/>
      <c r="AC1452" s="14">
        <f>IF(M1452=1,_xlfn.XLOOKUP(D1452,' RPM (ICE)'!$E$3:$E$63,' RPM (ICE)'!$C$3:$C$63,,-1),IF(M1452=2,_xlfn.XLOOKUP(D1452,' RPM (ICE)'!$F$3:$F$63,' RPM (ICE)'!$C$3:$C$63,,-1),IF(M1452=3,_xlfn.XLOOKUP(D1452,' RPM (ICE)'!$G$3:$G$63,' RPM (ICE)'!$C$3:$C$63,,-1))))</f>
        <v>13.483333333333301</v>
      </c>
      <c r="AD1452" s="14">
        <f t="shared" si="523"/>
        <v>10.054521666666643</v>
      </c>
      <c r="AE1452" s="14">
        <f t="shared" si="524"/>
        <v>13.914292245024122</v>
      </c>
      <c r="AF1452" s="14" cm="1">
        <f t="array" ref="AF1452">_xlfn.XLOOKUP(AE1452,BSFC!$I$11:$I$33,_xlfn.XLOOKUP('Main Data (ICE)'!W1452,BSFC!$J$10:$W$10,BSFC!$J$11:$W$33,,-1),,-1)</f>
        <v>450.79008974999994</v>
      </c>
      <c r="AG1452" s="14">
        <f t="shared" si="525"/>
        <v>1.2590218679194376</v>
      </c>
      <c r="AH1452" s="14">
        <f t="shared" si="526"/>
        <v>2.08253003846414E-4</v>
      </c>
      <c r="AI1452" s="14">
        <f t="shared" si="527"/>
        <v>9.3878390294632047E-2</v>
      </c>
      <c r="AJ1452" s="14">
        <f t="shared" si="530"/>
        <v>169.16057786635616</v>
      </c>
      <c r="AK1452" s="14">
        <f t="shared" si="528"/>
        <v>1.2434223880083715E-4</v>
      </c>
      <c r="AL1452" s="14">
        <f t="shared" si="529"/>
        <v>0.22405374551835522</v>
      </c>
    </row>
    <row r="1453" spans="1:38" ht="15.75" thickBot="1" x14ac:dyDescent="0.3">
      <c r="A1453" s="14">
        <v>2</v>
      </c>
      <c r="B1453" s="17" t="s">
        <v>33</v>
      </c>
      <c r="C1453" s="14">
        <f t="shared" si="534"/>
        <v>1447</v>
      </c>
      <c r="D1453" s="14">
        <f t="shared" si="531"/>
        <v>30.000049728</v>
      </c>
      <c r="E1453" s="14">
        <f t="shared" si="532"/>
        <v>13.411199999999999</v>
      </c>
      <c r="F1453" s="14">
        <f t="shared" si="533"/>
        <v>124.75609893234972</v>
      </c>
      <c r="G1453" s="14">
        <f>0.5*('Specifications (ICE)'!$P$4*'Specifications (ICE)'!$P$3)*'Specifications (ICE)'!$P$5*E1453^2</f>
        <v>56.217600027646043</v>
      </c>
      <c r="H1453" s="14">
        <f>IF(B1453="A",'Specifications (ICE)'!$M$12,IF(B1453="G",'Specifications (ICE)'!$M$13))</f>
        <v>84.271039200000004</v>
      </c>
      <c r="I1453" s="14">
        <f>'Specifications (ICE)'!$H$11-G1453-H1453-R1453</f>
        <v>561.50961099107656</v>
      </c>
      <c r="J1453" s="14">
        <f t="shared" si="521"/>
        <v>0.88728655499254105</v>
      </c>
      <c r="K1453" s="14">
        <f>0.5*'Specifications (ICE)'!$E$16*E1453^2</f>
        <v>48283.043975654393</v>
      </c>
      <c r="L1453" s="14">
        <f>E1453/'Specifications (ICE)'!$M$4</f>
        <v>46.93333333333333</v>
      </c>
      <c r="M1453" s="14">
        <f t="shared" si="518"/>
        <v>3</v>
      </c>
      <c r="N1453" s="14">
        <f>IF(M1453=1,'Specifications (ICE)'!$M$19,IF(M1453=2,'Specifications (ICE)'!$M$20,IF(M1453=3,'Specifications (ICE)'!$M$21)))</f>
        <v>632.83908432016858</v>
      </c>
      <c r="O1453" s="14">
        <f t="shared" si="519"/>
        <v>56.911309171706868</v>
      </c>
      <c r="P1453" s="13">
        <f t="shared" si="520"/>
        <v>0</v>
      </c>
      <c r="Q1453" s="14">
        <v>0</v>
      </c>
      <c r="R1453" s="17">
        <f>'Specifications (ICE)'!$E$16*9.81*SIN(Q1453-Q1452)</f>
        <v>0</v>
      </c>
      <c r="S1453" s="14">
        <f t="shared" si="522"/>
        <v>0</v>
      </c>
      <c r="T1453" s="12"/>
      <c r="U1453" s="3"/>
      <c r="V1453" s="19"/>
      <c r="W1453" s="14">
        <f>IF(M1453=1,_xlfn.XLOOKUP(D1453,' RPM (ICE)'!$E$3:$E$63,' RPM (ICE)'!$B$3:$B$63,,1),IF(M1453=2,_xlfn.XLOOKUP(D1453,' RPM (ICE)'!$F$3:$F$63,' RPM (ICE)'!$B$3:$B$63,,1),IF(M1453=3,_xlfn.XLOOKUP(D1453,' RPM (ICE)'!$G$3:$G$63,' RPM (ICE)'!$B$3:$B$63,,1))))</f>
        <v>6900</v>
      </c>
      <c r="X1453" s="12"/>
      <c r="Y1453" s="3"/>
      <c r="Z1453" s="3"/>
      <c r="AA1453" s="3"/>
      <c r="AB1453" s="19"/>
      <c r="AC1453" s="14">
        <f>IF(M1453=1,_xlfn.XLOOKUP(D1453,' RPM (ICE)'!$E$3:$E$63,' RPM (ICE)'!$C$3:$C$63,,-1),IF(M1453=2,_xlfn.XLOOKUP(D1453,' RPM (ICE)'!$F$3:$F$63,' RPM (ICE)'!$C$3:$C$63,,-1),IF(M1453=3,_xlfn.XLOOKUP(D1453,' RPM (ICE)'!$G$3:$G$63,' RPM (ICE)'!$C$3:$C$63,,-1))))</f>
        <v>13.483333333333301</v>
      </c>
      <c r="AD1453" s="14">
        <f t="shared" si="523"/>
        <v>10.054521666666643</v>
      </c>
      <c r="AE1453" s="14">
        <f t="shared" si="524"/>
        <v>13.914292245024122</v>
      </c>
      <c r="AF1453" s="14" cm="1">
        <f t="array" ref="AF1453">_xlfn.XLOOKUP(AE1453,BSFC!$I$11:$I$33,_xlfn.XLOOKUP('Main Data (ICE)'!W1453,BSFC!$J$10:$W$10,BSFC!$J$11:$W$33,,-1),,-1)</f>
        <v>450.79008974999994</v>
      </c>
      <c r="AG1453" s="14">
        <f t="shared" si="525"/>
        <v>1.2590218679194376</v>
      </c>
      <c r="AH1453" s="14">
        <f t="shared" si="526"/>
        <v>2.08253003846414E-4</v>
      </c>
      <c r="AI1453" s="14">
        <f t="shared" si="527"/>
        <v>9.3878390294632047E-2</v>
      </c>
      <c r="AJ1453" s="14">
        <f t="shared" si="530"/>
        <v>169.2544562566508</v>
      </c>
      <c r="AK1453" s="14">
        <f t="shared" si="528"/>
        <v>1.2434223880083715E-4</v>
      </c>
      <c r="AL1453" s="14">
        <f t="shared" si="529"/>
        <v>0.22417808775715606</v>
      </c>
    </row>
    <row r="1454" spans="1:38" ht="15.75" thickBot="1" x14ac:dyDescent="0.3">
      <c r="A1454" s="14">
        <v>2</v>
      </c>
      <c r="B1454" s="17" t="s">
        <v>33</v>
      </c>
      <c r="C1454" s="14">
        <f t="shared" si="534"/>
        <v>1448</v>
      </c>
      <c r="D1454" s="14">
        <f t="shared" si="531"/>
        <v>30.000049728</v>
      </c>
      <c r="E1454" s="14">
        <f t="shared" si="532"/>
        <v>13.411199999999999</v>
      </c>
      <c r="F1454" s="14">
        <f t="shared" si="533"/>
        <v>124.83066347541819</v>
      </c>
      <c r="G1454" s="14">
        <f>0.5*('Specifications (ICE)'!$P$4*'Specifications (ICE)'!$P$3)*'Specifications (ICE)'!$P$5*E1454^2</f>
        <v>56.217600027646043</v>
      </c>
      <c r="H1454" s="14">
        <f>IF(B1454="A",'Specifications (ICE)'!$M$12,IF(B1454="G",'Specifications (ICE)'!$M$13))</f>
        <v>84.271039200000004</v>
      </c>
      <c r="I1454" s="14">
        <f>'Specifications (ICE)'!$H$11-G1454-H1454-R1454</f>
        <v>561.50961099107656</v>
      </c>
      <c r="J1454" s="14">
        <f t="shared" si="521"/>
        <v>0.88728655499254105</v>
      </c>
      <c r="K1454" s="14">
        <f>0.5*'Specifications (ICE)'!$E$16*E1454^2</f>
        <v>48283.043975654393</v>
      </c>
      <c r="L1454" s="14">
        <f>E1454/'Specifications (ICE)'!$M$4</f>
        <v>46.93333333333333</v>
      </c>
      <c r="M1454" s="14">
        <f t="shared" si="518"/>
        <v>3</v>
      </c>
      <c r="N1454" s="14">
        <f>IF(M1454=1,'Specifications (ICE)'!$M$19,IF(M1454=2,'Specifications (ICE)'!$M$20,IF(M1454=3,'Specifications (ICE)'!$M$21)))</f>
        <v>632.83908432016858</v>
      </c>
      <c r="O1454" s="14">
        <f t="shared" si="519"/>
        <v>56.911309171706868</v>
      </c>
      <c r="P1454" s="13">
        <f t="shared" si="520"/>
        <v>0</v>
      </c>
      <c r="Q1454" s="14">
        <v>0</v>
      </c>
      <c r="R1454" s="17">
        <f>'Specifications (ICE)'!$E$16*9.81*SIN(Q1454-Q1453)</f>
        <v>0</v>
      </c>
      <c r="S1454" s="14">
        <f t="shared" si="522"/>
        <v>0</v>
      </c>
      <c r="T1454" s="12"/>
      <c r="U1454" s="3"/>
      <c r="V1454" s="19"/>
      <c r="W1454" s="14">
        <f>IF(M1454=1,_xlfn.XLOOKUP(D1454,' RPM (ICE)'!$E$3:$E$63,' RPM (ICE)'!$B$3:$B$63,,1),IF(M1454=2,_xlfn.XLOOKUP(D1454,' RPM (ICE)'!$F$3:$F$63,' RPM (ICE)'!$B$3:$B$63,,1),IF(M1454=3,_xlfn.XLOOKUP(D1454,' RPM (ICE)'!$G$3:$G$63,' RPM (ICE)'!$B$3:$B$63,,1))))</f>
        <v>6900</v>
      </c>
      <c r="X1454" s="12"/>
      <c r="Y1454" s="3"/>
      <c r="Z1454" s="3"/>
      <c r="AA1454" s="3"/>
      <c r="AB1454" s="19"/>
      <c r="AC1454" s="14">
        <f>IF(M1454=1,_xlfn.XLOOKUP(D1454,' RPM (ICE)'!$E$3:$E$63,' RPM (ICE)'!$C$3:$C$63,,-1),IF(M1454=2,_xlfn.XLOOKUP(D1454,' RPM (ICE)'!$F$3:$F$63,' RPM (ICE)'!$C$3:$C$63,,-1),IF(M1454=3,_xlfn.XLOOKUP(D1454,' RPM (ICE)'!$G$3:$G$63,' RPM (ICE)'!$C$3:$C$63,,-1))))</f>
        <v>13.483333333333301</v>
      </c>
      <c r="AD1454" s="14">
        <f t="shared" si="523"/>
        <v>10.054521666666643</v>
      </c>
      <c r="AE1454" s="14">
        <f t="shared" si="524"/>
        <v>13.914292245024122</v>
      </c>
      <c r="AF1454" s="14" cm="1">
        <f t="array" ref="AF1454">_xlfn.XLOOKUP(AE1454,BSFC!$I$11:$I$33,_xlfn.XLOOKUP('Main Data (ICE)'!W1454,BSFC!$J$10:$W$10,BSFC!$J$11:$W$33,,-1),,-1)</f>
        <v>450.79008974999994</v>
      </c>
      <c r="AG1454" s="14">
        <f t="shared" si="525"/>
        <v>1.2590218679194376</v>
      </c>
      <c r="AH1454" s="14">
        <f t="shared" si="526"/>
        <v>2.08253003846414E-4</v>
      </c>
      <c r="AI1454" s="14">
        <f t="shared" si="527"/>
        <v>9.3878390294632047E-2</v>
      </c>
      <c r="AJ1454" s="14">
        <f t="shared" si="530"/>
        <v>169.34833464694543</v>
      </c>
      <c r="AK1454" s="14">
        <f t="shared" si="528"/>
        <v>1.2434223880083715E-4</v>
      </c>
      <c r="AL1454" s="14">
        <f t="shared" si="529"/>
        <v>0.2243024299959569</v>
      </c>
    </row>
    <row r="1455" spans="1:38" ht="15.75" thickBot="1" x14ac:dyDescent="0.3">
      <c r="A1455" s="14">
        <v>2</v>
      </c>
      <c r="B1455" s="17" t="s">
        <v>33</v>
      </c>
      <c r="C1455" s="14">
        <f t="shared" si="534"/>
        <v>1449</v>
      </c>
      <c r="D1455" s="14">
        <f t="shared" si="531"/>
        <v>30.000049728</v>
      </c>
      <c r="E1455" s="14">
        <f t="shared" si="532"/>
        <v>13.411199999999999</v>
      </c>
      <c r="F1455" s="14">
        <f t="shared" si="533"/>
        <v>124.90522801848667</v>
      </c>
      <c r="G1455" s="14">
        <f>0.5*('Specifications (ICE)'!$P$4*'Specifications (ICE)'!$P$3)*'Specifications (ICE)'!$P$5*E1455^2</f>
        <v>56.217600027646043</v>
      </c>
      <c r="H1455" s="14">
        <f>IF(B1455="A",'Specifications (ICE)'!$M$12,IF(B1455="G",'Specifications (ICE)'!$M$13))</f>
        <v>84.271039200000004</v>
      </c>
      <c r="I1455" s="14">
        <f>'Specifications (ICE)'!$H$11-G1455-H1455-R1455</f>
        <v>561.50961099107656</v>
      </c>
      <c r="J1455" s="14">
        <f t="shared" si="521"/>
        <v>0.88728655499254105</v>
      </c>
      <c r="K1455" s="14">
        <f>0.5*'Specifications (ICE)'!$E$16*E1455^2</f>
        <v>48283.043975654393</v>
      </c>
      <c r="L1455" s="14">
        <f>E1455/'Specifications (ICE)'!$M$4</f>
        <v>46.93333333333333</v>
      </c>
      <c r="M1455" s="14">
        <f t="shared" si="518"/>
        <v>3</v>
      </c>
      <c r="N1455" s="14">
        <f>IF(M1455=1,'Specifications (ICE)'!$M$19,IF(M1455=2,'Specifications (ICE)'!$M$20,IF(M1455=3,'Specifications (ICE)'!$M$21)))</f>
        <v>632.83908432016858</v>
      </c>
      <c r="O1455" s="14">
        <f t="shared" si="519"/>
        <v>56.911309171706868</v>
      </c>
      <c r="P1455" s="13">
        <f t="shared" si="520"/>
        <v>0</v>
      </c>
      <c r="Q1455" s="14">
        <v>0</v>
      </c>
      <c r="R1455" s="17">
        <f>'Specifications (ICE)'!$E$16*9.81*SIN(Q1455-Q1454)</f>
        <v>0</v>
      </c>
      <c r="S1455" s="14">
        <f t="shared" si="522"/>
        <v>0</v>
      </c>
      <c r="T1455" s="12"/>
      <c r="U1455" s="3"/>
      <c r="V1455" s="19"/>
      <c r="W1455" s="14">
        <f>IF(M1455=1,_xlfn.XLOOKUP(D1455,' RPM (ICE)'!$E$3:$E$63,' RPM (ICE)'!$B$3:$B$63,,1),IF(M1455=2,_xlfn.XLOOKUP(D1455,' RPM (ICE)'!$F$3:$F$63,' RPM (ICE)'!$B$3:$B$63,,1),IF(M1455=3,_xlfn.XLOOKUP(D1455,' RPM (ICE)'!$G$3:$G$63,' RPM (ICE)'!$B$3:$B$63,,1))))</f>
        <v>6900</v>
      </c>
      <c r="X1455" s="12"/>
      <c r="Y1455" s="3"/>
      <c r="Z1455" s="3"/>
      <c r="AA1455" s="3"/>
      <c r="AB1455" s="19"/>
      <c r="AC1455" s="14">
        <f>IF(M1455=1,_xlfn.XLOOKUP(D1455,' RPM (ICE)'!$E$3:$E$63,' RPM (ICE)'!$C$3:$C$63,,-1),IF(M1455=2,_xlfn.XLOOKUP(D1455,' RPM (ICE)'!$F$3:$F$63,' RPM (ICE)'!$C$3:$C$63,,-1),IF(M1455=3,_xlfn.XLOOKUP(D1455,' RPM (ICE)'!$G$3:$G$63,' RPM (ICE)'!$C$3:$C$63,,-1))))</f>
        <v>13.483333333333301</v>
      </c>
      <c r="AD1455" s="14">
        <f t="shared" si="523"/>
        <v>10.054521666666643</v>
      </c>
      <c r="AE1455" s="14">
        <f t="shared" si="524"/>
        <v>13.914292245024122</v>
      </c>
      <c r="AF1455" s="14" cm="1">
        <f t="array" ref="AF1455">_xlfn.XLOOKUP(AE1455,BSFC!$I$11:$I$33,_xlfn.XLOOKUP('Main Data (ICE)'!W1455,BSFC!$J$10:$W$10,BSFC!$J$11:$W$33,,-1),,-1)</f>
        <v>450.79008974999994</v>
      </c>
      <c r="AG1455" s="14">
        <f t="shared" si="525"/>
        <v>1.2590218679194376</v>
      </c>
      <c r="AH1455" s="14">
        <f t="shared" si="526"/>
        <v>2.08253003846414E-4</v>
      </c>
      <c r="AI1455" s="14">
        <f t="shared" si="527"/>
        <v>9.3878390294632047E-2</v>
      </c>
      <c r="AJ1455" s="14">
        <f t="shared" si="530"/>
        <v>169.44221303724007</v>
      </c>
      <c r="AK1455" s="14">
        <f t="shared" si="528"/>
        <v>1.2434223880083715E-4</v>
      </c>
      <c r="AL1455" s="14">
        <f t="shared" si="529"/>
        <v>0.22442677223475774</v>
      </c>
    </row>
    <row r="1456" spans="1:38" ht="15.75" thickBot="1" x14ac:dyDescent="0.3">
      <c r="A1456" s="14">
        <v>2</v>
      </c>
      <c r="B1456" s="17" t="s">
        <v>33</v>
      </c>
      <c r="C1456" s="14">
        <f t="shared" si="534"/>
        <v>1450</v>
      </c>
      <c r="D1456" s="14">
        <f t="shared" si="531"/>
        <v>30.000049728</v>
      </c>
      <c r="E1456" s="14">
        <f t="shared" si="532"/>
        <v>13.411199999999999</v>
      </c>
      <c r="F1456" s="14">
        <f t="shared" si="533"/>
        <v>124.97979256155514</v>
      </c>
      <c r="G1456" s="14">
        <f>0.5*('Specifications (ICE)'!$P$4*'Specifications (ICE)'!$P$3)*'Specifications (ICE)'!$P$5*E1456^2</f>
        <v>56.217600027646043</v>
      </c>
      <c r="H1456" s="14">
        <f>IF(B1456="A",'Specifications (ICE)'!$M$12,IF(B1456="G",'Specifications (ICE)'!$M$13))</f>
        <v>84.271039200000004</v>
      </c>
      <c r="I1456" s="14">
        <f>'Specifications (ICE)'!$H$11-G1456-H1456-R1456</f>
        <v>561.50961099107656</v>
      </c>
      <c r="J1456" s="14">
        <f t="shared" si="521"/>
        <v>0.88728655499254105</v>
      </c>
      <c r="K1456" s="14">
        <f>0.5*'Specifications (ICE)'!$E$16*E1456^2</f>
        <v>48283.043975654393</v>
      </c>
      <c r="L1456" s="14">
        <f>E1456/'Specifications (ICE)'!$M$4</f>
        <v>46.93333333333333</v>
      </c>
      <c r="M1456" s="14">
        <f t="shared" si="518"/>
        <v>3</v>
      </c>
      <c r="N1456" s="14">
        <f>IF(M1456=1,'Specifications (ICE)'!$M$19,IF(M1456=2,'Specifications (ICE)'!$M$20,IF(M1456=3,'Specifications (ICE)'!$M$21)))</f>
        <v>632.83908432016858</v>
      </c>
      <c r="O1456" s="14">
        <f t="shared" si="519"/>
        <v>56.911309171706868</v>
      </c>
      <c r="P1456" s="13">
        <f t="shared" si="520"/>
        <v>0</v>
      </c>
      <c r="Q1456" s="14">
        <v>0</v>
      </c>
      <c r="R1456" s="17">
        <f>'Specifications (ICE)'!$E$16*9.81*SIN(Q1456-Q1455)</f>
        <v>0</v>
      </c>
      <c r="S1456" s="14">
        <f t="shared" si="522"/>
        <v>0</v>
      </c>
      <c r="T1456" s="12"/>
      <c r="U1456" s="3"/>
      <c r="V1456" s="19"/>
      <c r="W1456" s="14">
        <f>IF(M1456=1,_xlfn.XLOOKUP(D1456,' RPM (ICE)'!$E$3:$E$63,' RPM (ICE)'!$B$3:$B$63,,1),IF(M1456=2,_xlfn.XLOOKUP(D1456,' RPM (ICE)'!$F$3:$F$63,' RPM (ICE)'!$B$3:$B$63,,1),IF(M1456=3,_xlfn.XLOOKUP(D1456,' RPM (ICE)'!$G$3:$G$63,' RPM (ICE)'!$B$3:$B$63,,1))))</f>
        <v>6900</v>
      </c>
      <c r="X1456" s="12"/>
      <c r="Y1456" s="3"/>
      <c r="Z1456" s="3"/>
      <c r="AA1456" s="3"/>
      <c r="AB1456" s="19"/>
      <c r="AC1456" s="14">
        <f>IF(M1456=1,_xlfn.XLOOKUP(D1456,' RPM (ICE)'!$E$3:$E$63,' RPM (ICE)'!$C$3:$C$63,,-1),IF(M1456=2,_xlfn.XLOOKUP(D1456,' RPM (ICE)'!$F$3:$F$63,' RPM (ICE)'!$C$3:$C$63,,-1),IF(M1456=3,_xlfn.XLOOKUP(D1456,' RPM (ICE)'!$G$3:$G$63,' RPM (ICE)'!$C$3:$C$63,,-1))))</f>
        <v>13.483333333333301</v>
      </c>
      <c r="AD1456" s="14">
        <f t="shared" si="523"/>
        <v>10.054521666666643</v>
      </c>
      <c r="AE1456" s="14">
        <f t="shared" si="524"/>
        <v>13.914292245024122</v>
      </c>
      <c r="AF1456" s="14" cm="1">
        <f t="array" ref="AF1456">_xlfn.XLOOKUP(AE1456,BSFC!$I$11:$I$33,_xlfn.XLOOKUP('Main Data (ICE)'!W1456,BSFC!$J$10:$W$10,BSFC!$J$11:$W$33,,-1),,-1)</f>
        <v>450.79008974999994</v>
      </c>
      <c r="AG1456" s="14">
        <f t="shared" si="525"/>
        <v>1.2590218679194376</v>
      </c>
      <c r="AH1456" s="14">
        <f t="shared" si="526"/>
        <v>2.08253003846414E-4</v>
      </c>
      <c r="AI1456" s="14">
        <f t="shared" si="527"/>
        <v>9.3878390294632047E-2</v>
      </c>
      <c r="AJ1456" s="14">
        <f t="shared" si="530"/>
        <v>169.5360914275347</v>
      </c>
      <c r="AK1456" s="14">
        <f t="shared" si="528"/>
        <v>1.2434223880083715E-4</v>
      </c>
      <c r="AL1456" s="14">
        <f t="shared" si="529"/>
        <v>0.22455111447355858</v>
      </c>
    </row>
    <row r="1457" spans="1:38" ht="15.75" thickBot="1" x14ac:dyDescent="0.3">
      <c r="A1457" s="14">
        <v>2</v>
      </c>
      <c r="B1457" s="17" t="s">
        <v>33</v>
      </c>
      <c r="C1457" s="14">
        <f t="shared" si="534"/>
        <v>1451</v>
      </c>
      <c r="D1457" s="14">
        <f t="shared" si="531"/>
        <v>30.000049728</v>
      </c>
      <c r="E1457" s="14">
        <f t="shared" si="532"/>
        <v>13.411199999999999</v>
      </c>
      <c r="F1457" s="14">
        <f t="shared" si="533"/>
        <v>125.05435710462362</v>
      </c>
      <c r="G1457" s="14">
        <f>0.5*('Specifications (ICE)'!$P$4*'Specifications (ICE)'!$P$3)*'Specifications (ICE)'!$P$5*E1457^2</f>
        <v>56.217600027646043</v>
      </c>
      <c r="H1457" s="14">
        <f>IF(B1457="A",'Specifications (ICE)'!$M$12,IF(B1457="G",'Specifications (ICE)'!$M$13))</f>
        <v>84.271039200000004</v>
      </c>
      <c r="I1457" s="14">
        <f>'Specifications (ICE)'!$H$11-G1457-H1457-R1457</f>
        <v>561.50961099107656</v>
      </c>
      <c r="J1457" s="14">
        <f t="shared" si="521"/>
        <v>0.88728655499254105</v>
      </c>
      <c r="K1457" s="14">
        <f>0.5*'Specifications (ICE)'!$E$16*E1457^2</f>
        <v>48283.043975654393</v>
      </c>
      <c r="L1457" s="14">
        <f>E1457/'Specifications (ICE)'!$M$4</f>
        <v>46.93333333333333</v>
      </c>
      <c r="M1457" s="14">
        <f t="shared" si="518"/>
        <v>3</v>
      </c>
      <c r="N1457" s="14">
        <f>IF(M1457=1,'Specifications (ICE)'!$M$19,IF(M1457=2,'Specifications (ICE)'!$M$20,IF(M1457=3,'Specifications (ICE)'!$M$21)))</f>
        <v>632.83908432016858</v>
      </c>
      <c r="O1457" s="14">
        <f t="shared" si="519"/>
        <v>56.911309171706868</v>
      </c>
      <c r="P1457" s="13">
        <f t="shared" si="520"/>
        <v>0</v>
      </c>
      <c r="Q1457" s="14">
        <v>0</v>
      </c>
      <c r="R1457" s="17">
        <f>'Specifications (ICE)'!$E$16*9.81*SIN(Q1457-Q1456)</f>
        <v>0</v>
      </c>
      <c r="S1457" s="14">
        <f t="shared" si="522"/>
        <v>0</v>
      </c>
      <c r="T1457" s="12"/>
      <c r="U1457" s="3"/>
      <c r="V1457" s="19"/>
      <c r="W1457" s="14">
        <f>IF(M1457=1,_xlfn.XLOOKUP(D1457,' RPM (ICE)'!$E$3:$E$63,' RPM (ICE)'!$B$3:$B$63,,1),IF(M1457=2,_xlfn.XLOOKUP(D1457,' RPM (ICE)'!$F$3:$F$63,' RPM (ICE)'!$B$3:$B$63,,1),IF(M1457=3,_xlfn.XLOOKUP(D1457,' RPM (ICE)'!$G$3:$G$63,' RPM (ICE)'!$B$3:$B$63,,1))))</f>
        <v>6900</v>
      </c>
      <c r="X1457" s="12"/>
      <c r="Y1457" s="3"/>
      <c r="Z1457" s="3"/>
      <c r="AA1457" s="3"/>
      <c r="AB1457" s="19"/>
      <c r="AC1457" s="14">
        <f>IF(M1457=1,_xlfn.XLOOKUP(D1457,' RPM (ICE)'!$E$3:$E$63,' RPM (ICE)'!$C$3:$C$63,,-1),IF(M1457=2,_xlfn.XLOOKUP(D1457,' RPM (ICE)'!$F$3:$F$63,' RPM (ICE)'!$C$3:$C$63,,-1),IF(M1457=3,_xlfn.XLOOKUP(D1457,' RPM (ICE)'!$G$3:$G$63,' RPM (ICE)'!$C$3:$C$63,,-1))))</f>
        <v>13.483333333333301</v>
      </c>
      <c r="AD1457" s="14">
        <f t="shared" si="523"/>
        <v>10.054521666666643</v>
      </c>
      <c r="AE1457" s="14">
        <f t="shared" si="524"/>
        <v>13.914292245024122</v>
      </c>
      <c r="AF1457" s="14" cm="1">
        <f t="array" ref="AF1457">_xlfn.XLOOKUP(AE1457,BSFC!$I$11:$I$33,_xlfn.XLOOKUP('Main Data (ICE)'!W1457,BSFC!$J$10:$W$10,BSFC!$J$11:$W$33,,-1),,-1)</f>
        <v>450.79008974999994</v>
      </c>
      <c r="AG1457" s="14">
        <f t="shared" si="525"/>
        <v>1.2590218679194376</v>
      </c>
      <c r="AH1457" s="14">
        <f t="shared" si="526"/>
        <v>2.08253003846414E-4</v>
      </c>
      <c r="AI1457" s="14">
        <f t="shared" si="527"/>
        <v>9.3878390294632047E-2</v>
      </c>
      <c r="AJ1457" s="14">
        <f t="shared" si="530"/>
        <v>169.62996981782933</v>
      </c>
      <c r="AK1457" s="14">
        <f t="shared" si="528"/>
        <v>1.2434223880083715E-4</v>
      </c>
      <c r="AL1457" s="14">
        <f t="shared" si="529"/>
        <v>0.22467545671235942</v>
      </c>
    </row>
    <row r="1458" spans="1:38" ht="15.75" thickBot="1" x14ac:dyDescent="0.3">
      <c r="A1458" s="14">
        <v>2</v>
      </c>
      <c r="B1458" s="17" t="s">
        <v>33</v>
      </c>
      <c r="C1458" s="14">
        <f t="shared" si="534"/>
        <v>1452</v>
      </c>
      <c r="D1458" s="14">
        <f t="shared" si="531"/>
        <v>30.000049728</v>
      </c>
      <c r="E1458" s="14">
        <f t="shared" si="532"/>
        <v>13.411199999999999</v>
      </c>
      <c r="F1458" s="14">
        <f t="shared" si="533"/>
        <v>125.1289216476921</v>
      </c>
      <c r="G1458" s="14">
        <f>0.5*('Specifications (ICE)'!$P$4*'Specifications (ICE)'!$P$3)*'Specifications (ICE)'!$P$5*E1458^2</f>
        <v>56.217600027646043</v>
      </c>
      <c r="H1458" s="14">
        <f>IF(B1458="A",'Specifications (ICE)'!$M$12,IF(B1458="G",'Specifications (ICE)'!$M$13))</f>
        <v>84.271039200000004</v>
      </c>
      <c r="I1458" s="14">
        <f>'Specifications (ICE)'!$H$11-G1458-H1458-R1458</f>
        <v>561.50961099107656</v>
      </c>
      <c r="J1458" s="14">
        <f t="shared" si="521"/>
        <v>0.88728655499254105</v>
      </c>
      <c r="K1458" s="14">
        <f>0.5*'Specifications (ICE)'!$E$16*E1458^2</f>
        <v>48283.043975654393</v>
      </c>
      <c r="L1458" s="14">
        <f>E1458/'Specifications (ICE)'!$M$4</f>
        <v>46.93333333333333</v>
      </c>
      <c r="M1458" s="14">
        <f t="shared" si="518"/>
        <v>3</v>
      </c>
      <c r="N1458" s="14">
        <f>IF(M1458=1,'Specifications (ICE)'!$M$19,IF(M1458=2,'Specifications (ICE)'!$M$20,IF(M1458=3,'Specifications (ICE)'!$M$21)))</f>
        <v>632.83908432016858</v>
      </c>
      <c r="O1458" s="14">
        <f t="shared" si="519"/>
        <v>56.911309171706868</v>
      </c>
      <c r="P1458" s="13">
        <f t="shared" si="520"/>
        <v>0</v>
      </c>
      <c r="Q1458" s="14">
        <v>0</v>
      </c>
      <c r="R1458" s="17">
        <f>'Specifications (ICE)'!$E$16*9.81*SIN(Q1458-Q1457)</f>
        <v>0</v>
      </c>
      <c r="S1458" s="14">
        <f t="shared" si="522"/>
        <v>0</v>
      </c>
      <c r="T1458" s="12"/>
      <c r="U1458" s="3"/>
      <c r="V1458" s="19"/>
      <c r="W1458" s="14">
        <f>IF(M1458=1,_xlfn.XLOOKUP(D1458,' RPM (ICE)'!$E$3:$E$63,' RPM (ICE)'!$B$3:$B$63,,1),IF(M1458=2,_xlfn.XLOOKUP(D1458,' RPM (ICE)'!$F$3:$F$63,' RPM (ICE)'!$B$3:$B$63,,1),IF(M1458=3,_xlfn.XLOOKUP(D1458,' RPM (ICE)'!$G$3:$G$63,' RPM (ICE)'!$B$3:$B$63,,1))))</f>
        <v>6900</v>
      </c>
      <c r="X1458" s="12"/>
      <c r="Y1458" s="3"/>
      <c r="Z1458" s="3"/>
      <c r="AA1458" s="3"/>
      <c r="AB1458" s="19"/>
      <c r="AC1458" s="14">
        <f>IF(M1458=1,_xlfn.XLOOKUP(D1458,' RPM (ICE)'!$E$3:$E$63,' RPM (ICE)'!$C$3:$C$63,,-1),IF(M1458=2,_xlfn.XLOOKUP(D1458,' RPM (ICE)'!$F$3:$F$63,' RPM (ICE)'!$C$3:$C$63,,-1),IF(M1458=3,_xlfn.XLOOKUP(D1458,' RPM (ICE)'!$G$3:$G$63,' RPM (ICE)'!$C$3:$C$63,,-1))))</f>
        <v>13.483333333333301</v>
      </c>
      <c r="AD1458" s="14">
        <f t="shared" si="523"/>
        <v>10.054521666666643</v>
      </c>
      <c r="AE1458" s="14">
        <f t="shared" si="524"/>
        <v>13.914292245024122</v>
      </c>
      <c r="AF1458" s="14" cm="1">
        <f t="array" ref="AF1458">_xlfn.XLOOKUP(AE1458,BSFC!$I$11:$I$33,_xlfn.XLOOKUP('Main Data (ICE)'!W1458,BSFC!$J$10:$W$10,BSFC!$J$11:$W$33,,-1),,-1)</f>
        <v>450.79008974999994</v>
      </c>
      <c r="AG1458" s="14">
        <f t="shared" si="525"/>
        <v>1.2590218679194376</v>
      </c>
      <c r="AH1458" s="14">
        <f t="shared" si="526"/>
        <v>2.08253003846414E-4</v>
      </c>
      <c r="AI1458" s="14">
        <f t="shared" si="527"/>
        <v>9.3878390294632047E-2</v>
      </c>
      <c r="AJ1458" s="14">
        <f t="shared" si="530"/>
        <v>169.72384820812397</v>
      </c>
      <c r="AK1458" s="14">
        <f t="shared" si="528"/>
        <v>1.2434223880083715E-4</v>
      </c>
      <c r="AL1458" s="14">
        <f t="shared" si="529"/>
        <v>0.22479979895116026</v>
      </c>
    </row>
    <row r="1459" spans="1:38" ht="15.75" thickBot="1" x14ac:dyDescent="0.3">
      <c r="A1459" s="14">
        <v>2</v>
      </c>
      <c r="B1459" s="17" t="s">
        <v>33</v>
      </c>
      <c r="C1459" s="14">
        <f t="shared" si="534"/>
        <v>1453</v>
      </c>
      <c r="D1459" s="14">
        <f t="shared" si="531"/>
        <v>30.000049728</v>
      </c>
      <c r="E1459" s="14">
        <f t="shared" si="532"/>
        <v>13.411199999999999</v>
      </c>
      <c r="F1459" s="14">
        <f t="shared" si="533"/>
        <v>125.20348619076057</v>
      </c>
      <c r="G1459" s="14">
        <f>0.5*('Specifications (ICE)'!$P$4*'Specifications (ICE)'!$P$3)*'Specifications (ICE)'!$P$5*E1459^2</f>
        <v>56.217600027646043</v>
      </c>
      <c r="H1459" s="14">
        <f>IF(B1459="A",'Specifications (ICE)'!$M$12,IF(B1459="G",'Specifications (ICE)'!$M$13))</f>
        <v>84.271039200000004</v>
      </c>
      <c r="I1459" s="14">
        <f>'Specifications (ICE)'!$H$11-G1459-H1459-R1459</f>
        <v>561.50961099107656</v>
      </c>
      <c r="J1459" s="14">
        <f t="shared" si="521"/>
        <v>0.88728655499254105</v>
      </c>
      <c r="K1459" s="14">
        <f>0.5*'Specifications (ICE)'!$E$16*E1459^2</f>
        <v>48283.043975654393</v>
      </c>
      <c r="L1459" s="14">
        <f>E1459/'Specifications (ICE)'!$M$4</f>
        <v>46.93333333333333</v>
      </c>
      <c r="M1459" s="14">
        <f t="shared" si="518"/>
        <v>3</v>
      </c>
      <c r="N1459" s="14">
        <f>IF(M1459=1,'Specifications (ICE)'!$M$19,IF(M1459=2,'Specifications (ICE)'!$M$20,IF(M1459=3,'Specifications (ICE)'!$M$21)))</f>
        <v>632.83908432016858</v>
      </c>
      <c r="O1459" s="14">
        <f t="shared" si="519"/>
        <v>56.911309171706868</v>
      </c>
      <c r="P1459" s="13">
        <f t="shared" si="520"/>
        <v>0</v>
      </c>
      <c r="Q1459" s="14">
        <v>0</v>
      </c>
      <c r="R1459" s="17">
        <f>'Specifications (ICE)'!$E$16*9.81*SIN(Q1459-Q1458)</f>
        <v>0</v>
      </c>
      <c r="S1459" s="14">
        <f t="shared" si="522"/>
        <v>0</v>
      </c>
      <c r="T1459" s="12"/>
      <c r="U1459" s="3"/>
      <c r="V1459" s="19"/>
      <c r="W1459" s="14">
        <f>IF(M1459=1,_xlfn.XLOOKUP(D1459,' RPM (ICE)'!$E$3:$E$63,' RPM (ICE)'!$B$3:$B$63,,1),IF(M1459=2,_xlfn.XLOOKUP(D1459,' RPM (ICE)'!$F$3:$F$63,' RPM (ICE)'!$B$3:$B$63,,1),IF(M1459=3,_xlfn.XLOOKUP(D1459,' RPM (ICE)'!$G$3:$G$63,' RPM (ICE)'!$B$3:$B$63,,1))))</f>
        <v>6900</v>
      </c>
      <c r="X1459" s="12"/>
      <c r="Y1459" s="3"/>
      <c r="Z1459" s="3"/>
      <c r="AA1459" s="3"/>
      <c r="AB1459" s="19"/>
      <c r="AC1459" s="14">
        <f>IF(M1459=1,_xlfn.XLOOKUP(D1459,' RPM (ICE)'!$E$3:$E$63,' RPM (ICE)'!$C$3:$C$63,,-1),IF(M1459=2,_xlfn.XLOOKUP(D1459,' RPM (ICE)'!$F$3:$F$63,' RPM (ICE)'!$C$3:$C$63,,-1),IF(M1459=3,_xlfn.XLOOKUP(D1459,' RPM (ICE)'!$G$3:$G$63,' RPM (ICE)'!$C$3:$C$63,,-1))))</f>
        <v>13.483333333333301</v>
      </c>
      <c r="AD1459" s="14">
        <f t="shared" si="523"/>
        <v>10.054521666666643</v>
      </c>
      <c r="AE1459" s="14">
        <f t="shared" si="524"/>
        <v>13.914292245024122</v>
      </c>
      <c r="AF1459" s="14" cm="1">
        <f t="array" ref="AF1459">_xlfn.XLOOKUP(AE1459,BSFC!$I$11:$I$33,_xlfn.XLOOKUP('Main Data (ICE)'!W1459,BSFC!$J$10:$W$10,BSFC!$J$11:$W$33,,-1),,-1)</f>
        <v>450.79008974999994</v>
      </c>
      <c r="AG1459" s="14">
        <f t="shared" si="525"/>
        <v>1.2590218679194376</v>
      </c>
      <c r="AH1459" s="14">
        <f t="shared" si="526"/>
        <v>2.08253003846414E-4</v>
      </c>
      <c r="AI1459" s="14">
        <f t="shared" si="527"/>
        <v>9.3878390294632047E-2</v>
      </c>
      <c r="AJ1459" s="14">
        <f t="shared" si="530"/>
        <v>169.8177265984186</v>
      </c>
      <c r="AK1459" s="14">
        <f t="shared" si="528"/>
        <v>1.2434223880083715E-4</v>
      </c>
      <c r="AL1459" s="14">
        <f t="shared" si="529"/>
        <v>0.2249241411899611</v>
      </c>
    </row>
    <row r="1460" spans="1:38" ht="15.75" thickBot="1" x14ac:dyDescent="0.3">
      <c r="A1460" s="14">
        <v>2</v>
      </c>
      <c r="B1460" s="17" t="s">
        <v>33</v>
      </c>
      <c r="C1460" s="14">
        <f t="shared" si="534"/>
        <v>1454</v>
      </c>
      <c r="D1460" s="14">
        <f t="shared" si="531"/>
        <v>30.000049728</v>
      </c>
      <c r="E1460" s="14">
        <f t="shared" si="532"/>
        <v>13.411199999999999</v>
      </c>
      <c r="F1460" s="14">
        <f t="shared" si="533"/>
        <v>125.27805073382905</v>
      </c>
      <c r="G1460" s="14">
        <f>0.5*('Specifications (ICE)'!$P$4*'Specifications (ICE)'!$P$3)*'Specifications (ICE)'!$P$5*E1460^2</f>
        <v>56.217600027646043</v>
      </c>
      <c r="H1460" s="14">
        <f>IF(B1460="A",'Specifications (ICE)'!$M$12,IF(B1460="G",'Specifications (ICE)'!$M$13))</f>
        <v>84.271039200000004</v>
      </c>
      <c r="I1460" s="14">
        <f>'Specifications (ICE)'!$H$11-G1460-H1460-R1460</f>
        <v>561.50961099107656</v>
      </c>
      <c r="J1460" s="14">
        <f t="shared" si="521"/>
        <v>0.88728655499254105</v>
      </c>
      <c r="K1460" s="14">
        <f>0.5*'Specifications (ICE)'!$E$16*E1460^2</f>
        <v>48283.043975654393</v>
      </c>
      <c r="L1460" s="14">
        <f>E1460/'Specifications (ICE)'!$M$4</f>
        <v>46.93333333333333</v>
      </c>
      <c r="M1460" s="14">
        <f t="shared" si="518"/>
        <v>3</v>
      </c>
      <c r="N1460" s="14">
        <f>IF(M1460=1,'Specifications (ICE)'!$M$19,IF(M1460=2,'Specifications (ICE)'!$M$20,IF(M1460=3,'Specifications (ICE)'!$M$21)))</f>
        <v>632.83908432016858</v>
      </c>
      <c r="O1460" s="14">
        <f t="shared" si="519"/>
        <v>56.911309171706868</v>
      </c>
      <c r="P1460" s="13">
        <f t="shared" si="520"/>
        <v>0</v>
      </c>
      <c r="Q1460" s="14">
        <v>0</v>
      </c>
      <c r="R1460" s="17">
        <f>'Specifications (ICE)'!$E$16*9.81*SIN(Q1460-Q1459)</f>
        <v>0</v>
      </c>
      <c r="S1460" s="14">
        <f t="shared" si="522"/>
        <v>0</v>
      </c>
      <c r="T1460" s="12"/>
      <c r="U1460" s="3"/>
      <c r="V1460" s="19"/>
      <c r="W1460" s="14">
        <f>IF(M1460=1,_xlfn.XLOOKUP(D1460,' RPM (ICE)'!$E$3:$E$63,' RPM (ICE)'!$B$3:$B$63,,1),IF(M1460=2,_xlfn.XLOOKUP(D1460,' RPM (ICE)'!$F$3:$F$63,' RPM (ICE)'!$B$3:$B$63,,1),IF(M1460=3,_xlfn.XLOOKUP(D1460,' RPM (ICE)'!$G$3:$G$63,' RPM (ICE)'!$B$3:$B$63,,1))))</f>
        <v>6900</v>
      </c>
      <c r="X1460" s="12"/>
      <c r="Y1460" s="3"/>
      <c r="Z1460" s="3"/>
      <c r="AA1460" s="3"/>
      <c r="AB1460" s="19"/>
      <c r="AC1460" s="14">
        <f>IF(M1460=1,_xlfn.XLOOKUP(D1460,' RPM (ICE)'!$E$3:$E$63,' RPM (ICE)'!$C$3:$C$63,,-1),IF(M1460=2,_xlfn.XLOOKUP(D1460,' RPM (ICE)'!$F$3:$F$63,' RPM (ICE)'!$C$3:$C$63,,-1),IF(M1460=3,_xlfn.XLOOKUP(D1460,' RPM (ICE)'!$G$3:$G$63,' RPM (ICE)'!$C$3:$C$63,,-1))))</f>
        <v>13.483333333333301</v>
      </c>
      <c r="AD1460" s="14">
        <f t="shared" si="523"/>
        <v>10.054521666666643</v>
      </c>
      <c r="AE1460" s="14">
        <f t="shared" si="524"/>
        <v>13.914292245024122</v>
      </c>
      <c r="AF1460" s="14" cm="1">
        <f t="array" ref="AF1460">_xlfn.XLOOKUP(AE1460,BSFC!$I$11:$I$33,_xlfn.XLOOKUP('Main Data (ICE)'!W1460,BSFC!$J$10:$W$10,BSFC!$J$11:$W$33,,-1),,-1)</f>
        <v>450.79008974999994</v>
      </c>
      <c r="AG1460" s="14">
        <f t="shared" si="525"/>
        <v>1.2590218679194376</v>
      </c>
      <c r="AH1460" s="14">
        <f t="shared" si="526"/>
        <v>2.08253003846414E-4</v>
      </c>
      <c r="AI1460" s="14">
        <f t="shared" si="527"/>
        <v>9.3878390294632047E-2</v>
      </c>
      <c r="AJ1460" s="14">
        <f t="shared" si="530"/>
        <v>169.91160498871324</v>
      </c>
      <c r="AK1460" s="14">
        <f t="shared" si="528"/>
        <v>1.2434223880083715E-4</v>
      </c>
      <c r="AL1460" s="14">
        <f t="shared" si="529"/>
        <v>0.22504848342876194</v>
      </c>
    </row>
    <row r="1461" spans="1:38" ht="15.75" thickBot="1" x14ac:dyDescent="0.3">
      <c r="A1461" s="14">
        <v>2</v>
      </c>
      <c r="B1461" s="17" t="s">
        <v>33</v>
      </c>
      <c r="C1461" s="14">
        <f t="shared" si="534"/>
        <v>1455</v>
      </c>
      <c r="D1461" s="14">
        <f t="shared" si="531"/>
        <v>30.000049728</v>
      </c>
      <c r="E1461" s="14">
        <f t="shared" si="532"/>
        <v>13.411199999999999</v>
      </c>
      <c r="F1461" s="14">
        <f t="shared" si="533"/>
        <v>125.35261527689752</v>
      </c>
      <c r="G1461" s="14">
        <f>0.5*('Specifications (ICE)'!$P$4*'Specifications (ICE)'!$P$3)*'Specifications (ICE)'!$P$5*E1461^2</f>
        <v>56.217600027646043</v>
      </c>
      <c r="H1461" s="14">
        <f>IF(B1461="A",'Specifications (ICE)'!$M$12,IF(B1461="G",'Specifications (ICE)'!$M$13))</f>
        <v>84.271039200000004</v>
      </c>
      <c r="I1461" s="14">
        <f>'Specifications (ICE)'!$H$11-G1461-H1461-R1461</f>
        <v>561.50961099107656</v>
      </c>
      <c r="J1461" s="14">
        <f t="shared" si="521"/>
        <v>0.88728655499254105</v>
      </c>
      <c r="K1461" s="14">
        <f>0.5*'Specifications (ICE)'!$E$16*E1461^2</f>
        <v>48283.043975654393</v>
      </c>
      <c r="L1461" s="14">
        <f>E1461/'Specifications (ICE)'!$M$4</f>
        <v>46.93333333333333</v>
      </c>
      <c r="M1461" s="14">
        <f t="shared" si="518"/>
        <v>3</v>
      </c>
      <c r="N1461" s="14">
        <f>IF(M1461=1,'Specifications (ICE)'!$M$19,IF(M1461=2,'Specifications (ICE)'!$M$20,IF(M1461=3,'Specifications (ICE)'!$M$21)))</f>
        <v>632.83908432016858</v>
      </c>
      <c r="O1461" s="14">
        <f t="shared" si="519"/>
        <v>56.911309171706868</v>
      </c>
      <c r="P1461" s="13">
        <f t="shared" si="520"/>
        <v>0</v>
      </c>
      <c r="Q1461" s="14">
        <v>0</v>
      </c>
      <c r="R1461" s="17">
        <f>'Specifications (ICE)'!$E$16*9.81*SIN(Q1461-Q1460)</f>
        <v>0</v>
      </c>
      <c r="S1461" s="14">
        <f t="shared" si="522"/>
        <v>0</v>
      </c>
      <c r="T1461" s="12"/>
      <c r="U1461" s="3"/>
      <c r="V1461" s="19"/>
      <c r="W1461" s="14">
        <f>IF(M1461=1,_xlfn.XLOOKUP(D1461,' RPM (ICE)'!$E$3:$E$63,' RPM (ICE)'!$B$3:$B$63,,1),IF(M1461=2,_xlfn.XLOOKUP(D1461,' RPM (ICE)'!$F$3:$F$63,' RPM (ICE)'!$B$3:$B$63,,1),IF(M1461=3,_xlfn.XLOOKUP(D1461,' RPM (ICE)'!$G$3:$G$63,' RPM (ICE)'!$B$3:$B$63,,1))))</f>
        <v>6900</v>
      </c>
      <c r="X1461" s="12"/>
      <c r="Y1461" s="3"/>
      <c r="Z1461" s="3"/>
      <c r="AA1461" s="3"/>
      <c r="AB1461" s="19"/>
      <c r="AC1461" s="14">
        <f>IF(M1461=1,_xlfn.XLOOKUP(D1461,' RPM (ICE)'!$E$3:$E$63,' RPM (ICE)'!$C$3:$C$63,,-1),IF(M1461=2,_xlfn.XLOOKUP(D1461,' RPM (ICE)'!$F$3:$F$63,' RPM (ICE)'!$C$3:$C$63,,-1),IF(M1461=3,_xlfn.XLOOKUP(D1461,' RPM (ICE)'!$G$3:$G$63,' RPM (ICE)'!$C$3:$C$63,,-1))))</f>
        <v>13.483333333333301</v>
      </c>
      <c r="AD1461" s="14">
        <f t="shared" si="523"/>
        <v>10.054521666666643</v>
      </c>
      <c r="AE1461" s="14">
        <f t="shared" si="524"/>
        <v>13.914292245024122</v>
      </c>
      <c r="AF1461" s="14" cm="1">
        <f t="array" ref="AF1461">_xlfn.XLOOKUP(AE1461,BSFC!$I$11:$I$33,_xlfn.XLOOKUP('Main Data (ICE)'!W1461,BSFC!$J$10:$W$10,BSFC!$J$11:$W$33,,-1),,-1)</f>
        <v>450.79008974999994</v>
      </c>
      <c r="AG1461" s="14">
        <f t="shared" si="525"/>
        <v>1.2590218679194376</v>
      </c>
      <c r="AH1461" s="14">
        <f t="shared" si="526"/>
        <v>2.08253003846414E-4</v>
      </c>
      <c r="AI1461" s="14">
        <f t="shared" si="527"/>
        <v>9.3878390294632047E-2</v>
      </c>
      <c r="AJ1461" s="14">
        <f t="shared" si="530"/>
        <v>170.00548337900787</v>
      </c>
      <c r="AK1461" s="14">
        <f t="shared" si="528"/>
        <v>1.2434223880083715E-4</v>
      </c>
      <c r="AL1461" s="14">
        <f t="shared" si="529"/>
        <v>0.22517282566756278</v>
      </c>
    </row>
    <row r="1462" spans="1:38" ht="15.75" thickBot="1" x14ac:dyDescent="0.3">
      <c r="A1462" s="14">
        <v>2</v>
      </c>
      <c r="B1462" s="17" t="s">
        <v>33</v>
      </c>
      <c r="C1462" s="14">
        <f t="shared" si="534"/>
        <v>1456</v>
      </c>
      <c r="D1462" s="14">
        <f t="shared" si="531"/>
        <v>30.000049728</v>
      </c>
      <c r="E1462" s="14">
        <f t="shared" si="532"/>
        <v>13.411199999999999</v>
      </c>
      <c r="F1462" s="14">
        <f t="shared" si="533"/>
        <v>125.427179819966</v>
      </c>
      <c r="G1462" s="14">
        <f>0.5*('Specifications (ICE)'!$P$4*'Specifications (ICE)'!$P$3)*'Specifications (ICE)'!$P$5*E1462^2</f>
        <v>56.217600027646043</v>
      </c>
      <c r="H1462" s="14">
        <f>IF(B1462="A",'Specifications (ICE)'!$M$12,IF(B1462="G",'Specifications (ICE)'!$M$13))</f>
        <v>84.271039200000004</v>
      </c>
      <c r="I1462" s="14">
        <f>'Specifications (ICE)'!$H$11-G1462-H1462-R1462</f>
        <v>561.50961099107656</v>
      </c>
      <c r="J1462" s="14">
        <f t="shared" si="521"/>
        <v>0.88728655499254105</v>
      </c>
      <c r="K1462" s="14">
        <f>0.5*'Specifications (ICE)'!$E$16*E1462^2</f>
        <v>48283.043975654393</v>
      </c>
      <c r="L1462" s="14">
        <f>E1462/'Specifications (ICE)'!$M$4</f>
        <v>46.93333333333333</v>
      </c>
      <c r="M1462" s="14">
        <f t="shared" si="518"/>
        <v>3</v>
      </c>
      <c r="N1462" s="14">
        <f>IF(M1462=1,'Specifications (ICE)'!$M$19,IF(M1462=2,'Specifications (ICE)'!$M$20,IF(M1462=3,'Specifications (ICE)'!$M$21)))</f>
        <v>632.83908432016858</v>
      </c>
      <c r="O1462" s="14">
        <f t="shared" si="519"/>
        <v>56.911309171706868</v>
      </c>
      <c r="P1462" s="13">
        <f t="shared" si="520"/>
        <v>0</v>
      </c>
      <c r="Q1462" s="14">
        <v>0</v>
      </c>
      <c r="R1462" s="17">
        <f>'Specifications (ICE)'!$E$16*9.81*SIN(Q1462-Q1461)</f>
        <v>0</v>
      </c>
      <c r="S1462" s="14">
        <f t="shared" si="522"/>
        <v>0</v>
      </c>
      <c r="T1462" s="12"/>
      <c r="U1462" s="3"/>
      <c r="V1462" s="19"/>
      <c r="W1462" s="14">
        <f>IF(M1462=1,_xlfn.XLOOKUP(D1462,' RPM (ICE)'!$E$3:$E$63,' RPM (ICE)'!$B$3:$B$63,,1),IF(M1462=2,_xlfn.XLOOKUP(D1462,' RPM (ICE)'!$F$3:$F$63,' RPM (ICE)'!$B$3:$B$63,,1),IF(M1462=3,_xlfn.XLOOKUP(D1462,' RPM (ICE)'!$G$3:$G$63,' RPM (ICE)'!$B$3:$B$63,,1))))</f>
        <v>6900</v>
      </c>
      <c r="X1462" s="12"/>
      <c r="Y1462" s="3"/>
      <c r="Z1462" s="3"/>
      <c r="AA1462" s="3"/>
      <c r="AB1462" s="19"/>
      <c r="AC1462" s="14">
        <f>IF(M1462=1,_xlfn.XLOOKUP(D1462,' RPM (ICE)'!$E$3:$E$63,' RPM (ICE)'!$C$3:$C$63,,-1),IF(M1462=2,_xlfn.XLOOKUP(D1462,' RPM (ICE)'!$F$3:$F$63,' RPM (ICE)'!$C$3:$C$63,,-1),IF(M1462=3,_xlfn.XLOOKUP(D1462,' RPM (ICE)'!$G$3:$G$63,' RPM (ICE)'!$C$3:$C$63,,-1))))</f>
        <v>13.483333333333301</v>
      </c>
      <c r="AD1462" s="14">
        <f t="shared" si="523"/>
        <v>10.054521666666643</v>
      </c>
      <c r="AE1462" s="14">
        <f t="shared" si="524"/>
        <v>13.914292245024122</v>
      </c>
      <c r="AF1462" s="14" cm="1">
        <f t="array" ref="AF1462">_xlfn.XLOOKUP(AE1462,BSFC!$I$11:$I$33,_xlfn.XLOOKUP('Main Data (ICE)'!W1462,BSFC!$J$10:$W$10,BSFC!$J$11:$W$33,,-1),,-1)</f>
        <v>450.79008974999994</v>
      </c>
      <c r="AG1462" s="14">
        <f t="shared" si="525"/>
        <v>1.2590218679194376</v>
      </c>
      <c r="AH1462" s="14">
        <f t="shared" si="526"/>
        <v>2.08253003846414E-4</v>
      </c>
      <c r="AI1462" s="14">
        <f t="shared" si="527"/>
        <v>9.3878390294632047E-2</v>
      </c>
      <c r="AJ1462" s="14">
        <f t="shared" si="530"/>
        <v>170.0993617693025</v>
      </c>
      <c r="AK1462" s="14">
        <f t="shared" si="528"/>
        <v>1.2434223880083715E-4</v>
      </c>
      <c r="AL1462" s="14">
        <f t="shared" si="529"/>
        <v>0.22529716790636362</v>
      </c>
    </row>
    <row r="1463" spans="1:38" ht="15.75" thickBot="1" x14ac:dyDescent="0.3">
      <c r="A1463" s="14">
        <v>2</v>
      </c>
      <c r="B1463" s="17" t="s">
        <v>33</v>
      </c>
      <c r="C1463" s="14">
        <f t="shared" si="534"/>
        <v>1457</v>
      </c>
      <c r="D1463" s="14">
        <f t="shared" si="531"/>
        <v>30.000049728</v>
      </c>
      <c r="E1463" s="14">
        <f t="shared" si="532"/>
        <v>13.411199999999999</v>
      </c>
      <c r="F1463" s="14">
        <f t="shared" si="533"/>
        <v>125.50174436303448</v>
      </c>
      <c r="G1463" s="14">
        <f>0.5*('Specifications (ICE)'!$P$4*'Specifications (ICE)'!$P$3)*'Specifications (ICE)'!$P$5*E1463^2</f>
        <v>56.217600027646043</v>
      </c>
      <c r="H1463" s="14">
        <f>IF(B1463="A",'Specifications (ICE)'!$M$12,IF(B1463="G",'Specifications (ICE)'!$M$13))</f>
        <v>84.271039200000004</v>
      </c>
      <c r="I1463" s="14">
        <f>'Specifications (ICE)'!$H$11-G1463-H1463-R1463</f>
        <v>561.50961099107656</v>
      </c>
      <c r="J1463" s="14">
        <f t="shared" si="521"/>
        <v>0.88728655499254105</v>
      </c>
      <c r="K1463" s="14">
        <f>0.5*'Specifications (ICE)'!$E$16*E1463^2</f>
        <v>48283.043975654393</v>
      </c>
      <c r="L1463" s="14">
        <f>E1463/'Specifications (ICE)'!$M$4</f>
        <v>46.93333333333333</v>
      </c>
      <c r="M1463" s="14">
        <f t="shared" si="518"/>
        <v>3</v>
      </c>
      <c r="N1463" s="14">
        <f>IF(M1463=1,'Specifications (ICE)'!$M$19,IF(M1463=2,'Specifications (ICE)'!$M$20,IF(M1463=3,'Specifications (ICE)'!$M$21)))</f>
        <v>632.83908432016858</v>
      </c>
      <c r="O1463" s="14">
        <f t="shared" si="519"/>
        <v>56.911309171706868</v>
      </c>
      <c r="P1463" s="13">
        <f t="shared" si="520"/>
        <v>0</v>
      </c>
      <c r="Q1463" s="14">
        <v>0</v>
      </c>
      <c r="R1463" s="17">
        <f>'Specifications (ICE)'!$E$16*9.81*SIN(Q1463-Q1462)</f>
        <v>0</v>
      </c>
      <c r="S1463" s="14">
        <f t="shared" si="522"/>
        <v>0</v>
      </c>
      <c r="T1463" s="12"/>
      <c r="U1463" s="3"/>
      <c r="V1463" s="19"/>
      <c r="W1463" s="14">
        <f>IF(M1463=1,_xlfn.XLOOKUP(D1463,' RPM (ICE)'!$E$3:$E$63,' RPM (ICE)'!$B$3:$B$63,,1),IF(M1463=2,_xlfn.XLOOKUP(D1463,' RPM (ICE)'!$F$3:$F$63,' RPM (ICE)'!$B$3:$B$63,,1),IF(M1463=3,_xlfn.XLOOKUP(D1463,' RPM (ICE)'!$G$3:$G$63,' RPM (ICE)'!$B$3:$B$63,,1))))</f>
        <v>6900</v>
      </c>
      <c r="X1463" s="12"/>
      <c r="Y1463" s="3"/>
      <c r="Z1463" s="3"/>
      <c r="AA1463" s="3"/>
      <c r="AB1463" s="19"/>
      <c r="AC1463" s="14">
        <f>IF(M1463=1,_xlfn.XLOOKUP(D1463,' RPM (ICE)'!$E$3:$E$63,' RPM (ICE)'!$C$3:$C$63,,-1),IF(M1463=2,_xlfn.XLOOKUP(D1463,' RPM (ICE)'!$F$3:$F$63,' RPM (ICE)'!$C$3:$C$63,,-1),IF(M1463=3,_xlfn.XLOOKUP(D1463,' RPM (ICE)'!$G$3:$G$63,' RPM (ICE)'!$C$3:$C$63,,-1))))</f>
        <v>13.483333333333301</v>
      </c>
      <c r="AD1463" s="14">
        <f t="shared" si="523"/>
        <v>10.054521666666643</v>
      </c>
      <c r="AE1463" s="14">
        <f t="shared" si="524"/>
        <v>13.914292245024122</v>
      </c>
      <c r="AF1463" s="14" cm="1">
        <f t="array" ref="AF1463">_xlfn.XLOOKUP(AE1463,BSFC!$I$11:$I$33,_xlfn.XLOOKUP('Main Data (ICE)'!W1463,BSFC!$J$10:$W$10,BSFC!$J$11:$W$33,,-1),,-1)</f>
        <v>450.79008974999994</v>
      </c>
      <c r="AG1463" s="14">
        <f t="shared" si="525"/>
        <v>1.2590218679194376</v>
      </c>
      <c r="AH1463" s="14">
        <f t="shared" si="526"/>
        <v>2.08253003846414E-4</v>
      </c>
      <c r="AI1463" s="14">
        <f t="shared" si="527"/>
        <v>9.3878390294632047E-2</v>
      </c>
      <c r="AJ1463" s="14">
        <f t="shared" si="530"/>
        <v>170.19324015959714</v>
      </c>
      <c r="AK1463" s="14">
        <f t="shared" si="528"/>
        <v>1.2434223880083715E-4</v>
      </c>
      <c r="AL1463" s="14">
        <f t="shared" si="529"/>
        <v>0.22542151014516446</v>
      </c>
    </row>
    <row r="1464" spans="1:38" ht="15.75" thickBot="1" x14ac:dyDescent="0.3">
      <c r="A1464" s="14">
        <v>2</v>
      </c>
      <c r="B1464" s="17" t="s">
        <v>33</v>
      </c>
      <c r="C1464" s="14">
        <f t="shared" si="534"/>
        <v>1458</v>
      </c>
      <c r="D1464" s="14">
        <f t="shared" si="531"/>
        <v>30.000049728</v>
      </c>
      <c r="E1464" s="14">
        <f t="shared" si="532"/>
        <v>13.411199999999999</v>
      </c>
      <c r="F1464" s="14">
        <f t="shared" si="533"/>
        <v>125.57630890610295</v>
      </c>
      <c r="G1464" s="14">
        <f>0.5*('Specifications (ICE)'!$P$4*'Specifications (ICE)'!$P$3)*'Specifications (ICE)'!$P$5*E1464^2</f>
        <v>56.217600027646043</v>
      </c>
      <c r="H1464" s="14">
        <f>IF(B1464="A",'Specifications (ICE)'!$M$12,IF(B1464="G",'Specifications (ICE)'!$M$13))</f>
        <v>84.271039200000004</v>
      </c>
      <c r="I1464" s="14">
        <f>'Specifications (ICE)'!$H$11-G1464-H1464-R1464</f>
        <v>561.50961099107656</v>
      </c>
      <c r="J1464" s="14">
        <f t="shared" si="521"/>
        <v>0.88728655499254105</v>
      </c>
      <c r="K1464" s="14">
        <f>0.5*'Specifications (ICE)'!$E$16*E1464^2</f>
        <v>48283.043975654393</v>
      </c>
      <c r="L1464" s="14">
        <f>E1464/'Specifications (ICE)'!$M$4</f>
        <v>46.93333333333333</v>
      </c>
      <c r="M1464" s="14">
        <f t="shared" si="518"/>
        <v>3</v>
      </c>
      <c r="N1464" s="14">
        <f>IF(M1464=1,'Specifications (ICE)'!$M$19,IF(M1464=2,'Specifications (ICE)'!$M$20,IF(M1464=3,'Specifications (ICE)'!$M$21)))</f>
        <v>632.83908432016858</v>
      </c>
      <c r="O1464" s="14">
        <f t="shared" si="519"/>
        <v>56.911309171706868</v>
      </c>
      <c r="P1464" s="13">
        <f t="shared" si="520"/>
        <v>0</v>
      </c>
      <c r="Q1464" s="14">
        <v>0</v>
      </c>
      <c r="R1464" s="17">
        <f>'Specifications (ICE)'!$E$16*9.81*SIN(Q1464-Q1463)</f>
        <v>0</v>
      </c>
      <c r="S1464" s="14">
        <f t="shared" si="522"/>
        <v>0</v>
      </c>
      <c r="T1464" s="12"/>
      <c r="U1464" s="3"/>
      <c r="V1464" s="19"/>
      <c r="W1464" s="14">
        <f>IF(M1464=1,_xlfn.XLOOKUP(D1464,' RPM (ICE)'!$E$3:$E$63,' RPM (ICE)'!$B$3:$B$63,,1),IF(M1464=2,_xlfn.XLOOKUP(D1464,' RPM (ICE)'!$F$3:$F$63,' RPM (ICE)'!$B$3:$B$63,,1),IF(M1464=3,_xlfn.XLOOKUP(D1464,' RPM (ICE)'!$G$3:$G$63,' RPM (ICE)'!$B$3:$B$63,,1))))</f>
        <v>6900</v>
      </c>
      <c r="X1464" s="12"/>
      <c r="Y1464" s="3"/>
      <c r="Z1464" s="3"/>
      <c r="AA1464" s="3"/>
      <c r="AB1464" s="19"/>
      <c r="AC1464" s="14">
        <f>IF(M1464=1,_xlfn.XLOOKUP(D1464,' RPM (ICE)'!$E$3:$E$63,' RPM (ICE)'!$C$3:$C$63,,-1),IF(M1464=2,_xlfn.XLOOKUP(D1464,' RPM (ICE)'!$F$3:$F$63,' RPM (ICE)'!$C$3:$C$63,,-1),IF(M1464=3,_xlfn.XLOOKUP(D1464,' RPM (ICE)'!$G$3:$G$63,' RPM (ICE)'!$C$3:$C$63,,-1))))</f>
        <v>13.483333333333301</v>
      </c>
      <c r="AD1464" s="14">
        <f t="shared" si="523"/>
        <v>10.054521666666643</v>
      </c>
      <c r="AE1464" s="14">
        <f t="shared" si="524"/>
        <v>13.914292245024122</v>
      </c>
      <c r="AF1464" s="14" cm="1">
        <f t="array" ref="AF1464">_xlfn.XLOOKUP(AE1464,BSFC!$I$11:$I$33,_xlfn.XLOOKUP('Main Data (ICE)'!W1464,BSFC!$J$10:$W$10,BSFC!$J$11:$W$33,,-1),,-1)</f>
        <v>450.79008974999994</v>
      </c>
      <c r="AG1464" s="14">
        <f t="shared" si="525"/>
        <v>1.2590218679194376</v>
      </c>
      <c r="AH1464" s="14">
        <f t="shared" si="526"/>
        <v>2.08253003846414E-4</v>
      </c>
      <c r="AI1464" s="14">
        <f t="shared" si="527"/>
        <v>9.3878390294632047E-2</v>
      </c>
      <c r="AJ1464" s="14">
        <f t="shared" si="530"/>
        <v>170.28711854989177</v>
      </c>
      <c r="AK1464" s="14">
        <f t="shared" si="528"/>
        <v>1.2434223880083715E-4</v>
      </c>
      <c r="AL1464" s="14">
        <f t="shared" si="529"/>
        <v>0.2255458523839653</v>
      </c>
    </row>
    <row r="1465" spans="1:38" ht="15.75" thickBot="1" x14ac:dyDescent="0.3">
      <c r="A1465" s="14">
        <v>2</v>
      </c>
      <c r="B1465" s="17" t="s">
        <v>33</v>
      </c>
      <c r="C1465" s="14">
        <f t="shared" si="534"/>
        <v>1459</v>
      </c>
      <c r="D1465" s="14">
        <f t="shared" si="531"/>
        <v>30.000049728</v>
      </c>
      <c r="E1465" s="14">
        <f t="shared" si="532"/>
        <v>13.411199999999999</v>
      </c>
      <c r="F1465" s="14">
        <f t="shared" si="533"/>
        <v>125.65087344917143</v>
      </c>
      <c r="G1465" s="14">
        <f>0.5*('Specifications (ICE)'!$P$4*'Specifications (ICE)'!$P$3)*'Specifications (ICE)'!$P$5*E1465^2</f>
        <v>56.217600027646043</v>
      </c>
      <c r="H1465" s="14">
        <f>IF(B1465="A",'Specifications (ICE)'!$M$12,IF(B1465="G",'Specifications (ICE)'!$M$13))</f>
        <v>84.271039200000004</v>
      </c>
      <c r="I1465" s="14">
        <f>'Specifications (ICE)'!$H$11-G1465-H1465-R1465</f>
        <v>561.50961099107656</v>
      </c>
      <c r="J1465" s="14">
        <f t="shared" si="521"/>
        <v>0.88728655499254105</v>
      </c>
      <c r="K1465" s="14">
        <f>0.5*'Specifications (ICE)'!$E$16*E1465^2</f>
        <v>48283.043975654393</v>
      </c>
      <c r="L1465" s="14">
        <f>E1465/'Specifications (ICE)'!$M$4</f>
        <v>46.93333333333333</v>
      </c>
      <c r="M1465" s="14">
        <f t="shared" si="518"/>
        <v>3</v>
      </c>
      <c r="N1465" s="14">
        <f>IF(M1465=1,'Specifications (ICE)'!$M$19,IF(M1465=2,'Specifications (ICE)'!$M$20,IF(M1465=3,'Specifications (ICE)'!$M$21)))</f>
        <v>632.83908432016858</v>
      </c>
      <c r="O1465" s="14">
        <f t="shared" si="519"/>
        <v>56.911309171706868</v>
      </c>
      <c r="P1465" s="13">
        <f t="shared" si="520"/>
        <v>0</v>
      </c>
      <c r="Q1465" s="14">
        <v>0</v>
      </c>
      <c r="R1465" s="17">
        <f>'Specifications (ICE)'!$E$16*9.81*SIN(Q1465-Q1464)</f>
        <v>0</v>
      </c>
      <c r="S1465" s="14">
        <f t="shared" si="522"/>
        <v>0</v>
      </c>
      <c r="T1465" s="12"/>
      <c r="U1465" s="3"/>
      <c r="V1465" s="19"/>
      <c r="W1465" s="14">
        <f>IF(M1465=1,_xlfn.XLOOKUP(D1465,' RPM (ICE)'!$E$3:$E$63,' RPM (ICE)'!$B$3:$B$63,,1),IF(M1465=2,_xlfn.XLOOKUP(D1465,' RPM (ICE)'!$F$3:$F$63,' RPM (ICE)'!$B$3:$B$63,,1),IF(M1465=3,_xlfn.XLOOKUP(D1465,' RPM (ICE)'!$G$3:$G$63,' RPM (ICE)'!$B$3:$B$63,,1))))</f>
        <v>6900</v>
      </c>
      <c r="X1465" s="12"/>
      <c r="Y1465" s="3"/>
      <c r="Z1465" s="3"/>
      <c r="AA1465" s="3"/>
      <c r="AB1465" s="19"/>
      <c r="AC1465" s="14">
        <f>IF(M1465=1,_xlfn.XLOOKUP(D1465,' RPM (ICE)'!$E$3:$E$63,' RPM (ICE)'!$C$3:$C$63,,-1),IF(M1465=2,_xlfn.XLOOKUP(D1465,' RPM (ICE)'!$F$3:$F$63,' RPM (ICE)'!$C$3:$C$63,,-1),IF(M1465=3,_xlfn.XLOOKUP(D1465,' RPM (ICE)'!$G$3:$G$63,' RPM (ICE)'!$C$3:$C$63,,-1))))</f>
        <v>13.483333333333301</v>
      </c>
      <c r="AD1465" s="14">
        <f t="shared" si="523"/>
        <v>10.054521666666643</v>
      </c>
      <c r="AE1465" s="14">
        <f t="shared" si="524"/>
        <v>13.914292245024122</v>
      </c>
      <c r="AF1465" s="14" cm="1">
        <f t="array" ref="AF1465">_xlfn.XLOOKUP(AE1465,BSFC!$I$11:$I$33,_xlfn.XLOOKUP('Main Data (ICE)'!W1465,BSFC!$J$10:$W$10,BSFC!$J$11:$W$33,,-1),,-1)</f>
        <v>450.79008974999994</v>
      </c>
      <c r="AG1465" s="14">
        <f t="shared" si="525"/>
        <v>1.2590218679194376</v>
      </c>
      <c r="AH1465" s="14">
        <f t="shared" si="526"/>
        <v>2.08253003846414E-4</v>
      </c>
      <c r="AI1465" s="14">
        <f t="shared" si="527"/>
        <v>9.3878390294632047E-2</v>
      </c>
      <c r="AJ1465" s="14">
        <f t="shared" si="530"/>
        <v>170.38099694018641</v>
      </c>
      <c r="AK1465" s="14">
        <f t="shared" si="528"/>
        <v>1.2434223880083715E-4</v>
      </c>
      <c r="AL1465" s="14">
        <f t="shared" si="529"/>
        <v>0.22567019462276613</v>
      </c>
    </row>
    <row r="1466" spans="1:38" ht="15.75" thickBot="1" x14ac:dyDescent="0.3">
      <c r="A1466" s="14">
        <v>2</v>
      </c>
      <c r="B1466" s="17" t="s">
        <v>33</v>
      </c>
      <c r="C1466" s="14">
        <f t="shared" si="534"/>
        <v>1460</v>
      </c>
      <c r="D1466" s="14">
        <f t="shared" si="531"/>
        <v>30.000049728</v>
      </c>
      <c r="E1466" s="14">
        <f t="shared" si="532"/>
        <v>13.411199999999999</v>
      </c>
      <c r="F1466" s="14">
        <f t="shared" si="533"/>
        <v>125.7254379922399</v>
      </c>
      <c r="G1466" s="14">
        <f>0.5*('Specifications (ICE)'!$P$4*'Specifications (ICE)'!$P$3)*'Specifications (ICE)'!$P$5*E1466^2</f>
        <v>56.217600027646043</v>
      </c>
      <c r="H1466" s="14">
        <f>IF(B1466="A",'Specifications (ICE)'!$M$12,IF(B1466="G",'Specifications (ICE)'!$M$13))</f>
        <v>84.271039200000004</v>
      </c>
      <c r="I1466" s="14">
        <f>'Specifications (ICE)'!$H$11-G1466-H1466-R1466</f>
        <v>561.50961099107656</v>
      </c>
      <c r="J1466" s="14">
        <f t="shared" si="521"/>
        <v>0.88728655499254105</v>
      </c>
      <c r="K1466" s="14">
        <f>0.5*'Specifications (ICE)'!$E$16*E1466^2</f>
        <v>48283.043975654393</v>
      </c>
      <c r="L1466" s="14">
        <f>E1466/'Specifications (ICE)'!$M$4</f>
        <v>46.93333333333333</v>
      </c>
      <c r="M1466" s="14">
        <f t="shared" si="518"/>
        <v>3</v>
      </c>
      <c r="N1466" s="14">
        <f>IF(M1466=1,'Specifications (ICE)'!$M$19,IF(M1466=2,'Specifications (ICE)'!$M$20,IF(M1466=3,'Specifications (ICE)'!$M$21)))</f>
        <v>632.83908432016858</v>
      </c>
      <c r="O1466" s="14">
        <f t="shared" si="519"/>
        <v>56.911309171706868</v>
      </c>
      <c r="P1466" s="13">
        <f t="shared" si="520"/>
        <v>0</v>
      </c>
      <c r="Q1466" s="14">
        <v>0</v>
      </c>
      <c r="R1466" s="17">
        <f>'Specifications (ICE)'!$E$16*9.81*SIN(Q1466-Q1465)</f>
        <v>0</v>
      </c>
      <c r="S1466" s="14">
        <f t="shared" si="522"/>
        <v>0</v>
      </c>
      <c r="T1466" s="12"/>
      <c r="U1466" s="3"/>
      <c r="V1466" s="19"/>
      <c r="W1466" s="14">
        <f>IF(M1466=1,_xlfn.XLOOKUP(D1466,' RPM (ICE)'!$E$3:$E$63,' RPM (ICE)'!$B$3:$B$63,,1),IF(M1466=2,_xlfn.XLOOKUP(D1466,' RPM (ICE)'!$F$3:$F$63,' RPM (ICE)'!$B$3:$B$63,,1),IF(M1466=3,_xlfn.XLOOKUP(D1466,' RPM (ICE)'!$G$3:$G$63,' RPM (ICE)'!$B$3:$B$63,,1))))</f>
        <v>6900</v>
      </c>
      <c r="X1466" s="12"/>
      <c r="Y1466" s="3"/>
      <c r="Z1466" s="3"/>
      <c r="AA1466" s="3"/>
      <c r="AB1466" s="19"/>
      <c r="AC1466" s="14">
        <f>IF(M1466=1,_xlfn.XLOOKUP(D1466,' RPM (ICE)'!$E$3:$E$63,' RPM (ICE)'!$C$3:$C$63,,-1),IF(M1466=2,_xlfn.XLOOKUP(D1466,' RPM (ICE)'!$F$3:$F$63,' RPM (ICE)'!$C$3:$C$63,,-1),IF(M1466=3,_xlfn.XLOOKUP(D1466,' RPM (ICE)'!$G$3:$G$63,' RPM (ICE)'!$C$3:$C$63,,-1))))</f>
        <v>13.483333333333301</v>
      </c>
      <c r="AD1466" s="14">
        <f t="shared" si="523"/>
        <v>10.054521666666643</v>
      </c>
      <c r="AE1466" s="14">
        <f t="shared" si="524"/>
        <v>13.914292245024122</v>
      </c>
      <c r="AF1466" s="14" cm="1">
        <f t="array" ref="AF1466">_xlfn.XLOOKUP(AE1466,BSFC!$I$11:$I$33,_xlfn.XLOOKUP('Main Data (ICE)'!W1466,BSFC!$J$10:$W$10,BSFC!$J$11:$W$33,,-1),,-1)</f>
        <v>450.79008974999994</v>
      </c>
      <c r="AG1466" s="14">
        <f t="shared" si="525"/>
        <v>1.2590218679194376</v>
      </c>
      <c r="AH1466" s="14">
        <f t="shared" si="526"/>
        <v>2.08253003846414E-4</v>
      </c>
      <c r="AI1466" s="14">
        <f t="shared" si="527"/>
        <v>9.3878390294632047E-2</v>
      </c>
      <c r="AJ1466" s="14">
        <f t="shared" si="530"/>
        <v>170.47487533048104</v>
      </c>
      <c r="AK1466" s="14">
        <f t="shared" si="528"/>
        <v>1.2434223880083715E-4</v>
      </c>
      <c r="AL1466" s="14">
        <f t="shared" si="529"/>
        <v>0.22579453686156697</v>
      </c>
    </row>
    <row r="1467" spans="1:38" ht="15.75" thickBot="1" x14ac:dyDescent="0.3">
      <c r="A1467" s="14">
        <v>2</v>
      </c>
      <c r="B1467" s="17" t="s">
        <v>33</v>
      </c>
      <c r="C1467" s="14">
        <f t="shared" si="534"/>
        <v>1461</v>
      </c>
      <c r="D1467" s="14">
        <f t="shared" si="531"/>
        <v>30.000049728</v>
      </c>
      <c r="E1467" s="14">
        <f t="shared" si="532"/>
        <v>13.411199999999999</v>
      </c>
      <c r="F1467" s="14">
        <f t="shared" si="533"/>
        <v>125.80000253530838</v>
      </c>
      <c r="G1467" s="14">
        <f>0.5*('Specifications (ICE)'!$P$4*'Specifications (ICE)'!$P$3)*'Specifications (ICE)'!$P$5*E1467^2</f>
        <v>56.217600027646043</v>
      </c>
      <c r="H1467" s="14">
        <f>IF(B1467="A",'Specifications (ICE)'!$M$12,IF(B1467="G",'Specifications (ICE)'!$M$13))</f>
        <v>84.271039200000004</v>
      </c>
      <c r="I1467" s="14">
        <f>'Specifications (ICE)'!$H$11-G1467-H1467-R1467</f>
        <v>561.50961099107656</v>
      </c>
      <c r="J1467" s="14">
        <f t="shared" si="521"/>
        <v>0.88728655499254105</v>
      </c>
      <c r="K1467" s="14">
        <f>0.5*'Specifications (ICE)'!$E$16*E1467^2</f>
        <v>48283.043975654393</v>
      </c>
      <c r="L1467" s="14">
        <f>E1467/'Specifications (ICE)'!$M$4</f>
        <v>46.93333333333333</v>
      </c>
      <c r="M1467" s="14">
        <f t="shared" si="518"/>
        <v>3</v>
      </c>
      <c r="N1467" s="14">
        <f>IF(M1467=1,'Specifications (ICE)'!$M$19,IF(M1467=2,'Specifications (ICE)'!$M$20,IF(M1467=3,'Specifications (ICE)'!$M$21)))</f>
        <v>632.83908432016858</v>
      </c>
      <c r="O1467" s="14">
        <f t="shared" si="519"/>
        <v>56.911309171706868</v>
      </c>
      <c r="P1467" s="13">
        <f t="shared" si="520"/>
        <v>0</v>
      </c>
      <c r="Q1467" s="14">
        <v>0</v>
      </c>
      <c r="R1467" s="17">
        <f>'Specifications (ICE)'!$E$16*9.81*SIN(Q1467-Q1466)</f>
        <v>0</v>
      </c>
      <c r="S1467" s="14">
        <f t="shared" si="522"/>
        <v>0</v>
      </c>
      <c r="T1467" s="12"/>
      <c r="U1467" s="3"/>
      <c r="V1467" s="19"/>
      <c r="W1467" s="14">
        <f>IF(M1467=1,_xlfn.XLOOKUP(D1467,' RPM (ICE)'!$E$3:$E$63,' RPM (ICE)'!$B$3:$B$63,,1),IF(M1467=2,_xlfn.XLOOKUP(D1467,' RPM (ICE)'!$F$3:$F$63,' RPM (ICE)'!$B$3:$B$63,,1),IF(M1467=3,_xlfn.XLOOKUP(D1467,' RPM (ICE)'!$G$3:$G$63,' RPM (ICE)'!$B$3:$B$63,,1))))</f>
        <v>6900</v>
      </c>
      <c r="X1467" s="12"/>
      <c r="Y1467" s="3"/>
      <c r="Z1467" s="3"/>
      <c r="AA1467" s="3"/>
      <c r="AB1467" s="19"/>
      <c r="AC1467" s="14">
        <f>IF(M1467=1,_xlfn.XLOOKUP(D1467,' RPM (ICE)'!$E$3:$E$63,' RPM (ICE)'!$C$3:$C$63,,-1),IF(M1467=2,_xlfn.XLOOKUP(D1467,' RPM (ICE)'!$F$3:$F$63,' RPM (ICE)'!$C$3:$C$63,,-1),IF(M1467=3,_xlfn.XLOOKUP(D1467,' RPM (ICE)'!$G$3:$G$63,' RPM (ICE)'!$C$3:$C$63,,-1))))</f>
        <v>13.483333333333301</v>
      </c>
      <c r="AD1467" s="14">
        <f t="shared" si="523"/>
        <v>10.054521666666643</v>
      </c>
      <c r="AE1467" s="14">
        <f t="shared" si="524"/>
        <v>13.914292245024122</v>
      </c>
      <c r="AF1467" s="14" cm="1">
        <f t="array" ref="AF1467">_xlfn.XLOOKUP(AE1467,BSFC!$I$11:$I$33,_xlfn.XLOOKUP('Main Data (ICE)'!W1467,BSFC!$J$10:$W$10,BSFC!$J$11:$W$33,,-1),,-1)</f>
        <v>450.79008974999994</v>
      </c>
      <c r="AG1467" s="14">
        <f t="shared" si="525"/>
        <v>1.2590218679194376</v>
      </c>
      <c r="AH1467" s="14">
        <f t="shared" si="526"/>
        <v>2.08253003846414E-4</v>
      </c>
      <c r="AI1467" s="14">
        <f t="shared" si="527"/>
        <v>9.3878390294632047E-2</v>
      </c>
      <c r="AJ1467" s="14">
        <f t="shared" si="530"/>
        <v>170.56875372077567</v>
      </c>
      <c r="AK1467" s="14">
        <f t="shared" si="528"/>
        <v>1.2434223880083715E-4</v>
      </c>
      <c r="AL1467" s="14">
        <f t="shared" si="529"/>
        <v>0.22591887910036781</v>
      </c>
    </row>
    <row r="1468" spans="1:38" ht="15.75" thickBot="1" x14ac:dyDescent="0.3">
      <c r="A1468" s="14">
        <v>2</v>
      </c>
      <c r="B1468" s="17" t="s">
        <v>33</v>
      </c>
      <c r="C1468" s="14">
        <f t="shared" si="534"/>
        <v>1462</v>
      </c>
      <c r="D1468" s="14">
        <f t="shared" si="531"/>
        <v>30.000049728</v>
      </c>
      <c r="E1468" s="14">
        <f t="shared" si="532"/>
        <v>13.411199999999999</v>
      </c>
      <c r="F1468" s="14">
        <f t="shared" si="533"/>
        <v>125.87456707837686</v>
      </c>
      <c r="G1468" s="14">
        <f>0.5*('Specifications (ICE)'!$P$4*'Specifications (ICE)'!$P$3)*'Specifications (ICE)'!$P$5*E1468^2</f>
        <v>56.217600027646043</v>
      </c>
      <c r="H1468" s="14">
        <f>IF(B1468="A",'Specifications (ICE)'!$M$12,IF(B1468="G",'Specifications (ICE)'!$M$13))</f>
        <v>84.271039200000004</v>
      </c>
      <c r="I1468" s="14">
        <f>'Specifications (ICE)'!$H$11-G1468-H1468-R1468</f>
        <v>561.50961099107656</v>
      </c>
      <c r="J1468" s="14">
        <f t="shared" si="521"/>
        <v>0.88728655499254105</v>
      </c>
      <c r="K1468" s="14">
        <f>0.5*'Specifications (ICE)'!$E$16*E1468^2</f>
        <v>48283.043975654393</v>
      </c>
      <c r="L1468" s="14">
        <f>E1468/'Specifications (ICE)'!$M$4</f>
        <v>46.93333333333333</v>
      </c>
      <c r="M1468" s="14">
        <f t="shared" si="518"/>
        <v>3</v>
      </c>
      <c r="N1468" s="14">
        <f>IF(M1468=1,'Specifications (ICE)'!$M$19,IF(M1468=2,'Specifications (ICE)'!$M$20,IF(M1468=3,'Specifications (ICE)'!$M$21)))</f>
        <v>632.83908432016858</v>
      </c>
      <c r="O1468" s="14">
        <f t="shared" si="519"/>
        <v>56.911309171706868</v>
      </c>
      <c r="P1468" s="13">
        <f t="shared" si="520"/>
        <v>0</v>
      </c>
      <c r="Q1468" s="14">
        <v>0</v>
      </c>
      <c r="R1468" s="17">
        <f>'Specifications (ICE)'!$E$16*9.81*SIN(Q1468-Q1467)</f>
        <v>0</v>
      </c>
      <c r="S1468" s="14">
        <f t="shared" si="522"/>
        <v>0</v>
      </c>
      <c r="T1468" s="12"/>
      <c r="U1468" s="3"/>
      <c r="V1468" s="19"/>
      <c r="W1468" s="14">
        <f>IF(M1468=1,_xlfn.XLOOKUP(D1468,' RPM (ICE)'!$E$3:$E$63,' RPM (ICE)'!$B$3:$B$63,,1),IF(M1468=2,_xlfn.XLOOKUP(D1468,' RPM (ICE)'!$F$3:$F$63,' RPM (ICE)'!$B$3:$B$63,,1),IF(M1468=3,_xlfn.XLOOKUP(D1468,' RPM (ICE)'!$G$3:$G$63,' RPM (ICE)'!$B$3:$B$63,,1))))</f>
        <v>6900</v>
      </c>
      <c r="X1468" s="12"/>
      <c r="Y1468" s="3"/>
      <c r="Z1468" s="3"/>
      <c r="AA1468" s="3"/>
      <c r="AB1468" s="19"/>
      <c r="AC1468" s="14">
        <f>IF(M1468=1,_xlfn.XLOOKUP(D1468,' RPM (ICE)'!$E$3:$E$63,' RPM (ICE)'!$C$3:$C$63,,-1),IF(M1468=2,_xlfn.XLOOKUP(D1468,' RPM (ICE)'!$F$3:$F$63,' RPM (ICE)'!$C$3:$C$63,,-1),IF(M1468=3,_xlfn.XLOOKUP(D1468,' RPM (ICE)'!$G$3:$G$63,' RPM (ICE)'!$C$3:$C$63,,-1))))</f>
        <v>13.483333333333301</v>
      </c>
      <c r="AD1468" s="14">
        <f t="shared" si="523"/>
        <v>10.054521666666643</v>
      </c>
      <c r="AE1468" s="14">
        <f t="shared" si="524"/>
        <v>13.914292245024122</v>
      </c>
      <c r="AF1468" s="14" cm="1">
        <f t="array" ref="AF1468">_xlfn.XLOOKUP(AE1468,BSFC!$I$11:$I$33,_xlfn.XLOOKUP('Main Data (ICE)'!W1468,BSFC!$J$10:$W$10,BSFC!$J$11:$W$33,,-1),,-1)</f>
        <v>450.79008974999994</v>
      </c>
      <c r="AG1468" s="14">
        <f t="shared" si="525"/>
        <v>1.2590218679194376</v>
      </c>
      <c r="AH1468" s="14">
        <f t="shared" si="526"/>
        <v>2.08253003846414E-4</v>
      </c>
      <c r="AI1468" s="14">
        <f t="shared" si="527"/>
        <v>9.3878390294632047E-2</v>
      </c>
      <c r="AJ1468" s="14">
        <f t="shared" si="530"/>
        <v>170.66263211107031</v>
      </c>
      <c r="AK1468" s="14">
        <f t="shared" si="528"/>
        <v>1.2434223880083715E-4</v>
      </c>
      <c r="AL1468" s="14">
        <f t="shared" si="529"/>
        <v>0.22604322133916865</v>
      </c>
    </row>
    <row r="1469" spans="1:38" ht="15.75" thickBot="1" x14ac:dyDescent="0.3">
      <c r="A1469" s="14">
        <v>2</v>
      </c>
      <c r="B1469" s="17" t="s">
        <v>33</v>
      </c>
      <c r="C1469" s="14">
        <f t="shared" si="534"/>
        <v>1463</v>
      </c>
      <c r="D1469" s="14">
        <f t="shared" si="531"/>
        <v>30.000049728</v>
      </c>
      <c r="E1469" s="14">
        <f t="shared" si="532"/>
        <v>13.411199999999999</v>
      </c>
      <c r="F1469" s="14">
        <f t="shared" si="533"/>
        <v>125.94913162144533</v>
      </c>
      <c r="G1469" s="14">
        <f>0.5*('Specifications (ICE)'!$P$4*'Specifications (ICE)'!$P$3)*'Specifications (ICE)'!$P$5*E1469^2</f>
        <v>56.217600027646043</v>
      </c>
      <c r="H1469" s="14">
        <f>IF(B1469="A",'Specifications (ICE)'!$M$12,IF(B1469="G",'Specifications (ICE)'!$M$13))</f>
        <v>84.271039200000004</v>
      </c>
      <c r="I1469" s="14">
        <f>'Specifications (ICE)'!$H$11-G1469-H1469-R1469</f>
        <v>561.50961099107656</v>
      </c>
      <c r="J1469" s="14">
        <f t="shared" si="521"/>
        <v>0.88728655499254105</v>
      </c>
      <c r="K1469" s="14">
        <f>0.5*'Specifications (ICE)'!$E$16*E1469^2</f>
        <v>48283.043975654393</v>
      </c>
      <c r="L1469" s="14">
        <f>E1469/'Specifications (ICE)'!$M$4</f>
        <v>46.93333333333333</v>
      </c>
      <c r="M1469" s="14">
        <f t="shared" si="518"/>
        <v>3</v>
      </c>
      <c r="N1469" s="14">
        <f>IF(M1469=1,'Specifications (ICE)'!$M$19,IF(M1469=2,'Specifications (ICE)'!$M$20,IF(M1469=3,'Specifications (ICE)'!$M$21)))</f>
        <v>632.83908432016858</v>
      </c>
      <c r="O1469" s="14">
        <f t="shared" si="519"/>
        <v>56.911309171706868</v>
      </c>
      <c r="P1469" s="13">
        <f t="shared" si="520"/>
        <v>0</v>
      </c>
      <c r="Q1469" s="14">
        <v>0</v>
      </c>
      <c r="R1469" s="17">
        <f>'Specifications (ICE)'!$E$16*9.81*SIN(Q1469-Q1468)</f>
        <v>0</v>
      </c>
      <c r="S1469" s="14">
        <f t="shared" si="522"/>
        <v>0</v>
      </c>
      <c r="T1469" s="12"/>
      <c r="U1469" s="3"/>
      <c r="V1469" s="19"/>
      <c r="W1469" s="14">
        <f>IF(M1469=1,_xlfn.XLOOKUP(D1469,' RPM (ICE)'!$E$3:$E$63,' RPM (ICE)'!$B$3:$B$63,,1),IF(M1469=2,_xlfn.XLOOKUP(D1469,' RPM (ICE)'!$F$3:$F$63,' RPM (ICE)'!$B$3:$B$63,,1),IF(M1469=3,_xlfn.XLOOKUP(D1469,' RPM (ICE)'!$G$3:$G$63,' RPM (ICE)'!$B$3:$B$63,,1))))</f>
        <v>6900</v>
      </c>
      <c r="X1469" s="12"/>
      <c r="Y1469" s="3"/>
      <c r="Z1469" s="3"/>
      <c r="AA1469" s="3"/>
      <c r="AB1469" s="19"/>
      <c r="AC1469" s="14">
        <f>IF(M1469=1,_xlfn.XLOOKUP(D1469,' RPM (ICE)'!$E$3:$E$63,' RPM (ICE)'!$C$3:$C$63,,-1),IF(M1469=2,_xlfn.XLOOKUP(D1469,' RPM (ICE)'!$F$3:$F$63,' RPM (ICE)'!$C$3:$C$63,,-1),IF(M1469=3,_xlfn.XLOOKUP(D1469,' RPM (ICE)'!$G$3:$G$63,' RPM (ICE)'!$C$3:$C$63,,-1))))</f>
        <v>13.483333333333301</v>
      </c>
      <c r="AD1469" s="14">
        <f t="shared" si="523"/>
        <v>10.054521666666643</v>
      </c>
      <c r="AE1469" s="14">
        <f t="shared" si="524"/>
        <v>13.914292245024122</v>
      </c>
      <c r="AF1469" s="14" cm="1">
        <f t="array" ref="AF1469">_xlfn.XLOOKUP(AE1469,BSFC!$I$11:$I$33,_xlfn.XLOOKUP('Main Data (ICE)'!W1469,BSFC!$J$10:$W$10,BSFC!$J$11:$W$33,,-1),,-1)</f>
        <v>450.79008974999994</v>
      </c>
      <c r="AG1469" s="14">
        <f t="shared" si="525"/>
        <v>1.2590218679194376</v>
      </c>
      <c r="AH1469" s="14">
        <f t="shared" si="526"/>
        <v>2.08253003846414E-4</v>
      </c>
      <c r="AI1469" s="14">
        <f t="shared" si="527"/>
        <v>9.3878390294632047E-2</v>
      </c>
      <c r="AJ1469" s="14">
        <f t="shared" si="530"/>
        <v>170.75651050136494</v>
      </c>
      <c r="AK1469" s="14">
        <f t="shared" si="528"/>
        <v>1.2434223880083715E-4</v>
      </c>
      <c r="AL1469" s="14">
        <f t="shared" si="529"/>
        <v>0.22616756357796949</v>
      </c>
    </row>
    <row r="1470" spans="1:38" ht="15.75" thickBot="1" x14ac:dyDescent="0.3">
      <c r="A1470" s="14">
        <v>2</v>
      </c>
      <c r="B1470" s="17" t="s">
        <v>33</v>
      </c>
      <c r="C1470" s="14">
        <f t="shared" si="534"/>
        <v>1464</v>
      </c>
      <c r="D1470" s="14">
        <f t="shared" si="531"/>
        <v>30.000049728</v>
      </c>
      <c r="E1470" s="14">
        <f t="shared" si="532"/>
        <v>13.411199999999999</v>
      </c>
      <c r="F1470" s="14">
        <f t="shared" si="533"/>
        <v>126.02369616451381</v>
      </c>
      <c r="G1470" s="14">
        <f>0.5*('Specifications (ICE)'!$P$4*'Specifications (ICE)'!$P$3)*'Specifications (ICE)'!$P$5*E1470^2</f>
        <v>56.217600027646043</v>
      </c>
      <c r="H1470" s="14">
        <f>IF(B1470="A",'Specifications (ICE)'!$M$12,IF(B1470="G",'Specifications (ICE)'!$M$13))</f>
        <v>84.271039200000004</v>
      </c>
      <c r="I1470" s="14">
        <f>'Specifications (ICE)'!$H$11-G1470-H1470-R1470</f>
        <v>561.50961099107656</v>
      </c>
      <c r="J1470" s="14">
        <f t="shared" si="521"/>
        <v>0.88728655499254105</v>
      </c>
      <c r="K1470" s="14">
        <f>0.5*'Specifications (ICE)'!$E$16*E1470^2</f>
        <v>48283.043975654393</v>
      </c>
      <c r="L1470" s="14">
        <f>E1470/'Specifications (ICE)'!$M$4</f>
        <v>46.93333333333333</v>
      </c>
      <c r="M1470" s="14">
        <f t="shared" si="518"/>
        <v>3</v>
      </c>
      <c r="N1470" s="14">
        <f>IF(M1470=1,'Specifications (ICE)'!$M$19,IF(M1470=2,'Specifications (ICE)'!$M$20,IF(M1470=3,'Specifications (ICE)'!$M$21)))</f>
        <v>632.83908432016858</v>
      </c>
      <c r="O1470" s="14">
        <f t="shared" si="519"/>
        <v>56.911309171706868</v>
      </c>
      <c r="P1470" s="13">
        <f t="shared" si="520"/>
        <v>0</v>
      </c>
      <c r="Q1470" s="14">
        <v>0</v>
      </c>
      <c r="R1470" s="17">
        <f>'Specifications (ICE)'!$E$16*9.81*SIN(Q1470-Q1469)</f>
        <v>0</v>
      </c>
      <c r="S1470" s="14">
        <f t="shared" si="522"/>
        <v>0</v>
      </c>
      <c r="T1470" s="12"/>
      <c r="U1470" s="3"/>
      <c r="V1470" s="19"/>
      <c r="W1470" s="14">
        <f>IF(M1470=1,_xlfn.XLOOKUP(D1470,' RPM (ICE)'!$E$3:$E$63,' RPM (ICE)'!$B$3:$B$63,,1),IF(M1470=2,_xlfn.XLOOKUP(D1470,' RPM (ICE)'!$F$3:$F$63,' RPM (ICE)'!$B$3:$B$63,,1),IF(M1470=3,_xlfn.XLOOKUP(D1470,' RPM (ICE)'!$G$3:$G$63,' RPM (ICE)'!$B$3:$B$63,,1))))</f>
        <v>6900</v>
      </c>
      <c r="X1470" s="12"/>
      <c r="Y1470" s="3"/>
      <c r="Z1470" s="3"/>
      <c r="AA1470" s="3"/>
      <c r="AB1470" s="19"/>
      <c r="AC1470" s="14">
        <f>IF(M1470=1,_xlfn.XLOOKUP(D1470,' RPM (ICE)'!$E$3:$E$63,' RPM (ICE)'!$C$3:$C$63,,-1),IF(M1470=2,_xlfn.XLOOKUP(D1470,' RPM (ICE)'!$F$3:$F$63,' RPM (ICE)'!$C$3:$C$63,,-1),IF(M1470=3,_xlfn.XLOOKUP(D1470,' RPM (ICE)'!$G$3:$G$63,' RPM (ICE)'!$C$3:$C$63,,-1))))</f>
        <v>13.483333333333301</v>
      </c>
      <c r="AD1470" s="14">
        <f t="shared" si="523"/>
        <v>10.054521666666643</v>
      </c>
      <c r="AE1470" s="14">
        <f t="shared" si="524"/>
        <v>13.914292245024122</v>
      </c>
      <c r="AF1470" s="14" cm="1">
        <f t="array" ref="AF1470">_xlfn.XLOOKUP(AE1470,BSFC!$I$11:$I$33,_xlfn.XLOOKUP('Main Data (ICE)'!W1470,BSFC!$J$10:$W$10,BSFC!$J$11:$W$33,,-1),,-1)</f>
        <v>450.79008974999994</v>
      </c>
      <c r="AG1470" s="14">
        <f t="shared" si="525"/>
        <v>1.2590218679194376</v>
      </c>
      <c r="AH1470" s="14">
        <f t="shared" si="526"/>
        <v>2.08253003846414E-4</v>
      </c>
      <c r="AI1470" s="14">
        <f t="shared" si="527"/>
        <v>9.3878390294632047E-2</v>
      </c>
      <c r="AJ1470" s="14">
        <f t="shared" si="530"/>
        <v>170.85038889165958</v>
      </c>
      <c r="AK1470" s="14">
        <f t="shared" si="528"/>
        <v>1.2434223880083715E-4</v>
      </c>
      <c r="AL1470" s="14">
        <f t="shared" si="529"/>
        <v>0.22629190581677033</v>
      </c>
    </row>
    <row r="1471" spans="1:38" ht="15.75" thickBot="1" x14ac:dyDescent="0.3">
      <c r="A1471" s="14">
        <v>2</v>
      </c>
      <c r="B1471" s="17" t="s">
        <v>33</v>
      </c>
      <c r="C1471" s="14">
        <f t="shared" si="534"/>
        <v>1465</v>
      </c>
      <c r="D1471" s="14">
        <f t="shared" si="531"/>
        <v>30.000049728</v>
      </c>
      <c r="E1471" s="14">
        <f t="shared" si="532"/>
        <v>13.411199999999999</v>
      </c>
      <c r="F1471" s="14">
        <f t="shared" si="533"/>
        <v>126.09826070758228</v>
      </c>
      <c r="G1471" s="14">
        <f>0.5*('Specifications (ICE)'!$P$4*'Specifications (ICE)'!$P$3)*'Specifications (ICE)'!$P$5*E1471^2</f>
        <v>56.217600027646043</v>
      </c>
      <c r="H1471" s="14">
        <f>IF(B1471="A",'Specifications (ICE)'!$M$12,IF(B1471="G",'Specifications (ICE)'!$M$13))</f>
        <v>84.271039200000004</v>
      </c>
      <c r="I1471" s="14">
        <f>'Specifications (ICE)'!$H$11-G1471-H1471-R1471</f>
        <v>561.50961099107656</v>
      </c>
      <c r="J1471" s="14">
        <f t="shared" si="521"/>
        <v>0.88728655499254105</v>
      </c>
      <c r="K1471" s="14">
        <f>0.5*'Specifications (ICE)'!$E$16*E1471^2</f>
        <v>48283.043975654393</v>
      </c>
      <c r="L1471" s="14">
        <f>E1471/'Specifications (ICE)'!$M$4</f>
        <v>46.93333333333333</v>
      </c>
      <c r="M1471" s="14">
        <f t="shared" si="518"/>
        <v>3</v>
      </c>
      <c r="N1471" s="14">
        <f>IF(M1471=1,'Specifications (ICE)'!$M$19,IF(M1471=2,'Specifications (ICE)'!$M$20,IF(M1471=3,'Specifications (ICE)'!$M$21)))</f>
        <v>632.83908432016858</v>
      </c>
      <c r="O1471" s="14">
        <f t="shared" si="519"/>
        <v>56.911309171706868</v>
      </c>
      <c r="P1471" s="13">
        <f t="shared" si="520"/>
        <v>0</v>
      </c>
      <c r="Q1471" s="14">
        <v>0</v>
      </c>
      <c r="R1471" s="17">
        <f>'Specifications (ICE)'!$E$16*9.81*SIN(Q1471-Q1470)</f>
        <v>0</v>
      </c>
      <c r="S1471" s="14">
        <f t="shared" si="522"/>
        <v>0</v>
      </c>
      <c r="T1471" s="12"/>
      <c r="U1471" s="3"/>
      <c r="V1471" s="19"/>
      <c r="W1471" s="14">
        <f>IF(M1471=1,_xlfn.XLOOKUP(D1471,' RPM (ICE)'!$E$3:$E$63,' RPM (ICE)'!$B$3:$B$63,,1),IF(M1471=2,_xlfn.XLOOKUP(D1471,' RPM (ICE)'!$F$3:$F$63,' RPM (ICE)'!$B$3:$B$63,,1),IF(M1471=3,_xlfn.XLOOKUP(D1471,' RPM (ICE)'!$G$3:$G$63,' RPM (ICE)'!$B$3:$B$63,,1))))</f>
        <v>6900</v>
      </c>
      <c r="X1471" s="12"/>
      <c r="Y1471" s="3"/>
      <c r="Z1471" s="3"/>
      <c r="AA1471" s="3"/>
      <c r="AB1471" s="19"/>
      <c r="AC1471" s="14">
        <f>IF(M1471=1,_xlfn.XLOOKUP(D1471,' RPM (ICE)'!$E$3:$E$63,' RPM (ICE)'!$C$3:$C$63,,-1),IF(M1471=2,_xlfn.XLOOKUP(D1471,' RPM (ICE)'!$F$3:$F$63,' RPM (ICE)'!$C$3:$C$63,,-1),IF(M1471=3,_xlfn.XLOOKUP(D1471,' RPM (ICE)'!$G$3:$G$63,' RPM (ICE)'!$C$3:$C$63,,-1))))</f>
        <v>13.483333333333301</v>
      </c>
      <c r="AD1471" s="14">
        <f t="shared" si="523"/>
        <v>10.054521666666643</v>
      </c>
      <c r="AE1471" s="14">
        <f t="shared" si="524"/>
        <v>13.914292245024122</v>
      </c>
      <c r="AF1471" s="14" cm="1">
        <f t="array" ref="AF1471">_xlfn.XLOOKUP(AE1471,BSFC!$I$11:$I$33,_xlfn.XLOOKUP('Main Data (ICE)'!W1471,BSFC!$J$10:$W$10,BSFC!$J$11:$W$33,,-1),,-1)</f>
        <v>450.79008974999994</v>
      </c>
      <c r="AG1471" s="14">
        <f t="shared" si="525"/>
        <v>1.2590218679194376</v>
      </c>
      <c r="AH1471" s="14">
        <f t="shared" si="526"/>
        <v>2.08253003846414E-4</v>
      </c>
      <c r="AI1471" s="14">
        <f t="shared" si="527"/>
        <v>9.3878390294632047E-2</v>
      </c>
      <c r="AJ1471" s="14">
        <f t="shared" si="530"/>
        <v>170.94426728195421</v>
      </c>
      <c r="AK1471" s="14">
        <f t="shared" si="528"/>
        <v>1.2434223880083715E-4</v>
      </c>
      <c r="AL1471" s="14">
        <f t="shared" si="529"/>
        <v>0.22641624805557117</v>
      </c>
    </row>
    <row r="1472" spans="1:38" ht="15.75" thickBot="1" x14ac:dyDescent="0.3">
      <c r="A1472" s="14">
        <v>2</v>
      </c>
      <c r="B1472" s="17" t="s">
        <v>33</v>
      </c>
      <c r="C1472" s="14">
        <f t="shared" si="534"/>
        <v>1466</v>
      </c>
      <c r="D1472" s="14">
        <f t="shared" si="531"/>
        <v>30.000049728</v>
      </c>
      <c r="E1472" s="14">
        <f t="shared" si="532"/>
        <v>13.411199999999999</v>
      </c>
      <c r="F1472" s="14">
        <f t="shared" si="533"/>
        <v>126.17282525065076</v>
      </c>
      <c r="G1472" s="14">
        <f>0.5*('Specifications (ICE)'!$P$4*'Specifications (ICE)'!$P$3)*'Specifications (ICE)'!$P$5*E1472^2</f>
        <v>56.217600027646043</v>
      </c>
      <c r="H1472" s="14">
        <f>IF(B1472="A",'Specifications (ICE)'!$M$12,IF(B1472="G",'Specifications (ICE)'!$M$13))</f>
        <v>84.271039200000004</v>
      </c>
      <c r="I1472" s="14">
        <f>'Specifications (ICE)'!$H$11-G1472-H1472-R1472</f>
        <v>561.50961099107656</v>
      </c>
      <c r="J1472" s="14">
        <f t="shared" si="521"/>
        <v>0.88728655499254105</v>
      </c>
      <c r="K1472" s="14">
        <f>0.5*'Specifications (ICE)'!$E$16*E1472^2</f>
        <v>48283.043975654393</v>
      </c>
      <c r="L1472" s="14">
        <f>E1472/'Specifications (ICE)'!$M$4</f>
        <v>46.93333333333333</v>
      </c>
      <c r="M1472" s="14">
        <f t="shared" si="518"/>
        <v>3</v>
      </c>
      <c r="N1472" s="14">
        <f>IF(M1472=1,'Specifications (ICE)'!$M$19,IF(M1472=2,'Specifications (ICE)'!$M$20,IF(M1472=3,'Specifications (ICE)'!$M$21)))</f>
        <v>632.83908432016858</v>
      </c>
      <c r="O1472" s="14">
        <f t="shared" si="519"/>
        <v>56.911309171706868</v>
      </c>
      <c r="P1472" s="13">
        <f t="shared" si="520"/>
        <v>0</v>
      </c>
      <c r="Q1472" s="14">
        <v>0</v>
      </c>
      <c r="R1472" s="17">
        <f>'Specifications (ICE)'!$E$16*9.81*SIN(Q1472-Q1471)</f>
        <v>0</v>
      </c>
      <c r="S1472" s="14">
        <f t="shared" si="522"/>
        <v>0</v>
      </c>
      <c r="T1472" s="12"/>
      <c r="U1472" s="3"/>
      <c r="V1472" s="19"/>
      <c r="W1472" s="14">
        <f>IF(M1472=1,_xlfn.XLOOKUP(D1472,' RPM (ICE)'!$E$3:$E$63,' RPM (ICE)'!$B$3:$B$63,,1),IF(M1472=2,_xlfn.XLOOKUP(D1472,' RPM (ICE)'!$F$3:$F$63,' RPM (ICE)'!$B$3:$B$63,,1),IF(M1472=3,_xlfn.XLOOKUP(D1472,' RPM (ICE)'!$G$3:$G$63,' RPM (ICE)'!$B$3:$B$63,,1))))</f>
        <v>6900</v>
      </c>
      <c r="X1472" s="12"/>
      <c r="Y1472" s="3"/>
      <c r="Z1472" s="3"/>
      <c r="AA1472" s="3"/>
      <c r="AB1472" s="19"/>
      <c r="AC1472" s="14">
        <f>IF(M1472=1,_xlfn.XLOOKUP(D1472,' RPM (ICE)'!$E$3:$E$63,' RPM (ICE)'!$C$3:$C$63,,-1),IF(M1472=2,_xlfn.XLOOKUP(D1472,' RPM (ICE)'!$F$3:$F$63,' RPM (ICE)'!$C$3:$C$63,,-1),IF(M1472=3,_xlfn.XLOOKUP(D1472,' RPM (ICE)'!$G$3:$G$63,' RPM (ICE)'!$C$3:$C$63,,-1))))</f>
        <v>13.483333333333301</v>
      </c>
      <c r="AD1472" s="14">
        <f t="shared" si="523"/>
        <v>10.054521666666643</v>
      </c>
      <c r="AE1472" s="14">
        <f t="shared" si="524"/>
        <v>13.914292245024122</v>
      </c>
      <c r="AF1472" s="14" cm="1">
        <f t="array" ref="AF1472">_xlfn.XLOOKUP(AE1472,BSFC!$I$11:$I$33,_xlfn.XLOOKUP('Main Data (ICE)'!W1472,BSFC!$J$10:$W$10,BSFC!$J$11:$W$33,,-1),,-1)</f>
        <v>450.79008974999994</v>
      </c>
      <c r="AG1472" s="14">
        <f t="shared" si="525"/>
        <v>1.2590218679194376</v>
      </c>
      <c r="AH1472" s="14">
        <f t="shared" si="526"/>
        <v>2.08253003846414E-4</v>
      </c>
      <c r="AI1472" s="14">
        <f t="shared" si="527"/>
        <v>9.3878390294632047E-2</v>
      </c>
      <c r="AJ1472" s="14">
        <f t="shared" si="530"/>
        <v>171.03814567224885</v>
      </c>
      <c r="AK1472" s="14">
        <f t="shared" si="528"/>
        <v>1.2434223880083715E-4</v>
      </c>
      <c r="AL1472" s="14">
        <f t="shared" si="529"/>
        <v>0.22654059029437201</v>
      </c>
    </row>
    <row r="1473" spans="1:38" ht="15.75" thickBot="1" x14ac:dyDescent="0.3">
      <c r="A1473" s="14">
        <v>2</v>
      </c>
      <c r="B1473" s="17" t="s">
        <v>33</v>
      </c>
      <c r="C1473" s="14">
        <f t="shared" si="534"/>
        <v>1467</v>
      </c>
      <c r="D1473" s="14">
        <f t="shared" si="531"/>
        <v>30.000049728</v>
      </c>
      <c r="E1473" s="14">
        <f t="shared" si="532"/>
        <v>13.411199999999999</v>
      </c>
      <c r="F1473" s="14">
        <f t="shared" si="533"/>
        <v>126.24738979371924</v>
      </c>
      <c r="G1473" s="14">
        <f>0.5*('Specifications (ICE)'!$P$4*'Specifications (ICE)'!$P$3)*'Specifications (ICE)'!$P$5*E1473^2</f>
        <v>56.217600027646043</v>
      </c>
      <c r="H1473" s="14">
        <f>IF(B1473="A",'Specifications (ICE)'!$M$12,IF(B1473="G",'Specifications (ICE)'!$M$13))</f>
        <v>84.271039200000004</v>
      </c>
      <c r="I1473" s="14">
        <f>'Specifications (ICE)'!$H$11-G1473-H1473-R1473</f>
        <v>561.50961099107656</v>
      </c>
      <c r="J1473" s="14">
        <f t="shared" si="521"/>
        <v>0.88728655499254105</v>
      </c>
      <c r="K1473" s="14">
        <f>0.5*'Specifications (ICE)'!$E$16*E1473^2</f>
        <v>48283.043975654393</v>
      </c>
      <c r="L1473" s="14">
        <f>E1473/'Specifications (ICE)'!$M$4</f>
        <v>46.93333333333333</v>
      </c>
      <c r="M1473" s="14">
        <f t="shared" si="518"/>
        <v>3</v>
      </c>
      <c r="N1473" s="14">
        <f>IF(M1473=1,'Specifications (ICE)'!$M$19,IF(M1473=2,'Specifications (ICE)'!$M$20,IF(M1473=3,'Specifications (ICE)'!$M$21)))</f>
        <v>632.83908432016858</v>
      </c>
      <c r="O1473" s="14">
        <f t="shared" si="519"/>
        <v>56.911309171706868</v>
      </c>
      <c r="P1473" s="13">
        <f t="shared" si="520"/>
        <v>0</v>
      </c>
      <c r="Q1473" s="14">
        <v>0</v>
      </c>
      <c r="R1473" s="17">
        <f>'Specifications (ICE)'!$E$16*9.81*SIN(Q1473-Q1472)</f>
        <v>0</v>
      </c>
      <c r="S1473" s="14">
        <f t="shared" si="522"/>
        <v>0</v>
      </c>
      <c r="T1473" s="12"/>
      <c r="U1473" s="3"/>
      <c r="V1473" s="19"/>
      <c r="W1473" s="14">
        <f>IF(M1473=1,_xlfn.XLOOKUP(D1473,' RPM (ICE)'!$E$3:$E$63,' RPM (ICE)'!$B$3:$B$63,,1),IF(M1473=2,_xlfn.XLOOKUP(D1473,' RPM (ICE)'!$F$3:$F$63,' RPM (ICE)'!$B$3:$B$63,,1),IF(M1473=3,_xlfn.XLOOKUP(D1473,' RPM (ICE)'!$G$3:$G$63,' RPM (ICE)'!$B$3:$B$63,,1))))</f>
        <v>6900</v>
      </c>
      <c r="X1473" s="12"/>
      <c r="Y1473" s="3"/>
      <c r="Z1473" s="3"/>
      <c r="AA1473" s="3"/>
      <c r="AB1473" s="19"/>
      <c r="AC1473" s="14">
        <f>IF(M1473=1,_xlfn.XLOOKUP(D1473,' RPM (ICE)'!$E$3:$E$63,' RPM (ICE)'!$C$3:$C$63,,-1),IF(M1473=2,_xlfn.XLOOKUP(D1473,' RPM (ICE)'!$F$3:$F$63,' RPM (ICE)'!$C$3:$C$63,,-1),IF(M1473=3,_xlfn.XLOOKUP(D1473,' RPM (ICE)'!$G$3:$G$63,' RPM (ICE)'!$C$3:$C$63,,-1))))</f>
        <v>13.483333333333301</v>
      </c>
      <c r="AD1473" s="14">
        <f t="shared" si="523"/>
        <v>10.054521666666643</v>
      </c>
      <c r="AE1473" s="14">
        <f t="shared" si="524"/>
        <v>13.914292245024122</v>
      </c>
      <c r="AF1473" s="14" cm="1">
        <f t="array" ref="AF1473">_xlfn.XLOOKUP(AE1473,BSFC!$I$11:$I$33,_xlfn.XLOOKUP('Main Data (ICE)'!W1473,BSFC!$J$10:$W$10,BSFC!$J$11:$W$33,,-1),,-1)</f>
        <v>450.79008974999994</v>
      </c>
      <c r="AG1473" s="14">
        <f t="shared" si="525"/>
        <v>1.2590218679194376</v>
      </c>
      <c r="AH1473" s="14">
        <f t="shared" si="526"/>
        <v>2.08253003846414E-4</v>
      </c>
      <c r="AI1473" s="14">
        <f t="shared" si="527"/>
        <v>9.3878390294632047E-2</v>
      </c>
      <c r="AJ1473" s="14">
        <f t="shared" si="530"/>
        <v>171.13202406254348</v>
      </c>
      <c r="AK1473" s="14">
        <f t="shared" si="528"/>
        <v>1.2434223880083715E-4</v>
      </c>
      <c r="AL1473" s="14">
        <f t="shared" si="529"/>
        <v>0.22666493253317285</v>
      </c>
    </row>
    <row r="1474" spans="1:38" ht="15.75" thickBot="1" x14ac:dyDescent="0.3">
      <c r="A1474" s="14">
        <v>2</v>
      </c>
      <c r="B1474" s="17" t="s">
        <v>33</v>
      </c>
      <c r="C1474" s="14">
        <f t="shared" si="534"/>
        <v>1468</v>
      </c>
      <c r="D1474" s="14">
        <f t="shared" si="531"/>
        <v>30.000049728</v>
      </c>
      <c r="E1474" s="14">
        <f t="shared" si="532"/>
        <v>13.411199999999999</v>
      </c>
      <c r="F1474" s="14">
        <f t="shared" si="533"/>
        <v>126.32195433678771</v>
      </c>
      <c r="G1474" s="14">
        <f>0.5*('Specifications (ICE)'!$P$4*'Specifications (ICE)'!$P$3)*'Specifications (ICE)'!$P$5*E1474^2</f>
        <v>56.217600027646043</v>
      </c>
      <c r="H1474" s="14">
        <f>IF(B1474="A",'Specifications (ICE)'!$M$12,IF(B1474="G",'Specifications (ICE)'!$M$13))</f>
        <v>84.271039200000004</v>
      </c>
      <c r="I1474" s="14">
        <f>'Specifications (ICE)'!$H$11-G1474-H1474-R1474</f>
        <v>561.50961099107656</v>
      </c>
      <c r="J1474" s="14">
        <f t="shared" si="521"/>
        <v>0.88728655499254105</v>
      </c>
      <c r="K1474" s="14">
        <f>0.5*'Specifications (ICE)'!$E$16*E1474^2</f>
        <v>48283.043975654393</v>
      </c>
      <c r="L1474" s="14">
        <f>E1474/'Specifications (ICE)'!$M$4</f>
        <v>46.93333333333333</v>
      </c>
      <c r="M1474" s="14">
        <f t="shared" si="518"/>
        <v>3</v>
      </c>
      <c r="N1474" s="14">
        <f>IF(M1474=1,'Specifications (ICE)'!$M$19,IF(M1474=2,'Specifications (ICE)'!$M$20,IF(M1474=3,'Specifications (ICE)'!$M$21)))</f>
        <v>632.83908432016858</v>
      </c>
      <c r="O1474" s="14">
        <f t="shared" si="519"/>
        <v>56.911309171706868</v>
      </c>
      <c r="P1474" s="13">
        <f t="shared" si="520"/>
        <v>0</v>
      </c>
      <c r="Q1474" s="14">
        <v>0</v>
      </c>
      <c r="R1474" s="17">
        <f>'Specifications (ICE)'!$E$16*9.81*SIN(Q1474-Q1473)</f>
        <v>0</v>
      </c>
      <c r="S1474" s="14">
        <f t="shared" si="522"/>
        <v>0</v>
      </c>
      <c r="T1474" s="12"/>
      <c r="U1474" s="3"/>
      <c r="V1474" s="19"/>
      <c r="W1474" s="14">
        <f>IF(M1474=1,_xlfn.XLOOKUP(D1474,' RPM (ICE)'!$E$3:$E$63,' RPM (ICE)'!$B$3:$B$63,,1),IF(M1474=2,_xlfn.XLOOKUP(D1474,' RPM (ICE)'!$F$3:$F$63,' RPM (ICE)'!$B$3:$B$63,,1),IF(M1474=3,_xlfn.XLOOKUP(D1474,' RPM (ICE)'!$G$3:$G$63,' RPM (ICE)'!$B$3:$B$63,,1))))</f>
        <v>6900</v>
      </c>
      <c r="X1474" s="12"/>
      <c r="Y1474" s="3"/>
      <c r="Z1474" s="3"/>
      <c r="AA1474" s="3"/>
      <c r="AB1474" s="19"/>
      <c r="AC1474" s="14">
        <f>IF(M1474=1,_xlfn.XLOOKUP(D1474,' RPM (ICE)'!$E$3:$E$63,' RPM (ICE)'!$C$3:$C$63,,-1),IF(M1474=2,_xlfn.XLOOKUP(D1474,' RPM (ICE)'!$F$3:$F$63,' RPM (ICE)'!$C$3:$C$63,,-1),IF(M1474=3,_xlfn.XLOOKUP(D1474,' RPM (ICE)'!$G$3:$G$63,' RPM (ICE)'!$C$3:$C$63,,-1))))</f>
        <v>13.483333333333301</v>
      </c>
      <c r="AD1474" s="14">
        <f t="shared" si="523"/>
        <v>10.054521666666643</v>
      </c>
      <c r="AE1474" s="14">
        <f t="shared" si="524"/>
        <v>13.914292245024122</v>
      </c>
      <c r="AF1474" s="14" cm="1">
        <f t="array" ref="AF1474">_xlfn.XLOOKUP(AE1474,BSFC!$I$11:$I$33,_xlfn.XLOOKUP('Main Data (ICE)'!W1474,BSFC!$J$10:$W$10,BSFC!$J$11:$W$33,,-1),,-1)</f>
        <v>450.79008974999994</v>
      </c>
      <c r="AG1474" s="14">
        <f t="shared" si="525"/>
        <v>1.2590218679194376</v>
      </c>
      <c r="AH1474" s="14">
        <f t="shared" si="526"/>
        <v>2.08253003846414E-4</v>
      </c>
      <c r="AI1474" s="14">
        <f t="shared" si="527"/>
        <v>9.3878390294632047E-2</v>
      </c>
      <c r="AJ1474" s="14">
        <f t="shared" si="530"/>
        <v>171.22590245283811</v>
      </c>
      <c r="AK1474" s="14">
        <f t="shared" si="528"/>
        <v>1.2434223880083715E-4</v>
      </c>
      <c r="AL1474" s="14">
        <f t="shared" si="529"/>
        <v>0.22678927477197369</v>
      </c>
    </row>
    <row r="1475" spans="1:38" ht="15.75" thickBot="1" x14ac:dyDescent="0.3">
      <c r="A1475" s="14">
        <v>2</v>
      </c>
      <c r="B1475" s="17" t="s">
        <v>33</v>
      </c>
      <c r="C1475" s="14">
        <f t="shared" si="534"/>
        <v>1469</v>
      </c>
      <c r="D1475" s="14">
        <f t="shared" si="531"/>
        <v>30.000049728</v>
      </c>
      <c r="E1475" s="14">
        <f t="shared" si="532"/>
        <v>13.411199999999999</v>
      </c>
      <c r="F1475" s="14">
        <f t="shared" si="533"/>
        <v>126.39651887985619</v>
      </c>
      <c r="G1475" s="14">
        <f>0.5*('Specifications (ICE)'!$P$4*'Specifications (ICE)'!$P$3)*'Specifications (ICE)'!$P$5*E1475^2</f>
        <v>56.217600027646043</v>
      </c>
      <c r="H1475" s="14">
        <f>IF(B1475="A",'Specifications (ICE)'!$M$12,IF(B1475="G",'Specifications (ICE)'!$M$13))</f>
        <v>84.271039200000004</v>
      </c>
      <c r="I1475" s="14">
        <f>'Specifications (ICE)'!$H$11-G1475-H1475-R1475</f>
        <v>561.50961099107656</v>
      </c>
      <c r="J1475" s="14">
        <f t="shared" si="521"/>
        <v>0.88728655499254105</v>
      </c>
      <c r="K1475" s="14">
        <f>0.5*'Specifications (ICE)'!$E$16*E1475^2</f>
        <v>48283.043975654393</v>
      </c>
      <c r="L1475" s="14">
        <f>E1475/'Specifications (ICE)'!$M$4</f>
        <v>46.93333333333333</v>
      </c>
      <c r="M1475" s="14">
        <f t="shared" si="518"/>
        <v>3</v>
      </c>
      <c r="N1475" s="14">
        <f>IF(M1475=1,'Specifications (ICE)'!$M$19,IF(M1475=2,'Specifications (ICE)'!$M$20,IF(M1475=3,'Specifications (ICE)'!$M$21)))</f>
        <v>632.83908432016858</v>
      </c>
      <c r="O1475" s="14">
        <f t="shared" si="519"/>
        <v>56.911309171706868</v>
      </c>
      <c r="P1475" s="13">
        <f t="shared" si="520"/>
        <v>0</v>
      </c>
      <c r="Q1475" s="14">
        <v>0</v>
      </c>
      <c r="R1475" s="17">
        <f>'Specifications (ICE)'!$E$16*9.81*SIN(Q1475-Q1474)</f>
        <v>0</v>
      </c>
      <c r="S1475" s="14">
        <f t="shared" si="522"/>
        <v>0</v>
      </c>
      <c r="T1475" s="12"/>
      <c r="U1475" s="3"/>
      <c r="V1475" s="19"/>
      <c r="W1475" s="14">
        <f>IF(M1475=1,_xlfn.XLOOKUP(D1475,' RPM (ICE)'!$E$3:$E$63,' RPM (ICE)'!$B$3:$B$63,,1),IF(M1475=2,_xlfn.XLOOKUP(D1475,' RPM (ICE)'!$F$3:$F$63,' RPM (ICE)'!$B$3:$B$63,,1),IF(M1475=3,_xlfn.XLOOKUP(D1475,' RPM (ICE)'!$G$3:$G$63,' RPM (ICE)'!$B$3:$B$63,,1))))</f>
        <v>6900</v>
      </c>
      <c r="X1475" s="12"/>
      <c r="Y1475" s="3"/>
      <c r="Z1475" s="3"/>
      <c r="AA1475" s="3"/>
      <c r="AB1475" s="19"/>
      <c r="AC1475" s="14">
        <f>IF(M1475=1,_xlfn.XLOOKUP(D1475,' RPM (ICE)'!$E$3:$E$63,' RPM (ICE)'!$C$3:$C$63,,-1),IF(M1475=2,_xlfn.XLOOKUP(D1475,' RPM (ICE)'!$F$3:$F$63,' RPM (ICE)'!$C$3:$C$63,,-1),IF(M1475=3,_xlfn.XLOOKUP(D1475,' RPM (ICE)'!$G$3:$G$63,' RPM (ICE)'!$C$3:$C$63,,-1))))</f>
        <v>13.483333333333301</v>
      </c>
      <c r="AD1475" s="14">
        <f t="shared" si="523"/>
        <v>10.054521666666643</v>
      </c>
      <c r="AE1475" s="14">
        <f t="shared" si="524"/>
        <v>13.914292245024122</v>
      </c>
      <c r="AF1475" s="14" cm="1">
        <f t="array" ref="AF1475">_xlfn.XLOOKUP(AE1475,BSFC!$I$11:$I$33,_xlfn.XLOOKUP('Main Data (ICE)'!W1475,BSFC!$J$10:$W$10,BSFC!$J$11:$W$33,,-1),,-1)</f>
        <v>450.79008974999994</v>
      </c>
      <c r="AG1475" s="14">
        <f t="shared" si="525"/>
        <v>1.2590218679194376</v>
      </c>
      <c r="AH1475" s="14">
        <f t="shared" si="526"/>
        <v>2.08253003846414E-4</v>
      </c>
      <c r="AI1475" s="14">
        <f t="shared" si="527"/>
        <v>9.3878390294632047E-2</v>
      </c>
      <c r="AJ1475" s="14">
        <f t="shared" si="530"/>
        <v>171.31978084313275</v>
      </c>
      <c r="AK1475" s="14">
        <f t="shared" si="528"/>
        <v>1.2434223880083715E-4</v>
      </c>
      <c r="AL1475" s="14">
        <f t="shared" si="529"/>
        <v>0.22691361701077453</v>
      </c>
    </row>
    <row r="1476" spans="1:38" ht="15.75" thickBot="1" x14ac:dyDescent="0.3">
      <c r="A1476" s="14">
        <v>2</v>
      </c>
      <c r="B1476" s="17" t="s">
        <v>33</v>
      </c>
      <c r="C1476" s="14">
        <f t="shared" si="534"/>
        <v>1470</v>
      </c>
      <c r="D1476" s="14">
        <f t="shared" si="531"/>
        <v>30.000049728</v>
      </c>
      <c r="E1476" s="14">
        <f t="shared" si="532"/>
        <v>13.411199999999999</v>
      </c>
      <c r="F1476" s="14">
        <f t="shared" si="533"/>
        <v>126.47108342292466</v>
      </c>
      <c r="G1476" s="14">
        <f>0.5*('Specifications (ICE)'!$P$4*'Specifications (ICE)'!$P$3)*'Specifications (ICE)'!$P$5*E1476^2</f>
        <v>56.217600027646043</v>
      </c>
      <c r="H1476" s="14">
        <f>IF(B1476="A",'Specifications (ICE)'!$M$12,IF(B1476="G",'Specifications (ICE)'!$M$13))</f>
        <v>84.271039200000004</v>
      </c>
      <c r="I1476" s="14">
        <f>'Specifications (ICE)'!$H$11-G1476-H1476-R1476</f>
        <v>561.50961099107656</v>
      </c>
      <c r="J1476" s="14">
        <f t="shared" si="521"/>
        <v>0.88728655499254105</v>
      </c>
      <c r="K1476" s="14">
        <f>0.5*'Specifications (ICE)'!$E$16*E1476^2</f>
        <v>48283.043975654393</v>
      </c>
      <c r="L1476" s="14">
        <f>E1476/'Specifications (ICE)'!$M$4</f>
        <v>46.93333333333333</v>
      </c>
      <c r="M1476" s="14">
        <f t="shared" si="518"/>
        <v>3</v>
      </c>
      <c r="N1476" s="14">
        <f>IF(M1476=1,'Specifications (ICE)'!$M$19,IF(M1476=2,'Specifications (ICE)'!$M$20,IF(M1476=3,'Specifications (ICE)'!$M$21)))</f>
        <v>632.83908432016858</v>
      </c>
      <c r="O1476" s="14">
        <f t="shared" si="519"/>
        <v>56.911309171706868</v>
      </c>
      <c r="P1476" s="13">
        <f t="shared" si="520"/>
        <v>0</v>
      </c>
      <c r="Q1476" s="14">
        <v>0</v>
      </c>
      <c r="R1476" s="17">
        <f>'Specifications (ICE)'!$E$16*9.81*SIN(Q1476-Q1475)</f>
        <v>0</v>
      </c>
      <c r="S1476" s="14">
        <f t="shared" si="522"/>
        <v>0</v>
      </c>
      <c r="T1476" s="12"/>
      <c r="U1476" s="3"/>
      <c r="V1476" s="19"/>
      <c r="W1476" s="14">
        <f>IF(M1476=1,_xlfn.XLOOKUP(D1476,' RPM (ICE)'!$E$3:$E$63,' RPM (ICE)'!$B$3:$B$63,,1),IF(M1476=2,_xlfn.XLOOKUP(D1476,' RPM (ICE)'!$F$3:$F$63,' RPM (ICE)'!$B$3:$B$63,,1),IF(M1476=3,_xlfn.XLOOKUP(D1476,' RPM (ICE)'!$G$3:$G$63,' RPM (ICE)'!$B$3:$B$63,,1))))</f>
        <v>6900</v>
      </c>
      <c r="X1476" s="12"/>
      <c r="Y1476" s="3"/>
      <c r="Z1476" s="3"/>
      <c r="AA1476" s="3"/>
      <c r="AB1476" s="19"/>
      <c r="AC1476" s="14">
        <f>IF(M1476=1,_xlfn.XLOOKUP(D1476,' RPM (ICE)'!$E$3:$E$63,' RPM (ICE)'!$C$3:$C$63,,-1),IF(M1476=2,_xlfn.XLOOKUP(D1476,' RPM (ICE)'!$F$3:$F$63,' RPM (ICE)'!$C$3:$C$63,,-1),IF(M1476=3,_xlfn.XLOOKUP(D1476,' RPM (ICE)'!$G$3:$G$63,' RPM (ICE)'!$C$3:$C$63,,-1))))</f>
        <v>13.483333333333301</v>
      </c>
      <c r="AD1476" s="14">
        <f t="shared" si="523"/>
        <v>10.054521666666643</v>
      </c>
      <c r="AE1476" s="14">
        <f t="shared" si="524"/>
        <v>13.914292245024122</v>
      </c>
      <c r="AF1476" s="14" cm="1">
        <f t="array" ref="AF1476">_xlfn.XLOOKUP(AE1476,BSFC!$I$11:$I$33,_xlfn.XLOOKUP('Main Data (ICE)'!W1476,BSFC!$J$10:$W$10,BSFC!$J$11:$W$33,,-1),,-1)</f>
        <v>450.79008974999994</v>
      </c>
      <c r="AG1476" s="14">
        <f t="shared" si="525"/>
        <v>1.2590218679194376</v>
      </c>
      <c r="AH1476" s="14">
        <f t="shared" si="526"/>
        <v>2.08253003846414E-4</v>
      </c>
      <c r="AI1476" s="14">
        <f t="shared" si="527"/>
        <v>9.3878390294632047E-2</v>
      </c>
      <c r="AJ1476" s="14">
        <f t="shared" si="530"/>
        <v>171.41365923342738</v>
      </c>
      <c r="AK1476" s="14">
        <f t="shared" si="528"/>
        <v>1.2434223880083715E-4</v>
      </c>
      <c r="AL1476" s="14">
        <f t="shared" si="529"/>
        <v>0.22703795924957537</v>
      </c>
    </row>
    <row r="1477" spans="1:38" ht="15.75" thickBot="1" x14ac:dyDescent="0.3">
      <c r="A1477" s="14">
        <v>2</v>
      </c>
      <c r="B1477" s="17" t="s">
        <v>33</v>
      </c>
      <c r="C1477" s="14">
        <f t="shared" si="534"/>
        <v>1471</v>
      </c>
      <c r="D1477" s="14">
        <f t="shared" si="531"/>
        <v>30.000049728</v>
      </c>
      <c r="E1477" s="14">
        <f t="shared" si="532"/>
        <v>13.411199999999999</v>
      </c>
      <c r="F1477" s="14">
        <f t="shared" si="533"/>
        <v>126.54564796599314</v>
      </c>
      <c r="G1477" s="14">
        <f>0.5*('Specifications (ICE)'!$P$4*'Specifications (ICE)'!$P$3)*'Specifications (ICE)'!$P$5*E1477^2</f>
        <v>56.217600027646043</v>
      </c>
      <c r="H1477" s="14">
        <f>IF(B1477="A",'Specifications (ICE)'!$M$12,IF(B1477="G",'Specifications (ICE)'!$M$13))</f>
        <v>84.271039200000004</v>
      </c>
      <c r="I1477" s="14">
        <f>'Specifications (ICE)'!$H$11-G1477-H1477-R1477</f>
        <v>561.50961099107656</v>
      </c>
      <c r="J1477" s="14">
        <f t="shared" si="521"/>
        <v>0.88728655499254105</v>
      </c>
      <c r="K1477" s="14">
        <f>0.5*'Specifications (ICE)'!$E$16*E1477^2</f>
        <v>48283.043975654393</v>
      </c>
      <c r="L1477" s="14">
        <f>E1477/'Specifications (ICE)'!$M$4</f>
        <v>46.93333333333333</v>
      </c>
      <c r="M1477" s="14">
        <f t="shared" si="518"/>
        <v>3</v>
      </c>
      <c r="N1477" s="14">
        <f>IF(M1477=1,'Specifications (ICE)'!$M$19,IF(M1477=2,'Specifications (ICE)'!$M$20,IF(M1477=3,'Specifications (ICE)'!$M$21)))</f>
        <v>632.83908432016858</v>
      </c>
      <c r="O1477" s="14">
        <f t="shared" si="519"/>
        <v>56.911309171706868</v>
      </c>
      <c r="P1477" s="13">
        <f t="shared" si="520"/>
        <v>0</v>
      </c>
      <c r="Q1477" s="14">
        <v>0</v>
      </c>
      <c r="R1477" s="17">
        <f>'Specifications (ICE)'!$E$16*9.81*SIN(Q1477-Q1476)</f>
        <v>0</v>
      </c>
      <c r="S1477" s="14">
        <f t="shared" si="522"/>
        <v>0</v>
      </c>
      <c r="T1477" s="12"/>
      <c r="U1477" s="3"/>
      <c r="V1477" s="19"/>
      <c r="W1477" s="14">
        <f>IF(M1477=1,_xlfn.XLOOKUP(D1477,' RPM (ICE)'!$E$3:$E$63,' RPM (ICE)'!$B$3:$B$63,,1),IF(M1477=2,_xlfn.XLOOKUP(D1477,' RPM (ICE)'!$F$3:$F$63,' RPM (ICE)'!$B$3:$B$63,,1),IF(M1477=3,_xlfn.XLOOKUP(D1477,' RPM (ICE)'!$G$3:$G$63,' RPM (ICE)'!$B$3:$B$63,,1))))</f>
        <v>6900</v>
      </c>
      <c r="X1477" s="12"/>
      <c r="Y1477" s="3"/>
      <c r="Z1477" s="3"/>
      <c r="AA1477" s="3"/>
      <c r="AB1477" s="19"/>
      <c r="AC1477" s="14">
        <f>IF(M1477=1,_xlfn.XLOOKUP(D1477,' RPM (ICE)'!$E$3:$E$63,' RPM (ICE)'!$C$3:$C$63,,-1),IF(M1477=2,_xlfn.XLOOKUP(D1477,' RPM (ICE)'!$F$3:$F$63,' RPM (ICE)'!$C$3:$C$63,,-1),IF(M1477=3,_xlfn.XLOOKUP(D1477,' RPM (ICE)'!$G$3:$G$63,' RPM (ICE)'!$C$3:$C$63,,-1))))</f>
        <v>13.483333333333301</v>
      </c>
      <c r="AD1477" s="14">
        <f t="shared" si="523"/>
        <v>10.054521666666643</v>
      </c>
      <c r="AE1477" s="14">
        <f t="shared" si="524"/>
        <v>13.914292245024122</v>
      </c>
      <c r="AF1477" s="14" cm="1">
        <f t="array" ref="AF1477">_xlfn.XLOOKUP(AE1477,BSFC!$I$11:$I$33,_xlfn.XLOOKUP('Main Data (ICE)'!W1477,BSFC!$J$10:$W$10,BSFC!$J$11:$W$33,,-1),,-1)</f>
        <v>450.79008974999994</v>
      </c>
      <c r="AG1477" s="14">
        <f t="shared" si="525"/>
        <v>1.2590218679194376</v>
      </c>
      <c r="AH1477" s="14">
        <f t="shared" si="526"/>
        <v>2.08253003846414E-4</v>
      </c>
      <c r="AI1477" s="14">
        <f t="shared" si="527"/>
        <v>9.3878390294632047E-2</v>
      </c>
      <c r="AJ1477" s="14">
        <f t="shared" si="530"/>
        <v>171.50753762372202</v>
      </c>
      <c r="AK1477" s="14">
        <f t="shared" si="528"/>
        <v>1.2434223880083715E-4</v>
      </c>
      <c r="AL1477" s="14">
        <f t="shared" si="529"/>
        <v>0.22716230148837621</v>
      </c>
    </row>
    <row r="1478" spans="1:38" ht="15.75" thickBot="1" x14ac:dyDescent="0.3">
      <c r="A1478" s="14">
        <v>2</v>
      </c>
      <c r="B1478" s="17" t="s">
        <v>33</v>
      </c>
      <c r="C1478" s="14">
        <f t="shared" si="534"/>
        <v>1472</v>
      </c>
      <c r="D1478" s="14">
        <f t="shared" si="531"/>
        <v>30.000049728</v>
      </c>
      <c r="E1478" s="14">
        <f t="shared" si="532"/>
        <v>13.411199999999999</v>
      </c>
      <c r="F1478" s="14">
        <f t="shared" si="533"/>
        <v>126.62021250906162</v>
      </c>
      <c r="G1478" s="14">
        <f>0.5*('Specifications (ICE)'!$P$4*'Specifications (ICE)'!$P$3)*'Specifications (ICE)'!$P$5*E1478^2</f>
        <v>56.217600027646043</v>
      </c>
      <c r="H1478" s="14">
        <f>IF(B1478="A",'Specifications (ICE)'!$M$12,IF(B1478="G",'Specifications (ICE)'!$M$13))</f>
        <v>84.271039200000004</v>
      </c>
      <c r="I1478" s="14">
        <f>'Specifications (ICE)'!$H$11-G1478-H1478-R1478</f>
        <v>561.50961099107656</v>
      </c>
      <c r="J1478" s="14">
        <f t="shared" si="521"/>
        <v>0.88728655499254105</v>
      </c>
      <c r="K1478" s="14">
        <f>0.5*'Specifications (ICE)'!$E$16*E1478^2</f>
        <v>48283.043975654393</v>
      </c>
      <c r="L1478" s="14">
        <f>E1478/'Specifications (ICE)'!$M$4</f>
        <v>46.93333333333333</v>
      </c>
      <c r="M1478" s="14">
        <f t="shared" ref="M1478:M1506" si="535">IF(D1478&lt;11,1,IF(D1478&lt;21,2,IF(D1478&gt;21,3)))</f>
        <v>3</v>
      </c>
      <c r="N1478" s="14">
        <f>IF(M1478=1,'Specifications (ICE)'!$M$19,IF(M1478=2,'Specifications (ICE)'!$M$20,IF(M1478=3,'Specifications (ICE)'!$M$21)))</f>
        <v>632.83908432016858</v>
      </c>
      <c r="O1478" s="14">
        <f t="shared" ref="O1478:O1506" si="536">(0.5*N1478*E1478^2)/1000</f>
        <v>56.911309171706868</v>
      </c>
      <c r="P1478" s="13">
        <f t="shared" ref="P1478:P1506" si="537">IF(A1478=1,(I1478/N1478),IF(A1478=2,0,IF(A1478=3,(1.2*(-I1478/N1478)))))</f>
        <v>0</v>
      </c>
      <c r="Q1478" s="14">
        <v>0</v>
      </c>
      <c r="R1478" s="17">
        <f>'Specifications (ICE)'!$E$16*9.81*SIN(Q1478-Q1477)</f>
        <v>0</v>
      </c>
      <c r="S1478" s="14">
        <f t="shared" si="522"/>
        <v>0</v>
      </c>
      <c r="T1478" s="12"/>
      <c r="U1478" s="3"/>
      <c r="V1478" s="19"/>
      <c r="W1478" s="14">
        <f>IF(M1478=1,_xlfn.XLOOKUP(D1478,' RPM (ICE)'!$E$3:$E$63,' RPM (ICE)'!$B$3:$B$63,,1),IF(M1478=2,_xlfn.XLOOKUP(D1478,' RPM (ICE)'!$F$3:$F$63,' RPM (ICE)'!$B$3:$B$63,,1),IF(M1478=3,_xlfn.XLOOKUP(D1478,' RPM (ICE)'!$G$3:$G$63,' RPM (ICE)'!$B$3:$B$63,,1))))</f>
        <v>6900</v>
      </c>
      <c r="X1478" s="12"/>
      <c r="Y1478" s="3"/>
      <c r="Z1478" s="3"/>
      <c r="AA1478" s="3"/>
      <c r="AB1478" s="19"/>
      <c r="AC1478" s="14">
        <f>IF(M1478=1,_xlfn.XLOOKUP(D1478,' RPM (ICE)'!$E$3:$E$63,' RPM (ICE)'!$C$3:$C$63,,-1),IF(M1478=2,_xlfn.XLOOKUP(D1478,' RPM (ICE)'!$F$3:$F$63,' RPM (ICE)'!$C$3:$C$63,,-1),IF(M1478=3,_xlfn.XLOOKUP(D1478,' RPM (ICE)'!$G$3:$G$63,' RPM (ICE)'!$C$3:$C$63,,-1))))</f>
        <v>13.483333333333301</v>
      </c>
      <c r="AD1478" s="14">
        <f t="shared" si="523"/>
        <v>10.054521666666643</v>
      </c>
      <c r="AE1478" s="14">
        <f t="shared" si="524"/>
        <v>13.914292245024122</v>
      </c>
      <c r="AF1478" s="14" cm="1">
        <f t="array" ref="AF1478">_xlfn.XLOOKUP(AE1478,BSFC!$I$11:$I$33,_xlfn.XLOOKUP('Main Data (ICE)'!W1478,BSFC!$J$10:$W$10,BSFC!$J$11:$W$33,,-1),,-1)</f>
        <v>450.79008974999994</v>
      </c>
      <c r="AG1478" s="14">
        <f t="shared" si="525"/>
        <v>1.2590218679194376</v>
      </c>
      <c r="AH1478" s="14">
        <f t="shared" si="526"/>
        <v>2.08253003846414E-4</v>
      </c>
      <c r="AI1478" s="14">
        <f t="shared" si="527"/>
        <v>9.3878390294632047E-2</v>
      </c>
      <c r="AJ1478" s="14">
        <f t="shared" si="530"/>
        <v>171.60141601401665</v>
      </c>
      <c r="AK1478" s="14">
        <f t="shared" si="528"/>
        <v>1.2434223880083715E-4</v>
      </c>
      <c r="AL1478" s="14">
        <f t="shared" si="529"/>
        <v>0.22728664372717705</v>
      </c>
    </row>
    <row r="1479" spans="1:38" ht="15.75" thickBot="1" x14ac:dyDescent="0.3">
      <c r="A1479" s="14">
        <v>2</v>
      </c>
      <c r="B1479" s="17" t="s">
        <v>33</v>
      </c>
      <c r="C1479" s="14">
        <f t="shared" si="534"/>
        <v>1473</v>
      </c>
      <c r="D1479" s="14">
        <f t="shared" si="531"/>
        <v>30.000049728</v>
      </c>
      <c r="E1479" s="14">
        <f t="shared" si="532"/>
        <v>13.411199999999999</v>
      </c>
      <c r="F1479" s="14">
        <f t="shared" si="533"/>
        <v>126.69477705213009</v>
      </c>
      <c r="G1479" s="14">
        <f>0.5*('Specifications (ICE)'!$P$4*'Specifications (ICE)'!$P$3)*'Specifications (ICE)'!$P$5*E1479^2</f>
        <v>56.217600027646043</v>
      </c>
      <c r="H1479" s="14">
        <f>IF(B1479="A",'Specifications (ICE)'!$M$12,IF(B1479="G",'Specifications (ICE)'!$M$13))</f>
        <v>84.271039200000004</v>
      </c>
      <c r="I1479" s="14">
        <f>'Specifications (ICE)'!$H$11-G1479-H1479-R1479</f>
        <v>561.50961099107656</v>
      </c>
      <c r="J1479" s="14">
        <f t="shared" ref="J1479:J1506" si="538">I1479/N1479</f>
        <v>0.88728655499254105</v>
      </c>
      <c r="K1479" s="14">
        <f>0.5*'Specifications (ICE)'!$E$16*E1479^2</f>
        <v>48283.043975654393</v>
      </c>
      <c r="L1479" s="14">
        <f>E1479/'Specifications (ICE)'!$M$4</f>
        <v>46.93333333333333</v>
      </c>
      <c r="M1479" s="14">
        <f t="shared" si="535"/>
        <v>3</v>
      </c>
      <c r="N1479" s="14">
        <f>IF(M1479=1,'Specifications (ICE)'!$M$19,IF(M1479=2,'Specifications (ICE)'!$M$20,IF(M1479=3,'Specifications (ICE)'!$M$21)))</f>
        <v>632.83908432016858</v>
      </c>
      <c r="O1479" s="14">
        <f t="shared" si="536"/>
        <v>56.911309171706868</v>
      </c>
      <c r="P1479" s="13">
        <f t="shared" si="537"/>
        <v>0</v>
      </c>
      <c r="Q1479" s="14">
        <v>0</v>
      </c>
      <c r="R1479" s="17">
        <f>'Specifications (ICE)'!$E$16*9.81*SIN(Q1479-Q1478)</f>
        <v>0</v>
      </c>
      <c r="S1479" s="14">
        <f t="shared" ref="S1479:S1506" si="539">RADIANS(Q1479)</f>
        <v>0</v>
      </c>
      <c r="T1479" s="12"/>
      <c r="U1479" s="3"/>
      <c r="V1479" s="19"/>
      <c r="W1479" s="14">
        <f>IF(M1479=1,_xlfn.XLOOKUP(D1479,' RPM (ICE)'!$E$3:$E$63,' RPM (ICE)'!$B$3:$B$63,,1),IF(M1479=2,_xlfn.XLOOKUP(D1479,' RPM (ICE)'!$F$3:$F$63,' RPM (ICE)'!$B$3:$B$63,,1),IF(M1479=3,_xlfn.XLOOKUP(D1479,' RPM (ICE)'!$G$3:$G$63,' RPM (ICE)'!$B$3:$B$63,,1))))</f>
        <v>6900</v>
      </c>
      <c r="X1479" s="12"/>
      <c r="Y1479" s="3"/>
      <c r="Z1479" s="3"/>
      <c r="AA1479" s="3"/>
      <c r="AB1479" s="19"/>
      <c r="AC1479" s="14">
        <f>IF(M1479=1,_xlfn.XLOOKUP(D1479,' RPM (ICE)'!$E$3:$E$63,' RPM (ICE)'!$C$3:$C$63,,-1),IF(M1479=2,_xlfn.XLOOKUP(D1479,' RPM (ICE)'!$F$3:$F$63,' RPM (ICE)'!$C$3:$C$63,,-1),IF(M1479=3,_xlfn.XLOOKUP(D1479,' RPM (ICE)'!$G$3:$G$63,' RPM (ICE)'!$C$3:$C$63,,-1))))</f>
        <v>13.483333333333301</v>
      </c>
      <c r="AD1479" s="14">
        <f t="shared" ref="AD1479:AD1506" si="540">AC1479*0.7457</f>
        <v>10.054521666666643</v>
      </c>
      <c r="AE1479" s="14">
        <f t="shared" ref="AE1479:AE1506" si="541">(9548.8*AD1479)/W1479</f>
        <v>13.914292245024122</v>
      </c>
      <c r="AF1479" s="14" cm="1">
        <f t="array" ref="AF1479">_xlfn.XLOOKUP(AE1479,BSFC!$I$11:$I$33,_xlfn.XLOOKUP('Main Data (ICE)'!W1479,BSFC!$J$10:$W$10,BSFC!$J$11:$W$33,,-1),,-1)</f>
        <v>450.79008974999994</v>
      </c>
      <c r="AG1479" s="14">
        <f t="shared" ref="AG1479:AG1506" si="542">(AF1479*AD1479)/(60*60)</f>
        <v>1.2590218679194376</v>
      </c>
      <c r="AH1479" s="14">
        <f t="shared" si="526"/>
        <v>2.08253003846414E-4</v>
      </c>
      <c r="AI1479" s="14">
        <f t="shared" si="527"/>
        <v>9.3878390294632047E-2</v>
      </c>
      <c r="AJ1479" s="14">
        <f t="shared" si="530"/>
        <v>171.69529440431128</v>
      </c>
      <c r="AK1479" s="14">
        <f t="shared" si="528"/>
        <v>1.2434223880083715E-4</v>
      </c>
      <c r="AL1479" s="14">
        <f t="shared" si="529"/>
        <v>0.22741098596597789</v>
      </c>
    </row>
    <row r="1480" spans="1:38" ht="15.75" thickBot="1" x14ac:dyDescent="0.3">
      <c r="A1480" s="14">
        <v>2</v>
      </c>
      <c r="B1480" s="17" t="s">
        <v>33</v>
      </c>
      <c r="C1480" s="14">
        <f t="shared" si="534"/>
        <v>1474</v>
      </c>
      <c r="D1480" s="14">
        <f t="shared" si="531"/>
        <v>30.000049728</v>
      </c>
      <c r="E1480" s="14">
        <f t="shared" si="532"/>
        <v>13.411199999999999</v>
      </c>
      <c r="F1480" s="14">
        <f t="shared" si="533"/>
        <v>126.76934159519857</v>
      </c>
      <c r="G1480" s="14">
        <f>0.5*('Specifications (ICE)'!$P$4*'Specifications (ICE)'!$P$3)*'Specifications (ICE)'!$P$5*E1480^2</f>
        <v>56.217600027646043</v>
      </c>
      <c r="H1480" s="14">
        <f>IF(B1480="A",'Specifications (ICE)'!$M$12,IF(B1480="G",'Specifications (ICE)'!$M$13))</f>
        <v>84.271039200000004</v>
      </c>
      <c r="I1480" s="14">
        <f>'Specifications (ICE)'!$H$11-G1480-H1480-R1480</f>
        <v>561.50961099107656</v>
      </c>
      <c r="J1480" s="14">
        <f t="shared" si="538"/>
        <v>0.88728655499254105</v>
      </c>
      <c r="K1480" s="14">
        <f>0.5*'Specifications (ICE)'!$E$16*E1480^2</f>
        <v>48283.043975654393</v>
      </c>
      <c r="L1480" s="14">
        <f>E1480/'Specifications (ICE)'!$M$4</f>
        <v>46.93333333333333</v>
      </c>
      <c r="M1480" s="14">
        <f t="shared" si="535"/>
        <v>3</v>
      </c>
      <c r="N1480" s="14">
        <f>IF(M1480=1,'Specifications (ICE)'!$M$19,IF(M1480=2,'Specifications (ICE)'!$M$20,IF(M1480=3,'Specifications (ICE)'!$M$21)))</f>
        <v>632.83908432016858</v>
      </c>
      <c r="O1480" s="14">
        <f t="shared" si="536"/>
        <v>56.911309171706868</v>
      </c>
      <c r="P1480" s="13">
        <f t="shared" si="537"/>
        <v>0</v>
      </c>
      <c r="Q1480" s="14">
        <v>0</v>
      </c>
      <c r="R1480" s="17">
        <f>'Specifications (ICE)'!$E$16*9.81*SIN(Q1480-Q1479)</f>
        <v>0</v>
      </c>
      <c r="S1480" s="14">
        <f t="shared" si="539"/>
        <v>0</v>
      </c>
      <c r="T1480" s="12"/>
      <c r="U1480" s="3"/>
      <c r="V1480" s="19"/>
      <c r="W1480" s="14">
        <f>IF(M1480=1,_xlfn.XLOOKUP(D1480,' RPM (ICE)'!$E$3:$E$63,' RPM (ICE)'!$B$3:$B$63,,1),IF(M1480=2,_xlfn.XLOOKUP(D1480,' RPM (ICE)'!$F$3:$F$63,' RPM (ICE)'!$B$3:$B$63,,1),IF(M1480=3,_xlfn.XLOOKUP(D1480,' RPM (ICE)'!$G$3:$G$63,' RPM (ICE)'!$B$3:$B$63,,1))))</f>
        <v>6900</v>
      </c>
      <c r="X1480" s="12"/>
      <c r="Y1480" s="3"/>
      <c r="Z1480" s="3"/>
      <c r="AA1480" s="3"/>
      <c r="AB1480" s="19"/>
      <c r="AC1480" s="14">
        <f>IF(M1480=1,_xlfn.XLOOKUP(D1480,' RPM (ICE)'!$E$3:$E$63,' RPM (ICE)'!$C$3:$C$63,,-1),IF(M1480=2,_xlfn.XLOOKUP(D1480,' RPM (ICE)'!$F$3:$F$63,' RPM (ICE)'!$C$3:$C$63,,-1),IF(M1480=3,_xlfn.XLOOKUP(D1480,' RPM (ICE)'!$G$3:$G$63,' RPM (ICE)'!$C$3:$C$63,,-1))))</f>
        <v>13.483333333333301</v>
      </c>
      <c r="AD1480" s="14">
        <f t="shared" si="540"/>
        <v>10.054521666666643</v>
      </c>
      <c r="AE1480" s="14">
        <f t="shared" si="541"/>
        <v>13.914292245024122</v>
      </c>
      <c r="AF1480" s="14" cm="1">
        <f t="array" ref="AF1480">_xlfn.XLOOKUP(AE1480,BSFC!$I$11:$I$33,_xlfn.XLOOKUP('Main Data (ICE)'!W1480,BSFC!$J$10:$W$10,BSFC!$J$11:$W$33,,-1),,-1)</f>
        <v>450.79008974999994</v>
      </c>
      <c r="AG1480" s="14">
        <f t="shared" si="542"/>
        <v>1.2590218679194376</v>
      </c>
      <c r="AH1480" s="14">
        <f t="shared" ref="AH1480:AH1506" si="543">((F1480-F1479)/3600)*AD1480</f>
        <v>2.08253003846414E-4</v>
      </c>
      <c r="AI1480" s="14">
        <f t="shared" ref="AI1480:AI1506" si="544">AH1480*AF1480</f>
        <v>9.3878390294632047E-2</v>
      </c>
      <c r="AJ1480" s="14">
        <f t="shared" si="530"/>
        <v>171.78917279460592</v>
      </c>
      <c r="AK1480" s="14">
        <f t="shared" ref="AK1480:AK1506" si="545">((AF1480*AH1480)/1000)/0.755</f>
        <v>1.2434223880083715E-4</v>
      </c>
      <c r="AL1480" s="14">
        <f t="shared" ref="AL1480:AL1506" si="546">AL1479+AK1480</f>
        <v>0.22753532820477873</v>
      </c>
    </row>
    <row r="1481" spans="1:38" ht="15.75" thickBot="1" x14ac:dyDescent="0.3">
      <c r="A1481" s="14">
        <v>2</v>
      </c>
      <c r="B1481" s="17" t="s">
        <v>33</v>
      </c>
      <c r="C1481" s="14">
        <f t="shared" si="534"/>
        <v>1475</v>
      </c>
      <c r="D1481" s="14">
        <f t="shared" si="531"/>
        <v>30.000049728</v>
      </c>
      <c r="E1481" s="14">
        <f t="shared" si="532"/>
        <v>13.411199999999999</v>
      </c>
      <c r="F1481" s="14">
        <f t="shared" si="533"/>
        <v>126.84390613826704</v>
      </c>
      <c r="G1481" s="14">
        <f>0.5*('Specifications (ICE)'!$P$4*'Specifications (ICE)'!$P$3)*'Specifications (ICE)'!$P$5*E1481^2</f>
        <v>56.217600027646043</v>
      </c>
      <c r="H1481" s="14">
        <f>IF(B1481="A",'Specifications (ICE)'!$M$12,IF(B1481="G",'Specifications (ICE)'!$M$13))</f>
        <v>84.271039200000004</v>
      </c>
      <c r="I1481" s="14">
        <f>'Specifications (ICE)'!$H$11-G1481-H1481-R1481</f>
        <v>561.50961099107656</v>
      </c>
      <c r="J1481" s="14">
        <f t="shared" si="538"/>
        <v>0.88728655499254105</v>
      </c>
      <c r="K1481" s="14">
        <f>0.5*'Specifications (ICE)'!$E$16*E1481^2</f>
        <v>48283.043975654393</v>
      </c>
      <c r="L1481" s="14">
        <f>E1481/'Specifications (ICE)'!$M$4</f>
        <v>46.93333333333333</v>
      </c>
      <c r="M1481" s="14">
        <f t="shared" si="535"/>
        <v>3</v>
      </c>
      <c r="N1481" s="14">
        <f>IF(M1481=1,'Specifications (ICE)'!$M$19,IF(M1481=2,'Specifications (ICE)'!$M$20,IF(M1481=3,'Specifications (ICE)'!$M$21)))</f>
        <v>632.83908432016858</v>
      </c>
      <c r="O1481" s="14">
        <f t="shared" si="536"/>
        <v>56.911309171706868</v>
      </c>
      <c r="P1481" s="13">
        <f t="shared" si="537"/>
        <v>0</v>
      </c>
      <c r="Q1481" s="14">
        <v>0</v>
      </c>
      <c r="R1481" s="17">
        <f>'Specifications (ICE)'!$E$16*9.81*SIN(Q1481-Q1480)</f>
        <v>0</v>
      </c>
      <c r="S1481" s="14">
        <f t="shared" si="539"/>
        <v>0</v>
      </c>
      <c r="T1481" s="12"/>
      <c r="U1481" s="3"/>
      <c r="V1481" s="19"/>
      <c r="W1481" s="14">
        <f>IF(M1481=1,_xlfn.XLOOKUP(D1481,' RPM (ICE)'!$E$3:$E$63,' RPM (ICE)'!$B$3:$B$63,,1),IF(M1481=2,_xlfn.XLOOKUP(D1481,' RPM (ICE)'!$F$3:$F$63,' RPM (ICE)'!$B$3:$B$63,,1),IF(M1481=3,_xlfn.XLOOKUP(D1481,' RPM (ICE)'!$G$3:$G$63,' RPM (ICE)'!$B$3:$B$63,,1))))</f>
        <v>6900</v>
      </c>
      <c r="X1481" s="12"/>
      <c r="Y1481" s="3"/>
      <c r="Z1481" s="3"/>
      <c r="AA1481" s="3"/>
      <c r="AB1481" s="19"/>
      <c r="AC1481" s="14">
        <f>IF(M1481=1,_xlfn.XLOOKUP(D1481,' RPM (ICE)'!$E$3:$E$63,' RPM (ICE)'!$C$3:$C$63,,-1),IF(M1481=2,_xlfn.XLOOKUP(D1481,' RPM (ICE)'!$F$3:$F$63,' RPM (ICE)'!$C$3:$C$63,,-1),IF(M1481=3,_xlfn.XLOOKUP(D1481,' RPM (ICE)'!$G$3:$G$63,' RPM (ICE)'!$C$3:$C$63,,-1))))</f>
        <v>13.483333333333301</v>
      </c>
      <c r="AD1481" s="14">
        <f t="shared" si="540"/>
        <v>10.054521666666643</v>
      </c>
      <c r="AE1481" s="14">
        <f t="shared" si="541"/>
        <v>13.914292245024122</v>
      </c>
      <c r="AF1481" s="14" cm="1">
        <f t="array" ref="AF1481">_xlfn.XLOOKUP(AE1481,BSFC!$I$11:$I$33,_xlfn.XLOOKUP('Main Data (ICE)'!W1481,BSFC!$J$10:$W$10,BSFC!$J$11:$W$33,,-1),,-1)</f>
        <v>450.79008974999994</v>
      </c>
      <c r="AG1481" s="14">
        <f t="shared" si="542"/>
        <v>1.2590218679194376</v>
      </c>
      <c r="AH1481" s="14">
        <f t="shared" si="543"/>
        <v>2.08253003846414E-4</v>
      </c>
      <c r="AI1481" s="14">
        <f t="shared" si="544"/>
        <v>9.3878390294632047E-2</v>
      </c>
      <c r="AJ1481" s="14">
        <f t="shared" ref="AJ1481:AJ1506" si="547">AI1481+AJ1480</f>
        <v>171.88305118490055</v>
      </c>
      <c r="AK1481" s="14">
        <f t="shared" si="545"/>
        <v>1.2434223880083715E-4</v>
      </c>
      <c r="AL1481" s="14">
        <f t="shared" si="546"/>
        <v>0.22765967044357957</v>
      </c>
    </row>
    <row r="1482" spans="1:38" ht="15.75" thickBot="1" x14ac:dyDescent="0.3">
      <c r="A1482" s="14">
        <v>2</v>
      </c>
      <c r="B1482" s="17" t="s">
        <v>33</v>
      </c>
      <c r="C1482" s="14">
        <f t="shared" si="534"/>
        <v>1476</v>
      </c>
      <c r="D1482" s="14">
        <f t="shared" si="531"/>
        <v>30.000049728</v>
      </c>
      <c r="E1482" s="14">
        <f t="shared" si="532"/>
        <v>13.411199999999999</v>
      </c>
      <c r="F1482" s="14">
        <f t="shared" si="533"/>
        <v>126.91847068133552</v>
      </c>
      <c r="G1482" s="14">
        <f>0.5*('Specifications (ICE)'!$P$4*'Specifications (ICE)'!$P$3)*'Specifications (ICE)'!$P$5*E1482^2</f>
        <v>56.217600027646043</v>
      </c>
      <c r="H1482" s="14">
        <f>IF(B1482="A",'Specifications (ICE)'!$M$12,IF(B1482="G",'Specifications (ICE)'!$M$13))</f>
        <v>84.271039200000004</v>
      </c>
      <c r="I1482" s="14">
        <f>'Specifications (ICE)'!$H$11-G1482-H1482-R1482</f>
        <v>561.50961099107656</v>
      </c>
      <c r="J1482" s="14">
        <f t="shared" si="538"/>
        <v>0.88728655499254105</v>
      </c>
      <c r="K1482" s="14">
        <f>0.5*'Specifications (ICE)'!$E$16*E1482^2</f>
        <v>48283.043975654393</v>
      </c>
      <c r="L1482" s="14">
        <f>E1482/'Specifications (ICE)'!$M$4</f>
        <v>46.93333333333333</v>
      </c>
      <c r="M1482" s="14">
        <f t="shared" si="535"/>
        <v>3</v>
      </c>
      <c r="N1482" s="14">
        <f>IF(M1482=1,'Specifications (ICE)'!$M$19,IF(M1482=2,'Specifications (ICE)'!$M$20,IF(M1482=3,'Specifications (ICE)'!$M$21)))</f>
        <v>632.83908432016858</v>
      </c>
      <c r="O1482" s="14">
        <f t="shared" si="536"/>
        <v>56.911309171706868</v>
      </c>
      <c r="P1482" s="13">
        <f t="shared" si="537"/>
        <v>0</v>
      </c>
      <c r="Q1482" s="14">
        <v>0</v>
      </c>
      <c r="R1482" s="17">
        <f>'Specifications (ICE)'!$E$16*9.81*SIN(Q1482-Q1481)</f>
        <v>0</v>
      </c>
      <c r="S1482" s="14">
        <f t="shared" si="539"/>
        <v>0</v>
      </c>
      <c r="T1482" s="12"/>
      <c r="U1482" s="3"/>
      <c r="V1482" s="19"/>
      <c r="W1482" s="14">
        <f>IF(M1482=1,_xlfn.XLOOKUP(D1482,' RPM (ICE)'!$E$3:$E$63,' RPM (ICE)'!$B$3:$B$63,,1),IF(M1482=2,_xlfn.XLOOKUP(D1482,' RPM (ICE)'!$F$3:$F$63,' RPM (ICE)'!$B$3:$B$63,,1),IF(M1482=3,_xlfn.XLOOKUP(D1482,' RPM (ICE)'!$G$3:$G$63,' RPM (ICE)'!$B$3:$B$63,,1))))</f>
        <v>6900</v>
      </c>
      <c r="X1482" s="12"/>
      <c r="Y1482" s="3"/>
      <c r="Z1482" s="3"/>
      <c r="AA1482" s="3"/>
      <c r="AB1482" s="19"/>
      <c r="AC1482" s="14">
        <f>IF(M1482=1,_xlfn.XLOOKUP(D1482,' RPM (ICE)'!$E$3:$E$63,' RPM (ICE)'!$C$3:$C$63,,-1),IF(M1482=2,_xlfn.XLOOKUP(D1482,' RPM (ICE)'!$F$3:$F$63,' RPM (ICE)'!$C$3:$C$63,,-1),IF(M1482=3,_xlfn.XLOOKUP(D1482,' RPM (ICE)'!$G$3:$G$63,' RPM (ICE)'!$C$3:$C$63,,-1))))</f>
        <v>13.483333333333301</v>
      </c>
      <c r="AD1482" s="14">
        <f t="shared" si="540"/>
        <v>10.054521666666643</v>
      </c>
      <c r="AE1482" s="14">
        <f t="shared" si="541"/>
        <v>13.914292245024122</v>
      </c>
      <c r="AF1482" s="14" cm="1">
        <f t="array" ref="AF1482">_xlfn.XLOOKUP(AE1482,BSFC!$I$11:$I$33,_xlfn.XLOOKUP('Main Data (ICE)'!W1482,BSFC!$J$10:$W$10,BSFC!$J$11:$W$33,,-1),,-1)</f>
        <v>450.79008974999994</v>
      </c>
      <c r="AG1482" s="14">
        <f t="shared" si="542"/>
        <v>1.2590218679194376</v>
      </c>
      <c r="AH1482" s="14">
        <f t="shared" si="543"/>
        <v>2.08253003846414E-4</v>
      </c>
      <c r="AI1482" s="14">
        <f t="shared" si="544"/>
        <v>9.3878390294632047E-2</v>
      </c>
      <c r="AJ1482" s="14">
        <f t="shared" si="547"/>
        <v>171.97692957519519</v>
      </c>
      <c r="AK1482" s="14">
        <f t="shared" si="545"/>
        <v>1.2434223880083715E-4</v>
      </c>
      <c r="AL1482" s="14">
        <f t="shared" si="546"/>
        <v>0.22778401268238041</v>
      </c>
    </row>
    <row r="1483" spans="1:38" ht="15.75" thickBot="1" x14ac:dyDescent="0.3">
      <c r="A1483" s="14">
        <v>2</v>
      </c>
      <c r="B1483" s="17" t="s">
        <v>33</v>
      </c>
      <c r="C1483" s="14">
        <f t="shared" si="534"/>
        <v>1477</v>
      </c>
      <c r="D1483" s="14">
        <f t="shared" si="531"/>
        <v>30.000049728</v>
      </c>
      <c r="E1483" s="14">
        <f t="shared" si="532"/>
        <v>13.411199999999999</v>
      </c>
      <c r="F1483" s="14">
        <f t="shared" si="533"/>
        <v>126.993035224404</v>
      </c>
      <c r="G1483" s="14">
        <f>0.5*('Specifications (ICE)'!$P$4*'Specifications (ICE)'!$P$3)*'Specifications (ICE)'!$P$5*E1483^2</f>
        <v>56.217600027646043</v>
      </c>
      <c r="H1483" s="14">
        <f>IF(B1483="A",'Specifications (ICE)'!$M$12,IF(B1483="G",'Specifications (ICE)'!$M$13))</f>
        <v>84.271039200000004</v>
      </c>
      <c r="I1483" s="14">
        <f>'Specifications (ICE)'!$H$11-G1483-H1483-R1483</f>
        <v>561.50961099107656</v>
      </c>
      <c r="J1483" s="14">
        <f t="shared" si="538"/>
        <v>0.88728655499254105</v>
      </c>
      <c r="K1483" s="14">
        <f>0.5*'Specifications (ICE)'!$E$16*E1483^2</f>
        <v>48283.043975654393</v>
      </c>
      <c r="L1483" s="14">
        <f>E1483/'Specifications (ICE)'!$M$4</f>
        <v>46.93333333333333</v>
      </c>
      <c r="M1483" s="14">
        <f t="shared" si="535"/>
        <v>3</v>
      </c>
      <c r="N1483" s="14">
        <f>IF(M1483=1,'Specifications (ICE)'!$M$19,IF(M1483=2,'Specifications (ICE)'!$M$20,IF(M1483=3,'Specifications (ICE)'!$M$21)))</f>
        <v>632.83908432016858</v>
      </c>
      <c r="O1483" s="14">
        <f t="shared" si="536"/>
        <v>56.911309171706868</v>
      </c>
      <c r="P1483" s="13">
        <f t="shared" si="537"/>
        <v>0</v>
      </c>
      <c r="Q1483" s="14">
        <v>0</v>
      </c>
      <c r="R1483" s="17">
        <f>'Specifications (ICE)'!$E$16*9.81*SIN(Q1483-Q1482)</f>
        <v>0</v>
      </c>
      <c r="S1483" s="14">
        <f t="shared" si="539"/>
        <v>0</v>
      </c>
      <c r="T1483" s="12"/>
      <c r="U1483" s="3"/>
      <c r="V1483" s="19"/>
      <c r="W1483" s="14">
        <f>IF(M1483=1,_xlfn.XLOOKUP(D1483,' RPM (ICE)'!$E$3:$E$63,' RPM (ICE)'!$B$3:$B$63,,1),IF(M1483=2,_xlfn.XLOOKUP(D1483,' RPM (ICE)'!$F$3:$F$63,' RPM (ICE)'!$B$3:$B$63,,1),IF(M1483=3,_xlfn.XLOOKUP(D1483,' RPM (ICE)'!$G$3:$G$63,' RPM (ICE)'!$B$3:$B$63,,1))))</f>
        <v>6900</v>
      </c>
      <c r="X1483" s="12"/>
      <c r="Y1483" s="3"/>
      <c r="Z1483" s="3"/>
      <c r="AA1483" s="3"/>
      <c r="AB1483" s="19"/>
      <c r="AC1483" s="14">
        <f>IF(M1483=1,_xlfn.XLOOKUP(D1483,' RPM (ICE)'!$E$3:$E$63,' RPM (ICE)'!$C$3:$C$63,,-1),IF(M1483=2,_xlfn.XLOOKUP(D1483,' RPM (ICE)'!$F$3:$F$63,' RPM (ICE)'!$C$3:$C$63,,-1),IF(M1483=3,_xlfn.XLOOKUP(D1483,' RPM (ICE)'!$G$3:$G$63,' RPM (ICE)'!$C$3:$C$63,,-1))))</f>
        <v>13.483333333333301</v>
      </c>
      <c r="AD1483" s="14">
        <f t="shared" si="540"/>
        <v>10.054521666666643</v>
      </c>
      <c r="AE1483" s="14">
        <f t="shared" si="541"/>
        <v>13.914292245024122</v>
      </c>
      <c r="AF1483" s="14" cm="1">
        <f t="array" ref="AF1483">_xlfn.XLOOKUP(AE1483,BSFC!$I$11:$I$33,_xlfn.XLOOKUP('Main Data (ICE)'!W1483,BSFC!$J$10:$W$10,BSFC!$J$11:$W$33,,-1),,-1)</f>
        <v>450.79008974999994</v>
      </c>
      <c r="AG1483" s="14">
        <f t="shared" si="542"/>
        <v>1.2590218679194376</v>
      </c>
      <c r="AH1483" s="14">
        <f t="shared" si="543"/>
        <v>2.08253003846414E-4</v>
      </c>
      <c r="AI1483" s="14">
        <f t="shared" si="544"/>
        <v>9.3878390294632047E-2</v>
      </c>
      <c r="AJ1483" s="14">
        <f t="shared" si="547"/>
        <v>172.07080796548982</v>
      </c>
      <c r="AK1483" s="14">
        <f t="shared" si="545"/>
        <v>1.2434223880083715E-4</v>
      </c>
      <c r="AL1483" s="14">
        <f t="shared" si="546"/>
        <v>0.22790835492118125</v>
      </c>
    </row>
    <row r="1484" spans="1:38" ht="15.75" thickBot="1" x14ac:dyDescent="0.3">
      <c r="A1484" s="14">
        <v>2</v>
      </c>
      <c r="B1484" s="17" t="s">
        <v>33</v>
      </c>
      <c r="C1484" s="14">
        <f t="shared" si="534"/>
        <v>1478</v>
      </c>
      <c r="D1484" s="14">
        <f t="shared" si="531"/>
        <v>30.000049728</v>
      </c>
      <c r="E1484" s="14">
        <f t="shared" si="532"/>
        <v>13.411199999999999</v>
      </c>
      <c r="F1484" s="14">
        <f t="shared" si="533"/>
        <v>127.06759976747247</v>
      </c>
      <c r="G1484" s="14">
        <f>0.5*('Specifications (ICE)'!$P$4*'Specifications (ICE)'!$P$3)*'Specifications (ICE)'!$P$5*E1484^2</f>
        <v>56.217600027646043</v>
      </c>
      <c r="H1484" s="14">
        <f>IF(B1484="A",'Specifications (ICE)'!$M$12,IF(B1484="G",'Specifications (ICE)'!$M$13))</f>
        <v>84.271039200000004</v>
      </c>
      <c r="I1484" s="14">
        <f>'Specifications (ICE)'!$H$11-G1484-H1484-R1484</f>
        <v>561.50961099107656</v>
      </c>
      <c r="J1484" s="14">
        <f t="shared" si="538"/>
        <v>0.88728655499254105</v>
      </c>
      <c r="K1484" s="14">
        <f>0.5*'Specifications (ICE)'!$E$16*E1484^2</f>
        <v>48283.043975654393</v>
      </c>
      <c r="L1484" s="14">
        <f>E1484/'Specifications (ICE)'!$M$4</f>
        <v>46.93333333333333</v>
      </c>
      <c r="M1484" s="14">
        <f t="shared" si="535"/>
        <v>3</v>
      </c>
      <c r="N1484" s="14">
        <f>IF(M1484=1,'Specifications (ICE)'!$M$19,IF(M1484=2,'Specifications (ICE)'!$M$20,IF(M1484=3,'Specifications (ICE)'!$M$21)))</f>
        <v>632.83908432016858</v>
      </c>
      <c r="O1484" s="14">
        <f t="shared" si="536"/>
        <v>56.911309171706868</v>
      </c>
      <c r="P1484" s="13">
        <f t="shared" si="537"/>
        <v>0</v>
      </c>
      <c r="Q1484" s="14">
        <v>0</v>
      </c>
      <c r="R1484" s="17">
        <f>'Specifications (ICE)'!$E$16*9.81*SIN(Q1484-Q1483)</f>
        <v>0</v>
      </c>
      <c r="S1484" s="14">
        <f t="shared" si="539"/>
        <v>0</v>
      </c>
      <c r="T1484" s="12"/>
      <c r="U1484" s="3"/>
      <c r="V1484" s="19"/>
      <c r="W1484" s="14">
        <f>IF(M1484=1,_xlfn.XLOOKUP(D1484,' RPM (ICE)'!$E$3:$E$63,' RPM (ICE)'!$B$3:$B$63,,1),IF(M1484=2,_xlfn.XLOOKUP(D1484,' RPM (ICE)'!$F$3:$F$63,' RPM (ICE)'!$B$3:$B$63,,1),IF(M1484=3,_xlfn.XLOOKUP(D1484,' RPM (ICE)'!$G$3:$G$63,' RPM (ICE)'!$B$3:$B$63,,1))))</f>
        <v>6900</v>
      </c>
      <c r="X1484" s="12"/>
      <c r="Y1484" s="3"/>
      <c r="Z1484" s="3"/>
      <c r="AA1484" s="3"/>
      <c r="AB1484" s="19"/>
      <c r="AC1484" s="14">
        <f>IF(M1484=1,_xlfn.XLOOKUP(D1484,' RPM (ICE)'!$E$3:$E$63,' RPM (ICE)'!$C$3:$C$63,,-1),IF(M1484=2,_xlfn.XLOOKUP(D1484,' RPM (ICE)'!$F$3:$F$63,' RPM (ICE)'!$C$3:$C$63,,-1),IF(M1484=3,_xlfn.XLOOKUP(D1484,' RPM (ICE)'!$G$3:$G$63,' RPM (ICE)'!$C$3:$C$63,,-1))))</f>
        <v>13.483333333333301</v>
      </c>
      <c r="AD1484" s="14">
        <f t="shared" si="540"/>
        <v>10.054521666666643</v>
      </c>
      <c r="AE1484" s="14">
        <f t="shared" si="541"/>
        <v>13.914292245024122</v>
      </c>
      <c r="AF1484" s="14" cm="1">
        <f t="array" ref="AF1484">_xlfn.XLOOKUP(AE1484,BSFC!$I$11:$I$33,_xlfn.XLOOKUP('Main Data (ICE)'!W1484,BSFC!$J$10:$W$10,BSFC!$J$11:$W$33,,-1),,-1)</f>
        <v>450.79008974999994</v>
      </c>
      <c r="AG1484" s="14">
        <f t="shared" si="542"/>
        <v>1.2590218679194376</v>
      </c>
      <c r="AH1484" s="14">
        <f t="shared" si="543"/>
        <v>2.08253003846414E-4</v>
      </c>
      <c r="AI1484" s="14">
        <f t="shared" si="544"/>
        <v>9.3878390294632047E-2</v>
      </c>
      <c r="AJ1484" s="14">
        <f t="shared" si="547"/>
        <v>172.16468635578445</v>
      </c>
      <c r="AK1484" s="14">
        <f t="shared" si="545"/>
        <v>1.2434223880083715E-4</v>
      </c>
      <c r="AL1484" s="14">
        <f t="shared" si="546"/>
        <v>0.22803269715998209</v>
      </c>
    </row>
    <row r="1485" spans="1:38" ht="15.75" thickBot="1" x14ac:dyDescent="0.3">
      <c r="A1485" s="14">
        <v>2</v>
      </c>
      <c r="B1485" s="17" t="s">
        <v>33</v>
      </c>
      <c r="C1485" s="14">
        <f t="shared" si="534"/>
        <v>1479</v>
      </c>
      <c r="D1485" s="14">
        <f t="shared" ref="D1485:D1506" si="548">E1485*2.23694</f>
        <v>30.000049728</v>
      </c>
      <c r="E1485" s="14">
        <f t="shared" ref="E1485:E1506" si="549">MIN(13.4112,(SQRT((E1484^2)+2*P1484*$C$7)))</f>
        <v>13.411199999999999</v>
      </c>
      <c r="F1485" s="14">
        <f t="shared" ref="F1485:F1506" si="550">($C$7/E1485)+F1484</f>
        <v>127.14216431054095</v>
      </c>
      <c r="G1485" s="14">
        <f>0.5*('Specifications (ICE)'!$P$4*'Specifications (ICE)'!$P$3)*'Specifications (ICE)'!$P$5*E1485^2</f>
        <v>56.217600027646043</v>
      </c>
      <c r="H1485" s="14">
        <f>IF(B1485="A",'Specifications (ICE)'!$M$12,IF(B1485="G",'Specifications (ICE)'!$M$13))</f>
        <v>84.271039200000004</v>
      </c>
      <c r="I1485" s="14">
        <f>'Specifications (ICE)'!$H$11-G1485-H1485-R1485</f>
        <v>561.50961099107656</v>
      </c>
      <c r="J1485" s="14">
        <f t="shared" si="538"/>
        <v>0.88728655499254105</v>
      </c>
      <c r="K1485" s="14">
        <f>0.5*'Specifications (ICE)'!$E$16*E1485^2</f>
        <v>48283.043975654393</v>
      </c>
      <c r="L1485" s="14">
        <f>E1485/'Specifications (ICE)'!$M$4</f>
        <v>46.93333333333333</v>
      </c>
      <c r="M1485" s="14">
        <f t="shared" si="535"/>
        <v>3</v>
      </c>
      <c r="N1485" s="14">
        <f>IF(M1485=1,'Specifications (ICE)'!$M$19,IF(M1485=2,'Specifications (ICE)'!$M$20,IF(M1485=3,'Specifications (ICE)'!$M$21)))</f>
        <v>632.83908432016858</v>
      </c>
      <c r="O1485" s="14">
        <f t="shared" si="536"/>
        <v>56.911309171706868</v>
      </c>
      <c r="P1485" s="13">
        <f t="shared" si="537"/>
        <v>0</v>
      </c>
      <c r="Q1485" s="14">
        <v>0</v>
      </c>
      <c r="R1485" s="17">
        <f>'Specifications (ICE)'!$E$16*9.81*SIN(Q1485-Q1484)</f>
        <v>0</v>
      </c>
      <c r="S1485" s="14">
        <f t="shared" si="539"/>
        <v>0</v>
      </c>
      <c r="T1485" s="12"/>
      <c r="U1485" s="3"/>
      <c r="V1485" s="19"/>
      <c r="W1485" s="14">
        <f>IF(M1485=1,_xlfn.XLOOKUP(D1485,' RPM (ICE)'!$E$3:$E$63,' RPM (ICE)'!$B$3:$B$63,,1),IF(M1485=2,_xlfn.XLOOKUP(D1485,' RPM (ICE)'!$F$3:$F$63,' RPM (ICE)'!$B$3:$B$63,,1),IF(M1485=3,_xlfn.XLOOKUP(D1485,' RPM (ICE)'!$G$3:$G$63,' RPM (ICE)'!$B$3:$B$63,,1))))</f>
        <v>6900</v>
      </c>
      <c r="X1485" s="12"/>
      <c r="Y1485" s="3"/>
      <c r="Z1485" s="3"/>
      <c r="AA1485" s="3"/>
      <c r="AB1485" s="19"/>
      <c r="AC1485" s="14">
        <f>IF(M1485=1,_xlfn.XLOOKUP(D1485,' RPM (ICE)'!$E$3:$E$63,' RPM (ICE)'!$C$3:$C$63,,-1),IF(M1485=2,_xlfn.XLOOKUP(D1485,' RPM (ICE)'!$F$3:$F$63,' RPM (ICE)'!$C$3:$C$63,,-1),IF(M1485=3,_xlfn.XLOOKUP(D1485,' RPM (ICE)'!$G$3:$G$63,' RPM (ICE)'!$C$3:$C$63,,-1))))</f>
        <v>13.483333333333301</v>
      </c>
      <c r="AD1485" s="14">
        <f t="shared" si="540"/>
        <v>10.054521666666643</v>
      </c>
      <c r="AE1485" s="14">
        <f t="shared" si="541"/>
        <v>13.914292245024122</v>
      </c>
      <c r="AF1485" s="14" cm="1">
        <f t="array" ref="AF1485">_xlfn.XLOOKUP(AE1485,BSFC!$I$11:$I$33,_xlfn.XLOOKUP('Main Data (ICE)'!W1485,BSFC!$J$10:$W$10,BSFC!$J$11:$W$33,,-1),,-1)</f>
        <v>450.79008974999994</v>
      </c>
      <c r="AG1485" s="14">
        <f t="shared" si="542"/>
        <v>1.2590218679194376</v>
      </c>
      <c r="AH1485" s="14">
        <f t="shared" si="543"/>
        <v>2.08253003846414E-4</v>
      </c>
      <c r="AI1485" s="14">
        <f t="shared" si="544"/>
        <v>9.3878390294632047E-2</v>
      </c>
      <c r="AJ1485" s="14">
        <f t="shared" si="547"/>
        <v>172.25856474607909</v>
      </c>
      <c r="AK1485" s="14">
        <f t="shared" si="545"/>
        <v>1.2434223880083715E-4</v>
      </c>
      <c r="AL1485" s="14">
        <f t="shared" si="546"/>
        <v>0.22815703939878293</v>
      </c>
    </row>
    <row r="1486" spans="1:38" ht="15.75" thickBot="1" x14ac:dyDescent="0.3">
      <c r="A1486" s="14">
        <v>2</v>
      </c>
      <c r="B1486" s="17" t="s">
        <v>33</v>
      </c>
      <c r="C1486" s="14">
        <f t="shared" ref="C1486:C1506" si="551">C1485+1</f>
        <v>1480</v>
      </c>
      <c r="D1486" s="14">
        <f t="shared" si="548"/>
        <v>30.000049728</v>
      </c>
      <c r="E1486" s="14">
        <f t="shared" si="549"/>
        <v>13.411199999999999</v>
      </c>
      <c r="F1486" s="14">
        <f t="shared" si="550"/>
        <v>127.21672885360942</v>
      </c>
      <c r="G1486" s="14">
        <f>0.5*('Specifications (ICE)'!$P$4*'Specifications (ICE)'!$P$3)*'Specifications (ICE)'!$P$5*E1486^2</f>
        <v>56.217600027646043</v>
      </c>
      <c r="H1486" s="14">
        <f>IF(B1486="A",'Specifications (ICE)'!$M$12,IF(B1486="G",'Specifications (ICE)'!$M$13))</f>
        <v>84.271039200000004</v>
      </c>
      <c r="I1486" s="14">
        <f>'Specifications (ICE)'!$H$11-G1486-H1486-R1486</f>
        <v>561.50961099107656</v>
      </c>
      <c r="J1486" s="14">
        <f t="shared" si="538"/>
        <v>0.88728655499254105</v>
      </c>
      <c r="K1486" s="14">
        <f>0.5*'Specifications (ICE)'!$E$16*E1486^2</f>
        <v>48283.043975654393</v>
      </c>
      <c r="L1486" s="14">
        <f>E1486/'Specifications (ICE)'!$M$4</f>
        <v>46.93333333333333</v>
      </c>
      <c r="M1486" s="14">
        <f t="shared" si="535"/>
        <v>3</v>
      </c>
      <c r="N1486" s="14">
        <f>IF(M1486=1,'Specifications (ICE)'!$M$19,IF(M1486=2,'Specifications (ICE)'!$M$20,IF(M1486=3,'Specifications (ICE)'!$M$21)))</f>
        <v>632.83908432016858</v>
      </c>
      <c r="O1486" s="14">
        <f t="shared" si="536"/>
        <v>56.911309171706868</v>
      </c>
      <c r="P1486" s="13">
        <f t="shared" si="537"/>
        <v>0</v>
      </c>
      <c r="Q1486" s="14">
        <v>0</v>
      </c>
      <c r="R1486" s="17">
        <f>'Specifications (ICE)'!$E$16*9.81*SIN(Q1486-Q1485)</f>
        <v>0</v>
      </c>
      <c r="S1486" s="14">
        <f t="shared" si="539"/>
        <v>0</v>
      </c>
      <c r="T1486" s="12"/>
      <c r="U1486" s="3"/>
      <c r="V1486" s="19"/>
      <c r="W1486" s="14">
        <f>IF(M1486=1,_xlfn.XLOOKUP(D1486,' RPM (ICE)'!$E$3:$E$63,' RPM (ICE)'!$B$3:$B$63,,1),IF(M1486=2,_xlfn.XLOOKUP(D1486,' RPM (ICE)'!$F$3:$F$63,' RPM (ICE)'!$B$3:$B$63,,1),IF(M1486=3,_xlfn.XLOOKUP(D1486,' RPM (ICE)'!$G$3:$G$63,' RPM (ICE)'!$B$3:$B$63,,1))))</f>
        <v>6900</v>
      </c>
      <c r="X1486" s="12"/>
      <c r="Y1486" s="3"/>
      <c r="Z1486" s="3"/>
      <c r="AA1486" s="3"/>
      <c r="AB1486" s="19"/>
      <c r="AC1486" s="14">
        <f>IF(M1486=1,_xlfn.XLOOKUP(D1486,' RPM (ICE)'!$E$3:$E$63,' RPM (ICE)'!$C$3:$C$63,,-1),IF(M1486=2,_xlfn.XLOOKUP(D1486,' RPM (ICE)'!$F$3:$F$63,' RPM (ICE)'!$C$3:$C$63,,-1),IF(M1486=3,_xlfn.XLOOKUP(D1486,' RPM (ICE)'!$G$3:$G$63,' RPM (ICE)'!$C$3:$C$63,,-1))))</f>
        <v>13.483333333333301</v>
      </c>
      <c r="AD1486" s="14">
        <f t="shared" si="540"/>
        <v>10.054521666666643</v>
      </c>
      <c r="AE1486" s="14">
        <f t="shared" si="541"/>
        <v>13.914292245024122</v>
      </c>
      <c r="AF1486" s="14" cm="1">
        <f t="array" ref="AF1486">_xlfn.XLOOKUP(AE1486,BSFC!$I$11:$I$33,_xlfn.XLOOKUP('Main Data (ICE)'!W1486,BSFC!$J$10:$W$10,BSFC!$J$11:$W$33,,-1),,-1)</f>
        <v>450.79008974999994</v>
      </c>
      <c r="AG1486" s="14">
        <f t="shared" si="542"/>
        <v>1.2590218679194376</v>
      </c>
      <c r="AH1486" s="14">
        <f t="shared" si="543"/>
        <v>2.08253003846414E-4</v>
      </c>
      <c r="AI1486" s="14">
        <f t="shared" si="544"/>
        <v>9.3878390294632047E-2</v>
      </c>
      <c r="AJ1486" s="14">
        <f t="shared" si="547"/>
        <v>172.35244313637372</v>
      </c>
      <c r="AK1486" s="14">
        <f t="shared" si="545"/>
        <v>1.2434223880083715E-4</v>
      </c>
      <c r="AL1486" s="14">
        <f t="shared" si="546"/>
        <v>0.22828138163758377</v>
      </c>
    </row>
    <row r="1487" spans="1:38" ht="15.75" thickBot="1" x14ac:dyDescent="0.3">
      <c r="A1487" s="14">
        <v>2</v>
      </c>
      <c r="B1487" s="17" t="s">
        <v>33</v>
      </c>
      <c r="C1487" s="14">
        <f t="shared" si="551"/>
        <v>1481</v>
      </c>
      <c r="D1487" s="14">
        <f t="shared" si="548"/>
        <v>30.000049728</v>
      </c>
      <c r="E1487" s="14">
        <f t="shared" si="549"/>
        <v>13.411199999999999</v>
      </c>
      <c r="F1487" s="14">
        <f t="shared" si="550"/>
        <v>127.2912933966779</v>
      </c>
      <c r="G1487" s="14">
        <f>0.5*('Specifications (ICE)'!$P$4*'Specifications (ICE)'!$P$3)*'Specifications (ICE)'!$P$5*E1487^2</f>
        <v>56.217600027646043</v>
      </c>
      <c r="H1487" s="14">
        <f>IF(B1487="A",'Specifications (ICE)'!$M$12,IF(B1487="G",'Specifications (ICE)'!$M$13))</f>
        <v>84.271039200000004</v>
      </c>
      <c r="I1487" s="14">
        <f>'Specifications (ICE)'!$H$11-G1487-H1487-R1487</f>
        <v>561.50961099107656</v>
      </c>
      <c r="J1487" s="14">
        <f t="shared" si="538"/>
        <v>0.88728655499254105</v>
      </c>
      <c r="K1487" s="14">
        <f>0.5*'Specifications (ICE)'!$E$16*E1487^2</f>
        <v>48283.043975654393</v>
      </c>
      <c r="L1487" s="14">
        <f>E1487/'Specifications (ICE)'!$M$4</f>
        <v>46.93333333333333</v>
      </c>
      <c r="M1487" s="14">
        <f t="shared" si="535"/>
        <v>3</v>
      </c>
      <c r="N1487" s="14">
        <f>IF(M1487=1,'Specifications (ICE)'!$M$19,IF(M1487=2,'Specifications (ICE)'!$M$20,IF(M1487=3,'Specifications (ICE)'!$M$21)))</f>
        <v>632.83908432016858</v>
      </c>
      <c r="O1487" s="14">
        <f t="shared" si="536"/>
        <v>56.911309171706868</v>
      </c>
      <c r="P1487" s="13">
        <f t="shared" si="537"/>
        <v>0</v>
      </c>
      <c r="Q1487" s="14">
        <v>0</v>
      </c>
      <c r="R1487" s="17">
        <f>'Specifications (ICE)'!$E$16*9.81*SIN(Q1487-Q1486)</f>
        <v>0</v>
      </c>
      <c r="S1487" s="14">
        <f t="shared" si="539"/>
        <v>0</v>
      </c>
      <c r="T1487" s="12"/>
      <c r="U1487" s="3"/>
      <c r="V1487" s="19"/>
      <c r="W1487" s="14">
        <f>IF(M1487=1,_xlfn.XLOOKUP(D1487,' RPM (ICE)'!$E$3:$E$63,' RPM (ICE)'!$B$3:$B$63,,1),IF(M1487=2,_xlfn.XLOOKUP(D1487,' RPM (ICE)'!$F$3:$F$63,' RPM (ICE)'!$B$3:$B$63,,1),IF(M1487=3,_xlfn.XLOOKUP(D1487,' RPM (ICE)'!$G$3:$G$63,' RPM (ICE)'!$B$3:$B$63,,1))))</f>
        <v>6900</v>
      </c>
      <c r="X1487" s="12"/>
      <c r="Y1487" s="3"/>
      <c r="Z1487" s="3"/>
      <c r="AA1487" s="3"/>
      <c r="AB1487" s="19"/>
      <c r="AC1487" s="14">
        <f>IF(M1487=1,_xlfn.XLOOKUP(D1487,' RPM (ICE)'!$E$3:$E$63,' RPM (ICE)'!$C$3:$C$63,,-1),IF(M1487=2,_xlfn.XLOOKUP(D1487,' RPM (ICE)'!$F$3:$F$63,' RPM (ICE)'!$C$3:$C$63,,-1),IF(M1487=3,_xlfn.XLOOKUP(D1487,' RPM (ICE)'!$G$3:$G$63,' RPM (ICE)'!$C$3:$C$63,,-1))))</f>
        <v>13.483333333333301</v>
      </c>
      <c r="AD1487" s="14">
        <f t="shared" si="540"/>
        <v>10.054521666666643</v>
      </c>
      <c r="AE1487" s="14">
        <f t="shared" si="541"/>
        <v>13.914292245024122</v>
      </c>
      <c r="AF1487" s="14" cm="1">
        <f t="array" ref="AF1487">_xlfn.XLOOKUP(AE1487,BSFC!$I$11:$I$33,_xlfn.XLOOKUP('Main Data (ICE)'!W1487,BSFC!$J$10:$W$10,BSFC!$J$11:$W$33,,-1),,-1)</f>
        <v>450.79008974999994</v>
      </c>
      <c r="AG1487" s="14">
        <f t="shared" si="542"/>
        <v>1.2590218679194376</v>
      </c>
      <c r="AH1487" s="14">
        <f t="shared" si="543"/>
        <v>2.08253003846414E-4</v>
      </c>
      <c r="AI1487" s="14">
        <f t="shared" si="544"/>
        <v>9.3878390294632047E-2</v>
      </c>
      <c r="AJ1487" s="14">
        <f t="shared" si="547"/>
        <v>172.44632152666836</v>
      </c>
      <c r="AK1487" s="14">
        <f t="shared" si="545"/>
        <v>1.2434223880083715E-4</v>
      </c>
      <c r="AL1487" s="14">
        <f t="shared" si="546"/>
        <v>0.22840572387638461</v>
      </c>
    </row>
    <row r="1488" spans="1:38" ht="15.75" thickBot="1" x14ac:dyDescent="0.3">
      <c r="A1488" s="14">
        <v>2</v>
      </c>
      <c r="B1488" s="17" t="s">
        <v>33</v>
      </c>
      <c r="C1488" s="14">
        <f t="shared" si="551"/>
        <v>1482</v>
      </c>
      <c r="D1488" s="14">
        <f t="shared" si="548"/>
        <v>30.000049728</v>
      </c>
      <c r="E1488" s="14">
        <f t="shared" si="549"/>
        <v>13.411199999999999</v>
      </c>
      <c r="F1488" s="14">
        <f t="shared" si="550"/>
        <v>127.36585793974638</v>
      </c>
      <c r="G1488" s="14">
        <f>0.5*('Specifications (ICE)'!$P$4*'Specifications (ICE)'!$P$3)*'Specifications (ICE)'!$P$5*E1488^2</f>
        <v>56.217600027646043</v>
      </c>
      <c r="H1488" s="14">
        <f>IF(B1488="A",'Specifications (ICE)'!$M$12,IF(B1488="G",'Specifications (ICE)'!$M$13))</f>
        <v>84.271039200000004</v>
      </c>
      <c r="I1488" s="14">
        <f>'Specifications (ICE)'!$H$11-G1488-H1488-R1488</f>
        <v>561.50961099107656</v>
      </c>
      <c r="J1488" s="14">
        <f t="shared" si="538"/>
        <v>0.88728655499254105</v>
      </c>
      <c r="K1488" s="14">
        <f>0.5*'Specifications (ICE)'!$E$16*E1488^2</f>
        <v>48283.043975654393</v>
      </c>
      <c r="L1488" s="14">
        <f>E1488/'Specifications (ICE)'!$M$4</f>
        <v>46.93333333333333</v>
      </c>
      <c r="M1488" s="14">
        <f t="shared" si="535"/>
        <v>3</v>
      </c>
      <c r="N1488" s="14">
        <f>IF(M1488=1,'Specifications (ICE)'!$M$19,IF(M1488=2,'Specifications (ICE)'!$M$20,IF(M1488=3,'Specifications (ICE)'!$M$21)))</f>
        <v>632.83908432016858</v>
      </c>
      <c r="O1488" s="14">
        <f t="shared" si="536"/>
        <v>56.911309171706868</v>
      </c>
      <c r="P1488" s="13">
        <f t="shared" si="537"/>
        <v>0</v>
      </c>
      <c r="Q1488" s="14">
        <v>0</v>
      </c>
      <c r="R1488" s="17">
        <f>'Specifications (ICE)'!$E$16*9.81*SIN(Q1488-Q1487)</f>
        <v>0</v>
      </c>
      <c r="S1488" s="14">
        <f t="shared" si="539"/>
        <v>0</v>
      </c>
      <c r="T1488" s="12"/>
      <c r="U1488" s="3"/>
      <c r="V1488" s="19"/>
      <c r="W1488" s="14">
        <f>IF(M1488=1,_xlfn.XLOOKUP(D1488,' RPM (ICE)'!$E$3:$E$63,' RPM (ICE)'!$B$3:$B$63,,1),IF(M1488=2,_xlfn.XLOOKUP(D1488,' RPM (ICE)'!$F$3:$F$63,' RPM (ICE)'!$B$3:$B$63,,1),IF(M1488=3,_xlfn.XLOOKUP(D1488,' RPM (ICE)'!$G$3:$G$63,' RPM (ICE)'!$B$3:$B$63,,1))))</f>
        <v>6900</v>
      </c>
      <c r="X1488" s="12"/>
      <c r="Y1488" s="3"/>
      <c r="Z1488" s="3"/>
      <c r="AA1488" s="3"/>
      <c r="AB1488" s="19"/>
      <c r="AC1488" s="14">
        <f>IF(M1488=1,_xlfn.XLOOKUP(D1488,' RPM (ICE)'!$E$3:$E$63,' RPM (ICE)'!$C$3:$C$63,,-1),IF(M1488=2,_xlfn.XLOOKUP(D1488,' RPM (ICE)'!$F$3:$F$63,' RPM (ICE)'!$C$3:$C$63,,-1),IF(M1488=3,_xlfn.XLOOKUP(D1488,' RPM (ICE)'!$G$3:$G$63,' RPM (ICE)'!$C$3:$C$63,,-1))))</f>
        <v>13.483333333333301</v>
      </c>
      <c r="AD1488" s="14">
        <f t="shared" si="540"/>
        <v>10.054521666666643</v>
      </c>
      <c r="AE1488" s="14">
        <f t="shared" si="541"/>
        <v>13.914292245024122</v>
      </c>
      <c r="AF1488" s="14" cm="1">
        <f t="array" ref="AF1488">_xlfn.XLOOKUP(AE1488,BSFC!$I$11:$I$33,_xlfn.XLOOKUP('Main Data (ICE)'!W1488,BSFC!$J$10:$W$10,BSFC!$J$11:$W$33,,-1),,-1)</f>
        <v>450.79008974999994</v>
      </c>
      <c r="AG1488" s="14">
        <f t="shared" si="542"/>
        <v>1.2590218679194376</v>
      </c>
      <c r="AH1488" s="14">
        <f t="shared" si="543"/>
        <v>2.08253003846414E-4</v>
      </c>
      <c r="AI1488" s="14">
        <f t="shared" si="544"/>
        <v>9.3878390294632047E-2</v>
      </c>
      <c r="AJ1488" s="14">
        <f t="shared" si="547"/>
        <v>172.54019991696299</v>
      </c>
      <c r="AK1488" s="14">
        <f t="shared" si="545"/>
        <v>1.2434223880083715E-4</v>
      </c>
      <c r="AL1488" s="14">
        <f t="shared" si="546"/>
        <v>0.22853006611518545</v>
      </c>
    </row>
    <row r="1489" spans="1:38" ht="15.75" thickBot="1" x14ac:dyDescent="0.3">
      <c r="A1489" s="14">
        <v>2</v>
      </c>
      <c r="B1489" s="17" t="s">
        <v>33</v>
      </c>
      <c r="C1489" s="14">
        <f t="shared" si="551"/>
        <v>1483</v>
      </c>
      <c r="D1489" s="14">
        <f t="shared" si="548"/>
        <v>30.000049728</v>
      </c>
      <c r="E1489" s="14">
        <f t="shared" si="549"/>
        <v>13.411199999999999</v>
      </c>
      <c r="F1489" s="14">
        <f t="shared" si="550"/>
        <v>127.44042248281485</v>
      </c>
      <c r="G1489" s="14">
        <f>0.5*('Specifications (ICE)'!$P$4*'Specifications (ICE)'!$P$3)*'Specifications (ICE)'!$P$5*E1489^2</f>
        <v>56.217600027646043</v>
      </c>
      <c r="H1489" s="14">
        <f>IF(B1489="A",'Specifications (ICE)'!$M$12,IF(B1489="G",'Specifications (ICE)'!$M$13))</f>
        <v>84.271039200000004</v>
      </c>
      <c r="I1489" s="14">
        <f>'Specifications (ICE)'!$H$11-G1489-H1489-R1489</f>
        <v>561.50961099107656</v>
      </c>
      <c r="J1489" s="14">
        <f t="shared" si="538"/>
        <v>0.88728655499254105</v>
      </c>
      <c r="K1489" s="14">
        <f>0.5*'Specifications (ICE)'!$E$16*E1489^2</f>
        <v>48283.043975654393</v>
      </c>
      <c r="L1489" s="14">
        <f>E1489/'Specifications (ICE)'!$M$4</f>
        <v>46.93333333333333</v>
      </c>
      <c r="M1489" s="14">
        <f t="shared" si="535"/>
        <v>3</v>
      </c>
      <c r="N1489" s="14">
        <f>IF(M1489=1,'Specifications (ICE)'!$M$19,IF(M1489=2,'Specifications (ICE)'!$M$20,IF(M1489=3,'Specifications (ICE)'!$M$21)))</f>
        <v>632.83908432016858</v>
      </c>
      <c r="O1489" s="14">
        <f t="shared" si="536"/>
        <v>56.911309171706868</v>
      </c>
      <c r="P1489" s="13">
        <f t="shared" si="537"/>
        <v>0</v>
      </c>
      <c r="Q1489" s="14">
        <v>0</v>
      </c>
      <c r="R1489" s="17">
        <f>'Specifications (ICE)'!$E$16*9.81*SIN(Q1489-Q1488)</f>
        <v>0</v>
      </c>
      <c r="S1489" s="14">
        <f t="shared" si="539"/>
        <v>0</v>
      </c>
      <c r="T1489" s="12"/>
      <c r="U1489" s="3"/>
      <c r="V1489" s="19"/>
      <c r="W1489" s="14">
        <f>IF(M1489=1,_xlfn.XLOOKUP(D1489,' RPM (ICE)'!$E$3:$E$63,' RPM (ICE)'!$B$3:$B$63,,1),IF(M1489=2,_xlfn.XLOOKUP(D1489,' RPM (ICE)'!$F$3:$F$63,' RPM (ICE)'!$B$3:$B$63,,1),IF(M1489=3,_xlfn.XLOOKUP(D1489,' RPM (ICE)'!$G$3:$G$63,' RPM (ICE)'!$B$3:$B$63,,1))))</f>
        <v>6900</v>
      </c>
      <c r="X1489" s="12"/>
      <c r="Y1489" s="3"/>
      <c r="Z1489" s="3"/>
      <c r="AA1489" s="3"/>
      <c r="AB1489" s="19"/>
      <c r="AC1489" s="14">
        <f>IF(M1489=1,_xlfn.XLOOKUP(D1489,' RPM (ICE)'!$E$3:$E$63,' RPM (ICE)'!$C$3:$C$63,,-1),IF(M1489=2,_xlfn.XLOOKUP(D1489,' RPM (ICE)'!$F$3:$F$63,' RPM (ICE)'!$C$3:$C$63,,-1),IF(M1489=3,_xlfn.XLOOKUP(D1489,' RPM (ICE)'!$G$3:$G$63,' RPM (ICE)'!$C$3:$C$63,,-1))))</f>
        <v>13.483333333333301</v>
      </c>
      <c r="AD1489" s="14">
        <f t="shared" si="540"/>
        <v>10.054521666666643</v>
      </c>
      <c r="AE1489" s="14">
        <f t="shared" si="541"/>
        <v>13.914292245024122</v>
      </c>
      <c r="AF1489" s="14" cm="1">
        <f t="array" ref="AF1489">_xlfn.XLOOKUP(AE1489,BSFC!$I$11:$I$33,_xlfn.XLOOKUP('Main Data (ICE)'!W1489,BSFC!$J$10:$W$10,BSFC!$J$11:$W$33,,-1),,-1)</f>
        <v>450.79008974999994</v>
      </c>
      <c r="AG1489" s="14">
        <f t="shared" si="542"/>
        <v>1.2590218679194376</v>
      </c>
      <c r="AH1489" s="14">
        <f t="shared" si="543"/>
        <v>2.08253003846414E-4</v>
      </c>
      <c r="AI1489" s="14">
        <f t="shared" si="544"/>
        <v>9.3878390294632047E-2</v>
      </c>
      <c r="AJ1489" s="14">
        <f t="shared" si="547"/>
        <v>172.63407830725762</v>
      </c>
      <c r="AK1489" s="14">
        <f t="shared" si="545"/>
        <v>1.2434223880083715E-4</v>
      </c>
      <c r="AL1489" s="14">
        <f t="shared" si="546"/>
        <v>0.22865440835398629</v>
      </c>
    </row>
    <row r="1490" spans="1:38" ht="15.75" thickBot="1" x14ac:dyDescent="0.3">
      <c r="A1490" s="14">
        <v>2</v>
      </c>
      <c r="B1490" s="17" t="s">
        <v>33</v>
      </c>
      <c r="C1490" s="14">
        <f t="shared" si="551"/>
        <v>1484</v>
      </c>
      <c r="D1490" s="14">
        <f t="shared" si="548"/>
        <v>30.000049728</v>
      </c>
      <c r="E1490" s="14">
        <f t="shared" si="549"/>
        <v>13.411199999999999</v>
      </c>
      <c r="F1490" s="14">
        <f t="shared" si="550"/>
        <v>127.51498702588333</v>
      </c>
      <c r="G1490" s="14">
        <f>0.5*('Specifications (ICE)'!$P$4*'Specifications (ICE)'!$P$3)*'Specifications (ICE)'!$P$5*E1490^2</f>
        <v>56.217600027646043</v>
      </c>
      <c r="H1490" s="14">
        <f>IF(B1490="A",'Specifications (ICE)'!$M$12,IF(B1490="G",'Specifications (ICE)'!$M$13))</f>
        <v>84.271039200000004</v>
      </c>
      <c r="I1490" s="14">
        <f>'Specifications (ICE)'!$H$11-G1490-H1490-R1490</f>
        <v>561.50961099107656</v>
      </c>
      <c r="J1490" s="14">
        <f t="shared" si="538"/>
        <v>0.88728655499254105</v>
      </c>
      <c r="K1490" s="14">
        <f>0.5*'Specifications (ICE)'!$E$16*E1490^2</f>
        <v>48283.043975654393</v>
      </c>
      <c r="L1490" s="14">
        <f>E1490/'Specifications (ICE)'!$M$4</f>
        <v>46.93333333333333</v>
      </c>
      <c r="M1490" s="14">
        <f t="shared" si="535"/>
        <v>3</v>
      </c>
      <c r="N1490" s="14">
        <f>IF(M1490=1,'Specifications (ICE)'!$M$19,IF(M1490=2,'Specifications (ICE)'!$M$20,IF(M1490=3,'Specifications (ICE)'!$M$21)))</f>
        <v>632.83908432016858</v>
      </c>
      <c r="O1490" s="14">
        <f t="shared" si="536"/>
        <v>56.911309171706868</v>
      </c>
      <c r="P1490" s="13">
        <f t="shared" si="537"/>
        <v>0</v>
      </c>
      <c r="Q1490" s="14">
        <v>0</v>
      </c>
      <c r="R1490" s="17">
        <f>'Specifications (ICE)'!$E$16*9.81*SIN(Q1490-Q1489)</f>
        <v>0</v>
      </c>
      <c r="S1490" s="14">
        <f t="shared" si="539"/>
        <v>0</v>
      </c>
      <c r="T1490" s="12"/>
      <c r="U1490" s="3"/>
      <c r="V1490" s="19"/>
      <c r="W1490" s="14">
        <f>IF(M1490=1,_xlfn.XLOOKUP(D1490,' RPM (ICE)'!$E$3:$E$63,' RPM (ICE)'!$B$3:$B$63,,1),IF(M1490=2,_xlfn.XLOOKUP(D1490,' RPM (ICE)'!$F$3:$F$63,' RPM (ICE)'!$B$3:$B$63,,1),IF(M1490=3,_xlfn.XLOOKUP(D1490,' RPM (ICE)'!$G$3:$G$63,' RPM (ICE)'!$B$3:$B$63,,1))))</f>
        <v>6900</v>
      </c>
      <c r="X1490" s="12"/>
      <c r="Y1490" s="3"/>
      <c r="Z1490" s="3"/>
      <c r="AA1490" s="3"/>
      <c r="AB1490" s="19"/>
      <c r="AC1490" s="14">
        <f>IF(M1490=1,_xlfn.XLOOKUP(D1490,' RPM (ICE)'!$E$3:$E$63,' RPM (ICE)'!$C$3:$C$63,,-1),IF(M1490=2,_xlfn.XLOOKUP(D1490,' RPM (ICE)'!$F$3:$F$63,' RPM (ICE)'!$C$3:$C$63,,-1),IF(M1490=3,_xlfn.XLOOKUP(D1490,' RPM (ICE)'!$G$3:$G$63,' RPM (ICE)'!$C$3:$C$63,,-1))))</f>
        <v>13.483333333333301</v>
      </c>
      <c r="AD1490" s="14">
        <f t="shared" si="540"/>
        <v>10.054521666666643</v>
      </c>
      <c r="AE1490" s="14">
        <f t="shared" si="541"/>
        <v>13.914292245024122</v>
      </c>
      <c r="AF1490" s="14" cm="1">
        <f t="array" ref="AF1490">_xlfn.XLOOKUP(AE1490,BSFC!$I$11:$I$33,_xlfn.XLOOKUP('Main Data (ICE)'!W1490,BSFC!$J$10:$W$10,BSFC!$J$11:$W$33,,-1),,-1)</f>
        <v>450.79008974999994</v>
      </c>
      <c r="AG1490" s="14">
        <f t="shared" si="542"/>
        <v>1.2590218679194376</v>
      </c>
      <c r="AH1490" s="14">
        <f t="shared" si="543"/>
        <v>2.08253003846414E-4</v>
      </c>
      <c r="AI1490" s="14">
        <f t="shared" si="544"/>
        <v>9.3878390294632047E-2</v>
      </c>
      <c r="AJ1490" s="14">
        <f t="shared" si="547"/>
        <v>172.72795669755226</v>
      </c>
      <c r="AK1490" s="14">
        <f t="shared" si="545"/>
        <v>1.2434223880083715E-4</v>
      </c>
      <c r="AL1490" s="14">
        <f t="shared" si="546"/>
        <v>0.22877875059278713</v>
      </c>
    </row>
    <row r="1491" spans="1:38" ht="15.75" thickBot="1" x14ac:dyDescent="0.3">
      <c r="A1491" s="14">
        <v>2</v>
      </c>
      <c r="B1491" s="17" t="s">
        <v>33</v>
      </c>
      <c r="C1491" s="14">
        <f t="shared" si="551"/>
        <v>1485</v>
      </c>
      <c r="D1491" s="14">
        <f t="shared" si="548"/>
        <v>30.000049728</v>
      </c>
      <c r="E1491" s="14">
        <f t="shared" si="549"/>
        <v>13.411199999999999</v>
      </c>
      <c r="F1491" s="14">
        <f t="shared" si="550"/>
        <v>127.5895515689518</v>
      </c>
      <c r="G1491" s="14">
        <f>0.5*('Specifications (ICE)'!$P$4*'Specifications (ICE)'!$P$3)*'Specifications (ICE)'!$P$5*E1491^2</f>
        <v>56.217600027646043</v>
      </c>
      <c r="H1491" s="14">
        <f>IF(B1491="A",'Specifications (ICE)'!$M$12,IF(B1491="G",'Specifications (ICE)'!$M$13))</f>
        <v>84.271039200000004</v>
      </c>
      <c r="I1491" s="14">
        <f>'Specifications (ICE)'!$H$11-G1491-H1491-R1491</f>
        <v>561.50961099107656</v>
      </c>
      <c r="J1491" s="14">
        <f t="shared" si="538"/>
        <v>0.88728655499254105</v>
      </c>
      <c r="K1491" s="14">
        <f>0.5*'Specifications (ICE)'!$E$16*E1491^2</f>
        <v>48283.043975654393</v>
      </c>
      <c r="L1491" s="14">
        <f>E1491/'Specifications (ICE)'!$M$4</f>
        <v>46.93333333333333</v>
      </c>
      <c r="M1491" s="14">
        <f t="shared" si="535"/>
        <v>3</v>
      </c>
      <c r="N1491" s="14">
        <f>IF(M1491=1,'Specifications (ICE)'!$M$19,IF(M1491=2,'Specifications (ICE)'!$M$20,IF(M1491=3,'Specifications (ICE)'!$M$21)))</f>
        <v>632.83908432016858</v>
      </c>
      <c r="O1491" s="14">
        <f t="shared" si="536"/>
        <v>56.911309171706868</v>
      </c>
      <c r="P1491" s="13">
        <f t="shared" si="537"/>
        <v>0</v>
      </c>
      <c r="Q1491" s="14">
        <v>0</v>
      </c>
      <c r="R1491" s="17">
        <f>'Specifications (ICE)'!$E$16*9.81*SIN(Q1491-Q1490)</f>
        <v>0</v>
      </c>
      <c r="S1491" s="14">
        <f t="shared" si="539"/>
        <v>0</v>
      </c>
      <c r="T1491" s="12"/>
      <c r="U1491" s="3"/>
      <c r="V1491" s="19"/>
      <c r="W1491" s="14">
        <f>IF(M1491=1,_xlfn.XLOOKUP(D1491,' RPM (ICE)'!$E$3:$E$63,' RPM (ICE)'!$B$3:$B$63,,1),IF(M1491=2,_xlfn.XLOOKUP(D1491,' RPM (ICE)'!$F$3:$F$63,' RPM (ICE)'!$B$3:$B$63,,1),IF(M1491=3,_xlfn.XLOOKUP(D1491,' RPM (ICE)'!$G$3:$G$63,' RPM (ICE)'!$B$3:$B$63,,1))))</f>
        <v>6900</v>
      </c>
      <c r="X1491" s="12"/>
      <c r="Y1491" s="3"/>
      <c r="Z1491" s="3"/>
      <c r="AA1491" s="3"/>
      <c r="AB1491" s="19"/>
      <c r="AC1491" s="14">
        <f>IF(M1491=1,_xlfn.XLOOKUP(D1491,' RPM (ICE)'!$E$3:$E$63,' RPM (ICE)'!$C$3:$C$63,,-1),IF(M1491=2,_xlfn.XLOOKUP(D1491,' RPM (ICE)'!$F$3:$F$63,' RPM (ICE)'!$C$3:$C$63,,-1),IF(M1491=3,_xlfn.XLOOKUP(D1491,' RPM (ICE)'!$G$3:$G$63,' RPM (ICE)'!$C$3:$C$63,,-1))))</f>
        <v>13.483333333333301</v>
      </c>
      <c r="AD1491" s="14">
        <f t="shared" si="540"/>
        <v>10.054521666666643</v>
      </c>
      <c r="AE1491" s="14">
        <f t="shared" si="541"/>
        <v>13.914292245024122</v>
      </c>
      <c r="AF1491" s="14" cm="1">
        <f t="array" ref="AF1491">_xlfn.XLOOKUP(AE1491,BSFC!$I$11:$I$33,_xlfn.XLOOKUP('Main Data (ICE)'!W1491,BSFC!$J$10:$W$10,BSFC!$J$11:$W$33,,-1),,-1)</f>
        <v>450.79008974999994</v>
      </c>
      <c r="AG1491" s="14">
        <f t="shared" si="542"/>
        <v>1.2590218679194376</v>
      </c>
      <c r="AH1491" s="14">
        <f t="shared" si="543"/>
        <v>2.08253003846414E-4</v>
      </c>
      <c r="AI1491" s="14">
        <f t="shared" si="544"/>
        <v>9.3878390294632047E-2</v>
      </c>
      <c r="AJ1491" s="14">
        <f t="shared" si="547"/>
        <v>172.82183508784689</v>
      </c>
      <c r="AK1491" s="14">
        <f t="shared" si="545"/>
        <v>1.2434223880083715E-4</v>
      </c>
      <c r="AL1491" s="14">
        <f t="shared" si="546"/>
        <v>0.22890309283158797</v>
      </c>
    </row>
    <row r="1492" spans="1:38" ht="15.75" thickBot="1" x14ac:dyDescent="0.3">
      <c r="A1492" s="14">
        <v>2</v>
      </c>
      <c r="B1492" s="17" t="s">
        <v>33</v>
      </c>
      <c r="C1492" s="14">
        <f t="shared" si="551"/>
        <v>1486</v>
      </c>
      <c r="D1492" s="14">
        <f t="shared" si="548"/>
        <v>30.000049728</v>
      </c>
      <c r="E1492" s="14">
        <f t="shared" si="549"/>
        <v>13.411199999999999</v>
      </c>
      <c r="F1492" s="14">
        <f t="shared" si="550"/>
        <v>127.66411611202028</v>
      </c>
      <c r="G1492" s="14">
        <f>0.5*('Specifications (ICE)'!$P$4*'Specifications (ICE)'!$P$3)*'Specifications (ICE)'!$P$5*E1492^2</f>
        <v>56.217600027646043</v>
      </c>
      <c r="H1492" s="14">
        <f>IF(B1492="A",'Specifications (ICE)'!$M$12,IF(B1492="G",'Specifications (ICE)'!$M$13))</f>
        <v>84.271039200000004</v>
      </c>
      <c r="I1492" s="14">
        <f>'Specifications (ICE)'!$H$11-G1492-H1492-R1492</f>
        <v>561.50961099107656</v>
      </c>
      <c r="J1492" s="14">
        <f t="shared" si="538"/>
        <v>0.88728655499254105</v>
      </c>
      <c r="K1492" s="14">
        <f>0.5*'Specifications (ICE)'!$E$16*E1492^2</f>
        <v>48283.043975654393</v>
      </c>
      <c r="L1492" s="14">
        <f>E1492/'Specifications (ICE)'!$M$4</f>
        <v>46.93333333333333</v>
      </c>
      <c r="M1492" s="14">
        <f t="shared" si="535"/>
        <v>3</v>
      </c>
      <c r="N1492" s="14">
        <f>IF(M1492=1,'Specifications (ICE)'!$M$19,IF(M1492=2,'Specifications (ICE)'!$M$20,IF(M1492=3,'Specifications (ICE)'!$M$21)))</f>
        <v>632.83908432016858</v>
      </c>
      <c r="O1492" s="14">
        <f t="shared" si="536"/>
        <v>56.911309171706868</v>
      </c>
      <c r="P1492" s="13">
        <f t="shared" si="537"/>
        <v>0</v>
      </c>
      <c r="Q1492" s="14">
        <v>0</v>
      </c>
      <c r="R1492" s="17">
        <f>'Specifications (ICE)'!$E$16*9.81*SIN(Q1492-Q1491)</f>
        <v>0</v>
      </c>
      <c r="S1492" s="14">
        <f t="shared" si="539"/>
        <v>0</v>
      </c>
      <c r="T1492" s="12"/>
      <c r="U1492" s="3"/>
      <c r="V1492" s="19"/>
      <c r="W1492" s="14">
        <f>IF(M1492=1,_xlfn.XLOOKUP(D1492,' RPM (ICE)'!$E$3:$E$63,' RPM (ICE)'!$B$3:$B$63,,1),IF(M1492=2,_xlfn.XLOOKUP(D1492,' RPM (ICE)'!$F$3:$F$63,' RPM (ICE)'!$B$3:$B$63,,1),IF(M1492=3,_xlfn.XLOOKUP(D1492,' RPM (ICE)'!$G$3:$G$63,' RPM (ICE)'!$B$3:$B$63,,1))))</f>
        <v>6900</v>
      </c>
      <c r="X1492" s="12"/>
      <c r="Y1492" s="3"/>
      <c r="Z1492" s="3"/>
      <c r="AA1492" s="3"/>
      <c r="AB1492" s="19"/>
      <c r="AC1492" s="14">
        <f>IF(M1492=1,_xlfn.XLOOKUP(D1492,' RPM (ICE)'!$E$3:$E$63,' RPM (ICE)'!$C$3:$C$63,,-1),IF(M1492=2,_xlfn.XLOOKUP(D1492,' RPM (ICE)'!$F$3:$F$63,' RPM (ICE)'!$C$3:$C$63,,-1),IF(M1492=3,_xlfn.XLOOKUP(D1492,' RPM (ICE)'!$G$3:$G$63,' RPM (ICE)'!$C$3:$C$63,,-1))))</f>
        <v>13.483333333333301</v>
      </c>
      <c r="AD1492" s="14">
        <f t="shared" si="540"/>
        <v>10.054521666666643</v>
      </c>
      <c r="AE1492" s="14">
        <f t="shared" si="541"/>
        <v>13.914292245024122</v>
      </c>
      <c r="AF1492" s="14" cm="1">
        <f t="array" ref="AF1492">_xlfn.XLOOKUP(AE1492,BSFC!$I$11:$I$33,_xlfn.XLOOKUP('Main Data (ICE)'!W1492,BSFC!$J$10:$W$10,BSFC!$J$11:$W$33,,-1),,-1)</f>
        <v>450.79008974999994</v>
      </c>
      <c r="AG1492" s="14">
        <f t="shared" si="542"/>
        <v>1.2590218679194376</v>
      </c>
      <c r="AH1492" s="14">
        <f t="shared" si="543"/>
        <v>2.08253003846414E-4</v>
      </c>
      <c r="AI1492" s="14">
        <f t="shared" si="544"/>
        <v>9.3878390294632047E-2</v>
      </c>
      <c r="AJ1492" s="14">
        <f t="shared" si="547"/>
        <v>172.91571347814153</v>
      </c>
      <c r="AK1492" s="14">
        <f t="shared" si="545"/>
        <v>1.2434223880083715E-4</v>
      </c>
      <c r="AL1492" s="14">
        <f t="shared" si="546"/>
        <v>0.22902743507038881</v>
      </c>
    </row>
    <row r="1493" spans="1:38" ht="15.75" thickBot="1" x14ac:dyDescent="0.3">
      <c r="A1493" s="14">
        <v>2</v>
      </c>
      <c r="B1493" s="17" t="s">
        <v>33</v>
      </c>
      <c r="C1493" s="14">
        <f t="shared" si="551"/>
        <v>1487</v>
      </c>
      <c r="D1493" s="14">
        <f t="shared" si="548"/>
        <v>30.000049728</v>
      </c>
      <c r="E1493" s="14">
        <f t="shared" si="549"/>
        <v>13.411199999999999</v>
      </c>
      <c r="F1493" s="14">
        <f t="shared" si="550"/>
        <v>127.73868065508876</v>
      </c>
      <c r="G1493" s="14">
        <f>0.5*('Specifications (ICE)'!$P$4*'Specifications (ICE)'!$P$3)*'Specifications (ICE)'!$P$5*E1493^2</f>
        <v>56.217600027646043</v>
      </c>
      <c r="H1493" s="14">
        <f>IF(B1493="A",'Specifications (ICE)'!$M$12,IF(B1493="G",'Specifications (ICE)'!$M$13))</f>
        <v>84.271039200000004</v>
      </c>
      <c r="I1493" s="14">
        <f>'Specifications (ICE)'!$H$11-G1493-H1493-R1493</f>
        <v>561.50961099107656</v>
      </c>
      <c r="J1493" s="14">
        <f t="shared" si="538"/>
        <v>0.88728655499254105</v>
      </c>
      <c r="K1493" s="14">
        <f>0.5*'Specifications (ICE)'!$E$16*E1493^2</f>
        <v>48283.043975654393</v>
      </c>
      <c r="L1493" s="14">
        <f>E1493/'Specifications (ICE)'!$M$4</f>
        <v>46.93333333333333</v>
      </c>
      <c r="M1493" s="14">
        <f t="shared" si="535"/>
        <v>3</v>
      </c>
      <c r="N1493" s="14">
        <f>IF(M1493=1,'Specifications (ICE)'!$M$19,IF(M1493=2,'Specifications (ICE)'!$M$20,IF(M1493=3,'Specifications (ICE)'!$M$21)))</f>
        <v>632.83908432016858</v>
      </c>
      <c r="O1493" s="14">
        <f t="shared" si="536"/>
        <v>56.911309171706868</v>
      </c>
      <c r="P1493" s="13">
        <f t="shared" si="537"/>
        <v>0</v>
      </c>
      <c r="Q1493" s="14">
        <v>0</v>
      </c>
      <c r="R1493" s="17">
        <f>'Specifications (ICE)'!$E$16*9.81*SIN(Q1493-Q1492)</f>
        <v>0</v>
      </c>
      <c r="S1493" s="14">
        <f t="shared" si="539"/>
        <v>0</v>
      </c>
      <c r="T1493" s="12"/>
      <c r="U1493" s="3"/>
      <c r="V1493" s="19"/>
      <c r="W1493" s="14">
        <f>IF(M1493=1,_xlfn.XLOOKUP(D1493,' RPM (ICE)'!$E$3:$E$63,' RPM (ICE)'!$B$3:$B$63,,1),IF(M1493=2,_xlfn.XLOOKUP(D1493,' RPM (ICE)'!$F$3:$F$63,' RPM (ICE)'!$B$3:$B$63,,1),IF(M1493=3,_xlfn.XLOOKUP(D1493,' RPM (ICE)'!$G$3:$G$63,' RPM (ICE)'!$B$3:$B$63,,1))))</f>
        <v>6900</v>
      </c>
      <c r="X1493" s="12"/>
      <c r="Y1493" s="3"/>
      <c r="Z1493" s="3"/>
      <c r="AA1493" s="3"/>
      <c r="AB1493" s="19"/>
      <c r="AC1493" s="14">
        <f>IF(M1493=1,_xlfn.XLOOKUP(D1493,' RPM (ICE)'!$E$3:$E$63,' RPM (ICE)'!$C$3:$C$63,,-1),IF(M1493=2,_xlfn.XLOOKUP(D1493,' RPM (ICE)'!$F$3:$F$63,' RPM (ICE)'!$C$3:$C$63,,-1),IF(M1493=3,_xlfn.XLOOKUP(D1493,' RPM (ICE)'!$G$3:$G$63,' RPM (ICE)'!$C$3:$C$63,,-1))))</f>
        <v>13.483333333333301</v>
      </c>
      <c r="AD1493" s="14">
        <f t="shared" si="540"/>
        <v>10.054521666666643</v>
      </c>
      <c r="AE1493" s="14">
        <f t="shared" si="541"/>
        <v>13.914292245024122</v>
      </c>
      <c r="AF1493" s="14" cm="1">
        <f t="array" ref="AF1493">_xlfn.XLOOKUP(AE1493,BSFC!$I$11:$I$33,_xlfn.XLOOKUP('Main Data (ICE)'!W1493,BSFC!$J$10:$W$10,BSFC!$J$11:$W$33,,-1),,-1)</f>
        <v>450.79008974999994</v>
      </c>
      <c r="AG1493" s="14">
        <f t="shared" si="542"/>
        <v>1.2590218679194376</v>
      </c>
      <c r="AH1493" s="14">
        <f t="shared" si="543"/>
        <v>2.08253003846414E-4</v>
      </c>
      <c r="AI1493" s="14">
        <f t="shared" si="544"/>
        <v>9.3878390294632047E-2</v>
      </c>
      <c r="AJ1493" s="14">
        <f t="shared" si="547"/>
        <v>173.00959186843616</v>
      </c>
      <c r="AK1493" s="14">
        <f t="shared" si="545"/>
        <v>1.2434223880083715E-4</v>
      </c>
      <c r="AL1493" s="14">
        <f t="shared" si="546"/>
        <v>0.22915177730918965</v>
      </c>
    </row>
    <row r="1494" spans="1:38" ht="15.75" thickBot="1" x14ac:dyDescent="0.3">
      <c r="A1494" s="14">
        <v>2</v>
      </c>
      <c r="B1494" s="17" t="s">
        <v>33</v>
      </c>
      <c r="C1494" s="14">
        <f t="shared" si="551"/>
        <v>1488</v>
      </c>
      <c r="D1494" s="14">
        <f t="shared" si="548"/>
        <v>30.000049728</v>
      </c>
      <c r="E1494" s="14">
        <f t="shared" si="549"/>
        <v>13.411199999999999</v>
      </c>
      <c r="F1494" s="14">
        <f t="shared" si="550"/>
        <v>127.81324519815723</v>
      </c>
      <c r="G1494" s="14">
        <f>0.5*('Specifications (ICE)'!$P$4*'Specifications (ICE)'!$P$3)*'Specifications (ICE)'!$P$5*E1494^2</f>
        <v>56.217600027646043</v>
      </c>
      <c r="H1494" s="14">
        <f>IF(B1494="A",'Specifications (ICE)'!$M$12,IF(B1494="G",'Specifications (ICE)'!$M$13))</f>
        <v>84.271039200000004</v>
      </c>
      <c r="I1494" s="14">
        <f>'Specifications (ICE)'!$H$11-G1494-H1494-R1494</f>
        <v>561.50961099107656</v>
      </c>
      <c r="J1494" s="14">
        <f t="shared" si="538"/>
        <v>0.88728655499254105</v>
      </c>
      <c r="K1494" s="14">
        <f>0.5*'Specifications (ICE)'!$E$16*E1494^2</f>
        <v>48283.043975654393</v>
      </c>
      <c r="L1494" s="14">
        <f>E1494/'Specifications (ICE)'!$M$4</f>
        <v>46.93333333333333</v>
      </c>
      <c r="M1494" s="14">
        <f t="shared" si="535"/>
        <v>3</v>
      </c>
      <c r="N1494" s="14">
        <f>IF(M1494=1,'Specifications (ICE)'!$M$19,IF(M1494=2,'Specifications (ICE)'!$M$20,IF(M1494=3,'Specifications (ICE)'!$M$21)))</f>
        <v>632.83908432016858</v>
      </c>
      <c r="O1494" s="14">
        <f t="shared" si="536"/>
        <v>56.911309171706868</v>
      </c>
      <c r="P1494" s="13">
        <f t="shared" si="537"/>
        <v>0</v>
      </c>
      <c r="Q1494" s="14">
        <v>0</v>
      </c>
      <c r="R1494" s="17">
        <f>'Specifications (ICE)'!$E$16*9.81*SIN(Q1494-Q1493)</f>
        <v>0</v>
      </c>
      <c r="S1494" s="14">
        <f t="shared" si="539"/>
        <v>0</v>
      </c>
      <c r="T1494" s="12"/>
      <c r="U1494" s="3"/>
      <c r="V1494" s="19"/>
      <c r="W1494" s="14">
        <f>IF(M1494=1,_xlfn.XLOOKUP(D1494,' RPM (ICE)'!$E$3:$E$63,' RPM (ICE)'!$B$3:$B$63,,1),IF(M1494=2,_xlfn.XLOOKUP(D1494,' RPM (ICE)'!$F$3:$F$63,' RPM (ICE)'!$B$3:$B$63,,1),IF(M1494=3,_xlfn.XLOOKUP(D1494,' RPM (ICE)'!$G$3:$G$63,' RPM (ICE)'!$B$3:$B$63,,1))))</f>
        <v>6900</v>
      </c>
      <c r="X1494" s="12"/>
      <c r="Y1494" s="3"/>
      <c r="Z1494" s="3"/>
      <c r="AA1494" s="3"/>
      <c r="AB1494" s="19"/>
      <c r="AC1494" s="14">
        <f>IF(M1494=1,_xlfn.XLOOKUP(D1494,' RPM (ICE)'!$E$3:$E$63,' RPM (ICE)'!$C$3:$C$63,,-1),IF(M1494=2,_xlfn.XLOOKUP(D1494,' RPM (ICE)'!$F$3:$F$63,' RPM (ICE)'!$C$3:$C$63,,-1),IF(M1494=3,_xlfn.XLOOKUP(D1494,' RPM (ICE)'!$G$3:$G$63,' RPM (ICE)'!$C$3:$C$63,,-1))))</f>
        <v>13.483333333333301</v>
      </c>
      <c r="AD1494" s="14">
        <f t="shared" si="540"/>
        <v>10.054521666666643</v>
      </c>
      <c r="AE1494" s="14">
        <f t="shared" si="541"/>
        <v>13.914292245024122</v>
      </c>
      <c r="AF1494" s="14" cm="1">
        <f t="array" ref="AF1494">_xlfn.XLOOKUP(AE1494,BSFC!$I$11:$I$33,_xlfn.XLOOKUP('Main Data (ICE)'!W1494,BSFC!$J$10:$W$10,BSFC!$J$11:$W$33,,-1),,-1)</f>
        <v>450.79008974999994</v>
      </c>
      <c r="AG1494" s="14">
        <f t="shared" si="542"/>
        <v>1.2590218679194376</v>
      </c>
      <c r="AH1494" s="14">
        <f t="shared" si="543"/>
        <v>2.08253003846414E-4</v>
      </c>
      <c r="AI1494" s="14">
        <f t="shared" si="544"/>
        <v>9.3878390294632047E-2</v>
      </c>
      <c r="AJ1494" s="14">
        <f t="shared" si="547"/>
        <v>173.10347025873079</v>
      </c>
      <c r="AK1494" s="14">
        <f t="shared" si="545"/>
        <v>1.2434223880083715E-4</v>
      </c>
      <c r="AL1494" s="14">
        <f t="shared" si="546"/>
        <v>0.22927611954799049</v>
      </c>
    </row>
    <row r="1495" spans="1:38" ht="15.75" thickBot="1" x14ac:dyDescent="0.3">
      <c r="A1495" s="14">
        <v>2</v>
      </c>
      <c r="B1495" s="17" t="s">
        <v>33</v>
      </c>
      <c r="C1495" s="14">
        <f t="shared" si="551"/>
        <v>1489</v>
      </c>
      <c r="D1495" s="14">
        <f t="shared" si="548"/>
        <v>30.000049728</v>
      </c>
      <c r="E1495" s="14">
        <f t="shared" si="549"/>
        <v>13.411199999999999</v>
      </c>
      <c r="F1495" s="14">
        <f t="shared" si="550"/>
        <v>127.88780974122571</v>
      </c>
      <c r="G1495" s="14">
        <f>0.5*('Specifications (ICE)'!$P$4*'Specifications (ICE)'!$P$3)*'Specifications (ICE)'!$P$5*E1495^2</f>
        <v>56.217600027646043</v>
      </c>
      <c r="H1495" s="14">
        <f>IF(B1495="A",'Specifications (ICE)'!$M$12,IF(B1495="G",'Specifications (ICE)'!$M$13))</f>
        <v>84.271039200000004</v>
      </c>
      <c r="I1495" s="14">
        <f>'Specifications (ICE)'!$H$11-G1495-H1495-R1495</f>
        <v>561.50961099107656</v>
      </c>
      <c r="J1495" s="14">
        <f t="shared" si="538"/>
        <v>0.88728655499254105</v>
      </c>
      <c r="K1495" s="14">
        <f>0.5*'Specifications (ICE)'!$E$16*E1495^2</f>
        <v>48283.043975654393</v>
      </c>
      <c r="L1495" s="14">
        <f>E1495/'Specifications (ICE)'!$M$4</f>
        <v>46.93333333333333</v>
      </c>
      <c r="M1495" s="14">
        <f t="shared" si="535"/>
        <v>3</v>
      </c>
      <c r="N1495" s="14">
        <f>IF(M1495=1,'Specifications (ICE)'!$M$19,IF(M1495=2,'Specifications (ICE)'!$M$20,IF(M1495=3,'Specifications (ICE)'!$M$21)))</f>
        <v>632.83908432016858</v>
      </c>
      <c r="O1495" s="14">
        <f t="shared" si="536"/>
        <v>56.911309171706868</v>
      </c>
      <c r="P1495" s="13">
        <f t="shared" si="537"/>
        <v>0</v>
      </c>
      <c r="Q1495" s="14">
        <v>0</v>
      </c>
      <c r="R1495" s="17">
        <f>'Specifications (ICE)'!$E$16*9.81*SIN(Q1495-Q1494)</f>
        <v>0</v>
      </c>
      <c r="S1495" s="14">
        <f t="shared" si="539"/>
        <v>0</v>
      </c>
      <c r="T1495" s="12"/>
      <c r="U1495" s="3"/>
      <c r="V1495" s="19"/>
      <c r="W1495" s="14">
        <f>IF(M1495=1,_xlfn.XLOOKUP(D1495,' RPM (ICE)'!$E$3:$E$63,' RPM (ICE)'!$B$3:$B$63,,1),IF(M1495=2,_xlfn.XLOOKUP(D1495,' RPM (ICE)'!$F$3:$F$63,' RPM (ICE)'!$B$3:$B$63,,1),IF(M1495=3,_xlfn.XLOOKUP(D1495,' RPM (ICE)'!$G$3:$G$63,' RPM (ICE)'!$B$3:$B$63,,1))))</f>
        <v>6900</v>
      </c>
      <c r="X1495" s="12"/>
      <c r="Y1495" s="3"/>
      <c r="Z1495" s="3"/>
      <c r="AA1495" s="3"/>
      <c r="AB1495" s="19"/>
      <c r="AC1495" s="14">
        <f>IF(M1495=1,_xlfn.XLOOKUP(D1495,' RPM (ICE)'!$E$3:$E$63,' RPM (ICE)'!$C$3:$C$63,,-1),IF(M1495=2,_xlfn.XLOOKUP(D1495,' RPM (ICE)'!$F$3:$F$63,' RPM (ICE)'!$C$3:$C$63,,-1),IF(M1495=3,_xlfn.XLOOKUP(D1495,' RPM (ICE)'!$G$3:$G$63,' RPM (ICE)'!$C$3:$C$63,,-1))))</f>
        <v>13.483333333333301</v>
      </c>
      <c r="AD1495" s="14">
        <f t="shared" si="540"/>
        <v>10.054521666666643</v>
      </c>
      <c r="AE1495" s="14">
        <f t="shared" si="541"/>
        <v>13.914292245024122</v>
      </c>
      <c r="AF1495" s="14" cm="1">
        <f t="array" ref="AF1495">_xlfn.XLOOKUP(AE1495,BSFC!$I$11:$I$33,_xlfn.XLOOKUP('Main Data (ICE)'!W1495,BSFC!$J$10:$W$10,BSFC!$J$11:$W$33,,-1),,-1)</f>
        <v>450.79008974999994</v>
      </c>
      <c r="AG1495" s="14">
        <f t="shared" si="542"/>
        <v>1.2590218679194376</v>
      </c>
      <c r="AH1495" s="14">
        <f t="shared" si="543"/>
        <v>2.08253003846414E-4</v>
      </c>
      <c r="AI1495" s="14">
        <f t="shared" si="544"/>
        <v>9.3878390294632047E-2</v>
      </c>
      <c r="AJ1495" s="14">
        <f t="shared" si="547"/>
        <v>173.19734864902543</v>
      </c>
      <c r="AK1495" s="14">
        <f t="shared" si="545"/>
        <v>1.2434223880083715E-4</v>
      </c>
      <c r="AL1495" s="14">
        <f t="shared" si="546"/>
        <v>0.22940046178679133</v>
      </c>
    </row>
    <row r="1496" spans="1:38" ht="15.75" thickBot="1" x14ac:dyDescent="0.3">
      <c r="A1496" s="14">
        <v>2</v>
      </c>
      <c r="B1496" s="17" t="s">
        <v>33</v>
      </c>
      <c r="C1496" s="14">
        <f t="shared" si="551"/>
        <v>1490</v>
      </c>
      <c r="D1496" s="14">
        <f t="shared" si="548"/>
        <v>30.000049728</v>
      </c>
      <c r="E1496" s="14">
        <f t="shared" si="549"/>
        <v>13.411199999999999</v>
      </c>
      <c r="F1496" s="14">
        <f t="shared" si="550"/>
        <v>127.96237428429419</v>
      </c>
      <c r="G1496" s="14">
        <f>0.5*('Specifications (ICE)'!$P$4*'Specifications (ICE)'!$P$3)*'Specifications (ICE)'!$P$5*E1496^2</f>
        <v>56.217600027646043</v>
      </c>
      <c r="H1496" s="14">
        <f>IF(B1496="A",'Specifications (ICE)'!$M$12,IF(B1496="G",'Specifications (ICE)'!$M$13))</f>
        <v>84.271039200000004</v>
      </c>
      <c r="I1496" s="14">
        <f>'Specifications (ICE)'!$H$11-G1496-H1496-R1496</f>
        <v>561.50961099107656</v>
      </c>
      <c r="J1496" s="14">
        <f t="shared" si="538"/>
        <v>0.88728655499254105</v>
      </c>
      <c r="K1496" s="14">
        <f>0.5*'Specifications (ICE)'!$E$16*E1496^2</f>
        <v>48283.043975654393</v>
      </c>
      <c r="L1496" s="14">
        <f>E1496/'Specifications (ICE)'!$M$4</f>
        <v>46.93333333333333</v>
      </c>
      <c r="M1496" s="14">
        <f t="shared" si="535"/>
        <v>3</v>
      </c>
      <c r="N1496" s="14">
        <f>IF(M1496=1,'Specifications (ICE)'!$M$19,IF(M1496=2,'Specifications (ICE)'!$M$20,IF(M1496=3,'Specifications (ICE)'!$M$21)))</f>
        <v>632.83908432016858</v>
      </c>
      <c r="O1496" s="14">
        <f t="shared" si="536"/>
        <v>56.911309171706868</v>
      </c>
      <c r="P1496" s="13">
        <f t="shared" si="537"/>
        <v>0</v>
      </c>
      <c r="Q1496" s="14">
        <v>0</v>
      </c>
      <c r="R1496" s="17">
        <f>'Specifications (ICE)'!$E$16*9.81*SIN(Q1496-Q1495)</f>
        <v>0</v>
      </c>
      <c r="S1496" s="14">
        <f t="shared" si="539"/>
        <v>0</v>
      </c>
      <c r="T1496" s="12"/>
      <c r="U1496" s="3"/>
      <c r="V1496" s="19"/>
      <c r="W1496" s="14">
        <f>IF(M1496=1,_xlfn.XLOOKUP(D1496,' RPM (ICE)'!$E$3:$E$63,' RPM (ICE)'!$B$3:$B$63,,1),IF(M1496=2,_xlfn.XLOOKUP(D1496,' RPM (ICE)'!$F$3:$F$63,' RPM (ICE)'!$B$3:$B$63,,1),IF(M1496=3,_xlfn.XLOOKUP(D1496,' RPM (ICE)'!$G$3:$G$63,' RPM (ICE)'!$B$3:$B$63,,1))))</f>
        <v>6900</v>
      </c>
      <c r="X1496" s="12"/>
      <c r="Y1496" s="3"/>
      <c r="Z1496" s="3"/>
      <c r="AA1496" s="3"/>
      <c r="AB1496" s="19"/>
      <c r="AC1496" s="14">
        <f>IF(M1496=1,_xlfn.XLOOKUP(D1496,' RPM (ICE)'!$E$3:$E$63,' RPM (ICE)'!$C$3:$C$63,,-1),IF(M1496=2,_xlfn.XLOOKUP(D1496,' RPM (ICE)'!$F$3:$F$63,' RPM (ICE)'!$C$3:$C$63,,-1),IF(M1496=3,_xlfn.XLOOKUP(D1496,' RPM (ICE)'!$G$3:$G$63,' RPM (ICE)'!$C$3:$C$63,,-1))))</f>
        <v>13.483333333333301</v>
      </c>
      <c r="AD1496" s="14">
        <f t="shared" si="540"/>
        <v>10.054521666666643</v>
      </c>
      <c r="AE1496" s="14">
        <f t="shared" si="541"/>
        <v>13.914292245024122</v>
      </c>
      <c r="AF1496" s="14" cm="1">
        <f t="array" ref="AF1496">_xlfn.XLOOKUP(AE1496,BSFC!$I$11:$I$33,_xlfn.XLOOKUP('Main Data (ICE)'!W1496,BSFC!$J$10:$W$10,BSFC!$J$11:$W$33,,-1),,-1)</f>
        <v>450.79008974999994</v>
      </c>
      <c r="AG1496" s="14">
        <f t="shared" si="542"/>
        <v>1.2590218679194376</v>
      </c>
      <c r="AH1496" s="14">
        <f t="shared" si="543"/>
        <v>2.08253003846414E-4</v>
      </c>
      <c r="AI1496" s="14">
        <f t="shared" si="544"/>
        <v>9.3878390294632047E-2</v>
      </c>
      <c r="AJ1496" s="14">
        <f t="shared" si="547"/>
        <v>173.29122703932006</v>
      </c>
      <c r="AK1496" s="14">
        <f t="shared" si="545"/>
        <v>1.2434223880083715E-4</v>
      </c>
      <c r="AL1496" s="14">
        <f t="shared" si="546"/>
        <v>0.22952480402559217</v>
      </c>
    </row>
    <row r="1497" spans="1:38" ht="15.75" thickBot="1" x14ac:dyDescent="0.3">
      <c r="A1497" s="14">
        <v>2</v>
      </c>
      <c r="B1497" s="17" t="s">
        <v>33</v>
      </c>
      <c r="C1497" s="14">
        <f t="shared" si="551"/>
        <v>1491</v>
      </c>
      <c r="D1497" s="14">
        <f t="shared" si="548"/>
        <v>30.000049728</v>
      </c>
      <c r="E1497" s="14">
        <f t="shared" si="549"/>
        <v>13.411199999999999</v>
      </c>
      <c r="F1497" s="14">
        <f t="shared" si="550"/>
        <v>128.03693882736266</v>
      </c>
      <c r="G1497" s="14">
        <f>0.5*('Specifications (ICE)'!$P$4*'Specifications (ICE)'!$P$3)*'Specifications (ICE)'!$P$5*E1497^2</f>
        <v>56.217600027646043</v>
      </c>
      <c r="H1497" s="14">
        <f>IF(B1497="A",'Specifications (ICE)'!$M$12,IF(B1497="G",'Specifications (ICE)'!$M$13))</f>
        <v>84.271039200000004</v>
      </c>
      <c r="I1497" s="14">
        <f>'Specifications (ICE)'!$H$11-G1497-H1497-R1497</f>
        <v>561.50961099107656</v>
      </c>
      <c r="J1497" s="14">
        <f t="shared" si="538"/>
        <v>0.88728655499254105</v>
      </c>
      <c r="K1497" s="14">
        <f>0.5*'Specifications (ICE)'!$E$16*E1497^2</f>
        <v>48283.043975654393</v>
      </c>
      <c r="L1497" s="14">
        <f>E1497/'Specifications (ICE)'!$M$4</f>
        <v>46.93333333333333</v>
      </c>
      <c r="M1497" s="14">
        <f t="shared" si="535"/>
        <v>3</v>
      </c>
      <c r="N1497" s="14">
        <f>IF(M1497=1,'Specifications (ICE)'!$M$19,IF(M1497=2,'Specifications (ICE)'!$M$20,IF(M1497=3,'Specifications (ICE)'!$M$21)))</f>
        <v>632.83908432016858</v>
      </c>
      <c r="O1497" s="14">
        <f t="shared" si="536"/>
        <v>56.911309171706868</v>
      </c>
      <c r="P1497" s="13">
        <f t="shared" si="537"/>
        <v>0</v>
      </c>
      <c r="Q1497" s="14">
        <v>0</v>
      </c>
      <c r="R1497" s="17">
        <f>'Specifications (ICE)'!$E$16*9.81*SIN(Q1497-Q1496)</f>
        <v>0</v>
      </c>
      <c r="S1497" s="14">
        <f t="shared" si="539"/>
        <v>0</v>
      </c>
      <c r="T1497" s="12"/>
      <c r="U1497" s="3"/>
      <c r="V1497" s="19"/>
      <c r="W1497" s="14">
        <f>IF(M1497=1,_xlfn.XLOOKUP(D1497,' RPM (ICE)'!$E$3:$E$63,' RPM (ICE)'!$B$3:$B$63,,1),IF(M1497=2,_xlfn.XLOOKUP(D1497,' RPM (ICE)'!$F$3:$F$63,' RPM (ICE)'!$B$3:$B$63,,1),IF(M1497=3,_xlfn.XLOOKUP(D1497,' RPM (ICE)'!$G$3:$G$63,' RPM (ICE)'!$B$3:$B$63,,1))))</f>
        <v>6900</v>
      </c>
      <c r="X1497" s="12"/>
      <c r="Y1497" s="3"/>
      <c r="Z1497" s="3"/>
      <c r="AA1497" s="3"/>
      <c r="AB1497" s="19"/>
      <c r="AC1497" s="14">
        <f>IF(M1497=1,_xlfn.XLOOKUP(D1497,' RPM (ICE)'!$E$3:$E$63,' RPM (ICE)'!$C$3:$C$63,,-1),IF(M1497=2,_xlfn.XLOOKUP(D1497,' RPM (ICE)'!$F$3:$F$63,' RPM (ICE)'!$C$3:$C$63,,-1),IF(M1497=3,_xlfn.XLOOKUP(D1497,' RPM (ICE)'!$G$3:$G$63,' RPM (ICE)'!$C$3:$C$63,,-1))))</f>
        <v>13.483333333333301</v>
      </c>
      <c r="AD1497" s="14">
        <f t="shared" si="540"/>
        <v>10.054521666666643</v>
      </c>
      <c r="AE1497" s="14">
        <f t="shared" si="541"/>
        <v>13.914292245024122</v>
      </c>
      <c r="AF1497" s="14" cm="1">
        <f t="array" ref="AF1497">_xlfn.XLOOKUP(AE1497,BSFC!$I$11:$I$33,_xlfn.XLOOKUP('Main Data (ICE)'!W1497,BSFC!$J$10:$W$10,BSFC!$J$11:$W$33,,-1),,-1)</f>
        <v>450.79008974999994</v>
      </c>
      <c r="AG1497" s="14">
        <f t="shared" si="542"/>
        <v>1.2590218679194376</v>
      </c>
      <c r="AH1497" s="14">
        <f t="shared" si="543"/>
        <v>2.08253003846414E-4</v>
      </c>
      <c r="AI1497" s="14">
        <f t="shared" si="544"/>
        <v>9.3878390294632047E-2</v>
      </c>
      <c r="AJ1497" s="14">
        <f t="shared" si="547"/>
        <v>173.3851054296147</v>
      </c>
      <c r="AK1497" s="14">
        <f t="shared" si="545"/>
        <v>1.2434223880083715E-4</v>
      </c>
      <c r="AL1497" s="14">
        <f t="shared" si="546"/>
        <v>0.22964914626439301</v>
      </c>
    </row>
    <row r="1498" spans="1:38" ht="15.75" thickBot="1" x14ac:dyDescent="0.3">
      <c r="A1498" s="14">
        <v>2</v>
      </c>
      <c r="B1498" s="17" t="s">
        <v>33</v>
      </c>
      <c r="C1498" s="14">
        <f t="shared" si="551"/>
        <v>1492</v>
      </c>
      <c r="D1498" s="14">
        <f t="shared" si="548"/>
        <v>30.000049728</v>
      </c>
      <c r="E1498" s="14">
        <f t="shared" si="549"/>
        <v>13.411199999999999</v>
      </c>
      <c r="F1498" s="14">
        <f t="shared" si="550"/>
        <v>128.11150337043114</v>
      </c>
      <c r="G1498" s="14">
        <f>0.5*('Specifications (ICE)'!$P$4*'Specifications (ICE)'!$P$3)*'Specifications (ICE)'!$P$5*E1498^2</f>
        <v>56.217600027646043</v>
      </c>
      <c r="H1498" s="14">
        <f>IF(B1498="A",'Specifications (ICE)'!$M$12,IF(B1498="G",'Specifications (ICE)'!$M$13))</f>
        <v>84.271039200000004</v>
      </c>
      <c r="I1498" s="14">
        <f>'Specifications (ICE)'!$H$11-G1498-H1498-R1498</f>
        <v>561.50961099107656</v>
      </c>
      <c r="J1498" s="14">
        <f t="shared" si="538"/>
        <v>0.88728655499254105</v>
      </c>
      <c r="K1498" s="14">
        <f>0.5*'Specifications (ICE)'!$E$16*E1498^2</f>
        <v>48283.043975654393</v>
      </c>
      <c r="L1498" s="14">
        <f>E1498/'Specifications (ICE)'!$M$4</f>
        <v>46.93333333333333</v>
      </c>
      <c r="M1498" s="14">
        <f t="shared" si="535"/>
        <v>3</v>
      </c>
      <c r="N1498" s="14">
        <f>IF(M1498=1,'Specifications (ICE)'!$M$19,IF(M1498=2,'Specifications (ICE)'!$M$20,IF(M1498=3,'Specifications (ICE)'!$M$21)))</f>
        <v>632.83908432016858</v>
      </c>
      <c r="O1498" s="14">
        <f t="shared" si="536"/>
        <v>56.911309171706868</v>
      </c>
      <c r="P1498" s="13">
        <f t="shared" si="537"/>
        <v>0</v>
      </c>
      <c r="Q1498" s="14">
        <v>0</v>
      </c>
      <c r="R1498" s="17">
        <f>'Specifications (ICE)'!$E$16*9.81*SIN(Q1498-Q1497)</f>
        <v>0</v>
      </c>
      <c r="S1498" s="14">
        <f t="shared" si="539"/>
        <v>0</v>
      </c>
      <c r="T1498" s="12"/>
      <c r="U1498" s="3"/>
      <c r="V1498" s="19"/>
      <c r="W1498" s="14">
        <f>IF(M1498=1,_xlfn.XLOOKUP(D1498,' RPM (ICE)'!$E$3:$E$63,' RPM (ICE)'!$B$3:$B$63,,1),IF(M1498=2,_xlfn.XLOOKUP(D1498,' RPM (ICE)'!$F$3:$F$63,' RPM (ICE)'!$B$3:$B$63,,1),IF(M1498=3,_xlfn.XLOOKUP(D1498,' RPM (ICE)'!$G$3:$G$63,' RPM (ICE)'!$B$3:$B$63,,1))))</f>
        <v>6900</v>
      </c>
      <c r="X1498" s="12"/>
      <c r="Y1498" s="3"/>
      <c r="Z1498" s="3"/>
      <c r="AA1498" s="3"/>
      <c r="AB1498" s="19"/>
      <c r="AC1498" s="14">
        <f>IF(M1498=1,_xlfn.XLOOKUP(D1498,' RPM (ICE)'!$E$3:$E$63,' RPM (ICE)'!$C$3:$C$63,,-1),IF(M1498=2,_xlfn.XLOOKUP(D1498,' RPM (ICE)'!$F$3:$F$63,' RPM (ICE)'!$C$3:$C$63,,-1),IF(M1498=3,_xlfn.XLOOKUP(D1498,' RPM (ICE)'!$G$3:$G$63,' RPM (ICE)'!$C$3:$C$63,,-1))))</f>
        <v>13.483333333333301</v>
      </c>
      <c r="AD1498" s="14">
        <f t="shared" si="540"/>
        <v>10.054521666666643</v>
      </c>
      <c r="AE1498" s="14">
        <f t="shared" si="541"/>
        <v>13.914292245024122</v>
      </c>
      <c r="AF1498" s="14" cm="1">
        <f t="array" ref="AF1498">_xlfn.XLOOKUP(AE1498,BSFC!$I$11:$I$33,_xlfn.XLOOKUP('Main Data (ICE)'!W1498,BSFC!$J$10:$W$10,BSFC!$J$11:$W$33,,-1),,-1)</f>
        <v>450.79008974999994</v>
      </c>
      <c r="AG1498" s="14">
        <f t="shared" si="542"/>
        <v>1.2590218679194376</v>
      </c>
      <c r="AH1498" s="14">
        <f t="shared" si="543"/>
        <v>2.08253003846414E-4</v>
      </c>
      <c r="AI1498" s="14">
        <f t="shared" si="544"/>
        <v>9.3878390294632047E-2</v>
      </c>
      <c r="AJ1498" s="14">
        <f t="shared" si="547"/>
        <v>173.47898381990933</v>
      </c>
      <c r="AK1498" s="14">
        <f t="shared" si="545"/>
        <v>1.2434223880083715E-4</v>
      </c>
      <c r="AL1498" s="14">
        <f t="shared" si="546"/>
        <v>0.22977348850319385</v>
      </c>
    </row>
    <row r="1499" spans="1:38" ht="15.75" thickBot="1" x14ac:dyDescent="0.3">
      <c r="A1499" s="14">
        <v>2</v>
      </c>
      <c r="B1499" s="17" t="s">
        <v>33</v>
      </c>
      <c r="C1499" s="14">
        <f t="shared" si="551"/>
        <v>1493</v>
      </c>
      <c r="D1499" s="14">
        <f t="shared" si="548"/>
        <v>30.000049728</v>
      </c>
      <c r="E1499" s="14">
        <f t="shared" si="549"/>
        <v>13.411199999999999</v>
      </c>
      <c r="F1499" s="14">
        <f t="shared" si="550"/>
        <v>128.18606791349961</v>
      </c>
      <c r="G1499" s="14">
        <f>0.5*('Specifications (ICE)'!$P$4*'Specifications (ICE)'!$P$3)*'Specifications (ICE)'!$P$5*E1499^2</f>
        <v>56.217600027646043</v>
      </c>
      <c r="H1499" s="14">
        <f>IF(B1499="A",'Specifications (ICE)'!$M$12,IF(B1499="G",'Specifications (ICE)'!$M$13))</f>
        <v>84.271039200000004</v>
      </c>
      <c r="I1499" s="14">
        <f>'Specifications (ICE)'!$H$11-G1499-H1499-R1499</f>
        <v>561.50961099107656</v>
      </c>
      <c r="J1499" s="14">
        <f t="shared" si="538"/>
        <v>0.88728655499254105</v>
      </c>
      <c r="K1499" s="14">
        <f>0.5*'Specifications (ICE)'!$E$16*E1499^2</f>
        <v>48283.043975654393</v>
      </c>
      <c r="L1499" s="14">
        <f>E1499/'Specifications (ICE)'!$M$4</f>
        <v>46.93333333333333</v>
      </c>
      <c r="M1499" s="14">
        <f t="shared" si="535"/>
        <v>3</v>
      </c>
      <c r="N1499" s="14">
        <f>IF(M1499=1,'Specifications (ICE)'!$M$19,IF(M1499=2,'Specifications (ICE)'!$M$20,IF(M1499=3,'Specifications (ICE)'!$M$21)))</f>
        <v>632.83908432016858</v>
      </c>
      <c r="O1499" s="14">
        <f t="shared" si="536"/>
        <v>56.911309171706868</v>
      </c>
      <c r="P1499" s="13">
        <f t="shared" si="537"/>
        <v>0</v>
      </c>
      <c r="Q1499" s="14">
        <v>0</v>
      </c>
      <c r="R1499" s="17">
        <f>'Specifications (ICE)'!$E$16*9.81*SIN(Q1499-Q1498)</f>
        <v>0</v>
      </c>
      <c r="S1499" s="14">
        <f t="shared" si="539"/>
        <v>0</v>
      </c>
      <c r="T1499" s="12"/>
      <c r="U1499" s="3"/>
      <c r="V1499" s="19"/>
      <c r="W1499" s="14">
        <f>IF(M1499=1,_xlfn.XLOOKUP(D1499,' RPM (ICE)'!$E$3:$E$63,' RPM (ICE)'!$B$3:$B$63,,1),IF(M1499=2,_xlfn.XLOOKUP(D1499,' RPM (ICE)'!$F$3:$F$63,' RPM (ICE)'!$B$3:$B$63,,1),IF(M1499=3,_xlfn.XLOOKUP(D1499,' RPM (ICE)'!$G$3:$G$63,' RPM (ICE)'!$B$3:$B$63,,1))))</f>
        <v>6900</v>
      </c>
      <c r="X1499" s="12"/>
      <c r="Y1499" s="3"/>
      <c r="Z1499" s="3"/>
      <c r="AA1499" s="3"/>
      <c r="AB1499" s="19"/>
      <c r="AC1499" s="14">
        <f>IF(M1499=1,_xlfn.XLOOKUP(D1499,' RPM (ICE)'!$E$3:$E$63,' RPM (ICE)'!$C$3:$C$63,,-1),IF(M1499=2,_xlfn.XLOOKUP(D1499,' RPM (ICE)'!$F$3:$F$63,' RPM (ICE)'!$C$3:$C$63,,-1),IF(M1499=3,_xlfn.XLOOKUP(D1499,' RPM (ICE)'!$G$3:$G$63,' RPM (ICE)'!$C$3:$C$63,,-1))))</f>
        <v>13.483333333333301</v>
      </c>
      <c r="AD1499" s="14">
        <f t="shared" si="540"/>
        <v>10.054521666666643</v>
      </c>
      <c r="AE1499" s="14">
        <f t="shared" si="541"/>
        <v>13.914292245024122</v>
      </c>
      <c r="AF1499" s="14" cm="1">
        <f t="array" ref="AF1499">_xlfn.XLOOKUP(AE1499,BSFC!$I$11:$I$33,_xlfn.XLOOKUP('Main Data (ICE)'!W1499,BSFC!$J$10:$W$10,BSFC!$J$11:$W$33,,-1),,-1)</f>
        <v>450.79008974999994</v>
      </c>
      <c r="AG1499" s="14">
        <f t="shared" si="542"/>
        <v>1.2590218679194376</v>
      </c>
      <c r="AH1499" s="14">
        <f t="shared" si="543"/>
        <v>2.08253003846414E-4</v>
      </c>
      <c r="AI1499" s="14">
        <f t="shared" si="544"/>
        <v>9.3878390294632047E-2</v>
      </c>
      <c r="AJ1499" s="14">
        <f t="shared" si="547"/>
        <v>173.57286221020397</v>
      </c>
      <c r="AK1499" s="14">
        <f t="shared" si="545"/>
        <v>1.2434223880083715E-4</v>
      </c>
      <c r="AL1499" s="14">
        <f t="shared" si="546"/>
        <v>0.22989783074199469</v>
      </c>
    </row>
    <row r="1500" spans="1:38" ht="15.75" thickBot="1" x14ac:dyDescent="0.3">
      <c r="A1500" s="14">
        <v>2</v>
      </c>
      <c r="B1500" s="17" t="s">
        <v>33</v>
      </c>
      <c r="C1500" s="14">
        <f t="shared" si="551"/>
        <v>1494</v>
      </c>
      <c r="D1500" s="14">
        <f t="shared" si="548"/>
        <v>30.000049728</v>
      </c>
      <c r="E1500" s="14">
        <f t="shared" si="549"/>
        <v>13.411199999999999</v>
      </c>
      <c r="F1500" s="14">
        <f t="shared" si="550"/>
        <v>128.26063245656809</v>
      </c>
      <c r="G1500" s="14">
        <f>0.5*('Specifications (ICE)'!$P$4*'Specifications (ICE)'!$P$3)*'Specifications (ICE)'!$P$5*E1500^2</f>
        <v>56.217600027646043</v>
      </c>
      <c r="H1500" s="14">
        <f>IF(B1500="A",'Specifications (ICE)'!$M$12,IF(B1500="G",'Specifications (ICE)'!$M$13))</f>
        <v>84.271039200000004</v>
      </c>
      <c r="I1500" s="14">
        <f>'Specifications (ICE)'!$H$11-G1500-H1500-R1500</f>
        <v>561.50961099107656</v>
      </c>
      <c r="J1500" s="14">
        <f t="shared" si="538"/>
        <v>0.88728655499254105</v>
      </c>
      <c r="K1500" s="14">
        <f>0.5*'Specifications (ICE)'!$E$16*E1500^2</f>
        <v>48283.043975654393</v>
      </c>
      <c r="L1500" s="14">
        <f>E1500/'Specifications (ICE)'!$M$4</f>
        <v>46.93333333333333</v>
      </c>
      <c r="M1500" s="14">
        <f t="shared" si="535"/>
        <v>3</v>
      </c>
      <c r="N1500" s="14">
        <f>IF(M1500=1,'Specifications (ICE)'!$M$19,IF(M1500=2,'Specifications (ICE)'!$M$20,IF(M1500=3,'Specifications (ICE)'!$M$21)))</f>
        <v>632.83908432016858</v>
      </c>
      <c r="O1500" s="14">
        <f t="shared" si="536"/>
        <v>56.911309171706868</v>
      </c>
      <c r="P1500" s="13">
        <f t="shared" si="537"/>
        <v>0</v>
      </c>
      <c r="Q1500" s="14">
        <v>0</v>
      </c>
      <c r="R1500" s="17">
        <f>'Specifications (ICE)'!$E$16*9.81*SIN(Q1500-Q1499)</f>
        <v>0</v>
      </c>
      <c r="S1500" s="14">
        <f t="shared" si="539"/>
        <v>0</v>
      </c>
      <c r="T1500" s="12"/>
      <c r="U1500" s="3"/>
      <c r="V1500" s="19"/>
      <c r="W1500" s="14">
        <f>IF(M1500=1,_xlfn.XLOOKUP(D1500,' RPM (ICE)'!$E$3:$E$63,' RPM (ICE)'!$B$3:$B$63,,1),IF(M1500=2,_xlfn.XLOOKUP(D1500,' RPM (ICE)'!$F$3:$F$63,' RPM (ICE)'!$B$3:$B$63,,1),IF(M1500=3,_xlfn.XLOOKUP(D1500,' RPM (ICE)'!$G$3:$G$63,' RPM (ICE)'!$B$3:$B$63,,1))))</f>
        <v>6900</v>
      </c>
      <c r="X1500" s="12"/>
      <c r="Y1500" s="3"/>
      <c r="Z1500" s="3"/>
      <c r="AA1500" s="3"/>
      <c r="AB1500" s="19"/>
      <c r="AC1500" s="14">
        <f>IF(M1500=1,_xlfn.XLOOKUP(D1500,' RPM (ICE)'!$E$3:$E$63,' RPM (ICE)'!$C$3:$C$63,,-1),IF(M1500=2,_xlfn.XLOOKUP(D1500,' RPM (ICE)'!$F$3:$F$63,' RPM (ICE)'!$C$3:$C$63,,-1),IF(M1500=3,_xlfn.XLOOKUP(D1500,' RPM (ICE)'!$G$3:$G$63,' RPM (ICE)'!$C$3:$C$63,,-1))))</f>
        <v>13.483333333333301</v>
      </c>
      <c r="AD1500" s="14">
        <f t="shared" si="540"/>
        <v>10.054521666666643</v>
      </c>
      <c r="AE1500" s="14">
        <f t="shared" si="541"/>
        <v>13.914292245024122</v>
      </c>
      <c r="AF1500" s="14" cm="1">
        <f t="array" ref="AF1500">_xlfn.XLOOKUP(AE1500,BSFC!$I$11:$I$33,_xlfn.XLOOKUP('Main Data (ICE)'!W1500,BSFC!$J$10:$W$10,BSFC!$J$11:$W$33,,-1),,-1)</f>
        <v>450.79008974999994</v>
      </c>
      <c r="AG1500" s="14">
        <f t="shared" si="542"/>
        <v>1.2590218679194376</v>
      </c>
      <c r="AH1500" s="14">
        <f t="shared" si="543"/>
        <v>2.08253003846414E-4</v>
      </c>
      <c r="AI1500" s="14">
        <f t="shared" si="544"/>
        <v>9.3878390294632047E-2</v>
      </c>
      <c r="AJ1500" s="14">
        <f t="shared" si="547"/>
        <v>173.6667406004986</v>
      </c>
      <c r="AK1500" s="14">
        <f t="shared" si="545"/>
        <v>1.2434223880083715E-4</v>
      </c>
      <c r="AL1500" s="14">
        <f t="shared" si="546"/>
        <v>0.23002217298079553</v>
      </c>
    </row>
    <row r="1501" spans="1:38" ht="15.75" thickBot="1" x14ac:dyDescent="0.3">
      <c r="A1501" s="14">
        <v>2</v>
      </c>
      <c r="B1501" s="17" t="s">
        <v>33</v>
      </c>
      <c r="C1501" s="14">
        <f t="shared" si="551"/>
        <v>1495</v>
      </c>
      <c r="D1501" s="14">
        <f t="shared" si="548"/>
        <v>30.000049728</v>
      </c>
      <c r="E1501" s="14">
        <f t="shared" si="549"/>
        <v>13.411199999999999</v>
      </c>
      <c r="F1501" s="14">
        <f t="shared" si="550"/>
        <v>128.33519699963657</v>
      </c>
      <c r="G1501" s="14">
        <f>0.5*('Specifications (ICE)'!$P$4*'Specifications (ICE)'!$P$3)*'Specifications (ICE)'!$P$5*E1501^2</f>
        <v>56.217600027646043</v>
      </c>
      <c r="H1501" s="14">
        <f>IF(B1501="A",'Specifications (ICE)'!$M$12,IF(B1501="G",'Specifications (ICE)'!$M$13))</f>
        <v>84.271039200000004</v>
      </c>
      <c r="I1501" s="14">
        <f>'Specifications (ICE)'!$H$11-G1501-H1501-R1501</f>
        <v>561.50961099107656</v>
      </c>
      <c r="J1501" s="14">
        <f t="shared" si="538"/>
        <v>0.88728655499254105</v>
      </c>
      <c r="K1501" s="14">
        <f>0.5*'Specifications (ICE)'!$E$16*E1501^2</f>
        <v>48283.043975654393</v>
      </c>
      <c r="L1501" s="14">
        <f>E1501/'Specifications (ICE)'!$M$4</f>
        <v>46.93333333333333</v>
      </c>
      <c r="M1501" s="14">
        <f t="shared" si="535"/>
        <v>3</v>
      </c>
      <c r="N1501" s="14">
        <f>IF(M1501=1,'Specifications (ICE)'!$M$19,IF(M1501=2,'Specifications (ICE)'!$M$20,IF(M1501=3,'Specifications (ICE)'!$M$21)))</f>
        <v>632.83908432016858</v>
      </c>
      <c r="O1501" s="14">
        <f t="shared" si="536"/>
        <v>56.911309171706868</v>
      </c>
      <c r="P1501" s="13">
        <f t="shared" si="537"/>
        <v>0</v>
      </c>
      <c r="Q1501" s="14">
        <v>0</v>
      </c>
      <c r="R1501" s="17">
        <f>'Specifications (ICE)'!$E$16*9.81*SIN(Q1501-Q1500)</f>
        <v>0</v>
      </c>
      <c r="S1501" s="14">
        <f t="shared" si="539"/>
        <v>0</v>
      </c>
      <c r="T1501" s="12"/>
      <c r="U1501" s="3"/>
      <c r="V1501" s="19"/>
      <c r="W1501" s="14">
        <f>IF(M1501=1,_xlfn.XLOOKUP(D1501,' RPM (ICE)'!$E$3:$E$63,' RPM (ICE)'!$B$3:$B$63,,1),IF(M1501=2,_xlfn.XLOOKUP(D1501,' RPM (ICE)'!$F$3:$F$63,' RPM (ICE)'!$B$3:$B$63,,1),IF(M1501=3,_xlfn.XLOOKUP(D1501,' RPM (ICE)'!$G$3:$G$63,' RPM (ICE)'!$B$3:$B$63,,1))))</f>
        <v>6900</v>
      </c>
      <c r="X1501" s="12"/>
      <c r="Y1501" s="3"/>
      <c r="Z1501" s="3"/>
      <c r="AA1501" s="3"/>
      <c r="AB1501" s="19"/>
      <c r="AC1501" s="14">
        <f>IF(M1501=1,_xlfn.XLOOKUP(D1501,' RPM (ICE)'!$E$3:$E$63,' RPM (ICE)'!$C$3:$C$63,,-1),IF(M1501=2,_xlfn.XLOOKUP(D1501,' RPM (ICE)'!$F$3:$F$63,' RPM (ICE)'!$C$3:$C$63,,-1),IF(M1501=3,_xlfn.XLOOKUP(D1501,' RPM (ICE)'!$G$3:$G$63,' RPM (ICE)'!$C$3:$C$63,,-1))))</f>
        <v>13.483333333333301</v>
      </c>
      <c r="AD1501" s="14">
        <f t="shared" si="540"/>
        <v>10.054521666666643</v>
      </c>
      <c r="AE1501" s="14">
        <f t="shared" si="541"/>
        <v>13.914292245024122</v>
      </c>
      <c r="AF1501" s="14" cm="1">
        <f t="array" ref="AF1501">_xlfn.XLOOKUP(AE1501,BSFC!$I$11:$I$33,_xlfn.XLOOKUP('Main Data (ICE)'!W1501,BSFC!$J$10:$W$10,BSFC!$J$11:$W$33,,-1),,-1)</f>
        <v>450.79008974999994</v>
      </c>
      <c r="AG1501" s="14">
        <f t="shared" si="542"/>
        <v>1.2590218679194376</v>
      </c>
      <c r="AH1501" s="14">
        <f t="shared" si="543"/>
        <v>2.08253003846414E-4</v>
      </c>
      <c r="AI1501" s="14">
        <f t="shared" si="544"/>
        <v>9.3878390294632047E-2</v>
      </c>
      <c r="AJ1501" s="14">
        <f t="shared" si="547"/>
        <v>173.76061899079323</v>
      </c>
      <c r="AK1501" s="14">
        <f t="shared" si="545"/>
        <v>1.2434223880083715E-4</v>
      </c>
      <c r="AL1501" s="14">
        <f t="shared" si="546"/>
        <v>0.23014651521959636</v>
      </c>
    </row>
    <row r="1502" spans="1:38" ht="15.75" thickBot="1" x14ac:dyDescent="0.3">
      <c r="A1502" s="14">
        <v>2</v>
      </c>
      <c r="B1502" s="17" t="s">
        <v>33</v>
      </c>
      <c r="C1502" s="14">
        <f t="shared" si="551"/>
        <v>1496</v>
      </c>
      <c r="D1502" s="14">
        <f t="shared" si="548"/>
        <v>30.000049728</v>
      </c>
      <c r="E1502" s="14">
        <f t="shared" si="549"/>
        <v>13.411199999999999</v>
      </c>
      <c r="F1502" s="14">
        <f t="shared" si="550"/>
        <v>128.40976154270504</v>
      </c>
      <c r="G1502" s="14">
        <f>0.5*('Specifications (ICE)'!$P$4*'Specifications (ICE)'!$P$3)*'Specifications (ICE)'!$P$5*E1502^2</f>
        <v>56.217600027646043</v>
      </c>
      <c r="H1502" s="14">
        <f>IF(B1502="A",'Specifications (ICE)'!$M$12,IF(B1502="G",'Specifications (ICE)'!$M$13))</f>
        <v>84.271039200000004</v>
      </c>
      <c r="I1502" s="14">
        <f>'Specifications (ICE)'!$H$11-G1502-H1502-R1502</f>
        <v>561.50961099107656</v>
      </c>
      <c r="J1502" s="14">
        <f t="shared" si="538"/>
        <v>0.88728655499254105</v>
      </c>
      <c r="K1502" s="14">
        <f>0.5*'Specifications (ICE)'!$E$16*E1502^2</f>
        <v>48283.043975654393</v>
      </c>
      <c r="L1502" s="14">
        <f>E1502/'Specifications (ICE)'!$M$4</f>
        <v>46.93333333333333</v>
      </c>
      <c r="M1502" s="14">
        <f t="shared" si="535"/>
        <v>3</v>
      </c>
      <c r="N1502" s="14">
        <f>IF(M1502=1,'Specifications (ICE)'!$M$19,IF(M1502=2,'Specifications (ICE)'!$M$20,IF(M1502=3,'Specifications (ICE)'!$M$21)))</f>
        <v>632.83908432016858</v>
      </c>
      <c r="O1502" s="14">
        <f t="shared" si="536"/>
        <v>56.911309171706868</v>
      </c>
      <c r="P1502" s="13">
        <f t="shared" si="537"/>
        <v>0</v>
      </c>
      <c r="Q1502" s="14">
        <v>0</v>
      </c>
      <c r="R1502" s="17">
        <f>'Specifications (ICE)'!$E$16*9.81*SIN(Q1502-Q1501)</f>
        <v>0</v>
      </c>
      <c r="S1502" s="14">
        <f t="shared" si="539"/>
        <v>0</v>
      </c>
      <c r="T1502" s="12"/>
      <c r="U1502" s="3"/>
      <c r="V1502" s="19"/>
      <c r="W1502" s="14">
        <f>IF(M1502=1,_xlfn.XLOOKUP(D1502,' RPM (ICE)'!$E$3:$E$63,' RPM (ICE)'!$B$3:$B$63,,1),IF(M1502=2,_xlfn.XLOOKUP(D1502,' RPM (ICE)'!$F$3:$F$63,' RPM (ICE)'!$B$3:$B$63,,1),IF(M1502=3,_xlfn.XLOOKUP(D1502,' RPM (ICE)'!$G$3:$G$63,' RPM (ICE)'!$B$3:$B$63,,1))))</f>
        <v>6900</v>
      </c>
      <c r="X1502" s="12"/>
      <c r="Y1502" s="3"/>
      <c r="Z1502" s="3"/>
      <c r="AA1502" s="3"/>
      <c r="AB1502" s="19"/>
      <c r="AC1502" s="14">
        <f>IF(M1502=1,_xlfn.XLOOKUP(D1502,' RPM (ICE)'!$E$3:$E$63,' RPM (ICE)'!$C$3:$C$63,,-1),IF(M1502=2,_xlfn.XLOOKUP(D1502,' RPM (ICE)'!$F$3:$F$63,' RPM (ICE)'!$C$3:$C$63,,-1),IF(M1502=3,_xlfn.XLOOKUP(D1502,' RPM (ICE)'!$G$3:$G$63,' RPM (ICE)'!$C$3:$C$63,,-1))))</f>
        <v>13.483333333333301</v>
      </c>
      <c r="AD1502" s="14">
        <f t="shared" si="540"/>
        <v>10.054521666666643</v>
      </c>
      <c r="AE1502" s="14">
        <f t="shared" si="541"/>
        <v>13.914292245024122</v>
      </c>
      <c r="AF1502" s="14" cm="1">
        <f t="array" ref="AF1502">_xlfn.XLOOKUP(AE1502,BSFC!$I$11:$I$33,_xlfn.XLOOKUP('Main Data (ICE)'!W1502,BSFC!$J$10:$W$10,BSFC!$J$11:$W$33,,-1),,-1)</f>
        <v>450.79008974999994</v>
      </c>
      <c r="AG1502" s="14">
        <f t="shared" si="542"/>
        <v>1.2590218679194376</v>
      </c>
      <c r="AH1502" s="14">
        <f t="shared" si="543"/>
        <v>2.08253003846414E-4</v>
      </c>
      <c r="AI1502" s="14">
        <f t="shared" si="544"/>
        <v>9.3878390294632047E-2</v>
      </c>
      <c r="AJ1502" s="14">
        <f t="shared" si="547"/>
        <v>173.85449738108787</v>
      </c>
      <c r="AK1502" s="14">
        <f t="shared" si="545"/>
        <v>1.2434223880083715E-4</v>
      </c>
      <c r="AL1502" s="14">
        <f t="shared" si="546"/>
        <v>0.2302708574583972</v>
      </c>
    </row>
    <row r="1503" spans="1:38" ht="15.75" thickBot="1" x14ac:dyDescent="0.3">
      <c r="A1503" s="14">
        <v>2</v>
      </c>
      <c r="B1503" s="17" t="s">
        <v>33</v>
      </c>
      <c r="C1503" s="14">
        <f t="shared" si="551"/>
        <v>1497</v>
      </c>
      <c r="D1503" s="14">
        <f t="shared" si="548"/>
        <v>30.000049728</v>
      </c>
      <c r="E1503" s="14">
        <f t="shared" si="549"/>
        <v>13.411199999999999</v>
      </c>
      <c r="F1503" s="14">
        <f t="shared" si="550"/>
        <v>128.48432608577352</v>
      </c>
      <c r="G1503" s="14">
        <f>0.5*('Specifications (ICE)'!$P$4*'Specifications (ICE)'!$P$3)*'Specifications (ICE)'!$P$5*E1503^2</f>
        <v>56.217600027646043</v>
      </c>
      <c r="H1503" s="14">
        <f>IF(B1503="A",'Specifications (ICE)'!$M$12,IF(B1503="G",'Specifications (ICE)'!$M$13))</f>
        <v>84.271039200000004</v>
      </c>
      <c r="I1503" s="14">
        <f>'Specifications (ICE)'!$H$11-G1503-H1503-R1503</f>
        <v>561.50961099107656</v>
      </c>
      <c r="J1503" s="14">
        <f t="shared" si="538"/>
        <v>0.88728655499254105</v>
      </c>
      <c r="K1503" s="14">
        <f>0.5*'Specifications (ICE)'!$E$16*E1503^2</f>
        <v>48283.043975654393</v>
      </c>
      <c r="L1503" s="14">
        <f>E1503/'Specifications (ICE)'!$M$4</f>
        <v>46.93333333333333</v>
      </c>
      <c r="M1503" s="14">
        <f t="shared" si="535"/>
        <v>3</v>
      </c>
      <c r="N1503" s="14">
        <f>IF(M1503=1,'Specifications (ICE)'!$M$19,IF(M1503=2,'Specifications (ICE)'!$M$20,IF(M1503=3,'Specifications (ICE)'!$M$21)))</f>
        <v>632.83908432016858</v>
      </c>
      <c r="O1503" s="14">
        <f t="shared" si="536"/>
        <v>56.911309171706868</v>
      </c>
      <c r="P1503" s="13">
        <f t="shared" si="537"/>
        <v>0</v>
      </c>
      <c r="Q1503" s="14">
        <v>0</v>
      </c>
      <c r="R1503" s="17">
        <f>'Specifications (ICE)'!$E$16*9.81*SIN(Q1503-Q1502)</f>
        <v>0</v>
      </c>
      <c r="S1503" s="14">
        <f t="shared" si="539"/>
        <v>0</v>
      </c>
      <c r="T1503" s="12"/>
      <c r="U1503" s="3"/>
      <c r="V1503" s="19"/>
      <c r="W1503" s="14">
        <f>IF(M1503=1,_xlfn.XLOOKUP(D1503,' RPM (ICE)'!$E$3:$E$63,' RPM (ICE)'!$B$3:$B$63,,1),IF(M1503=2,_xlfn.XLOOKUP(D1503,' RPM (ICE)'!$F$3:$F$63,' RPM (ICE)'!$B$3:$B$63,,1),IF(M1503=3,_xlfn.XLOOKUP(D1503,' RPM (ICE)'!$G$3:$G$63,' RPM (ICE)'!$B$3:$B$63,,1))))</f>
        <v>6900</v>
      </c>
      <c r="X1503" s="12"/>
      <c r="Y1503" s="3"/>
      <c r="Z1503" s="3"/>
      <c r="AA1503" s="3"/>
      <c r="AB1503" s="19"/>
      <c r="AC1503" s="14">
        <f>IF(M1503=1,_xlfn.XLOOKUP(D1503,' RPM (ICE)'!$E$3:$E$63,' RPM (ICE)'!$C$3:$C$63,,-1),IF(M1503=2,_xlfn.XLOOKUP(D1503,' RPM (ICE)'!$F$3:$F$63,' RPM (ICE)'!$C$3:$C$63,,-1),IF(M1503=3,_xlfn.XLOOKUP(D1503,' RPM (ICE)'!$G$3:$G$63,' RPM (ICE)'!$C$3:$C$63,,-1))))</f>
        <v>13.483333333333301</v>
      </c>
      <c r="AD1503" s="14">
        <f t="shared" si="540"/>
        <v>10.054521666666643</v>
      </c>
      <c r="AE1503" s="14">
        <f t="shared" si="541"/>
        <v>13.914292245024122</v>
      </c>
      <c r="AF1503" s="14" cm="1">
        <f t="array" ref="AF1503">_xlfn.XLOOKUP(AE1503,BSFC!$I$11:$I$33,_xlfn.XLOOKUP('Main Data (ICE)'!W1503,BSFC!$J$10:$W$10,BSFC!$J$11:$W$33,,-1),,-1)</f>
        <v>450.79008974999994</v>
      </c>
      <c r="AG1503" s="14">
        <f t="shared" si="542"/>
        <v>1.2590218679194376</v>
      </c>
      <c r="AH1503" s="14">
        <f t="shared" si="543"/>
        <v>2.08253003846414E-4</v>
      </c>
      <c r="AI1503" s="14">
        <f t="shared" si="544"/>
        <v>9.3878390294632047E-2</v>
      </c>
      <c r="AJ1503" s="14">
        <f t="shared" si="547"/>
        <v>173.9483757713825</v>
      </c>
      <c r="AK1503" s="14">
        <f t="shared" si="545"/>
        <v>1.2434223880083715E-4</v>
      </c>
      <c r="AL1503" s="14">
        <f t="shared" si="546"/>
        <v>0.23039519969719804</v>
      </c>
    </row>
    <row r="1504" spans="1:38" ht="15.75" thickBot="1" x14ac:dyDescent="0.3">
      <c r="A1504" s="14">
        <v>2</v>
      </c>
      <c r="B1504" s="17" t="s">
        <v>33</v>
      </c>
      <c r="C1504" s="14">
        <f t="shared" si="551"/>
        <v>1498</v>
      </c>
      <c r="D1504" s="14">
        <f t="shared" si="548"/>
        <v>30.000049728</v>
      </c>
      <c r="E1504" s="14">
        <f t="shared" si="549"/>
        <v>13.411199999999999</v>
      </c>
      <c r="F1504" s="14">
        <f t="shared" si="550"/>
        <v>128.55889062884199</v>
      </c>
      <c r="G1504" s="14">
        <f>0.5*('Specifications (ICE)'!$P$4*'Specifications (ICE)'!$P$3)*'Specifications (ICE)'!$P$5*E1504^2</f>
        <v>56.217600027646043</v>
      </c>
      <c r="H1504" s="14">
        <f>IF(B1504="A",'Specifications (ICE)'!$M$12,IF(B1504="G",'Specifications (ICE)'!$M$13))</f>
        <v>84.271039200000004</v>
      </c>
      <c r="I1504" s="14">
        <f>'Specifications (ICE)'!$H$11-G1504-H1504-R1504</f>
        <v>561.50961099107656</v>
      </c>
      <c r="J1504" s="14">
        <f t="shared" si="538"/>
        <v>0.88728655499254105</v>
      </c>
      <c r="K1504" s="14">
        <f>0.5*'Specifications (ICE)'!$E$16*E1504^2</f>
        <v>48283.043975654393</v>
      </c>
      <c r="L1504" s="14">
        <f>E1504/'Specifications (ICE)'!$M$4</f>
        <v>46.93333333333333</v>
      </c>
      <c r="M1504" s="14">
        <f t="shared" si="535"/>
        <v>3</v>
      </c>
      <c r="N1504" s="14">
        <f>IF(M1504=1,'Specifications (ICE)'!$M$19,IF(M1504=2,'Specifications (ICE)'!$M$20,IF(M1504=3,'Specifications (ICE)'!$M$21)))</f>
        <v>632.83908432016858</v>
      </c>
      <c r="O1504" s="14">
        <f t="shared" si="536"/>
        <v>56.911309171706868</v>
      </c>
      <c r="P1504" s="13">
        <f t="shared" si="537"/>
        <v>0</v>
      </c>
      <c r="Q1504" s="14">
        <v>0</v>
      </c>
      <c r="R1504" s="17">
        <f>'Specifications (ICE)'!$E$16*9.81*SIN(Q1504-Q1503)</f>
        <v>0</v>
      </c>
      <c r="S1504" s="14">
        <f t="shared" si="539"/>
        <v>0</v>
      </c>
      <c r="T1504" s="12"/>
      <c r="U1504" s="3"/>
      <c r="V1504" s="19"/>
      <c r="W1504" s="14">
        <f>IF(M1504=1,_xlfn.XLOOKUP(D1504,' RPM (ICE)'!$E$3:$E$63,' RPM (ICE)'!$B$3:$B$63,,1),IF(M1504=2,_xlfn.XLOOKUP(D1504,' RPM (ICE)'!$F$3:$F$63,' RPM (ICE)'!$B$3:$B$63,,1),IF(M1504=3,_xlfn.XLOOKUP(D1504,' RPM (ICE)'!$G$3:$G$63,' RPM (ICE)'!$B$3:$B$63,,1))))</f>
        <v>6900</v>
      </c>
      <c r="X1504" s="12"/>
      <c r="Y1504" s="3"/>
      <c r="Z1504" s="3"/>
      <c r="AA1504" s="3"/>
      <c r="AB1504" s="19"/>
      <c r="AC1504" s="14">
        <f>IF(M1504=1,_xlfn.XLOOKUP(D1504,' RPM (ICE)'!$E$3:$E$63,' RPM (ICE)'!$C$3:$C$63,,-1),IF(M1504=2,_xlfn.XLOOKUP(D1504,' RPM (ICE)'!$F$3:$F$63,' RPM (ICE)'!$C$3:$C$63,,-1),IF(M1504=3,_xlfn.XLOOKUP(D1504,' RPM (ICE)'!$G$3:$G$63,' RPM (ICE)'!$C$3:$C$63,,-1))))</f>
        <v>13.483333333333301</v>
      </c>
      <c r="AD1504" s="14">
        <f t="shared" si="540"/>
        <v>10.054521666666643</v>
      </c>
      <c r="AE1504" s="14">
        <f t="shared" si="541"/>
        <v>13.914292245024122</v>
      </c>
      <c r="AF1504" s="14" cm="1">
        <f t="array" ref="AF1504">_xlfn.XLOOKUP(AE1504,BSFC!$I$11:$I$33,_xlfn.XLOOKUP('Main Data (ICE)'!W1504,BSFC!$J$10:$W$10,BSFC!$J$11:$W$33,,-1),,-1)</f>
        <v>450.79008974999994</v>
      </c>
      <c r="AG1504" s="14">
        <f t="shared" si="542"/>
        <v>1.2590218679194376</v>
      </c>
      <c r="AH1504" s="14">
        <f t="shared" si="543"/>
        <v>2.08253003846414E-4</v>
      </c>
      <c r="AI1504" s="14">
        <f t="shared" si="544"/>
        <v>9.3878390294632047E-2</v>
      </c>
      <c r="AJ1504" s="14">
        <f t="shared" si="547"/>
        <v>174.04225416167714</v>
      </c>
      <c r="AK1504" s="14">
        <f t="shared" si="545"/>
        <v>1.2434223880083715E-4</v>
      </c>
      <c r="AL1504" s="14">
        <f t="shared" si="546"/>
        <v>0.23051954193599888</v>
      </c>
    </row>
    <row r="1505" spans="1:38" ht="15.75" thickBot="1" x14ac:dyDescent="0.3">
      <c r="A1505" s="14">
        <v>2</v>
      </c>
      <c r="B1505" s="17" t="s">
        <v>33</v>
      </c>
      <c r="C1505" s="14">
        <f t="shared" si="551"/>
        <v>1499</v>
      </c>
      <c r="D1505" s="14">
        <f t="shared" si="548"/>
        <v>30.000049728</v>
      </c>
      <c r="E1505" s="14">
        <f t="shared" si="549"/>
        <v>13.411199999999999</v>
      </c>
      <c r="F1505" s="14">
        <f t="shared" si="550"/>
        <v>128.63345517191047</v>
      </c>
      <c r="G1505" s="14">
        <f>0.5*('Specifications (ICE)'!$P$4*'Specifications (ICE)'!$P$3)*'Specifications (ICE)'!$P$5*E1505^2</f>
        <v>56.217600027646043</v>
      </c>
      <c r="H1505" s="14">
        <f>IF(B1505="A",'Specifications (ICE)'!$M$12,IF(B1505="G",'Specifications (ICE)'!$M$13))</f>
        <v>84.271039200000004</v>
      </c>
      <c r="I1505" s="14">
        <f>'Specifications (ICE)'!$H$11-G1505-H1505-R1505</f>
        <v>561.50961099107656</v>
      </c>
      <c r="J1505" s="14">
        <f t="shared" si="538"/>
        <v>0.88728655499254105</v>
      </c>
      <c r="K1505" s="14">
        <f>0.5*'Specifications (ICE)'!$E$16*E1505^2</f>
        <v>48283.043975654393</v>
      </c>
      <c r="L1505" s="14">
        <f>E1505/'Specifications (ICE)'!$M$4</f>
        <v>46.93333333333333</v>
      </c>
      <c r="M1505" s="14">
        <f t="shared" si="535"/>
        <v>3</v>
      </c>
      <c r="N1505" s="14">
        <f>IF(M1505=1,'Specifications (ICE)'!$M$19,IF(M1505=2,'Specifications (ICE)'!$M$20,IF(M1505=3,'Specifications (ICE)'!$M$21)))</f>
        <v>632.83908432016858</v>
      </c>
      <c r="O1505" s="14">
        <f t="shared" si="536"/>
        <v>56.911309171706868</v>
      </c>
      <c r="P1505" s="13">
        <f t="shared" si="537"/>
        <v>0</v>
      </c>
      <c r="Q1505" s="14">
        <v>0</v>
      </c>
      <c r="R1505" s="17">
        <f>'Specifications (ICE)'!$E$16*9.81*SIN(Q1505-Q1504)</f>
        <v>0</v>
      </c>
      <c r="S1505" s="14">
        <f t="shared" si="539"/>
        <v>0</v>
      </c>
      <c r="T1505" s="12"/>
      <c r="U1505" s="3"/>
      <c r="V1505" s="19"/>
      <c r="W1505" s="14">
        <f>IF(M1505=1,_xlfn.XLOOKUP(D1505,' RPM (ICE)'!$E$3:$E$63,' RPM (ICE)'!$B$3:$B$63,,1),IF(M1505=2,_xlfn.XLOOKUP(D1505,' RPM (ICE)'!$F$3:$F$63,' RPM (ICE)'!$B$3:$B$63,,1),IF(M1505=3,_xlfn.XLOOKUP(D1505,' RPM (ICE)'!$G$3:$G$63,' RPM (ICE)'!$B$3:$B$63,,1))))</f>
        <v>6900</v>
      </c>
      <c r="X1505" s="12"/>
      <c r="Y1505" s="3"/>
      <c r="Z1505" s="3"/>
      <c r="AA1505" s="3"/>
      <c r="AB1505" s="19"/>
      <c r="AC1505" s="14">
        <f>IF(M1505=1,_xlfn.XLOOKUP(D1505,' RPM (ICE)'!$E$3:$E$63,' RPM (ICE)'!$C$3:$C$63,,-1),IF(M1505=2,_xlfn.XLOOKUP(D1505,' RPM (ICE)'!$F$3:$F$63,' RPM (ICE)'!$C$3:$C$63,,-1),IF(M1505=3,_xlfn.XLOOKUP(D1505,' RPM (ICE)'!$G$3:$G$63,' RPM (ICE)'!$C$3:$C$63,,-1))))</f>
        <v>13.483333333333301</v>
      </c>
      <c r="AD1505" s="14">
        <f t="shared" si="540"/>
        <v>10.054521666666643</v>
      </c>
      <c r="AE1505" s="14">
        <f t="shared" si="541"/>
        <v>13.914292245024122</v>
      </c>
      <c r="AF1505" s="14" cm="1">
        <f t="array" ref="AF1505">_xlfn.XLOOKUP(AE1505,BSFC!$I$11:$I$33,_xlfn.XLOOKUP('Main Data (ICE)'!W1505,BSFC!$J$10:$W$10,BSFC!$J$11:$W$33,,-1),,-1)</f>
        <v>450.79008974999994</v>
      </c>
      <c r="AG1505" s="14">
        <f t="shared" si="542"/>
        <v>1.2590218679194376</v>
      </c>
      <c r="AH1505" s="14">
        <f t="shared" si="543"/>
        <v>2.08253003846414E-4</v>
      </c>
      <c r="AI1505" s="14">
        <f t="shared" si="544"/>
        <v>9.3878390294632047E-2</v>
      </c>
      <c r="AJ1505" s="14">
        <f t="shared" si="547"/>
        <v>174.13613255197177</v>
      </c>
      <c r="AK1505" s="14">
        <f t="shared" si="545"/>
        <v>1.2434223880083715E-4</v>
      </c>
      <c r="AL1505" s="14">
        <f t="shared" si="546"/>
        <v>0.23064388417479972</v>
      </c>
    </row>
    <row r="1506" spans="1:38" ht="15.75" thickBot="1" x14ac:dyDescent="0.3">
      <c r="A1506" s="15">
        <v>2</v>
      </c>
      <c r="B1506" s="18" t="s">
        <v>33</v>
      </c>
      <c r="C1506" s="15">
        <f t="shared" si="551"/>
        <v>1500</v>
      </c>
      <c r="D1506" s="15">
        <f t="shared" si="548"/>
        <v>30.000049728</v>
      </c>
      <c r="E1506" s="15">
        <f t="shared" si="549"/>
        <v>13.411199999999999</v>
      </c>
      <c r="F1506" s="15">
        <f t="shared" si="550"/>
        <v>128.70801971497895</v>
      </c>
      <c r="G1506" s="15">
        <f>0.5*('Specifications (ICE)'!$P$4*'Specifications (ICE)'!$P$3)*'Specifications (ICE)'!$P$5*E1506^2</f>
        <v>56.217600027646043</v>
      </c>
      <c r="H1506" s="15">
        <f>IF(B1506="A",'Specifications (ICE)'!$M$12,IF(B1506="G",'Specifications (ICE)'!$M$13))</f>
        <v>84.271039200000004</v>
      </c>
      <c r="I1506" s="15">
        <f>'Specifications (ICE)'!$H$11-G1506-H1506-R1506</f>
        <v>561.50961099107656</v>
      </c>
      <c r="J1506" s="15">
        <f t="shared" si="538"/>
        <v>0.88728655499254105</v>
      </c>
      <c r="K1506" s="15">
        <f>0.5*'Specifications (ICE)'!$E$16*E1506^2</f>
        <v>48283.043975654393</v>
      </c>
      <c r="L1506" s="15">
        <f>E1506/'Specifications (ICE)'!$M$4</f>
        <v>46.93333333333333</v>
      </c>
      <c r="M1506" s="15">
        <f t="shared" si="535"/>
        <v>3</v>
      </c>
      <c r="N1506" s="15">
        <f>IF(M1506=1,'Specifications (ICE)'!$M$19,IF(M1506=2,'Specifications (ICE)'!$M$20,IF(M1506=3,'Specifications (ICE)'!$M$21)))</f>
        <v>632.83908432016858</v>
      </c>
      <c r="O1506" s="15">
        <f t="shared" si="536"/>
        <v>56.911309171706868</v>
      </c>
      <c r="P1506" s="13">
        <f t="shared" si="537"/>
        <v>0</v>
      </c>
      <c r="Q1506" s="14">
        <v>0</v>
      </c>
      <c r="R1506" s="18">
        <f>'Specifications (ICE)'!$E$16*9.81*SIN(Q1506-Q1505)</f>
        <v>0</v>
      </c>
      <c r="S1506" s="15">
        <f t="shared" si="539"/>
        <v>0</v>
      </c>
      <c r="T1506" s="12"/>
      <c r="U1506" s="3"/>
      <c r="V1506" s="19"/>
      <c r="W1506" s="15">
        <f>IF(M1506=1,_xlfn.XLOOKUP(D1506,' RPM (ICE)'!$E$3:$E$63,' RPM (ICE)'!$B$3:$B$63,,1),IF(M1506=2,_xlfn.XLOOKUP(D1506,' RPM (ICE)'!$F$3:$F$63,' RPM (ICE)'!$B$3:$B$63,,1),IF(M1506=3,_xlfn.XLOOKUP(D1506,' RPM (ICE)'!$G$3:$G$63,' RPM (ICE)'!$B$3:$B$63,,1))))</f>
        <v>6900</v>
      </c>
      <c r="X1506" s="12"/>
      <c r="Y1506" s="3"/>
      <c r="Z1506" s="3"/>
      <c r="AA1506" s="3"/>
      <c r="AB1506" s="19"/>
      <c r="AC1506" s="15">
        <f>IF(M1506=1,_xlfn.XLOOKUP(D1506,' RPM (ICE)'!$E$3:$E$63,' RPM (ICE)'!$C$3:$C$63,,-1),IF(M1506=2,_xlfn.XLOOKUP(D1506,' RPM (ICE)'!$F$3:$F$63,' RPM (ICE)'!$C$3:$C$63,,-1),IF(M1506=3,_xlfn.XLOOKUP(D1506,' RPM (ICE)'!$G$3:$G$63,' RPM (ICE)'!$C$3:$C$63,,-1))))</f>
        <v>13.483333333333301</v>
      </c>
      <c r="AD1506" s="15">
        <f t="shared" si="540"/>
        <v>10.054521666666643</v>
      </c>
      <c r="AE1506" s="15">
        <f t="shared" si="541"/>
        <v>13.914292245024122</v>
      </c>
      <c r="AF1506" s="15" cm="1">
        <f t="array" ref="AF1506">_xlfn.XLOOKUP(AE1506,BSFC!$I$11:$I$33,_xlfn.XLOOKUP('Main Data (ICE)'!W1506,BSFC!$J$10:$W$10,BSFC!$J$11:$W$33,,-1),,-1)</f>
        <v>450.79008974999994</v>
      </c>
      <c r="AG1506" s="15">
        <f t="shared" si="542"/>
        <v>1.2590218679194376</v>
      </c>
      <c r="AH1506" s="15">
        <f t="shared" si="543"/>
        <v>2.08253003846414E-4</v>
      </c>
      <c r="AI1506" s="15">
        <f t="shared" si="544"/>
        <v>9.3878390294632047E-2</v>
      </c>
      <c r="AJ1506" s="15">
        <f t="shared" si="547"/>
        <v>174.2300109422664</v>
      </c>
      <c r="AK1506" s="15">
        <f t="shared" si="545"/>
        <v>1.2434223880083715E-4</v>
      </c>
      <c r="AL1506" s="15">
        <f t="shared" si="546"/>
        <v>0.23076822641360056</v>
      </c>
    </row>
    <row r="1507" spans="1:38" x14ac:dyDescent="0.25">
      <c r="D1507"/>
      <c r="Q1507"/>
      <c r="AF1507" s="104"/>
    </row>
    <row r="1508" spans="1:38" x14ac:dyDescent="0.25">
      <c r="D1508"/>
      <c r="Q1508"/>
    </row>
    <row r="1509" spans="1:38" x14ac:dyDescent="0.25">
      <c r="D1509"/>
      <c r="Q1509"/>
    </row>
    <row r="1510" spans="1:38" x14ac:dyDescent="0.25">
      <c r="D1510"/>
      <c r="Q1510"/>
    </row>
    <row r="1511" spans="1:38" x14ac:dyDescent="0.25">
      <c r="D1511"/>
      <c r="Q1511"/>
    </row>
    <row r="1512" spans="1:38" x14ac:dyDescent="0.25">
      <c r="D1512"/>
      <c r="Q1512"/>
    </row>
  </sheetData>
  <phoneticPr fontId="1" type="noConversion"/>
  <conditionalFormatting sqref="D6:D1506">
    <cfRule type="colorScale" priority="11">
      <colorScale>
        <cfvo type="min"/>
        <cfvo type="percentile" val="50"/>
        <cfvo type="max"/>
        <color rgb="FF00B050"/>
        <color rgb="FFFFFF00"/>
        <color rgb="FFFF0000"/>
      </colorScale>
    </cfRule>
  </conditionalFormatting>
  <conditionalFormatting sqref="P6:P1506">
    <cfRule type="colorScale" priority="4">
      <colorScale>
        <cfvo type="num" val="-1.05"/>
        <cfvo type="num" val="0"/>
        <cfvo type="num" val="0.83"/>
        <color rgb="FF63BE7B"/>
        <color rgb="FFFFEB84"/>
        <color rgb="FFF8696B"/>
      </colorScale>
    </cfRule>
  </conditionalFormatting>
  <conditionalFormatting sqref="W6:W1506">
    <cfRule type="colorScale" priority="9">
      <colorScale>
        <cfvo type="min"/>
        <cfvo type="percentile" val="50"/>
        <cfvo type="max"/>
        <color rgb="FF00B050"/>
        <color rgb="FFFFFF00"/>
        <color rgb="FFFF0000"/>
      </colorScale>
    </cfRule>
  </conditionalFormatting>
  <conditionalFormatting sqref="AC6:AC1506">
    <cfRule type="colorScale" priority="8">
      <colorScale>
        <cfvo type="min"/>
        <cfvo type="percentile" val="50"/>
        <cfvo type="max"/>
        <color rgb="FF00B050"/>
        <color rgb="FFFFFF00"/>
        <color rgb="FFFF0000"/>
      </colorScale>
    </cfRule>
  </conditionalFormatting>
  <conditionalFormatting sqref="AE6:AE1506">
    <cfRule type="colorScale" priority="7">
      <colorScale>
        <cfvo type="min"/>
        <cfvo type="percentile" val="50"/>
        <cfvo type="max"/>
        <color rgb="FF00B050"/>
        <color rgb="FFFFFF00"/>
        <color rgb="FFFF0000"/>
      </colorScale>
    </cfRule>
  </conditionalFormatting>
  <conditionalFormatting sqref="AF6:AF1507">
    <cfRule type="colorScale" priority="6">
      <colorScale>
        <cfvo type="min"/>
        <cfvo type="percentile" val="50"/>
        <cfvo type="max"/>
        <color rgb="FF00B050"/>
        <color rgb="FFFFFF00"/>
        <color rgb="FFFF0000"/>
      </colorScale>
    </cfRule>
  </conditionalFormatting>
  <conditionalFormatting sqref="AK6:AK1506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W6:AC1506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E6:AF1506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92504-D436-461A-9206-D3BE7A3E1339}">
  <dimension ref="A1"/>
  <sheetViews>
    <sheetView topLeftCell="A16" workbookViewId="0">
      <selection activeCell="I49" sqref="I49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3CA79-9033-4874-86A8-E389308F4A18}">
  <sheetPr codeName="Sheet1"/>
  <dimension ref="D2:P24"/>
  <sheetViews>
    <sheetView zoomScaleNormal="100" workbookViewId="0">
      <selection activeCell="E20" sqref="E20"/>
    </sheetView>
  </sheetViews>
  <sheetFormatPr defaultRowHeight="15" x14ac:dyDescent="0.25"/>
  <cols>
    <col min="4" max="4" width="30.5703125" bestFit="1" customWidth="1"/>
    <col min="5" max="5" width="12.140625" bestFit="1" customWidth="1"/>
    <col min="6" max="6" width="20.85546875" bestFit="1" customWidth="1"/>
    <col min="7" max="7" width="26.7109375" bestFit="1" customWidth="1"/>
    <col min="12" max="12" width="20" bestFit="1" customWidth="1"/>
    <col min="15" max="15" width="11.85546875" bestFit="1" customWidth="1"/>
  </cols>
  <sheetData>
    <row r="2" spans="4:16" ht="15.75" thickBot="1" x14ac:dyDescent="0.3"/>
    <row r="3" spans="4:16" ht="15.75" thickBot="1" x14ac:dyDescent="0.3">
      <c r="D3" s="60" t="s">
        <v>0</v>
      </c>
      <c r="E3" s="61"/>
      <c r="G3" s="25" t="s">
        <v>12</v>
      </c>
      <c r="H3" s="54">
        <v>10</v>
      </c>
      <c r="I3" s="26">
        <v>50</v>
      </c>
      <c r="J3" s="27">
        <v>5</v>
      </c>
      <c r="L3" s="25" t="s">
        <v>23</v>
      </c>
      <c r="M3" s="27">
        <v>0.254</v>
      </c>
      <c r="N3" s="2"/>
      <c r="O3" s="25" t="s">
        <v>28</v>
      </c>
      <c r="P3" s="27">
        <v>1.458018</v>
      </c>
    </row>
    <row r="4" spans="4:16" x14ac:dyDescent="0.25">
      <c r="D4" s="13" t="s">
        <v>1</v>
      </c>
      <c r="E4" s="50">
        <v>278</v>
      </c>
      <c r="G4" s="28" t="s">
        <v>13</v>
      </c>
      <c r="H4" s="4">
        <v>12</v>
      </c>
      <c r="I4" s="3">
        <v>46</v>
      </c>
      <c r="J4" s="29">
        <v>3.8</v>
      </c>
      <c r="L4" s="28" t="s">
        <v>22</v>
      </c>
      <c r="M4" s="29">
        <v>0.28575</v>
      </c>
      <c r="N4" s="2"/>
      <c r="O4" s="28" t="s">
        <v>29</v>
      </c>
      <c r="P4" s="29">
        <v>0.35</v>
      </c>
    </row>
    <row r="5" spans="4:16" ht="15.75" thickBot="1" x14ac:dyDescent="0.3">
      <c r="D5" s="14" t="s">
        <v>2</v>
      </c>
      <c r="E5" s="51">
        <v>18</v>
      </c>
      <c r="G5" s="28" t="s">
        <v>40</v>
      </c>
      <c r="H5" s="3">
        <v>16</v>
      </c>
      <c r="I5" s="3">
        <v>36</v>
      </c>
      <c r="J5" s="29">
        <v>2.25</v>
      </c>
      <c r="L5" s="30" t="s">
        <v>14</v>
      </c>
      <c r="M5" s="32">
        <v>6500</v>
      </c>
      <c r="N5" s="2"/>
      <c r="O5" s="30" t="s">
        <v>30</v>
      </c>
      <c r="P5" s="32">
        <v>1.2250000000000001</v>
      </c>
    </row>
    <row r="6" spans="4:16" ht="15.75" thickBot="1" x14ac:dyDescent="0.3">
      <c r="D6" s="14" t="s">
        <v>3</v>
      </c>
      <c r="E6" s="51">
        <v>22</v>
      </c>
      <c r="G6" s="62" t="s">
        <v>39</v>
      </c>
      <c r="H6" s="63"/>
      <c r="I6" s="63"/>
      <c r="J6" s="29">
        <v>2</v>
      </c>
    </row>
    <row r="7" spans="4:16" ht="15.75" thickBot="1" x14ac:dyDescent="0.3">
      <c r="D7" s="14" t="s">
        <v>4</v>
      </c>
      <c r="E7" s="51">
        <v>30</v>
      </c>
      <c r="G7" s="64" t="s">
        <v>75</v>
      </c>
      <c r="H7" s="65"/>
      <c r="I7" s="65"/>
      <c r="J7" s="32">
        <v>0.5</v>
      </c>
      <c r="L7" s="25" t="s">
        <v>35</v>
      </c>
      <c r="M7" s="27"/>
    </row>
    <row r="8" spans="4:16" x14ac:dyDescent="0.25">
      <c r="D8" s="14" t="s">
        <v>5</v>
      </c>
      <c r="E8" s="51">
        <v>2620</v>
      </c>
      <c r="G8" s="25" t="s">
        <v>34</v>
      </c>
      <c r="H8" s="55">
        <f>((('Specifications (ICE)'!M5*((2*PI())/60))/($J$4*$J$3))*'Specifications (ICE)'!$M$3)</f>
        <v>9.0995955632925387</v>
      </c>
      <c r="L8" s="28" t="s">
        <v>36</v>
      </c>
      <c r="M8" s="29">
        <v>1.6E-2</v>
      </c>
    </row>
    <row r="9" spans="4:16" ht="15.75" thickBot="1" x14ac:dyDescent="0.3">
      <c r="D9" s="14" t="s">
        <v>6</v>
      </c>
      <c r="E9" s="51">
        <v>1650</v>
      </c>
      <c r="G9" s="28" t="s">
        <v>19</v>
      </c>
      <c r="H9" s="56">
        <f>'Specifications (ICE)'!E6*J3*0.97</f>
        <v>106.7</v>
      </c>
      <c r="I9" s="49"/>
      <c r="L9" s="30" t="s">
        <v>37</v>
      </c>
      <c r="M9" s="32">
        <v>0.02</v>
      </c>
    </row>
    <row r="10" spans="4:16" ht="15.75" thickBot="1" x14ac:dyDescent="0.3">
      <c r="D10" s="14" t="s">
        <v>7</v>
      </c>
      <c r="E10" s="51">
        <v>1620</v>
      </c>
      <c r="G10" s="28" t="s">
        <v>20</v>
      </c>
      <c r="H10" s="56">
        <f>$J$6*0.94*H9</f>
        <v>200.596</v>
      </c>
      <c r="I10" s="49"/>
    </row>
    <row r="11" spans="4:16" x14ac:dyDescent="0.25">
      <c r="D11" s="14" t="s">
        <v>8</v>
      </c>
      <c r="E11" s="51">
        <v>365</v>
      </c>
      <c r="G11" s="28" t="s">
        <v>21</v>
      </c>
      <c r="H11" s="56">
        <f>(H10/('Specifications (ICE)'!M4))</f>
        <v>701.99825021872266</v>
      </c>
      <c r="I11" s="49"/>
      <c r="L11" s="25" t="s">
        <v>38</v>
      </c>
      <c r="M11" s="27"/>
    </row>
    <row r="12" spans="4:16" x14ac:dyDescent="0.25">
      <c r="D12" s="14" t="s">
        <v>32</v>
      </c>
      <c r="E12" s="51">
        <v>150</v>
      </c>
      <c r="G12" s="28" t="s">
        <v>18</v>
      </c>
      <c r="H12" s="56">
        <f>H11/'Specifications (ICE)'!E16</f>
        <v>1.3075149707460914</v>
      </c>
      <c r="L12" s="28" t="s">
        <v>36</v>
      </c>
      <c r="M12" s="29">
        <f>'Specifications (ICE)'!E16*9.81*M8</f>
        <v>84.271039200000004</v>
      </c>
    </row>
    <row r="13" spans="4:16" ht="15.75" thickBot="1" x14ac:dyDescent="0.3">
      <c r="D13" s="14" t="s">
        <v>9</v>
      </c>
      <c r="E13" s="51">
        <f>E11+E12</f>
        <v>515</v>
      </c>
      <c r="G13" s="28" t="s">
        <v>24</v>
      </c>
      <c r="H13" s="56">
        <f>SQRT('Main Data (ICE)'!D6^2 + 2*$H$12*'Main Data (ICE)'!$C$7)</f>
        <v>1.6171054206489393</v>
      </c>
      <c r="L13" s="30" t="s">
        <v>37</v>
      </c>
      <c r="M13" s="32">
        <f>'Specifications (ICE)'!E16*9.81*M9</f>
        <v>105.33879899999999</v>
      </c>
    </row>
    <row r="14" spans="4:16" ht="15.75" thickBot="1" x14ac:dyDescent="0.3">
      <c r="D14" s="14" t="s">
        <v>10</v>
      </c>
      <c r="E14" s="51">
        <v>29</v>
      </c>
      <c r="G14" s="30" t="s">
        <v>25</v>
      </c>
      <c r="H14" s="57">
        <v>13.411199999999999</v>
      </c>
    </row>
    <row r="15" spans="4:16" x14ac:dyDescent="0.25">
      <c r="D15" s="14" t="s">
        <v>26</v>
      </c>
      <c r="E15" s="51">
        <f>E14*0.755</f>
        <v>21.895</v>
      </c>
      <c r="L15" s="25" t="s">
        <v>49</v>
      </c>
      <c r="M15" s="27">
        <f>H21*H23^2</f>
        <v>0.86748213600000001</v>
      </c>
    </row>
    <row r="16" spans="4:16" x14ac:dyDescent="0.25">
      <c r="D16" s="14" t="s">
        <v>27</v>
      </c>
      <c r="E16" s="51">
        <f>E15+E13</f>
        <v>536.89499999999998</v>
      </c>
      <c r="L16" s="28" t="s">
        <v>48</v>
      </c>
      <c r="M16" s="29">
        <f>H21*H24^2</f>
        <v>1.097907078375</v>
      </c>
    </row>
    <row r="17" spans="4:13" ht="15.75" thickBot="1" x14ac:dyDescent="0.3">
      <c r="D17" s="15" t="s">
        <v>11</v>
      </c>
      <c r="E17" s="52">
        <v>300</v>
      </c>
      <c r="L17" s="58" t="s">
        <v>50</v>
      </c>
      <c r="M17" s="59">
        <v>0.17</v>
      </c>
    </row>
    <row r="18" spans="4:13" ht="15.75" thickBot="1" x14ac:dyDescent="0.3"/>
    <row r="19" spans="4:13" x14ac:dyDescent="0.25">
      <c r="G19" s="25" t="s">
        <v>42</v>
      </c>
      <c r="H19" s="26">
        <v>10</v>
      </c>
      <c r="I19" s="27" t="s">
        <v>41</v>
      </c>
      <c r="L19" s="25" t="s">
        <v>51</v>
      </c>
      <c r="M19" s="27">
        <f>$E$16+(4*(($M$16/$M$4^2)+$M$17*(J3^2/'Specifications (ICE)'!$M$4^2)))</f>
        <v>798.87694726009204</v>
      </c>
    </row>
    <row r="20" spans="4:13" x14ac:dyDescent="0.25">
      <c r="G20" s="28" t="s">
        <v>43</v>
      </c>
      <c r="H20" s="3">
        <v>6.6</v>
      </c>
      <c r="I20" s="29" t="s">
        <v>41</v>
      </c>
      <c r="L20" s="28" t="s">
        <v>52</v>
      </c>
      <c r="M20" s="29">
        <f>$E$16+(4*(($M$16/$M$4^2)+$M$17*(J4^2/'Specifications (ICE)'!$M$4^2)))</f>
        <v>710.93413433742921</v>
      </c>
    </row>
    <row r="21" spans="4:13" ht="15.75" thickBot="1" x14ac:dyDescent="0.3">
      <c r="G21" s="30" t="s">
        <v>44</v>
      </c>
      <c r="H21" s="31">
        <f>H20+H19</f>
        <v>16.600000000000001</v>
      </c>
      <c r="I21" s="32" t="s">
        <v>41</v>
      </c>
      <c r="L21" s="30" t="s">
        <v>53</v>
      </c>
      <c r="M21" s="32">
        <f>$E$16+(4*(($M$16/$M$4^2)+$M$17*(J5^2/'Specifications (ICE)'!$M$4^2)))</f>
        <v>632.83908432016858</v>
      </c>
    </row>
    <row r="22" spans="4:13" ht="15.75" thickBot="1" x14ac:dyDescent="0.3"/>
    <row r="23" spans="4:13" x14ac:dyDescent="0.25">
      <c r="G23" s="25" t="s">
        <v>45</v>
      </c>
      <c r="H23" s="27">
        <f>0.9*M3</f>
        <v>0.2286</v>
      </c>
    </row>
    <row r="24" spans="4:13" ht="15.75" thickBot="1" x14ac:dyDescent="0.3">
      <c r="G24" s="30" t="s">
        <v>46</v>
      </c>
      <c r="H24" s="32">
        <f>0.9*M4</f>
        <v>0.25717499999999999</v>
      </c>
    </row>
  </sheetData>
  <mergeCells count="3">
    <mergeCell ref="D3:E3"/>
    <mergeCell ref="G6:I6"/>
    <mergeCell ref="G7:I7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01021-A9CD-4509-9460-FDA6CCED5C71}">
  <dimension ref="B1:G65"/>
  <sheetViews>
    <sheetView zoomScale="85" zoomScaleNormal="85" workbookViewId="0">
      <selection activeCell="E7" sqref="E7"/>
    </sheetView>
  </sheetViews>
  <sheetFormatPr defaultRowHeight="15" x14ac:dyDescent="0.25"/>
  <cols>
    <col min="3" max="3" width="30.140625" bestFit="1" customWidth="1"/>
    <col min="4" max="4" width="12.28515625" bestFit="1" customWidth="1"/>
  </cols>
  <sheetData>
    <row r="1" spans="2:7" ht="15.75" thickBot="1" x14ac:dyDescent="0.3"/>
    <row r="2" spans="2:7" ht="15.75" thickBot="1" x14ac:dyDescent="0.3">
      <c r="B2" s="33" t="s">
        <v>62</v>
      </c>
      <c r="C2" s="21" t="s">
        <v>2</v>
      </c>
      <c r="D2" s="21" t="s">
        <v>3</v>
      </c>
      <c r="E2" s="21" t="s">
        <v>63</v>
      </c>
      <c r="F2" s="21" t="s">
        <v>64</v>
      </c>
      <c r="G2" s="23" t="s">
        <v>65</v>
      </c>
    </row>
    <row r="3" spans="2:7" x14ac:dyDescent="0.25">
      <c r="B3" s="34">
        <v>1000</v>
      </c>
      <c r="C3" s="37">
        <v>0.78</v>
      </c>
      <c r="D3" s="40">
        <f t="shared" ref="D3:D34" si="0">(C3*7127)/B3</f>
        <v>5.5590600000000006</v>
      </c>
      <c r="E3" s="40">
        <f>(B3*PI()*0.15384)/(30*'Specifications (ICE)'!$J$3*'Specifications (ICE)'!$J$6)</f>
        <v>1.6110087127608459</v>
      </c>
      <c r="F3" s="40">
        <f>(B3*PI()*0.22254)/(30*'Specifications (ICE)'!$J$4*'Specifications (ICE)'!$J$6)</f>
        <v>3.0663597768854056</v>
      </c>
      <c r="G3" s="43">
        <f>(B3*PI()*0.1884)/(30*'Specifications (ICE)'!$J$5*'Specifications (ICE)'!$J$6)</f>
        <v>4.3842670810097557</v>
      </c>
    </row>
    <row r="4" spans="2:7" x14ac:dyDescent="0.25">
      <c r="B4" s="35">
        <v>1100</v>
      </c>
      <c r="C4" s="38">
        <v>1.054</v>
      </c>
      <c r="D4" s="41">
        <f t="shared" si="0"/>
        <v>6.8289618181818179</v>
      </c>
      <c r="E4" s="41">
        <f>(B4*PI()*0.15384)/(30*'Specifications (ICE)'!$J$3*'Specifications (ICE)'!$J$6)</f>
        <v>1.7721095840369305</v>
      </c>
      <c r="F4" s="41">
        <f>(B4*PI()*0.22254)/(30*'Specifications (ICE)'!$J$4*'Specifications (ICE)'!$J$6)</f>
        <v>3.3729957545739464</v>
      </c>
      <c r="G4" s="44">
        <f>(B4*PI()*0.1884)/(30*'Specifications (ICE)'!$J$5*'Specifications (ICE)'!$J$6)</f>
        <v>4.8226937891107324</v>
      </c>
    </row>
    <row r="5" spans="2:7" x14ac:dyDescent="0.25">
      <c r="B5" s="35">
        <v>1200</v>
      </c>
      <c r="C5" s="38">
        <v>1.3280000000000001</v>
      </c>
      <c r="D5" s="41">
        <f t="shared" si="0"/>
        <v>7.8872133333333343</v>
      </c>
      <c r="E5" s="41">
        <f>(B5*PI()*0.15384)/(30*'Specifications (ICE)'!$J$3*'Specifications (ICE)'!$J$6)</f>
        <v>1.9332104553130152</v>
      </c>
      <c r="F5" s="41">
        <f>(B5*PI()*0.22254)/(30*'Specifications (ICE)'!$J$4*'Specifications (ICE)'!$J$6)</f>
        <v>3.6796317322624872</v>
      </c>
      <c r="G5" s="44">
        <f>(B5*PI()*0.1884)/(30*'Specifications (ICE)'!$J$5*'Specifications (ICE)'!$J$6)</f>
        <v>5.2611204972117065</v>
      </c>
    </row>
    <row r="6" spans="2:7" x14ac:dyDescent="0.25">
      <c r="B6" s="35">
        <v>1300</v>
      </c>
      <c r="C6" s="38">
        <v>1.6020000000000001</v>
      </c>
      <c r="D6" s="41">
        <f t="shared" si="0"/>
        <v>8.7826569230769245</v>
      </c>
      <c r="E6" s="41">
        <f>(B6*PI()*0.15384)/(30*'Specifications (ICE)'!$J$3*'Specifications (ICE)'!$J$6)</f>
        <v>2.0943113265890996</v>
      </c>
      <c r="F6" s="41">
        <f>(B6*PI()*0.22254)/(30*'Specifications (ICE)'!$J$4*'Specifications (ICE)'!$J$6)</f>
        <v>3.9862677099510271</v>
      </c>
      <c r="G6" s="44">
        <f>(B6*PI()*0.1884)/(30*'Specifications (ICE)'!$J$5*'Specifications (ICE)'!$J$6)</f>
        <v>5.6995472053126823</v>
      </c>
    </row>
    <row r="7" spans="2:7" x14ac:dyDescent="0.25">
      <c r="B7" s="35">
        <v>1400</v>
      </c>
      <c r="C7" s="38">
        <v>1.8759999999999999</v>
      </c>
      <c r="D7" s="41">
        <f t="shared" si="0"/>
        <v>9.5501799999999992</v>
      </c>
      <c r="E7" s="41">
        <f>(B7*PI()*0.15384)/(30*'Specifications (ICE)'!$J$3*'Specifications (ICE)'!$J$6)</f>
        <v>2.2554121978651844</v>
      </c>
      <c r="F7" s="41">
        <f>(B7*PI()*0.22254)/(30*'Specifications (ICE)'!$J$4*'Specifications (ICE)'!$J$6)</f>
        <v>4.2929036876395683</v>
      </c>
      <c r="G7" s="44">
        <f>(B7*PI()*0.1884)/(30*'Specifications (ICE)'!$J$5*'Specifications (ICE)'!$J$6)</f>
        <v>6.1379739134136582</v>
      </c>
    </row>
    <row r="8" spans="2:7" x14ac:dyDescent="0.25">
      <c r="B8" s="35">
        <v>1500</v>
      </c>
      <c r="C8" s="38">
        <v>2.15</v>
      </c>
      <c r="D8" s="41">
        <f t="shared" si="0"/>
        <v>10.215366666666666</v>
      </c>
      <c r="E8" s="41">
        <f>(B8*PI()*0.15384)/(30*'Specifications (ICE)'!$J$3*'Specifications (ICE)'!$J$6)</f>
        <v>2.4165130691412688</v>
      </c>
      <c r="F8" s="41">
        <f>(B8*PI()*0.22254)/(30*'Specifications (ICE)'!$J$4*'Specifications (ICE)'!$J$6)</f>
        <v>4.5995396653281091</v>
      </c>
      <c r="G8" s="44">
        <f>(B8*PI()*0.1884)/(30*'Specifications (ICE)'!$J$5*'Specifications (ICE)'!$J$6)</f>
        <v>6.5764006215146331</v>
      </c>
    </row>
    <row r="9" spans="2:7" x14ac:dyDescent="0.25">
      <c r="B9" s="35">
        <v>1600</v>
      </c>
      <c r="C9" s="38">
        <v>2.4860000000000002</v>
      </c>
      <c r="D9" s="41">
        <f t="shared" si="0"/>
        <v>11.07357625</v>
      </c>
      <c r="E9" s="41">
        <f>(B9*PI()*0.15384)/(30*'Specifications (ICE)'!$J$3*'Specifications (ICE)'!$J$6)</f>
        <v>2.5776139404173537</v>
      </c>
      <c r="F9" s="41">
        <f>(B9*PI()*0.22254)/(30*'Specifications (ICE)'!$J$4*'Specifications (ICE)'!$J$6)</f>
        <v>4.906175643016649</v>
      </c>
      <c r="G9" s="44">
        <f>(B9*PI()*0.1884)/(30*'Specifications (ICE)'!$J$5*'Specifications (ICE)'!$J$6)</f>
        <v>7.0148273296156098</v>
      </c>
    </row>
    <row r="10" spans="2:7" x14ac:dyDescent="0.25">
      <c r="B10" s="35">
        <v>1700</v>
      </c>
      <c r="C10" s="38">
        <v>2.8220000000000001</v>
      </c>
      <c r="D10" s="41">
        <f t="shared" si="0"/>
        <v>11.830820000000001</v>
      </c>
      <c r="E10" s="41">
        <f>(B10*PI()*0.15384)/(30*'Specifications (ICE)'!$J$3*'Specifications (ICE)'!$J$6)</f>
        <v>2.7387148116934381</v>
      </c>
      <c r="F10" s="41">
        <f>(B10*PI()*0.22254)/(30*'Specifications (ICE)'!$J$4*'Specifications (ICE)'!$J$6)</f>
        <v>5.2128116207051898</v>
      </c>
      <c r="G10" s="44">
        <f>(B10*PI()*0.1884)/(30*'Specifications (ICE)'!$J$5*'Specifications (ICE)'!$J$6)</f>
        <v>7.4532540377165848</v>
      </c>
    </row>
    <row r="11" spans="2:7" x14ac:dyDescent="0.25">
      <c r="B11" s="35">
        <v>1800</v>
      </c>
      <c r="C11" s="38">
        <v>3.1579999999999999</v>
      </c>
      <c r="D11" s="41">
        <f t="shared" si="0"/>
        <v>12.503925555555554</v>
      </c>
      <c r="E11" s="41">
        <f>(B11*PI()*0.15384)/(30*'Specifications (ICE)'!$J$3*'Specifications (ICE)'!$J$6)</f>
        <v>2.8998156829695225</v>
      </c>
      <c r="F11" s="41">
        <f>(B11*PI()*0.22254)/(30*'Specifications (ICE)'!$J$4*'Specifications (ICE)'!$J$6)</f>
        <v>5.5194475983937306</v>
      </c>
      <c r="G11" s="44">
        <f>(B11*PI()*0.1884)/(30*'Specifications (ICE)'!$J$5*'Specifications (ICE)'!$J$6)</f>
        <v>7.8916807458175606</v>
      </c>
    </row>
    <row r="12" spans="2:7" x14ac:dyDescent="0.25">
      <c r="B12" s="35">
        <v>1900</v>
      </c>
      <c r="C12" s="38">
        <v>3.4940000000000002</v>
      </c>
      <c r="D12" s="41">
        <f t="shared" si="0"/>
        <v>13.106177894736843</v>
      </c>
      <c r="E12" s="41">
        <f>(B12*PI()*0.15384)/(30*'Specifications (ICE)'!$J$3*'Specifications (ICE)'!$J$6)</f>
        <v>3.0609165542456074</v>
      </c>
      <c r="F12" s="41">
        <f>(B12*PI()*0.22254)/(30*'Specifications (ICE)'!$J$4*'Specifications (ICE)'!$J$6)</f>
        <v>5.8260835760822713</v>
      </c>
      <c r="G12" s="44">
        <f>(B12*PI()*0.1884)/(30*'Specifications (ICE)'!$J$5*'Specifications (ICE)'!$J$6)</f>
        <v>8.3301074539185365</v>
      </c>
    </row>
    <row r="13" spans="2:7" x14ac:dyDescent="0.25">
      <c r="B13" s="35">
        <v>2000</v>
      </c>
      <c r="C13" s="38">
        <v>3.83</v>
      </c>
      <c r="D13" s="41">
        <f t="shared" si="0"/>
        <v>13.648205000000001</v>
      </c>
      <c r="E13" s="41">
        <f>(B13*PI()*0.15384)/(30*'Specifications (ICE)'!$J$3*'Specifications (ICE)'!$J$6)</f>
        <v>3.2220174255216918</v>
      </c>
      <c r="F13" s="41">
        <f>(B13*PI()*0.22254)/(30*'Specifications (ICE)'!$J$4*'Specifications (ICE)'!$J$6)</f>
        <v>6.1327195537708112</v>
      </c>
      <c r="G13" s="44">
        <f>(B13*PI()*0.1884)/(30*'Specifications (ICE)'!$J$5*'Specifications (ICE)'!$J$6)</f>
        <v>8.7685341620195114</v>
      </c>
    </row>
    <row r="14" spans="2:7" x14ac:dyDescent="0.25">
      <c r="B14" s="35">
        <v>2100</v>
      </c>
      <c r="C14" s="38">
        <v>4.0940000000000003</v>
      </c>
      <c r="D14" s="41">
        <f t="shared" si="0"/>
        <v>13.894256190476192</v>
      </c>
      <c r="E14" s="41">
        <f>(B14*PI()*0.15384)/(30*'Specifications (ICE)'!$J$3*'Specifications (ICE)'!$J$6)</f>
        <v>3.3831182967977766</v>
      </c>
      <c r="F14" s="41">
        <f>(B14*PI()*0.22254)/(30*'Specifications (ICE)'!$J$4*'Specifications (ICE)'!$J$6)</f>
        <v>6.439355531459352</v>
      </c>
      <c r="G14" s="44">
        <f>(B14*PI()*0.1884)/(30*'Specifications (ICE)'!$J$5*'Specifications (ICE)'!$J$6)</f>
        <v>9.2069608701204881</v>
      </c>
    </row>
    <row r="15" spans="2:7" x14ac:dyDescent="0.25">
      <c r="B15" s="35">
        <v>2200</v>
      </c>
      <c r="C15" s="38">
        <v>4.3579999999999997</v>
      </c>
      <c r="D15" s="41">
        <f t="shared" si="0"/>
        <v>14.11793909090909</v>
      </c>
      <c r="E15" s="41">
        <f>(B15*PI()*0.15384)/(30*'Specifications (ICE)'!$J$3*'Specifications (ICE)'!$J$6)</f>
        <v>3.5442191680738611</v>
      </c>
      <c r="F15" s="41">
        <f>(B15*PI()*0.22254)/(30*'Specifications (ICE)'!$J$4*'Specifications (ICE)'!$J$6)</f>
        <v>6.7459915091478928</v>
      </c>
      <c r="G15" s="44">
        <f>(B15*PI()*0.1884)/(30*'Specifications (ICE)'!$J$5*'Specifications (ICE)'!$J$6)</f>
        <v>9.6453875782214649</v>
      </c>
    </row>
    <row r="16" spans="2:7" x14ac:dyDescent="0.25">
      <c r="B16" s="35">
        <v>2300</v>
      </c>
      <c r="C16" s="38">
        <v>4.6219999999999999</v>
      </c>
      <c r="D16" s="41">
        <f t="shared" si="0"/>
        <v>14.322171304347826</v>
      </c>
      <c r="E16" s="41">
        <f>(B16*PI()*0.15384)/(30*'Specifications (ICE)'!$J$3*'Specifications (ICE)'!$J$6)</f>
        <v>3.7053200393499455</v>
      </c>
      <c r="F16" s="41">
        <f>(B16*PI()*0.22254)/(30*'Specifications (ICE)'!$J$4*'Specifications (ICE)'!$J$6)</f>
        <v>7.0526274868364327</v>
      </c>
      <c r="G16" s="44">
        <f>(B16*PI()*0.1884)/(30*'Specifications (ICE)'!$J$5*'Specifications (ICE)'!$J$6)</f>
        <v>10.083814286322438</v>
      </c>
    </row>
    <row r="17" spans="2:7" x14ac:dyDescent="0.25">
      <c r="B17" s="35">
        <v>2400</v>
      </c>
      <c r="C17" s="38">
        <v>4.8860000000000001</v>
      </c>
      <c r="D17" s="41">
        <f t="shared" si="0"/>
        <v>14.509384166666669</v>
      </c>
      <c r="E17" s="41">
        <f>(B17*PI()*0.15384)/(30*'Specifications (ICE)'!$J$3*'Specifications (ICE)'!$J$6)</f>
        <v>3.8664209106260303</v>
      </c>
      <c r="F17" s="41">
        <f>(B17*PI()*0.22254)/(30*'Specifications (ICE)'!$J$4*'Specifications (ICE)'!$J$6)</f>
        <v>7.3592634645249744</v>
      </c>
      <c r="G17" s="44">
        <f>(B17*PI()*0.1884)/(30*'Specifications (ICE)'!$J$5*'Specifications (ICE)'!$J$6)</f>
        <v>10.522240994423413</v>
      </c>
    </row>
    <row r="18" spans="2:7" x14ac:dyDescent="0.25">
      <c r="B18" s="35">
        <v>2500</v>
      </c>
      <c r="C18" s="38">
        <v>5.15</v>
      </c>
      <c r="D18" s="41">
        <f t="shared" si="0"/>
        <v>14.681620000000001</v>
      </c>
      <c r="E18" s="41">
        <f>(B18*PI()*0.15384)/(30*'Specifications (ICE)'!$J$3*'Specifications (ICE)'!$J$6)</f>
        <v>4.0275217819021156</v>
      </c>
      <c r="F18" s="41">
        <f>(B18*PI()*0.22254)/(30*'Specifications (ICE)'!$J$4*'Specifications (ICE)'!$J$6)</f>
        <v>7.6658994422135152</v>
      </c>
      <c r="G18" s="44">
        <f>(B18*PI()*0.1884)/(30*'Specifications (ICE)'!$J$5*'Specifications (ICE)'!$J$6)</f>
        <v>10.96066770252439</v>
      </c>
    </row>
    <row r="19" spans="2:7" x14ac:dyDescent="0.25">
      <c r="B19" s="35">
        <v>2600</v>
      </c>
      <c r="C19" s="38">
        <v>5.5419999999999998</v>
      </c>
      <c r="D19" s="41">
        <f t="shared" si="0"/>
        <v>15.191474615384614</v>
      </c>
      <c r="E19" s="41">
        <f>(B19*PI()*0.15384)/(30*'Specifications (ICE)'!$J$3*'Specifications (ICE)'!$J$6)</f>
        <v>4.1886226531781992</v>
      </c>
      <c r="F19" s="41">
        <f>(B19*PI()*0.22254)/(30*'Specifications (ICE)'!$J$4*'Specifications (ICE)'!$J$6)</f>
        <v>7.9725354199020542</v>
      </c>
      <c r="G19" s="44">
        <f>(B19*PI()*0.1884)/(30*'Specifications (ICE)'!$J$5*'Specifications (ICE)'!$J$6)</f>
        <v>11.399094410625365</v>
      </c>
    </row>
    <row r="20" spans="2:7" x14ac:dyDescent="0.25">
      <c r="B20" s="35">
        <v>2700</v>
      </c>
      <c r="C20" s="38">
        <v>5.9340000000000002</v>
      </c>
      <c r="D20" s="41">
        <f t="shared" si="0"/>
        <v>15.663562222222223</v>
      </c>
      <c r="E20" s="41">
        <f>(B20*PI()*0.15384)/(30*'Specifications (ICE)'!$J$3*'Specifications (ICE)'!$J$6)</f>
        <v>4.3497235244542845</v>
      </c>
      <c r="F20" s="41">
        <f>(B20*PI()*0.22254)/(30*'Specifications (ICE)'!$J$4*'Specifications (ICE)'!$J$6)</f>
        <v>8.2791713975905967</v>
      </c>
      <c r="G20" s="44">
        <f>(B20*PI()*0.1884)/(30*'Specifications (ICE)'!$J$5*'Specifications (ICE)'!$J$6)</f>
        <v>11.837521118726343</v>
      </c>
    </row>
    <row r="21" spans="2:7" x14ac:dyDescent="0.25">
      <c r="B21" s="35">
        <v>2800</v>
      </c>
      <c r="C21" s="38">
        <v>6.3259999999999996</v>
      </c>
      <c r="D21" s="41">
        <f t="shared" si="0"/>
        <v>16.101929285714284</v>
      </c>
      <c r="E21" s="41">
        <f>(B21*PI()*0.15384)/(30*'Specifications (ICE)'!$J$3*'Specifications (ICE)'!$J$6)</f>
        <v>4.5108243957303689</v>
      </c>
      <c r="F21" s="41">
        <f>(B21*PI()*0.22254)/(30*'Specifications (ICE)'!$J$4*'Specifications (ICE)'!$J$6)</f>
        <v>8.5858073752791366</v>
      </c>
      <c r="G21" s="44">
        <f>(B21*PI()*0.1884)/(30*'Specifications (ICE)'!$J$5*'Specifications (ICE)'!$J$6)</f>
        <v>12.275947826827316</v>
      </c>
    </row>
    <row r="22" spans="2:7" x14ac:dyDescent="0.25">
      <c r="B22" s="35">
        <v>2900</v>
      </c>
      <c r="C22" s="38">
        <v>6.718</v>
      </c>
      <c r="D22" s="41">
        <f t="shared" si="0"/>
        <v>16.510064137931035</v>
      </c>
      <c r="E22" s="41">
        <f>(B22*PI()*0.15384)/(30*'Specifications (ICE)'!$J$3*'Specifications (ICE)'!$J$6)</f>
        <v>4.6719252670064524</v>
      </c>
      <c r="F22" s="41">
        <f>(B22*PI()*0.22254)/(30*'Specifications (ICE)'!$J$4*'Specifications (ICE)'!$J$6)</f>
        <v>8.8924433529676765</v>
      </c>
      <c r="G22" s="44">
        <f>(B22*PI()*0.1884)/(30*'Specifications (ICE)'!$J$5*'Specifications (ICE)'!$J$6)</f>
        <v>12.714374534928293</v>
      </c>
    </row>
    <row r="23" spans="2:7" x14ac:dyDescent="0.25">
      <c r="B23" s="35">
        <v>3000</v>
      </c>
      <c r="C23" s="38">
        <v>7.11</v>
      </c>
      <c r="D23" s="41">
        <f t="shared" si="0"/>
        <v>16.890989999999999</v>
      </c>
      <c r="E23" s="41">
        <f>(B23*PI()*0.15384)/(30*'Specifications (ICE)'!$J$3*'Specifications (ICE)'!$J$6)</f>
        <v>4.8330261382825377</v>
      </c>
      <c r="F23" s="41">
        <f>(B23*PI()*0.22254)/(30*'Specifications (ICE)'!$J$4*'Specifications (ICE)'!$J$6)</f>
        <v>9.1990793306562182</v>
      </c>
      <c r="G23" s="44">
        <f>(B23*PI()*0.1884)/(30*'Specifications (ICE)'!$J$5*'Specifications (ICE)'!$J$6)</f>
        <v>13.152801243029266</v>
      </c>
    </row>
    <row r="24" spans="2:7" x14ac:dyDescent="0.25">
      <c r="B24" s="35">
        <v>3100</v>
      </c>
      <c r="C24" s="38">
        <v>7.5720000000000001</v>
      </c>
      <c r="D24" s="41">
        <f t="shared" si="0"/>
        <v>17.408272258064518</v>
      </c>
      <c r="E24" s="41">
        <f>(B24*PI()*0.15384)/(30*'Specifications (ICE)'!$J$3*'Specifications (ICE)'!$J$6)</f>
        <v>4.994127009558623</v>
      </c>
      <c r="F24" s="41">
        <f>(B24*PI()*0.22254)/(30*'Specifications (ICE)'!$J$4*'Specifications (ICE)'!$J$6)</f>
        <v>9.5057153083447581</v>
      </c>
      <c r="G24" s="44">
        <f>(B24*PI()*0.1884)/(30*'Specifications (ICE)'!$J$5*'Specifications (ICE)'!$J$6)</f>
        <v>13.591227951130243</v>
      </c>
    </row>
    <row r="25" spans="2:7" x14ac:dyDescent="0.25">
      <c r="B25" s="35">
        <v>3200</v>
      </c>
      <c r="C25" s="38">
        <v>8.0340000000000007</v>
      </c>
      <c r="D25" s="41">
        <f t="shared" si="0"/>
        <v>17.893224375000003</v>
      </c>
      <c r="E25" s="41">
        <f>(B25*PI()*0.15384)/(30*'Specifications (ICE)'!$J$3*'Specifications (ICE)'!$J$6)</f>
        <v>5.1552278808347074</v>
      </c>
      <c r="F25" s="41">
        <f>(B25*PI()*0.22254)/(30*'Specifications (ICE)'!$J$4*'Specifications (ICE)'!$J$6)</f>
        <v>9.812351286033298</v>
      </c>
      <c r="G25" s="44">
        <f>(B25*PI()*0.1884)/(30*'Specifications (ICE)'!$J$5*'Specifications (ICE)'!$J$6)</f>
        <v>14.02965465923122</v>
      </c>
    </row>
    <row r="26" spans="2:7" x14ac:dyDescent="0.25">
      <c r="B26" s="35">
        <v>3300</v>
      </c>
      <c r="C26" s="38">
        <v>8.4960000000000004</v>
      </c>
      <c r="D26" s="41">
        <f t="shared" si="0"/>
        <v>18.348785454545457</v>
      </c>
      <c r="E26" s="41">
        <f>(B26*PI()*0.15384)/(30*'Specifications (ICE)'!$J$3*'Specifications (ICE)'!$J$6)</f>
        <v>5.3163287521107918</v>
      </c>
      <c r="F26" s="41">
        <f>(B26*PI()*0.22254)/(30*'Specifications (ICE)'!$J$4*'Specifications (ICE)'!$J$6)</f>
        <v>10.11898726372184</v>
      </c>
      <c r="G26" s="44">
        <f>(B26*PI()*0.1884)/(30*'Specifications (ICE)'!$J$5*'Specifications (ICE)'!$J$6)</f>
        <v>14.468081367332196</v>
      </c>
    </row>
    <row r="27" spans="2:7" x14ac:dyDescent="0.25">
      <c r="B27" s="35">
        <v>3400</v>
      </c>
      <c r="C27" s="38">
        <v>8.9580000000000002</v>
      </c>
      <c r="D27" s="41">
        <f t="shared" si="0"/>
        <v>18.777548823529415</v>
      </c>
      <c r="E27" s="41">
        <f>(B27*PI()*0.15384)/(30*'Specifications (ICE)'!$J$3*'Specifications (ICE)'!$J$6)</f>
        <v>5.4774296233868762</v>
      </c>
      <c r="F27" s="41">
        <f>(B27*PI()*0.22254)/(30*'Specifications (ICE)'!$J$4*'Specifications (ICE)'!$J$6)</f>
        <v>10.42562324141038</v>
      </c>
      <c r="G27" s="44">
        <f>(B27*PI()*0.1884)/(30*'Specifications (ICE)'!$J$5*'Specifications (ICE)'!$J$6)</f>
        <v>14.90650807543317</v>
      </c>
    </row>
    <row r="28" spans="2:7" x14ac:dyDescent="0.25">
      <c r="B28" s="35">
        <v>3500</v>
      </c>
      <c r="C28" s="38">
        <v>9.42</v>
      </c>
      <c r="D28" s="41">
        <f t="shared" si="0"/>
        <v>19.181811428571429</v>
      </c>
      <c r="E28" s="41">
        <f>(B28*PI()*0.15384)/(30*'Specifications (ICE)'!$J$3*'Specifications (ICE)'!$J$6)</f>
        <v>5.6385304946629606</v>
      </c>
      <c r="F28" s="41">
        <f>(B28*PI()*0.22254)/(30*'Specifications (ICE)'!$J$4*'Specifications (ICE)'!$J$6)</f>
        <v>10.732259219098919</v>
      </c>
      <c r="G28" s="44">
        <f>(B28*PI()*0.1884)/(30*'Specifications (ICE)'!$J$5*'Specifications (ICE)'!$J$6)</f>
        <v>15.344934783534145</v>
      </c>
    </row>
    <row r="29" spans="2:7" x14ac:dyDescent="0.25">
      <c r="B29" s="35">
        <v>3600</v>
      </c>
      <c r="C29" s="38">
        <v>9.6359999999999992</v>
      </c>
      <c r="D29" s="41">
        <f t="shared" si="0"/>
        <v>19.076603333333331</v>
      </c>
      <c r="E29" s="41">
        <f>(B29*PI()*0.15384)/(30*'Specifications (ICE)'!$J$3*'Specifications (ICE)'!$J$6)</f>
        <v>5.799631365939045</v>
      </c>
      <c r="F29" s="41">
        <f>(B29*PI()*0.22254)/(30*'Specifications (ICE)'!$J$4*'Specifications (ICE)'!$J$6)</f>
        <v>11.038895196787461</v>
      </c>
      <c r="G29" s="44">
        <f>(B29*PI()*0.1884)/(30*'Specifications (ICE)'!$J$5*'Specifications (ICE)'!$J$6)</f>
        <v>15.783361491635121</v>
      </c>
    </row>
    <row r="30" spans="2:7" x14ac:dyDescent="0.25">
      <c r="B30" s="35">
        <v>3700</v>
      </c>
      <c r="C30" s="38">
        <v>9.8520000000000003</v>
      </c>
      <c r="D30" s="41">
        <f t="shared" si="0"/>
        <v>18.977082162162162</v>
      </c>
      <c r="E30" s="41">
        <f>(B30*PI()*0.15384)/(30*'Specifications (ICE)'!$J$3*'Specifications (ICE)'!$J$6)</f>
        <v>5.9607322372151303</v>
      </c>
      <c r="F30" s="41">
        <f>(B30*PI()*0.22254)/(30*'Specifications (ICE)'!$J$4*'Specifications (ICE)'!$J$6)</f>
        <v>11.345531174476001</v>
      </c>
      <c r="G30" s="44">
        <f>(B30*PI()*0.1884)/(30*'Specifications (ICE)'!$J$5*'Specifications (ICE)'!$J$6)</f>
        <v>16.221788199736096</v>
      </c>
    </row>
    <row r="31" spans="2:7" x14ac:dyDescent="0.25">
      <c r="B31" s="35">
        <v>3800</v>
      </c>
      <c r="C31" s="38">
        <v>10.068</v>
      </c>
      <c r="D31" s="41">
        <f t="shared" si="0"/>
        <v>18.882798947368421</v>
      </c>
      <c r="E31" s="41">
        <f>(B31*PI()*0.15384)/(30*'Specifications (ICE)'!$J$3*'Specifications (ICE)'!$J$6)</f>
        <v>6.1218331084912148</v>
      </c>
      <c r="F31" s="41">
        <f>(B31*PI()*0.22254)/(30*'Specifications (ICE)'!$J$4*'Specifications (ICE)'!$J$6)</f>
        <v>11.652167152164543</v>
      </c>
      <c r="G31" s="44">
        <f>(B31*PI()*0.1884)/(30*'Specifications (ICE)'!$J$5*'Specifications (ICE)'!$J$6)</f>
        <v>16.660214907837073</v>
      </c>
    </row>
    <row r="32" spans="2:7" x14ac:dyDescent="0.25">
      <c r="B32" s="35">
        <v>3900</v>
      </c>
      <c r="C32" s="38">
        <v>10.284000000000001</v>
      </c>
      <c r="D32" s="41">
        <f t="shared" si="0"/>
        <v>18.79335076923077</v>
      </c>
      <c r="E32" s="41">
        <f>(B32*PI()*0.15384)/(30*'Specifications (ICE)'!$J$3*'Specifications (ICE)'!$J$6)</f>
        <v>6.2829339797673001</v>
      </c>
      <c r="F32" s="41">
        <f>(B32*PI()*0.22254)/(30*'Specifications (ICE)'!$J$4*'Specifications (ICE)'!$J$6)</f>
        <v>11.958803129853083</v>
      </c>
      <c r="G32" s="44">
        <f>(B32*PI()*0.1884)/(30*'Specifications (ICE)'!$J$5*'Specifications (ICE)'!$J$6)</f>
        <v>17.09864161593805</v>
      </c>
    </row>
    <row r="33" spans="2:7" x14ac:dyDescent="0.25">
      <c r="B33" s="35">
        <v>4000</v>
      </c>
      <c r="C33" s="38">
        <v>10.5</v>
      </c>
      <c r="D33" s="41">
        <f t="shared" si="0"/>
        <v>18.708375</v>
      </c>
      <c r="E33" s="41">
        <f>(B33*PI()*0.15384)/(30*'Specifications (ICE)'!$J$3*'Specifications (ICE)'!$J$6)</f>
        <v>6.4440348510433836</v>
      </c>
      <c r="F33" s="41">
        <f>(B33*PI()*0.22254)/(30*'Specifications (ICE)'!$J$4*'Specifications (ICE)'!$J$6)</f>
        <v>12.265439107541622</v>
      </c>
      <c r="G33" s="44">
        <f>(B33*PI()*0.1884)/(30*'Specifications (ICE)'!$J$5*'Specifications (ICE)'!$J$6)</f>
        <v>17.537068324039023</v>
      </c>
    </row>
    <row r="34" spans="2:7" x14ac:dyDescent="0.25">
      <c r="B34" s="35">
        <v>4100</v>
      </c>
      <c r="C34" s="38">
        <v>10.76</v>
      </c>
      <c r="D34" s="41">
        <f t="shared" si="0"/>
        <v>18.704029268292683</v>
      </c>
      <c r="E34" s="41">
        <f>(B34*PI()*0.15384)/(30*'Specifications (ICE)'!$J$3*'Specifications (ICE)'!$J$6)</f>
        <v>6.605135722319468</v>
      </c>
      <c r="F34" s="41">
        <f>(B34*PI()*0.22254)/(30*'Specifications (ICE)'!$J$4*'Specifications (ICE)'!$J$6)</f>
        <v>12.572075085230164</v>
      </c>
      <c r="G34" s="44">
        <f>(B34*PI()*0.1884)/(30*'Specifications (ICE)'!$J$5*'Specifications (ICE)'!$J$6)</f>
        <v>17.97549503214</v>
      </c>
    </row>
    <row r="35" spans="2:7" x14ac:dyDescent="0.25">
      <c r="B35" s="35">
        <v>4200</v>
      </c>
      <c r="C35" s="38">
        <v>11.02</v>
      </c>
      <c r="D35" s="41">
        <f t="shared" ref="D35:D66" si="1">(C35*7127)/B35</f>
        <v>18.699890476190475</v>
      </c>
      <c r="E35" s="41">
        <f>(B35*PI()*0.15384)/(30*'Specifications (ICE)'!$J$3*'Specifications (ICE)'!$J$6)</f>
        <v>6.7662365935955533</v>
      </c>
      <c r="F35" s="41">
        <f>(B35*PI()*0.22254)/(30*'Specifications (ICE)'!$J$4*'Specifications (ICE)'!$J$6)</f>
        <v>12.878711062918704</v>
      </c>
      <c r="G35" s="44">
        <f>(B35*PI()*0.1884)/(30*'Specifications (ICE)'!$J$5*'Specifications (ICE)'!$J$6)</f>
        <v>18.413921740240976</v>
      </c>
    </row>
    <row r="36" spans="2:7" x14ac:dyDescent="0.25">
      <c r="B36" s="35">
        <v>4300</v>
      </c>
      <c r="C36" s="38">
        <v>11.28</v>
      </c>
      <c r="D36" s="41">
        <f t="shared" si="1"/>
        <v>18.695944186046511</v>
      </c>
      <c r="E36" s="41">
        <f>(B36*PI()*0.15384)/(30*'Specifications (ICE)'!$J$3*'Specifications (ICE)'!$J$6)</f>
        <v>6.9273374648716377</v>
      </c>
      <c r="F36" s="41">
        <f>(B36*PI()*0.22254)/(30*'Specifications (ICE)'!$J$4*'Specifications (ICE)'!$J$6)</f>
        <v>13.185347040607246</v>
      </c>
      <c r="G36" s="44">
        <f>(B36*PI()*0.1884)/(30*'Specifications (ICE)'!$J$5*'Specifications (ICE)'!$J$6)</f>
        <v>18.852348448341953</v>
      </c>
    </row>
    <row r="37" spans="2:7" x14ac:dyDescent="0.25">
      <c r="B37" s="35">
        <v>4400</v>
      </c>
      <c r="C37" s="38">
        <v>11.54</v>
      </c>
      <c r="D37" s="41">
        <f t="shared" si="1"/>
        <v>18.692177272727271</v>
      </c>
      <c r="E37" s="41">
        <f>(B37*PI()*0.15384)/(30*'Specifications (ICE)'!$J$3*'Specifications (ICE)'!$J$6)</f>
        <v>7.0884383361477221</v>
      </c>
      <c r="F37" s="41">
        <f>(B37*PI()*0.22254)/(30*'Specifications (ICE)'!$J$4*'Specifications (ICE)'!$J$6)</f>
        <v>13.491983018295786</v>
      </c>
      <c r="G37" s="44">
        <f>(B37*PI()*0.1884)/(30*'Specifications (ICE)'!$J$5*'Specifications (ICE)'!$J$6)</f>
        <v>19.29077515644293</v>
      </c>
    </row>
    <row r="38" spans="2:7" x14ac:dyDescent="0.25">
      <c r="B38" s="35">
        <v>4500</v>
      </c>
      <c r="C38" s="38">
        <v>11.8</v>
      </c>
      <c r="D38" s="41">
        <f t="shared" si="1"/>
        <v>18.68857777777778</v>
      </c>
      <c r="E38" s="41">
        <f>(B38*PI()*0.15384)/(30*'Specifications (ICE)'!$J$3*'Specifications (ICE)'!$J$6)</f>
        <v>7.2495392074238074</v>
      </c>
      <c r="F38" s="41">
        <f>(B38*PI()*0.22254)/(30*'Specifications (ICE)'!$J$4*'Specifications (ICE)'!$J$6)</f>
        <v>13.798618995984326</v>
      </c>
      <c r="G38" s="44">
        <f>(B38*PI()*0.1884)/(30*'Specifications (ICE)'!$J$5*'Specifications (ICE)'!$J$6)</f>
        <v>19.729201864543903</v>
      </c>
    </row>
    <row r="39" spans="2:7" x14ac:dyDescent="0.25">
      <c r="B39" s="35">
        <v>4600</v>
      </c>
      <c r="C39" s="38">
        <v>12.1</v>
      </c>
      <c r="D39" s="41">
        <f t="shared" si="1"/>
        <v>18.747108695652173</v>
      </c>
      <c r="E39" s="41">
        <f>(B39*PI()*0.15384)/(30*'Specifications (ICE)'!$J$3*'Specifications (ICE)'!$J$6)</f>
        <v>7.4106400786998909</v>
      </c>
      <c r="F39" s="41">
        <f>(B39*PI()*0.22254)/(30*'Specifications (ICE)'!$J$4*'Specifications (ICE)'!$J$6)</f>
        <v>14.105254973672865</v>
      </c>
      <c r="G39" s="44">
        <f>(B39*PI()*0.1884)/(30*'Specifications (ICE)'!$J$5*'Specifications (ICE)'!$J$6)</f>
        <v>20.167628572644876</v>
      </c>
    </row>
    <row r="40" spans="2:7" x14ac:dyDescent="0.25">
      <c r="B40" s="35">
        <v>4700</v>
      </c>
      <c r="C40" s="38">
        <v>12.4</v>
      </c>
      <c r="D40" s="41">
        <f t="shared" si="1"/>
        <v>18.803148936170214</v>
      </c>
      <c r="E40" s="41">
        <f>(B40*PI()*0.15384)/(30*'Specifications (ICE)'!$J$3*'Specifications (ICE)'!$J$6)</f>
        <v>7.5717409499759754</v>
      </c>
      <c r="F40" s="41">
        <f>(B40*PI()*0.22254)/(30*'Specifications (ICE)'!$J$4*'Specifications (ICE)'!$J$6)</f>
        <v>14.411890951361407</v>
      </c>
      <c r="G40" s="44">
        <f>(B40*PI()*0.1884)/(30*'Specifications (ICE)'!$J$5*'Specifications (ICE)'!$J$6)</f>
        <v>20.606055280745849</v>
      </c>
    </row>
    <row r="41" spans="2:7" x14ac:dyDescent="0.25">
      <c r="B41" s="35">
        <v>4800</v>
      </c>
      <c r="C41" s="38">
        <v>12.7</v>
      </c>
      <c r="D41" s="41">
        <f t="shared" si="1"/>
        <v>18.856854166666665</v>
      </c>
      <c r="E41" s="41">
        <f>(B41*PI()*0.15384)/(30*'Specifications (ICE)'!$J$3*'Specifications (ICE)'!$J$6)</f>
        <v>7.7328418212520607</v>
      </c>
      <c r="F41" s="41">
        <f>(B41*PI()*0.22254)/(30*'Specifications (ICE)'!$J$4*'Specifications (ICE)'!$J$6)</f>
        <v>14.718526929049949</v>
      </c>
      <c r="G41" s="44">
        <f>(B41*PI()*0.1884)/(30*'Specifications (ICE)'!$J$5*'Specifications (ICE)'!$J$6)</f>
        <v>21.044481988846826</v>
      </c>
    </row>
    <row r="42" spans="2:7" x14ac:dyDescent="0.25">
      <c r="B42" s="35">
        <v>4900</v>
      </c>
      <c r="C42" s="38">
        <v>13</v>
      </c>
      <c r="D42" s="41">
        <f t="shared" si="1"/>
        <v>18.908367346938775</v>
      </c>
      <c r="E42" s="41">
        <f>(B42*PI()*0.15384)/(30*'Specifications (ICE)'!$J$3*'Specifications (ICE)'!$J$6)</f>
        <v>7.893942692528146</v>
      </c>
      <c r="F42" s="41">
        <f>(B42*PI()*0.22254)/(30*'Specifications (ICE)'!$J$4*'Specifications (ICE)'!$J$6)</f>
        <v>15.025162906738489</v>
      </c>
      <c r="G42" s="44">
        <f>(B42*PI()*0.1884)/(30*'Specifications (ICE)'!$J$5*'Specifications (ICE)'!$J$6)</f>
        <v>21.482908696947803</v>
      </c>
    </row>
    <row r="43" spans="2:7" x14ac:dyDescent="0.25">
      <c r="B43" s="35">
        <v>5000</v>
      </c>
      <c r="C43" s="38">
        <v>13.3</v>
      </c>
      <c r="D43" s="41">
        <f t="shared" si="1"/>
        <v>18.957820000000002</v>
      </c>
      <c r="E43" s="41">
        <f>(B43*PI()*0.15384)/(30*'Specifications (ICE)'!$J$3*'Specifications (ICE)'!$J$6)</f>
        <v>8.0550435638042313</v>
      </c>
      <c r="F43" s="41">
        <f>(B43*PI()*0.22254)/(30*'Specifications (ICE)'!$J$4*'Specifications (ICE)'!$J$6)</f>
        <v>15.33179888442703</v>
      </c>
      <c r="G43" s="44">
        <f>(B43*PI()*0.1884)/(30*'Specifications (ICE)'!$J$5*'Specifications (ICE)'!$J$6)</f>
        <v>21.921335405048779</v>
      </c>
    </row>
    <row r="44" spans="2:7" x14ac:dyDescent="0.25">
      <c r="B44" s="35">
        <v>5100</v>
      </c>
      <c r="C44" s="38">
        <v>14.036</v>
      </c>
      <c r="D44" s="41">
        <f t="shared" si="1"/>
        <v>19.614621960784312</v>
      </c>
      <c r="E44" s="41">
        <f>(B44*PI()*0.15384)/(30*'Specifications (ICE)'!$J$3*'Specifications (ICE)'!$J$6)</f>
        <v>8.2161444350803148</v>
      </c>
      <c r="F44" s="41">
        <f>(B44*PI()*0.22254)/(30*'Specifications (ICE)'!$J$4*'Specifications (ICE)'!$J$6)</f>
        <v>15.63843486211557</v>
      </c>
      <c r="G44" s="44">
        <f>(B44*PI()*0.1884)/(30*'Specifications (ICE)'!$J$5*'Specifications (ICE)'!$J$6)</f>
        <v>22.359762113149756</v>
      </c>
    </row>
    <row r="45" spans="2:7" x14ac:dyDescent="0.25">
      <c r="B45" s="35">
        <v>5200</v>
      </c>
      <c r="C45" s="38">
        <v>14.772</v>
      </c>
      <c r="D45" s="41">
        <f t="shared" si="1"/>
        <v>20.246162307692309</v>
      </c>
      <c r="E45" s="41">
        <f>(B45*PI()*0.15384)/(30*'Specifications (ICE)'!$J$3*'Specifications (ICE)'!$J$6)</f>
        <v>8.3772453063563983</v>
      </c>
      <c r="F45" s="41">
        <f>(B45*PI()*0.22254)/(30*'Specifications (ICE)'!$J$4*'Specifications (ICE)'!$J$6)</f>
        <v>15.945070839804108</v>
      </c>
      <c r="G45" s="44">
        <f>(B45*PI()*0.1884)/(30*'Specifications (ICE)'!$J$5*'Specifications (ICE)'!$J$6)</f>
        <v>22.798188821250729</v>
      </c>
    </row>
    <row r="46" spans="2:7" x14ac:dyDescent="0.25">
      <c r="B46" s="35">
        <v>5300</v>
      </c>
      <c r="C46" s="38">
        <v>15.507999999999999</v>
      </c>
      <c r="D46" s="41">
        <f t="shared" si="1"/>
        <v>20.853870943396224</v>
      </c>
      <c r="E46" s="41">
        <f>(B46*PI()*0.15384)/(30*'Specifications (ICE)'!$J$3*'Specifications (ICE)'!$J$6)</f>
        <v>8.5383461776324836</v>
      </c>
      <c r="F46" s="41">
        <f>(B46*PI()*0.22254)/(30*'Specifications (ICE)'!$J$4*'Specifications (ICE)'!$J$6)</f>
        <v>16.251706817492654</v>
      </c>
      <c r="G46" s="44">
        <f>(B46*PI()*0.1884)/(30*'Specifications (ICE)'!$J$5*'Specifications (ICE)'!$J$6)</f>
        <v>23.23661552935171</v>
      </c>
    </row>
    <row r="47" spans="2:7" x14ac:dyDescent="0.25">
      <c r="B47" s="35">
        <v>5400</v>
      </c>
      <c r="C47" s="38">
        <v>16.244</v>
      </c>
      <c r="D47" s="41">
        <f t="shared" si="1"/>
        <v>21.43907185185185</v>
      </c>
      <c r="E47" s="41">
        <f>(B47*PI()*0.15384)/(30*'Specifications (ICE)'!$J$3*'Specifications (ICE)'!$J$6)</f>
        <v>8.6994470489085689</v>
      </c>
      <c r="F47" s="41">
        <f>(B47*PI()*0.22254)/(30*'Specifications (ICE)'!$J$4*'Specifications (ICE)'!$J$6)</f>
        <v>16.558342795181193</v>
      </c>
      <c r="G47" s="44">
        <f>(B47*PI()*0.1884)/(30*'Specifications (ICE)'!$J$5*'Specifications (ICE)'!$J$6)</f>
        <v>23.675042237452686</v>
      </c>
    </row>
    <row r="48" spans="2:7" x14ac:dyDescent="0.25">
      <c r="B48" s="35">
        <v>5500</v>
      </c>
      <c r="C48" s="38">
        <v>16.98</v>
      </c>
      <c r="D48" s="41">
        <f t="shared" si="1"/>
        <v>22.00299272727273</v>
      </c>
      <c r="E48" s="41">
        <f>(B48*PI()*0.15384)/(30*'Specifications (ICE)'!$J$3*'Specifications (ICE)'!$J$6)</f>
        <v>8.8605479201846524</v>
      </c>
      <c r="F48" s="41">
        <f>(B48*PI()*0.22254)/(30*'Specifications (ICE)'!$J$4*'Specifications (ICE)'!$J$6)</f>
        <v>16.86497877286973</v>
      </c>
      <c r="G48" s="44">
        <f>(B48*PI()*0.1884)/(30*'Specifications (ICE)'!$J$5*'Specifications (ICE)'!$J$6)</f>
        <v>24.113468945553656</v>
      </c>
    </row>
    <row r="49" spans="2:7" x14ac:dyDescent="0.25">
      <c r="B49" s="35">
        <v>5600</v>
      </c>
      <c r="C49" s="38">
        <v>17.045000000000002</v>
      </c>
      <c r="D49" s="41">
        <f t="shared" si="1"/>
        <v>21.69280625</v>
      </c>
      <c r="E49" s="41">
        <f>(B49*PI()*0.15384)/(30*'Specifications (ICE)'!$J$3*'Specifications (ICE)'!$J$6)</f>
        <v>9.0216487914607377</v>
      </c>
      <c r="F49" s="41">
        <f>(B49*PI()*0.22254)/(30*'Specifications (ICE)'!$J$4*'Specifications (ICE)'!$J$6)</f>
        <v>17.171614750558273</v>
      </c>
      <c r="G49" s="44">
        <f>(B49*PI()*0.1884)/(30*'Specifications (ICE)'!$J$5*'Specifications (ICE)'!$J$6)</f>
        <v>24.551895653654633</v>
      </c>
    </row>
    <row r="50" spans="2:7" x14ac:dyDescent="0.25">
      <c r="B50" s="35">
        <v>5700</v>
      </c>
      <c r="C50" s="38">
        <v>17.11</v>
      </c>
      <c r="D50" s="41">
        <f t="shared" si="1"/>
        <v>21.393503508771929</v>
      </c>
      <c r="E50" s="41">
        <f>(B50*PI()*0.15384)/(30*'Specifications (ICE)'!$J$3*'Specifications (ICE)'!$J$6)</f>
        <v>9.1827496627368213</v>
      </c>
      <c r="F50" s="41">
        <f>(B50*PI()*0.22254)/(30*'Specifications (ICE)'!$J$4*'Specifications (ICE)'!$J$6)</f>
        <v>17.478250728246813</v>
      </c>
      <c r="G50" s="44">
        <f>(B50*PI()*0.1884)/(30*'Specifications (ICE)'!$J$5*'Specifications (ICE)'!$J$6)</f>
        <v>24.990322361755609</v>
      </c>
    </row>
    <row r="51" spans="2:7" x14ac:dyDescent="0.25">
      <c r="B51" s="35">
        <v>5800</v>
      </c>
      <c r="C51" s="38">
        <v>17.175000000000001</v>
      </c>
      <c r="D51" s="41">
        <f t="shared" si="1"/>
        <v>21.10452155172414</v>
      </c>
      <c r="E51" s="41">
        <f>(B51*PI()*0.15384)/(30*'Specifications (ICE)'!$J$3*'Specifications (ICE)'!$J$6)</f>
        <v>9.3438505340129048</v>
      </c>
      <c r="F51" s="41">
        <f>(B51*PI()*0.22254)/(30*'Specifications (ICE)'!$J$4*'Specifications (ICE)'!$J$6)</f>
        <v>17.784886705935353</v>
      </c>
      <c r="G51" s="44">
        <f>(B51*PI()*0.1884)/(30*'Specifications (ICE)'!$J$5*'Specifications (ICE)'!$J$6)</f>
        <v>25.428749069856586</v>
      </c>
    </row>
    <row r="52" spans="2:7" x14ac:dyDescent="0.25">
      <c r="B52" s="35">
        <v>5900</v>
      </c>
      <c r="C52" s="38">
        <v>17.239999999999998</v>
      </c>
      <c r="D52" s="41">
        <f t="shared" si="1"/>
        <v>20.825335593220338</v>
      </c>
      <c r="E52" s="41">
        <f>(B52*PI()*0.15384)/(30*'Specifications (ICE)'!$J$3*'Specifications (ICE)'!$J$6)</f>
        <v>9.5049514052889901</v>
      </c>
      <c r="F52" s="41">
        <f>(B52*PI()*0.22254)/(30*'Specifications (ICE)'!$J$4*'Specifications (ICE)'!$J$6)</f>
        <v>18.091522683623896</v>
      </c>
      <c r="G52" s="44">
        <f>(B52*PI()*0.1884)/(30*'Specifications (ICE)'!$J$5*'Specifications (ICE)'!$J$6)</f>
        <v>25.867175777957559</v>
      </c>
    </row>
    <row r="53" spans="2:7" x14ac:dyDescent="0.25">
      <c r="B53" s="35">
        <v>6000</v>
      </c>
      <c r="C53" s="38">
        <v>17.305</v>
      </c>
      <c r="D53" s="41">
        <f t="shared" si="1"/>
        <v>20.555455833333333</v>
      </c>
      <c r="E53" s="41">
        <f>(B53*PI()*0.15384)/(30*'Specifications (ICE)'!$J$3*'Specifications (ICE)'!$J$6)</f>
        <v>9.6660522765650754</v>
      </c>
      <c r="F53" s="41">
        <f>(B53*PI()*0.22254)/(30*'Specifications (ICE)'!$J$4*'Specifications (ICE)'!$J$6)</f>
        <v>18.398158661312436</v>
      </c>
      <c r="G53" s="44">
        <f>(B53*PI()*0.1884)/(30*'Specifications (ICE)'!$J$5*'Specifications (ICE)'!$J$6)</f>
        <v>26.305602486058532</v>
      </c>
    </row>
    <row r="54" spans="2:7" x14ac:dyDescent="0.25">
      <c r="B54" s="35">
        <v>6100</v>
      </c>
      <c r="C54" s="38">
        <v>17.37</v>
      </c>
      <c r="D54" s="41">
        <f t="shared" si="1"/>
        <v>20.294424590163935</v>
      </c>
      <c r="E54" s="41">
        <f>(B54*PI()*0.15384)/(30*'Specifications (ICE)'!$J$3*'Specifications (ICE)'!$J$6)</f>
        <v>9.8271531478411607</v>
      </c>
      <c r="F54" s="41">
        <f>(B54*PI()*0.22254)/(30*'Specifications (ICE)'!$J$4*'Specifications (ICE)'!$J$6)</f>
        <v>18.704794639000973</v>
      </c>
      <c r="G54" s="44">
        <f>(B54*PI()*0.1884)/(30*'Specifications (ICE)'!$J$5*'Specifications (ICE)'!$J$6)</f>
        <v>26.744029194159509</v>
      </c>
    </row>
    <row r="55" spans="2:7" x14ac:dyDescent="0.25">
      <c r="B55" s="35">
        <v>6200</v>
      </c>
      <c r="C55" s="38">
        <v>17.434999999999999</v>
      </c>
      <c r="D55" s="41">
        <f t="shared" si="1"/>
        <v>20.04181370967742</v>
      </c>
      <c r="E55" s="41">
        <f>(B55*PI()*0.15384)/(30*'Specifications (ICE)'!$J$3*'Specifications (ICE)'!$J$6)</f>
        <v>9.988254019117246</v>
      </c>
      <c r="F55" s="41">
        <f>(B55*PI()*0.22254)/(30*'Specifications (ICE)'!$J$4*'Specifications (ICE)'!$J$6)</f>
        <v>19.011430616689516</v>
      </c>
      <c r="G55" s="44">
        <f>(B55*PI()*0.1884)/(30*'Specifications (ICE)'!$J$5*'Specifications (ICE)'!$J$6)</f>
        <v>27.182455902260486</v>
      </c>
    </row>
    <row r="56" spans="2:7" x14ac:dyDescent="0.25">
      <c r="B56" s="35">
        <v>6300</v>
      </c>
      <c r="C56" s="38">
        <v>17.5</v>
      </c>
      <c r="D56" s="41">
        <f t="shared" si="1"/>
        <v>19.797222222222221</v>
      </c>
      <c r="E56" s="41">
        <f>(B56*PI()*0.15384)/(30*'Specifications (ICE)'!$J$3*'Specifications (ICE)'!$J$6)</f>
        <v>10.149354890393329</v>
      </c>
      <c r="F56" s="41">
        <f>(B56*PI()*0.22254)/(30*'Specifications (ICE)'!$J$4*'Specifications (ICE)'!$J$6)</f>
        <v>19.318066594378056</v>
      </c>
      <c r="G56" s="44">
        <f>(B56*PI()*0.1884)/(30*'Specifications (ICE)'!$J$5*'Specifications (ICE)'!$J$6)</f>
        <v>27.620882610361463</v>
      </c>
    </row>
    <row r="57" spans="2:7" x14ac:dyDescent="0.25">
      <c r="B57" s="35">
        <v>6400</v>
      </c>
      <c r="C57" s="38">
        <v>17.8</v>
      </c>
      <c r="D57" s="41">
        <f t="shared" si="1"/>
        <v>19.82196875</v>
      </c>
      <c r="E57" s="41">
        <f>(B57*PI()*0.15384)/(30*'Specifications (ICE)'!$J$3*'Specifications (ICE)'!$J$6)</f>
        <v>10.310455761669415</v>
      </c>
      <c r="F57" s="41">
        <f>(B57*PI()*0.22254)/(30*'Specifications (ICE)'!$J$4*'Specifications (ICE)'!$J$6)</f>
        <v>19.624702572066596</v>
      </c>
      <c r="G57" s="44">
        <f>(B57*PI()*0.1884)/(30*'Specifications (ICE)'!$J$5*'Specifications (ICE)'!$J$6)</f>
        <v>28.059309318462439</v>
      </c>
    </row>
    <row r="58" spans="2:7" x14ac:dyDescent="0.25">
      <c r="B58" s="35">
        <v>6500</v>
      </c>
      <c r="C58" s="38">
        <v>18</v>
      </c>
      <c r="D58" s="41">
        <f t="shared" si="1"/>
        <v>19.736307692307694</v>
      </c>
      <c r="E58" s="41">
        <f>(B58*PI()*0.15384)/(30*'Specifications (ICE)'!$J$3*'Specifications (ICE)'!$J$6)</f>
        <v>10.471556632945498</v>
      </c>
      <c r="F58" s="41">
        <f>(B58*PI()*0.22254)/(30*'Specifications (ICE)'!$J$4*'Specifications (ICE)'!$J$6)</f>
        <v>19.931338549755139</v>
      </c>
      <c r="G58" s="44">
        <f>(B58*PI()*0.1884)/(30*'Specifications (ICE)'!$J$5*'Specifications (ICE)'!$J$6)</f>
        <v>28.497736026563416</v>
      </c>
    </row>
    <row r="59" spans="2:7" x14ac:dyDescent="0.25">
      <c r="B59" s="35">
        <v>6600</v>
      </c>
      <c r="C59" s="38">
        <v>16.8</v>
      </c>
      <c r="D59" s="41">
        <f t="shared" si="1"/>
        <v>18.141454545454547</v>
      </c>
      <c r="E59" s="41">
        <f>(B59*PI()*0.15384)/(30*'Specifications (ICE)'!$J$3*'Specifications (ICE)'!$J$6)</f>
        <v>10.632657504221584</v>
      </c>
      <c r="F59" s="41">
        <f>(B59*PI()*0.22254)/(30*'Specifications (ICE)'!$J$4*'Specifications (ICE)'!$J$6)</f>
        <v>20.237974527443679</v>
      </c>
      <c r="G59" s="44">
        <f>(B59*PI()*0.1884)/(30*'Specifications (ICE)'!$J$5*'Specifications (ICE)'!$J$6)</f>
        <v>28.936162734664393</v>
      </c>
    </row>
    <row r="60" spans="2:7" x14ac:dyDescent="0.25">
      <c r="B60" s="35">
        <v>6700</v>
      </c>
      <c r="C60" s="38">
        <v>14</v>
      </c>
      <c r="D60" s="41">
        <f t="shared" si="1"/>
        <v>14.89223880597015</v>
      </c>
      <c r="E60" s="41">
        <f>(B60*PI()*0.15384)/(30*'Specifications (ICE)'!$J$3*'Specifications (ICE)'!$J$6)</f>
        <v>10.793758375497669</v>
      </c>
      <c r="F60" s="41">
        <f>(B60*PI()*0.22254)/(30*'Specifications (ICE)'!$J$4*'Specifications (ICE)'!$J$6)</f>
        <v>20.544610505132219</v>
      </c>
      <c r="G60" s="44">
        <f>(B60*PI()*0.1884)/(30*'Specifications (ICE)'!$J$5*'Specifications (ICE)'!$J$6)</f>
        <v>29.37458944276537</v>
      </c>
    </row>
    <row r="61" spans="2:7" x14ac:dyDescent="0.25">
      <c r="B61" s="35">
        <v>6800</v>
      </c>
      <c r="C61" s="38">
        <v>13.483333333333301</v>
      </c>
      <c r="D61" s="41">
        <f t="shared" si="1"/>
        <v>14.13172303921565</v>
      </c>
      <c r="E61" s="41">
        <f>(B61*PI()*0.15384)/(30*'Specifications (ICE)'!$J$3*'Specifications (ICE)'!$J$6)</f>
        <v>10.954859246773752</v>
      </c>
      <c r="F61" s="41">
        <f>(B61*PI()*0.22254)/(30*'Specifications (ICE)'!$J$4*'Specifications (ICE)'!$J$6)</f>
        <v>20.851246482820759</v>
      </c>
      <c r="G61" s="44">
        <f>(B61*PI()*0.1884)/(30*'Specifications (ICE)'!$J$5*'Specifications (ICE)'!$J$6)</f>
        <v>29.813016150866339</v>
      </c>
    </row>
    <row r="62" spans="2:7" x14ac:dyDescent="0.25">
      <c r="B62" s="35">
        <v>6900</v>
      </c>
      <c r="C62" s="38">
        <v>12.966666666666701</v>
      </c>
      <c r="D62" s="41">
        <f t="shared" si="1"/>
        <v>13.393251207729504</v>
      </c>
      <c r="E62" s="41">
        <f>(B62*PI()*0.15384)/(30*'Specifications (ICE)'!$J$3*'Specifications (ICE)'!$J$6)</f>
        <v>11.115960118049838</v>
      </c>
      <c r="F62" s="41">
        <f>(B62*PI()*0.22254)/(30*'Specifications (ICE)'!$J$4*'Specifications (ICE)'!$J$6)</f>
        <v>21.157882460509299</v>
      </c>
      <c r="G62" s="44">
        <f>(B62*PI()*0.1884)/(30*'Specifications (ICE)'!$J$5*'Specifications (ICE)'!$J$6)</f>
        <v>30.251442858967316</v>
      </c>
    </row>
    <row r="63" spans="2:7" ht="15.75" thickBot="1" x14ac:dyDescent="0.3">
      <c r="B63" s="36">
        <v>7000</v>
      </c>
      <c r="C63" s="39">
        <v>12.45</v>
      </c>
      <c r="D63" s="42">
        <f t="shared" si="1"/>
        <v>12.675878571428571</v>
      </c>
      <c r="E63" s="42">
        <f>(B63*PI()*0.15384)/(30*'Specifications (ICE)'!$J$3*'Specifications (ICE)'!$J$6)</f>
        <v>11.277060989325921</v>
      </c>
      <c r="F63" s="42">
        <f>(B63*PI()*0.22254)/(30*'Specifications (ICE)'!$J$4*'Specifications (ICE)'!$J$6)</f>
        <v>21.464518438197839</v>
      </c>
      <c r="G63" s="45">
        <f>(B63*PI()*0.1884)/(30*'Specifications (ICE)'!$J$5*'Specifications (ICE)'!$J$6)</f>
        <v>30.689869567068289</v>
      </c>
    </row>
    <row r="65" spans="5:7" x14ac:dyDescent="0.25">
      <c r="E65">
        <v>13.503242537453659</v>
      </c>
      <c r="F65">
        <v>17.767424391386392</v>
      </c>
      <c r="G65">
        <v>30.007205638785905</v>
      </c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E454E-D421-441F-80C2-569725B7AA8E}">
  <dimension ref="F5:W33"/>
  <sheetViews>
    <sheetView topLeftCell="I1" zoomScaleNormal="100" workbookViewId="0">
      <selection activeCell="Q19" sqref="Q19"/>
    </sheetView>
  </sheetViews>
  <sheetFormatPr defaultRowHeight="15" x14ac:dyDescent="0.25"/>
  <cols>
    <col min="6" max="6" width="9.42578125" customWidth="1"/>
  </cols>
  <sheetData>
    <row r="5" spans="6:23" x14ac:dyDescent="0.25">
      <c r="F5" s="8"/>
    </row>
    <row r="6" spans="6:23" x14ac:dyDescent="0.25">
      <c r="F6" s="8"/>
    </row>
    <row r="7" spans="6:23" x14ac:dyDescent="0.25">
      <c r="F7" s="8"/>
    </row>
    <row r="8" spans="6:23" ht="15.75" thickBot="1" x14ac:dyDescent="0.3">
      <c r="F8" s="8"/>
    </row>
    <row r="9" spans="6:23" ht="15.75" thickBot="1" x14ac:dyDescent="0.3">
      <c r="F9" s="8"/>
      <c r="I9" s="68" t="s">
        <v>62</v>
      </c>
      <c r="J9" s="69"/>
      <c r="K9" s="69"/>
      <c r="L9" s="69"/>
      <c r="M9" s="69"/>
      <c r="N9" s="69"/>
      <c r="O9" s="69"/>
      <c r="P9" s="69"/>
      <c r="Q9" s="69"/>
      <c r="R9" s="69"/>
      <c r="S9" s="69"/>
      <c r="T9" s="69"/>
      <c r="U9" s="69"/>
      <c r="V9" s="69"/>
      <c r="W9" s="70"/>
    </row>
    <row r="10" spans="6:23" ht="15.75" thickBot="1" x14ac:dyDescent="0.3">
      <c r="F10" s="8"/>
      <c r="I10" s="24" t="s">
        <v>58</v>
      </c>
      <c r="J10" s="6">
        <v>500</v>
      </c>
      <c r="K10" s="7">
        <v>1000</v>
      </c>
      <c r="L10" s="7">
        <v>1500</v>
      </c>
      <c r="M10" s="7">
        <v>2000</v>
      </c>
      <c r="N10" s="7">
        <v>2500</v>
      </c>
      <c r="O10" s="7">
        <v>3000</v>
      </c>
      <c r="P10" s="7">
        <v>3500</v>
      </c>
      <c r="Q10" s="7">
        <v>4000</v>
      </c>
      <c r="R10" s="7">
        <v>4500</v>
      </c>
      <c r="S10" s="7">
        <v>5000</v>
      </c>
      <c r="T10" s="7">
        <v>5500</v>
      </c>
      <c r="U10" s="7">
        <v>6000</v>
      </c>
      <c r="V10" s="7">
        <v>6500</v>
      </c>
      <c r="W10" s="11">
        <v>7000</v>
      </c>
    </row>
    <row r="11" spans="6:23" x14ac:dyDescent="0.25">
      <c r="F11" s="8"/>
      <c r="H11" s="71" t="s">
        <v>57</v>
      </c>
      <c r="I11" s="13">
        <v>22</v>
      </c>
      <c r="J11" s="25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457.65679050000006</v>
      </c>
      <c r="U11" s="26">
        <v>0</v>
      </c>
      <c r="V11" s="26">
        <v>0</v>
      </c>
      <c r="W11" s="27">
        <v>0</v>
      </c>
    </row>
    <row r="12" spans="6:23" x14ac:dyDescent="0.25">
      <c r="F12" s="8"/>
      <c r="H12" s="72"/>
      <c r="I12" s="14">
        <v>21</v>
      </c>
      <c r="J12" s="28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470.50444350000004</v>
      </c>
      <c r="T12" s="3">
        <v>435.88070662500007</v>
      </c>
      <c r="U12" s="3">
        <v>0</v>
      </c>
      <c r="V12" s="3">
        <v>0</v>
      </c>
      <c r="W12" s="29">
        <v>0</v>
      </c>
    </row>
    <row r="13" spans="6:23" x14ac:dyDescent="0.25">
      <c r="F13" s="8"/>
      <c r="H13" s="72"/>
      <c r="I13" s="14">
        <v>20</v>
      </c>
      <c r="J13" s="28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481.62359700000002</v>
      </c>
      <c r="S13" s="3">
        <v>461.7157545</v>
      </c>
      <c r="T13" s="3">
        <v>414.10462275000009</v>
      </c>
      <c r="U13" s="3">
        <v>469.19731950000011</v>
      </c>
      <c r="V13" s="3">
        <v>0</v>
      </c>
      <c r="W13" s="29">
        <v>0</v>
      </c>
    </row>
    <row r="14" spans="6:23" x14ac:dyDescent="0.25">
      <c r="F14" s="8"/>
      <c r="H14" s="72"/>
      <c r="I14" s="14">
        <v>19</v>
      </c>
      <c r="J14" s="28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476.51549400000005</v>
      </c>
      <c r="S14" s="3">
        <v>443.04624000000007</v>
      </c>
      <c r="T14" s="3">
        <v>392.32853887500011</v>
      </c>
      <c r="U14" s="3">
        <v>457.16661900000008</v>
      </c>
      <c r="V14" s="3">
        <v>504.47246850000005</v>
      </c>
      <c r="W14" s="29">
        <v>0</v>
      </c>
    </row>
    <row r="15" spans="6:23" x14ac:dyDescent="0.25">
      <c r="F15" s="8"/>
      <c r="H15" s="72"/>
      <c r="I15" s="14">
        <v>18</v>
      </c>
      <c r="J15" s="28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492.74343845999994</v>
      </c>
      <c r="Q15" s="3">
        <v>483.62212080000006</v>
      </c>
      <c r="R15" s="3">
        <v>467.51181750000001</v>
      </c>
      <c r="S15" s="3">
        <v>427.32635400000004</v>
      </c>
      <c r="T15" s="3">
        <v>370.55245500000012</v>
      </c>
      <c r="U15" s="3">
        <v>440.18260650000002</v>
      </c>
      <c r="V15" s="3">
        <v>492.04619100000002</v>
      </c>
      <c r="W15" s="29">
        <v>555.75415350000003</v>
      </c>
    </row>
    <row r="16" spans="6:23" x14ac:dyDescent="0.25">
      <c r="F16" s="8"/>
      <c r="H16" s="72"/>
      <c r="I16" s="14">
        <v>17</v>
      </c>
      <c r="J16" s="28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496.26476171999997</v>
      </c>
      <c r="Q16" s="3">
        <v>486.36708120000003</v>
      </c>
      <c r="R16" s="3">
        <v>453.02166</v>
      </c>
      <c r="S16" s="3">
        <v>396.4699147500001</v>
      </c>
      <c r="T16" s="3">
        <v>359.6644130625001</v>
      </c>
      <c r="U16" s="3">
        <v>404.08190550000012</v>
      </c>
      <c r="V16" s="3">
        <v>484.72801649999997</v>
      </c>
      <c r="W16" s="29">
        <v>541.22171512499995</v>
      </c>
    </row>
    <row r="17" spans="6:23" x14ac:dyDescent="0.25">
      <c r="F17" s="8"/>
      <c r="H17" s="72"/>
      <c r="I17" s="14">
        <v>16</v>
      </c>
      <c r="J17" s="28">
        <v>0</v>
      </c>
      <c r="K17" s="3">
        <v>0</v>
      </c>
      <c r="L17" s="3">
        <v>0</v>
      </c>
      <c r="M17" s="3">
        <v>0</v>
      </c>
      <c r="N17" s="3">
        <v>512.12725200000011</v>
      </c>
      <c r="O17" s="3">
        <v>502.55076690000016</v>
      </c>
      <c r="P17" s="3">
        <v>499.78608498000011</v>
      </c>
      <c r="Q17" s="3">
        <v>489.11204160000005</v>
      </c>
      <c r="R17" s="3">
        <v>444.16345837500012</v>
      </c>
      <c r="S17" s="3">
        <v>368.92714949999998</v>
      </c>
      <c r="T17" s="3">
        <v>348.77637112500014</v>
      </c>
      <c r="U17" s="3">
        <v>367.9812045000001</v>
      </c>
      <c r="V17" s="3">
        <v>480.25627650000013</v>
      </c>
      <c r="W17" s="29">
        <v>530.48452275</v>
      </c>
    </row>
    <row r="18" spans="6:23" x14ac:dyDescent="0.25">
      <c r="F18" s="8"/>
      <c r="H18" s="72"/>
      <c r="I18" s="14">
        <v>15</v>
      </c>
      <c r="J18" s="28">
        <v>0</v>
      </c>
      <c r="K18" s="3">
        <v>0</v>
      </c>
      <c r="L18" s="3">
        <v>0</v>
      </c>
      <c r="M18" s="3">
        <v>0</v>
      </c>
      <c r="N18" s="3">
        <v>516.02896799999996</v>
      </c>
      <c r="O18" s="3">
        <v>506.41509554999999</v>
      </c>
      <c r="P18" s="3">
        <v>490.8711553199999</v>
      </c>
      <c r="Q18" s="3">
        <v>491.85700200000002</v>
      </c>
      <c r="R18" s="3">
        <v>439.44570101250008</v>
      </c>
      <c r="S18" s="3">
        <v>349.54387650000001</v>
      </c>
      <c r="T18" s="3">
        <v>325.13849550000003</v>
      </c>
      <c r="U18" s="3">
        <v>335.35590184687504</v>
      </c>
      <c r="V18" s="3">
        <v>440.60398200000009</v>
      </c>
      <c r="W18" s="29">
        <v>482.49827961562505</v>
      </c>
    </row>
    <row r="19" spans="6:23" x14ac:dyDescent="0.25">
      <c r="H19" s="72"/>
      <c r="I19" s="14">
        <v>14</v>
      </c>
      <c r="J19" s="28">
        <v>0</v>
      </c>
      <c r="K19" s="3">
        <v>0</v>
      </c>
      <c r="L19" s="3">
        <v>0</v>
      </c>
      <c r="M19" s="3">
        <v>562.08051900000009</v>
      </c>
      <c r="N19" s="3">
        <v>519.93068400000016</v>
      </c>
      <c r="O19" s="3">
        <v>510.27942420000005</v>
      </c>
      <c r="P19" s="3">
        <v>481.95622565999997</v>
      </c>
      <c r="Q19" s="3">
        <v>474.14230073437511</v>
      </c>
      <c r="R19" s="3">
        <v>406.02646743750006</v>
      </c>
      <c r="S19" s="3">
        <v>330.16060350000009</v>
      </c>
      <c r="T19" s="3">
        <v>305.22420337500006</v>
      </c>
      <c r="U19" s="3">
        <v>328.88214450000015</v>
      </c>
      <c r="V19" s="3">
        <v>426.97377450000005</v>
      </c>
      <c r="W19" s="29">
        <v>475.44294525000004</v>
      </c>
    </row>
    <row r="20" spans="6:23" x14ac:dyDescent="0.25">
      <c r="H20" s="72"/>
      <c r="I20" s="14">
        <v>13</v>
      </c>
      <c r="J20" s="28">
        <v>0</v>
      </c>
      <c r="K20" s="3">
        <v>0</v>
      </c>
      <c r="L20" s="3">
        <v>0</v>
      </c>
      <c r="M20" s="3">
        <v>575.53873650000003</v>
      </c>
      <c r="N20" s="3">
        <v>537.83023612500006</v>
      </c>
      <c r="O20" s="3">
        <v>514.14375285000006</v>
      </c>
      <c r="P20" s="3">
        <v>473.04129600000005</v>
      </c>
      <c r="Q20" s="3">
        <v>456.42759946875009</v>
      </c>
      <c r="R20" s="3">
        <v>383.46890400000007</v>
      </c>
      <c r="S20" s="3">
        <v>310.77733050000001</v>
      </c>
      <c r="T20" s="3">
        <v>283.44811950000002</v>
      </c>
      <c r="U20" s="3">
        <v>323.99476200000015</v>
      </c>
      <c r="V20" s="3">
        <v>450.79008974999994</v>
      </c>
      <c r="W20" s="29">
        <v>520.08629400000007</v>
      </c>
    </row>
    <row r="21" spans="6:23" x14ac:dyDescent="0.25">
      <c r="H21" s="72"/>
      <c r="I21" s="14">
        <v>12</v>
      </c>
      <c r="J21" s="28">
        <v>0</v>
      </c>
      <c r="K21" s="3">
        <v>0</v>
      </c>
      <c r="L21" s="3">
        <v>0</v>
      </c>
      <c r="M21" s="3">
        <v>590.99203800000009</v>
      </c>
      <c r="N21" s="3">
        <v>555.72978825000018</v>
      </c>
      <c r="O21" s="3">
        <v>520.46753850000005</v>
      </c>
      <c r="P21" s="3">
        <v>490.223097</v>
      </c>
      <c r="Q21" s="3">
        <v>459.51858224999995</v>
      </c>
      <c r="R21" s="3">
        <v>428.81406750000002</v>
      </c>
      <c r="S21" s="3">
        <v>292.96776600000004</v>
      </c>
      <c r="T21" s="3">
        <v>306.03757275000004</v>
      </c>
      <c r="U21" s="3">
        <v>319.10737950000021</v>
      </c>
      <c r="V21" s="3">
        <v>474.60640499999988</v>
      </c>
      <c r="W21" s="29">
        <v>535.15261799999996</v>
      </c>
    </row>
    <row r="22" spans="6:23" x14ac:dyDescent="0.25">
      <c r="H22" s="72"/>
      <c r="I22" s="14">
        <v>11</v>
      </c>
      <c r="J22" s="28">
        <v>0</v>
      </c>
      <c r="K22" s="3">
        <v>0</v>
      </c>
      <c r="L22" s="3">
        <v>0</v>
      </c>
      <c r="M22" s="3">
        <v>601.42151160000014</v>
      </c>
      <c r="N22" s="3">
        <v>574.81351200000006</v>
      </c>
      <c r="O22" s="3">
        <v>548.07050025000001</v>
      </c>
      <c r="P22" s="3">
        <v>508.72062150000011</v>
      </c>
      <c r="Q22" s="3">
        <v>471.75459581250004</v>
      </c>
      <c r="R22" s="3">
        <v>434.78857012500009</v>
      </c>
      <c r="S22" s="3">
        <v>351.56045925000001</v>
      </c>
      <c r="T22" s="3">
        <v>343.64461950000003</v>
      </c>
      <c r="U22" s="3">
        <v>314.21999700000015</v>
      </c>
      <c r="V22" s="3">
        <v>498.42272024999977</v>
      </c>
      <c r="W22" s="29">
        <v>540.20721300000002</v>
      </c>
    </row>
    <row r="23" spans="6:23" x14ac:dyDescent="0.25">
      <c r="H23" s="72"/>
      <c r="I23" s="14">
        <v>10</v>
      </c>
      <c r="J23" s="28">
        <v>0</v>
      </c>
      <c r="K23" s="3">
        <v>0</v>
      </c>
      <c r="L23" s="3">
        <v>599.78072699999996</v>
      </c>
      <c r="M23" s="3">
        <v>609.6615525000002</v>
      </c>
      <c r="N23" s="3">
        <v>593.89723575000016</v>
      </c>
      <c r="O23" s="3">
        <v>578.13291900000013</v>
      </c>
      <c r="P23" s="3">
        <v>521.56827450000003</v>
      </c>
      <c r="Q23" s="3">
        <v>495.94176450000009</v>
      </c>
      <c r="R23" s="3">
        <v>470.31525450000004</v>
      </c>
      <c r="S23" s="3">
        <v>373.21543350000007</v>
      </c>
      <c r="T23" s="3">
        <v>359.74288350000018</v>
      </c>
      <c r="U23" s="3">
        <v>309.33261450000026</v>
      </c>
      <c r="V23" s="3">
        <v>504.50471662499979</v>
      </c>
      <c r="W23" s="29">
        <v>535.9552379999991</v>
      </c>
    </row>
    <row r="24" spans="6:23" x14ac:dyDescent="0.25">
      <c r="H24" s="72"/>
      <c r="I24" s="14">
        <v>9</v>
      </c>
      <c r="J24" s="28">
        <v>0</v>
      </c>
      <c r="K24" s="3">
        <v>0</v>
      </c>
      <c r="L24" s="3">
        <v>612.84623399999987</v>
      </c>
      <c r="M24" s="3">
        <v>619.68856949999997</v>
      </c>
      <c r="N24" s="3">
        <v>604.92833395312505</v>
      </c>
      <c r="O24" s="3">
        <v>590.16809840625012</v>
      </c>
      <c r="P24" s="3">
        <v>575.40786285937509</v>
      </c>
      <c r="Q24" s="3">
        <v>533.46044242968753</v>
      </c>
      <c r="R24" s="3">
        <v>491.51302200000009</v>
      </c>
      <c r="S24" s="3">
        <v>394.87040775000008</v>
      </c>
      <c r="T24" s="3">
        <v>401.34726450000005</v>
      </c>
      <c r="U24" s="3">
        <v>419.3030205</v>
      </c>
      <c r="V24" s="3">
        <v>510.58671299999969</v>
      </c>
      <c r="W24" s="29">
        <v>552.9851144999991</v>
      </c>
    </row>
    <row r="25" spans="6:23" x14ac:dyDescent="0.25">
      <c r="H25" s="72"/>
      <c r="I25" s="14">
        <v>8</v>
      </c>
      <c r="J25" s="28">
        <v>0</v>
      </c>
      <c r="K25" s="3">
        <v>0</v>
      </c>
      <c r="L25" s="3">
        <v>625.91174099999989</v>
      </c>
      <c r="M25" s="3">
        <v>648.48829500000011</v>
      </c>
      <c r="N25" s="3">
        <v>626.96707208789076</v>
      </c>
      <c r="O25" s="3">
        <v>605.44584917578129</v>
      </c>
      <c r="P25" s="3">
        <v>583.92462626367194</v>
      </c>
      <c r="Q25" s="3">
        <v>536.69450946972677</v>
      </c>
      <c r="R25" s="3">
        <v>489.46439267578143</v>
      </c>
      <c r="S25" s="3">
        <v>416.52538200000015</v>
      </c>
      <c r="T25" s="3">
        <v>430.19858700000003</v>
      </c>
      <c r="U25" s="3">
        <v>494.1401692499997</v>
      </c>
      <c r="V25" s="3">
        <v>563.03506350000009</v>
      </c>
      <c r="W25" s="29">
        <v>628.62774975000002</v>
      </c>
    </row>
    <row r="26" spans="6:23" x14ac:dyDescent="0.25">
      <c r="H26" s="72"/>
      <c r="I26" s="14">
        <v>7</v>
      </c>
      <c r="J26" s="28">
        <v>0</v>
      </c>
      <c r="K26" s="3">
        <v>0</v>
      </c>
      <c r="L26" s="3">
        <v>638.97724799999992</v>
      </c>
      <c r="M26" s="3">
        <v>687.57302250000009</v>
      </c>
      <c r="N26" s="3">
        <v>661.67562825000005</v>
      </c>
      <c r="O26" s="3">
        <v>626.82615450000003</v>
      </c>
      <c r="P26" s="3">
        <v>615.56794775683602</v>
      </c>
      <c r="Q26" s="3">
        <v>583.1946429257813</v>
      </c>
      <c r="R26" s="3">
        <v>525.11244421289075</v>
      </c>
      <c r="S26" s="3">
        <v>459.20470050000006</v>
      </c>
      <c r="T26" s="3">
        <v>464.79867524999986</v>
      </c>
      <c r="U26" s="3">
        <v>539.13705300000015</v>
      </c>
      <c r="V26" s="3">
        <v>595.78195950000008</v>
      </c>
      <c r="W26" s="29">
        <v>664.22251349999999</v>
      </c>
    </row>
    <row r="27" spans="6:23" x14ac:dyDescent="0.25">
      <c r="H27" s="72"/>
      <c r="I27" s="14">
        <v>6</v>
      </c>
      <c r="J27" s="28">
        <v>0</v>
      </c>
      <c r="K27" s="3">
        <v>612.54238499999997</v>
      </c>
      <c r="L27" s="3">
        <v>678.17376899999999</v>
      </c>
      <c r="M27" s="3">
        <v>727.44030450000002</v>
      </c>
      <c r="N27" s="3">
        <v>683.96983200000011</v>
      </c>
      <c r="O27" s="3">
        <v>635.8471195781251</v>
      </c>
      <c r="P27" s="3">
        <v>647.21126924999999</v>
      </c>
      <c r="Q27" s="3">
        <v>603.98588250000012</v>
      </c>
      <c r="R27" s="3">
        <v>560.76049575000002</v>
      </c>
      <c r="S27" s="3">
        <v>501.88401900000008</v>
      </c>
      <c r="T27" s="3">
        <v>488.66658750000005</v>
      </c>
      <c r="U27" s="3">
        <v>587.82742200000007</v>
      </c>
      <c r="V27" s="3">
        <v>605.09521800000005</v>
      </c>
      <c r="W27" s="29">
        <v>676.95837300000005</v>
      </c>
    </row>
    <row r="28" spans="6:23" x14ac:dyDescent="0.25">
      <c r="H28" s="72"/>
      <c r="I28" s="14">
        <v>5</v>
      </c>
      <c r="J28" s="28">
        <v>0</v>
      </c>
      <c r="K28" s="3">
        <v>679.89366900000005</v>
      </c>
      <c r="L28" s="3">
        <v>690.5054520000001</v>
      </c>
      <c r="M28" s="3">
        <v>745.34446350000007</v>
      </c>
      <c r="N28" s="3">
        <v>726.49149299999999</v>
      </c>
      <c r="O28" s="3">
        <v>707.63852250000014</v>
      </c>
      <c r="P28" s="3">
        <v>688.78555200000017</v>
      </c>
      <c r="Q28" s="3">
        <v>651.64144500000009</v>
      </c>
      <c r="R28" s="3">
        <v>620.28480150000007</v>
      </c>
      <c r="S28" s="3">
        <v>588.92815799999994</v>
      </c>
      <c r="T28" s="3">
        <v>571.62166424999998</v>
      </c>
      <c r="U28" s="3">
        <v>626.15539350000006</v>
      </c>
      <c r="V28" s="3">
        <v>678.79579949999993</v>
      </c>
      <c r="W28" s="29">
        <v>732.69842100000005</v>
      </c>
    </row>
    <row r="29" spans="6:23" x14ac:dyDescent="0.25">
      <c r="H29" s="72"/>
      <c r="I29" s="14">
        <v>4</v>
      </c>
      <c r="J29" s="28">
        <v>669.73479300000008</v>
      </c>
      <c r="K29" s="3">
        <v>711.90530775000002</v>
      </c>
      <c r="L29" s="3">
        <v>710.04351600000018</v>
      </c>
      <c r="M29" s="3">
        <v>774.23018400000001</v>
      </c>
      <c r="N29" s="3">
        <v>776.62339300000019</v>
      </c>
      <c r="O29" s="3">
        <v>756.83180300000004</v>
      </c>
      <c r="P29" s="3">
        <v>717.30149399999993</v>
      </c>
      <c r="Q29" s="3">
        <v>699.29700750000006</v>
      </c>
      <c r="R29" s="3">
        <v>679.80910725000024</v>
      </c>
      <c r="S29" s="3">
        <v>660.32120700000007</v>
      </c>
      <c r="T29" s="3">
        <v>654.57674099999997</v>
      </c>
      <c r="U29" s="3">
        <v>694.73210625000002</v>
      </c>
      <c r="V29" s="3">
        <v>736.71629849999999</v>
      </c>
      <c r="W29" s="29">
        <v>777.48127275000002</v>
      </c>
    </row>
    <row r="30" spans="6:23" x14ac:dyDescent="0.25">
      <c r="H30" s="72"/>
      <c r="I30" s="14">
        <v>3</v>
      </c>
      <c r="J30" s="28">
        <v>868.23358763752776</v>
      </c>
      <c r="K30" s="3">
        <v>853.70676300000002</v>
      </c>
      <c r="L30" s="3">
        <v>839.42299350000019</v>
      </c>
      <c r="M30" s="3">
        <v>802.21869000000038</v>
      </c>
      <c r="N30" s="3">
        <v>826.75529300000028</v>
      </c>
      <c r="O30" s="3">
        <v>806.02508350000016</v>
      </c>
      <c r="P30" s="3">
        <v>754.57172700000012</v>
      </c>
      <c r="Q30" s="3">
        <v>746.95257000000004</v>
      </c>
      <c r="R30" s="3">
        <v>739.33341300000006</v>
      </c>
      <c r="S30" s="3">
        <v>731.71425599999998</v>
      </c>
      <c r="T30" s="3">
        <v>724.095099</v>
      </c>
      <c r="U30" s="3">
        <v>763.30881900000008</v>
      </c>
      <c r="V30" s="3">
        <v>779.9862354375</v>
      </c>
      <c r="W30" s="29">
        <v>811.6878542500001</v>
      </c>
    </row>
    <row r="31" spans="6:23" x14ac:dyDescent="0.25">
      <c r="H31" s="72"/>
      <c r="I31" s="14">
        <v>2</v>
      </c>
      <c r="J31" s="28">
        <v>1084.8808322337879</v>
      </c>
      <c r="K31" s="3">
        <v>995.50821825000025</v>
      </c>
      <c r="L31" s="3">
        <v>913.49813100000017</v>
      </c>
      <c r="M31" s="3">
        <v>898.55602200000067</v>
      </c>
      <c r="N31" s="3">
        <v>876.88719300000059</v>
      </c>
      <c r="O31" s="3">
        <v>855.21836400000018</v>
      </c>
      <c r="P31" s="3">
        <v>833.54953499999999</v>
      </c>
      <c r="Q31" s="3">
        <v>845.65189799999973</v>
      </c>
      <c r="R31" s="3">
        <v>828.30575099999987</v>
      </c>
      <c r="S31" s="3">
        <v>810.95960400000001</v>
      </c>
      <c r="T31" s="3">
        <v>793.61345700000015</v>
      </c>
      <c r="U31" s="3">
        <v>811.39196775000028</v>
      </c>
      <c r="V31" s="3">
        <v>823.25617237500001</v>
      </c>
      <c r="W31" s="29">
        <v>839.06324774999996</v>
      </c>
    </row>
    <row r="32" spans="6:23" x14ac:dyDescent="0.25">
      <c r="H32" s="72"/>
      <c r="I32" s="14">
        <v>1</v>
      </c>
      <c r="J32" s="28">
        <v>1212.1078361755185</v>
      </c>
      <c r="K32" s="3">
        <v>1137.3096735000004</v>
      </c>
      <c r="L32" s="3">
        <v>1067.1272430000004</v>
      </c>
      <c r="M32" s="3">
        <v>994.89335400000095</v>
      </c>
      <c r="N32" s="3">
        <v>980.52624366666726</v>
      </c>
      <c r="O32" s="3">
        <v>966.15913333333356</v>
      </c>
      <c r="P32" s="3">
        <v>951.79202299999974</v>
      </c>
      <c r="Q32" s="3">
        <v>944.35122599999977</v>
      </c>
      <c r="R32" s="3">
        <v>917.2780889999998</v>
      </c>
      <c r="S32" s="3">
        <v>890.20495199999982</v>
      </c>
      <c r="T32" s="3">
        <v>863.13181500000007</v>
      </c>
      <c r="U32" s="3">
        <v>859.47511650000047</v>
      </c>
      <c r="V32" s="3">
        <v>851.8755472500003</v>
      </c>
      <c r="W32" s="29">
        <v>846.90455850000001</v>
      </c>
    </row>
    <row r="33" spans="8:23" ht="15.75" thickBot="1" x14ac:dyDescent="0.3">
      <c r="H33" s="73"/>
      <c r="I33" s="15">
        <v>0</v>
      </c>
      <c r="J33" s="30">
        <v>1480.85301</v>
      </c>
      <c r="K33" s="31">
        <v>1399.6450650000002</v>
      </c>
      <c r="L33" s="31">
        <v>1318.4371199999998</v>
      </c>
      <c r="M33" s="31">
        <v>1237.2291749999999</v>
      </c>
      <c r="N33" s="31">
        <v>1156.0212299999998</v>
      </c>
      <c r="O33" s="31">
        <v>1112.0777849999999</v>
      </c>
      <c r="P33" s="31">
        <v>1068.1343400000001</v>
      </c>
      <c r="Q33" s="31">
        <v>1024.1908950000002</v>
      </c>
      <c r="R33" s="31">
        <v>987.1404269999997</v>
      </c>
      <c r="S33" s="31">
        <v>950.34029999999973</v>
      </c>
      <c r="T33" s="31">
        <v>913.5401730000001</v>
      </c>
      <c r="U33" s="31">
        <v>907.55826525000055</v>
      </c>
      <c r="V33" s="31">
        <v>880.49492212500047</v>
      </c>
      <c r="W33" s="32">
        <v>867.48586925000097</v>
      </c>
    </row>
  </sheetData>
  <mergeCells count="2">
    <mergeCell ref="I9:W9"/>
    <mergeCell ref="H11:H33"/>
  </mergeCells>
  <conditionalFormatting sqref="J11:W33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">
      <colorScale>
        <cfvo type="min"/>
        <cfvo type="percentile" val="50"/>
        <cfvo type="max"/>
        <color rgb="FFFF0000"/>
        <color rgb="FFFFFF00"/>
        <color rgb="FF00B050"/>
      </colorScale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HYB SPECS</vt:lpstr>
      <vt:lpstr>Main Data (HYB)</vt:lpstr>
      <vt:lpstr>Main Data (ICE)</vt:lpstr>
      <vt:lpstr>Graphs</vt:lpstr>
      <vt:lpstr>Specifications (ICE)</vt:lpstr>
      <vt:lpstr> RPM (ICE)</vt:lpstr>
      <vt:lpstr>BSFC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Ainsley Martin</dc:creator>
  <cp:lastModifiedBy>Tim Stanbury</cp:lastModifiedBy>
  <dcterms:created xsi:type="dcterms:W3CDTF">2020-10-17T17:00:43Z</dcterms:created>
  <dcterms:modified xsi:type="dcterms:W3CDTF">2022-03-27T14:56:09Z</dcterms:modified>
</cp:coreProperties>
</file>